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drawings/drawing1.xml" ContentType="application/vnd.openxmlformats-officedocument.drawing+xml"/>
  <Override PartName="/xl/tables/table1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17" codeName="{00000000-0000-0000-0000-000000000000}"/>
  <workbookPr codeName="EstaPastaDeTrabalho"/>
  <mc:AlternateContent xmlns:mc="http://schemas.openxmlformats.org/markup-compatibility/2006">
    <mc:Choice Requires="x15">
      <x15ac:absPath xmlns:x15ac="http://schemas.microsoft.com/office/spreadsheetml/2010/11/ac" url="https://cloudoemenergy.sharepoint.com/sites/CloudOeMEnergy/OPERAO/Operação/00-Geração/DADOS 2026/03 - Março/"/>
    </mc:Choice>
  </mc:AlternateContent>
  <xr:revisionPtr revIDLastSave="0" documentId="8_{3EA2443D-B654-456D-A4F9-C1DE354A96CD}" xr6:coauthVersionLast="47" xr6:coauthVersionMax="47" xr10:uidLastSave="{00000000-0000-0000-0000-000000000000}"/>
  <bookViews>
    <workbookView xWindow="-28920" yWindow="-60" windowWidth="29040" windowHeight="15720" tabRatio="581" firstSheet="43" activeTab="43" xr2:uid="{00000000-000D-0000-FFFF-FFFF00000000}"/>
  </bookViews>
  <sheets>
    <sheet name="Araçu 2" sheetId="36" state="hidden" r:id="rId1"/>
    <sheet name="Planilha2" sheetId="55" state="hidden" r:id="rId2"/>
    <sheet name="OBSERVAÇÕES" sheetId="18" state="hidden" r:id="rId3"/>
    <sheet name="Planilha7" sheetId="65" state="hidden" r:id="rId4"/>
    <sheet name="Planilha6" sheetId="62" state="hidden" r:id="rId5"/>
    <sheet name="Planilha5" sheetId="61" state="hidden" r:id="rId6"/>
    <sheet name="Planilha3" sheetId="59" state="hidden" r:id="rId7"/>
    <sheet name="Planilha4" sheetId="60" state="hidden" r:id="rId8"/>
    <sheet name="Bom Sucesso - corrigido" sheetId="58" state="hidden" r:id="rId9"/>
    <sheet name="Rio Bonito 2 - corrigido" sheetId="57" state="hidden" r:id="rId10"/>
    <sheet name="Inversor 1 - Vazante 1.3" sheetId="53" state="hidden" r:id="rId11"/>
    <sheet name="Corumbá 1 e 2" sheetId="52" state="hidden" r:id="rId12"/>
    <sheet name="Geração Rio Bonito 2" sheetId="50" state="hidden" r:id="rId13"/>
    <sheet name="Planilha1" sheetId="45" state="hidden" r:id="rId14"/>
    <sheet name="2025 P90" sheetId="37" state="hidden" r:id="rId15"/>
    <sheet name="Vazante 1.3" sheetId="54" state="hidden" r:id="rId16"/>
    <sheet name="2024 P95" sheetId="38" state="hidden" r:id="rId17"/>
    <sheet name="2024 P97,5" sheetId="39" state="hidden" r:id="rId18"/>
    <sheet name="Ocorrências" sheetId="70" state="hidden" r:id="rId19"/>
    <sheet name="Ocorrências_bruto" sheetId="78" state="hidden" r:id="rId20"/>
    <sheet name="2026 P50" sheetId="14" r:id="rId21"/>
    <sheet name="TABELA RESUMO - P50" sheetId="21" r:id="rId22"/>
    <sheet name="Previsão" sheetId="79" r:id="rId23"/>
    <sheet name="Planilha8" sheetId="74" state="hidden" r:id="rId24"/>
    <sheet name="Vazante 2 - 19 e 20-04" sheetId="49" state="hidden" r:id="rId25"/>
    <sheet name="TABELA RESUMO - P90" sheetId="46" state="hidden" r:id="rId26"/>
    <sheet name="TABELA RESUMO - P95" sheetId="47" state="hidden" r:id="rId27"/>
    <sheet name="Geração Corumbá 1 Maio" sheetId="51" state="hidden" r:id="rId28"/>
    <sheet name="TABELA RESUMO - P97,5" sheetId="48" state="hidden" r:id="rId29"/>
    <sheet name="Geração vazante 1.3" sheetId="56" state="hidden" r:id="rId30"/>
    <sheet name="Previsto - Complexo" sheetId="33" state="hidden" r:id="rId31"/>
    <sheet name="Database" sheetId="35" state="hidden" r:id="rId32"/>
    <sheet name="Tabela1" sheetId="64" state="hidden" r:id="rId33"/>
    <sheet name="Previsto 2026" sheetId="63" state="hidden" r:id="rId34"/>
    <sheet name="Planilha9" sheetId="76" state="hidden" r:id="rId35"/>
    <sheet name="Estudo" sheetId="75" state="hidden" r:id="rId36"/>
    <sheet name="Geração Local" sheetId="69" state="hidden" r:id="rId37"/>
    <sheet name="Diário" sheetId="68" state="hidden" r:id="rId38"/>
    <sheet name="Informações_Usinas" sheetId="44" state="hidden" r:id="rId39"/>
    <sheet name="Comparativo" sheetId="34" state="hidden" r:id="rId40"/>
    <sheet name="Geração Acumulada" sheetId="80" r:id="rId41"/>
    <sheet name="Local" sheetId="81" r:id="rId42"/>
    <sheet name="Resumo" sheetId="82" state="hidden" r:id="rId43"/>
    <sheet name="Acompanhamento - Complexo" sheetId="84" r:id="rId44"/>
    <sheet name="Planilha10" sheetId="83" state="hidden" r:id="rId45"/>
    <sheet name="PR" sheetId="85" r:id="rId46"/>
  </sheets>
  <definedNames>
    <definedName name="_xlnm._FilterDatabase" localSheetId="37" hidden="1">Diário!$A$1:$F$1228</definedName>
    <definedName name="_xlnm._FilterDatabase" localSheetId="35" hidden="1">Estudo!$A$336:$I$336</definedName>
    <definedName name="_xlnm._FilterDatabase" localSheetId="2" hidden="1">OBSERVAÇÕES!$A$2:$E$2</definedName>
    <definedName name="_xlnm._FilterDatabase" localSheetId="18" hidden="1">Ocorrências!$A$1:$N$5488</definedName>
    <definedName name="_xlnm._FilterDatabase" localSheetId="44" hidden="1">Planilha10!$A$77:$J$77</definedName>
    <definedName name="_xlnm._FilterDatabase" localSheetId="42" hidden="1">Resumo!$A$1:$J$68</definedName>
    <definedName name="_xlnm._FilterDatabase" localSheetId="21" hidden="1">'TABELA RESUMO - P50'!$A$1:$U$140</definedName>
    <definedName name="_xlnm._FilterDatabase" localSheetId="25" hidden="1">'TABELA RESUMO - P90'!$A$51:$L$96</definedName>
    <definedName name="_xlnm._FilterDatabase" localSheetId="26" hidden="1">'TABELA RESUMO - P95'!$A$44:$L$81</definedName>
    <definedName name="_xlnm._FilterDatabase" localSheetId="28" hidden="1">'TABELA RESUMO - P97,5'!$A$44:$L$81</definedName>
    <definedName name="_xleta.AND" hidden="1" xlm="1">#NAME?</definedName>
    <definedName name="DadosExternos_1" localSheetId="31" hidden="1">Database!$A$1:$V$767</definedName>
    <definedName name="DadosExternos_1" localSheetId="38" hidden="1">Informações_Usinas!$A$1:$AJ$85</definedName>
    <definedName name="DadosExternos_1" localSheetId="32" hidden="1">Tabela1!$A$1:$E$888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J31" i="14" l="1"/>
  <c r="EL39" i="14"/>
  <c r="EL40" i="14"/>
  <c r="ET12" i="14"/>
  <c r="ET11" i="14"/>
  <c r="EJ30" i="14"/>
  <c r="O12" i="21"/>
  <c r="S37" i="84"/>
  <c r="S38" i="84"/>
  <c r="S39" i="84"/>
  <c r="S40" i="84"/>
  <c r="S41" i="84"/>
  <c r="S42" i="84"/>
  <c r="S43" i="84"/>
  <c r="S44" i="84"/>
  <c r="S45" i="84"/>
  <c r="S46" i="84"/>
  <c r="S47" i="84"/>
  <c r="S48" i="84"/>
  <c r="S49" i="84"/>
  <c r="S50" i="84"/>
  <c r="S51" i="84"/>
  <c r="S52" i="84"/>
  <c r="S53" i="84"/>
  <c r="S54" i="84"/>
  <c r="S55" i="84"/>
  <c r="S56" i="84"/>
  <c r="S57" i="84"/>
  <c r="S58" i="84"/>
  <c r="S59" i="84"/>
  <c r="S60" i="84"/>
  <c r="S61" i="84"/>
  <c r="S62" i="84"/>
  <c r="S63" i="84"/>
  <c r="S64" i="84"/>
  <c r="S65" i="84"/>
  <c r="S66" i="84"/>
  <c r="S36" i="84"/>
  <c r="S3" i="84" a="1"/>
  <c r="S3" i="84"/>
  <c r="D3" i="84"/>
  <c r="J27" i="84" s="1"/>
  <c r="D4" i="84"/>
  <c r="J30" i="84" s="1"/>
  <c r="D5" i="84"/>
  <c r="J29" i="84" s="1"/>
  <c r="D6" i="84"/>
  <c r="J23" i="84" s="1"/>
  <c r="D7" i="84"/>
  <c r="D8" i="84"/>
  <c r="D9" i="84"/>
  <c r="J15" i="84" s="1"/>
  <c r="D10" i="84"/>
  <c r="J18" i="84" s="1"/>
  <c r="D11" i="84"/>
  <c r="J25" i="84" s="1"/>
  <c r="D12" i="84"/>
  <c r="J21" i="84" s="1"/>
  <c r="D13" i="84"/>
  <c r="J20" i="84" s="1"/>
  <c r="D14" i="84"/>
  <c r="D15" i="84"/>
  <c r="D16" i="84"/>
  <c r="D17" i="84"/>
  <c r="D18" i="84"/>
  <c r="D19" i="84"/>
  <c r="D20" i="84"/>
  <c r="J13" i="84" s="1"/>
  <c r="D21" i="84"/>
  <c r="D22" i="84"/>
  <c r="D23" i="84"/>
  <c r="D24" i="84"/>
  <c r="D25" i="84"/>
  <c r="D26" i="84"/>
  <c r="D27" i="84"/>
  <c r="J19" i="84" s="1"/>
  <c r="D28" i="84"/>
  <c r="D29" i="84"/>
  <c r="D30" i="84"/>
  <c r="D31" i="84"/>
  <c r="D32" i="84"/>
  <c r="D33" i="84"/>
  <c r="D34" i="84"/>
  <c r="D35" i="84"/>
  <c r="D36" i="84"/>
  <c r="D37" i="84"/>
  <c r="D38" i="84"/>
  <c r="D39" i="84"/>
  <c r="D40" i="84"/>
  <c r="D41" i="84"/>
  <c r="D42" i="84"/>
  <c r="D43" i="84"/>
  <c r="D44" i="84"/>
  <c r="J4" i="84" s="1"/>
  <c r="D45" i="84"/>
  <c r="D46" i="84"/>
  <c r="D47" i="84"/>
  <c r="D48" i="84"/>
  <c r="D49" i="84"/>
  <c r="D50" i="84"/>
  <c r="D51" i="84"/>
  <c r="D52" i="84"/>
  <c r="D53" i="84"/>
  <c r="D54" i="84"/>
  <c r="D55" i="84"/>
  <c r="D56" i="84"/>
  <c r="D57" i="84"/>
  <c r="D58" i="84"/>
  <c r="D59" i="84"/>
  <c r="D60" i="84"/>
  <c r="D61" i="84"/>
  <c r="D62" i="84"/>
  <c r="D63" i="84"/>
  <c r="D64" i="84"/>
  <c r="D65" i="84"/>
  <c r="D66" i="84"/>
  <c r="D67" i="84"/>
  <c r="D68" i="84"/>
  <c r="D2" i="84"/>
  <c r="J31" i="84" s="1"/>
  <c r="E24" i="21"/>
  <c r="K24" i="21"/>
  <c r="L24" i="21"/>
  <c r="H24" i="21" s="1"/>
  <c r="E24" i="84" s="1"/>
  <c r="O24" i="21"/>
  <c r="E25" i="21"/>
  <c r="K25" i="21"/>
  <c r="L25" i="21"/>
  <c r="H25" i="21" s="1"/>
  <c r="E25" i="84" s="1"/>
  <c r="O25" i="21"/>
  <c r="E26" i="21"/>
  <c r="K26" i="21"/>
  <c r="L26" i="21"/>
  <c r="H26" i="21" s="1"/>
  <c r="E26" i="84" s="1"/>
  <c r="O26" i="21"/>
  <c r="E29" i="21"/>
  <c r="K29" i="21"/>
  <c r="L29" i="21"/>
  <c r="H29" i="21" s="1"/>
  <c r="E29" i="84" s="1"/>
  <c r="O29" i="21"/>
  <c r="E44" i="21"/>
  <c r="K44" i="21"/>
  <c r="L44" i="21"/>
  <c r="H44" i="21" s="1"/>
  <c r="E44" i="84" s="1"/>
  <c r="L4" i="84" s="1"/>
  <c r="O44" i="21"/>
  <c r="E46" i="21"/>
  <c r="K46" i="21"/>
  <c r="L46" i="21"/>
  <c r="H46" i="21" s="1"/>
  <c r="E46" i="84" s="1"/>
  <c r="M46" i="21"/>
  <c r="O46" i="21"/>
  <c r="EJ29" i="14"/>
  <c r="EJ28" i="14"/>
  <c r="EJ27" i="14"/>
  <c r="EJ26" i="14"/>
  <c r="L3" i="21"/>
  <c r="L4" i="21"/>
  <c r="L5" i="21"/>
  <c r="L6" i="21"/>
  <c r="L7" i="21"/>
  <c r="L8" i="21"/>
  <c r="L9" i="21"/>
  <c r="L10" i="21"/>
  <c r="L11" i="21"/>
  <c r="L12" i="21"/>
  <c r="L13" i="21"/>
  <c r="L14" i="21"/>
  <c r="L15" i="21"/>
  <c r="L16" i="21"/>
  <c r="L17" i="21"/>
  <c r="L18" i="21"/>
  <c r="L19" i="21"/>
  <c r="L20" i="21"/>
  <c r="L21" i="21"/>
  <c r="L22" i="21"/>
  <c r="L23" i="21"/>
  <c r="L27" i="21"/>
  <c r="L28" i="21"/>
  <c r="L30" i="21"/>
  <c r="L31" i="21"/>
  <c r="L32" i="21"/>
  <c r="L33" i="21"/>
  <c r="L34" i="21"/>
  <c r="L35" i="21"/>
  <c r="L36" i="21"/>
  <c r="L37" i="21"/>
  <c r="L38" i="21"/>
  <c r="P69" i="21" s="1"/>
  <c r="L39" i="21"/>
  <c r="L40" i="21"/>
  <c r="L41" i="21"/>
  <c r="L42" i="21"/>
  <c r="L43" i="21"/>
  <c r="L45" i="21"/>
  <c r="L47" i="21"/>
  <c r="L48" i="21"/>
  <c r="L49" i="21"/>
  <c r="L50" i="21"/>
  <c r="L51" i="21"/>
  <c r="L52" i="21"/>
  <c r="L53" i="21"/>
  <c r="L54" i="21"/>
  <c r="L55" i="21"/>
  <c r="L56" i="21"/>
  <c r="L57" i="21"/>
  <c r="L58" i="21"/>
  <c r="L59" i="21"/>
  <c r="L60" i="21"/>
  <c r="L61" i="21"/>
  <c r="L62" i="21"/>
  <c r="L63" i="21"/>
  <c r="L64" i="21"/>
  <c r="L65" i="21"/>
  <c r="L66" i="21"/>
  <c r="L67" i="21"/>
  <c r="H67" i="21" s="1"/>
  <c r="E67" i="84" s="1"/>
  <c r="L68" i="21"/>
  <c r="L2" i="21"/>
  <c r="P2" i="21" s="1"/>
  <c r="EJ25" i="14"/>
  <c r="EJ24" i="14"/>
  <c r="EJ23" i="14"/>
  <c r="EJ22" i="14"/>
  <c r="EJ21" i="14"/>
  <c r="EJ20" i="14"/>
  <c r="EJ19" i="14"/>
  <c r="EJ18" i="14"/>
  <c r="EJ17" i="14"/>
  <c r="EJ16" i="14"/>
  <c r="F2" i="80"/>
  <c r="F3" i="80"/>
  <c r="F4" i="80"/>
  <c r="F5" i="80"/>
  <c r="F6" i="80"/>
  <c r="F7" i="80"/>
  <c r="F8" i="80"/>
  <c r="F9" i="80"/>
  <c r="F10" i="80"/>
  <c r="F11" i="80"/>
  <c r="F12" i="80"/>
  <c r="F13" i="80"/>
  <c r="F14" i="80"/>
  <c r="F15" i="80"/>
  <c r="F16" i="80"/>
  <c r="F17" i="80"/>
  <c r="F18" i="80"/>
  <c r="F19" i="80"/>
  <c r="F20" i="80"/>
  <c r="F21" i="80"/>
  <c r="F22" i="80"/>
  <c r="F23" i="80"/>
  <c r="F24" i="80"/>
  <c r="F25" i="80"/>
  <c r="F26" i="80"/>
  <c r="F27" i="80"/>
  <c r="F28" i="80"/>
  <c r="F29" i="80"/>
  <c r="F30" i="80"/>
  <c r="F31" i="80"/>
  <c r="F32" i="80"/>
  <c r="F33" i="80"/>
  <c r="F34" i="80"/>
  <c r="F35" i="80"/>
  <c r="F36" i="80"/>
  <c r="F37" i="80"/>
  <c r="F38" i="80"/>
  <c r="F39" i="80"/>
  <c r="F40" i="80"/>
  <c r="F41" i="80"/>
  <c r="F42" i="80"/>
  <c r="F43" i="80"/>
  <c r="F44" i="80"/>
  <c r="F45" i="80"/>
  <c r="F46" i="80"/>
  <c r="F47" i="80"/>
  <c r="F48" i="80"/>
  <c r="F49" i="80"/>
  <c r="F50" i="80"/>
  <c r="F51" i="80"/>
  <c r="F52" i="80"/>
  <c r="F53" i="80"/>
  <c r="F54" i="80"/>
  <c r="F55" i="80"/>
  <c r="F56" i="80"/>
  <c r="F57" i="80"/>
  <c r="F58" i="80"/>
  <c r="F59" i="80"/>
  <c r="F60" i="80"/>
  <c r="F61" i="80"/>
  <c r="F62" i="80"/>
  <c r="F63" i="80"/>
  <c r="F64" i="80"/>
  <c r="F65" i="80"/>
  <c r="F66" i="80"/>
  <c r="F67" i="80"/>
  <c r="F68" i="80"/>
  <c r="F69" i="80"/>
  <c r="F70" i="80"/>
  <c r="F71" i="80"/>
  <c r="F72" i="80"/>
  <c r="F73" i="80"/>
  <c r="F74" i="80"/>
  <c r="F75" i="80"/>
  <c r="F76" i="80"/>
  <c r="F77" i="80"/>
  <c r="F78" i="80"/>
  <c r="F79" i="80"/>
  <c r="F80" i="80"/>
  <c r="F81" i="80"/>
  <c r="F82" i="80"/>
  <c r="F83" i="80"/>
  <c r="F84" i="80"/>
  <c r="F85" i="80"/>
  <c r="F86" i="80"/>
  <c r="F87" i="80"/>
  <c r="F88" i="80"/>
  <c r="F89" i="80"/>
  <c r="F90" i="80"/>
  <c r="F91" i="80"/>
  <c r="F92" i="80"/>
  <c r="F93" i="80"/>
  <c r="F94" i="80"/>
  <c r="F95" i="80"/>
  <c r="F96" i="80"/>
  <c r="F97" i="80"/>
  <c r="F98" i="80"/>
  <c r="F99" i="80"/>
  <c r="F100" i="80"/>
  <c r="F101" i="80"/>
  <c r="F102" i="80"/>
  <c r="F103" i="80"/>
  <c r="F104" i="80"/>
  <c r="F105" i="80"/>
  <c r="F106" i="80"/>
  <c r="F107" i="80"/>
  <c r="F108" i="80"/>
  <c r="F109" i="80"/>
  <c r="F110" i="80"/>
  <c r="F111" i="80"/>
  <c r="F112" i="80"/>
  <c r="F113" i="80"/>
  <c r="F114" i="80"/>
  <c r="F115" i="80"/>
  <c r="F116" i="80"/>
  <c r="F117" i="80"/>
  <c r="F118" i="80"/>
  <c r="F119" i="80"/>
  <c r="F120" i="80"/>
  <c r="F121" i="80"/>
  <c r="F122" i="80"/>
  <c r="F123" i="80"/>
  <c r="F124" i="80"/>
  <c r="F125" i="80"/>
  <c r="F126" i="80"/>
  <c r="F127" i="80"/>
  <c r="F128" i="80"/>
  <c r="F129" i="80"/>
  <c r="F130" i="80"/>
  <c r="F131" i="80"/>
  <c r="F132" i="80"/>
  <c r="F133" i="80"/>
  <c r="F134" i="80"/>
  <c r="F135" i="80"/>
  <c r="EJ15" i="14"/>
  <c r="EJ14" i="14"/>
  <c r="EJ13" i="14"/>
  <c r="EJ12" i="14"/>
  <c r="EJ11" i="14"/>
  <c r="EJ10" i="14"/>
  <c r="EJ9" i="14"/>
  <c r="EK7" i="14"/>
  <c r="EJ7" i="14"/>
  <c r="GY39" i="14"/>
  <c r="GX39" i="14"/>
  <c r="GW39" i="14"/>
  <c r="GV39" i="14"/>
  <c r="GU39" i="14"/>
  <c r="GT39" i="14"/>
  <c r="GS39" i="14"/>
  <c r="GR39" i="14"/>
  <c r="GQ39" i="14"/>
  <c r="GP39" i="14"/>
  <c r="GO39" i="14"/>
  <c r="GN39" i="14"/>
  <c r="GM39" i="14"/>
  <c r="GL39" i="14"/>
  <c r="GK39" i="14"/>
  <c r="GJ39" i="14"/>
  <c r="GI39" i="14"/>
  <c r="GH39" i="14"/>
  <c r="GG39" i="14"/>
  <c r="GF39" i="14"/>
  <c r="GE39" i="14"/>
  <c r="GC39" i="14"/>
  <c r="C46" i="21" s="1"/>
  <c r="GB39" i="14"/>
  <c r="GA39" i="14"/>
  <c r="C44" i="21" s="1"/>
  <c r="FZ39" i="14"/>
  <c r="FY39" i="14"/>
  <c r="FX39" i="14"/>
  <c r="FW39" i="14"/>
  <c r="FV39" i="14"/>
  <c r="FU39" i="14"/>
  <c r="FT39" i="14"/>
  <c r="FS39" i="14"/>
  <c r="FR39" i="14"/>
  <c r="FQ39" i="14"/>
  <c r="FP39" i="14"/>
  <c r="FO39" i="14"/>
  <c r="FN39" i="14"/>
  <c r="FM39" i="14"/>
  <c r="FL39" i="14"/>
  <c r="C29" i="21" s="1"/>
  <c r="FK39" i="14"/>
  <c r="FJ39" i="14"/>
  <c r="FI39" i="14"/>
  <c r="C26" i="21" s="1"/>
  <c r="FH39" i="14"/>
  <c r="C25" i="21" s="1"/>
  <c r="FG39" i="14"/>
  <c r="C24" i="21" s="1"/>
  <c r="FF39" i="14"/>
  <c r="FE39" i="14"/>
  <c r="FD39" i="14"/>
  <c r="FC39" i="14"/>
  <c r="FB39" i="14"/>
  <c r="FA39" i="14"/>
  <c r="EZ39" i="14"/>
  <c r="EY39" i="14"/>
  <c r="EX39" i="14"/>
  <c r="EW39" i="14"/>
  <c r="EV39" i="14"/>
  <c r="EU39" i="14"/>
  <c r="ET39" i="14"/>
  <c r="ES39" i="14"/>
  <c r="ER39" i="14"/>
  <c r="EQ39" i="14"/>
  <c r="EP39" i="14"/>
  <c r="EO39" i="14"/>
  <c r="EN39" i="14"/>
  <c r="EM39" i="14"/>
  <c r="EK39" i="14"/>
  <c r="EK40" i="14" s="1"/>
  <c r="GZ38" i="14"/>
  <c r="GZ37" i="14"/>
  <c r="GZ36" i="14"/>
  <c r="GZ35" i="14"/>
  <c r="GZ34" i="14"/>
  <c r="GZ33" i="14"/>
  <c r="GZ32" i="14"/>
  <c r="GZ31" i="14"/>
  <c r="GZ30" i="14"/>
  <c r="GZ29" i="14"/>
  <c r="GZ28" i="14"/>
  <c r="GZ27" i="14"/>
  <c r="GZ26" i="14"/>
  <c r="GZ25" i="14"/>
  <c r="GZ24" i="14"/>
  <c r="GZ23" i="14"/>
  <c r="GZ22" i="14"/>
  <c r="GZ21" i="14"/>
  <c r="GZ20" i="14"/>
  <c r="GZ19" i="14"/>
  <c r="GZ18" i="14"/>
  <c r="GZ17" i="14"/>
  <c r="GZ16" i="14"/>
  <c r="GZ15" i="14"/>
  <c r="GZ14" i="14"/>
  <c r="GZ13" i="14"/>
  <c r="GZ12" i="14"/>
  <c r="GZ11" i="14"/>
  <c r="GZ10" i="14"/>
  <c r="GZ9" i="14"/>
  <c r="GD39" i="14"/>
  <c r="EI27" i="14"/>
  <c r="BU39" i="14"/>
  <c r="BU40" i="14"/>
  <c r="EH39" i="14"/>
  <c r="EG39" i="14"/>
  <c r="EF39" i="14"/>
  <c r="EE39" i="14"/>
  <c r="ED39" i="14"/>
  <c r="EC39" i="14"/>
  <c r="EB39" i="14"/>
  <c r="EA39" i="14"/>
  <c r="DZ39" i="14"/>
  <c r="DY39" i="14"/>
  <c r="DX39" i="14"/>
  <c r="DW39" i="14"/>
  <c r="DV39" i="14"/>
  <c r="DU39" i="14"/>
  <c r="DT39" i="14"/>
  <c r="DS39" i="14"/>
  <c r="DR39" i="14"/>
  <c r="DQ39" i="14"/>
  <c r="DP39" i="14"/>
  <c r="DO39" i="14"/>
  <c r="DN39" i="14"/>
  <c r="DM39" i="14"/>
  <c r="DL39" i="14"/>
  <c r="DK39" i="14"/>
  <c r="DJ39" i="14"/>
  <c r="DI39" i="14"/>
  <c r="DH39" i="14"/>
  <c r="DG39" i="14"/>
  <c r="DF39" i="14"/>
  <c r="DE39" i="14"/>
  <c r="DD39" i="14"/>
  <c r="DC39" i="14"/>
  <c r="DB39" i="14"/>
  <c r="DA39" i="14"/>
  <c r="CZ39" i="14"/>
  <c r="CY39" i="14"/>
  <c r="CX39" i="14"/>
  <c r="CW39" i="14"/>
  <c r="CV39" i="14"/>
  <c r="CU39" i="14"/>
  <c r="CT39" i="14"/>
  <c r="CS39" i="14"/>
  <c r="CR39" i="14"/>
  <c r="CQ39" i="14"/>
  <c r="CP39" i="14"/>
  <c r="CO39" i="14"/>
  <c r="CN39" i="14"/>
  <c r="CM39" i="14"/>
  <c r="CL39" i="14"/>
  <c r="CK39" i="14"/>
  <c r="CJ39" i="14"/>
  <c r="CI39" i="14"/>
  <c r="CH39" i="14"/>
  <c r="CG39" i="14"/>
  <c r="CF39" i="14"/>
  <c r="CE39" i="14"/>
  <c r="CD39" i="14"/>
  <c r="CB39" i="14"/>
  <c r="CA39" i="14"/>
  <c r="BZ39" i="14"/>
  <c r="BY39" i="14"/>
  <c r="BX39" i="14"/>
  <c r="BW39" i="14"/>
  <c r="BV39" i="14"/>
  <c r="BT39" i="14"/>
  <c r="BT40" i="14" s="1"/>
  <c r="EI38" i="14"/>
  <c r="EI37" i="14"/>
  <c r="EI36" i="14"/>
  <c r="EI35" i="14"/>
  <c r="EI34" i="14"/>
  <c r="EI33" i="14"/>
  <c r="EI32" i="14"/>
  <c r="EI31" i="14"/>
  <c r="EI30" i="14"/>
  <c r="EI29" i="14"/>
  <c r="EI28" i="14"/>
  <c r="EI26" i="14"/>
  <c r="EI25" i="14"/>
  <c r="EI24" i="14"/>
  <c r="EI23" i="14"/>
  <c r="EI22" i="14"/>
  <c r="EI21" i="14"/>
  <c r="EI20" i="14"/>
  <c r="EI19" i="14"/>
  <c r="CC39" i="14"/>
  <c r="EI18" i="14"/>
  <c r="EI17" i="14"/>
  <c r="EI16" i="14"/>
  <c r="EI15" i="14"/>
  <c r="EI14" i="14"/>
  <c r="EI13" i="14"/>
  <c r="EI12" i="14"/>
  <c r="EI11" i="14"/>
  <c r="EI10" i="14"/>
  <c r="EI9" i="14"/>
  <c r="M69" i="21"/>
  <c r="D70" i="21"/>
  <c r="I13" i="81"/>
  <c r="I14" i="81"/>
  <c r="I15" i="81"/>
  <c r="I16" i="81"/>
  <c r="I17" i="81"/>
  <c r="I18" i="81"/>
  <c r="I19" i="81"/>
  <c r="I20" i="81"/>
  <c r="I4" i="81"/>
  <c r="I5" i="81"/>
  <c r="I6" i="81"/>
  <c r="I7" i="81"/>
  <c r="I8" i="81"/>
  <c r="I9" i="81"/>
  <c r="I10" i="81"/>
  <c r="I11" i="81"/>
  <c r="I12" i="81"/>
  <c r="I3" i="8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F106" i="21"/>
  <c r="F107" i="21"/>
  <c r="F108" i="21"/>
  <c r="F109" i="21"/>
  <c r="F110" i="21"/>
  <c r="F111" i="21"/>
  <c r="F112" i="21"/>
  <c r="F113" i="21"/>
  <c r="F114" i="21"/>
  <c r="F115" i="21"/>
  <c r="F116" i="21"/>
  <c r="F117" i="21"/>
  <c r="F118" i="21"/>
  <c r="F119" i="21"/>
  <c r="F120" i="21"/>
  <c r="F121" i="21"/>
  <c r="F122" i="21"/>
  <c r="F123" i="21"/>
  <c r="F124" i="21"/>
  <c r="F125" i="21"/>
  <c r="F126" i="21"/>
  <c r="F127" i="21"/>
  <c r="F128" i="21"/>
  <c r="F129" i="21"/>
  <c r="F130" i="21"/>
  <c r="F131" i="21"/>
  <c r="F132" i="21"/>
  <c r="F133" i="21"/>
  <c r="F134" i="21"/>
  <c r="F135" i="21"/>
  <c r="F136" i="21"/>
  <c r="F137" i="21"/>
  <c r="F138" i="21"/>
  <c r="F139" i="21"/>
  <c r="F73" i="21"/>
  <c r="F140" i="21" s="1"/>
  <c r="E23" i="21"/>
  <c r="E27" i="21"/>
  <c r="E28" i="21"/>
  <c r="E30" i="21"/>
  <c r="E31" i="21"/>
  <c r="E32" i="21"/>
  <c r="E33" i="21"/>
  <c r="E34" i="21"/>
  <c r="E35" i="21"/>
  <c r="E36" i="21"/>
  <c r="E37" i="21"/>
  <c r="E38" i="21"/>
  <c r="E39" i="21"/>
  <c r="E40" i="21"/>
  <c r="E41" i="21"/>
  <c r="E42" i="21"/>
  <c r="E43" i="21"/>
  <c r="E45" i="21"/>
  <c r="E47" i="21"/>
  <c r="E48" i="21"/>
  <c r="E49" i="21"/>
  <c r="E50" i="21"/>
  <c r="E51" i="21"/>
  <c r="E52" i="21"/>
  <c r="E53" i="21"/>
  <c r="E54" i="21"/>
  <c r="E55" i="21"/>
  <c r="E56" i="21"/>
  <c r="E57" i="21"/>
  <c r="E58" i="21"/>
  <c r="E59" i="21"/>
  <c r="E60" i="21"/>
  <c r="E61" i="21"/>
  <c r="E62" i="21"/>
  <c r="E63" i="21"/>
  <c r="E64" i="21"/>
  <c r="E65" i="21"/>
  <c r="E66" i="21"/>
  <c r="E67" i="21"/>
  <c r="E68" i="21"/>
  <c r="E8" i="21"/>
  <c r="E9" i="21"/>
  <c r="E10" i="21"/>
  <c r="E11" i="21"/>
  <c r="E12" i="21"/>
  <c r="E13" i="21"/>
  <c r="E14" i="21"/>
  <c r="E15" i="21"/>
  <c r="E16" i="21"/>
  <c r="E17" i="21"/>
  <c r="E18" i="21"/>
  <c r="E19" i="21"/>
  <c r="E20" i="21"/>
  <c r="E21" i="21"/>
  <c r="E22" i="21"/>
  <c r="E3" i="21"/>
  <c r="E4" i="21"/>
  <c r="E5" i="21"/>
  <c r="E6" i="21"/>
  <c r="E7" i="21"/>
  <c r="E2" i="21"/>
  <c r="E69" i="21" s="1"/>
  <c r="K67" i="21"/>
  <c r="GX7" i="14" s="1"/>
  <c r="O67" i="21"/>
  <c r="K68" i="21"/>
  <c r="GY7" i="14" s="1"/>
  <c r="H68" i="21"/>
  <c r="E68" i="84" s="1"/>
  <c r="O68" i="21"/>
  <c r="H1" i="21" l="1"/>
  <c r="T46" i="21"/>
  <c r="P46" i="21"/>
  <c r="T29" i="21"/>
  <c r="T25" i="21"/>
  <c r="P29" i="21"/>
  <c r="Q29" i="21" s="1"/>
  <c r="R29" i="21" s="1"/>
  <c r="P25" i="21"/>
  <c r="Q25" i="21" s="1"/>
  <c r="R25" i="21" s="1"/>
  <c r="T44" i="21"/>
  <c r="T26" i="21"/>
  <c r="T24" i="21"/>
  <c r="P44" i="21"/>
  <c r="Q44" i="21" s="1"/>
  <c r="R44" i="21" s="1"/>
  <c r="P26" i="21"/>
  <c r="Q26" i="21" s="1"/>
  <c r="R26" i="21" s="1"/>
  <c r="P24" i="21"/>
  <c r="Q24" i="21" s="1"/>
  <c r="R24" i="21" s="1"/>
  <c r="C24" i="84"/>
  <c r="F24" i="21"/>
  <c r="G24" i="21"/>
  <c r="S24" i="21"/>
  <c r="C25" i="84"/>
  <c r="F25" i="21"/>
  <c r="G25" i="21"/>
  <c r="S25" i="21"/>
  <c r="C26" i="84"/>
  <c r="F26" i="21"/>
  <c r="G26" i="21"/>
  <c r="S26" i="21"/>
  <c r="C29" i="84"/>
  <c r="F29" i="21"/>
  <c r="G29" i="21"/>
  <c r="S29" i="21"/>
  <c r="U29" i="21" s="1"/>
  <c r="C44" i="84"/>
  <c r="I4" i="84" s="1"/>
  <c r="K4" i="84" s="1"/>
  <c r="F44" i="21"/>
  <c r="G44" i="21"/>
  <c r="S44" i="21"/>
  <c r="U44" i="21" s="1"/>
  <c r="C46" i="84"/>
  <c r="F46" i="21"/>
  <c r="G46" i="21"/>
  <c r="Q46" i="21"/>
  <c r="R46" i="21" s="1"/>
  <c r="S46" i="21"/>
  <c r="M4" i="84"/>
  <c r="I3" i="84"/>
  <c r="J8" i="84"/>
  <c r="J6" i="84"/>
  <c r="J7" i="84"/>
  <c r="J9" i="84"/>
  <c r="J12" i="84"/>
  <c r="J28" i="84"/>
  <c r="J5" i="84"/>
  <c r="J11" i="84"/>
  <c r="J22" i="84"/>
  <c r="J14" i="84"/>
  <c r="J16" i="84"/>
  <c r="J2" i="84"/>
  <c r="J3" i="84"/>
  <c r="J10" i="84"/>
  <c r="J17" i="84"/>
  <c r="J24" i="84"/>
  <c r="J26" i="84"/>
  <c r="L8" i="84"/>
  <c r="L3" i="84"/>
  <c r="M3" i="84" s="1"/>
  <c r="I46" i="21"/>
  <c r="J46" i="21"/>
  <c r="I44" i="21"/>
  <c r="J44" i="21"/>
  <c r="I29" i="21"/>
  <c r="J29" i="21"/>
  <c r="I26" i="21"/>
  <c r="J26" i="21"/>
  <c r="I25" i="21"/>
  <c r="J25" i="21"/>
  <c r="I24" i="21"/>
  <c r="J24" i="21"/>
  <c r="GD40" i="14"/>
  <c r="C47" i="21"/>
  <c r="C47" i="84" s="1"/>
  <c r="C3" i="21"/>
  <c r="C3" i="84" s="1"/>
  <c r="I27" i="84" s="1"/>
  <c r="K27" i="84" s="1"/>
  <c r="EM40" i="14"/>
  <c r="C4" i="21"/>
  <c r="C4" i="84" s="1"/>
  <c r="I30" i="84" s="1"/>
  <c r="K30" i="84" s="1"/>
  <c r="EN40" i="14"/>
  <c r="C5" i="21"/>
  <c r="C5" i="84" s="1"/>
  <c r="I29" i="84" s="1"/>
  <c r="K29" i="84" s="1"/>
  <c r="EO40" i="14"/>
  <c r="C6" i="21"/>
  <c r="C6" i="84" s="1"/>
  <c r="I23" i="84" s="1"/>
  <c r="K23" i="84" s="1"/>
  <c r="EP40" i="14"/>
  <c r="C7" i="21"/>
  <c r="C7" i="84" s="1"/>
  <c r="EQ40" i="14"/>
  <c r="C8" i="21"/>
  <c r="C8" i="84" s="1"/>
  <c r="ER40" i="14"/>
  <c r="C9" i="21"/>
  <c r="C9" i="84" s="1"/>
  <c r="I15" i="84" s="1"/>
  <c r="K15" i="84" s="1"/>
  <c r="ES40" i="14"/>
  <c r="C10" i="21"/>
  <c r="C10" i="84" s="1"/>
  <c r="I18" i="84" s="1"/>
  <c r="K18" i="84" s="1"/>
  <c r="ET40" i="14"/>
  <c r="C11" i="21"/>
  <c r="C11" i="84" s="1"/>
  <c r="I25" i="84" s="1"/>
  <c r="K25" i="84" s="1"/>
  <c r="EU40" i="14"/>
  <c r="C12" i="21"/>
  <c r="C12" i="84" s="1"/>
  <c r="I21" i="84" s="1"/>
  <c r="K21" i="84" s="1"/>
  <c r="EV40" i="14"/>
  <c r="C13" i="21"/>
  <c r="C13" i="84" s="1"/>
  <c r="I20" i="84" s="1"/>
  <c r="K20" i="84" s="1"/>
  <c r="EW40" i="14"/>
  <c r="C14" i="21"/>
  <c r="C14" i="84" s="1"/>
  <c r="EX40" i="14"/>
  <c r="C15" i="21"/>
  <c r="C15" i="84" s="1"/>
  <c r="EY40" i="14"/>
  <c r="C16" i="21"/>
  <c r="C16" i="84" s="1"/>
  <c r="EZ40" i="14"/>
  <c r="C17" i="21"/>
  <c r="C17" i="84" s="1"/>
  <c r="FA40" i="14"/>
  <c r="C18" i="21"/>
  <c r="C18" i="84" s="1"/>
  <c r="FB40" i="14"/>
  <c r="C19" i="21"/>
  <c r="C19" i="84" s="1"/>
  <c r="FC40" i="14"/>
  <c r="C20" i="21"/>
  <c r="C20" i="84" s="1"/>
  <c r="I13" i="84" s="1"/>
  <c r="K13" i="84" s="1"/>
  <c r="FD40" i="14"/>
  <c r="C21" i="21"/>
  <c r="C21" i="84" s="1"/>
  <c r="FE40" i="14"/>
  <c r="C22" i="21"/>
  <c r="C22" i="84" s="1"/>
  <c r="FF40" i="14"/>
  <c r="C23" i="21"/>
  <c r="C23" i="84" s="1"/>
  <c r="FG40" i="14"/>
  <c r="FH40" i="14"/>
  <c r="FI40" i="14"/>
  <c r="FJ40" i="14"/>
  <c r="C27" i="21"/>
  <c r="C27" i="84" s="1"/>
  <c r="I19" i="84" s="1"/>
  <c r="K19" i="84" s="1"/>
  <c r="FK40" i="14"/>
  <c r="C28" i="21"/>
  <c r="C28" i="84" s="1"/>
  <c r="FL40" i="14"/>
  <c r="FM40" i="14"/>
  <c r="C30" i="21"/>
  <c r="C30" i="84" s="1"/>
  <c r="FN40" i="14"/>
  <c r="C31" i="21"/>
  <c r="C31" i="84" s="1"/>
  <c r="FO40" i="14"/>
  <c r="C32" i="21"/>
  <c r="C32" i="84" s="1"/>
  <c r="FP40" i="14"/>
  <c r="C33" i="21"/>
  <c r="C33" i="84" s="1"/>
  <c r="FQ40" i="14"/>
  <c r="C34" i="21"/>
  <c r="C34" i="84" s="1"/>
  <c r="FR40" i="14"/>
  <c r="C35" i="21"/>
  <c r="C35" i="84" s="1"/>
  <c r="FS40" i="14"/>
  <c r="C36" i="21"/>
  <c r="C36" i="84" s="1"/>
  <c r="FT40" i="14"/>
  <c r="C37" i="21"/>
  <c r="C37" i="84" s="1"/>
  <c r="FU40" i="14"/>
  <c r="C38" i="21"/>
  <c r="C38" i="84" s="1"/>
  <c r="FV40" i="14"/>
  <c r="C39" i="21"/>
  <c r="C39" i="84" s="1"/>
  <c r="FW40" i="14"/>
  <c r="C40" i="21"/>
  <c r="C40" i="84" s="1"/>
  <c r="FX40" i="14"/>
  <c r="C41" i="21"/>
  <c r="C41" i="84" s="1"/>
  <c r="FY40" i="14"/>
  <c r="C42" i="21"/>
  <c r="C42" i="84" s="1"/>
  <c r="FZ40" i="14"/>
  <c r="C43" i="21"/>
  <c r="C43" i="84" s="1"/>
  <c r="GA40" i="14"/>
  <c r="GB40" i="14"/>
  <c r="C45" i="21"/>
  <c r="C45" i="84" s="1"/>
  <c r="GC40" i="14"/>
  <c r="GE40" i="14"/>
  <c r="C48" i="21"/>
  <c r="C48" i="84" s="1"/>
  <c r="GF40" i="14"/>
  <c r="C49" i="21"/>
  <c r="C49" i="84" s="1"/>
  <c r="GG40" i="14"/>
  <c r="C50" i="21"/>
  <c r="C50" i="84" s="1"/>
  <c r="GH40" i="14"/>
  <c r="C51" i="21"/>
  <c r="C51" i="84" s="1"/>
  <c r="GI40" i="14"/>
  <c r="C52" i="21"/>
  <c r="C52" i="84" s="1"/>
  <c r="GJ40" i="14"/>
  <c r="C53" i="21"/>
  <c r="C53" i="84" s="1"/>
  <c r="GK40" i="14"/>
  <c r="C54" i="21"/>
  <c r="C54" i="84" s="1"/>
  <c r="GL40" i="14"/>
  <c r="C55" i="21"/>
  <c r="C55" i="84" s="1"/>
  <c r="GM40" i="14"/>
  <c r="C56" i="21"/>
  <c r="C56" i="84" s="1"/>
  <c r="GN40" i="14"/>
  <c r="C57" i="21"/>
  <c r="C57" i="84" s="1"/>
  <c r="GO40" i="14"/>
  <c r="C58" i="21"/>
  <c r="C58" i="84" s="1"/>
  <c r="GP40" i="14"/>
  <c r="C59" i="21"/>
  <c r="C59" i="84" s="1"/>
  <c r="GQ40" i="14"/>
  <c r="C60" i="21"/>
  <c r="C60" i="84" s="1"/>
  <c r="GR40" i="14"/>
  <c r="C61" i="21"/>
  <c r="C61" i="84" s="1"/>
  <c r="GS40" i="14"/>
  <c r="C62" i="21"/>
  <c r="C62" i="84" s="1"/>
  <c r="GT40" i="14"/>
  <c r="C63" i="21"/>
  <c r="C63" i="84" s="1"/>
  <c r="GU40" i="14"/>
  <c r="C64" i="21"/>
  <c r="C64" i="84" s="1"/>
  <c r="GV40" i="14"/>
  <c r="C65" i="21"/>
  <c r="C65" i="84" s="1"/>
  <c r="GW40" i="14"/>
  <c r="C66" i="21"/>
  <c r="C66" i="84" s="1"/>
  <c r="GX40" i="14"/>
  <c r="C67" i="21"/>
  <c r="C67" i="84" s="1"/>
  <c r="GY40" i="14"/>
  <c r="C68" i="21"/>
  <c r="C68" i="84" s="1"/>
  <c r="EJ39" i="14"/>
  <c r="C2" i="21" s="1"/>
  <c r="C2" i="84" s="1"/>
  <c r="I31" i="84" s="1"/>
  <c r="K31" i="84" s="1"/>
  <c r="GZ8" i="14"/>
  <c r="CC40" i="14"/>
  <c r="BV40" i="14"/>
  <c r="BW40" i="14"/>
  <c r="BX40" i="14"/>
  <c r="BY40" i="14"/>
  <c r="BZ40" i="14"/>
  <c r="CA40" i="14"/>
  <c r="CB40" i="14"/>
  <c r="CD40" i="14"/>
  <c r="CE40" i="14"/>
  <c r="CF40" i="14"/>
  <c r="CG40" i="14"/>
  <c r="CH40" i="14"/>
  <c r="CI40" i="14"/>
  <c r="CJ40" i="14"/>
  <c r="CK40" i="14"/>
  <c r="CL40" i="14"/>
  <c r="CM40" i="14"/>
  <c r="CN40" i="14"/>
  <c r="CO40" i="14"/>
  <c r="CP40" i="14"/>
  <c r="CQ40" i="14"/>
  <c r="CR40" i="14"/>
  <c r="CS40" i="14"/>
  <c r="CT40" i="14"/>
  <c r="CU40" i="14"/>
  <c r="CV40" i="14"/>
  <c r="CW40" i="14"/>
  <c r="CX40" i="14"/>
  <c r="CY40" i="14"/>
  <c r="CZ40" i="14"/>
  <c r="DA40" i="14"/>
  <c r="DB40" i="14"/>
  <c r="DC40" i="14"/>
  <c r="DD40" i="14"/>
  <c r="DE40" i="14"/>
  <c r="DF40" i="14"/>
  <c r="DG40" i="14"/>
  <c r="DH40" i="14"/>
  <c r="DI40" i="14"/>
  <c r="DJ40" i="14"/>
  <c r="DK40" i="14"/>
  <c r="DL40" i="14"/>
  <c r="DM40" i="14"/>
  <c r="DN40" i="14"/>
  <c r="DO40" i="14"/>
  <c r="DP40" i="14"/>
  <c r="DQ40" i="14"/>
  <c r="DR40" i="14"/>
  <c r="DS40" i="14"/>
  <c r="DT40" i="14"/>
  <c r="DU40" i="14"/>
  <c r="DV40" i="14"/>
  <c r="DW40" i="14"/>
  <c r="DX40" i="14"/>
  <c r="DY40" i="14"/>
  <c r="DZ40" i="14"/>
  <c r="EA40" i="14"/>
  <c r="EB40" i="14"/>
  <c r="EC40" i="14"/>
  <c r="ED40" i="14"/>
  <c r="EE40" i="14"/>
  <c r="EF40" i="14"/>
  <c r="EG40" i="14"/>
  <c r="EH40" i="14"/>
  <c r="T68" i="21"/>
  <c r="I139" i="21"/>
  <c r="T67" i="21"/>
  <c r="I138" i="21"/>
  <c r="BS39" i="14"/>
  <c r="EI8" i="14"/>
  <c r="E70" i="21"/>
  <c r="P67" i="21"/>
  <c r="P68" i="21"/>
  <c r="U25" i="21" l="1"/>
  <c r="U46" i="21"/>
  <c r="U24" i="21"/>
  <c r="U26" i="21"/>
  <c r="I8" i="84"/>
  <c r="I6" i="84"/>
  <c r="I7" i="84"/>
  <c r="I9" i="84"/>
  <c r="I12" i="84"/>
  <c r="I28" i="84"/>
  <c r="I5" i="84"/>
  <c r="I11" i="84"/>
  <c r="I22" i="84"/>
  <c r="I14" i="84"/>
  <c r="I16" i="84"/>
  <c r="I2" i="84"/>
  <c r="I10" i="84"/>
  <c r="I17" i="84"/>
  <c r="I24" i="84"/>
  <c r="I26" i="84"/>
  <c r="M8" i="84"/>
  <c r="K26" i="84"/>
  <c r="K24" i="84"/>
  <c r="K17" i="84"/>
  <c r="K10" i="84"/>
  <c r="K3" i="84"/>
  <c r="K2" i="84"/>
  <c r="K16" i="84"/>
  <c r="K14" i="84"/>
  <c r="K22" i="84"/>
  <c r="K11" i="84"/>
  <c r="K5" i="84"/>
  <c r="K28" i="84"/>
  <c r="K12" i="84"/>
  <c r="K9" i="84"/>
  <c r="K7" i="84"/>
  <c r="K6" i="84"/>
  <c r="K8" i="84"/>
  <c r="D69" i="21"/>
  <c r="EJ40" i="14"/>
  <c r="GZ39" i="14"/>
  <c r="GZ40" i="14" s="1"/>
  <c r="C69" i="21"/>
  <c r="G69" i="21" s="1"/>
  <c r="E73" i="21"/>
  <c r="C70" i="21"/>
  <c r="G70" i="21" s="1"/>
  <c r="S67" i="21"/>
  <c r="U67" i="21" s="1"/>
  <c r="G67" i="21"/>
  <c r="F67" i="21"/>
  <c r="S68" i="21"/>
  <c r="U68" i="21" s="1"/>
  <c r="G68" i="21"/>
  <c r="F68" i="21"/>
  <c r="BS40" i="14"/>
  <c r="EI39" i="14"/>
  <c r="EI40" i="14" s="1"/>
  <c r="I67" i="21"/>
  <c r="J68" i="21"/>
  <c r="I68" i="21"/>
  <c r="J67" i="21"/>
  <c r="E138" i="21"/>
  <c r="Q67" i="21"/>
  <c r="R67" i="21" s="1"/>
  <c r="E139" i="21"/>
  <c r="Q68" i="21"/>
  <c r="R68" i="21" s="1"/>
  <c r="Q69" i="21" l="1"/>
  <c r="H139" i="21"/>
  <c r="G139" i="21"/>
  <c r="J139" i="21"/>
  <c r="K139" i="21"/>
  <c r="H138" i="21"/>
  <c r="G138" i="21"/>
  <c r="J138" i="21"/>
  <c r="K138" i="21"/>
  <c r="G66" i="21" l="1"/>
  <c r="F66" i="21"/>
  <c r="G65" i="21"/>
  <c r="F65" i="21"/>
  <c r="G64" i="21"/>
  <c r="F64" i="21"/>
  <c r="G63" i="21"/>
  <c r="F63" i="21"/>
  <c r="G62" i="21"/>
  <c r="F62" i="21"/>
  <c r="G61" i="21"/>
  <c r="F61" i="21"/>
  <c r="G60" i="21"/>
  <c r="F60" i="21"/>
  <c r="G59" i="21"/>
  <c r="F59" i="21"/>
  <c r="G58" i="21"/>
  <c r="F58" i="21"/>
  <c r="G57" i="21"/>
  <c r="F57" i="21"/>
  <c r="G56" i="21"/>
  <c r="F56" i="21"/>
  <c r="G55" i="21"/>
  <c r="F55" i="21"/>
  <c r="G54" i="21"/>
  <c r="F54" i="21"/>
  <c r="G53" i="21"/>
  <c r="F53" i="21"/>
  <c r="G52" i="21"/>
  <c r="F52" i="21"/>
  <c r="G51" i="21"/>
  <c r="F51" i="21"/>
  <c r="G50" i="21"/>
  <c r="F50" i="21"/>
  <c r="G49" i="21"/>
  <c r="F49" i="21"/>
  <c r="G48" i="21"/>
  <c r="F48" i="21"/>
  <c r="G47" i="21"/>
  <c r="F47" i="21"/>
  <c r="G45" i="21"/>
  <c r="F45" i="21"/>
  <c r="G43" i="21"/>
  <c r="F43" i="21"/>
  <c r="G42" i="21"/>
  <c r="F42" i="21"/>
  <c r="G41" i="21"/>
  <c r="F41" i="21"/>
  <c r="G40" i="21"/>
  <c r="F40" i="21"/>
  <c r="G39" i="21"/>
  <c r="F39" i="21"/>
  <c r="G38" i="21"/>
  <c r="F38" i="21"/>
  <c r="G37" i="21"/>
  <c r="F37" i="21"/>
  <c r="G36" i="21"/>
  <c r="F36" i="21"/>
  <c r="G35" i="21"/>
  <c r="F35" i="21"/>
  <c r="G34" i="21"/>
  <c r="F34" i="21"/>
  <c r="G33" i="21"/>
  <c r="F33" i="21"/>
  <c r="G32" i="21"/>
  <c r="F32" i="21"/>
  <c r="G31" i="21"/>
  <c r="F31" i="21"/>
  <c r="G30" i="21"/>
  <c r="F30" i="21"/>
  <c r="G28" i="21"/>
  <c r="F28" i="21"/>
  <c r="G27" i="21"/>
  <c r="F27" i="21"/>
  <c r="G23" i="21"/>
  <c r="F23" i="21"/>
  <c r="G22" i="21"/>
  <c r="F22" i="21"/>
  <c r="G21" i="21"/>
  <c r="F21" i="21"/>
  <c r="G20" i="21"/>
  <c r="F20" i="21"/>
  <c r="G19" i="21"/>
  <c r="F19" i="21"/>
  <c r="G18" i="21"/>
  <c r="F18" i="21"/>
  <c r="G17" i="21"/>
  <c r="F17" i="21"/>
  <c r="G16" i="21"/>
  <c r="F16" i="21"/>
  <c r="G15" i="21"/>
  <c r="F15" i="21"/>
  <c r="G14" i="21"/>
  <c r="F14" i="21"/>
  <c r="G13" i="21"/>
  <c r="F13" i="21"/>
  <c r="G10" i="21"/>
  <c r="F10" i="21"/>
  <c r="G8" i="21"/>
  <c r="F8" i="21"/>
  <c r="G7" i="21"/>
  <c r="F7" i="21"/>
  <c r="G6" i="21"/>
  <c r="F6" i="21"/>
  <c r="G5" i="21"/>
  <c r="F5" i="21"/>
  <c r="G4" i="21"/>
  <c r="F4" i="21"/>
  <c r="S3" i="21"/>
  <c r="G3" i="21"/>
  <c r="F3" i="21"/>
  <c r="G11" i="21"/>
  <c r="F11" i="21"/>
  <c r="G12" i="21"/>
  <c r="F12" i="21"/>
  <c r="E137" i="21"/>
  <c r="S66" i="21"/>
  <c r="E136" i="21"/>
  <c r="S65" i="21"/>
  <c r="E135" i="21"/>
  <c r="S64" i="21"/>
  <c r="E134" i="21"/>
  <c r="G134" i="21" s="1"/>
  <c r="S63" i="21"/>
  <c r="E133" i="21"/>
  <c r="H133" i="21" s="1"/>
  <c r="S62" i="21"/>
  <c r="E132" i="21"/>
  <c r="H132" i="21" s="1"/>
  <c r="S61" i="21"/>
  <c r="E131" i="21"/>
  <c r="G131" i="21" s="1"/>
  <c r="S60" i="21"/>
  <c r="E130" i="21"/>
  <c r="H130" i="21" s="1"/>
  <c r="S59" i="21"/>
  <c r="E129" i="21"/>
  <c r="H129" i="21" s="1"/>
  <c r="S58" i="21"/>
  <c r="E128" i="21"/>
  <c r="G128" i="21" s="1"/>
  <c r="S57" i="21"/>
  <c r="E127" i="21"/>
  <c r="H127" i="21" s="1"/>
  <c r="S56" i="21"/>
  <c r="E126" i="21"/>
  <c r="H126" i="21" s="1"/>
  <c r="S55" i="21"/>
  <c r="E125" i="21"/>
  <c r="H125" i="21" s="1"/>
  <c r="S54" i="21"/>
  <c r="E124" i="21"/>
  <c r="S53" i="21"/>
  <c r="E123" i="21"/>
  <c r="G123" i="21" s="1"/>
  <c r="S52" i="21"/>
  <c r="E122" i="21"/>
  <c r="G122" i="21" s="1"/>
  <c r="S51" i="21"/>
  <c r="E121" i="21"/>
  <c r="H121" i="21" s="1"/>
  <c r="S50" i="21"/>
  <c r="E120" i="21"/>
  <c r="H120" i="21" s="1"/>
  <c r="S49" i="21"/>
  <c r="E119" i="21"/>
  <c r="G119" i="21" s="1"/>
  <c r="S48" i="21"/>
  <c r="E118" i="21"/>
  <c r="G118" i="21" s="1"/>
  <c r="S47" i="21"/>
  <c r="E117" i="21"/>
  <c r="H117" i="21" s="1"/>
  <c r="E116" i="21"/>
  <c r="G116" i="21" s="1"/>
  <c r="S45" i="21"/>
  <c r="E115" i="21"/>
  <c r="H115" i="21" s="1"/>
  <c r="E114" i="21"/>
  <c r="H114" i="21" s="1"/>
  <c r="S43" i="21"/>
  <c r="E113" i="21"/>
  <c r="S42" i="21"/>
  <c r="E112" i="21"/>
  <c r="H112" i="21" s="1"/>
  <c r="S41" i="21"/>
  <c r="E111" i="21"/>
  <c r="G111" i="21" s="1"/>
  <c r="S40" i="21"/>
  <c r="E110" i="21"/>
  <c r="G110" i="21" s="1"/>
  <c r="S39" i="21"/>
  <c r="E109" i="21"/>
  <c r="H109" i="21" s="1"/>
  <c r="S38" i="21"/>
  <c r="E108" i="21"/>
  <c r="H108" i="21" s="1"/>
  <c r="S37" i="21"/>
  <c r="E107" i="21"/>
  <c r="S36" i="21"/>
  <c r="E106" i="21"/>
  <c r="H106" i="21" s="1"/>
  <c r="S35" i="21"/>
  <c r="E105" i="21"/>
  <c r="H105" i="21" s="1"/>
  <c r="S34" i="21"/>
  <c r="E104" i="21"/>
  <c r="G104" i="21" s="1"/>
  <c r="S33" i="21"/>
  <c r="E103" i="21"/>
  <c r="H103" i="21" s="1"/>
  <c r="S32" i="21"/>
  <c r="E102" i="21"/>
  <c r="H102" i="21" s="1"/>
  <c r="S31" i="21"/>
  <c r="E101" i="21"/>
  <c r="G101" i="21" s="1"/>
  <c r="S30" i="21"/>
  <c r="E100" i="21"/>
  <c r="H100" i="21" s="1"/>
  <c r="E99" i="21"/>
  <c r="H99" i="21" s="1"/>
  <c r="S28" i="21"/>
  <c r="E98" i="21"/>
  <c r="G98" i="21" s="1"/>
  <c r="S27" i="21"/>
  <c r="E97" i="21"/>
  <c r="H97" i="21" s="1"/>
  <c r="E96" i="21"/>
  <c r="H96" i="21" s="1"/>
  <c r="E95" i="21"/>
  <c r="E94" i="21"/>
  <c r="G94" i="21" s="1"/>
  <c r="S23" i="21"/>
  <c r="E93" i="21"/>
  <c r="G93" i="21" s="1"/>
  <c r="S22" i="21"/>
  <c r="E92" i="21"/>
  <c r="G92" i="21" s="1"/>
  <c r="S21" i="21"/>
  <c r="E91" i="21"/>
  <c r="H91" i="21" s="1"/>
  <c r="S20" i="21"/>
  <c r="E90" i="21"/>
  <c r="H90" i="21" s="1"/>
  <c r="S19" i="21"/>
  <c r="E89" i="21"/>
  <c r="H89" i="21" s="1"/>
  <c r="S18" i="21"/>
  <c r="E88" i="21"/>
  <c r="H88" i="21" s="1"/>
  <c r="S17" i="21"/>
  <c r="E87" i="21"/>
  <c r="H87" i="21" s="1"/>
  <c r="S16" i="21"/>
  <c r="E86" i="21"/>
  <c r="G86" i="21" s="1"/>
  <c r="S15" i="21"/>
  <c r="E85" i="21"/>
  <c r="H85" i="21" s="1"/>
  <c r="S14" i="21"/>
  <c r="E84" i="21"/>
  <c r="H84" i="21" s="1"/>
  <c r="S13" i="21"/>
  <c r="E81" i="21"/>
  <c r="S10" i="21"/>
  <c r="E79" i="21"/>
  <c r="G79" i="21" s="1"/>
  <c r="S8" i="21"/>
  <c r="E78" i="21"/>
  <c r="H78" i="21" s="1"/>
  <c r="S7" i="21"/>
  <c r="E77" i="21"/>
  <c r="G77" i="21" s="1"/>
  <c r="S6" i="21"/>
  <c r="E76" i="21"/>
  <c r="H76" i="21" s="1"/>
  <c r="S5" i="21"/>
  <c r="E75" i="21"/>
  <c r="H75" i="21" s="1"/>
  <c r="S4" i="21"/>
  <c r="E82" i="21"/>
  <c r="H82" i="21" s="1"/>
  <c r="S11" i="21"/>
  <c r="E83" i="21"/>
  <c r="H83" i="21" s="1"/>
  <c r="S12" i="21"/>
  <c r="E74" i="21"/>
  <c r="G74" i="21" s="1"/>
  <c r="H137" i="21"/>
  <c r="G137" i="21"/>
  <c r="H136" i="21"/>
  <c r="G136" i="21"/>
  <c r="H135" i="21"/>
  <c r="G135" i="21"/>
  <c r="H134" i="21"/>
  <c r="H131" i="21"/>
  <c r="G125" i="21"/>
  <c r="H124" i="21"/>
  <c r="G124" i="21"/>
  <c r="H123" i="21"/>
  <c r="H119" i="21"/>
  <c r="H118" i="21"/>
  <c r="H113" i="21"/>
  <c r="G113" i="21"/>
  <c r="G112" i="21"/>
  <c r="H107" i="21"/>
  <c r="G107" i="21"/>
  <c r="H101" i="21"/>
  <c r="G100" i="21"/>
  <c r="H95" i="21"/>
  <c r="G95" i="21"/>
  <c r="H93" i="21"/>
  <c r="H81" i="21"/>
  <c r="G81" i="21"/>
  <c r="H79" i="21"/>
  <c r="F6314" i="70"/>
  <c r="F6313" i="70"/>
  <c r="F6312" i="70"/>
  <c r="F6311" i="70"/>
  <c r="F6310" i="70"/>
  <c r="F6309" i="70"/>
  <c r="F6308" i="70"/>
  <c r="F6307" i="70"/>
  <c r="F6306" i="70"/>
  <c r="F6305" i="70"/>
  <c r="F6304" i="70"/>
  <c r="F6303" i="70"/>
  <c r="F6302" i="70"/>
  <c r="F6301" i="70"/>
  <c r="F6300" i="70"/>
  <c r="F6299" i="70"/>
  <c r="F6298" i="70"/>
  <c r="F6297" i="70"/>
  <c r="F6296" i="70"/>
  <c r="F6295" i="70"/>
  <c r="F6294" i="70"/>
  <c r="F6293" i="70"/>
  <c r="F6292" i="70"/>
  <c r="F6291" i="70"/>
  <c r="F6290" i="70"/>
  <c r="F6289" i="70"/>
  <c r="F6288" i="70"/>
  <c r="F6287" i="70"/>
  <c r="F6286" i="70"/>
  <c r="F6285" i="70"/>
  <c r="F6284" i="70"/>
  <c r="F6283" i="70"/>
  <c r="F6282" i="70"/>
  <c r="F6281" i="70"/>
  <c r="F6280" i="70"/>
  <c r="F6279" i="70"/>
  <c r="F6278" i="70"/>
  <c r="F6277" i="70"/>
  <c r="F6276" i="70"/>
  <c r="F6257" i="70"/>
  <c r="F6258" i="70"/>
  <c r="F6259" i="70"/>
  <c r="F6260" i="70"/>
  <c r="F6261" i="70"/>
  <c r="F6262" i="70"/>
  <c r="F6263" i="70"/>
  <c r="F6264" i="70"/>
  <c r="F6265" i="70"/>
  <c r="F6266" i="70"/>
  <c r="F6267" i="70"/>
  <c r="F6268" i="70"/>
  <c r="F6269" i="70"/>
  <c r="F6270" i="70"/>
  <c r="F6271" i="70"/>
  <c r="F6272" i="70"/>
  <c r="F6273" i="70"/>
  <c r="F6274" i="70"/>
  <c r="F6275" i="70"/>
  <c r="F6256" i="70"/>
  <c r="F6255" i="70"/>
  <c r="F6254" i="70"/>
  <c r="F6253" i="70"/>
  <c r="F6252" i="70"/>
  <c r="F6251" i="70"/>
  <c r="F6250" i="70"/>
  <c r="F6249" i="70"/>
  <c r="F6248" i="70"/>
  <c r="F6247" i="70"/>
  <c r="F6246" i="70"/>
  <c r="F6245" i="70"/>
  <c r="F6244" i="70"/>
  <c r="F6243" i="70"/>
  <c r="F6242" i="70"/>
  <c r="F6241" i="70"/>
  <c r="F6240" i="70"/>
  <c r="F6239" i="70"/>
  <c r="F6238" i="70"/>
  <c r="F6237" i="70"/>
  <c r="F6236" i="70"/>
  <c r="F6216" i="70"/>
  <c r="F6217" i="70"/>
  <c r="F6218" i="70"/>
  <c r="F6219" i="70"/>
  <c r="F6220" i="70"/>
  <c r="F6221" i="70"/>
  <c r="F6222" i="70"/>
  <c r="F6223" i="70"/>
  <c r="F6224" i="70"/>
  <c r="F6225" i="70"/>
  <c r="F6226" i="70"/>
  <c r="F6227" i="70"/>
  <c r="F6228" i="70"/>
  <c r="F6229" i="70"/>
  <c r="F6230" i="70"/>
  <c r="F6231" i="70"/>
  <c r="F6232" i="70"/>
  <c r="F6233" i="70"/>
  <c r="F6234" i="70"/>
  <c r="F6235" i="70"/>
  <c r="F6215" i="70"/>
  <c r="F6214" i="70"/>
  <c r="F6213" i="70"/>
  <c r="F6212" i="70"/>
  <c r="F6211" i="70"/>
  <c r="F6210" i="70"/>
  <c r="F6209" i="70"/>
  <c r="F6208" i="70"/>
  <c r="F6207" i="70"/>
  <c r="F6206" i="70"/>
  <c r="F6205" i="70"/>
  <c r="F6204" i="70"/>
  <c r="F6203" i="70"/>
  <c r="F6202" i="70"/>
  <c r="F6201" i="70"/>
  <c r="F6200" i="70"/>
  <c r="F6199" i="70"/>
  <c r="F6198" i="70"/>
  <c r="F6197" i="70"/>
  <c r="F6196" i="70"/>
  <c r="F6195" i="70"/>
  <c r="F6194" i="70"/>
  <c r="F6193" i="70"/>
  <c r="F6192" i="70"/>
  <c r="F6191" i="70"/>
  <c r="F6190" i="70"/>
  <c r="F6189" i="70"/>
  <c r="F6188" i="70"/>
  <c r="F6187" i="70"/>
  <c r="F6186" i="70"/>
  <c r="F6185" i="70"/>
  <c r="F6184" i="70"/>
  <c r="F6183" i="70"/>
  <c r="F6182" i="70"/>
  <c r="F6181" i="70"/>
  <c r="F6180" i="70"/>
  <c r="F6179" i="70"/>
  <c r="F6178" i="70"/>
  <c r="F6177" i="70"/>
  <c r="F6176" i="70"/>
  <c r="F6175" i="70"/>
  <c r="F6174" i="70"/>
  <c r="F6173" i="70"/>
  <c r="F6172" i="70"/>
  <c r="F6171" i="70"/>
  <c r="F6170" i="70"/>
  <c r="F6169" i="70"/>
  <c r="F6168" i="70"/>
  <c r="F6167" i="70"/>
  <c r="F6166" i="70"/>
  <c r="F6165" i="70"/>
  <c r="F6164" i="70"/>
  <c r="F6163" i="70"/>
  <c r="F6162" i="70"/>
  <c r="F6161" i="70"/>
  <c r="F6160" i="70"/>
  <c r="F6159" i="70"/>
  <c r="F6158" i="70"/>
  <c r="F6157" i="70"/>
  <c r="F6079" i="70"/>
  <c r="F6078" i="70"/>
  <c r="F6077" i="70"/>
  <c r="F6076" i="70"/>
  <c r="F6075" i="70"/>
  <c r="F6074" i="70"/>
  <c r="F6073" i="70"/>
  <c r="F6072" i="70"/>
  <c r="F6071" i="70"/>
  <c r="F6070" i="70"/>
  <c r="F6069" i="70"/>
  <c r="F6068" i="70"/>
  <c r="F6067" i="70"/>
  <c r="F6066" i="70"/>
  <c r="F6065" i="70"/>
  <c r="F6064" i="70"/>
  <c r="F6063" i="70"/>
  <c r="F6062" i="70"/>
  <c r="F6061" i="70"/>
  <c r="F6060" i="70"/>
  <c r="F6059" i="70"/>
  <c r="F6058" i="70"/>
  <c r="F6057" i="70"/>
  <c r="F6056" i="70"/>
  <c r="F6055" i="70"/>
  <c r="F6054" i="70"/>
  <c r="F6053" i="70"/>
  <c r="F6052" i="70"/>
  <c r="F6051" i="70"/>
  <c r="F6050" i="70"/>
  <c r="F6049" i="70"/>
  <c r="F6048" i="70"/>
  <c r="F6047" i="70"/>
  <c r="F6046" i="70"/>
  <c r="F6045" i="70"/>
  <c r="F6044" i="70"/>
  <c r="F6043" i="70"/>
  <c r="F6042" i="70"/>
  <c r="F6041" i="70"/>
  <c r="F6040" i="70"/>
  <c r="F6039" i="70"/>
  <c r="F6038" i="70"/>
  <c r="F6037" i="70"/>
  <c r="F6036" i="70"/>
  <c r="F6035" i="70"/>
  <c r="F6034" i="70"/>
  <c r="F6033" i="70"/>
  <c r="F6032" i="70"/>
  <c r="F6031" i="70"/>
  <c r="F6030" i="70"/>
  <c r="F6029" i="70"/>
  <c r="F6028" i="70"/>
  <c r="F6027" i="70"/>
  <c r="F6026" i="70"/>
  <c r="F6025" i="70"/>
  <c r="F6024" i="70"/>
  <c r="F6023" i="70"/>
  <c r="F6022" i="70"/>
  <c r="F6021" i="70"/>
  <c r="F6020" i="70"/>
  <c r="F6019" i="70"/>
  <c r="F6018" i="70"/>
  <c r="F6017" i="70"/>
  <c r="F6016" i="70"/>
  <c r="F6015" i="70"/>
  <c r="F6014" i="70"/>
  <c r="F6013" i="70"/>
  <c r="F6012" i="70"/>
  <c r="F6011" i="70"/>
  <c r="F6010" i="70"/>
  <c r="F6009" i="70"/>
  <c r="F6008" i="70"/>
  <c r="F6007" i="70"/>
  <c r="F6006" i="70"/>
  <c r="F6005" i="70"/>
  <c r="F6004" i="70"/>
  <c r="F6003" i="70"/>
  <c r="F6002" i="70"/>
  <c r="F6001" i="70"/>
  <c r="F6000" i="70"/>
  <c r="F5999" i="70"/>
  <c r="F5998" i="70"/>
  <c r="F5997" i="70"/>
  <c r="F5996" i="70"/>
  <c r="F5995" i="70"/>
  <c r="F5994" i="70"/>
  <c r="F5993" i="70"/>
  <c r="F5992" i="70"/>
  <c r="F5991" i="70"/>
  <c r="F5990" i="70"/>
  <c r="F5989" i="70"/>
  <c r="F5988" i="70"/>
  <c r="F5987" i="70"/>
  <c r="F5986" i="70"/>
  <c r="F5985" i="70"/>
  <c r="F5984" i="70"/>
  <c r="F5983" i="70"/>
  <c r="F5982" i="70"/>
  <c r="F5981" i="70"/>
  <c r="F5980" i="70"/>
  <c r="F5979" i="70"/>
  <c r="F5978" i="70"/>
  <c r="F5977" i="70"/>
  <c r="F5976" i="70"/>
  <c r="F5975" i="70"/>
  <c r="F5974" i="70"/>
  <c r="F5973" i="70"/>
  <c r="F5972" i="70"/>
  <c r="F5971" i="70"/>
  <c r="F5970" i="70"/>
  <c r="F5969" i="70"/>
  <c r="F5968" i="70"/>
  <c r="F5967" i="70"/>
  <c r="F5966" i="70"/>
  <c r="F5965" i="70"/>
  <c r="F5964" i="70"/>
  <c r="F5963" i="70"/>
  <c r="F5962" i="70"/>
  <c r="F5961" i="70"/>
  <c r="F5960" i="70"/>
  <c r="F5959" i="70"/>
  <c r="F5958" i="70"/>
  <c r="F5957" i="70"/>
  <c r="F5956" i="70"/>
  <c r="F5955" i="70"/>
  <c r="F5954" i="70"/>
  <c r="F5953" i="70"/>
  <c r="F5952" i="70"/>
  <c r="F5951" i="70"/>
  <c r="F5950" i="70"/>
  <c r="F5949" i="70"/>
  <c r="F5948" i="70"/>
  <c r="F5947" i="70"/>
  <c r="F5946" i="70"/>
  <c r="F5945" i="70"/>
  <c r="F5944" i="70"/>
  <c r="F5943" i="70"/>
  <c r="F5942" i="70"/>
  <c r="F5941" i="70"/>
  <c r="F5940" i="70"/>
  <c r="F5939" i="70"/>
  <c r="F5938" i="70"/>
  <c r="F5937" i="70"/>
  <c r="F5936" i="70"/>
  <c r="F5935" i="70"/>
  <c r="F5934" i="70"/>
  <c r="F5933" i="70"/>
  <c r="F5932" i="70"/>
  <c r="F5907" i="70"/>
  <c r="F5908" i="70"/>
  <c r="F5909" i="70"/>
  <c r="F5910" i="70"/>
  <c r="F5911" i="70"/>
  <c r="F5912" i="70"/>
  <c r="F5913" i="70"/>
  <c r="F5914" i="70"/>
  <c r="F5915" i="70"/>
  <c r="F5916" i="70"/>
  <c r="F5917" i="70"/>
  <c r="F5918" i="70"/>
  <c r="F5919" i="70"/>
  <c r="F5920" i="70"/>
  <c r="F5921" i="70"/>
  <c r="F5922" i="70"/>
  <c r="F5923" i="70"/>
  <c r="F5924" i="70"/>
  <c r="F5925" i="70"/>
  <c r="F5926" i="70"/>
  <c r="F5927" i="70"/>
  <c r="F5928" i="70"/>
  <c r="F5929" i="70"/>
  <c r="F5930" i="70"/>
  <c r="F5931" i="70"/>
  <c r="F5894" i="70"/>
  <c r="F5885" i="70"/>
  <c r="F5886" i="70"/>
  <c r="F5887" i="70"/>
  <c r="F5888" i="70"/>
  <c r="F5889" i="70"/>
  <c r="F5890" i="70"/>
  <c r="F5891" i="70"/>
  <c r="F5892" i="70"/>
  <c r="F5893" i="70"/>
  <c r="F5895" i="70"/>
  <c r="F5896" i="70"/>
  <c r="F5897" i="70"/>
  <c r="F5898" i="70"/>
  <c r="F5899" i="70"/>
  <c r="F5900" i="70"/>
  <c r="F5901" i="70"/>
  <c r="F5902" i="70"/>
  <c r="F5903" i="70"/>
  <c r="F5904" i="70"/>
  <c r="F5905" i="70"/>
  <c r="F5906" i="70"/>
  <c r="F5884" i="70"/>
  <c r="F5883" i="70"/>
  <c r="F5882" i="70"/>
  <c r="F5881" i="70"/>
  <c r="F5880" i="70"/>
  <c r="F5879" i="70"/>
  <c r="F5878" i="70"/>
  <c r="F5877" i="70"/>
  <c r="F5876" i="70"/>
  <c r="F5875" i="70"/>
  <c r="F5874" i="70"/>
  <c r="F5873" i="70"/>
  <c r="F5872" i="70"/>
  <c r="F5871" i="70"/>
  <c r="F5870" i="70"/>
  <c r="F5869" i="70"/>
  <c r="F5868" i="70"/>
  <c r="F5867" i="70"/>
  <c r="F5866" i="70"/>
  <c r="F5865" i="70"/>
  <c r="F5864" i="70"/>
  <c r="F5863" i="70"/>
  <c r="F5862" i="70"/>
  <c r="F5861" i="70"/>
  <c r="F5860" i="70"/>
  <c r="F5859" i="70"/>
  <c r="F5858" i="70"/>
  <c r="F5857" i="70"/>
  <c r="F5856" i="70"/>
  <c r="F5855" i="70"/>
  <c r="F5854" i="70"/>
  <c r="F5853" i="70"/>
  <c r="F5852" i="70"/>
  <c r="F5851" i="70"/>
  <c r="F5850" i="70"/>
  <c r="F5849" i="70"/>
  <c r="F5848" i="70"/>
  <c r="F5847" i="70"/>
  <c r="F5846" i="70"/>
  <c r="F5845" i="70"/>
  <c r="F5844" i="70"/>
  <c r="F5843" i="70"/>
  <c r="F5842" i="70"/>
  <c r="F5841" i="70"/>
  <c r="F5840" i="70"/>
  <c r="F5839" i="70"/>
  <c r="F5838" i="70"/>
  <c r="F5837" i="70"/>
  <c r="F5836" i="70"/>
  <c r="F5835" i="70"/>
  <c r="F5834" i="70"/>
  <c r="F5833" i="70"/>
  <c r="F5832" i="70"/>
  <c r="F5831" i="70"/>
  <c r="F5830" i="70"/>
  <c r="F5829" i="70"/>
  <c r="F5828" i="70"/>
  <c r="F5827" i="70"/>
  <c r="F5826" i="70"/>
  <c r="F5825" i="70"/>
  <c r="F5824" i="70"/>
  <c r="F5823" i="70"/>
  <c r="F5822" i="70"/>
  <c r="F5821" i="70"/>
  <c r="F5820" i="70"/>
  <c r="F5819" i="70"/>
  <c r="F5818" i="70"/>
  <c r="F5817" i="70"/>
  <c r="F5816" i="70"/>
  <c r="F5815" i="70"/>
  <c r="F5814" i="70"/>
  <c r="F5813" i="70"/>
  <c r="F5812" i="70"/>
  <c r="F5811" i="70"/>
  <c r="F5810" i="70"/>
  <c r="F5809" i="70"/>
  <c r="F5808" i="70"/>
  <c r="F5807" i="70"/>
  <c r="F5806" i="70"/>
  <c r="F5805" i="70"/>
  <c r="F5804" i="70"/>
  <c r="F5803" i="70"/>
  <c r="F5802" i="70"/>
  <c r="F5801" i="70"/>
  <c r="F5800" i="70"/>
  <c r="F5799" i="70"/>
  <c r="F5798" i="70"/>
  <c r="F5797" i="70"/>
  <c r="F5796" i="70"/>
  <c r="F5795" i="70"/>
  <c r="F5794" i="70"/>
  <c r="F5793" i="70"/>
  <c r="F5792" i="70"/>
  <c r="F5791" i="70"/>
  <c r="F5790" i="70"/>
  <c r="F5789" i="70"/>
  <c r="F5788" i="70"/>
  <c r="F5787" i="70"/>
  <c r="F5786" i="70"/>
  <c r="F5785" i="70"/>
  <c r="F5784" i="70"/>
  <c r="F5783" i="70"/>
  <c r="F5782" i="70"/>
  <c r="F5781" i="70"/>
  <c r="F5780" i="70"/>
  <c r="F5779" i="70"/>
  <c r="F5778" i="70"/>
  <c r="F5777" i="70"/>
  <c r="F5776" i="70"/>
  <c r="F5775" i="70"/>
  <c r="F5774" i="70"/>
  <c r="F5773" i="70"/>
  <c r="F5772" i="70"/>
  <c r="F5771" i="70"/>
  <c r="F5770" i="70"/>
  <c r="F5769" i="70"/>
  <c r="F5768" i="70"/>
  <c r="F5767" i="70"/>
  <c r="F5766" i="70"/>
  <c r="F5765" i="70"/>
  <c r="F5764" i="70"/>
  <c r="F5763" i="70"/>
  <c r="F5762" i="70"/>
  <c r="F5761" i="70"/>
  <c r="F5760" i="70"/>
  <c r="F5759" i="70"/>
  <c r="F5758" i="70"/>
  <c r="F5757" i="70"/>
  <c r="F5756" i="70"/>
  <c r="F5755" i="70"/>
  <c r="F5754" i="70"/>
  <c r="F5753" i="70"/>
  <c r="F5752" i="70"/>
  <c r="F5751" i="70"/>
  <c r="F5750" i="70"/>
  <c r="F5749" i="70"/>
  <c r="F5748" i="70"/>
  <c r="F5747" i="70"/>
  <c r="F5746" i="70"/>
  <c r="F5745" i="70"/>
  <c r="F5744" i="70"/>
  <c r="F5743" i="70"/>
  <c r="F5742" i="70"/>
  <c r="F5741" i="70"/>
  <c r="F5740" i="70"/>
  <c r="F5739" i="70"/>
  <c r="F5738" i="70"/>
  <c r="F5737" i="70"/>
  <c r="F5736" i="70"/>
  <c r="F5735" i="70"/>
  <c r="F5734" i="70"/>
  <c r="F5733" i="70"/>
  <c r="F5732" i="70"/>
  <c r="F5731" i="70"/>
  <c r="F5730" i="70"/>
  <c r="F5729" i="70"/>
  <c r="F5728" i="70"/>
  <c r="F5727" i="70"/>
  <c r="F5726" i="70"/>
  <c r="F5725" i="70"/>
  <c r="F5724" i="70"/>
  <c r="F5723" i="70"/>
  <c r="F5722" i="70"/>
  <c r="F5721" i="70"/>
  <c r="F5720" i="70"/>
  <c r="F5719" i="70"/>
  <c r="F5718" i="70"/>
  <c r="F5717" i="70"/>
  <c r="F5716" i="70"/>
  <c r="F5715" i="70"/>
  <c r="F5714" i="70"/>
  <c r="F5713" i="70"/>
  <c r="F5712" i="70"/>
  <c r="F5711" i="70"/>
  <c r="F5710" i="70"/>
  <c r="F5709" i="70"/>
  <c r="F5708" i="70"/>
  <c r="F5707" i="70"/>
  <c r="F5706" i="70"/>
  <c r="F5705" i="70"/>
  <c r="F5704" i="70"/>
  <c r="F5703" i="70"/>
  <c r="F5702" i="70"/>
  <c r="F5701" i="70"/>
  <c r="F5700" i="70"/>
  <c r="F5699" i="70"/>
  <c r="F5698" i="70"/>
  <c r="F5697" i="70"/>
  <c r="F5696" i="70"/>
  <c r="F5695" i="70"/>
  <c r="F5694" i="70"/>
  <c r="F5693" i="70"/>
  <c r="F5692" i="70"/>
  <c r="F5691" i="70"/>
  <c r="F5690" i="70"/>
  <c r="F5689" i="70"/>
  <c r="F5688" i="70"/>
  <c r="F5687" i="70"/>
  <c r="F5686" i="70"/>
  <c r="F5685" i="70"/>
  <c r="F5684" i="70"/>
  <c r="F5683" i="70"/>
  <c r="F5682" i="70"/>
  <c r="F5681" i="70"/>
  <c r="F5680" i="70"/>
  <c r="F5679" i="70"/>
  <c r="F5678" i="70"/>
  <c r="F5677" i="70"/>
  <c r="F5676" i="70"/>
  <c r="F5675" i="70"/>
  <c r="F5674" i="70"/>
  <c r="F5673" i="70"/>
  <c r="F5672" i="70"/>
  <c r="F5671" i="70"/>
  <c r="F5670" i="70"/>
  <c r="F5669" i="70"/>
  <c r="F5668" i="70"/>
  <c r="F5667" i="70"/>
  <c r="F5666" i="70"/>
  <c r="F5665" i="70"/>
  <c r="F5664" i="70"/>
  <c r="F5663" i="70"/>
  <c r="F5662" i="70"/>
  <c r="F5661" i="70"/>
  <c r="F5660" i="70"/>
  <c r="F5659" i="70"/>
  <c r="F5658" i="70"/>
  <c r="F5657" i="70"/>
  <c r="F5656" i="70"/>
  <c r="F5655" i="70"/>
  <c r="F5654" i="70"/>
  <c r="F5653" i="70"/>
  <c r="F5652" i="70"/>
  <c r="F5651" i="70"/>
  <c r="F5650" i="70"/>
  <c r="F5649" i="70"/>
  <c r="F5648" i="70"/>
  <c r="F5647" i="70"/>
  <c r="F5646" i="70"/>
  <c r="F5645" i="70"/>
  <c r="F5644" i="70"/>
  <c r="F5643" i="70"/>
  <c r="F5642" i="70"/>
  <c r="F5641" i="70"/>
  <c r="F5640" i="70"/>
  <c r="F5639" i="70"/>
  <c r="F5638" i="70"/>
  <c r="F5637" i="70"/>
  <c r="F5636" i="70"/>
  <c r="F5635" i="70"/>
  <c r="F5634" i="70"/>
  <c r="F5633" i="70"/>
  <c r="F5632" i="70"/>
  <c r="F5631" i="70"/>
  <c r="F5630" i="70"/>
  <c r="F5629" i="70"/>
  <c r="F5628" i="70"/>
  <c r="F5627" i="70"/>
  <c r="F5626" i="70"/>
  <c r="F5625" i="70"/>
  <c r="F5624" i="70"/>
  <c r="F5623" i="70"/>
  <c r="F5622" i="70"/>
  <c r="F5621" i="70"/>
  <c r="F5620" i="70"/>
  <c r="F5619" i="70"/>
  <c r="F5618" i="70"/>
  <c r="F5472" i="70"/>
  <c r="F5471" i="70"/>
  <c r="F5470" i="70"/>
  <c r="F5469" i="70"/>
  <c r="F5468" i="70"/>
  <c r="F5597" i="70"/>
  <c r="F5598" i="70"/>
  <c r="F5599" i="70"/>
  <c r="F5600" i="70"/>
  <c r="F5601" i="70"/>
  <c r="F5602" i="70"/>
  <c r="F5603" i="70"/>
  <c r="F5604" i="70"/>
  <c r="F5605" i="70"/>
  <c r="F5606" i="70"/>
  <c r="F5607" i="70"/>
  <c r="F5608" i="70"/>
  <c r="F5609" i="70"/>
  <c r="F5610" i="70"/>
  <c r="F5611" i="70"/>
  <c r="F5612" i="70"/>
  <c r="F5613" i="70"/>
  <c r="F5614" i="70"/>
  <c r="F5615" i="70"/>
  <c r="F5616" i="70"/>
  <c r="F5617" i="70"/>
  <c r="F5589" i="70"/>
  <c r="F5590" i="70"/>
  <c r="F5591" i="70"/>
  <c r="F5592" i="70"/>
  <c r="F5593" i="70"/>
  <c r="F5594" i="70"/>
  <c r="F5595" i="70"/>
  <c r="F5596" i="70"/>
  <c r="F5588" i="70"/>
  <c r="F5558" i="70"/>
  <c r="F5559" i="70"/>
  <c r="F5560" i="70"/>
  <c r="F5561" i="70"/>
  <c r="F5562" i="70"/>
  <c r="F5563" i="70"/>
  <c r="F5564" i="70"/>
  <c r="F5565" i="70"/>
  <c r="F5566" i="70"/>
  <c r="F5567" i="70"/>
  <c r="F5568" i="70"/>
  <c r="F5569" i="70"/>
  <c r="F5570" i="70"/>
  <c r="F5571" i="70"/>
  <c r="F5572" i="70"/>
  <c r="F5573" i="70"/>
  <c r="F5574" i="70"/>
  <c r="F5575" i="70"/>
  <c r="F5576" i="70"/>
  <c r="F5577" i="70"/>
  <c r="F5578" i="70"/>
  <c r="F5579" i="70"/>
  <c r="F5580" i="70"/>
  <c r="F5581" i="70"/>
  <c r="F5582" i="70"/>
  <c r="F5583" i="70"/>
  <c r="F5584" i="70"/>
  <c r="F5585" i="70"/>
  <c r="F5586" i="70"/>
  <c r="F5587" i="70"/>
  <c r="F5550" i="70"/>
  <c r="F5551" i="70"/>
  <c r="F5552" i="70"/>
  <c r="F5553" i="70"/>
  <c r="F5554" i="70"/>
  <c r="F5555" i="70"/>
  <c r="F5556" i="70"/>
  <c r="F5557" i="70"/>
  <c r="S9" i="21" l="1"/>
  <c r="G9" i="21"/>
  <c r="F9" i="21"/>
  <c r="S2" i="21"/>
  <c r="G2" i="21"/>
  <c r="F2" i="21"/>
  <c r="G106" i="21"/>
  <c r="G105" i="21"/>
  <c r="G83" i="21"/>
  <c r="G130" i="21"/>
  <c r="G87" i="21"/>
  <c r="G129" i="21"/>
  <c r="G88" i="21"/>
  <c r="H128" i="21"/>
  <c r="G99" i="21"/>
  <c r="H116" i="21"/>
  <c r="G78" i="21"/>
  <c r="G117" i="21"/>
  <c r="H104" i="21"/>
  <c r="G89" i="21"/>
  <c r="G82" i="21"/>
  <c r="H92" i="21"/>
  <c r="H86" i="21"/>
  <c r="H98" i="21"/>
  <c r="H74" i="21"/>
  <c r="H111" i="21"/>
  <c r="H122" i="21"/>
  <c r="H110" i="21"/>
  <c r="H77" i="21"/>
  <c r="H94" i="21"/>
  <c r="G75" i="21"/>
  <c r="G84" i="21"/>
  <c r="G90" i="21"/>
  <c r="G96" i="21"/>
  <c r="G102" i="21"/>
  <c r="G108" i="21"/>
  <c r="G114" i="21"/>
  <c r="G120" i="21"/>
  <c r="G126" i="21"/>
  <c r="G132" i="21"/>
  <c r="G76" i="21"/>
  <c r="G85" i="21"/>
  <c r="G91" i="21"/>
  <c r="G97" i="21"/>
  <c r="G103" i="21"/>
  <c r="G109" i="21"/>
  <c r="G115" i="21"/>
  <c r="G121" i="21"/>
  <c r="G127" i="21"/>
  <c r="G133" i="21"/>
  <c r="E80" i="21"/>
  <c r="H80" i="21" s="1"/>
  <c r="F70" i="21"/>
  <c r="E140" i="21"/>
  <c r="H140" i="21" s="1"/>
  <c r="F69" i="21"/>
  <c r="K61" i="21"/>
  <c r="GR7" i="14" s="1"/>
  <c r="O61" i="21"/>
  <c r="K62" i="21"/>
  <c r="GS7" i="14" s="1"/>
  <c r="O62" i="21"/>
  <c r="P63" i="21"/>
  <c r="O63" i="21"/>
  <c r="K64" i="21"/>
  <c r="GU7" i="14" s="1"/>
  <c r="P64" i="21"/>
  <c r="O64" i="21"/>
  <c r="P65" i="21"/>
  <c r="O65" i="21"/>
  <c r="K66" i="21"/>
  <c r="GW7" i="14" s="1"/>
  <c r="P66" i="21"/>
  <c r="O66" i="21"/>
  <c r="G73" i="21" l="1"/>
  <c r="G80" i="21"/>
  <c r="H73" i="21"/>
  <c r="H62" i="21"/>
  <c r="E62" i="84" s="1"/>
  <c r="H61" i="21"/>
  <c r="E61" i="84" s="1"/>
  <c r="K65" i="21"/>
  <c r="GV7" i="14" s="1"/>
  <c r="K63" i="21"/>
  <c r="GT7" i="14" s="1"/>
  <c r="P61" i="21"/>
  <c r="P62" i="21"/>
  <c r="H66" i="21"/>
  <c r="E66" i="84" s="1"/>
  <c r="H64" i="21"/>
  <c r="E64" i="84" s="1"/>
  <c r="F5549" i="70"/>
  <c r="F5548" i="70"/>
  <c r="F5547" i="70"/>
  <c r="F5546" i="70"/>
  <c r="F5545" i="70"/>
  <c r="F5544" i="70"/>
  <c r="F5543" i="70"/>
  <c r="F5542" i="70"/>
  <c r="F5541" i="70"/>
  <c r="F5540" i="70"/>
  <c r="F5539" i="70"/>
  <c r="F5538" i="70"/>
  <c r="F5537" i="70"/>
  <c r="F5536" i="70"/>
  <c r="F5535" i="70"/>
  <c r="F5534" i="70"/>
  <c r="F5533" i="70"/>
  <c r="F5532" i="70"/>
  <c r="F5531" i="70"/>
  <c r="F5530" i="70"/>
  <c r="F5529" i="70"/>
  <c r="F5528" i="70"/>
  <c r="F5527" i="70"/>
  <c r="F5526" i="70"/>
  <c r="F5525" i="70"/>
  <c r="F5524" i="70"/>
  <c r="F5523" i="70"/>
  <c r="F5522" i="70"/>
  <c r="F5521" i="70"/>
  <c r="F5520" i="70"/>
  <c r="F5519" i="70"/>
  <c r="F5518" i="70"/>
  <c r="F5517" i="70"/>
  <c r="F5516" i="70"/>
  <c r="F5515" i="70"/>
  <c r="F5514" i="70"/>
  <c r="F5513" i="70"/>
  <c r="F5512" i="70"/>
  <c r="F5511" i="70"/>
  <c r="F5510" i="70"/>
  <c r="F5509" i="70"/>
  <c r="F5508" i="70"/>
  <c r="F5507" i="70"/>
  <c r="F5506" i="70"/>
  <c r="F5505" i="70"/>
  <c r="F5504" i="70"/>
  <c r="F5503" i="70"/>
  <c r="F5502" i="70"/>
  <c r="F5501" i="70"/>
  <c r="F5500" i="70"/>
  <c r="F5499" i="70"/>
  <c r="F5498" i="70"/>
  <c r="F5497" i="70"/>
  <c r="F5496" i="70"/>
  <c r="F5495" i="70"/>
  <c r="F5494" i="70"/>
  <c r="F5493" i="70"/>
  <c r="F5492" i="70"/>
  <c r="F5491" i="70"/>
  <c r="F5490" i="70"/>
  <c r="F5489" i="70"/>
  <c r="F5488" i="70"/>
  <c r="R36" i="84" l="1"/>
  <c r="R37" i="84"/>
  <c r="R38" i="84"/>
  <c r="R39" i="84"/>
  <c r="R40" i="84"/>
  <c r="R41" i="84"/>
  <c r="R42" i="84"/>
  <c r="R43" i="84"/>
  <c r="R44" i="84"/>
  <c r="R45" i="84"/>
  <c r="R46" i="84"/>
  <c r="R47" i="84"/>
  <c r="R48" i="84"/>
  <c r="R49" i="84"/>
  <c r="R50" i="84"/>
  <c r="R51" i="84"/>
  <c r="R52" i="84"/>
  <c r="R53" i="84"/>
  <c r="R54" i="84"/>
  <c r="R55" i="84"/>
  <c r="R56" i="84"/>
  <c r="R57" i="84"/>
  <c r="R58" i="84"/>
  <c r="R59" i="84"/>
  <c r="R60" i="84"/>
  <c r="R61" i="84"/>
  <c r="R62" i="84"/>
  <c r="R63" i="84"/>
  <c r="R64" i="84"/>
  <c r="R65" i="84"/>
  <c r="R66" i="84"/>
  <c r="R4" i="84"/>
  <c r="R5" i="84"/>
  <c r="R6" i="84"/>
  <c r="R7" i="84"/>
  <c r="R8" i="84"/>
  <c r="R9" i="84"/>
  <c r="R10" i="84"/>
  <c r="R11" i="84"/>
  <c r="R12" i="84"/>
  <c r="R13" i="84"/>
  <c r="R14" i="84"/>
  <c r="R15" i="84"/>
  <c r="R16" i="84"/>
  <c r="R17" i="84"/>
  <c r="R18" i="84"/>
  <c r="R19" i="84"/>
  <c r="R20" i="84"/>
  <c r="R21" i="84"/>
  <c r="R22" i="84"/>
  <c r="R23" i="84"/>
  <c r="R24" i="84"/>
  <c r="R25" i="84"/>
  <c r="R26" i="84"/>
  <c r="R27" i="84"/>
  <c r="R28" i="84"/>
  <c r="R29" i="84"/>
  <c r="R30" i="84"/>
  <c r="R31" i="84"/>
  <c r="R32" i="84"/>
  <c r="R33" i="84"/>
  <c r="R3" i="84"/>
  <c r="T64" i="21"/>
  <c r="U64" i="21" s="1"/>
  <c r="I135" i="21"/>
  <c r="T66" i="21"/>
  <c r="U66" i="21" s="1"/>
  <c r="I137" i="21"/>
  <c r="K137" i="21" s="1"/>
  <c r="T61" i="21"/>
  <c r="U61" i="21" s="1"/>
  <c r="I132" i="21"/>
  <c r="K132" i="21" s="1"/>
  <c r="T62" i="21"/>
  <c r="U62" i="21" s="1"/>
  <c r="I133" i="21"/>
  <c r="J133" i="21" s="1"/>
  <c r="G140" i="21"/>
  <c r="J135" i="21"/>
  <c r="H63" i="21"/>
  <c r="E63" i="84" s="1"/>
  <c r="L7" i="84" s="1"/>
  <c r="M7" i="84" s="1"/>
  <c r="H65" i="21"/>
  <c r="E65" i="84" s="1"/>
  <c r="L6" i="84" s="1"/>
  <c r="M6" i="84" s="1"/>
  <c r="F5481" i="70"/>
  <c r="F5482" i="70"/>
  <c r="F5483" i="70"/>
  <c r="F5484" i="70"/>
  <c r="F5485" i="70"/>
  <c r="F5486" i="70"/>
  <c r="F5487" i="70"/>
  <c r="F5480" i="70"/>
  <c r="F5479" i="70"/>
  <c r="F5478" i="70"/>
  <c r="F5477" i="70"/>
  <c r="F5476" i="70"/>
  <c r="F5475" i="70"/>
  <c r="F5474" i="70"/>
  <c r="F5473" i="70"/>
  <c r="T65" i="21" l="1"/>
  <c r="U65" i="21" s="1"/>
  <c r="I136" i="21"/>
  <c r="J136" i="21" s="1"/>
  <c r="T63" i="21"/>
  <c r="U63" i="21" s="1"/>
  <c r="I134" i="21"/>
  <c r="J134" i="21" s="1"/>
  <c r="J132" i="21"/>
  <c r="K135" i="21"/>
  <c r="K133" i="21"/>
  <c r="J137" i="21"/>
  <c r="F5467" i="70"/>
  <c r="F5466" i="70"/>
  <c r="F5465" i="70"/>
  <c r="F5464" i="70"/>
  <c r="F5463" i="70"/>
  <c r="F5462" i="70"/>
  <c r="F5461" i="70"/>
  <c r="F5460" i="70"/>
  <c r="F5459" i="70"/>
  <c r="F5458" i="70"/>
  <c r="F5457" i="70"/>
  <c r="F5456" i="70"/>
  <c r="F5455" i="70"/>
  <c r="F5454" i="70"/>
  <c r="F5453" i="70"/>
  <c r="F5452" i="70"/>
  <c r="F5451" i="70"/>
  <c r="F5450" i="70"/>
  <c r="F5449" i="70"/>
  <c r="F5448" i="70"/>
  <c r="F5447" i="70"/>
  <c r="F5446" i="70"/>
  <c r="F5445" i="70"/>
  <c r="F5444" i="70"/>
  <c r="F5443" i="70"/>
  <c r="F5442" i="70"/>
  <c r="F5441" i="70"/>
  <c r="F5440" i="70"/>
  <c r="F5439" i="70"/>
  <c r="F5438" i="70"/>
  <c r="F5437" i="70"/>
  <c r="F5436" i="70"/>
  <c r="F5435" i="70"/>
  <c r="F5434" i="70"/>
  <c r="F5433" i="70"/>
  <c r="F5432" i="70"/>
  <c r="F5431" i="70"/>
  <c r="F5430" i="70"/>
  <c r="F5429" i="70"/>
  <c r="F5428" i="70"/>
  <c r="F5427" i="70"/>
  <c r="F5426" i="70"/>
  <c r="F5425" i="70"/>
  <c r="F5424" i="70"/>
  <c r="F5423" i="70"/>
  <c r="F5422" i="70"/>
  <c r="F5421" i="70"/>
  <c r="F5420" i="70"/>
  <c r="F5419" i="70"/>
  <c r="F5418" i="70"/>
  <c r="F5417" i="70"/>
  <c r="F5416" i="70"/>
  <c r="F5415" i="70"/>
  <c r="F5414" i="70"/>
  <c r="F5413" i="70"/>
  <c r="F5412" i="70"/>
  <c r="F5411" i="70"/>
  <c r="F5410" i="70"/>
  <c r="F5409" i="70"/>
  <c r="F5408" i="70"/>
  <c r="F5407" i="70"/>
  <c r="F5406" i="70"/>
  <c r="F5405" i="70"/>
  <c r="F5404" i="70"/>
  <c r="F5403" i="70"/>
  <c r="F5402" i="70"/>
  <c r="F5401" i="70"/>
  <c r="F5400" i="70"/>
  <c r="F5399" i="70"/>
  <c r="F5398" i="70"/>
  <c r="F5397" i="70"/>
  <c r="F5396" i="70"/>
  <c r="F5395" i="70"/>
  <c r="F5394" i="70"/>
  <c r="F5393" i="70"/>
  <c r="F5392" i="70"/>
  <c r="F5391" i="70"/>
  <c r="F5390" i="70"/>
  <c r="F5389" i="70"/>
  <c r="F5388" i="70"/>
  <c r="F5387" i="70"/>
  <c r="F5386" i="70"/>
  <c r="F5385" i="70"/>
  <c r="F5384" i="70"/>
  <c r="F5383" i="70"/>
  <c r="F5382" i="70"/>
  <c r="F5381" i="70"/>
  <c r="F5380" i="70"/>
  <c r="F5379" i="70"/>
  <c r="F5378" i="70"/>
  <c r="F5377" i="70"/>
  <c r="F5376" i="70"/>
  <c r="F5375" i="70"/>
  <c r="F5374" i="70"/>
  <c r="F5373" i="70"/>
  <c r="F5372" i="70"/>
  <c r="F5371" i="70"/>
  <c r="F5370" i="70"/>
  <c r="F5369" i="70"/>
  <c r="F5368" i="70"/>
  <c r="F5367" i="70"/>
  <c r="F5366" i="70"/>
  <c r="F5365" i="70"/>
  <c r="F5364" i="70"/>
  <c r="F5363" i="70"/>
  <c r="F5362" i="70"/>
  <c r="F5361" i="70"/>
  <c r="F5360" i="70"/>
  <c r="F5359" i="70"/>
  <c r="F5358" i="70"/>
  <c r="F5357" i="70"/>
  <c r="F5356" i="70"/>
  <c r="F5355" i="70"/>
  <c r="F5354" i="70"/>
  <c r="F5353" i="70"/>
  <c r="F5352" i="70"/>
  <c r="F5351" i="70"/>
  <c r="F5350" i="70"/>
  <c r="F5349" i="70"/>
  <c r="F5348" i="70"/>
  <c r="F5347" i="70"/>
  <c r="F5346" i="70"/>
  <c r="F5345" i="70"/>
  <c r="F5344" i="70"/>
  <c r="F5343" i="70"/>
  <c r="F5342" i="70"/>
  <c r="F5341" i="70"/>
  <c r="F5340" i="70"/>
  <c r="F5339" i="70"/>
  <c r="F5338" i="70"/>
  <c r="F5337" i="70"/>
  <c r="F5336" i="70"/>
  <c r="F5335" i="70"/>
  <c r="F5334" i="70"/>
  <c r="F5333" i="70"/>
  <c r="F5332" i="70"/>
  <c r="F5331" i="70"/>
  <c r="F5330" i="70"/>
  <c r="F5329" i="70"/>
  <c r="F5328" i="70"/>
  <c r="F5327" i="70"/>
  <c r="F5326" i="70"/>
  <c r="F5325" i="70"/>
  <c r="F5324" i="70"/>
  <c r="F5323" i="70"/>
  <c r="F5322" i="70"/>
  <c r="F5321" i="70"/>
  <c r="F5320" i="70"/>
  <c r="F5319" i="70"/>
  <c r="F5318" i="70"/>
  <c r="F5258" i="70"/>
  <c r="F5259" i="70"/>
  <c r="F5260" i="70"/>
  <c r="F5261" i="70"/>
  <c r="F5262" i="70"/>
  <c r="F5263" i="70"/>
  <c r="F5264" i="70"/>
  <c r="F5265" i="70"/>
  <c r="F5266" i="70"/>
  <c r="F5267" i="70"/>
  <c r="F5268" i="70"/>
  <c r="F5269" i="70"/>
  <c r="F5270" i="70"/>
  <c r="F5271" i="70"/>
  <c r="F5272" i="70"/>
  <c r="F5273" i="70"/>
  <c r="F5274" i="70"/>
  <c r="F5275" i="70"/>
  <c r="F5276" i="70"/>
  <c r="F5277" i="70"/>
  <c r="F5278" i="70"/>
  <c r="F5279" i="70"/>
  <c r="F5280" i="70"/>
  <c r="F5281" i="70"/>
  <c r="F5282" i="70"/>
  <c r="F5283" i="70"/>
  <c r="F5284" i="70"/>
  <c r="F5285" i="70"/>
  <c r="F5286" i="70"/>
  <c r="F5287" i="70"/>
  <c r="F5288" i="70"/>
  <c r="F5289" i="70"/>
  <c r="F5290" i="70"/>
  <c r="F5291" i="70"/>
  <c r="F5292" i="70"/>
  <c r="F5293" i="70"/>
  <c r="F5294" i="70"/>
  <c r="F5295" i="70"/>
  <c r="F5296" i="70"/>
  <c r="F5297" i="70"/>
  <c r="F5298" i="70"/>
  <c r="F5299" i="70"/>
  <c r="F5300" i="70"/>
  <c r="F5301" i="70"/>
  <c r="F5302" i="70"/>
  <c r="F5303" i="70"/>
  <c r="F5304" i="70"/>
  <c r="F5305" i="70"/>
  <c r="F5306" i="70"/>
  <c r="F5307" i="70"/>
  <c r="F5308" i="70"/>
  <c r="F5309" i="70"/>
  <c r="F5310" i="70"/>
  <c r="F5311" i="70"/>
  <c r="F5312" i="70"/>
  <c r="F5313" i="70"/>
  <c r="F5314" i="70"/>
  <c r="F5315" i="70"/>
  <c r="F5316" i="70"/>
  <c r="F5317" i="70"/>
  <c r="F5257" i="70"/>
  <c r="K134" i="21" l="1"/>
  <c r="K136" i="21"/>
  <c r="F5252" i="70"/>
  <c r="F5253" i="70"/>
  <c r="F5254" i="70"/>
  <c r="F5255" i="70"/>
  <c r="F5256" i="70"/>
  <c r="F5223" i="70"/>
  <c r="F5224" i="70"/>
  <c r="F5225" i="70"/>
  <c r="F5226" i="70"/>
  <c r="F5227" i="70"/>
  <c r="F5228" i="70"/>
  <c r="F5229" i="70"/>
  <c r="F5230" i="70"/>
  <c r="F5231" i="70"/>
  <c r="F5232" i="70"/>
  <c r="F5233" i="70"/>
  <c r="F5234" i="70"/>
  <c r="F5235" i="70"/>
  <c r="F5236" i="70"/>
  <c r="F5237" i="70"/>
  <c r="F5238" i="70"/>
  <c r="F5239" i="70"/>
  <c r="F5240" i="70"/>
  <c r="F5241" i="70"/>
  <c r="F5242" i="70"/>
  <c r="F5243" i="70"/>
  <c r="F5244" i="70"/>
  <c r="F5245" i="70"/>
  <c r="F5246" i="70"/>
  <c r="F5247" i="70"/>
  <c r="F5248" i="70"/>
  <c r="F5249" i="70"/>
  <c r="F5250" i="70"/>
  <c r="F5251" i="70"/>
  <c r="F5182" i="70"/>
  <c r="F5183" i="70"/>
  <c r="F5184" i="70"/>
  <c r="F5185" i="70"/>
  <c r="F5186" i="70"/>
  <c r="F5187" i="70"/>
  <c r="F5188" i="70"/>
  <c r="F5189" i="70"/>
  <c r="F5190" i="70"/>
  <c r="F5191" i="70"/>
  <c r="F5192" i="70"/>
  <c r="F5193" i="70"/>
  <c r="F5194" i="70"/>
  <c r="F5195" i="70"/>
  <c r="F5196" i="70"/>
  <c r="F5197" i="70"/>
  <c r="F5198" i="70"/>
  <c r="F5199" i="70"/>
  <c r="F5200" i="70"/>
  <c r="F5201" i="70"/>
  <c r="F5202" i="70"/>
  <c r="F5203" i="70"/>
  <c r="F5204" i="70"/>
  <c r="F5205" i="70"/>
  <c r="F5206" i="70"/>
  <c r="F5207" i="70"/>
  <c r="F5208" i="70"/>
  <c r="F5209" i="70"/>
  <c r="F5210" i="70"/>
  <c r="F5211" i="70"/>
  <c r="F5212" i="70"/>
  <c r="F5213" i="70"/>
  <c r="F5214" i="70"/>
  <c r="F5215" i="70"/>
  <c r="F5216" i="70"/>
  <c r="F5217" i="70"/>
  <c r="F5218" i="70"/>
  <c r="F5219" i="70"/>
  <c r="F5220" i="70"/>
  <c r="F5221" i="70"/>
  <c r="F5222" i="70"/>
  <c r="F5181" i="70" l="1"/>
  <c r="F5180" i="70"/>
  <c r="F5179" i="70"/>
  <c r="F5178" i="70"/>
  <c r="F5177" i="70"/>
  <c r="F5176" i="70"/>
  <c r="F5175" i="70"/>
  <c r="F5174" i="70"/>
  <c r="F5173" i="70"/>
  <c r="F5172" i="70"/>
  <c r="F5171" i="70"/>
  <c r="F5170" i="70"/>
  <c r="F5169" i="70"/>
  <c r="F5168" i="70"/>
  <c r="F5167" i="70"/>
  <c r="F5166" i="70"/>
  <c r="F5165" i="70"/>
  <c r="F5164" i="70"/>
  <c r="F5163" i="70"/>
  <c r="F5162" i="70"/>
  <c r="F5161" i="70"/>
  <c r="F5160" i="70"/>
  <c r="F5159" i="70"/>
  <c r="F5158" i="70"/>
  <c r="F5157" i="70"/>
  <c r="F5134" i="70"/>
  <c r="F5135" i="70"/>
  <c r="F5136" i="70"/>
  <c r="F5137" i="70"/>
  <c r="F5138" i="70"/>
  <c r="F5139" i="70"/>
  <c r="F5140" i="70"/>
  <c r="F5141" i="70"/>
  <c r="F5142" i="70"/>
  <c r="F5143" i="70"/>
  <c r="F5144" i="70"/>
  <c r="F5145" i="70"/>
  <c r="F5146" i="70"/>
  <c r="F5147" i="70"/>
  <c r="F5148" i="70"/>
  <c r="F5149" i="70"/>
  <c r="F5150" i="70"/>
  <c r="F5151" i="70"/>
  <c r="F5152" i="70"/>
  <c r="F5153" i="70"/>
  <c r="F5154" i="70"/>
  <c r="F5155" i="70"/>
  <c r="F5156" i="70"/>
  <c r="F5132" i="70"/>
  <c r="F5133" i="70"/>
  <c r="F5131" i="70"/>
  <c r="F5130" i="70"/>
  <c r="F5129" i="70"/>
  <c r="F5128" i="70"/>
  <c r="F5127" i="70"/>
  <c r="F5126" i="70"/>
  <c r="F5125" i="70"/>
  <c r="F5124" i="70"/>
  <c r="F5123" i="70"/>
  <c r="F5122" i="70"/>
  <c r="F5121" i="70"/>
  <c r="F5120" i="70"/>
  <c r="F5119" i="70"/>
  <c r="F5118" i="70"/>
  <c r="F5117" i="70"/>
  <c r="F5116" i="70"/>
  <c r="F5115" i="70"/>
  <c r="F5114" i="70"/>
  <c r="F5113" i="70"/>
  <c r="F5112" i="70"/>
  <c r="F5111" i="70"/>
  <c r="F5056" i="70"/>
  <c r="F5055" i="70"/>
  <c r="F5054" i="70"/>
  <c r="F5053" i="70"/>
  <c r="F5052" i="70"/>
  <c r="F5051" i="70"/>
  <c r="F5050" i="70"/>
  <c r="F5049" i="70"/>
  <c r="F5048" i="70"/>
  <c r="F5047" i="70"/>
  <c r="F5046" i="70"/>
  <c r="F5045" i="70"/>
  <c r="F5044" i="70"/>
  <c r="F5043" i="70"/>
  <c r="F5042" i="70"/>
  <c r="F5041" i="70"/>
  <c r="F5040" i="70"/>
  <c r="F5039" i="70"/>
  <c r="F5038" i="70"/>
  <c r="F5037" i="70"/>
  <c r="F5036" i="70"/>
  <c r="F5035" i="70"/>
  <c r="F5034" i="70"/>
  <c r="F5033" i="70"/>
  <c r="F5032" i="70"/>
  <c r="F5031" i="70"/>
  <c r="F5030" i="70"/>
  <c r="F5029" i="70"/>
  <c r="F5028" i="70"/>
  <c r="F5027" i="70"/>
  <c r="F5026" i="70"/>
  <c r="F5025" i="70"/>
  <c r="F5024" i="70"/>
  <c r="F5023" i="70"/>
  <c r="F5022" i="70"/>
  <c r="F5021" i="70"/>
  <c r="F5020" i="70"/>
  <c r="F5019" i="70"/>
  <c r="F5018" i="70"/>
  <c r="F5017" i="70"/>
  <c r="F5016" i="70"/>
  <c r="F5015" i="70"/>
  <c r="F5014" i="70"/>
  <c r="F5013" i="70"/>
  <c r="F5012" i="70"/>
  <c r="F5011" i="70"/>
  <c r="F5010" i="70"/>
  <c r="F5009" i="70"/>
  <c r="F5008" i="70"/>
  <c r="F5007" i="70"/>
  <c r="F5006" i="70"/>
  <c r="F5005" i="70"/>
  <c r="F5004" i="70"/>
  <c r="F5003" i="70"/>
  <c r="F5002" i="70"/>
  <c r="F5001" i="70"/>
  <c r="F4983" i="70"/>
  <c r="F4984" i="70"/>
  <c r="F4985" i="70"/>
  <c r="F4986" i="70"/>
  <c r="F4987" i="70"/>
  <c r="F4988" i="70"/>
  <c r="F4989" i="70"/>
  <c r="F4990" i="70"/>
  <c r="F4991" i="70"/>
  <c r="F4992" i="70"/>
  <c r="F5000" i="70"/>
  <c r="F4999" i="70"/>
  <c r="F4998" i="70"/>
  <c r="F4997" i="70"/>
  <c r="F4996" i="70"/>
  <c r="F4995" i="70"/>
  <c r="F4994" i="70"/>
  <c r="F4993" i="70"/>
  <c r="F4982" i="70"/>
  <c r="F4981" i="70"/>
  <c r="F4980" i="70"/>
  <c r="F4979" i="70"/>
  <c r="F4978" i="70"/>
  <c r="F4977" i="70"/>
  <c r="F4976" i="70"/>
  <c r="F4975" i="70"/>
  <c r="F4974" i="70"/>
  <c r="F4973" i="70"/>
  <c r="F4972" i="70"/>
  <c r="F4971" i="70"/>
  <c r="F4970" i="70"/>
  <c r="F4969" i="70"/>
  <c r="F4968" i="70"/>
  <c r="F4967" i="70"/>
  <c r="F4966" i="70"/>
  <c r="F4965" i="70"/>
  <c r="F4964" i="70"/>
  <c r="F4963" i="70"/>
  <c r="F4962" i="70"/>
  <c r="F4961" i="70"/>
  <c r="F4960" i="70"/>
  <c r="F4959" i="70"/>
  <c r="F4958" i="70"/>
  <c r="F4957" i="70"/>
  <c r="F4956" i="70"/>
  <c r="F4955" i="70"/>
  <c r="F4954" i="70"/>
  <c r="F4953" i="70"/>
  <c r="F4952" i="70"/>
  <c r="F4951" i="70"/>
  <c r="F4950" i="70"/>
  <c r="F4949" i="70"/>
  <c r="F4948" i="70"/>
  <c r="F4947" i="70"/>
  <c r="F4946" i="70"/>
  <c r="F4945" i="70"/>
  <c r="F4944" i="70"/>
  <c r="F4943" i="70"/>
  <c r="F4942" i="70"/>
  <c r="F4941" i="70"/>
  <c r="F4940" i="70"/>
  <c r="F4939" i="70"/>
  <c r="F4938" i="70"/>
  <c r="F4937" i="70"/>
  <c r="F4936" i="70"/>
  <c r="F4935" i="70"/>
  <c r="F4934" i="70"/>
  <c r="F4933" i="70"/>
  <c r="F4932" i="70"/>
  <c r="F4931" i="70"/>
  <c r="F4930" i="70"/>
  <c r="F4929" i="70"/>
  <c r="F4928" i="70"/>
  <c r="F4927" i="70"/>
  <c r="F4926" i="70"/>
  <c r="F4925" i="70"/>
  <c r="F4924" i="70"/>
  <c r="F4923" i="70"/>
  <c r="F4922" i="70"/>
  <c r="F4921" i="70"/>
  <c r="F4920" i="70"/>
  <c r="F4919" i="70"/>
  <c r="F4918" i="70"/>
  <c r="F4917" i="70" l="1"/>
  <c r="F4916" i="70"/>
  <c r="F4915" i="70"/>
  <c r="F4914" i="70"/>
  <c r="F4913" i="70"/>
  <c r="F4912" i="70"/>
  <c r="F4911" i="70"/>
  <c r="F4910" i="70"/>
  <c r="F4909" i="70"/>
  <c r="F4908" i="70"/>
  <c r="F4907" i="70"/>
  <c r="F4906" i="70"/>
  <c r="F4905" i="70"/>
  <c r="F4904" i="70"/>
  <c r="F4903" i="70"/>
  <c r="F4902" i="70"/>
  <c r="F4901" i="70"/>
  <c r="F4900" i="70"/>
  <c r="F4899" i="70"/>
  <c r="F4898" i="70"/>
  <c r="F4897" i="70"/>
  <c r="F4896" i="70"/>
  <c r="F4895" i="70"/>
  <c r="F4894" i="70"/>
  <c r="F4893" i="70"/>
  <c r="F4892" i="70"/>
  <c r="F4891" i="70"/>
  <c r="F4890" i="70"/>
  <c r="F4889" i="70"/>
  <c r="F4888" i="70"/>
  <c r="F4887" i="70"/>
  <c r="F4886" i="70"/>
  <c r="F4885" i="70"/>
  <c r="F4884" i="70"/>
  <c r="F4883" i="70"/>
  <c r="F4882" i="70"/>
  <c r="F4881" i="70"/>
  <c r="F4880" i="70"/>
  <c r="F4879" i="70"/>
  <c r="F4878" i="70"/>
  <c r="F4877" i="70"/>
  <c r="F4876" i="70"/>
  <c r="F4875" i="70"/>
  <c r="F4874" i="70"/>
  <c r="F4873" i="70"/>
  <c r="F4872" i="70"/>
  <c r="F4871" i="70"/>
  <c r="F4870" i="70"/>
  <c r="F4869" i="70"/>
  <c r="F4868" i="70"/>
  <c r="F4867" i="70"/>
  <c r="F4866" i="70"/>
  <c r="F4865" i="70"/>
  <c r="F4864" i="70"/>
  <c r="F4863" i="70"/>
  <c r="F4862" i="70"/>
  <c r="F4861" i="70"/>
  <c r="F4860" i="70"/>
  <c r="F4859" i="70"/>
  <c r="F4858" i="70"/>
  <c r="F4857" i="70"/>
  <c r="F4856" i="70"/>
  <c r="F4855" i="70"/>
  <c r="F4854" i="70"/>
  <c r="F4853" i="70"/>
  <c r="F4852" i="70"/>
  <c r="F4851" i="70"/>
  <c r="F4850" i="70"/>
  <c r="F4849" i="70"/>
  <c r="F4848" i="70"/>
  <c r="F4847" i="70"/>
  <c r="F4846" i="70"/>
  <c r="F4845" i="70"/>
  <c r="F4844" i="70"/>
  <c r="F4843" i="70"/>
  <c r="F4842" i="70"/>
  <c r="F4841" i="70"/>
  <c r="F4840" i="70"/>
  <c r="F4839" i="70"/>
  <c r="F4838" i="70"/>
  <c r="F4837" i="70"/>
  <c r="F4836" i="70"/>
  <c r="F4835" i="70"/>
  <c r="F4834" i="70"/>
  <c r="F4833" i="70"/>
  <c r="F4832" i="70"/>
  <c r="F4831" i="70"/>
  <c r="F4830" i="70"/>
  <c r="F4829" i="70"/>
  <c r="F4820" i="70"/>
  <c r="F4819" i="70"/>
  <c r="F4818" i="70"/>
  <c r="F4817" i="70"/>
  <c r="F4816" i="70"/>
  <c r="F4815" i="70"/>
  <c r="F4814" i="70"/>
  <c r="F4813" i="70"/>
  <c r="F4812" i="70"/>
  <c r="F4811" i="70"/>
  <c r="F4810" i="70"/>
  <c r="F4809" i="70"/>
  <c r="F4808" i="70"/>
  <c r="F4807" i="70"/>
  <c r="F4806" i="70"/>
  <c r="F4805" i="70"/>
  <c r="F4804" i="70"/>
  <c r="F4803" i="70"/>
  <c r="F4802" i="70"/>
  <c r="F4801" i="70"/>
  <c r="F4800" i="70"/>
  <c r="F4799" i="70"/>
  <c r="F4798" i="70"/>
  <c r="F4797" i="70"/>
  <c r="F4796" i="70"/>
  <c r="F4795" i="70"/>
  <c r="F4794" i="70"/>
  <c r="F4793" i="70"/>
  <c r="F4792" i="70"/>
  <c r="F4791" i="70"/>
  <c r="F4790" i="70"/>
  <c r="F4789" i="70"/>
  <c r="F4788" i="70"/>
  <c r="F4787" i="70"/>
  <c r="F4786" i="70"/>
  <c r="F4785" i="70"/>
  <c r="F4784" i="70"/>
  <c r="F4783" i="70"/>
  <c r="F4782" i="70"/>
  <c r="F4781" i="70"/>
  <c r="F4780" i="70"/>
  <c r="F4779" i="70"/>
  <c r="F4778" i="70"/>
  <c r="F4828" i="70"/>
  <c r="F4827" i="70"/>
  <c r="F4826" i="70"/>
  <c r="F4825" i="70"/>
  <c r="F4824" i="70"/>
  <c r="F4823" i="70"/>
  <c r="F4822" i="70"/>
  <c r="F4821" i="70"/>
  <c r="F4777" i="70"/>
  <c r="F4776" i="70"/>
  <c r="F4775" i="70"/>
  <c r="F4774" i="70"/>
  <c r="F4773" i="70"/>
  <c r="F4772" i="70"/>
  <c r="F4771" i="70"/>
  <c r="F4770" i="70"/>
  <c r="F4769" i="70"/>
  <c r="F4768" i="70"/>
  <c r="F4767" i="70"/>
  <c r="F4766" i="70"/>
  <c r="F4765" i="70"/>
  <c r="F4764" i="70"/>
  <c r="F4763" i="70"/>
  <c r="F4762" i="70"/>
  <c r="F4761" i="70"/>
  <c r="F4760" i="70"/>
  <c r="F4759" i="70"/>
  <c r="F4758" i="70"/>
  <c r="F4757" i="70"/>
  <c r="F4756" i="70"/>
  <c r="F4755" i="70"/>
  <c r="F4754" i="70"/>
  <c r="F4753" i="70"/>
  <c r="F4752" i="70"/>
  <c r="F4751" i="70" l="1"/>
  <c r="F4750" i="70"/>
  <c r="F4749" i="70"/>
  <c r="F4748" i="70"/>
  <c r="F4747" i="70"/>
  <c r="F4746" i="70"/>
  <c r="F4745" i="70"/>
  <c r="F4744" i="70"/>
  <c r="F4743" i="70"/>
  <c r="F4742" i="70"/>
  <c r="F4741" i="70"/>
  <c r="F4740" i="70"/>
  <c r="F4739" i="70"/>
  <c r="F4738" i="70"/>
  <c r="F4737" i="70"/>
  <c r="F4736" i="70"/>
  <c r="F4735" i="70"/>
  <c r="F4734" i="70"/>
  <c r="F4733" i="70"/>
  <c r="F4732" i="70"/>
  <c r="F4731" i="70"/>
  <c r="F4730" i="70"/>
  <c r="F4729" i="70"/>
  <c r="F4728" i="70"/>
  <c r="F4727" i="70"/>
  <c r="F4726" i="70"/>
  <c r="F4725" i="70"/>
  <c r="F4724" i="70"/>
  <c r="F4723" i="70"/>
  <c r="F4722" i="70"/>
  <c r="F4721" i="70"/>
  <c r="F4720" i="70"/>
  <c r="F4719" i="70"/>
  <c r="F4718" i="70"/>
  <c r="F4717" i="70"/>
  <c r="F4716" i="70"/>
  <c r="F4715" i="70"/>
  <c r="F4714" i="70"/>
  <c r="F4713" i="70"/>
  <c r="F4712" i="70"/>
  <c r="F4711" i="70"/>
  <c r="F4710" i="70"/>
  <c r="F4709" i="70"/>
  <c r="F4708" i="70"/>
  <c r="F4707" i="70"/>
  <c r="F4706" i="70"/>
  <c r="F4705" i="70"/>
  <c r="F4704" i="70"/>
  <c r="F4703" i="70"/>
  <c r="F4702" i="70"/>
  <c r="F4701" i="70"/>
  <c r="F4700" i="70"/>
  <c r="F4690" i="70"/>
  <c r="F4691" i="70"/>
  <c r="F4692" i="70"/>
  <c r="F4693" i="70"/>
  <c r="F4694" i="70"/>
  <c r="F4695" i="70"/>
  <c r="F4696" i="70"/>
  <c r="F4697" i="70"/>
  <c r="F4698" i="70"/>
  <c r="F4699" i="70"/>
  <c r="F4680" i="70"/>
  <c r="F4681" i="70"/>
  <c r="F4682" i="70"/>
  <c r="F4683" i="70"/>
  <c r="F4684" i="70"/>
  <c r="F4685" i="70"/>
  <c r="F4686" i="70"/>
  <c r="F4687" i="70"/>
  <c r="F4688" i="70"/>
  <c r="F4689" i="70"/>
  <c r="F4679" i="70"/>
  <c r="F4678" i="70"/>
  <c r="F4677" i="70"/>
  <c r="F4676" i="70"/>
  <c r="F4675" i="70"/>
  <c r="F4674" i="70"/>
  <c r="F4673" i="70"/>
  <c r="F4672" i="70"/>
  <c r="F4671" i="70"/>
  <c r="F4670" i="70"/>
  <c r="F4669" i="70"/>
  <c r="F4668" i="70"/>
  <c r="F4667" i="70"/>
  <c r="F4666" i="70"/>
  <c r="F4665" i="70"/>
  <c r="F4664" i="70"/>
  <c r="F4597" i="70"/>
  <c r="F4596" i="70"/>
  <c r="F4595" i="70"/>
  <c r="F4663" i="70"/>
  <c r="F4662" i="70"/>
  <c r="F4661" i="70"/>
  <c r="F4660" i="70"/>
  <c r="F4659" i="70"/>
  <c r="F4658" i="70"/>
  <c r="F4657" i="70"/>
  <c r="F4656" i="70"/>
  <c r="F4655" i="70"/>
  <c r="F4654" i="70"/>
  <c r="F4653" i="70"/>
  <c r="F4652" i="70"/>
  <c r="F4651" i="70"/>
  <c r="F4650" i="70"/>
  <c r="F4649" i="70"/>
  <c r="F4648" i="70"/>
  <c r="F4647" i="70"/>
  <c r="F4646" i="70"/>
  <c r="F4645" i="70"/>
  <c r="F4644" i="70"/>
  <c r="F4643" i="70"/>
  <c r="F4642" i="70"/>
  <c r="F4641" i="70"/>
  <c r="F4640" i="70"/>
  <c r="F4639" i="70"/>
  <c r="F4638" i="70"/>
  <c r="F4637" i="70"/>
  <c r="F4636" i="70"/>
  <c r="F4635" i="70"/>
  <c r="F4634" i="70"/>
  <c r="F4633" i="70"/>
  <c r="F4632" i="70"/>
  <c r="F4631" i="70"/>
  <c r="F4630" i="70"/>
  <c r="F4629" i="70"/>
  <c r="F4628" i="70"/>
  <c r="F4627" i="70"/>
  <c r="F4626" i="70"/>
  <c r="F4625" i="70"/>
  <c r="F4624" i="70"/>
  <c r="F4623" i="70"/>
  <c r="F4622" i="70"/>
  <c r="F4621" i="70"/>
  <c r="F4620" i="70"/>
  <c r="F4619" i="70"/>
  <c r="F4618" i="70"/>
  <c r="F4617" i="70"/>
  <c r="F4616" i="70"/>
  <c r="F4615" i="70"/>
  <c r="F4614" i="70"/>
  <c r="F4613" i="70"/>
  <c r="F4612" i="70"/>
  <c r="F4611" i="70"/>
  <c r="F4610" i="70"/>
  <c r="F4609" i="70"/>
  <c r="F4608" i="70"/>
  <c r="F4607" i="70"/>
  <c r="F4606" i="70"/>
  <c r="F4605" i="70"/>
  <c r="F4604" i="70"/>
  <c r="F4603" i="70"/>
  <c r="F4602" i="70"/>
  <c r="F4601" i="70"/>
  <c r="F4600" i="70"/>
  <c r="F4599" i="70"/>
  <c r="F4598" i="70"/>
  <c r="F4590" i="70"/>
  <c r="F4591" i="70"/>
  <c r="F4592" i="70"/>
  <c r="F4593" i="70"/>
  <c r="F4594" i="70"/>
  <c r="F4589" i="70"/>
  <c r="F4588" i="70"/>
  <c r="F4587" i="70"/>
  <c r="F4586" i="70"/>
  <c r="F4585" i="70"/>
  <c r="F4575" i="70"/>
  <c r="F4576" i="70"/>
  <c r="F4577" i="70"/>
  <c r="F4578" i="70"/>
  <c r="F4579" i="70"/>
  <c r="F4580" i="70"/>
  <c r="F4581" i="70"/>
  <c r="F4582" i="70"/>
  <c r="F4583" i="70"/>
  <c r="F4584" i="70"/>
  <c r="F4574" i="70"/>
  <c r="F4573" i="70"/>
  <c r="F4572" i="70"/>
  <c r="F4571" i="70"/>
  <c r="F4570" i="70"/>
  <c r="F4569" i="70"/>
  <c r="F4568" i="70"/>
  <c r="F4567" i="70"/>
  <c r="F4566" i="70"/>
  <c r="F4565" i="70"/>
  <c r="F4564" i="70"/>
  <c r="F4563" i="70"/>
  <c r="F4562" i="70"/>
  <c r="F4561" i="70"/>
  <c r="F4560" i="70"/>
  <c r="F4559" i="70"/>
  <c r="F4558" i="70"/>
  <c r="F4557" i="70"/>
  <c r="F4556" i="70"/>
  <c r="F4555" i="70"/>
  <c r="F4554" i="70"/>
  <c r="F4553" i="70"/>
  <c r="F4552" i="70"/>
  <c r="F4551" i="70"/>
  <c r="F4550" i="70"/>
  <c r="F4549" i="70"/>
  <c r="F4541" i="70"/>
  <c r="F4542" i="70"/>
  <c r="F4543" i="70"/>
  <c r="F4544" i="70"/>
  <c r="F4545" i="70"/>
  <c r="F4546" i="70"/>
  <c r="F4547" i="70"/>
  <c r="F4548" i="70"/>
  <c r="F4528" i="70"/>
  <c r="F4529" i="70"/>
  <c r="F4530" i="70"/>
  <c r="F4531" i="70"/>
  <c r="F4532" i="70"/>
  <c r="F4533" i="70"/>
  <c r="F4534" i="70"/>
  <c r="F4535" i="70"/>
  <c r="F4536" i="70"/>
  <c r="F4537" i="70"/>
  <c r="F4538" i="70"/>
  <c r="F4539" i="70"/>
  <c r="F4540" i="70"/>
  <c r="F4527" i="70"/>
  <c r="F4526" i="70"/>
  <c r="F4525" i="70"/>
  <c r="F4524" i="70"/>
  <c r="F4523" i="70"/>
  <c r="F4522" i="70"/>
  <c r="F4521" i="70"/>
  <c r="F4520" i="70"/>
  <c r="F4519" i="70"/>
  <c r="F4518" i="70"/>
  <c r="F4517" i="70"/>
  <c r="F4516" i="70"/>
  <c r="F4515" i="70"/>
  <c r="F4514" i="70"/>
  <c r="F4494" i="70"/>
  <c r="F4495" i="70"/>
  <c r="F4496" i="70"/>
  <c r="F4497" i="70"/>
  <c r="F4498" i="70"/>
  <c r="F4499" i="70"/>
  <c r="F4500" i="70"/>
  <c r="F4501" i="70"/>
  <c r="F4502" i="70"/>
  <c r="F4503" i="70"/>
  <c r="F4504" i="70"/>
  <c r="F4505" i="70"/>
  <c r="F4506" i="70"/>
  <c r="F4507" i="70"/>
  <c r="F4508" i="70"/>
  <c r="F4509" i="70"/>
  <c r="F4510" i="70"/>
  <c r="F4511" i="70"/>
  <c r="F4512" i="70"/>
  <c r="F4513" i="70"/>
  <c r="F4493" i="70"/>
  <c r="F4492" i="70"/>
  <c r="F4491" i="70"/>
  <c r="F4490" i="70"/>
  <c r="F4489" i="70"/>
  <c r="F4488" i="70"/>
  <c r="F4487" i="70"/>
  <c r="F4486" i="70"/>
  <c r="F4485" i="70"/>
  <c r="F4484" i="70"/>
  <c r="F4466" i="70"/>
  <c r="F4467" i="70"/>
  <c r="F4468" i="70"/>
  <c r="F4469" i="70"/>
  <c r="F4470" i="70"/>
  <c r="F4471" i="70"/>
  <c r="F4472" i="70"/>
  <c r="F4473" i="70"/>
  <c r="F4474" i="70"/>
  <c r="F4475" i="70"/>
  <c r="F4476" i="70"/>
  <c r="F4477" i="70"/>
  <c r="F4478" i="70"/>
  <c r="F4479" i="70"/>
  <c r="F4480" i="70"/>
  <c r="F4481" i="70"/>
  <c r="F4482" i="70"/>
  <c r="F4483" i="70"/>
  <c r="F4465" i="70"/>
  <c r="F4464" i="70"/>
  <c r="F4463" i="70"/>
  <c r="F4462" i="70"/>
  <c r="F4461" i="70"/>
  <c r="F4460" i="70"/>
  <c r="F4459" i="70"/>
  <c r="F4458" i="70"/>
  <c r="F4457" i="70"/>
  <c r="F4456" i="70"/>
  <c r="F4455" i="70"/>
  <c r="F4454" i="70"/>
  <c r="F4453" i="70"/>
  <c r="F4452" i="70"/>
  <c r="F4451" i="70"/>
  <c r="F4450" i="70"/>
  <c r="F4449" i="70"/>
  <c r="F4448" i="70"/>
  <c r="F4447" i="70"/>
  <c r="F4446" i="70"/>
  <c r="F4445" i="70"/>
  <c r="F4444" i="70"/>
  <c r="F4443" i="70"/>
  <c r="F4442" i="70"/>
  <c r="F4441" i="70"/>
  <c r="F4440" i="70"/>
  <c r="F4439" i="70"/>
  <c r="F4438" i="70"/>
  <c r="F4437" i="70"/>
  <c r="F4436" i="70"/>
  <c r="F4435" i="70"/>
  <c r="F4434" i="70"/>
  <c r="F4433" i="70"/>
  <c r="F4432" i="70"/>
  <c r="F4431" i="70"/>
  <c r="F4430" i="70"/>
  <c r="F4429" i="70"/>
  <c r="F4416" i="70"/>
  <c r="F4417" i="70"/>
  <c r="F4418" i="70"/>
  <c r="F4419" i="70"/>
  <c r="F4420" i="70"/>
  <c r="F4421" i="70"/>
  <c r="F4422" i="70"/>
  <c r="F4423" i="70"/>
  <c r="F4424" i="70"/>
  <c r="F4425" i="70"/>
  <c r="F4426" i="70"/>
  <c r="F4427" i="70"/>
  <c r="F4428" i="70"/>
  <c r="F4408" i="70"/>
  <c r="F4409" i="70"/>
  <c r="F4410" i="70"/>
  <c r="F4411" i="70"/>
  <c r="F4412" i="70"/>
  <c r="F4413" i="70"/>
  <c r="F4414" i="70"/>
  <c r="F4415" i="70"/>
  <c r="F4407" i="70"/>
  <c r="F4406" i="70"/>
  <c r="F4405" i="70"/>
  <c r="F4404" i="70"/>
  <c r="F4403" i="70"/>
  <c r="F4402" i="70"/>
  <c r="F4401" i="70"/>
  <c r="F4400" i="70"/>
  <c r="F4399" i="70"/>
  <c r="F4398" i="70"/>
  <c r="F4397" i="70"/>
  <c r="F4396" i="70"/>
  <c r="F4395" i="70"/>
  <c r="F4394" i="70"/>
  <c r="F4393" i="70"/>
  <c r="F4392" i="70"/>
  <c r="F4388" i="70"/>
  <c r="F4389" i="70"/>
  <c r="F4390" i="70"/>
  <c r="F4391" i="70"/>
  <c r="F4383" i="70"/>
  <c r="F4384" i="70"/>
  <c r="F4385" i="70"/>
  <c r="F4386" i="70"/>
  <c r="F4387" i="70"/>
  <c r="F4382" i="70"/>
  <c r="F4381" i="70"/>
  <c r="F4380" i="70"/>
  <c r="F4379" i="70"/>
  <c r="F4378" i="70"/>
  <c r="F4377" i="70"/>
  <c r="F4376" i="70"/>
  <c r="F4375" i="70"/>
  <c r="F4374" i="70"/>
  <c r="F4373" i="70"/>
  <c r="F4372" i="70"/>
  <c r="F4371" i="70"/>
  <c r="F4370" i="70"/>
  <c r="F4369" i="70"/>
  <c r="F4368" i="70"/>
  <c r="F4367" i="70"/>
  <c r="F4366" i="70"/>
  <c r="F4365" i="70"/>
  <c r="F4364" i="70"/>
  <c r="F4363" i="70"/>
  <c r="F4362" i="70"/>
  <c r="F4361" i="70"/>
  <c r="F4360" i="70"/>
  <c r="F4359" i="70"/>
  <c r="F4358" i="70"/>
  <c r="F4357" i="70"/>
  <c r="F4356" i="70"/>
  <c r="F4355" i="70"/>
  <c r="F4354" i="70"/>
  <c r="F4353" i="70"/>
  <c r="F4352" i="70"/>
  <c r="F4351" i="70"/>
  <c r="F4350" i="70"/>
  <c r="F4349" i="70"/>
  <c r="F4348" i="70"/>
  <c r="F4347" i="70"/>
  <c r="F4346" i="70"/>
  <c r="F4345" i="70"/>
  <c r="F4344" i="70"/>
  <c r="F4343" i="70"/>
  <c r="F4342" i="70"/>
  <c r="F4341" i="70"/>
  <c r="F4340" i="70"/>
  <c r="F4339" i="70"/>
  <c r="F4338" i="70"/>
  <c r="F4337" i="70"/>
  <c r="F4336" i="70"/>
  <c r="F4335" i="70"/>
  <c r="F4334" i="70"/>
  <c r="F4333" i="70"/>
  <c r="F4332" i="70"/>
  <c r="F4331" i="70"/>
  <c r="F4330" i="70"/>
  <c r="F4329" i="70"/>
  <c r="F4328" i="70"/>
  <c r="F4327" i="70"/>
  <c r="F4326" i="70"/>
  <c r="F4325" i="70"/>
  <c r="F4324" i="70"/>
  <c r="F4323" i="70"/>
  <c r="F4322" i="70"/>
  <c r="F4321" i="70"/>
  <c r="F4320" i="70"/>
  <c r="F4319" i="70"/>
  <c r="F4318" i="70"/>
  <c r="F4317" i="70"/>
  <c r="F4316" i="70"/>
  <c r="F4315" i="70"/>
  <c r="F4314" i="70"/>
  <c r="F4313" i="70"/>
  <c r="F4312" i="70"/>
  <c r="F4311" i="70"/>
  <c r="F4310" i="70"/>
  <c r="F4309" i="70"/>
  <c r="F4308" i="70"/>
  <c r="F4307" i="70"/>
  <c r="F4306" i="70"/>
  <c r="F4305" i="70"/>
  <c r="F4304" i="70"/>
  <c r="F4303" i="70"/>
  <c r="F4302" i="70"/>
  <c r="F4301" i="70"/>
  <c r="F4295" i="70"/>
  <c r="F4296" i="70"/>
  <c r="F4297" i="70"/>
  <c r="F4298" i="70"/>
  <c r="F4299" i="70"/>
  <c r="F4300" i="70"/>
  <c r="F4294" i="70"/>
  <c r="F4293" i="70"/>
  <c r="F4292" i="70"/>
  <c r="F4291" i="70"/>
  <c r="F4290" i="70"/>
  <c r="F4289" i="70"/>
  <c r="F4288" i="70"/>
  <c r="F4287" i="70"/>
  <c r="F4286" i="70"/>
  <c r="F4285" i="70"/>
  <c r="F4284" i="70"/>
  <c r="F4283" i="70"/>
  <c r="F4271" i="70"/>
  <c r="F4272" i="70"/>
  <c r="F4273" i="70"/>
  <c r="F4274" i="70"/>
  <c r="F4275" i="70"/>
  <c r="F4276" i="70"/>
  <c r="F4277" i="70"/>
  <c r="F4278" i="70"/>
  <c r="F4279" i="70"/>
  <c r="F4280" i="70"/>
  <c r="F4281" i="70"/>
  <c r="F4282" i="70"/>
  <c r="F4263" i="70"/>
  <c r="F4264" i="70"/>
  <c r="F4265" i="70"/>
  <c r="F4266" i="70"/>
  <c r="F4267" i="70"/>
  <c r="F4268" i="70"/>
  <c r="F4269" i="70"/>
  <c r="F4270" i="70"/>
  <c r="F4262" i="70"/>
  <c r="F4261" i="70"/>
  <c r="F4260" i="70"/>
  <c r="F4259" i="70"/>
  <c r="F4258" i="70"/>
  <c r="F4257" i="70"/>
  <c r="F4256" i="70"/>
  <c r="F4255" i="70"/>
  <c r="F4254" i="70"/>
  <c r="F4253" i="70"/>
  <c r="F4252" i="70"/>
  <c r="F4251" i="70"/>
  <c r="F4250" i="70"/>
  <c r="F4249" i="70"/>
  <c r="F4248" i="70"/>
  <c r="F4247" i="70"/>
  <c r="F4246" i="70"/>
  <c r="F4245" i="70"/>
  <c r="F4244" i="70"/>
  <c r="F4243" i="70"/>
  <c r="F4242" i="70"/>
  <c r="F4241" i="70"/>
  <c r="F4240" i="70"/>
  <c r="F4239" i="70"/>
  <c r="F4238" i="70"/>
  <c r="F4237" i="70"/>
  <c r="F4236" i="70"/>
  <c r="F4235" i="70"/>
  <c r="F4234" i="70"/>
  <c r="F4233" i="70"/>
  <c r="F4232" i="70"/>
  <c r="F4231" i="70"/>
  <c r="F4230" i="70"/>
  <c r="F4229" i="70"/>
  <c r="F4228" i="70"/>
  <c r="F4227" i="70"/>
  <c r="F4226" i="70"/>
  <c r="F4225" i="70"/>
  <c r="F4224" i="70"/>
  <c r="F4223" i="70"/>
  <c r="F4222" i="70"/>
  <c r="F4221" i="70"/>
  <c r="F4220" i="70"/>
  <c r="F4219" i="70"/>
  <c r="F4218" i="70"/>
  <c r="F4217" i="70"/>
  <c r="F4106" i="70"/>
  <c r="F4105" i="70"/>
  <c r="F4104" i="70"/>
  <c r="F4103" i="70"/>
  <c r="F4102" i="70"/>
  <c r="F4101" i="70"/>
  <c r="F4100" i="70"/>
  <c r="F4099" i="70"/>
  <c r="F4098" i="70"/>
  <c r="F4207" i="70"/>
  <c r="F4208" i="70"/>
  <c r="F4209" i="70"/>
  <c r="F4210" i="70"/>
  <c r="F4211" i="70"/>
  <c r="F4216" i="70"/>
  <c r="F4215" i="70"/>
  <c r="F4214" i="70"/>
  <c r="F4213" i="70"/>
  <c r="F4212" i="70"/>
  <c r="F4197" i="70"/>
  <c r="F4198" i="70"/>
  <c r="F4199" i="70"/>
  <c r="F4200" i="70"/>
  <c r="F4201" i="70"/>
  <c r="F4202" i="70"/>
  <c r="F4203" i="70"/>
  <c r="F4204" i="70"/>
  <c r="F4205" i="70"/>
  <c r="F4206" i="70"/>
  <c r="F4152" i="70"/>
  <c r="F4153" i="70"/>
  <c r="F4154" i="70"/>
  <c r="F4155" i="70"/>
  <c r="F4156" i="70"/>
  <c r="F4157" i="70"/>
  <c r="F4158" i="70"/>
  <c r="F4159" i="70"/>
  <c r="F4160" i="70"/>
  <c r="F4161" i="70"/>
  <c r="F4162" i="70"/>
  <c r="F4163" i="70"/>
  <c r="F4164" i="70"/>
  <c r="F4165" i="70"/>
  <c r="F4166" i="70"/>
  <c r="F4167" i="70"/>
  <c r="F4168" i="70"/>
  <c r="F4169" i="70"/>
  <c r="F4170" i="70"/>
  <c r="F4171" i="70"/>
  <c r="F4172" i="70"/>
  <c r="F4173" i="70"/>
  <c r="F4174" i="70"/>
  <c r="F4175" i="70"/>
  <c r="F4176" i="70"/>
  <c r="F4177" i="70"/>
  <c r="F4178" i="70"/>
  <c r="F4179" i="70"/>
  <c r="F4180" i="70"/>
  <c r="F4181" i="70"/>
  <c r="F4182" i="70"/>
  <c r="F4183" i="70"/>
  <c r="F4184" i="70"/>
  <c r="F4185" i="70"/>
  <c r="F4186" i="70"/>
  <c r="F4187" i="70"/>
  <c r="F4188" i="70"/>
  <c r="F4189" i="70"/>
  <c r="F4190" i="70"/>
  <c r="F4191" i="70"/>
  <c r="F4192" i="70"/>
  <c r="F4193" i="70"/>
  <c r="F4194" i="70"/>
  <c r="F4195" i="70"/>
  <c r="F4196" i="70"/>
  <c r="F4151" i="70"/>
  <c r="F4150" i="70"/>
  <c r="F4149" i="70"/>
  <c r="F4148" i="70"/>
  <c r="F4147" i="70"/>
  <c r="F4146" i="70"/>
  <c r="F4145" i="70"/>
  <c r="F4144" i="70"/>
  <c r="F4143" i="70"/>
  <c r="F4142" i="70"/>
  <c r="F4141" i="70"/>
  <c r="F4140" i="70"/>
  <c r="F4139" i="70"/>
  <c r="F4138" i="70"/>
  <c r="F4137" i="70"/>
  <c r="F4136" i="70"/>
  <c r="F4135" i="70"/>
  <c r="F4134" i="70"/>
  <c r="F4133" i="70"/>
  <c r="F4132" i="70"/>
  <c r="F4131" i="70"/>
  <c r="F4130" i="70"/>
  <c r="F4129" i="70"/>
  <c r="F4128" i="70"/>
  <c r="F4127" i="70"/>
  <c r="F4126" i="70"/>
  <c r="F4125" i="70"/>
  <c r="F4124" i="70"/>
  <c r="F4123" i="70"/>
  <c r="F4122" i="70"/>
  <c r="F4121" i="70"/>
  <c r="F4120" i="70"/>
  <c r="F4119" i="70"/>
  <c r="F4118" i="70"/>
  <c r="F4117" i="70"/>
  <c r="F4116" i="70"/>
  <c r="F4115" i="70"/>
  <c r="F4114" i="70"/>
  <c r="F4113" i="70"/>
  <c r="F4112" i="70"/>
  <c r="F4111" i="70"/>
  <c r="F4110" i="70"/>
  <c r="F4109" i="70"/>
  <c r="F4108" i="70"/>
  <c r="F4107" i="70"/>
  <c r="F4081" i="70"/>
  <c r="F4082" i="70"/>
  <c r="F4083" i="70"/>
  <c r="F4084" i="70"/>
  <c r="F4097" i="70"/>
  <c r="F4096" i="70"/>
  <c r="F4095" i="70"/>
  <c r="F4094" i="70"/>
  <c r="F4093" i="70"/>
  <c r="F4092" i="70"/>
  <c r="F4091" i="70"/>
  <c r="F4090" i="70"/>
  <c r="F4089" i="70"/>
  <c r="F4088" i="70"/>
  <c r="F4087" i="70"/>
  <c r="F4086" i="70"/>
  <c r="F4085" i="70"/>
  <c r="F4076" i="70"/>
  <c r="F4077" i="70"/>
  <c r="F4078" i="70"/>
  <c r="F4079" i="70"/>
  <c r="F4080" i="70"/>
  <c r="F4075" i="70"/>
  <c r="F4074" i="70"/>
  <c r="F4073" i="70"/>
  <c r="F4067" i="70"/>
  <c r="F4068" i="70"/>
  <c r="F4069" i="70"/>
  <c r="F4070" i="70"/>
  <c r="F4071" i="70"/>
  <c r="F4072" i="70"/>
  <c r="F4066" i="70"/>
  <c r="F4065" i="70"/>
  <c r="F4064" i="70"/>
  <c r="F4063" i="70"/>
  <c r="F4062" i="70"/>
  <c r="F4061" i="70"/>
  <c r="F4060" i="70"/>
  <c r="F4057" i="70"/>
  <c r="F4058" i="70"/>
  <c r="F4059" i="70"/>
  <c r="F4056" i="70"/>
  <c r="F4055" i="70"/>
  <c r="F4054" i="70"/>
  <c r="F4053" i="70"/>
  <c r="F4052" i="70"/>
  <c r="F4051" i="70"/>
  <c r="F4045" i="70"/>
  <c r="F4046" i="70"/>
  <c r="F4047" i="70"/>
  <c r="F4048" i="70"/>
  <c r="F4049" i="70"/>
  <c r="F4050" i="70"/>
  <c r="F4044" i="70"/>
  <c r="F4043" i="70"/>
  <c r="F4042" i="70"/>
  <c r="F4019" i="70"/>
  <c r="F4018" i="70"/>
  <c r="F4017" i="70"/>
  <c r="F4016" i="70"/>
  <c r="F4015" i="70"/>
  <c r="F4014" i="70"/>
  <c r="F4013" i="70"/>
  <c r="F4012" i="70"/>
  <c r="F4011" i="70"/>
  <c r="F4010" i="70"/>
  <c r="F4009" i="70"/>
  <c r="F4008" i="70"/>
  <c r="F4007" i="70"/>
  <c r="F4006" i="70"/>
  <c r="F4005" i="70"/>
  <c r="F4004" i="70"/>
  <c r="F4003" i="70"/>
  <c r="F4002" i="70"/>
  <c r="F4029" i="70"/>
  <c r="F4030" i="70"/>
  <c r="F4031" i="70"/>
  <c r="F4032" i="70"/>
  <c r="F4033" i="70"/>
  <c r="F4034" i="70"/>
  <c r="F4035" i="70"/>
  <c r="F4036" i="70"/>
  <c r="F4037" i="70"/>
  <c r="F4038" i="70"/>
  <c r="F4039" i="70"/>
  <c r="F4040" i="70"/>
  <c r="F4041" i="70"/>
  <c r="F4028" i="70"/>
  <c r="F4027" i="70"/>
  <c r="F4026" i="70"/>
  <c r="F4025" i="70"/>
  <c r="F4024" i="70"/>
  <c r="F4023" i="70"/>
  <c r="F4022" i="70"/>
  <c r="F4021" i="70"/>
  <c r="F4020" i="70"/>
  <c r="F3920" i="70"/>
  <c r="F3921" i="70"/>
  <c r="F3922" i="70"/>
  <c r="F3923" i="70"/>
  <c r="F3924" i="70"/>
  <c r="F3925" i="70"/>
  <c r="F3926" i="70"/>
  <c r="F3927" i="70"/>
  <c r="F3928" i="70"/>
  <c r="F3929" i="70"/>
  <c r="F3930" i="70"/>
  <c r="F3931" i="70"/>
  <c r="F3932" i="70"/>
  <c r="F3933" i="70"/>
  <c r="F3934" i="70"/>
  <c r="F3935" i="70"/>
  <c r="F3936" i="70"/>
  <c r="F3937" i="70"/>
  <c r="F3938" i="70"/>
  <c r="F3939" i="70"/>
  <c r="F3940" i="70"/>
  <c r="F3941" i="70"/>
  <c r="F3942" i="70"/>
  <c r="F3943" i="70"/>
  <c r="F3944" i="70"/>
  <c r="F3945" i="70"/>
  <c r="F3946" i="70"/>
  <c r="F3947" i="70"/>
  <c r="F3948" i="70"/>
  <c r="F3949" i="70"/>
  <c r="F3950" i="70"/>
  <c r="F3951" i="70"/>
  <c r="F3952" i="70"/>
  <c r="F3953" i="70"/>
  <c r="F3954" i="70"/>
  <c r="F3955" i="70"/>
  <c r="F3956" i="70"/>
  <c r="F3957" i="70"/>
  <c r="F3958" i="70"/>
  <c r="F3959" i="70"/>
  <c r="F3960" i="70"/>
  <c r="F3961" i="70"/>
  <c r="F3962" i="70"/>
  <c r="F3963" i="70"/>
  <c r="F3964" i="70"/>
  <c r="F3965" i="70"/>
  <c r="F3966" i="70"/>
  <c r="F3967" i="70"/>
  <c r="F3968" i="70"/>
  <c r="F3969" i="70"/>
  <c r="F3970" i="70"/>
  <c r="F3971" i="70"/>
  <c r="F3972" i="70"/>
  <c r="F3973" i="70"/>
  <c r="F3974" i="70"/>
  <c r="F3975" i="70"/>
  <c r="F3976" i="70"/>
  <c r="F3977" i="70"/>
  <c r="F3978" i="70"/>
  <c r="F3979" i="70"/>
  <c r="F3980" i="70"/>
  <c r="F3981" i="70"/>
  <c r="F3982" i="70"/>
  <c r="F3983" i="70"/>
  <c r="F3984" i="70"/>
  <c r="F3985" i="70"/>
  <c r="F3986" i="70"/>
  <c r="F3987" i="70"/>
  <c r="F3988" i="70"/>
  <c r="F3989" i="70"/>
  <c r="F3990" i="70"/>
  <c r="F3991" i="70"/>
  <c r="F3992" i="70"/>
  <c r="F3993" i="70"/>
  <c r="F3994" i="70"/>
  <c r="F3995" i="70"/>
  <c r="F3996" i="70"/>
  <c r="F3997" i="70"/>
  <c r="F3998" i="70"/>
  <c r="F3999" i="70"/>
  <c r="F4000" i="70"/>
  <c r="F4001" i="70"/>
  <c r="F3919" i="70"/>
  <c r="F3918" i="70"/>
  <c r="F3917" i="70"/>
  <c r="F3916" i="70"/>
  <c r="F3915" i="70"/>
  <c r="F3914" i="70"/>
  <c r="F3913" i="70"/>
  <c r="F3912" i="70"/>
  <c r="F3911" i="70"/>
  <c r="F3910" i="70"/>
  <c r="F3909" i="70"/>
  <c r="F3908" i="70"/>
  <c r="F3907" i="70"/>
  <c r="F3906" i="70"/>
  <c r="F3905" i="70"/>
  <c r="F3904" i="70"/>
  <c r="F3903" i="70"/>
  <c r="F3891" i="70"/>
  <c r="F3892" i="70"/>
  <c r="F3893" i="70"/>
  <c r="F3894" i="70"/>
  <c r="F3895" i="70"/>
  <c r="F3896" i="70"/>
  <c r="F3897" i="70"/>
  <c r="F3898" i="70"/>
  <c r="F3899" i="70"/>
  <c r="F3900" i="70"/>
  <c r="F3901" i="70"/>
  <c r="F3902" i="70"/>
  <c r="F3890" i="70"/>
  <c r="F3889" i="70"/>
  <c r="F3888" i="70"/>
  <c r="F3887" i="70"/>
  <c r="F3886" i="70"/>
  <c r="F3885" i="70"/>
  <c r="F3876" i="70"/>
  <c r="F3877" i="70"/>
  <c r="F3878" i="70"/>
  <c r="F3879" i="70"/>
  <c r="F3880" i="70"/>
  <c r="F3881" i="70"/>
  <c r="F3882" i="70"/>
  <c r="F3883" i="70"/>
  <c r="F3884" i="70"/>
  <c r="F3863" i="70"/>
  <c r="F3864" i="70"/>
  <c r="F3865" i="70"/>
  <c r="F3866" i="70"/>
  <c r="F3867" i="70"/>
  <c r="F3868" i="70"/>
  <c r="F3869" i="70"/>
  <c r="F3870" i="70"/>
  <c r="F3871" i="70"/>
  <c r="F3872" i="70"/>
  <c r="F3873" i="70"/>
  <c r="F3874" i="70"/>
  <c r="F3875" i="70"/>
  <c r="F3862" i="70"/>
  <c r="F3857" i="70"/>
  <c r="F3858" i="70"/>
  <c r="F3859" i="70"/>
  <c r="F3860" i="70"/>
  <c r="F3861" i="70"/>
  <c r="F3856" i="70"/>
  <c r="F3855" i="70"/>
  <c r="F3854" i="70"/>
  <c r="F3853" i="70"/>
  <c r="F3852" i="70"/>
  <c r="F3851" i="70" l="1"/>
  <c r="F3850" i="70"/>
  <c r="F3849" i="70"/>
  <c r="Q66" i="21" l="1"/>
  <c r="R66" i="21" s="1"/>
  <c r="I66" i="21"/>
  <c r="J66" i="21"/>
  <c r="J62" i="21"/>
  <c r="I62" i="21"/>
  <c r="Q62" i="21"/>
  <c r="R62" i="21" s="1"/>
  <c r="Q63" i="21"/>
  <c r="R63" i="21" s="1"/>
  <c r="I63" i="21"/>
  <c r="J63" i="21"/>
  <c r="Q64" i="21"/>
  <c r="R64" i="21" s="1"/>
  <c r="J64" i="21"/>
  <c r="I64" i="21"/>
  <c r="Q65" i="21"/>
  <c r="R65" i="21" s="1"/>
  <c r="J65" i="21"/>
  <c r="I65" i="21"/>
  <c r="I61" i="21"/>
  <c r="J61" i="21"/>
  <c r="Q61" i="21"/>
  <c r="R61" i="21" s="1"/>
  <c r="J338" i="75"/>
  <c r="J339" i="75"/>
  <c r="J340" i="75"/>
  <c r="J341" i="75"/>
  <c r="J342" i="75"/>
  <c r="J343" i="75"/>
  <c r="J344" i="75"/>
  <c r="J345" i="75"/>
  <c r="J346" i="75"/>
  <c r="J347" i="75"/>
  <c r="J348" i="75"/>
  <c r="J349" i="75"/>
  <c r="J350" i="75"/>
  <c r="J351" i="75"/>
  <c r="J352" i="75"/>
  <c r="J353" i="75"/>
  <c r="J354" i="75"/>
  <c r="J355" i="75"/>
  <c r="J356" i="75"/>
  <c r="J357" i="75"/>
  <c r="J358" i="75"/>
  <c r="J359" i="75"/>
  <c r="J360" i="75"/>
  <c r="J361" i="75"/>
  <c r="J362" i="75"/>
  <c r="J363" i="75"/>
  <c r="J364" i="75"/>
  <c r="J365" i="75"/>
  <c r="J366" i="75"/>
  <c r="J367" i="75"/>
  <c r="J368" i="75"/>
  <c r="J369" i="75"/>
  <c r="J370" i="75"/>
  <c r="J371" i="75"/>
  <c r="J372" i="75"/>
  <c r="J373" i="75"/>
  <c r="J374" i="75"/>
  <c r="J375" i="75"/>
  <c r="J376" i="75"/>
  <c r="J377" i="75"/>
  <c r="J378" i="75"/>
  <c r="J379" i="75"/>
  <c r="J380" i="75"/>
  <c r="J381" i="75"/>
  <c r="J382" i="75"/>
  <c r="J383" i="75"/>
  <c r="J384" i="75"/>
  <c r="J385" i="75"/>
  <c r="J386" i="75"/>
  <c r="J387" i="75"/>
  <c r="J388" i="75"/>
  <c r="J389" i="75"/>
  <c r="J390" i="75"/>
  <c r="J391" i="75"/>
  <c r="J392" i="75"/>
  <c r="J393" i="75"/>
  <c r="J394" i="75"/>
  <c r="J395" i="75"/>
  <c r="J396" i="75"/>
  <c r="J397" i="75"/>
  <c r="J398" i="75"/>
  <c r="J399" i="75"/>
  <c r="J400" i="75"/>
  <c r="J401" i="75"/>
  <c r="J337" i="75"/>
  <c r="F3738" i="70"/>
  <c r="F3739" i="70"/>
  <c r="F3740" i="70"/>
  <c r="F3737" i="70"/>
  <c r="N35" i="76" l="1"/>
  <c r="M35" i="76"/>
  <c r="M36" i="76"/>
  <c r="Q41" i="76"/>
  <c r="P39" i="76"/>
  <c r="M37" i="76"/>
  <c r="M38" i="76"/>
  <c r="M39" i="76"/>
  <c r="M40" i="76"/>
  <c r="M41" i="76"/>
  <c r="M42" i="76"/>
  <c r="M43" i="76"/>
  <c r="M44" i="76"/>
  <c r="M45" i="76"/>
  <c r="M46" i="76"/>
  <c r="M47" i="76"/>
  <c r="M48" i="76"/>
  <c r="M49" i="76"/>
  <c r="M50" i="76"/>
  <c r="Q29" i="76"/>
  <c r="Q30" i="76"/>
  <c r="Q31" i="76"/>
  <c r="Q32" i="76"/>
  <c r="Q33" i="76"/>
  <c r="Q34" i="76"/>
  <c r="Q28" i="76"/>
  <c r="Q27" i="76"/>
  <c r="Q25" i="76"/>
  <c r="Q21" i="76"/>
  <c r="Q20" i="76"/>
  <c r="P21" i="76"/>
  <c r="P22" i="76"/>
  <c r="P23" i="76"/>
  <c r="P24" i="76"/>
  <c r="P25" i="76"/>
  <c r="P26" i="76"/>
  <c r="P27" i="76"/>
  <c r="P28" i="76"/>
  <c r="P29" i="76"/>
  <c r="P30" i="76"/>
  <c r="P31" i="76"/>
  <c r="P32" i="76"/>
  <c r="P33" i="76"/>
  <c r="P34" i="76"/>
  <c r="P20" i="76"/>
  <c r="O21" i="76"/>
  <c r="O22" i="76"/>
  <c r="O23" i="76"/>
  <c r="O24" i="76"/>
  <c r="O25" i="76"/>
  <c r="O26" i="76"/>
  <c r="O27" i="76"/>
  <c r="O28" i="76"/>
  <c r="O29" i="76"/>
  <c r="O30" i="76"/>
  <c r="O31" i="76"/>
  <c r="O32" i="76"/>
  <c r="O33" i="76"/>
  <c r="O34" i="76"/>
  <c r="O20" i="76"/>
  <c r="O17" i="21" l="1"/>
  <c r="G2" i="76"/>
  <c r="G20" i="76"/>
  <c r="G21" i="76"/>
  <c r="G22" i="76"/>
  <c r="G23" i="76"/>
  <c r="G24" i="76"/>
  <c r="G25" i="76"/>
  <c r="G26" i="76"/>
  <c r="G27" i="76"/>
  <c r="G28" i="76"/>
  <c r="G29" i="76"/>
  <c r="G30" i="76"/>
  <c r="G31" i="76"/>
  <c r="G32" i="76"/>
  <c r="F3736" i="70" l="1"/>
  <c r="F3735" i="70"/>
  <c r="F3734" i="70"/>
  <c r="F3733" i="70"/>
  <c r="F3732" i="70"/>
  <c r="F3731" i="70"/>
  <c r="F3730" i="70"/>
  <c r="F3729" i="70"/>
  <c r="F3728" i="70"/>
  <c r="F3727" i="70"/>
  <c r="F3725" i="70"/>
  <c r="F3726" i="70"/>
  <c r="F3721" i="70"/>
  <c r="F3722" i="70"/>
  <c r="F3723" i="70"/>
  <c r="F3724" i="70"/>
  <c r="F3717" i="70"/>
  <c r="F3718" i="70"/>
  <c r="F3719" i="70"/>
  <c r="F3720" i="70"/>
  <c r="F3710" i="70" l="1"/>
  <c r="F3709" i="70"/>
  <c r="F3708" i="70"/>
  <c r="F3707" i="70"/>
  <c r="F3706" i="70"/>
  <c r="F3687" i="70"/>
  <c r="F3688" i="70"/>
  <c r="F3689" i="70"/>
  <c r="F3690" i="70"/>
  <c r="F3691" i="70"/>
  <c r="F3692" i="70"/>
  <c r="F3693" i="70"/>
  <c r="F3694" i="70"/>
  <c r="F3695" i="70"/>
  <c r="F3696" i="70"/>
  <c r="F3697" i="70"/>
  <c r="F3698" i="70"/>
  <c r="F3699" i="70"/>
  <c r="F3700" i="70"/>
  <c r="F3701" i="70"/>
  <c r="F3702" i="70"/>
  <c r="F3703" i="70"/>
  <c r="F3704" i="70"/>
  <c r="F3705" i="70"/>
  <c r="F3686" i="70"/>
  <c r="F3685" i="70"/>
  <c r="F3684" i="70"/>
  <c r="F3683" i="70"/>
  <c r="F3682" i="70"/>
  <c r="F3681" i="70"/>
  <c r="F3680" i="70"/>
  <c r="F3679" i="70"/>
  <c r="F3678" i="70"/>
  <c r="F3677" i="70"/>
  <c r="F3676" i="70"/>
  <c r="F3675" i="70"/>
  <c r="F3674" i="70"/>
  <c r="F3670" i="70"/>
  <c r="F3671" i="70"/>
  <c r="F3672" i="70"/>
  <c r="F3673" i="70"/>
  <c r="F2878" i="70"/>
  <c r="F3663" i="70"/>
  <c r="F3662" i="70"/>
  <c r="F3661" i="70"/>
  <c r="F3660" i="70"/>
  <c r="F3659" i="70"/>
  <c r="F3658" i="70"/>
  <c r="F3657" i="70"/>
  <c r="F3656" i="70"/>
  <c r="F3655" i="70"/>
  <c r="F3654" i="70"/>
  <c r="F3653" i="70"/>
  <c r="F3652" i="70"/>
  <c r="F3651" i="70"/>
  <c r="F3650" i="70"/>
  <c r="F3649" i="70"/>
  <c r="F3648" i="70"/>
  <c r="F3647" i="70"/>
  <c r="F3646" i="70"/>
  <c r="F3645" i="70"/>
  <c r="F3644" i="70"/>
  <c r="F3643" i="70"/>
  <c r="F3642" i="70"/>
  <c r="F3641" i="70"/>
  <c r="F3640" i="70"/>
  <c r="F3639" i="70"/>
  <c r="F3638" i="70"/>
  <c r="F3637" i="70"/>
  <c r="F3636" i="70"/>
  <c r="F3635" i="70"/>
  <c r="F3634" i="70"/>
  <c r="F3633" i="70"/>
  <c r="F3632" i="70"/>
  <c r="F3631" i="70"/>
  <c r="F3630" i="70"/>
  <c r="F3629" i="70"/>
  <c r="F3628" i="70"/>
  <c r="F3627" i="70"/>
  <c r="F3626" i="70"/>
  <c r="F3625" i="70"/>
  <c r="F3624" i="70"/>
  <c r="F3623" i="70"/>
  <c r="F3622" i="70"/>
  <c r="F3621" i="70"/>
  <c r="F3620" i="70"/>
  <c r="F3619" i="70"/>
  <c r="F3618" i="70"/>
  <c r="F3617" i="70"/>
  <c r="F3616" i="70"/>
  <c r="F3615" i="70"/>
  <c r="F3594" i="70"/>
  <c r="F3595" i="70"/>
  <c r="F3550" i="70"/>
  <c r="F3551" i="70"/>
  <c r="F3552" i="70"/>
  <c r="F3553" i="70"/>
  <c r="F3554" i="70"/>
  <c r="F3555" i="70"/>
  <c r="F3556" i="70"/>
  <c r="F3557" i="70"/>
  <c r="F3558" i="70"/>
  <c r="F3559" i="70"/>
  <c r="F3560" i="70"/>
  <c r="F3561" i="70"/>
  <c r="F3562" i="70"/>
  <c r="F3563" i="70"/>
  <c r="F3564" i="70"/>
  <c r="F3565" i="70"/>
  <c r="F3566" i="70"/>
  <c r="F3567" i="70"/>
  <c r="F3568" i="70"/>
  <c r="F3569" i="70"/>
  <c r="F3570" i="70"/>
  <c r="F3571" i="70"/>
  <c r="F3572" i="70"/>
  <c r="F3573" i="70"/>
  <c r="F3574" i="70"/>
  <c r="F3575" i="70"/>
  <c r="F3576" i="70"/>
  <c r="F3577" i="70"/>
  <c r="F3578" i="70"/>
  <c r="F3579" i="70"/>
  <c r="F3580" i="70"/>
  <c r="F3581" i="70"/>
  <c r="F3582" i="70"/>
  <c r="F3583" i="70"/>
  <c r="F3584" i="70"/>
  <c r="F3585" i="70"/>
  <c r="F3586" i="70"/>
  <c r="F3587" i="70"/>
  <c r="F3588" i="70"/>
  <c r="F3589" i="70"/>
  <c r="F3590" i="70"/>
  <c r="F3591" i="70"/>
  <c r="F3592" i="70"/>
  <c r="F3593" i="70"/>
  <c r="F3596" i="70"/>
  <c r="F3614" i="70"/>
  <c r="F3613" i="70"/>
  <c r="F3612" i="70"/>
  <c r="F3611" i="70"/>
  <c r="F3610" i="70"/>
  <c r="F3609" i="70"/>
  <c r="F3608" i="70"/>
  <c r="F3607" i="70"/>
  <c r="F3606" i="70"/>
  <c r="F3605" i="70"/>
  <c r="F3604" i="70"/>
  <c r="F3603" i="70"/>
  <c r="F3602" i="70"/>
  <c r="F3601" i="70"/>
  <c r="F3600" i="70"/>
  <c r="F3599" i="70"/>
  <c r="F3598" i="70"/>
  <c r="F3597" i="70"/>
  <c r="F3545" i="70"/>
  <c r="F3546" i="70"/>
  <c r="F3547" i="70"/>
  <c r="F3548" i="70"/>
  <c r="F3549" i="70"/>
  <c r="F3544" i="70"/>
  <c r="F3543" i="70"/>
  <c r="F3542" i="70"/>
  <c r="F3541" i="70"/>
  <c r="F3540" i="70"/>
  <c r="F3530" i="70"/>
  <c r="F3529" i="70"/>
  <c r="F3528" i="70"/>
  <c r="F3527" i="70"/>
  <c r="F3526" i="70"/>
  <c r="F3525" i="70"/>
  <c r="F3524" i="70"/>
  <c r="F3523" i="70"/>
  <c r="F3522" i="70"/>
  <c r="F3521" i="70"/>
  <c r="F3520" i="70"/>
  <c r="F3519" i="70"/>
  <c r="F3518" i="70"/>
  <c r="F3517" i="70"/>
  <c r="F3516" i="70"/>
  <c r="F3515" i="70"/>
  <c r="F3514" i="70"/>
  <c r="F3539" i="70"/>
  <c r="F3538" i="70"/>
  <c r="F3537" i="70"/>
  <c r="F3536" i="70"/>
  <c r="F3499" i="70"/>
  <c r="F3500" i="70"/>
  <c r="F3501" i="70"/>
  <c r="F3502" i="70"/>
  <c r="F3503" i="70"/>
  <c r="F3504" i="70"/>
  <c r="F3505" i="70"/>
  <c r="F3506" i="70"/>
  <c r="F3507" i="70"/>
  <c r="F3508" i="70"/>
  <c r="F3509" i="70"/>
  <c r="F3510" i="70"/>
  <c r="F3511" i="70"/>
  <c r="F3512" i="70"/>
  <c r="F3513" i="70"/>
  <c r="F3498" i="70"/>
  <c r="F3497" i="70"/>
  <c r="F3496" i="70"/>
  <c r="F3495" i="70"/>
  <c r="F3494" i="70"/>
  <c r="F3493" i="70"/>
  <c r="F3492" i="70"/>
  <c r="F3491" i="70"/>
  <c r="F3490" i="70"/>
  <c r="F3489" i="70"/>
  <c r="F3488" i="70"/>
  <c r="F3487" i="70"/>
  <c r="F3486" i="70"/>
  <c r="F3485" i="70"/>
  <c r="F3484" i="70"/>
  <c r="F3483" i="70"/>
  <c r="F3482" i="70"/>
  <c r="F3481" i="70"/>
  <c r="F3480" i="70"/>
  <c r="F3479" i="70"/>
  <c r="F3478" i="70"/>
  <c r="F3477" i="70"/>
  <c r="F3476" i="70"/>
  <c r="F3475" i="70"/>
  <c r="F3474" i="70"/>
  <c r="F3473" i="70"/>
  <c r="F3472" i="70"/>
  <c r="F3471" i="70"/>
  <c r="F3470" i="70"/>
  <c r="F3535" i="70"/>
  <c r="F3534" i="70"/>
  <c r="F3533" i="70"/>
  <c r="F3532" i="70"/>
  <c r="F3531" i="70"/>
  <c r="F3426" i="70"/>
  <c r="F3425" i="70"/>
  <c r="F3424" i="70"/>
  <c r="F3423" i="70"/>
  <c r="F3405" i="70"/>
  <c r="F3404" i="70"/>
  <c r="F3403" i="70"/>
  <c r="F3402" i="70"/>
  <c r="F3401" i="70"/>
  <c r="F3400" i="70"/>
  <c r="F3399" i="70"/>
  <c r="F3398" i="70"/>
  <c r="F3397" i="70"/>
  <c r="F3396" i="70"/>
  <c r="F3395" i="70"/>
  <c r="F3394" i="70"/>
  <c r="F3393" i="70"/>
  <c r="F3392" i="70"/>
  <c r="F3391" i="70"/>
  <c r="F3390" i="70"/>
  <c r="F3389" i="70"/>
  <c r="F3388" i="70"/>
  <c r="F3387" i="70"/>
  <c r="F3386" i="70"/>
  <c r="F3428" i="70"/>
  <c r="F3429" i="70"/>
  <c r="F3430" i="70"/>
  <c r="F3431" i="70"/>
  <c r="F3432" i="70"/>
  <c r="F3433" i="70"/>
  <c r="F3434" i="70"/>
  <c r="F3435" i="70"/>
  <c r="F3436" i="70"/>
  <c r="F3437" i="70"/>
  <c r="F3438" i="70"/>
  <c r="F3439" i="70"/>
  <c r="F3440" i="70"/>
  <c r="F3441" i="70"/>
  <c r="F3442" i="70"/>
  <c r="F3443" i="70"/>
  <c r="F3444" i="70"/>
  <c r="F3445" i="70"/>
  <c r="F3446" i="70"/>
  <c r="F3447" i="70"/>
  <c r="F3448" i="70"/>
  <c r="F3449" i="70"/>
  <c r="F3450" i="70"/>
  <c r="F3451" i="70"/>
  <c r="F3427" i="70"/>
  <c r="F3384" i="70"/>
  <c r="F3383" i="70"/>
  <c r="F3382" i="70"/>
  <c r="F3381" i="70"/>
  <c r="F3406" i="70"/>
  <c r="F3407" i="70"/>
  <c r="F3408" i="70"/>
  <c r="F3409" i="70"/>
  <c r="F3410" i="70"/>
  <c r="F3411" i="70"/>
  <c r="F3412" i="70"/>
  <c r="F3413" i="70"/>
  <c r="F3414" i="70"/>
  <c r="F3415" i="70"/>
  <c r="F3416" i="70"/>
  <c r="F3417" i="70"/>
  <c r="F3418" i="70"/>
  <c r="F3419" i="70"/>
  <c r="F3420" i="70"/>
  <c r="F3421" i="70"/>
  <c r="F3422" i="70"/>
  <c r="F3452" i="70"/>
  <c r="F3453" i="70"/>
  <c r="F3454" i="70"/>
  <c r="F3455" i="70"/>
  <c r="F3456" i="70"/>
  <c r="F3457" i="70"/>
  <c r="F3458" i="70"/>
  <c r="F3459" i="70"/>
  <c r="F3460" i="70"/>
  <c r="F3461" i="70"/>
  <c r="F3462" i="70"/>
  <c r="F3463" i="70"/>
  <c r="F3464" i="70"/>
  <c r="F3465" i="70"/>
  <c r="F3466" i="70"/>
  <c r="F3467" i="70"/>
  <c r="F3468" i="70"/>
  <c r="F3469" i="70"/>
  <c r="F3385" i="70"/>
  <c r="F3377" i="70"/>
  <c r="F3378" i="70"/>
  <c r="F3379" i="70"/>
  <c r="F3380" i="70"/>
  <c r="F3376" i="70"/>
  <c r="F3375" i="70"/>
  <c r="F3374" i="70"/>
  <c r="F3373" i="70"/>
  <c r="F3372" i="70"/>
  <c r="F3371" i="70"/>
  <c r="F3370" i="70"/>
  <c r="F3369" i="70"/>
  <c r="F3368" i="70"/>
  <c r="F3367" i="70"/>
  <c r="F3366" i="70"/>
  <c r="F3365" i="70"/>
  <c r="F3364" i="70"/>
  <c r="F3363" i="70"/>
  <c r="F3362" i="70"/>
  <c r="F3361" i="70"/>
  <c r="F3360" i="70"/>
  <c r="F3359" i="70"/>
  <c r="F3358" i="70"/>
  <c r="F3357" i="70"/>
  <c r="F3356" i="70"/>
  <c r="F3355" i="70"/>
  <c r="F3354" i="70"/>
  <c r="F3353" i="70"/>
  <c r="F3352" i="70"/>
  <c r="F3351" i="70"/>
  <c r="F3350" i="70"/>
  <c r="F3349" i="70"/>
  <c r="F3348" i="70"/>
  <c r="F3338" i="70"/>
  <c r="F3339" i="70"/>
  <c r="F3340" i="70"/>
  <c r="F3341" i="70"/>
  <c r="F3342" i="70"/>
  <c r="F3343" i="70"/>
  <c r="F3344" i="70"/>
  <c r="F3345" i="70"/>
  <c r="F3346" i="70"/>
  <c r="F3347" i="70"/>
  <c r="F3304" i="70"/>
  <c r="F3305" i="70"/>
  <c r="F3306" i="70"/>
  <c r="F3307" i="70"/>
  <c r="F3308" i="70"/>
  <c r="F3309" i="70"/>
  <c r="F3310" i="70"/>
  <c r="F3311" i="70"/>
  <c r="F3312" i="70"/>
  <c r="F3313" i="70"/>
  <c r="F3314" i="70"/>
  <c r="F3315" i="70"/>
  <c r="F3316" i="70"/>
  <c r="F3317" i="70"/>
  <c r="F3318" i="70"/>
  <c r="F3319" i="70"/>
  <c r="F3320" i="70"/>
  <c r="F3321" i="70"/>
  <c r="F3322" i="70"/>
  <c r="F3323" i="70"/>
  <c r="F3337" i="70"/>
  <c r="F3336" i="70"/>
  <c r="F3335" i="70"/>
  <c r="F3334" i="70"/>
  <c r="F3333" i="70"/>
  <c r="F3332" i="70"/>
  <c r="F3331" i="70"/>
  <c r="F3330" i="70"/>
  <c r="F3329" i="70"/>
  <c r="F3328" i="70"/>
  <c r="F3327" i="70"/>
  <c r="F3326" i="70"/>
  <c r="F3325" i="70"/>
  <c r="F3324" i="70"/>
  <c r="F3303" i="70"/>
  <c r="F3302" i="70"/>
  <c r="F3301" i="70"/>
  <c r="F3300" i="70"/>
  <c r="F3287" i="70"/>
  <c r="F3288" i="70"/>
  <c r="F3289" i="70"/>
  <c r="F3290" i="70"/>
  <c r="F3291" i="70"/>
  <c r="F3292" i="70"/>
  <c r="F3293" i="70"/>
  <c r="F3294" i="70"/>
  <c r="F3295" i="70"/>
  <c r="F3296" i="70"/>
  <c r="F3297" i="70"/>
  <c r="F3298" i="70"/>
  <c r="F3299" i="70"/>
  <c r="F3286" i="70"/>
  <c r="F3285" i="70"/>
  <c r="F3284" i="70"/>
  <c r="F3283" i="70"/>
  <c r="F3282" i="70"/>
  <c r="F3281" i="70"/>
  <c r="U3" i="76" l="1"/>
  <c r="U4" i="76"/>
  <c r="U5" i="76"/>
  <c r="U6" i="76"/>
  <c r="U7" i="76"/>
  <c r="U8" i="76"/>
  <c r="U9" i="76"/>
  <c r="U10" i="76"/>
  <c r="U2" i="76"/>
  <c r="F3711" i="70" l="1"/>
  <c r="F3712" i="70"/>
  <c r="F3713" i="70"/>
  <c r="F3714" i="70"/>
  <c r="F3715" i="70"/>
  <c r="F3716" i="70"/>
  <c r="F3665" i="70"/>
  <c r="F3666" i="70"/>
  <c r="F3667" i="70"/>
  <c r="F3668" i="70"/>
  <c r="F3669" i="70"/>
  <c r="F3664" i="70"/>
  <c r="F3848" i="70" l="1"/>
  <c r="F3847" i="70"/>
  <c r="F3845" i="70"/>
  <c r="F3846" i="70"/>
  <c r="F3280" i="70"/>
  <c r="F3279" i="70"/>
  <c r="F3278" i="70"/>
  <c r="F3277" i="70"/>
  <c r="F3276" i="70"/>
  <c r="F3275" i="70"/>
  <c r="F3274" i="70"/>
  <c r="F3273" i="70"/>
  <c r="F3272" i="70"/>
  <c r="F3271" i="70"/>
  <c r="F3270" i="70"/>
  <c r="F3269" i="70"/>
  <c r="F3268" i="70"/>
  <c r="F3247" i="70"/>
  <c r="F3248" i="70"/>
  <c r="F3249" i="70"/>
  <c r="F3250" i="70"/>
  <c r="F3251" i="70"/>
  <c r="F3267" i="70"/>
  <c r="F3266" i="70"/>
  <c r="F3265" i="70"/>
  <c r="F3264" i="70"/>
  <c r="F3263" i="70"/>
  <c r="F3262" i="70"/>
  <c r="F3261" i="70"/>
  <c r="F3260" i="70"/>
  <c r="F3252" i="70"/>
  <c r="F3253" i="70"/>
  <c r="F3254" i="70"/>
  <c r="F3255" i="70"/>
  <c r="F3256" i="70"/>
  <c r="F3257" i="70"/>
  <c r="F3258" i="70"/>
  <c r="F3259" i="70"/>
  <c r="F3246" i="70"/>
  <c r="F3237" i="70"/>
  <c r="F3236" i="70"/>
  <c r="F3235" i="70"/>
  <c r="F3234" i="70"/>
  <c r="F3233" i="70"/>
  <c r="F3232" i="70"/>
  <c r="F3231" i="70"/>
  <c r="F3230" i="70"/>
  <c r="F3229" i="70"/>
  <c r="F3228" i="70"/>
  <c r="F3227" i="70"/>
  <c r="F3226" i="70"/>
  <c r="F3225" i="70"/>
  <c r="F3222" i="70"/>
  <c r="F3221" i="70"/>
  <c r="F3220" i="70"/>
  <c r="F3219" i="70"/>
  <c r="F3218" i="70"/>
  <c r="F3217" i="70"/>
  <c r="F3216" i="70"/>
  <c r="F3215" i="70"/>
  <c r="F3214" i="70"/>
  <c r="F3213" i="70"/>
  <c r="F3212" i="70"/>
  <c r="F3211" i="70"/>
  <c r="F3210" i="70"/>
  <c r="F3209" i="70"/>
  <c r="F3208" i="70"/>
  <c r="F3207" i="70"/>
  <c r="F3206" i="70"/>
  <c r="F3205" i="70"/>
  <c r="F3204" i="70"/>
  <c r="F3203" i="70"/>
  <c r="F3202" i="70"/>
  <c r="F3201" i="70"/>
  <c r="F3200" i="70"/>
  <c r="F3199" i="70"/>
  <c r="F3198" i="70"/>
  <c r="F3197" i="70"/>
  <c r="F3196" i="70"/>
  <c r="F3224" i="70"/>
  <c r="F3223" i="70"/>
  <c r="F3195" i="70"/>
  <c r="F3194" i="70"/>
  <c r="F3193" i="70"/>
  <c r="F3192" i="70"/>
  <c r="F3191" i="70"/>
  <c r="F3170" i="70"/>
  <c r="F3171" i="70"/>
  <c r="F3172" i="70"/>
  <c r="F3173" i="70"/>
  <c r="F3174" i="70"/>
  <c r="F3175" i="70"/>
  <c r="F3176" i="70"/>
  <c r="F3177" i="70"/>
  <c r="F3178" i="70"/>
  <c r="F3179" i="70"/>
  <c r="F3180" i="70"/>
  <c r="F3181" i="70"/>
  <c r="F3182" i="70"/>
  <c r="F3183" i="70"/>
  <c r="F3184" i="70"/>
  <c r="F3185" i="70"/>
  <c r="F3186" i="70"/>
  <c r="F3187" i="70"/>
  <c r="F3188" i="70"/>
  <c r="F3189" i="70"/>
  <c r="F3190" i="70"/>
  <c r="F3145" i="70"/>
  <c r="F3146" i="70"/>
  <c r="F3147" i="70"/>
  <c r="F3148" i="70"/>
  <c r="F3149" i="70"/>
  <c r="F3150" i="70"/>
  <c r="F3151" i="70"/>
  <c r="F3152" i="70"/>
  <c r="F3153" i="70"/>
  <c r="F3154" i="70"/>
  <c r="F3155" i="70"/>
  <c r="F3156" i="70"/>
  <c r="F3157" i="70"/>
  <c r="F3158" i="70"/>
  <c r="F3159" i="70"/>
  <c r="F3160" i="70"/>
  <c r="F3161" i="70"/>
  <c r="F3162" i="70"/>
  <c r="F3163" i="70"/>
  <c r="F3164" i="70"/>
  <c r="F3144" i="70"/>
  <c r="F3142" i="70"/>
  <c r="F3143" i="70"/>
  <c r="F3103" i="70"/>
  <c r="F3104" i="70"/>
  <c r="F3105" i="70"/>
  <c r="F3106" i="70"/>
  <c r="F3107" i="70"/>
  <c r="F3108" i="70"/>
  <c r="F3109" i="70"/>
  <c r="F3110" i="70"/>
  <c r="F3111" i="70"/>
  <c r="F3112" i="70"/>
  <c r="F3113" i="70"/>
  <c r="F3114" i="70"/>
  <c r="F3115" i="70"/>
  <c r="F3116" i="70"/>
  <c r="F3117" i="70"/>
  <c r="F3118" i="70"/>
  <c r="F3119" i="70"/>
  <c r="F3120" i="70"/>
  <c r="F3121" i="70"/>
  <c r="F3122" i="70"/>
  <c r="F3123" i="70"/>
  <c r="F3124" i="70"/>
  <c r="F3125" i="70"/>
  <c r="F3126" i="70"/>
  <c r="F3127" i="70"/>
  <c r="F3128" i="70"/>
  <c r="F3129" i="70"/>
  <c r="F3130" i="70"/>
  <c r="F3131" i="70"/>
  <c r="F3132" i="70"/>
  <c r="F3133" i="70"/>
  <c r="F3134" i="70"/>
  <c r="F3135" i="70"/>
  <c r="F3136" i="70"/>
  <c r="F3137" i="70"/>
  <c r="F3138" i="70"/>
  <c r="F3139" i="70"/>
  <c r="F3140" i="70"/>
  <c r="F3141" i="70"/>
  <c r="F3097" i="70"/>
  <c r="F3096" i="70"/>
  <c r="F3095" i="70"/>
  <c r="F3094" i="70"/>
  <c r="F3093" i="70"/>
  <c r="F3102" i="70"/>
  <c r="F3101" i="70"/>
  <c r="F3100" i="70"/>
  <c r="F3099" i="70"/>
  <c r="F3098" i="70"/>
  <c r="F437" i="70"/>
  <c r="F3026" i="70"/>
  <c r="F3025" i="70"/>
  <c r="F3024" i="70"/>
  <c r="F3023" i="70"/>
  <c r="F3088" i="70"/>
  <c r="F3089" i="70"/>
  <c r="F3090" i="70"/>
  <c r="F3091" i="70"/>
  <c r="F3092" i="70"/>
  <c r="F3165" i="70"/>
  <c r="F3166" i="70"/>
  <c r="F3167" i="70"/>
  <c r="F3168" i="70"/>
  <c r="F3169" i="70"/>
  <c r="F3087" i="70"/>
  <c r="F3086" i="70"/>
  <c r="F3085" i="70"/>
  <c r="F3084" i="70"/>
  <c r="F3083" i="70"/>
  <c r="F3082" i="70"/>
  <c r="F3081" i="70"/>
  <c r="F3080" i="70"/>
  <c r="F3079" i="70"/>
  <c r="F3078" i="70"/>
  <c r="F3077" i="70"/>
  <c r="F3076" i="70"/>
  <c r="F3075" i="70"/>
  <c r="F3074" i="70"/>
  <c r="F3073" i="70"/>
  <c r="F3072" i="70"/>
  <c r="F3071" i="70"/>
  <c r="F3070" i="70"/>
  <c r="F3069" i="70"/>
  <c r="F3068" i="70"/>
  <c r="F3067" i="70"/>
  <c r="F3066" i="70"/>
  <c r="F3065" i="70"/>
  <c r="F3064" i="70"/>
  <c r="F3063" i="70"/>
  <c r="F3062" i="70"/>
  <c r="F3061" i="70"/>
  <c r="F3060" i="70"/>
  <c r="F3059" i="70"/>
  <c r="F3058" i="70"/>
  <c r="F3057" i="70"/>
  <c r="F3056" i="70"/>
  <c r="F3055" i="70"/>
  <c r="F3054" i="70"/>
  <c r="F3053" i="70"/>
  <c r="F3052" i="70"/>
  <c r="F3051" i="70"/>
  <c r="F3050" i="70"/>
  <c r="F3049" i="70"/>
  <c r="F3048" i="70"/>
  <c r="F3047" i="70"/>
  <c r="F3046" i="70"/>
  <c r="F3045" i="70"/>
  <c r="F3044" i="70"/>
  <c r="F3043" i="70"/>
  <c r="F3042" i="70"/>
  <c r="F3041" i="70"/>
  <c r="F3040" i="70"/>
  <c r="F3039" i="70"/>
  <c r="F3038" i="70"/>
  <c r="F3037" i="70"/>
  <c r="F3036" i="70"/>
  <c r="F3035" i="70"/>
  <c r="F3034" i="70"/>
  <c r="F3033" i="70"/>
  <c r="F3032" i="70"/>
  <c r="F3031" i="70"/>
  <c r="F3030" i="70"/>
  <c r="F3029" i="70"/>
  <c r="F3028" i="70"/>
  <c r="F3027" i="70"/>
  <c r="F3022" i="70"/>
  <c r="F3021" i="70"/>
  <c r="F3020" i="70"/>
  <c r="F3019" i="70"/>
  <c r="F3018" i="70"/>
  <c r="F3017" i="70"/>
  <c r="F3016" i="70"/>
  <c r="F3015" i="70"/>
  <c r="F3014" i="70"/>
  <c r="F3013" i="70"/>
  <c r="F3012" i="70"/>
  <c r="F3011" i="70"/>
  <c r="F3010" i="70"/>
  <c r="F2972" i="70"/>
  <c r="F2973" i="70"/>
  <c r="F2974" i="70"/>
  <c r="F2975" i="70"/>
  <c r="F2976" i="70"/>
  <c r="F2977" i="70"/>
  <c r="F2978" i="70"/>
  <c r="F2979" i="70"/>
  <c r="F2980" i="70"/>
  <c r="F2981" i="70"/>
  <c r="F2982" i="70"/>
  <c r="F2983" i="70"/>
  <c r="F2984" i="70"/>
  <c r="F2985" i="70"/>
  <c r="F2986" i="70"/>
  <c r="F2987" i="70"/>
  <c r="F2988" i="70"/>
  <c r="F2989" i="70"/>
  <c r="F2990" i="70"/>
  <c r="F2991" i="70"/>
  <c r="F2992" i="70"/>
  <c r="F2993" i="70"/>
  <c r="F2994" i="70"/>
  <c r="F2995" i="70"/>
  <c r="F2996" i="70"/>
  <c r="F2997" i="70"/>
  <c r="F2998" i="70"/>
  <c r="F2999" i="70"/>
  <c r="F3000" i="70"/>
  <c r="F3001" i="70"/>
  <c r="F3002" i="70"/>
  <c r="F3003" i="70"/>
  <c r="F3004" i="70"/>
  <c r="F3005" i="70"/>
  <c r="F3006" i="70"/>
  <c r="F3007" i="70"/>
  <c r="F3009" i="70"/>
  <c r="F3008" i="70"/>
  <c r="F2959" i="70"/>
  <c r="F2960" i="70"/>
  <c r="F2961" i="70"/>
  <c r="F2962" i="70"/>
  <c r="F2963" i="70"/>
  <c r="F2964" i="70"/>
  <c r="F2965" i="70"/>
  <c r="F2966" i="70"/>
  <c r="F2967" i="70"/>
  <c r="F2968" i="70"/>
  <c r="F2969" i="70"/>
  <c r="F2970" i="70"/>
  <c r="F2971" i="70"/>
  <c r="F2915" i="70"/>
  <c r="F2916" i="70"/>
  <c r="F2917" i="70"/>
  <c r="F2918" i="70"/>
  <c r="F2919" i="70"/>
  <c r="F2920" i="70"/>
  <c r="F2921" i="70"/>
  <c r="F2922" i="70"/>
  <c r="F2923" i="70"/>
  <c r="F2924" i="70"/>
  <c r="F2925" i="70"/>
  <c r="F2926" i="70"/>
  <c r="F2927" i="70"/>
  <c r="F2928" i="70"/>
  <c r="F2929" i="70"/>
  <c r="F2930" i="70"/>
  <c r="F2931" i="70"/>
  <c r="F2932" i="70"/>
  <c r="F2933" i="70"/>
  <c r="F2934" i="70"/>
  <c r="F2935" i="70"/>
  <c r="F2936" i="70"/>
  <c r="F2937" i="70"/>
  <c r="F2938" i="70"/>
  <c r="F2939" i="70"/>
  <c r="F2940" i="70"/>
  <c r="F2941" i="70"/>
  <c r="F2942" i="70"/>
  <c r="F2943" i="70"/>
  <c r="F2944" i="70"/>
  <c r="F2945" i="70"/>
  <c r="F2946" i="70"/>
  <c r="F2947" i="70"/>
  <c r="F2948" i="70"/>
  <c r="F2949" i="70"/>
  <c r="F2950" i="70"/>
  <c r="F2951" i="70"/>
  <c r="F2952" i="70"/>
  <c r="F2953" i="70"/>
  <c r="F2954" i="70"/>
  <c r="F2955" i="70"/>
  <c r="F2956" i="70"/>
  <c r="F2958" i="70"/>
  <c r="F2957" i="70"/>
  <c r="F2914" i="70"/>
  <c r="F2913" i="70"/>
  <c r="F2912" i="70"/>
  <c r="F2911" i="70"/>
  <c r="F2910" i="70"/>
  <c r="F2897" i="70"/>
  <c r="F2898" i="70"/>
  <c r="F2899" i="70"/>
  <c r="F2900" i="70"/>
  <c r="F2901" i="70"/>
  <c r="F2902" i="70"/>
  <c r="F2903" i="70"/>
  <c r="F2904" i="70"/>
  <c r="F2905" i="70"/>
  <c r="F2906" i="70"/>
  <c r="F2907" i="70"/>
  <c r="F2908" i="70"/>
  <c r="F2909" i="70"/>
  <c r="F2896" i="70"/>
  <c r="F2895" i="70"/>
  <c r="F2894" i="70"/>
  <c r="F2893" i="70"/>
  <c r="F2892" i="70"/>
  <c r="F2891" i="70"/>
  <c r="F2890" i="70"/>
  <c r="F2889" i="70"/>
  <c r="F2888" i="70"/>
  <c r="F2887" i="70"/>
  <c r="F2886" i="70"/>
  <c r="F2885" i="70"/>
  <c r="F2884" i="70"/>
  <c r="F2883" i="70"/>
  <c r="F2882" i="70"/>
  <c r="F2881" i="70"/>
  <c r="F2880" i="70"/>
  <c r="F2879" i="70"/>
  <c r="F2875" i="70"/>
  <c r="F2874" i="70"/>
  <c r="F2873" i="70"/>
  <c r="F2872" i="70"/>
  <c r="F2871" i="70"/>
  <c r="F2877" i="70"/>
  <c r="F2876" i="70"/>
  <c r="F2850" i="70"/>
  <c r="F2851" i="70"/>
  <c r="F2852" i="70"/>
  <c r="F2853" i="70"/>
  <c r="F2854" i="70"/>
  <c r="F2855" i="70"/>
  <c r="F2856" i="70"/>
  <c r="F2857" i="70"/>
  <c r="F2858" i="70"/>
  <c r="F2859" i="70"/>
  <c r="F2860" i="70"/>
  <c r="F2861" i="70"/>
  <c r="F2862" i="70"/>
  <c r="F2863" i="70"/>
  <c r="F2864" i="70"/>
  <c r="F2865" i="70"/>
  <c r="F2866" i="70"/>
  <c r="F2867" i="70"/>
  <c r="F2868" i="70"/>
  <c r="F2869" i="70"/>
  <c r="F2870" i="70"/>
  <c r="F2849" i="70"/>
  <c r="F2848" i="70"/>
  <c r="F2847" i="70"/>
  <c r="F2846" i="70"/>
  <c r="F2845" i="70"/>
  <c r="F2844" i="70"/>
  <c r="F2843" i="70"/>
  <c r="F2842" i="70"/>
  <c r="F2841" i="70"/>
  <c r="F2840" i="70"/>
  <c r="F2839" i="70"/>
  <c r="F2838" i="70"/>
  <c r="F2837" i="70"/>
  <c r="F2836" i="70"/>
  <c r="F2835" i="70"/>
  <c r="F2834" i="70"/>
  <c r="F2833" i="70"/>
  <c r="F2832" i="70"/>
  <c r="F2831" i="70"/>
  <c r="F2830" i="70"/>
  <c r="F2829" i="70"/>
  <c r="F2828" i="70"/>
  <c r="F2827" i="70"/>
  <c r="F2826" i="70"/>
  <c r="F2825" i="70"/>
  <c r="F2502" i="70"/>
  <c r="F2501" i="70"/>
  <c r="F2500" i="70"/>
  <c r="F2499" i="70"/>
  <c r="F2816" i="70"/>
  <c r="F2824" i="70"/>
  <c r="F2823" i="70"/>
  <c r="F2822" i="70"/>
  <c r="F2821" i="70"/>
  <c r="F2820" i="70"/>
  <c r="F2819" i="70"/>
  <c r="F2818" i="70"/>
  <c r="F2817" i="70"/>
  <c r="F2812" i="70"/>
  <c r="F2813" i="70"/>
  <c r="F2814" i="70"/>
  <c r="F2815" i="70"/>
  <c r="F2811" i="70"/>
  <c r="F2810" i="70"/>
  <c r="F2809" i="70"/>
  <c r="F2808" i="70"/>
  <c r="F2807" i="70"/>
  <c r="F2806" i="70"/>
  <c r="F2805" i="70"/>
  <c r="F2804" i="70"/>
  <c r="F2803" i="70"/>
  <c r="F2802" i="70"/>
  <c r="F2801" i="70"/>
  <c r="F2800" i="70"/>
  <c r="F2799" i="70"/>
  <c r="F2798" i="70"/>
  <c r="F2797" i="70"/>
  <c r="F2796" i="70"/>
  <c r="F2795" i="70"/>
  <c r="F2794" i="70"/>
  <c r="F2793" i="70"/>
  <c r="F2792" i="70"/>
  <c r="F2791" i="70"/>
  <c r="F2790" i="70"/>
  <c r="F2789" i="70"/>
  <c r="F2788" i="70"/>
  <c r="F2787" i="70"/>
  <c r="F2786" i="70"/>
  <c r="F2785" i="70"/>
  <c r="F2784" i="70"/>
  <c r="F2783" i="70"/>
  <c r="F2782" i="70"/>
  <c r="F2781" i="70"/>
  <c r="F2780" i="70"/>
  <c r="F2779" i="70"/>
  <c r="F2778" i="70"/>
  <c r="F2777" i="70"/>
  <c r="F2776" i="70"/>
  <c r="F2775" i="70"/>
  <c r="F2774" i="70"/>
  <c r="F2773" i="70"/>
  <c r="F2772" i="70" l="1"/>
  <c r="F2771" i="70"/>
  <c r="F2770" i="70"/>
  <c r="F2769" i="70"/>
  <c r="F2768" i="70"/>
  <c r="F2767" i="70"/>
  <c r="F2766" i="70"/>
  <c r="F2765" i="70"/>
  <c r="F2745" i="70"/>
  <c r="F2746" i="70"/>
  <c r="F2747" i="70"/>
  <c r="F2748" i="70"/>
  <c r="F2749" i="70"/>
  <c r="F2750" i="70"/>
  <c r="F2751" i="70"/>
  <c r="F2752" i="70"/>
  <c r="F2753" i="70"/>
  <c r="F2754" i="70"/>
  <c r="F2755" i="70"/>
  <c r="F2756" i="70"/>
  <c r="F2757" i="70"/>
  <c r="F2758" i="70"/>
  <c r="F2759" i="70"/>
  <c r="F2760" i="70"/>
  <c r="F2761" i="70"/>
  <c r="F2762" i="70"/>
  <c r="F2763" i="70"/>
  <c r="F2764" i="70"/>
  <c r="F2744" i="70"/>
  <c r="F2743" i="70"/>
  <c r="F2737" i="70"/>
  <c r="F2736" i="70"/>
  <c r="F2735" i="70"/>
  <c r="F2734" i="70"/>
  <c r="F2733" i="70"/>
  <c r="F2732" i="70"/>
  <c r="F2731" i="70"/>
  <c r="F2730" i="70"/>
  <c r="F2742" i="70"/>
  <c r="F2741" i="70"/>
  <c r="F2740" i="70"/>
  <c r="F2739" i="70"/>
  <c r="F2738" i="70"/>
  <c r="F2664" i="70"/>
  <c r="F2648" i="70"/>
  <c r="F2649" i="70"/>
  <c r="F2650" i="70"/>
  <c r="F2651" i="70"/>
  <c r="F2652" i="70"/>
  <c r="F2653" i="70"/>
  <c r="F2654" i="70"/>
  <c r="F2655" i="70"/>
  <c r="F2656" i="70"/>
  <c r="F2657" i="70"/>
  <c r="F2658" i="70"/>
  <c r="F2659" i="70"/>
  <c r="F2660" i="70"/>
  <c r="F2661" i="70"/>
  <c r="F2662" i="70"/>
  <c r="F2663" i="70"/>
  <c r="F2728" i="70"/>
  <c r="F2729" i="70"/>
  <c r="F2713" i="70"/>
  <c r="F2714" i="70"/>
  <c r="F2715" i="70"/>
  <c r="F2716" i="70"/>
  <c r="F2717" i="70"/>
  <c r="F2718" i="70"/>
  <c r="F2719" i="70"/>
  <c r="F2720" i="70"/>
  <c r="F2721" i="70"/>
  <c r="F2722" i="70"/>
  <c r="F2723" i="70"/>
  <c r="F2724" i="70"/>
  <c r="F2725" i="70"/>
  <c r="F2726" i="70"/>
  <c r="F2727" i="70"/>
  <c r="F2712" i="70"/>
  <c r="F2711" i="70"/>
  <c r="F2694" i="70"/>
  <c r="F2695" i="70"/>
  <c r="F2696" i="70"/>
  <c r="F2697" i="70"/>
  <c r="F2698" i="70"/>
  <c r="F2699" i="70"/>
  <c r="F2700" i="70"/>
  <c r="F2701" i="70"/>
  <c r="F2702" i="70"/>
  <c r="F2703" i="70"/>
  <c r="F2704" i="70"/>
  <c r="F2705" i="70"/>
  <c r="F2706" i="70"/>
  <c r="F2707" i="70"/>
  <c r="F2708" i="70"/>
  <c r="F2709" i="70"/>
  <c r="F2710" i="70"/>
  <c r="F2693" i="70"/>
  <c r="F2692" i="70"/>
  <c r="F2691" i="70"/>
  <c r="F2690" i="70"/>
  <c r="F2689" i="70"/>
  <c r="F2688" i="70"/>
  <c r="F2687" i="70"/>
  <c r="F2686" i="70"/>
  <c r="F2685" i="70"/>
  <c r="F2684" i="70"/>
  <c r="F2683" i="70"/>
  <c r="F2682" i="70"/>
  <c r="F2681" i="70"/>
  <c r="F2680" i="70"/>
  <c r="F2679" i="70"/>
  <c r="F2678" i="70"/>
  <c r="F2677" i="70"/>
  <c r="F2676" i="70"/>
  <c r="F2675" i="70"/>
  <c r="F2674" i="70"/>
  <c r="F2673" i="70"/>
  <c r="F2672" i="70"/>
  <c r="F2671" i="70"/>
  <c r="F2670" i="70"/>
  <c r="F2669" i="70"/>
  <c r="F2668" i="70"/>
  <c r="F2667" i="70"/>
  <c r="F2666" i="70"/>
  <c r="F2665" i="70"/>
  <c r="F2647" i="70"/>
  <c r="F2646" i="70"/>
  <c r="F2645" i="70"/>
  <c r="F2644" i="70"/>
  <c r="F2643" i="70"/>
  <c r="F2642" i="70"/>
  <c r="F2641" i="70"/>
  <c r="F2640" i="70"/>
  <c r="F2639" i="70"/>
  <c r="F2638" i="70"/>
  <c r="F2637" i="70"/>
  <c r="F2636" i="70"/>
  <c r="F2635" i="70"/>
  <c r="F2634" i="70"/>
  <c r="F2633" i="70"/>
  <c r="F2632" i="70"/>
  <c r="F2631" i="70"/>
  <c r="F2630" i="70"/>
  <c r="F2629" i="70"/>
  <c r="F2628" i="70"/>
  <c r="F2627" i="70"/>
  <c r="F2626" i="70"/>
  <c r="F2625" i="70"/>
  <c r="F2624" i="70"/>
  <c r="F2623" i="70"/>
  <c r="F2622" i="70"/>
  <c r="F2621" i="70"/>
  <c r="F2620" i="70"/>
  <c r="F2619" i="70"/>
  <c r="F2618" i="70"/>
  <c r="F2617" i="70"/>
  <c r="F2616" i="70"/>
  <c r="F2615" i="70"/>
  <c r="F2614" i="70"/>
  <c r="F2613" i="70"/>
  <c r="F2612" i="70"/>
  <c r="F2611" i="70"/>
  <c r="F2610" i="70"/>
  <c r="F2609" i="70"/>
  <c r="F2608" i="70"/>
  <c r="F2607" i="70"/>
  <c r="F2606" i="70"/>
  <c r="F2605" i="70"/>
  <c r="F2604" i="70"/>
  <c r="F2603" i="70"/>
  <c r="F2602" i="70"/>
  <c r="F2601" i="70"/>
  <c r="F2600" i="70"/>
  <c r="F2599" i="70"/>
  <c r="F2569" i="70"/>
  <c r="F2568" i="70"/>
  <c r="F2567" i="70"/>
  <c r="F2566" i="70"/>
  <c r="F2565" i="70"/>
  <c r="F2570" i="70"/>
  <c r="F2571" i="70"/>
  <c r="F2572" i="70"/>
  <c r="F2573" i="70"/>
  <c r="F2574" i="70"/>
  <c r="F2575" i="70"/>
  <c r="F2576" i="70"/>
  <c r="F2577" i="70"/>
  <c r="F2578" i="70"/>
  <c r="F2579" i="70"/>
  <c r="F2580" i="70"/>
  <c r="F2581" i="70"/>
  <c r="F2582" i="70"/>
  <c r="F2583" i="70"/>
  <c r="F2584" i="70"/>
  <c r="F2585" i="70"/>
  <c r="F2586" i="70"/>
  <c r="F2587" i="70"/>
  <c r="F2588" i="70"/>
  <c r="F2589" i="70"/>
  <c r="F2590" i="70"/>
  <c r="F2591" i="70"/>
  <c r="F2592" i="70"/>
  <c r="F2593" i="70"/>
  <c r="F2594" i="70"/>
  <c r="F2595" i="70"/>
  <c r="F2596" i="70"/>
  <c r="F2597" i="70"/>
  <c r="F2598" i="70"/>
  <c r="F2564" i="70"/>
  <c r="F2563" i="70"/>
  <c r="F2562" i="70"/>
  <c r="F2561" i="70"/>
  <c r="F2560" i="70"/>
  <c r="F2559" i="70"/>
  <c r="F2558" i="70"/>
  <c r="F2557" i="70"/>
  <c r="F2556" i="70"/>
  <c r="F2555" i="70"/>
  <c r="F2554" i="70"/>
  <c r="F2553" i="70"/>
  <c r="F2552" i="70"/>
  <c r="F2551" i="70"/>
  <c r="F2550" i="70"/>
  <c r="F2549" i="70"/>
  <c r="F2548" i="70"/>
  <c r="F2547" i="70"/>
  <c r="F2546" i="70"/>
  <c r="F2545" i="70"/>
  <c r="F2544" i="70"/>
  <c r="F2543" i="70"/>
  <c r="F2542" i="70"/>
  <c r="F2540" i="70"/>
  <c r="F2541" i="70"/>
  <c r="F2539" i="70"/>
  <c r="F2538" i="70"/>
  <c r="F2537" i="70"/>
  <c r="F2536" i="70"/>
  <c r="F2535" i="70"/>
  <c r="F2523" i="70"/>
  <c r="F2524" i="70"/>
  <c r="F2525" i="70"/>
  <c r="F2526" i="70"/>
  <c r="F2527" i="70"/>
  <c r="F2528" i="70"/>
  <c r="F2529" i="70"/>
  <c r="F2530" i="70"/>
  <c r="F2531" i="70"/>
  <c r="F2532" i="70"/>
  <c r="F2533" i="70"/>
  <c r="F2534" i="70"/>
  <c r="F2521" i="70" l="1"/>
  <c r="F2522" i="70"/>
  <c r="F2503" i="70"/>
  <c r="F2504" i="70"/>
  <c r="F2505" i="70"/>
  <c r="F2506" i="70"/>
  <c r="F2507" i="70"/>
  <c r="F2508" i="70"/>
  <c r="F2509" i="70"/>
  <c r="F2510" i="70"/>
  <c r="F2511" i="70"/>
  <c r="F2512" i="70"/>
  <c r="F2513" i="70"/>
  <c r="F2514" i="70"/>
  <c r="F2515" i="70"/>
  <c r="F2516" i="70"/>
  <c r="F2517" i="70"/>
  <c r="F2518" i="70"/>
  <c r="F2519" i="70"/>
  <c r="F2520" i="70"/>
  <c r="F2493" i="70"/>
  <c r="F2492" i="70"/>
  <c r="F2491" i="70"/>
  <c r="F2490" i="70"/>
  <c r="F2489" i="70"/>
  <c r="F2498" i="70"/>
  <c r="F2497" i="70"/>
  <c r="F2496" i="70"/>
  <c r="F2495" i="70"/>
  <c r="F2494" i="70"/>
  <c r="F2479" i="70"/>
  <c r="F2480" i="70"/>
  <c r="F2481" i="70"/>
  <c r="F2482" i="70"/>
  <c r="F2483" i="70"/>
  <c r="F2484" i="70"/>
  <c r="F2485" i="70"/>
  <c r="F2486" i="70"/>
  <c r="F2487" i="70"/>
  <c r="F2488" i="70"/>
  <c r="F2474" i="70"/>
  <c r="F2475" i="70"/>
  <c r="F2476" i="70"/>
  <c r="F2477" i="70"/>
  <c r="F2478" i="70"/>
  <c r="F2464" i="70"/>
  <c r="F2465" i="70"/>
  <c r="F2466" i="70"/>
  <c r="F2467" i="70"/>
  <c r="F2468" i="70"/>
  <c r="F2469" i="70"/>
  <c r="F2470" i="70"/>
  <c r="F2471" i="70"/>
  <c r="F2472" i="70"/>
  <c r="F2473" i="70"/>
  <c r="F2460" i="70"/>
  <c r="F2461" i="70"/>
  <c r="F2462" i="70"/>
  <c r="F2463" i="70"/>
  <c r="F2432" i="70"/>
  <c r="F2433" i="70"/>
  <c r="F2434" i="70"/>
  <c r="F2435" i="70"/>
  <c r="F2436" i="70"/>
  <c r="F2437" i="70"/>
  <c r="F2438" i="70"/>
  <c r="F2439" i="70"/>
  <c r="F2440" i="70"/>
  <c r="F2441" i="70"/>
  <c r="F2442" i="70"/>
  <c r="F2443" i="70"/>
  <c r="F2444" i="70"/>
  <c r="F2445" i="70"/>
  <c r="F2446" i="70"/>
  <c r="F2447" i="70"/>
  <c r="F2448" i="70"/>
  <c r="F2449" i="70"/>
  <c r="F2450" i="70"/>
  <c r="F2451" i="70"/>
  <c r="F2452" i="70"/>
  <c r="F2453" i="70"/>
  <c r="F2454" i="70"/>
  <c r="F2455" i="70"/>
  <c r="F2456" i="70"/>
  <c r="F2457" i="70"/>
  <c r="F2458" i="70"/>
  <c r="F2459" i="70"/>
  <c r="F2431" i="70"/>
  <c r="F2430" i="70"/>
  <c r="F2429" i="70"/>
  <c r="F2428" i="70"/>
  <c r="F2427" i="70"/>
  <c r="F2426" i="70"/>
  <c r="F2425" i="70"/>
  <c r="F2424" i="70"/>
  <c r="F2423" i="70"/>
  <c r="F2422" i="70"/>
  <c r="F2421" i="70"/>
  <c r="F2420" i="70"/>
  <c r="F2419" i="70"/>
  <c r="F2418" i="70"/>
  <c r="F2417" i="70"/>
  <c r="F2416" i="70"/>
  <c r="F2415" i="70"/>
  <c r="F2414" i="70"/>
  <c r="F2413" i="70"/>
  <c r="F2412" i="70"/>
  <c r="F2411" i="70"/>
  <c r="F2410" i="70"/>
  <c r="F2409" i="70"/>
  <c r="F2408" i="70"/>
  <c r="F2407" i="70"/>
  <c r="F2406" i="70"/>
  <c r="F2405" i="70"/>
  <c r="F2404" i="70"/>
  <c r="F2403" i="70"/>
  <c r="F2402" i="70"/>
  <c r="F2401" i="70"/>
  <c r="F5" i="70"/>
  <c r="F4" i="70"/>
  <c r="F3" i="70"/>
  <c r="F2" i="70"/>
  <c r="F2400" i="70"/>
  <c r="F2399" i="70"/>
  <c r="F2398" i="70"/>
  <c r="F2397" i="70"/>
  <c r="F2396" i="70"/>
  <c r="F2395" i="70"/>
  <c r="F2394" i="70"/>
  <c r="F2393" i="70"/>
  <c r="F2392" i="70"/>
  <c r="F2350" i="70"/>
  <c r="F2351" i="70"/>
  <c r="F2352" i="70"/>
  <c r="F2353" i="70"/>
  <c r="F2354" i="70"/>
  <c r="F2355" i="70"/>
  <c r="F2356" i="70"/>
  <c r="F2357" i="70"/>
  <c r="F2358" i="70"/>
  <c r="F2359" i="70"/>
  <c r="F2360" i="70"/>
  <c r="F2361" i="70"/>
  <c r="F2362" i="70"/>
  <c r="F2363" i="70"/>
  <c r="F2364" i="70"/>
  <c r="F2365" i="70"/>
  <c r="F2366" i="70"/>
  <c r="F2367" i="70"/>
  <c r="F2368" i="70"/>
  <c r="F2369" i="70"/>
  <c r="F2370" i="70"/>
  <c r="F2371" i="70"/>
  <c r="F2372" i="70"/>
  <c r="F2373" i="70"/>
  <c r="F2374" i="70"/>
  <c r="F2375" i="70"/>
  <c r="F2376" i="70"/>
  <c r="F2377" i="70"/>
  <c r="F2378" i="70"/>
  <c r="F2379" i="70"/>
  <c r="F2380" i="70"/>
  <c r="F2381" i="70"/>
  <c r="F2382" i="70"/>
  <c r="F2383" i="70"/>
  <c r="F2384" i="70"/>
  <c r="F2385" i="70"/>
  <c r="F2386" i="70"/>
  <c r="F2387" i="70"/>
  <c r="F2388" i="70"/>
  <c r="F2389" i="70"/>
  <c r="F2390" i="70"/>
  <c r="F2325" i="70"/>
  <c r="F2326" i="70"/>
  <c r="F2327" i="70"/>
  <c r="F2328" i="70"/>
  <c r="F2329" i="70"/>
  <c r="F2330" i="70"/>
  <c r="F2331" i="70"/>
  <c r="F2332" i="70"/>
  <c r="F2333" i="70"/>
  <c r="F2334" i="70"/>
  <c r="F2335" i="70"/>
  <c r="F2336" i="70"/>
  <c r="F2337" i="70"/>
  <c r="F2338" i="70"/>
  <c r="F2339" i="70"/>
  <c r="F2340" i="70"/>
  <c r="F2341" i="70"/>
  <c r="F2342" i="70"/>
  <c r="F2343" i="70"/>
  <c r="F2344" i="70"/>
  <c r="F2345" i="70"/>
  <c r="F2346" i="70"/>
  <c r="F2391" i="70"/>
  <c r="F2349" i="70"/>
  <c r="F2348" i="70"/>
  <c r="F2324" i="70"/>
  <c r="F2323" i="70"/>
  <c r="F2322" i="70"/>
  <c r="F2321" i="70"/>
  <c r="F2320" i="70"/>
  <c r="F2319" i="70"/>
  <c r="F2318" i="70"/>
  <c r="F2317" i="70"/>
  <c r="F2316" i="70"/>
  <c r="F2315" i="70"/>
  <c r="F2314" i="70"/>
  <c r="F2313" i="70"/>
  <c r="F2312" i="70"/>
  <c r="F2311" i="70"/>
  <c r="F2310" i="70"/>
  <c r="F2309" i="70"/>
  <c r="F2308" i="70"/>
  <c r="F2307" i="70"/>
  <c r="F2306" i="70"/>
  <c r="F2305" i="70"/>
  <c r="F2266" i="70"/>
  <c r="F2267" i="70"/>
  <c r="F2268" i="70"/>
  <c r="F2269" i="70"/>
  <c r="F2270" i="70"/>
  <c r="F2271" i="70"/>
  <c r="F2272" i="70"/>
  <c r="F2273" i="70"/>
  <c r="F2274" i="70"/>
  <c r="F2275" i="70"/>
  <c r="F2276" i="70"/>
  <c r="F2277" i="70"/>
  <c r="F2278" i="70"/>
  <c r="F2304" i="70"/>
  <c r="F2303" i="70"/>
  <c r="F2298" i="70"/>
  <c r="F2288" i="70"/>
  <c r="F2289" i="70"/>
  <c r="F2290" i="70"/>
  <c r="F2291" i="70"/>
  <c r="F2292" i="70"/>
  <c r="F2295" i="70"/>
  <c r="F2296" i="70"/>
  <c r="F2297" i="70"/>
  <c r="F2299" i="70"/>
  <c r="F2300" i="70"/>
  <c r="F2301" i="70"/>
  <c r="F2302" i="70"/>
  <c r="F2293" i="70"/>
  <c r="F2294" i="70"/>
  <c r="F2285" i="70"/>
  <c r="F2286" i="70"/>
  <c r="F2287" i="70"/>
  <c r="F2284" i="70"/>
  <c r="F2283" i="70"/>
  <c r="F2282" i="70"/>
  <c r="F2281" i="70"/>
  <c r="F2280" i="70"/>
  <c r="F2279" i="70"/>
  <c r="F2262" i="70"/>
  <c r="F2263" i="70"/>
  <c r="F2264" i="70"/>
  <c r="F2265" i="70"/>
  <c r="F2260" i="70"/>
  <c r="F2261" i="70"/>
  <c r="F2237" i="70"/>
  <c r="F2238" i="70"/>
  <c r="F2239" i="70"/>
  <c r="F2240" i="70"/>
  <c r="F2241" i="70"/>
  <c r="F2242" i="70"/>
  <c r="F2243" i="70"/>
  <c r="F2244" i="70"/>
  <c r="F2245" i="70"/>
  <c r="F2246" i="70"/>
  <c r="F2247" i="70"/>
  <c r="F2248" i="70"/>
  <c r="F2249" i="70"/>
  <c r="F2250" i="70"/>
  <c r="F2251" i="70"/>
  <c r="F2252" i="70"/>
  <c r="F2253" i="70"/>
  <c r="F2254" i="70"/>
  <c r="F2255" i="70"/>
  <c r="F2256" i="70"/>
  <c r="F2257" i="70"/>
  <c r="F2258" i="70"/>
  <c r="F2259" i="70"/>
  <c r="F2236" i="70"/>
  <c r="F2235" i="70"/>
  <c r="F2234" i="70"/>
  <c r="F2233" i="70"/>
  <c r="F2232" i="70"/>
  <c r="F2231" i="70"/>
  <c r="F2230" i="70"/>
  <c r="F2229" i="70"/>
  <c r="F2228" i="70"/>
  <c r="F2227" i="70"/>
  <c r="F2226" i="70"/>
  <c r="F2225" i="70"/>
  <c r="F2224" i="70"/>
  <c r="F2223" i="70"/>
  <c r="F2222" i="70"/>
  <c r="F2221" i="70"/>
  <c r="F2220" i="70"/>
  <c r="F2219" i="70"/>
  <c r="F2218" i="70"/>
  <c r="F2217" i="70"/>
  <c r="F2216" i="70"/>
  <c r="F2215" i="70"/>
  <c r="F2214" i="70"/>
  <c r="F2213" i="70"/>
  <c r="F2212" i="70"/>
  <c r="F2199" i="70"/>
  <c r="F2198" i="70"/>
  <c r="F2197" i="70"/>
  <c r="F2196" i="70"/>
  <c r="F2187" i="70"/>
  <c r="F2186" i="70"/>
  <c r="F2185" i="70"/>
  <c r="F2184" i="70"/>
  <c r="F2183" i="70"/>
  <c r="F2182" i="70"/>
  <c r="F2181" i="70"/>
  <c r="F2180" i="70"/>
  <c r="F2211" i="70"/>
  <c r="F2210" i="70"/>
  <c r="F2209" i="70"/>
  <c r="F2208" i="70"/>
  <c r="F2207" i="70"/>
  <c r="F2206" i="70"/>
  <c r="F2205" i="70"/>
  <c r="F2204" i="70"/>
  <c r="F2200" i="70"/>
  <c r="F2201" i="70"/>
  <c r="F2202" i="70"/>
  <c r="F2203" i="70"/>
  <c r="F2195" i="70"/>
  <c r="F2194" i="70"/>
  <c r="F2193" i="70"/>
  <c r="F2192" i="70"/>
  <c r="F2191" i="70"/>
  <c r="F2190" i="70"/>
  <c r="F2189" i="70"/>
  <c r="F2188" i="70"/>
  <c r="F2175" i="70"/>
  <c r="F2176" i="70"/>
  <c r="F2177" i="70"/>
  <c r="F2178" i="70"/>
  <c r="F2179" i="70"/>
  <c r="F1996" i="70"/>
  <c r="F1997" i="70"/>
  <c r="F1947" i="70"/>
  <c r="F1948" i="70"/>
  <c r="F1949" i="70"/>
  <c r="F1950" i="70"/>
  <c r="F1951" i="70"/>
  <c r="F1952" i="70"/>
  <c r="F1953" i="70"/>
  <c r="F1954" i="70"/>
  <c r="F1955" i="70"/>
  <c r="F1956" i="70"/>
  <c r="F1957" i="70"/>
  <c r="F1958" i="70"/>
  <c r="F1959" i="70"/>
  <c r="F1960" i="70"/>
  <c r="F1961" i="70"/>
  <c r="F2174" i="70" l="1"/>
  <c r="F2173" i="70"/>
  <c r="F2172" i="70"/>
  <c r="F2171" i="70"/>
  <c r="F2170" i="70"/>
  <c r="F2169" i="70"/>
  <c r="F2168" i="70"/>
  <c r="F2167" i="70"/>
  <c r="F2166" i="70"/>
  <c r="F2165" i="70"/>
  <c r="F2164" i="70"/>
  <c r="F2163" i="70"/>
  <c r="F2162" i="70"/>
  <c r="F2161" i="70"/>
  <c r="F2160" i="70"/>
  <c r="F2159" i="70"/>
  <c r="F2158" i="70"/>
  <c r="F2157" i="70" l="1"/>
  <c r="F2156" i="70"/>
  <c r="F2155" i="70"/>
  <c r="F2154" i="70"/>
  <c r="F2153" i="70"/>
  <c r="G19" i="76" l="1"/>
  <c r="G18" i="76"/>
  <c r="G17" i="76"/>
  <c r="G16" i="76"/>
  <c r="G15" i="76"/>
  <c r="G14" i="76"/>
  <c r="G13" i="76"/>
  <c r="G12" i="76"/>
  <c r="G11" i="76"/>
  <c r="G10" i="76"/>
  <c r="G9" i="76"/>
  <c r="G8" i="76"/>
  <c r="G7" i="76"/>
  <c r="G4" i="76"/>
  <c r="G5" i="76"/>
  <c r="G6" i="76"/>
  <c r="G3" i="76"/>
  <c r="F3844" i="70" l="1"/>
  <c r="F3843" i="70"/>
  <c r="F3842" i="70"/>
  <c r="F3841" i="70"/>
  <c r="F3840" i="70"/>
  <c r="F3839" i="70"/>
  <c r="F3838" i="70"/>
  <c r="F3837" i="70"/>
  <c r="F3835" i="70"/>
  <c r="F3836" i="70"/>
  <c r="F3834" i="70"/>
  <c r="F3833" i="70"/>
  <c r="F3832" i="70"/>
  <c r="F2124" i="70"/>
  <c r="F2125" i="70"/>
  <c r="F2126" i="70"/>
  <c r="F2127" i="70"/>
  <c r="F2128" i="70"/>
  <c r="F2129" i="70"/>
  <c r="F2130" i="70"/>
  <c r="F2131" i="70"/>
  <c r="F2132" i="70"/>
  <c r="F2133" i="70"/>
  <c r="F2134" i="70"/>
  <c r="F2135" i="70"/>
  <c r="F2083" i="70"/>
  <c r="F2084" i="70"/>
  <c r="F2085" i="70"/>
  <c r="F2086" i="70"/>
  <c r="F2087" i="70"/>
  <c r="F2088" i="70"/>
  <c r="F2089" i="70"/>
  <c r="F2090" i="70"/>
  <c r="F2091" i="70"/>
  <c r="F2092" i="70"/>
  <c r="F2093" i="70"/>
  <c r="F2094" i="70"/>
  <c r="F2095" i="70"/>
  <c r="F2096" i="70"/>
  <c r="F2097" i="70"/>
  <c r="F2098" i="70"/>
  <c r="F2099" i="70"/>
  <c r="F2100" i="70"/>
  <c r="F2101" i="70"/>
  <c r="F2102" i="70"/>
  <c r="F2103" i="70"/>
  <c r="F2104" i="70"/>
  <c r="F2105" i="70"/>
  <c r="F2106" i="70"/>
  <c r="F2107" i="70"/>
  <c r="F2108" i="70"/>
  <c r="F2109" i="70"/>
  <c r="F2110" i="70"/>
  <c r="F2111" i="70"/>
  <c r="F2112" i="70"/>
  <c r="F2113" i="70"/>
  <c r="F2114" i="70"/>
  <c r="F2115" i="70"/>
  <c r="F2116" i="70"/>
  <c r="F2117" i="70"/>
  <c r="F2118" i="70"/>
  <c r="F2119" i="70"/>
  <c r="F2120" i="70"/>
  <c r="F2121" i="70"/>
  <c r="F2122" i="70"/>
  <c r="F2123" i="70"/>
  <c r="F2063" i="70"/>
  <c r="F2064" i="70"/>
  <c r="F2065" i="70"/>
  <c r="F2066" i="70"/>
  <c r="F2067" i="70"/>
  <c r="F2068" i="70"/>
  <c r="F2069" i="70"/>
  <c r="F2070" i="70"/>
  <c r="F2071" i="70"/>
  <c r="F2072" i="70"/>
  <c r="F2073" i="70"/>
  <c r="F2074" i="70"/>
  <c r="F2075" i="70"/>
  <c r="F2076" i="70"/>
  <c r="F2077" i="70"/>
  <c r="F2078" i="70"/>
  <c r="F2079" i="70"/>
  <c r="F2080" i="70"/>
  <c r="F2082" i="70"/>
  <c r="F2081" i="70"/>
  <c r="F2060" i="70"/>
  <c r="F2061" i="70"/>
  <c r="F2062" i="70"/>
  <c r="F2059" i="70"/>
  <c r="F2058" i="70"/>
  <c r="F2057" i="70"/>
  <c r="F2056" i="70"/>
  <c r="F2055" i="70"/>
  <c r="F2054" i="70"/>
  <c r="F2053" i="70"/>
  <c r="F2052" i="70"/>
  <c r="F2051" i="70"/>
  <c r="F2050" i="70"/>
  <c r="F2049" i="70"/>
  <c r="F2048" i="70"/>
  <c r="F2047" i="70"/>
  <c r="F2046" i="70"/>
  <c r="F2045" i="70"/>
  <c r="F2044" i="70"/>
  <c r="F2043" i="70"/>
  <c r="F2042" i="70"/>
  <c r="F1998" i="70"/>
  <c r="F1999" i="70"/>
  <c r="F2000" i="70"/>
  <c r="F2001" i="70"/>
  <c r="F2002" i="70"/>
  <c r="F2003" i="70"/>
  <c r="F2004" i="70"/>
  <c r="F2005" i="70"/>
  <c r="F2006" i="70"/>
  <c r="F2007" i="70"/>
  <c r="F2008" i="70"/>
  <c r="F2009" i="70"/>
  <c r="F2010" i="70"/>
  <c r="F2011" i="70"/>
  <c r="F2012" i="70"/>
  <c r="F2013" i="70"/>
  <c r="F2014" i="70"/>
  <c r="F2015" i="70"/>
  <c r="F2016" i="70"/>
  <c r="F2017" i="70"/>
  <c r="F2018" i="70"/>
  <c r="F2019" i="70"/>
  <c r="F2020" i="70"/>
  <c r="F2021" i="70"/>
  <c r="F2022" i="70"/>
  <c r="F2023" i="70"/>
  <c r="F2024" i="70"/>
  <c r="F2025" i="70"/>
  <c r="F2026" i="70"/>
  <c r="F2027" i="70"/>
  <c r="F2028" i="70"/>
  <c r="F2029" i="70"/>
  <c r="F2030" i="70"/>
  <c r="F2031" i="70"/>
  <c r="F2032" i="70"/>
  <c r="F2033" i="70"/>
  <c r="F2034" i="70"/>
  <c r="F2035" i="70"/>
  <c r="F2036" i="70"/>
  <c r="F2037" i="70"/>
  <c r="F2038" i="70"/>
  <c r="F2039" i="70"/>
  <c r="F2040" i="70"/>
  <c r="F2041" i="70"/>
  <c r="F2152" i="70"/>
  <c r="F2151" i="70"/>
  <c r="F2150" i="70"/>
  <c r="F2149" i="70"/>
  <c r="F2148" i="70"/>
  <c r="F2147" i="70"/>
  <c r="F2146" i="70"/>
  <c r="F2145" i="70"/>
  <c r="F2144" i="70"/>
  <c r="F2143" i="70"/>
  <c r="F2142" i="70"/>
  <c r="F2141" i="70"/>
  <c r="F2140" i="70"/>
  <c r="F2139" i="70"/>
  <c r="F2138" i="70"/>
  <c r="F2137" i="70"/>
  <c r="F2136" i="70"/>
  <c r="F1979" i="70"/>
  <c r="F1980" i="70"/>
  <c r="F1981" i="70"/>
  <c r="F1982" i="70"/>
  <c r="F1983" i="70"/>
  <c r="F1984" i="70"/>
  <c r="F1985" i="70"/>
  <c r="F1986" i="70"/>
  <c r="F1987" i="70"/>
  <c r="F1988" i="70"/>
  <c r="F1989" i="70"/>
  <c r="F1990" i="70"/>
  <c r="F1991" i="70"/>
  <c r="F1992" i="70"/>
  <c r="F1993" i="70"/>
  <c r="F1994" i="70"/>
  <c r="F1995" i="70"/>
  <c r="F1962" i="70"/>
  <c r="F1963" i="70"/>
  <c r="F1964" i="70"/>
  <c r="F1965" i="70"/>
  <c r="F1966" i="70"/>
  <c r="F1967" i="70"/>
  <c r="F1968" i="70"/>
  <c r="F1969" i="70"/>
  <c r="F1970" i="70"/>
  <c r="F1971" i="70"/>
  <c r="F1972" i="70"/>
  <c r="F1973" i="70"/>
  <c r="F1974" i="70"/>
  <c r="F1975" i="70"/>
  <c r="F1976" i="70"/>
  <c r="F1977" i="70"/>
  <c r="F1978" i="70"/>
  <c r="F1943" i="70"/>
  <c r="F1944" i="70"/>
  <c r="F1945" i="70"/>
  <c r="F1946" i="70"/>
  <c r="F1942" i="70"/>
  <c r="F1941" i="70"/>
  <c r="F1940" i="70"/>
  <c r="F1939" i="70"/>
  <c r="F1938" i="70"/>
  <c r="F1937" i="70"/>
  <c r="F1912" i="70"/>
  <c r="F1913" i="70"/>
  <c r="F1914" i="70"/>
  <c r="F1915" i="70"/>
  <c r="F1916" i="70"/>
  <c r="F1917" i="70"/>
  <c r="F1918" i="70"/>
  <c r="F1919" i="70"/>
  <c r="F1920" i="70"/>
  <c r="F1921" i="70"/>
  <c r="F1922" i="70"/>
  <c r="F1923" i="70"/>
  <c r="F1924" i="70"/>
  <c r="F1925" i="70"/>
  <c r="F1926" i="70"/>
  <c r="F1927" i="70"/>
  <c r="F1928" i="70"/>
  <c r="F1929" i="70"/>
  <c r="F1930" i="70"/>
  <c r="F1931" i="70"/>
  <c r="F1932" i="70"/>
  <c r="F1933" i="70"/>
  <c r="F1934" i="70"/>
  <c r="F1935" i="70"/>
  <c r="F1936" i="70"/>
  <c r="F1883" i="70"/>
  <c r="F1884" i="70"/>
  <c r="F1885" i="70"/>
  <c r="F1886" i="70"/>
  <c r="F1881" i="70"/>
  <c r="F1882" i="70"/>
  <c r="F1840" i="70"/>
  <c r="F1841" i="70"/>
  <c r="F1842" i="70"/>
  <c r="F1843" i="70"/>
  <c r="F1844" i="70"/>
  <c r="F1845" i="70"/>
  <c r="F1846" i="70"/>
  <c r="F1847" i="70"/>
  <c r="F1848" i="70"/>
  <c r="F1849" i="70"/>
  <c r="F1850" i="70"/>
  <c r="F1851" i="70"/>
  <c r="F1852" i="70"/>
  <c r="F1853" i="70"/>
  <c r="F1854" i="70"/>
  <c r="F1855" i="70"/>
  <c r="F1856" i="70"/>
  <c r="F1857" i="70"/>
  <c r="F1858" i="70"/>
  <c r="F1859" i="70"/>
  <c r="F1860" i="70"/>
  <c r="F1861" i="70"/>
  <c r="F1862" i="70"/>
  <c r="F1863" i="70"/>
  <c r="F1864" i="70"/>
  <c r="F1865" i="70"/>
  <c r="F1866" i="70"/>
  <c r="F1867" i="70"/>
  <c r="F1868" i="70"/>
  <c r="F1869" i="70"/>
  <c r="F1870" i="70"/>
  <c r="F1871" i="70"/>
  <c r="F1872" i="70"/>
  <c r="F1873" i="70"/>
  <c r="F1874" i="70"/>
  <c r="F1875" i="70"/>
  <c r="F1876" i="70"/>
  <c r="F1877" i="70"/>
  <c r="F1878" i="70"/>
  <c r="F1879" i="70"/>
  <c r="F1880" i="70"/>
  <c r="F1836" i="70"/>
  <c r="F1837" i="70"/>
  <c r="F1838" i="70"/>
  <c r="F1839" i="70"/>
  <c r="F1832" i="70"/>
  <c r="F1833" i="70"/>
  <c r="F1834" i="70"/>
  <c r="F1835" i="70"/>
  <c r="F1824" i="70"/>
  <c r="F1825" i="70"/>
  <c r="F1826" i="70"/>
  <c r="F1827" i="70"/>
  <c r="F1828" i="70"/>
  <c r="F1829" i="70"/>
  <c r="F1830" i="70"/>
  <c r="F1831" i="70"/>
  <c r="F1794" i="70"/>
  <c r="F1823" i="70"/>
  <c r="F1822" i="70"/>
  <c r="F1821" i="70"/>
  <c r="F1820" i="70"/>
  <c r="F1819" i="70"/>
  <c r="F1818" i="70"/>
  <c r="F1817" i="70"/>
  <c r="F1816" i="70"/>
  <c r="F1815" i="70"/>
  <c r="F1814" i="70"/>
  <c r="F1813" i="70"/>
  <c r="F1812" i="70"/>
  <c r="F1811" i="70"/>
  <c r="F1810" i="70"/>
  <c r="F1809" i="70"/>
  <c r="F1808" i="70"/>
  <c r="F1807" i="70"/>
  <c r="F1806" i="70"/>
  <c r="F1805" i="70"/>
  <c r="F1804" i="70"/>
  <c r="F1803" i="70"/>
  <c r="F1802" i="70"/>
  <c r="F1801" i="70"/>
  <c r="F1800" i="70"/>
  <c r="F1799" i="70"/>
  <c r="F1798" i="70"/>
  <c r="F1797" i="70"/>
  <c r="F1796" i="70"/>
  <c r="F1795" i="70"/>
  <c r="F1789" i="70"/>
  <c r="F1790" i="70"/>
  <c r="F1791" i="70"/>
  <c r="F1792" i="70"/>
  <c r="F1793" i="70"/>
  <c r="F1760" i="70"/>
  <c r="F1761" i="70"/>
  <c r="F1762" i="70"/>
  <c r="F1763" i="70"/>
  <c r="F1764" i="70"/>
  <c r="F1765" i="70"/>
  <c r="F1766" i="70"/>
  <c r="F1767" i="70"/>
  <c r="F1768" i="70"/>
  <c r="F1769" i="70"/>
  <c r="F1770" i="70"/>
  <c r="F1771" i="70"/>
  <c r="F1772" i="70"/>
  <c r="F1773" i="70"/>
  <c r="F1774" i="70"/>
  <c r="F1775" i="70"/>
  <c r="F1776" i="70"/>
  <c r="F1777" i="70"/>
  <c r="F1778" i="70"/>
  <c r="F1779" i="70"/>
  <c r="F1780" i="70"/>
  <c r="F1781" i="70"/>
  <c r="F1782" i="70"/>
  <c r="F1783" i="70"/>
  <c r="F1784" i="70"/>
  <c r="F1785" i="70"/>
  <c r="F1786" i="70"/>
  <c r="F1787" i="70"/>
  <c r="F1788" i="70"/>
  <c r="F1723" i="70"/>
  <c r="F1724" i="70"/>
  <c r="F1725" i="70"/>
  <c r="F1726" i="70"/>
  <c r="F1727" i="70"/>
  <c r="F1728" i="70"/>
  <c r="F1729" i="70"/>
  <c r="F1730" i="70"/>
  <c r="F1731" i="70"/>
  <c r="F1732" i="70"/>
  <c r="F1733" i="70"/>
  <c r="F1734" i="70"/>
  <c r="F1735" i="70"/>
  <c r="F1736" i="70"/>
  <c r="F1737" i="70"/>
  <c r="F1738" i="70"/>
  <c r="F1739" i="70"/>
  <c r="F1740" i="70"/>
  <c r="F1741" i="70"/>
  <c r="F1742" i="70"/>
  <c r="F1743" i="70"/>
  <c r="F1744" i="70"/>
  <c r="F1745" i="70"/>
  <c r="F1746" i="70"/>
  <c r="F1747" i="70"/>
  <c r="F1748" i="70"/>
  <c r="F1749" i="70"/>
  <c r="F1750" i="70"/>
  <c r="F1751" i="70"/>
  <c r="F1752" i="70"/>
  <c r="F1753" i="70"/>
  <c r="F1754" i="70"/>
  <c r="F1755" i="70"/>
  <c r="F1756" i="70"/>
  <c r="F1757" i="70"/>
  <c r="F1758" i="70"/>
  <c r="F1759" i="70"/>
  <c r="F1722" i="70"/>
  <c r="F1717" i="70"/>
  <c r="F1718" i="70"/>
  <c r="F1719" i="70"/>
  <c r="F1720" i="70"/>
  <c r="F1721" i="70"/>
  <c r="F1714" i="70"/>
  <c r="F1713" i="70"/>
  <c r="F1712" i="70"/>
  <c r="F1711" i="70"/>
  <c r="F1710" i="70"/>
  <c r="F1709" i="70"/>
  <c r="F1708" i="70"/>
  <c r="F1707" i="70"/>
  <c r="F1706" i="70"/>
  <c r="F1705" i="70"/>
  <c r="F1704" i="70"/>
  <c r="F1703" i="70"/>
  <c r="F1702" i="70"/>
  <c r="F1701" i="70"/>
  <c r="F1700" i="70"/>
  <c r="F1699" i="70"/>
  <c r="F1698" i="70"/>
  <c r="F1697" i="70"/>
  <c r="F1696" i="70"/>
  <c r="F1695" i="70"/>
  <c r="F1694" i="70"/>
  <c r="F1693" i="70"/>
  <c r="F1692" i="70"/>
  <c r="F1716" i="70"/>
  <c r="F1715" i="70"/>
  <c r="F1690" i="70"/>
  <c r="F1691" i="70"/>
  <c r="F1666" i="70"/>
  <c r="F1667" i="70"/>
  <c r="F1668" i="70"/>
  <c r="F1669" i="70"/>
  <c r="F1670" i="70"/>
  <c r="F1671" i="70"/>
  <c r="F1672" i="70"/>
  <c r="F1673" i="70"/>
  <c r="F1674" i="70"/>
  <c r="F1675" i="70"/>
  <c r="F1676" i="70"/>
  <c r="F1677" i="70"/>
  <c r="F1678" i="70"/>
  <c r="F1679" i="70"/>
  <c r="F1680" i="70"/>
  <c r="F1681" i="70"/>
  <c r="F1682" i="70"/>
  <c r="F1683" i="70"/>
  <c r="F1684" i="70"/>
  <c r="F1685" i="70"/>
  <c r="F1686" i="70"/>
  <c r="F1687" i="70"/>
  <c r="F1688" i="70"/>
  <c r="F1689" i="70"/>
  <c r="F1641" i="70"/>
  <c r="F1642" i="70"/>
  <c r="F1643" i="70"/>
  <c r="F1644" i="70"/>
  <c r="F1645" i="70"/>
  <c r="F1646" i="70"/>
  <c r="F1647" i="70"/>
  <c r="F1648" i="70"/>
  <c r="F1649" i="70"/>
  <c r="F1650" i="70"/>
  <c r="F1651" i="70"/>
  <c r="F1652" i="70"/>
  <c r="F1653" i="70"/>
  <c r="F1654" i="70"/>
  <c r="F1655" i="70"/>
  <c r="F1656" i="70"/>
  <c r="F1657" i="70"/>
  <c r="F1658" i="70"/>
  <c r="F1659" i="70"/>
  <c r="F1660" i="70"/>
  <c r="F1661" i="70"/>
  <c r="F1662" i="70"/>
  <c r="F1663" i="70"/>
  <c r="F1664" i="70"/>
  <c r="F1665" i="70"/>
  <c r="F1637" i="70"/>
  <c r="F1638" i="70"/>
  <c r="F1639" i="70"/>
  <c r="F1640" i="70"/>
  <c r="F1636" i="70"/>
  <c r="F1635" i="70"/>
  <c r="F1634" i="70"/>
  <c r="F1633" i="70"/>
  <c r="F1632" i="70"/>
  <c r="F1631" i="70"/>
  <c r="F1630" i="70"/>
  <c r="F1629" i="70"/>
  <c r="F1625" i="70"/>
  <c r="F1626" i="70"/>
  <c r="F1627" i="70"/>
  <c r="F1628" i="70"/>
  <c r="F1622" i="70"/>
  <c r="F1623" i="70"/>
  <c r="F1624" i="70"/>
  <c r="F1619" i="70"/>
  <c r="F1620" i="70"/>
  <c r="F1621" i="70"/>
  <c r="F1610" i="70"/>
  <c r="F1609" i="70"/>
  <c r="F1608" i="70"/>
  <c r="F1607" i="70"/>
  <c r="F1606" i="70"/>
  <c r="F1605" i="70"/>
  <c r="F1603" i="70"/>
  <c r="F1604" i="70"/>
  <c r="F1579" i="70"/>
  <c r="F1580" i="70"/>
  <c r="F1581" i="70"/>
  <c r="F1582" i="70"/>
  <c r="F1583" i="70"/>
  <c r="F1584" i="70"/>
  <c r="F1585" i="70"/>
  <c r="F1586" i="70"/>
  <c r="F1587" i="70"/>
  <c r="F1588" i="70"/>
  <c r="F1589" i="70"/>
  <c r="F1590" i="70"/>
  <c r="F1591" i="70"/>
  <c r="F1592" i="70"/>
  <c r="F1593" i="70"/>
  <c r="F1594" i="70"/>
  <c r="F1595" i="70"/>
  <c r="F1596" i="70"/>
  <c r="F1597" i="70"/>
  <c r="F1598" i="70"/>
  <c r="F1599" i="70"/>
  <c r="F1600" i="70"/>
  <c r="F1601" i="70"/>
  <c r="F1602" i="70"/>
  <c r="F1611" i="70"/>
  <c r="F1612" i="70"/>
  <c r="F1613" i="70"/>
  <c r="F1614" i="70"/>
  <c r="F1615" i="70"/>
  <c r="F1616" i="70"/>
  <c r="F1617" i="70"/>
  <c r="F1618" i="70"/>
  <c r="F1574" i="70"/>
  <c r="F1575" i="70"/>
  <c r="F1576" i="70"/>
  <c r="F1577" i="70"/>
  <c r="F1578" i="70"/>
  <c r="F1570" i="70"/>
  <c r="F1571" i="70"/>
  <c r="F1572" i="70"/>
  <c r="F1573" i="70"/>
  <c r="F1559" i="70"/>
  <c r="F1560" i="70"/>
  <c r="F1561" i="70"/>
  <c r="F1562" i="70"/>
  <c r="F1563" i="70"/>
  <c r="F1564" i="70"/>
  <c r="F1565" i="70"/>
  <c r="F1566" i="70"/>
  <c r="F1567" i="70"/>
  <c r="F1568" i="70"/>
  <c r="F1569" i="70"/>
  <c r="F1515" i="70"/>
  <c r="F1516" i="70"/>
  <c r="F1517" i="70"/>
  <c r="F1518" i="70"/>
  <c r="F1519" i="70"/>
  <c r="F1520" i="70"/>
  <c r="F1521" i="70"/>
  <c r="F1522" i="70"/>
  <c r="F1523" i="70"/>
  <c r="F1524" i="70"/>
  <c r="F1525" i="70"/>
  <c r="F1526" i="70"/>
  <c r="F1527" i="70"/>
  <c r="F1528" i="70"/>
  <c r="F1529" i="70"/>
  <c r="F1530" i="70"/>
  <c r="F1531" i="70"/>
  <c r="F1532" i="70"/>
  <c r="F1533" i="70"/>
  <c r="F1534" i="70"/>
  <c r="F1535" i="70"/>
  <c r="F1536" i="70"/>
  <c r="F1537" i="70"/>
  <c r="F1538" i="70"/>
  <c r="F1539" i="70"/>
  <c r="F1540" i="70"/>
  <c r="F1541" i="70"/>
  <c r="F1542" i="70"/>
  <c r="F1543" i="70"/>
  <c r="F1544" i="70"/>
  <c r="F1545" i="70"/>
  <c r="F1546" i="70"/>
  <c r="F1547" i="70"/>
  <c r="F1548" i="70"/>
  <c r="F1549" i="70"/>
  <c r="F1550" i="70"/>
  <c r="F1551" i="70"/>
  <c r="F1552" i="70"/>
  <c r="F1553" i="70"/>
  <c r="F1554" i="70"/>
  <c r="F1555" i="70"/>
  <c r="F1556" i="70"/>
  <c r="F1557" i="70"/>
  <c r="F1558" i="70"/>
  <c r="F1510" i="70"/>
  <c r="F1511" i="70"/>
  <c r="F1512" i="70"/>
  <c r="F1513" i="70"/>
  <c r="F1514" i="70"/>
  <c r="F1509" i="70"/>
  <c r="F1508" i="70"/>
  <c r="F1507" i="70"/>
  <c r="F1506" i="70"/>
  <c r="F1505" i="70"/>
  <c r="F1457" i="70"/>
  <c r="F1458" i="70"/>
  <c r="F1459" i="70"/>
  <c r="F1460" i="70"/>
  <c r="F1461" i="70"/>
  <c r="F1462" i="70"/>
  <c r="F1463" i="70"/>
  <c r="F1464" i="70"/>
  <c r="F1465" i="70"/>
  <c r="F1466" i="70"/>
  <c r="F1467" i="70"/>
  <c r="F1468" i="70"/>
  <c r="F1469" i="70"/>
  <c r="F1470" i="70"/>
  <c r="F1471" i="70"/>
  <c r="F1472" i="70"/>
  <c r="F1473" i="70"/>
  <c r="F1474" i="70"/>
  <c r="F1475" i="70"/>
  <c r="F1476" i="70"/>
  <c r="F1477" i="70"/>
  <c r="F1478" i="70"/>
  <c r="F1479" i="70"/>
  <c r="F1480" i="70"/>
  <c r="F1481" i="70"/>
  <c r="F1482" i="70"/>
  <c r="F1483" i="70"/>
  <c r="F1484" i="70"/>
  <c r="F1485" i="70"/>
  <c r="F1486" i="70"/>
  <c r="F1487" i="70"/>
  <c r="F1488" i="70"/>
  <c r="F1489" i="70"/>
  <c r="F1490" i="70"/>
  <c r="F1491" i="70"/>
  <c r="F1492" i="70"/>
  <c r="F1493" i="70"/>
  <c r="F1494" i="70"/>
  <c r="F1495" i="70"/>
  <c r="F1496" i="70"/>
  <c r="F1497" i="70"/>
  <c r="F1498" i="70"/>
  <c r="F1499" i="70"/>
  <c r="F1500" i="70"/>
  <c r="F1501" i="70"/>
  <c r="F1502" i="70"/>
  <c r="F1503" i="70"/>
  <c r="F1504" i="70"/>
  <c r="F1451" i="70"/>
  <c r="F1456" i="70"/>
  <c r="F1455" i="70"/>
  <c r="F1454" i="70"/>
  <c r="F1453" i="70"/>
  <c r="F1452" i="70"/>
  <c r="F1441" i="70"/>
  <c r="F1442" i="70"/>
  <c r="F1443" i="70"/>
  <c r="F1444" i="70"/>
  <c r="F1445" i="70"/>
  <c r="F1446" i="70"/>
  <c r="F1447" i="70"/>
  <c r="F1448" i="70"/>
  <c r="F1449" i="70"/>
  <c r="F1450" i="70"/>
  <c r="F1440" i="70"/>
  <c r="F1423" i="70"/>
  <c r="F1424" i="70"/>
  <c r="F1425" i="70"/>
  <c r="F1426" i="70"/>
  <c r="F1427" i="70"/>
  <c r="F1428" i="70"/>
  <c r="F1429" i="70"/>
  <c r="F1430" i="70"/>
  <c r="F1431" i="70"/>
  <c r="F1432" i="70"/>
  <c r="F1433" i="70"/>
  <c r="F1434" i="70"/>
  <c r="F1435" i="70"/>
  <c r="F1436" i="70"/>
  <c r="F1437" i="70"/>
  <c r="F1438" i="70"/>
  <c r="F1439" i="70"/>
  <c r="F1394" i="70"/>
  <c r="F1395" i="70"/>
  <c r="F1396" i="70"/>
  <c r="F1397" i="70"/>
  <c r="F1398" i="70"/>
  <c r="F1399" i="70"/>
  <c r="F1400" i="70"/>
  <c r="F1401" i="70"/>
  <c r="F1402" i="70"/>
  <c r="F1403" i="70"/>
  <c r="F1404" i="70"/>
  <c r="F1405" i="70"/>
  <c r="F1406" i="70"/>
  <c r="F1407" i="70"/>
  <c r="F1408" i="70"/>
  <c r="F1409" i="70"/>
  <c r="F1410" i="70"/>
  <c r="F1411" i="70"/>
  <c r="F1412" i="70"/>
  <c r="F1413" i="70"/>
  <c r="F1414" i="70"/>
  <c r="F1415" i="70"/>
  <c r="F1416" i="70"/>
  <c r="F1417" i="70"/>
  <c r="F1418" i="70"/>
  <c r="F1419" i="70"/>
  <c r="F1420" i="70"/>
  <c r="F1421" i="70"/>
  <c r="F1422" i="70"/>
  <c r="F1379" i="70"/>
  <c r="F1380" i="70"/>
  <c r="F1381" i="70"/>
  <c r="F1382" i="70"/>
  <c r="F1383" i="70"/>
  <c r="F1384" i="70"/>
  <c r="F1385" i="70"/>
  <c r="F1386" i="70"/>
  <c r="F1387" i="70"/>
  <c r="F1388" i="70"/>
  <c r="F1389" i="70"/>
  <c r="F1390" i="70"/>
  <c r="F1391" i="70"/>
  <c r="F1392" i="70"/>
  <c r="F1393" i="70"/>
  <c r="F1338" i="70"/>
  <c r="F1339" i="70"/>
  <c r="F1340" i="70"/>
  <c r="F1341" i="70"/>
  <c r="F1342" i="70"/>
  <c r="F1343" i="70"/>
  <c r="F1344" i="70"/>
  <c r="F1345" i="70"/>
  <c r="F1346" i="70"/>
  <c r="F1347" i="70"/>
  <c r="F1348" i="70"/>
  <c r="F1349" i="70"/>
  <c r="F1350" i="70"/>
  <c r="F1351" i="70"/>
  <c r="F1352" i="70"/>
  <c r="F1353" i="70"/>
  <c r="F1354" i="70"/>
  <c r="F1355" i="70"/>
  <c r="F1356" i="70"/>
  <c r="F1357" i="70"/>
  <c r="F1358" i="70"/>
  <c r="F1359" i="70"/>
  <c r="F1360" i="70"/>
  <c r="F1361" i="70"/>
  <c r="F1362" i="70"/>
  <c r="F1363" i="70"/>
  <c r="F1364" i="70"/>
  <c r="F1365" i="70"/>
  <c r="F1366" i="70"/>
  <c r="F1367" i="70"/>
  <c r="F1368" i="70"/>
  <c r="F1369" i="70"/>
  <c r="F1370" i="70"/>
  <c r="F1371" i="70"/>
  <c r="F1372" i="70"/>
  <c r="F1373" i="70"/>
  <c r="F1374" i="70"/>
  <c r="F1375" i="70"/>
  <c r="F1376" i="70"/>
  <c r="F1377" i="70"/>
  <c r="F1378" i="70"/>
  <c r="F1331" i="70"/>
  <c r="F1332" i="70"/>
  <c r="F1333" i="70"/>
  <c r="F1334" i="70"/>
  <c r="F1335" i="70"/>
  <c r="F1336" i="70"/>
  <c r="F1337" i="70"/>
  <c r="F1323" i="70"/>
  <c r="F1324" i="70"/>
  <c r="F1325" i="70"/>
  <c r="F1326" i="70"/>
  <c r="F1327" i="70"/>
  <c r="F1328" i="70"/>
  <c r="F1329" i="70"/>
  <c r="F1330" i="70"/>
  <c r="F1280" i="70" l="1"/>
  <c r="F1281" i="70"/>
  <c r="F1282" i="70"/>
  <c r="F1283" i="70"/>
  <c r="F1284" i="70"/>
  <c r="F1285" i="70"/>
  <c r="F1286" i="70"/>
  <c r="F1287" i="70"/>
  <c r="F1288" i="70"/>
  <c r="F1289" i="70"/>
  <c r="F1290" i="70"/>
  <c r="F1291" i="70"/>
  <c r="F1292" i="70"/>
  <c r="F1293" i="70"/>
  <c r="F1294" i="70"/>
  <c r="F1295" i="70"/>
  <c r="F1296" i="70"/>
  <c r="F1297" i="70"/>
  <c r="F1298" i="70"/>
  <c r="F1299" i="70"/>
  <c r="F1300" i="70"/>
  <c r="F1301" i="70"/>
  <c r="F1302" i="70"/>
  <c r="F1303" i="70"/>
  <c r="F1304" i="70"/>
  <c r="F1305" i="70"/>
  <c r="F1306" i="70"/>
  <c r="F1307" i="70"/>
  <c r="F1308" i="70"/>
  <c r="F1309" i="70"/>
  <c r="F1310" i="70"/>
  <c r="F1311" i="70"/>
  <c r="F1312" i="70"/>
  <c r="F1313" i="70"/>
  <c r="F1314" i="70"/>
  <c r="F1315" i="70"/>
  <c r="F1316" i="70"/>
  <c r="F1317" i="70"/>
  <c r="F1318" i="70"/>
  <c r="F1319" i="70"/>
  <c r="F1320" i="70"/>
  <c r="F1321" i="70"/>
  <c r="F1322" i="70"/>
  <c r="F1279" i="70"/>
  <c r="F1275" i="70"/>
  <c r="F1276" i="70"/>
  <c r="F1277" i="70"/>
  <c r="F1278" i="70"/>
  <c r="F1258" i="70"/>
  <c r="F1259" i="70"/>
  <c r="F1260" i="70"/>
  <c r="F1261" i="70"/>
  <c r="F1262" i="70"/>
  <c r="F1263" i="70"/>
  <c r="F1264" i="70"/>
  <c r="F1265" i="70"/>
  <c r="F1266" i="70"/>
  <c r="F1267" i="70"/>
  <c r="F1268" i="70"/>
  <c r="F1269" i="70"/>
  <c r="F1270" i="70"/>
  <c r="F1271" i="70"/>
  <c r="F1272" i="70"/>
  <c r="F1273" i="70"/>
  <c r="F1274" i="70"/>
  <c r="F1257" i="70"/>
  <c r="F1245" i="70"/>
  <c r="F1246" i="70"/>
  <c r="F1247" i="70"/>
  <c r="F1248" i="70"/>
  <c r="F1249" i="70"/>
  <c r="F1250" i="70"/>
  <c r="F1251" i="70"/>
  <c r="F1252" i="70"/>
  <c r="F1253" i="70"/>
  <c r="F1254" i="70"/>
  <c r="F1255" i="70"/>
  <c r="F1256" i="70"/>
  <c r="F1236" i="70"/>
  <c r="F1237" i="70"/>
  <c r="F1238" i="70"/>
  <c r="F1239" i="70"/>
  <c r="F1240" i="70"/>
  <c r="F1241" i="70"/>
  <c r="F1242" i="70"/>
  <c r="F1243" i="70"/>
  <c r="F1244" i="70"/>
  <c r="F1235" i="70"/>
  <c r="F1234" i="70"/>
  <c r="F1233" i="70"/>
  <c r="F1232" i="70"/>
  <c r="F1231" i="70"/>
  <c r="F1226" i="70"/>
  <c r="F1227" i="70"/>
  <c r="F1228" i="70"/>
  <c r="F1229" i="70"/>
  <c r="F1230" i="70"/>
  <c r="F1218" i="70"/>
  <c r="F1219" i="70"/>
  <c r="F1220" i="70"/>
  <c r="F1221" i="70"/>
  <c r="F1222" i="70"/>
  <c r="F1223" i="70"/>
  <c r="F1224" i="70"/>
  <c r="F1225" i="70"/>
  <c r="F1177" i="70"/>
  <c r="F1178" i="70"/>
  <c r="F1179" i="70"/>
  <c r="F1180" i="70"/>
  <c r="F1181" i="70"/>
  <c r="F1182" i="70"/>
  <c r="F1183" i="70"/>
  <c r="F1184" i="70"/>
  <c r="F1185" i="70"/>
  <c r="F1186" i="70"/>
  <c r="F1187" i="70"/>
  <c r="F1188" i="70"/>
  <c r="F1189" i="70"/>
  <c r="F1190" i="70"/>
  <c r="F1191" i="70"/>
  <c r="F1192" i="70"/>
  <c r="F1193" i="70"/>
  <c r="F1194" i="70"/>
  <c r="F1195" i="70"/>
  <c r="F1196" i="70"/>
  <c r="F1197" i="70"/>
  <c r="F1198" i="70"/>
  <c r="F1199" i="70"/>
  <c r="F1200" i="70"/>
  <c r="F1201" i="70"/>
  <c r="F1202" i="70"/>
  <c r="F1203" i="70"/>
  <c r="F1204" i="70"/>
  <c r="F1205" i="70"/>
  <c r="F1206" i="70"/>
  <c r="F1207" i="70"/>
  <c r="F1208" i="70"/>
  <c r="F1209" i="70"/>
  <c r="F1210" i="70"/>
  <c r="F1211" i="70"/>
  <c r="F1212" i="70"/>
  <c r="F1213" i="70"/>
  <c r="F1214" i="70"/>
  <c r="F1215" i="70"/>
  <c r="F1216" i="70"/>
  <c r="F1217" i="70"/>
  <c r="F1159" i="70"/>
  <c r="F1160" i="70"/>
  <c r="F1161" i="70"/>
  <c r="F1162" i="70"/>
  <c r="F1163" i="70"/>
  <c r="F1164" i="70"/>
  <c r="F1165" i="70"/>
  <c r="F1166" i="70"/>
  <c r="F1167" i="70"/>
  <c r="F1168" i="70"/>
  <c r="F1169" i="70"/>
  <c r="F1170" i="70"/>
  <c r="F1171" i="70"/>
  <c r="F1172" i="70"/>
  <c r="F1173" i="70"/>
  <c r="F1174" i="70"/>
  <c r="F1175" i="70"/>
  <c r="F1176" i="70"/>
  <c r="F3831" i="70"/>
  <c r="F3830" i="70"/>
  <c r="F3829" i="70"/>
  <c r="F3828" i="70"/>
  <c r="F3827" i="70"/>
  <c r="F3826" i="70"/>
  <c r="F3825" i="70"/>
  <c r="F3824" i="70"/>
  <c r="F3823" i="70"/>
  <c r="F3822" i="70"/>
  <c r="F3821" i="70"/>
  <c r="F3820" i="70"/>
  <c r="F3819" i="70"/>
  <c r="F3818" i="70"/>
  <c r="F3817" i="70"/>
  <c r="F3816" i="70"/>
  <c r="F3815" i="70"/>
  <c r="F1154" i="70"/>
  <c r="F1155" i="70"/>
  <c r="F1156" i="70"/>
  <c r="F1157" i="70"/>
  <c r="F1158" i="70"/>
  <c r="F1153" i="70"/>
  <c r="F1151" i="70"/>
  <c r="F1152" i="70"/>
  <c r="F1148" i="70" l="1"/>
  <c r="F1149" i="70"/>
  <c r="F1150" i="70"/>
  <c r="F1144" i="70"/>
  <c r="F1145" i="70"/>
  <c r="F1146" i="70"/>
  <c r="F1147" i="70"/>
  <c r="F1121" i="70"/>
  <c r="F1122" i="70"/>
  <c r="F1123" i="70"/>
  <c r="F1124" i="70"/>
  <c r="F1125" i="70"/>
  <c r="F1126" i="70"/>
  <c r="F1127" i="70"/>
  <c r="F1128" i="70"/>
  <c r="F1129" i="70"/>
  <c r="F1130" i="70"/>
  <c r="F1131" i="70"/>
  <c r="F1132" i="70"/>
  <c r="F1133" i="70"/>
  <c r="F1134" i="70"/>
  <c r="F1135" i="70"/>
  <c r="F1136" i="70"/>
  <c r="F1137" i="70"/>
  <c r="F1138" i="70"/>
  <c r="F1139" i="70"/>
  <c r="F1140" i="70"/>
  <c r="F1141" i="70"/>
  <c r="F1142" i="70"/>
  <c r="F1143" i="70"/>
  <c r="F1116" i="70"/>
  <c r="F1117" i="70"/>
  <c r="F1118" i="70"/>
  <c r="F1119" i="70"/>
  <c r="F1120" i="70"/>
  <c r="F1115" i="70"/>
  <c r="F1114" i="70"/>
  <c r="F1113" i="70"/>
  <c r="F1112" i="70"/>
  <c r="F1111" i="70"/>
  <c r="F1110" i="70"/>
  <c r="F1109" i="70"/>
  <c r="F1108" i="70"/>
  <c r="F1107" i="70"/>
  <c r="F1106" i="70"/>
  <c r="F1105" i="70"/>
  <c r="F1104" i="70"/>
  <c r="F1103" i="70"/>
  <c r="F1102" i="70"/>
  <c r="F1101" i="70"/>
  <c r="F1100" i="70"/>
  <c r="F1099" i="70"/>
  <c r="F1098" i="70"/>
  <c r="F1097" i="70"/>
  <c r="F1096" i="70"/>
  <c r="F1095" i="70"/>
  <c r="F1094" i="70"/>
  <c r="F1093" i="70"/>
  <c r="F1092" i="70"/>
  <c r="F1091" i="70"/>
  <c r="F1090" i="70"/>
  <c r="F1089" i="70"/>
  <c r="F1082" i="70"/>
  <c r="F1083" i="70"/>
  <c r="F1084" i="70"/>
  <c r="F1085" i="70"/>
  <c r="F1086" i="70"/>
  <c r="F1087" i="70"/>
  <c r="F1088" i="70"/>
  <c r="F3741" i="70"/>
  <c r="F3742" i="70"/>
  <c r="F3743" i="70"/>
  <c r="F3744" i="70"/>
  <c r="F3806" i="70"/>
  <c r="F3807" i="70"/>
  <c r="F3808" i="70"/>
  <c r="F3809" i="70"/>
  <c r="F3810" i="70"/>
  <c r="F3811" i="70"/>
  <c r="F3812" i="70"/>
  <c r="F3813" i="70"/>
  <c r="F3814" i="70"/>
  <c r="F1065" i="70"/>
  <c r="F1066" i="70"/>
  <c r="F1067" i="70"/>
  <c r="F1068" i="70"/>
  <c r="F1069" i="70"/>
  <c r="F1070" i="70"/>
  <c r="F1071" i="70"/>
  <c r="F1072" i="70"/>
  <c r="F1073" i="70"/>
  <c r="F1074" i="70"/>
  <c r="F1075" i="70"/>
  <c r="F1076" i="70"/>
  <c r="F1077" i="70"/>
  <c r="F1078" i="70"/>
  <c r="F1079" i="70"/>
  <c r="F1080" i="70"/>
  <c r="F1081" i="70"/>
  <c r="F1064" i="70"/>
  <c r="F1063" i="70"/>
  <c r="F1062" i="70"/>
  <c r="F1061" i="70"/>
  <c r="F1060" i="70"/>
  <c r="F1058" i="70"/>
  <c r="F1059" i="70"/>
  <c r="F1057" i="70"/>
  <c r="F1056" i="70"/>
  <c r="F1048" i="70"/>
  <c r="F1049" i="70"/>
  <c r="F1050" i="70"/>
  <c r="F1051" i="70"/>
  <c r="F1052" i="70"/>
  <c r="F1053" i="70"/>
  <c r="F1054" i="70"/>
  <c r="F1055" i="70"/>
  <c r="F1045" i="70"/>
  <c r="F1046" i="70"/>
  <c r="F1047" i="70"/>
  <c r="F1044" i="70"/>
  <c r="F1043" i="70"/>
  <c r="F1042" i="70"/>
  <c r="F1014" i="70" l="1"/>
  <c r="F1041" i="70"/>
  <c r="F1040" i="70"/>
  <c r="F1039" i="70"/>
  <c r="F1038" i="70"/>
  <c r="F1037" i="70"/>
  <c r="F1036" i="70"/>
  <c r="F1035" i="70"/>
  <c r="F1034" i="70"/>
  <c r="F1033" i="70"/>
  <c r="F1032" i="70"/>
  <c r="F1031" i="70"/>
  <c r="F1030" i="70"/>
  <c r="F1029" i="70"/>
  <c r="F1028" i="70"/>
  <c r="F1027" i="70"/>
  <c r="F1026" i="70"/>
  <c r="F1025" i="70"/>
  <c r="F1020" i="70"/>
  <c r="F1021" i="70"/>
  <c r="F1022" i="70"/>
  <c r="F1023" i="70"/>
  <c r="F1024" i="70"/>
  <c r="F1015" i="70"/>
  <c r="F1016" i="70"/>
  <c r="F1017" i="70"/>
  <c r="F1018" i="70"/>
  <c r="F1019" i="70"/>
  <c r="F992" i="70"/>
  <c r="F993" i="70"/>
  <c r="F994" i="70"/>
  <c r="F995" i="70"/>
  <c r="F996" i="70"/>
  <c r="F997" i="70"/>
  <c r="F998" i="70"/>
  <c r="F999" i="70"/>
  <c r="F1000" i="70"/>
  <c r="F1001" i="70"/>
  <c r="F1002" i="70"/>
  <c r="F1003" i="70"/>
  <c r="F1004" i="70"/>
  <c r="F1005" i="70"/>
  <c r="F1006" i="70"/>
  <c r="F1007" i="70"/>
  <c r="F1008" i="70"/>
  <c r="F1009" i="70"/>
  <c r="F1010" i="70"/>
  <c r="F1011" i="70"/>
  <c r="F1012" i="70"/>
  <c r="F1013" i="70"/>
  <c r="F982" i="70"/>
  <c r="F983" i="70"/>
  <c r="F984" i="70"/>
  <c r="F985" i="70"/>
  <c r="F986" i="70"/>
  <c r="F987" i="70"/>
  <c r="F988" i="70"/>
  <c r="F989" i="70"/>
  <c r="F990" i="70"/>
  <c r="F991" i="70"/>
  <c r="F977" i="70"/>
  <c r="F978" i="70"/>
  <c r="F979" i="70"/>
  <c r="F980" i="70"/>
  <c r="F981" i="70"/>
  <c r="F972" i="70"/>
  <c r="F973" i="70"/>
  <c r="F974" i="70"/>
  <c r="F975" i="70"/>
  <c r="F976" i="70"/>
  <c r="F971" i="70"/>
  <c r="F970" i="70"/>
  <c r="F969" i="70"/>
  <c r="F968" i="70"/>
  <c r="F967" i="70"/>
  <c r="F966" i="70"/>
  <c r="F965" i="70"/>
  <c r="F964" i="70"/>
  <c r="F963" i="70"/>
  <c r="F962" i="70"/>
  <c r="F961" i="70"/>
  <c r="F960" i="70"/>
  <c r="C2" i="74" l="1"/>
  <c r="D1" i="74"/>
  <c r="D2" i="74"/>
  <c r="C1" i="74"/>
  <c r="B1" i="74"/>
  <c r="P2" i="63"/>
  <c r="P4" i="63"/>
  <c r="P5" i="63"/>
  <c r="P6" i="63"/>
  <c r="P7" i="63"/>
  <c r="P8" i="63"/>
  <c r="P9" i="63"/>
  <c r="P10" i="63"/>
  <c r="P11" i="63"/>
  <c r="P12" i="63"/>
  <c r="P13" i="63"/>
  <c r="P14" i="63"/>
  <c r="P16" i="63"/>
  <c r="P17" i="63"/>
  <c r="P18" i="63"/>
  <c r="P19" i="63"/>
  <c r="P20" i="63"/>
  <c r="P21" i="63"/>
  <c r="P22" i="63"/>
  <c r="P23" i="63"/>
  <c r="P24" i="63"/>
  <c r="P25" i="63"/>
  <c r="P26" i="63"/>
  <c r="P28" i="63"/>
  <c r="P29" i="63"/>
  <c r="P30" i="63"/>
  <c r="P31" i="63"/>
  <c r="P32" i="63"/>
  <c r="P33" i="63"/>
  <c r="P34" i="63"/>
  <c r="P35" i="63"/>
  <c r="P36" i="63"/>
  <c r="P37" i="63"/>
  <c r="P38" i="63"/>
  <c r="P40" i="63"/>
  <c r="P41" i="63"/>
  <c r="P42" i="63"/>
  <c r="P44" i="63"/>
  <c r="P45" i="63"/>
  <c r="P46" i="63"/>
  <c r="P47" i="63"/>
  <c r="P48" i="63"/>
  <c r="P49" i="63"/>
  <c r="P50" i="63"/>
  <c r="P52" i="63"/>
  <c r="P53" i="63"/>
  <c r="P54" i="63"/>
  <c r="P56" i="63"/>
  <c r="P57" i="63"/>
  <c r="P58" i="63"/>
  <c r="P59" i="63"/>
  <c r="P60" i="63"/>
  <c r="P61" i="63"/>
  <c r="P62" i="63"/>
  <c r="P64" i="63"/>
  <c r="P65" i="63"/>
  <c r="P66" i="63"/>
  <c r="P67" i="63"/>
  <c r="P68" i="63"/>
  <c r="P69" i="63"/>
  <c r="P70" i="63"/>
  <c r="P71" i="63"/>
  <c r="P72" i="63"/>
  <c r="P73" i="63"/>
  <c r="P74" i="63"/>
  <c r="P76" i="63"/>
  <c r="P77" i="63"/>
  <c r="P78" i="63"/>
  <c r="P79" i="63"/>
  <c r="P80" i="63"/>
  <c r="P81" i="63"/>
  <c r="P82" i="63"/>
  <c r="P83" i="63"/>
  <c r="P84" i="63"/>
  <c r="P85" i="63"/>
  <c r="P86" i="63"/>
  <c r="P88" i="63"/>
  <c r="P89" i="63"/>
  <c r="P90" i="63"/>
  <c r="P91" i="63"/>
  <c r="P92" i="63"/>
  <c r="P93" i="63"/>
  <c r="P94" i="63"/>
  <c r="P95" i="63"/>
  <c r="P96" i="63"/>
  <c r="P97" i="63"/>
  <c r="P98" i="63"/>
  <c r="P100" i="63"/>
  <c r="P101" i="63"/>
  <c r="P102" i="63"/>
  <c r="P103" i="63"/>
  <c r="P104" i="63"/>
  <c r="P105" i="63"/>
  <c r="P106" i="63"/>
  <c r="P107" i="63"/>
  <c r="P108" i="63"/>
  <c r="P109" i="63"/>
  <c r="P110" i="63"/>
  <c r="P112" i="63"/>
  <c r="P113" i="63"/>
  <c r="P114" i="63"/>
  <c r="P115" i="63"/>
  <c r="P116" i="63"/>
  <c r="P117" i="63"/>
  <c r="P118" i="63"/>
  <c r="P119" i="63"/>
  <c r="P120" i="63"/>
  <c r="P121" i="63"/>
  <c r="P122" i="63"/>
  <c r="P124" i="63"/>
  <c r="P125" i="63"/>
  <c r="P126" i="63"/>
  <c r="P127" i="63"/>
  <c r="P128" i="63"/>
  <c r="P129" i="63"/>
  <c r="P130" i="63"/>
  <c r="P131" i="63"/>
  <c r="P132" i="63"/>
  <c r="P133" i="63"/>
  <c r="P134" i="63"/>
  <c r="P136" i="63"/>
  <c r="P137" i="63"/>
  <c r="P138" i="63"/>
  <c r="P139" i="63"/>
  <c r="P140" i="63"/>
  <c r="P141" i="63"/>
  <c r="P142" i="63"/>
  <c r="P143" i="63"/>
  <c r="P144" i="63"/>
  <c r="P145" i="63"/>
  <c r="P146" i="63"/>
  <c r="P148" i="63"/>
  <c r="P149" i="63"/>
  <c r="P150" i="63"/>
  <c r="P151" i="63"/>
  <c r="P152" i="63"/>
  <c r="P153" i="63"/>
  <c r="P154" i="63"/>
  <c r="P155" i="63"/>
  <c r="P156" i="63"/>
  <c r="P157" i="63"/>
  <c r="P158" i="63"/>
  <c r="P160" i="63"/>
  <c r="P161" i="63"/>
  <c r="P162" i="63"/>
  <c r="P163" i="63"/>
  <c r="P164" i="63"/>
  <c r="P165" i="63"/>
  <c r="P166" i="63"/>
  <c r="P167" i="63"/>
  <c r="P168" i="63"/>
  <c r="P169" i="63"/>
  <c r="P170" i="63"/>
  <c r="P172" i="63"/>
  <c r="P173" i="63"/>
  <c r="P174" i="63"/>
  <c r="P175" i="63"/>
  <c r="P176" i="63"/>
  <c r="P177" i="63"/>
  <c r="P178" i="63"/>
  <c r="P179" i="63"/>
  <c r="P180" i="63"/>
  <c r="P181" i="63"/>
  <c r="P182" i="63"/>
  <c r="P184" i="63"/>
  <c r="P185" i="63"/>
  <c r="P186" i="63"/>
  <c r="P187" i="63"/>
  <c r="P188" i="63"/>
  <c r="P189" i="63"/>
  <c r="P190" i="63"/>
  <c r="P191" i="63"/>
  <c r="P192" i="63"/>
  <c r="P193" i="63"/>
  <c r="P194" i="63"/>
  <c r="P196" i="63"/>
  <c r="P197" i="63"/>
  <c r="P198" i="63"/>
  <c r="P199" i="63"/>
  <c r="P200" i="63"/>
  <c r="P201" i="63"/>
  <c r="P202" i="63"/>
  <c r="P203" i="63"/>
  <c r="P204" i="63"/>
  <c r="P205" i="63"/>
  <c r="P206" i="63"/>
  <c r="P208" i="63"/>
  <c r="P209" i="63"/>
  <c r="P210" i="63"/>
  <c r="P211" i="63"/>
  <c r="P212" i="63"/>
  <c r="P213" i="63"/>
  <c r="P214" i="63"/>
  <c r="P215" i="63"/>
  <c r="P216" i="63"/>
  <c r="P217" i="63"/>
  <c r="P218" i="63"/>
  <c r="P220" i="63"/>
  <c r="P221" i="63"/>
  <c r="P222" i="63"/>
  <c r="P223" i="63"/>
  <c r="P224" i="63"/>
  <c r="P225" i="63"/>
  <c r="P226" i="63"/>
  <c r="P227" i="63"/>
  <c r="P228" i="63"/>
  <c r="P229" i="63"/>
  <c r="P230" i="63"/>
  <c r="P232" i="63"/>
  <c r="P233" i="63"/>
  <c r="P234" i="63"/>
  <c r="P235" i="63"/>
  <c r="P236" i="63"/>
  <c r="P237" i="63"/>
  <c r="P238" i="63"/>
  <c r="P239" i="63"/>
  <c r="P240" i="63"/>
  <c r="P241" i="63"/>
  <c r="P242" i="63"/>
  <c r="P244" i="63"/>
  <c r="P245" i="63"/>
  <c r="P246" i="63"/>
  <c r="P247" i="63"/>
  <c r="P248" i="63"/>
  <c r="P249" i="63"/>
  <c r="P250" i="63"/>
  <c r="P251" i="63"/>
  <c r="P252" i="63"/>
  <c r="P253" i="63"/>
  <c r="P254" i="63"/>
  <c r="P256" i="63"/>
  <c r="P257" i="63"/>
  <c r="P258" i="63"/>
  <c r="P259" i="63"/>
  <c r="P260" i="63"/>
  <c r="P261" i="63"/>
  <c r="P262" i="63"/>
  <c r="P263" i="63"/>
  <c r="P264" i="63"/>
  <c r="P265" i="63"/>
  <c r="P266" i="63"/>
  <c r="P268" i="63"/>
  <c r="P269" i="63"/>
  <c r="P270" i="63"/>
  <c r="P271" i="63"/>
  <c r="P272" i="63"/>
  <c r="P273" i="63"/>
  <c r="P274" i="63"/>
  <c r="P275" i="63"/>
  <c r="P276" i="63"/>
  <c r="P277" i="63"/>
  <c r="P278" i="63"/>
  <c r="P280" i="63"/>
  <c r="P281" i="63"/>
  <c r="P282" i="63"/>
  <c r="P283" i="63"/>
  <c r="P284" i="63"/>
  <c r="P285" i="63"/>
  <c r="P286" i="63"/>
  <c r="P287" i="63"/>
  <c r="P288" i="63"/>
  <c r="P289" i="63"/>
  <c r="P290" i="63"/>
  <c r="P292" i="63"/>
  <c r="P293" i="63"/>
  <c r="P294" i="63"/>
  <c r="P295" i="63"/>
  <c r="P296" i="63"/>
  <c r="P297" i="63"/>
  <c r="P298" i="63"/>
  <c r="P299" i="63"/>
  <c r="P300" i="63"/>
  <c r="P301" i="63"/>
  <c r="P302" i="63"/>
  <c r="P304" i="63"/>
  <c r="P305" i="63"/>
  <c r="P306" i="63"/>
  <c r="P307" i="63"/>
  <c r="P308" i="63"/>
  <c r="P309" i="63"/>
  <c r="P310" i="63"/>
  <c r="P311" i="63"/>
  <c r="P312" i="63"/>
  <c r="P313" i="63"/>
  <c r="P314" i="63"/>
  <c r="P316" i="63"/>
  <c r="P317" i="63"/>
  <c r="P318" i="63"/>
  <c r="P319" i="63"/>
  <c r="P320" i="63"/>
  <c r="P321" i="63"/>
  <c r="P322" i="63"/>
  <c r="P323" i="63"/>
  <c r="P324" i="63"/>
  <c r="P325" i="63"/>
  <c r="P328" i="63"/>
  <c r="P329" i="63"/>
  <c r="P330" i="63"/>
  <c r="P331" i="63"/>
  <c r="P332" i="63"/>
  <c r="P333" i="63"/>
  <c r="P334" i="63"/>
  <c r="P335" i="63"/>
  <c r="P336" i="63"/>
  <c r="P337" i="63"/>
  <c r="P338" i="63"/>
  <c r="P340" i="63"/>
  <c r="P341" i="63"/>
  <c r="P342" i="63"/>
  <c r="P343" i="63"/>
  <c r="P344" i="63"/>
  <c r="P345" i="63"/>
  <c r="P346" i="63"/>
  <c r="P347" i="63"/>
  <c r="P348" i="63"/>
  <c r="P349" i="63"/>
  <c r="P350" i="63"/>
  <c r="P352" i="63"/>
  <c r="P353" i="63"/>
  <c r="P354" i="63"/>
  <c r="P355" i="63"/>
  <c r="P356" i="63"/>
  <c r="P357" i="63"/>
  <c r="P358" i="63"/>
  <c r="P359" i="63"/>
  <c r="P360" i="63"/>
  <c r="P361" i="63"/>
  <c r="P362" i="63"/>
  <c r="P364" i="63"/>
  <c r="P365" i="63"/>
  <c r="P366" i="63"/>
  <c r="P367" i="63"/>
  <c r="P368" i="63"/>
  <c r="P369" i="63"/>
  <c r="P370" i="63"/>
  <c r="P371" i="63"/>
  <c r="P372" i="63"/>
  <c r="P373" i="63"/>
  <c r="P374" i="63"/>
  <c r="P376" i="63"/>
  <c r="P377" i="63"/>
  <c r="P378" i="63"/>
  <c r="P379" i="63"/>
  <c r="P380" i="63"/>
  <c r="P381" i="63"/>
  <c r="P382" i="63"/>
  <c r="P383" i="63"/>
  <c r="P384" i="63"/>
  <c r="P385" i="63"/>
  <c r="P386" i="63"/>
  <c r="P388" i="63"/>
  <c r="P389" i="63"/>
  <c r="P390" i="63"/>
  <c r="P391" i="63"/>
  <c r="P392" i="63"/>
  <c r="P393" i="63"/>
  <c r="P394" i="63"/>
  <c r="P395" i="63"/>
  <c r="P396" i="63"/>
  <c r="P397" i="63"/>
  <c r="P398" i="63"/>
  <c r="P400" i="63"/>
  <c r="P401" i="63"/>
  <c r="P402" i="63"/>
  <c r="P403" i="63"/>
  <c r="P404" i="63"/>
  <c r="P405" i="63"/>
  <c r="P406" i="63"/>
  <c r="P407" i="63"/>
  <c r="P408" i="63"/>
  <c r="P409" i="63"/>
  <c r="P410" i="63"/>
  <c r="P412" i="63"/>
  <c r="P413" i="63"/>
  <c r="P414" i="63"/>
  <c r="P415" i="63"/>
  <c r="P416" i="63"/>
  <c r="P417" i="63"/>
  <c r="P418" i="63"/>
  <c r="P419" i="63"/>
  <c r="P420" i="63"/>
  <c r="P421" i="63"/>
  <c r="P422" i="63"/>
  <c r="P424" i="63"/>
  <c r="P425" i="63"/>
  <c r="P426" i="63"/>
  <c r="P427" i="63"/>
  <c r="P428" i="63"/>
  <c r="P429" i="63"/>
  <c r="P430" i="63"/>
  <c r="P431" i="63"/>
  <c r="P432" i="63"/>
  <c r="P433" i="63"/>
  <c r="P434" i="63"/>
  <c r="P436" i="63"/>
  <c r="P437" i="63"/>
  <c r="P438" i="63"/>
  <c r="P439" i="63"/>
  <c r="P440" i="63"/>
  <c r="P441" i="63"/>
  <c r="P442" i="63"/>
  <c r="P443" i="63"/>
  <c r="P444" i="63"/>
  <c r="P445" i="63"/>
  <c r="P446" i="63"/>
  <c r="P448" i="63"/>
  <c r="P449" i="63"/>
  <c r="P450" i="63"/>
  <c r="P451" i="63"/>
  <c r="P452" i="63"/>
  <c r="P453" i="63"/>
  <c r="P454" i="63"/>
  <c r="P455" i="63"/>
  <c r="P456" i="63"/>
  <c r="P457" i="63"/>
  <c r="P458" i="63"/>
  <c r="P460" i="63"/>
  <c r="P461" i="63"/>
  <c r="P462" i="63"/>
  <c r="P463" i="63"/>
  <c r="P464" i="63"/>
  <c r="P465" i="63"/>
  <c r="P466" i="63"/>
  <c r="P467" i="63"/>
  <c r="P468" i="63"/>
  <c r="P469" i="63"/>
  <c r="P470" i="63"/>
  <c r="P472" i="63"/>
  <c r="P473" i="63"/>
  <c r="P474" i="63"/>
  <c r="P475" i="63"/>
  <c r="P476" i="63"/>
  <c r="P477" i="63"/>
  <c r="P478" i="63"/>
  <c r="P479" i="63"/>
  <c r="P480" i="63"/>
  <c r="P481" i="63"/>
  <c r="P482" i="63"/>
  <c r="P484" i="63"/>
  <c r="P485" i="63"/>
  <c r="P486" i="63"/>
  <c r="P487" i="63"/>
  <c r="P488" i="63"/>
  <c r="P489" i="63"/>
  <c r="P490" i="63"/>
  <c r="P491" i="63"/>
  <c r="P492" i="63"/>
  <c r="P493" i="63"/>
  <c r="P494" i="63"/>
  <c r="P496" i="63"/>
  <c r="P497" i="63"/>
  <c r="P498" i="63"/>
  <c r="P499" i="63"/>
  <c r="P500" i="63"/>
  <c r="P501" i="63"/>
  <c r="P502" i="63"/>
  <c r="P503" i="63"/>
  <c r="P504" i="63"/>
  <c r="P505" i="63"/>
  <c r="P506" i="63"/>
  <c r="P508" i="63"/>
  <c r="P509" i="63"/>
  <c r="P510" i="63"/>
  <c r="P511" i="63"/>
  <c r="P512" i="63"/>
  <c r="P513" i="63"/>
  <c r="P514" i="63"/>
  <c r="P515" i="63"/>
  <c r="P516" i="63"/>
  <c r="P517" i="63"/>
  <c r="P518" i="63"/>
  <c r="P520" i="63"/>
  <c r="P521" i="63"/>
  <c r="P522" i="63"/>
  <c r="P523" i="63"/>
  <c r="P524" i="63"/>
  <c r="P525" i="63"/>
  <c r="P526" i="63"/>
  <c r="P527" i="63"/>
  <c r="P528" i="63"/>
  <c r="P529" i="63"/>
  <c r="P530" i="63"/>
  <c r="P532" i="63"/>
  <c r="P533" i="63"/>
  <c r="P534" i="63"/>
  <c r="P535" i="63"/>
  <c r="P536" i="63"/>
  <c r="P537" i="63"/>
  <c r="P538" i="63"/>
  <c r="P539" i="63"/>
  <c r="P540" i="63"/>
  <c r="P541" i="63"/>
  <c r="P542" i="63"/>
  <c r="P544" i="63"/>
  <c r="P545" i="63"/>
  <c r="P546" i="63"/>
  <c r="P547" i="63"/>
  <c r="P548" i="63"/>
  <c r="P549" i="63"/>
  <c r="P550" i="63"/>
  <c r="P551" i="63"/>
  <c r="P552" i="63"/>
  <c r="P553" i="63"/>
  <c r="P554" i="63"/>
  <c r="P556" i="63"/>
  <c r="P557" i="63"/>
  <c r="P558" i="63"/>
  <c r="P559" i="63"/>
  <c r="P560" i="63"/>
  <c r="P561" i="63"/>
  <c r="P562" i="63"/>
  <c r="P563" i="63"/>
  <c r="P564" i="63"/>
  <c r="P565" i="63"/>
  <c r="P566" i="63"/>
  <c r="P568" i="63"/>
  <c r="P569" i="63"/>
  <c r="P570" i="63"/>
  <c r="P571" i="63"/>
  <c r="P572" i="63"/>
  <c r="P573" i="63"/>
  <c r="P574" i="63"/>
  <c r="P575" i="63"/>
  <c r="P576" i="63"/>
  <c r="P577" i="63"/>
  <c r="P578" i="63"/>
  <c r="P580" i="63"/>
  <c r="P581" i="63"/>
  <c r="P582" i="63"/>
  <c r="P583" i="63"/>
  <c r="P584" i="63"/>
  <c r="P585" i="63"/>
  <c r="P586" i="63"/>
  <c r="P587" i="63"/>
  <c r="P588" i="63"/>
  <c r="P589" i="63"/>
  <c r="P590" i="63"/>
  <c r="P592" i="63"/>
  <c r="P593" i="63"/>
  <c r="P594" i="63"/>
  <c r="P595" i="63"/>
  <c r="P596" i="63"/>
  <c r="P597" i="63"/>
  <c r="P598" i="63"/>
  <c r="P599" i="63"/>
  <c r="P600" i="63"/>
  <c r="P601" i="63"/>
  <c r="P602" i="63"/>
  <c r="P604" i="63"/>
  <c r="P605" i="63"/>
  <c r="P606" i="63"/>
  <c r="P607" i="63"/>
  <c r="P608" i="63"/>
  <c r="P609" i="63"/>
  <c r="P610" i="63"/>
  <c r="P611" i="63"/>
  <c r="P612" i="63"/>
  <c r="P613" i="63"/>
  <c r="P614" i="63"/>
  <c r="P616" i="63"/>
  <c r="P617" i="63"/>
  <c r="P618" i="63"/>
  <c r="P619" i="63"/>
  <c r="P620" i="63"/>
  <c r="P621" i="63"/>
  <c r="P622" i="63"/>
  <c r="P623" i="63"/>
  <c r="P624" i="63"/>
  <c r="P625" i="63"/>
  <c r="P626" i="63"/>
  <c r="P628" i="63"/>
  <c r="P629" i="63"/>
  <c r="P630" i="63"/>
  <c r="P631" i="63"/>
  <c r="P632" i="63"/>
  <c r="P633" i="63"/>
  <c r="P634" i="63"/>
  <c r="P635" i="63"/>
  <c r="P636" i="63"/>
  <c r="P637" i="63"/>
  <c r="P638" i="63"/>
  <c r="P640" i="63"/>
  <c r="P641" i="63"/>
  <c r="P642" i="63"/>
  <c r="P643" i="63"/>
  <c r="P644" i="63"/>
  <c r="P645" i="63"/>
  <c r="P646" i="63"/>
  <c r="P647" i="63"/>
  <c r="P648" i="63"/>
  <c r="P649" i="63"/>
  <c r="P650" i="63"/>
  <c r="P652" i="63"/>
  <c r="P653" i="63"/>
  <c r="P654" i="63"/>
  <c r="P655" i="63"/>
  <c r="P656" i="63"/>
  <c r="P657" i="63"/>
  <c r="P658" i="63"/>
  <c r="P659" i="63"/>
  <c r="P660" i="63"/>
  <c r="P661" i="63"/>
  <c r="P662" i="63"/>
  <c r="P664" i="63"/>
  <c r="P665" i="63"/>
  <c r="P666" i="63"/>
  <c r="P667" i="63"/>
  <c r="P668" i="63"/>
  <c r="P669" i="63"/>
  <c r="P670" i="63"/>
  <c r="P671" i="63"/>
  <c r="P672" i="63"/>
  <c r="P673" i="63"/>
  <c r="P674" i="63"/>
  <c r="P676" i="63"/>
  <c r="P677" i="63"/>
  <c r="P678" i="63"/>
  <c r="P679" i="63"/>
  <c r="P680" i="63"/>
  <c r="P681" i="63"/>
  <c r="P682" i="63"/>
  <c r="P683" i="63"/>
  <c r="P684" i="63"/>
  <c r="P685" i="63"/>
  <c r="P686" i="63"/>
  <c r="P688" i="63"/>
  <c r="P689" i="63"/>
  <c r="P690" i="63"/>
  <c r="P691" i="63"/>
  <c r="P692" i="63"/>
  <c r="P693" i="63"/>
  <c r="P694" i="63"/>
  <c r="P695" i="63"/>
  <c r="P696" i="63"/>
  <c r="P697" i="63"/>
  <c r="P698" i="63"/>
  <c r="P700" i="63"/>
  <c r="P701" i="63"/>
  <c r="P702" i="63"/>
  <c r="P703" i="63"/>
  <c r="P704" i="63"/>
  <c r="P705" i="63"/>
  <c r="P706" i="63"/>
  <c r="P707" i="63"/>
  <c r="P708" i="63"/>
  <c r="P709" i="63"/>
  <c r="P710" i="63"/>
  <c r="P712" i="63"/>
  <c r="P713" i="63"/>
  <c r="P714" i="63"/>
  <c r="P715" i="63"/>
  <c r="P716" i="63"/>
  <c r="P717" i="63"/>
  <c r="P718" i="63"/>
  <c r="P719" i="63"/>
  <c r="P720" i="63"/>
  <c r="P721" i="63"/>
  <c r="P722" i="63"/>
  <c r="P724" i="63"/>
  <c r="P725" i="63"/>
  <c r="P726" i="63"/>
  <c r="P727" i="63"/>
  <c r="P728" i="63"/>
  <c r="P729" i="63"/>
  <c r="P730" i="63"/>
  <c r="P731" i="63"/>
  <c r="P732" i="63"/>
  <c r="P733" i="63"/>
  <c r="P734" i="63"/>
  <c r="P736" i="63"/>
  <c r="P737" i="63"/>
  <c r="P738" i="63"/>
  <c r="P739" i="63"/>
  <c r="P740" i="63"/>
  <c r="P741" i="63"/>
  <c r="P742" i="63"/>
  <c r="P743" i="63"/>
  <c r="P744" i="63"/>
  <c r="P745" i="63"/>
  <c r="P746" i="63"/>
  <c r="P748" i="63"/>
  <c r="P749" i="63"/>
  <c r="P750" i="63"/>
  <c r="P751" i="63"/>
  <c r="P752" i="63"/>
  <c r="P753" i="63"/>
  <c r="P754" i="63"/>
  <c r="P755" i="63"/>
  <c r="P756" i="63"/>
  <c r="P757" i="63"/>
  <c r="P758" i="63"/>
  <c r="P760" i="63"/>
  <c r="P761" i="63"/>
  <c r="P762" i="63"/>
  <c r="P763" i="63"/>
  <c r="P764" i="63"/>
  <c r="P765" i="63"/>
  <c r="P766" i="63"/>
  <c r="P767" i="63"/>
  <c r="P768" i="63"/>
  <c r="P769" i="63"/>
  <c r="P770" i="63"/>
  <c r="P772" i="63"/>
  <c r="P773" i="63"/>
  <c r="P774" i="63"/>
  <c r="P775" i="63"/>
  <c r="P776" i="63"/>
  <c r="P777" i="63"/>
  <c r="P778" i="63"/>
  <c r="P779" i="63"/>
  <c r="P780" i="63"/>
  <c r="P781" i="63"/>
  <c r="P782" i="63"/>
  <c r="P784" i="63"/>
  <c r="P785" i="63"/>
  <c r="P786" i="63"/>
  <c r="P787" i="63"/>
  <c r="P788" i="63"/>
  <c r="P789" i="63"/>
  <c r="P790" i="63"/>
  <c r="P791" i="63"/>
  <c r="P792" i="63"/>
  <c r="P793" i="63"/>
  <c r="P794" i="63"/>
  <c r="P796" i="63"/>
  <c r="P797" i="63"/>
  <c r="P798" i="63"/>
  <c r="P799" i="63"/>
  <c r="P800" i="63"/>
  <c r="P801" i="63"/>
  <c r="P802" i="63"/>
  <c r="P803" i="63"/>
  <c r="P804" i="63"/>
  <c r="P805" i="63"/>
  <c r="P806" i="63"/>
  <c r="P808" i="63"/>
  <c r="P809" i="63"/>
  <c r="P810" i="63"/>
  <c r="P811" i="63"/>
  <c r="P812" i="63"/>
  <c r="P813" i="63"/>
  <c r="P814" i="63"/>
  <c r="P815" i="63"/>
  <c r="P816" i="63"/>
  <c r="P817" i="63"/>
  <c r="P818" i="63"/>
  <c r="P820" i="63"/>
  <c r="P821" i="63"/>
  <c r="P822" i="63"/>
  <c r="P823" i="63"/>
  <c r="P824" i="63"/>
  <c r="P825" i="63"/>
  <c r="P826" i="63"/>
  <c r="P827" i="63"/>
  <c r="P828" i="63"/>
  <c r="P829" i="63"/>
  <c r="P830" i="63"/>
  <c r="P832" i="63"/>
  <c r="P833" i="63"/>
  <c r="P834" i="63"/>
  <c r="P835" i="63"/>
  <c r="P836" i="63"/>
  <c r="P837" i="63"/>
  <c r="P838" i="63"/>
  <c r="P839" i="63"/>
  <c r="P840" i="63"/>
  <c r="P841" i="63"/>
  <c r="P842" i="63"/>
  <c r="P844" i="63"/>
  <c r="P845" i="63"/>
  <c r="P846" i="63"/>
  <c r="P847" i="63"/>
  <c r="P848" i="63"/>
  <c r="P849" i="63"/>
  <c r="P850" i="63"/>
  <c r="P851" i="63"/>
  <c r="P852" i="63"/>
  <c r="P853" i="63"/>
  <c r="P854" i="63"/>
  <c r="P856" i="63"/>
  <c r="P857" i="63"/>
  <c r="P858" i="63"/>
  <c r="P859" i="63"/>
  <c r="P860" i="63"/>
  <c r="P861" i="63"/>
  <c r="P862" i="63"/>
  <c r="P863" i="63"/>
  <c r="P864" i="63"/>
  <c r="P865" i="63"/>
  <c r="P866" i="63"/>
  <c r="P868" i="63"/>
  <c r="P869" i="63"/>
  <c r="P870" i="63"/>
  <c r="P871" i="63"/>
  <c r="P872" i="63"/>
  <c r="P873" i="63"/>
  <c r="P874" i="63"/>
  <c r="P875" i="63"/>
  <c r="P876" i="63"/>
  <c r="P877" i="63"/>
  <c r="P878" i="63"/>
  <c r="P880" i="63"/>
  <c r="P881" i="63"/>
  <c r="P882" i="63"/>
  <c r="P883" i="63"/>
  <c r="P884" i="63"/>
  <c r="P885" i="63"/>
  <c r="P886" i="63"/>
  <c r="P887" i="63"/>
  <c r="P888" i="63"/>
  <c r="P889" i="63"/>
  <c r="P890" i="63"/>
  <c r="P892" i="63"/>
  <c r="P893" i="63"/>
  <c r="P894" i="63"/>
  <c r="P895" i="63"/>
  <c r="P896" i="63"/>
  <c r="P897" i="63"/>
  <c r="P898" i="63"/>
  <c r="P899" i="63"/>
  <c r="P900" i="63"/>
  <c r="P901" i="63"/>
  <c r="P902" i="63"/>
  <c r="P904" i="63"/>
  <c r="P905" i="63"/>
  <c r="P906" i="63"/>
  <c r="P907" i="63"/>
  <c r="P908" i="63"/>
  <c r="P909" i="63"/>
  <c r="P910" i="63"/>
  <c r="P911" i="63"/>
  <c r="P912" i="63"/>
  <c r="P913" i="63"/>
  <c r="P914" i="63"/>
  <c r="P916" i="63"/>
  <c r="P917" i="63"/>
  <c r="P918" i="63"/>
  <c r="P919" i="63"/>
  <c r="P920" i="63"/>
  <c r="P921" i="63"/>
  <c r="P922" i="63"/>
  <c r="P923" i="63"/>
  <c r="P924" i="63"/>
  <c r="P925" i="63"/>
  <c r="P926" i="63"/>
  <c r="P928" i="63"/>
  <c r="P929" i="63"/>
  <c r="P930" i="63"/>
  <c r="P931" i="63"/>
  <c r="P932" i="63"/>
  <c r="P933" i="63"/>
  <c r="P934" i="63"/>
  <c r="P935" i="63"/>
  <c r="P936" i="63"/>
  <c r="P937" i="63"/>
  <c r="P938" i="63"/>
  <c r="P940" i="63"/>
  <c r="P941" i="63"/>
  <c r="P942" i="63"/>
  <c r="P943" i="63"/>
  <c r="P944" i="63"/>
  <c r="P945" i="63"/>
  <c r="P946" i="63"/>
  <c r="P947" i="63"/>
  <c r="P948" i="63"/>
  <c r="P949" i="63"/>
  <c r="P950" i="63"/>
  <c r="P952" i="63"/>
  <c r="P953" i="63"/>
  <c r="P954" i="63"/>
  <c r="P955" i="63"/>
  <c r="P956" i="63"/>
  <c r="P957" i="63"/>
  <c r="P958" i="63"/>
  <c r="P959" i="63"/>
  <c r="P960" i="63"/>
  <c r="P961" i="63"/>
  <c r="P962" i="63"/>
  <c r="P964" i="63"/>
  <c r="P965" i="63"/>
  <c r="P966" i="63"/>
  <c r="P967" i="63"/>
  <c r="P968" i="63"/>
  <c r="P969" i="63"/>
  <c r="P970" i="63"/>
  <c r="P971" i="63"/>
  <c r="P972" i="63"/>
  <c r="P973" i="63"/>
  <c r="B2" i="74" l="1"/>
  <c r="F959" i="70" l="1"/>
  <c r="F958" i="70"/>
  <c r="F957" i="70"/>
  <c r="F956" i="70"/>
  <c r="F955" i="70"/>
  <c r="F954" i="70"/>
  <c r="F953" i="70"/>
  <c r="F952" i="70"/>
  <c r="F894" i="70"/>
  <c r="F895" i="70"/>
  <c r="F896" i="70"/>
  <c r="F897" i="70"/>
  <c r="F898" i="70"/>
  <c r="F899" i="70"/>
  <c r="F900" i="70"/>
  <c r="F901" i="70"/>
  <c r="F902" i="70"/>
  <c r="F903" i="70"/>
  <c r="F904" i="70"/>
  <c r="F905" i="70"/>
  <c r="F906" i="70"/>
  <c r="F907" i="70"/>
  <c r="F908" i="70"/>
  <c r="F909" i="70"/>
  <c r="F951" i="70"/>
  <c r="F950" i="70"/>
  <c r="F947" i="70"/>
  <c r="F946" i="70"/>
  <c r="F945" i="70"/>
  <c r="F944" i="70"/>
  <c r="F943" i="70"/>
  <c r="F942" i="70"/>
  <c r="F941" i="70"/>
  <c r="F940" i="70"/>
  <c r="F939" i="70"/>
  <c r="F938" i="70"/>
  <c r="F937" i="70"/>
  <c r="F936" i="70"/>
  <c r="F935" i="70"/>
  <c r="F934" i="70"/>
  <c r="F933" i="70"/>
  <c r="F932" i="70"/>
  <c r="F931" i="70"/>
  <c r="F930" i="70"/>
  <c r="F929" i="70"/>
  <c r="F928" i="70"/>
  <c r="F927" i="70"/>
  <c r="F926" i="70"/>
  <c r="F925" i="70"/>
  <c r="F924" i="70"/>
  <c r="F923" i="70"/>
  <c r="F922" i="70"/>
  <c r="F921" i="70"/>
  <c r="F949" i="70"/>
  <c r="F948" i="70"/>
  <c r="F920" i="70"/>
  <c r="F919" i="70"/>
  <c r="F917" i="70"/>
  <c r="F918" i="70"/>
  <c r="F916" i="70"/>
  <c r="F914" i="70"/>
  <c r="F911" i="70"/>
  <c r="F912" i="70"/>
  <c r="F913" i="70"/>
  <c r="F910" i="70"/>
  <c r="F915" i="70"/>
  <c r="F893" i="70"/>
  <c r="F890" i="70"/>
  <c r="F891" i="70"/>
  <c r="F892" i="70"/>
  <c r="F869" i="70"/>
  <c r="F870" i="70"/>
  <c r="F871" i="70"/>
  <c r="F872" i="70"/>
  <c r="F873" i="70"/>
  <c r="F874" i="70"/>
  <c r="F875" i="70"/>
  <c r="F876" i="70"/>
  <c r="F877" i="70"/>
  <c r="F878" i="70"/>
  <c r="F879" i="70"/>
  <c r="F880" i="70"/>
  <c r="F881" i="70"/>
  <c r="F882" i="70"/>
  <c r="F883" i="70"/>
  <c r="F884" i="70"/>
  <c r="F885" i="70"/>
  <c r="F886" i="70"/>
  <c r="F887" i="70"/>
  <c r="F888" i="70"/>
  <c r="F889" i="70"/>
  <c r="F868" i="70"/>
  <c r="F867" i="70"/>
  <c r="F866" i="70"/>
  <c r="F865" i="70"/>
  <c r="F864" i="70"/>
  <c r="F853" i="70"/>
  <c r="F852" i="70"/>
  <c r="F851" i="70"/>
  <c r="F850" i="70"/>
  <c r="F849" i="70"/>
  <c r="F859" i="70"/>
  <c r="F860" i="70"/>
  <c r="F861" i="70"/>
  <c r="F862" i="70"/>
  <c r="F863" i="70"/>
  <c r="F858" i="70"/>
  <c r="F857" i="70"/>
  <c r="F856" i="70"/>
  <c r="F855" i="70"/>
  <c r="F854" i="70"/>
  <c r="F847" i="70"/>
  <c r="F848" i="70"/>
  <c r="F793" i="70"/>
  <c r="F794" i="70"/>
  <c r="F795" i="70"/>
  <c r="F796" i="70"/>
  <c r="F797" i="70"/>
  <c r="F798" i="70"/>
  <c r="F799" i="70"/>
  <c r="F800" i="70"/>
  <c r="F801" i="70"/>
  <c r="F802" i="70"/>
  <c r="F803" i="70"/>
  <c r="F804" i="70"/>
  <c r="F805" i="70"/>
  <c r="F806" i="70"/>
  <c r="F807" i="70"/>
  <c r="F808" i="70"/>
  <c r="F809" i="70"/>
  <c r="F810" i="70"/>
  <c r="F811" i="70"/>
  <c r="F812" i="70"/>
  <c r="F813" i="70"/>
  <c r="F814" i="70"/>
  <c r="F815" i="70"/>
  <c r="F816" i="70"/>
  <c r="F817" i="70"/>
  <c r="F818" i="70"/>
  <c r="F819" i="70"/>
  <c r="F820" i="70"/>
  <c r="F821" i="70"/>
  <c r="F822" i="70"/>
  <c r="F823" i="70"/>
  <c r="F824" i="70"/>
  <c r="F825" i="70"/>
  <c r="F826" i="70"/>
  <c r="F827" i="70"/>
  <c r="F828" i="70"/>
  <c r="F829" i="70"/>
  <c r="F830" i="70"/>
  <c r="F831" i="70"/>
  <c r="F832" i="70"/>
  <c r="F833" i="70"/>
  <c r="F834" i="70"/>
  <c r="F835" i="70"/>
  <c r="F836" i="70"/>
  <c r="F837" i="70"/>
  <c r="F838" i="70"/>
  <c r="F839" i="70"/>
  <c r="F840" i="70"/>
  <c r="F841" i="70"/>
  <c r="F842" i="70"/>
  <c r="F843" i="70"/>
  <c r="F844" i="70"/>
  <c r="F845" i="70"/>
  <c r="F846" i="70"/>
  <c r="F792" i="70"/>
  <c r="F791" i="70"/>
  <c r="F790" i="70"/>
  <c r="F789" i="70"/>
  <c r="F780" i="70"/>
  <c r="F781" i="70"/>
  <c r="F782" i="70"/>
  <c r="F783" i="70"/>
  <c r="F784" i="70"/>
  <c r="F785" i="70"/>
  <c r="F786" i="70"/>
  <c r="F787" i="70"/>
  <c r="F788" i="70"/>
  <c r="F779" i="70"/>
  <c r="F778" i="70"/>
  <c r="F777" i="70"/>
  <c r="F776" i="70"/>
  <c r="F775" i="70"/>
  <c r="F774" i="70"/>
  <c r="F771" i="70"/>
  <c r="F772" i="70"/>
  <c r="F773" i="70"/>
  <c r="F767" i="70"/>
  <c r="F768" i="70"/>
  <c r="F769" i="70"/>
  <c r="F770" i="70"/>
  <c r="F762" i="70"/>
  <c r="F761" i="70"/>
  <c r="F760" i="70"/>
  <c r="F759" i="70"/>
  <c r="F758" i="70"/>
  <c r="F766" i="70"/>
  <c r="F765" i="70"/>
  <c r="F764" i="70"/>
  <c r="F763" i="70"/>
  <c r="F757" i="70"/>
  <c r="F756" i="70"/>
  <c r="F755" i="70"/>
  <c r="F754" i="70"/>
  <c r="F753" i="70"/>
  <c r="F752" i="70"/>
  <c r="F751" i="70"/>
  <c r="F750" i="70"/>
  <c r="F747" i="70"/>
  <c r="F748" i="70"/>
  <c r="F749" i="70"/>
  <c r="F709" i="70"/>
  <c r="F710" i="70"/>
  <c r="F711" i="70"/>
  <c r="F712" i="70"/>
  <c r="F713" i="70"/>
  <c r="F714" i="70"/>
  <c r="F715" i="70"/>
  <c r="F716" i="70"/>
  <c r="F717" i="70"/>
  <c r="F718" i="70"/>
  <c r="F719" i="70"/>
  <c r="F720" i="70"/>
  <c r="F721" i="70"/>
  <c r="F722" i="70"/>
  <c r="F723" i="70"/>
  <c r="F724" i="70"/>
  <c r="F725" i="70"/>
  <c r="F726" i="70"/>
  <c r="F727" i="70"/>
  <c r="F728" i="70"/>
  <c r="F729" i="70"/>
  <c r="F730" i="70"/>
  <c r="F731" i="70"/>
  <c r="F732" i="70"/>
  <c r="F733" i="70"/>
  <c r="F734" i="70"/>
  <c r="F735" i="70"/>
  <c r="F736" i="70"/>
  <c r="F737" i="70"/>
  <c r="F738" i="70"/>
  <c r="F739" i="70"/>
  <c r="F740" i="70"/>
  <c r="F741" i="70"/>
  <c r="F742" i="70"/>
  <c r="F743" i="70"/>
  <c r="F744" i="70"/>
  <c r="F745" i="70"/>
  <c r="F746" i="70"/>
  <c r="F708" i="70"/>
  <c r="F707" i="70"/>
  <c r="F706" i="70"/>
  <c r="F705" i="70"/>
  <c r="F704" i="70"/>
  <c r="F703" i="70"/>
  <c r="F702" i="70"/>
  <c r="F701" i="70"/>
  <c r="F700" i="70"/>
  <c r="F699" i="70"/>
  <c r="F698" i="70"/>
  <c r="F697" i="70"/>
  <c r="F696" i="70"/>
  <c r="F695" i="70"/>
  <c r="F694" i="70"/>
  <c r="F693" i="70"/>
  <c r="F692" i="70"/>
  <c r="F691" i="70"/>
  <c r="F690" i="70"/>
  <c r="F689" i="70"/>
  <c r="F688" i="70"/>
  <c r="F687" i="70"/>
  <c r="F686" i="70"/>
  <c r="F685" i="70"/>
  <c r="F684" i="70"/>
  <c r="F683" i="70"/>
  <c r="F682" i="70"/>
  <c r="F681" i="70"/>
  <c r="F680" i="70"/>
  <c r="F679" i="70"/>
  <c r="F678" i="70"/>
  <c r="F677" i="70"/>
  <c r="F676" i="70"/>
  <c r="F675" i="70"/>
  <c r="F674" i="70"/>
  <c r="F673" i="70"/>
  <c r="F672" i="70"/>
  <c r="F671" i="70"/>
  <c r="F670" i="70"/>
  <c r="F669" i="70"/>
  <c r="F668" i="70"/>
  <c r="F667" i="70"/>
  <c r="F666" i="70"/>
  <c r="F665" i="70"/>
  <c r="F664" i="70"/>
  <c r="F663" i="70"/>
  <c r="F662" i="70"/>
  <c r="F661" i="70"/>
  <c r="F660" i="70"/>
  <c r="F659" i="70"/>
  <c r="F654" i="70"/>
  <c r="F655" i="70"/>
  <c r="F656" i="70"/>
  <c r="F657" i="70"/>
  <c r="F658" i="70"/>
  <c r="F653" i="70"/>
  <c r="F652" i="70"/>
  <c r="F651" i="70"/>
  <c r="F650" i="70"/>
  <c r="F636" i="70"/>
  <c r="F608" i="70"/>
  <c r="F609" i="70"/>
  <c r="F610" i="70"/>
  <c r="F611" i="70"/>
  <c r="F612" i="70"/>
  <c r="F613" i="70"/>
  <c r="F614" i="70"/>
  <c r="F615" i="70"/>
  <c r="F616" i="70"/>
  <c r="F617" i="70"/>
  <c r="F618" i="70"/>
  <c r="F619" i="70"/>
  <c r="F620" i="70"/>
  <c r="F621" i="70"/>
  <c r="F622" i="70"/>
  <c r="F623" i="70"/>
  <c r="F624" i="70"/>
  <c r="F625" i="70"/>
  <c r="F626" i="70"/>
  <c r="F627" i="70"/>
  <c r="F628" i="70"/>
  <c r="F629" i="70"/>
  <c r="F630" i="70"/>
  <c r="F631" i="70"/>
  <c r="F632" i="70"/>
  <c r="F633" i="70"/>
  <c r="F634" i="70"/>
  <c r="F635" i="70"/>
  <c r="F637" i="70"/>
  <c r="F638" i="70"/>
  <c r="F639" i="70"/>
  <c r="F640" i="70"/>
  <c r="F641" i="70"/>
  <c r="F642" i="70"/>
  <c r="F643" i="70"/>
  <c r="F644" i="70"/>
  <c r="F645" i="70"/>
  <c r="F646" i="70"/>
  <c r="F647" i="70"/>
  <c r="F648" i="70"/>
  <c r="F649" i="70"/>
  <c r="F607" i="70" l="1"/>
  <c r="F606" i="70"/>
  <c r="F605" i="70"/>
  <c r="F604" i="70"/>
  <c r="F603" i="70"/>
  <c r="F602" i="70"/>
  <c r="F601" i="70"/>
  <c r="F600" i="70"/>
  <c r="F599" i="70"/>
  <c r="F598" i="70"/>
  <c r="F597" i="70"/>
  <c r="F596" i="70"/>
  <c r="F595" i="70"/>
  <c r="F594" i="70"/>
  <c r="F593" i="70"/>
  <c r="F592" i="70"/>
  <c r="F591" i="70"/>
  <c r="F590" i="70"/>
  <c r="F589" i="70"/>
  <c r="F588" i="70"/>
  <c r="F587" i="70"/>
  <c r="F586" i="70"/>
  <c r="F585" i="70"/>
  <c r="F584" i="70"/>
  <c r="F583" i="70"/>
  <c r="F582" i="70"/>
  <c r="F581" i="70"/>
  <c r="F580" i="70"/>
  <c r="F579" i="70"/>
  <c r="F578" i="70"/>
  <c r="F577" i="70"/>
  <c r="F576" i="70"/>
  <c r="F575" i="70"/>
  <c r="F574" i="70"/>
  <c r="F573" i="70"/>
  <c r="F572" i="70"/>
  <c r="F571" i="70" l="1"/>
  <c r="F570" i="70"/>
  <c r="F569" i="70"/>
  <c r="F568" i="70"/>
  <c r="F567" i="70"/>
  <c r="F566" i="70"/>
  <c r="F565" i="70"/>
  <c r="F559" i="70"/>
  <c r="F560" i="70"/>
  <c r="F561" i="70"/>
  <c r="F562" i="70"/>
  <c r="F563" i="70"/>
  <c r="F564" i="70"/>
  <c r="F558" i="70" l="1"/>
  <c r="F557" i="70"/>
  <c r="F556" i="70"/>
  <c r="F555" i="70"/>
  <c r="F554" i="70"/>
  <c r="F553" i="70"/>
  <c r="F552" i="70"/>
  <c r="F551" i="70"/>
  <c r="F550" i="70" l="1"/>
  <c r="F549" i="70"/>
  <c r="F497" i="70"/>
  <c r="F498" i="70"/>
  <c r="F499" i="70"/>
  <c r="F500" i="70"/>
  <c r="F501" i="70"/>
  <c r="F502" i="70"/>
  <c r="F503" i="70"/>
  <c r="F504" i="70"/>
  <c r="F505" i="70"/>
  <c r="F506" i="70"/>
  <c r="F507" i="70"/>
  <c r="F508" i="70"/>
  <c r="F509" i="70"/>
  <c r="F510" i="70"/>
  <c r="F511" i="70"/>
  <c r="F512" i="70"/>
  <c r="F513" i="70"/>
  <c r="F514" i="70"/>
  <c r="F515" i="70"/>
  <c r="F516" i="70"/>
  <c r="F517" i="70"/>
  <c r="F524" i="70"/>
  <c r="F525" i="70"/>
  <c r="F526" i="70"/>
  <c r="F527" i="70"/>
  <c r="F528" i="70"/>
  <c r="F529" i="70"/>
  <c r="F530" i="70"/>
  <c r="F531" i="70"/>
  <c r="F532" i="70"/>
  <c r="F533" i="70"/>
  <c r="F534" i="70"/>
  <c r="F535" i="70"/>
  <c r="F536" i="70"/>
  <c r="F537" i="70"/>
  <c r="F538" i="70"/>
  <c r="F539" i="70"/>
  <c r="F540" i="70"/>
  <c r="F541" i="70"/>
  <c r="F542" i="70"/>
  <c r="F543" i="70"/>
  <c r="F544" i="70"/>
  <c r="F545" i="70"/>
  <c r="F546" i="70"/>
  <c r="F547" i="70"/>
  <c r="F548" i="70"/>
  <c r="F523" i="70"/>
  <c r="F522" i="70"/>
  <c r="F521" i="70"/>
  <c r="F518" i="70"/>
  <c r="F519" i="70"/>
  <c r="F520" i="70"/>
  <c r="F496" i="70" l="1"/>
  <c r="F495" i="70"/>
  <c r="F494" i="70"/>
  <c r="F493" i="70"/>
  <c r="F492" i="70"/>
  <c r="F491" i="70"/>
  <c r="F490" i="70"/>
  <c r="F489" i="70"/>
  <c r="F488" i="70"/>
  <c r="F487" i="70"/>
  <c r="F486" i="70"/>
  <c r="F485" i="70"/>
  <c r="F440" i="70" l="1"/>
  <c r="F441" i="70"/>
  <c r="F442" i="70"/>
  <c r="F443" i="70"/>
  <c r="F444" i="70"/>
  <c r="F445" i="70"/>
  <c r="F446" i="70"/>
  <c r="F447" i="70"/>
  <c r="F448" i="70"/>
  <c r="F449" i="70"/>
  <c r="F450" i="70"/>
  <c r="F451" i="70"/>
  <c r="F452" i="70"/>
  <c r="F453" i="70"/>
  <c r="F454" i="70"/>
  <c r="F455" i="70"/>
  <c r="F456" i="70"/>
  <c r="F457" i="70"/>
  <c r="F458" i="70"/>
  <c r="F459" i="70"/>
  <c r="F460" i="70"/>
  <c r="F461" i="70"/>
  <c r="F462" i="70"/>
  <c r="F463" i="70"/>
  <c r="F464" i="70"/>
  <c r="F465" i="70"/>
  <c r="F466" i="70"/>
  <c r="F467" i="70"/>
  <c r="F468" i="70"/>
  <c r="F469" i="70"/>
  <c r="F470" i="70"/>
  <c r="F471" i="70"/>
  <c r="F472" i="70"/>
  <c r="F473" i="70"/>
  <c r="F474" i="70"/>
  <c r="F475" i="70"/>
  <c r="F476" i="70"/>
  <c r="F477" i="70"/>
  <c r="F478" i="70"/>
  <c r="F479" i="70"/>
  <c r="F480" i="70"/>
  <c r="F481" i="70"/>
  <c r="F482" i="70"/>
  <c r="F483" i="70"/>
  <c r="F484" i="70"/>
  <c r="F439" i="70"/>
  <c r="F438" i="70"/>
  <c r="F425" i="70"/>
  <c r="F426" i="70"/>
  <c r="F427" i="70"/>
  <c r="F428" i="70"/>
  <c r="F429" i="70"/>
  <c r="F430" i="70"/>
  <c r="F431" i="70"/>
  <c r="F432" i="70"/>
  <c r="F433" i="70"/>
  <c r="F434" i="70"/>
  <c r="F435" i="70"/>
  <c r="F436" i="70"/>
  <c r="F424" i="70"/>
  <c r="F423" i="70"/>
  <c r="F422" i="70"/>
  <c r="F421" i="70"/>
  <c r="F420" i="70"/>
  <c r="F419" i="70"/>
  <c r="F418" i="70"/>
  <c r="F417" i="70"/>
  <c r="F416" i="70"/>
  <c r="F415" i="70"/>
  <c r="F414" i="70"/>
  <c r="F413" i="70"/>
  <c r="F412" i="70"/>
  <c r="F411" i="70"/>
  <c r="F410" i="70"/>
  <c r="F409" i="70"/>
  <c r="F408" i="70"/>
  <c r="F407" i="70"/>
  <c r="F406" i="70"/>
  <c r="F405" i="70"/>
  <c r="F404" i="70"/>
  <c r="F403" i="70"/>
  <c r="F402" i="70"/>
  <c r="F401" i="70"/>
  <c r="F400" i="70"/>
  <c r="F399" i="70"/>
  <c r="F398" i="70"/>
  <c r="F397" i="70"/>
  <c r="F396" i="70"/>
  <c r="F395" i="70"/>
  <c r="F394" i="70"/>
  <c r="F393" i="70"/>
  <c r="F392" i="70"/>
  <c r="F391" i="70"/>
  <c r="F390" i="70"/>
  <c r="F389" i="70"/>
  <c r="F388" i="70"/>
  <c r="F386" i="70"/>
  <c r="F385" i="70"/>
  <c r="F384" i="70"/>
  <c r="F383" i="70"/>
  <c r="F382" i="70"/>
  <c r="F381" i="70"/>
  <c r="F380" i="70"/>
  <c r="F379" i="70"/>
  <c r="F378" i="70"/>
  <c r="F377" i="70"/>
  <c r="F376" i="70"/>
  <c r="F375" i="70"/>
  <c r="F374" i="70"/>
  <c r="F373" i="70"/>
  <c r="F372" i="70"/>
  <c r="F371" i="70"/>
  <c r="F370" i="70"/>
  <c r="F369" i="70"/>
  <c r="F368" i="70"/>
  <c r="F367" i="70"/>
  <c r="F366" i="70"/>
  <c r="F365" i="70"/>
  <c r="F364" i="70"/>
  <c r="F363" i="70"/>
  <c r="F362" i="70"/>
  <c r="F361" i="70"/>
  <c r="F360" i="70"/>
  <c r="F359" i="70"/>
  <c r="F358" i="70"/>
  <c r="F357" i="70"/>
  <c r="F356" i="70"/>
  <c r="F355" i="70"/>
  <c r="F354" i="70"/>
  <c r="F353" i="70"/>
  <c r="F352" i="70"/>
  <c r="F351" i="70"/>
  <c r="F350" i="70"/>
  <c r="F349" i="70"/>
  <c r="F348" i="70"/>
  <c r="F347" i="70"/>
  <c r="F346" i="70"/>
  <c r="F345" i="70"/>
  <c r="F344" i="70"/>
  <c r="F387" i="70"/>
  <c r="F341" i="70"/>
  <c r="F340" i="70"/>
  <c r="F339" i="70"/>
  <c r="F343" i="70"/>
  <c r="F342" i="70"/>
  <c r="F338" i="70"/>
  <c r="F337" i="70"/>
  <c r="F3804" i="70"/>
  <c r="F3803" i="70"/>
  <c r="F3802" i="70"/>
  <c r="F3801" i="70"/>
  <c r="F3800" i="70"/>
  <c r="F3799" i="70"/>
  <c r="F3798" i="70"/>
  <c r="F3797" i="70"/>
  <c r="F3796" i="70"/>
  <c r="F3795" i="70"/>
  <c r="F3805" i="70"/>
  <c r="F336" i="70"/>
  <c r="F335" i="70"/>
  <c r="F6" i="70"/>
  <c r="F7" i="70"/>
  <c r="F8" i="70"/>
  <c r="F9" i="70"/>
  <c r="F10" i="70"/>
  <c r="F11" i="70"/>
  <c r="F12" i="70"/>
  <c r="F13" i="70"/>
  <c r="F14" i="70"/>
  <c r="F15" i="70"/>
  <c r="F316" i="70"/>
  <c r="F317" i="70"/>
  <c r="F318" i="70"/>
  <c r="F319" i="70"/>
  <c r="F320" i="70"/>
  <c r="F321" i="70"/>
  <c r="F322" i="70"/>
  <c r="F323" i="70"/>
  <c r="F324" i="70"/>
  <c r="F325" i="70"/>
  <c r="F326" i="70"/>
  <c r="F327" i="70"/>
  <c r="F328" i="70"/>
  <c r="F329" i="70"/>
  <c r="F330" i="70"/>
  <c r="F331" i="70"/>
  <c r="F332" i="70"/>
  <c r="F333" i="70"/>
  <c r="F334" i="70"/>
  <c r="F315" i="70"/>
  <c r="F314" i="70" l="1"/>
  <c r="F313" i="70"/>
  <c r="F312" i="70"/>
  <c r="F294" i="70"/>
  <c r="F295" i="70"/>
  <c r="F296" i="70"/>
  <c r="F297" i="70"/>
  <c r="F298" i="70"/>
  <c r="F299" i="70"/>
  <c r="F300" i="70"/>
  <c r="F301" i="70"/>
  <c r="F302" i="70"/>
  <c r="F303" i="70"/>
  <c r="F304" i="70"/>
  <c r="F305" i="70"/>
  <c r="F306" i="70"/>
  <c r="F307" i="70"/>
  <c r="F308" i="70"/>
  <c r="F309" i="70"/>
  <c r="F310" i="70"/>
  <c r="F311" i="70"/>
  <c r="F293" i="70"/>
  <c r="F292" i="70"/>
  <c r="F291" i="70"/>
  <c r="F290" i="70"/>
  <c r="F289" i="70"/>
  <c r="F288" i="70"/>
  <c r="F287" i="70"/>
  <c r="F286" i="70"/>
  <c r="F285" i="70"/>
  <c r="F284" i="70"/>
  <c r="F283" i="70"/>
  <c r="F282" i="70"/>
  <c r="F281" i="70"/>
  <c r="F280" i="70"/>
  <c r="F279" i="70"/>
  <c r="F278" i="70"/>
  <c r="F277" i="70"/>
  <c r="F251" i="70"/>
  <c r="F252" i="70"/>
  <c r="F253" i="70"/>
  <c r="F254" i="70"/>
  <c r="F255" i="70"/>
  <c r="F256" i="70"/>
  <c r="F257" i="70"/>
  <c r="F258" i="70"/>
  <c r="F259" i="70"/>
  <c r="F260" i="70"/>
  <c r="F261" i="70"/>
  <c r="F262" i="70"/>
  <c r="F263" i="70"/>
  <c r="F264" i="70"/>
  <c r="F265" i="70"/>
  <c r="F266" i="70"/>
  <c r="F267" i="70"/>
  <c r="F268" i="70"/>
  <c r="F269" i="70"/>
  <c r="F270" i="70"/>
  <c r="F271" i="70"/>
  <c r="F272" i="70"/>
  <c r="F273" i="70"/>
  <c r="F274" i="70"/>
  <c r="F275" i="70"/>
  <c r="F276" i="70"/>
  <c r="F250" i="70"/>
  <c r="F247" i="70"/>
  <c r="F248" i="70"/>
  <c r="F208" i="70"/>
  <c r="F209" i="70"/>
  <c r="F210" i="70"/>
  <c r="F211" i="70"/>
  <c r="F212" i="70"/>
  <c r="F213" i="70"/>
  <c r="F214" i="70"/>
  <c r="F215" i="70"/>
  <c r="F216" i="70"/>
  <c r="F217" i="70"/>
  <c r="F218" i="70"/>
  <c r="F219" i="70"/>
  <c r="F220" i="70"/>
  <c r="F221" i="70"/>
  <c r="F222" i="70"/>
  <c r="F223" i="70"/>
  <c r="F224" i="70"/>
  <c r="F225" i="70"/>
  <c r="F226" i="70"/>
  <c r="F227" i="70"/>
  <c r="F228" i="70"/>
  <c r="F229" i="70"/>
  <c r="F230" i="70"/>
  <c r="F231" i="70"/>
  <c r="F232" i="70"/>
  <c r="F233" i="70"/>
  <c r="F234" i="70"/>
  <c r="F235" i="70"/>
  <c r="F236" i="70"/>
  <c r="F237" i="70"/>
  <c r="F238" i="70"/>
  <c r="F239" i="70"/>
  <c r="F240" i="70"/>
  <c r="F241" i="70"/>
  <c r="F242" i="70"/>
  <c r="F243" i="70"/>
  <c r="F244" i="70"/>
  <c r="F245" i="70"/>
  <c r="F246" i="70"/>
  <c r="F249" i="70"/>
  <c r="F207" i="70"/>
  <c r="F206" i="70"/>
  <c r="F205" i="70"/>
  <c r="F204" i="70"/>
  <c r="F203" i="70"/>
  <c r="F202" i="70"/>
  <c r="F201" i="70"/>
  <c r="F200" i="70" l="1"/>
  <c r="F199" i="70"/>
  <c r="F198" i="70"/>
  <c r="F197" i="70"/>
  <c r="F196" i="70"/>
  <c r="F195" i="70"/>
  <c r="F194" i="70"/>
  <c r="F193" i="70"/>
  <c r="F192" i="70"/>
  <c r="F191" i="70"/>
  <c r="F190" i="70"/>
  <c r="F189" i="70"/>
  <c r="F188" i="70"/>
  <c r="F187" i="70"/>
  <c r="F186" i="70"/>
  <c r="F185" i="70"/>
  <c r="F184" i="70"/>
  <c r="F183" i="70"/>
  <c r="F182" i="70"/>
  <c r="F181" i="70"/>
  <c r="F180" i="70"/>
  <c r="F179" i="70"/>
  <c r="F178" i="70"/>
  <c r="F177" i="70"/>
  <c r="F166" i="70" l="1"/>
  <c r="F167" i="70"/>
  <c r="F168" i="70"/>
  <c r="F169" i="70"/>
  <c r="F170" i="70"/>
  <c r="F171" i="70"/>
  <c r="F172" i="70"/>
  <c r="F173" i="70"/>
  <c r="F174" i="70"/>
  <c r="F175" i="70"/>
  <c r="F176" i="70"/>
  <c r="F165" i="70"/>
  <c r="F164" i="70"/>
  <c r="F163" i="70"/>
  <c r="F162" i="70"/>
  <c r="F161" i="70"/>
  <c r="F160" i="70"/>
  <c r="F159" i="70"/>
  <c r="F158" i="70"/>
  <c r="F157" i="70"/>
  <c r="F156" i="70"/>
  <c r="F155" i="70"/>
  <c r="F154" i="70"/>
  <c r="F153" i="70"/>
  <c r="F152" i="70"/>
  <c r="F151" i="70"/>
  <c r="F150" i="70"/>
  <c r="F149" i="70"/>
  <c r="F148" i="70"/>
  <c r="F147" i="70"/>
  <c r="F146" i="70"/>
  <c r="F145" i="70"/>
  <c r="F144" i="70"/>
  <c r="F143" i="70"/>
  <c r="F142" i="70"/>
  <c r="F141" i="70"/>
  <c r="F140" i="70"/>
  <c r="F139" i="70"/>
  <c r="F138" i="70"/>
  <c r="F137" i="70"/>
  <c r="F136" i="70"/>
  <c r="F135" i="70"/>
  <c r="F134" i="70"/>
  <c r="F133" i="70"/>
  <c r="F132" i="70"/>
  <c r="F131" i="70"/>
  <c r="F130" i="70"/>
  <c r="F129" i="70"/>
  <c r="F128" i="70"/>
  <c r="F127" i="70"/>
  <c r="F126" i="70"/>
  <c r="F125" i="70"/>
  <c r="F96" i="70"/>
  <c r="F97" i="70"/>
  <c r="F98" i="70"/>
  <c r="F99" i="70"/>
  <c r="F100" i="70"/>
  <c r="F101" i="70"/>
  <c r="F102" i="70"/>
  <c r="F103" i="70"/>
  <c r="F104" i="70"/>
  <c r="F105" i="70"/>
  <c r="F106" i="70"/>
  <c r="F107" i="70"/>
  <c r="F108" i="70"/>
  <c r="F109" i="70"/>
  <c r="F110" i="70"/>
  <c r="F111" i="70"/>
  <c r="F112" i="70"/>
  <c r="F113" i="70"/>
  <c r="F114" i="70"/>
  <c r="F115" i="70"/>
  <c r="F116" i="70"/>
  <c r="F117" i="70"/>
  <c r="F118" i="70"/>
  <c r="F119" i="70"/>
  <c r="F120" i="70"/>
  <c r="F121" i="70"/>
  <c r="F122" i="70"/>
  <c r="F123" i="70"/>
  <c r="F124" i="70"/>
  <c r="F95" i="70"/>
  <c r="F94" i="70"/>
  <c r="F93" i="70"/>
  <c r="F92" i="70"/>
  <c r="F91" i="70"/>
  <c r="F3776" i="70" l="1"/>
  <c r="F3777" i="70"/>
  <c r="F3778" i="70"/>
  <c r="F3779" i="70"/>
  <c r="F3780" i="70"/>
  <c r="F3781" i="70"/>
  <c r="F3782" i="70"/>
  <c r="F3783" i="70"/>
  <c r="F3784" i="70"/>
  <c r="F3785" i="70"/>
  <c r="F3786" i="70"/>
  <c r="F3787" i="70"/>
  <c r="F3788" i="70"/>
  <c r="F3789" i="70"/>
  <c r="F3790" i="70"/>
  <c r="F3791" i="70"/>
  <c r="F3792" i="70"/>
  <c r="F90" i="70"/>
  <c r="F89" i="70"/>
  <c r="F88" i="70"/>
  <c r="F87" i="70"/>
  <c r="F86" i="70"/>
  <c r="F85" i="70"/>
  <c r="F84" i="70"/>
  <c r="F83" i="70"/>
  <c r="F82" i="70"/>
  <c r="F81" i="70"/>
  <c r="F80" i="70"/>
  <c r="F79" i="70"/>
  <c r="F78" i="70"/>
  <c r="F77" i="70"/>
  <c r="F76" i="70"/>
  <c r="F75" i="70"/>
  <c r="F74" i="70"/>
  <c r="F73" i="70"/>
  <c r="F72" i="70"/>
  <c r="F71" i="70"/>
  <c r="F31" i="70"/>
  <c r="F32" i="70"/>
  <c r="F33" i="70"/>
  <c r="F34" i="70"/>
  <c r="F35" i="70"/>
  <c r="F36" i="70"/>
  <c r="F37" i="70"/>
  <c r="F38" i="70"/>
  <c r="F39" i="70"/>
  <c r="F40" i="70"/>
  <c r="F41" i="70"/>
  <c r="F42" i="70"/>
  <c r="F43" i="70"/>
  <c r="F44" i="70"/>
  <c r="F45" i="70"/>
  <c r="F46" i="70"/>
  <c r="F47" i="70"/>
  <c r="F48" i="70"/>
  <c r="F49" i="70"/>
  <c r="F50" i="70"/>
  <c r="F51" i="70"/>
  <c r="F52" i="70"/>
  <c r="F53" i="70"/>
  <c r="F54" i="70"/>
  <c r="F55" i="70"/>
  <c r="F56" i="70"/>
  <c r="F57" i="70"/>
  <c r="F58" i="70"/>
  <c r="F59" i="70"/>
  <c r="F3762" i="70"/>
  <c r="F3761" i="70"/>
  <c r="F3760" i="70"/>
  <c r="F3759" i="70"/>
  <c r="F3758" i="70"/>
  <c r="F3757" i="70"/>
  <c r="F3756" i="70"/>
  <c r="F3794" i="70"/>
  <c r="F3793" i="70"/>
  <c r="F3774" i="70"/>
  <c r="F3775" i="70"/>
  <c r="F3773" i="70"/>
  <c r="F3772" i="70"/>
  <c r="F3771" i="70"/>
  <c r="F3770" i="70"/>
  <c r="F3769" i="70"/>
  <c r="F3768" i="70"/>
  <c r="F3767" i="70"/>
  <c r="F3766" i="70"/>
  <c r="F3765" i="70"/>
  <c r="F3764" i="70"/>
  <c r="F3763" i="70"/>
  <c r="F3753" i="70"/>
  <c r="F3754" i="70"/>
  <c r="F3755" i="70"/>
  <c r="F25" i="70"/>
  <c r="F24" i="70"/>
  <c r="F23" i="70"/>
  <c r="F22" i="70"/>
  <c r="F21" i="70"/>
  <c r="F20" i="70"/>
  <c r="F19" i="70"/>
  <c r="F18" i="70"/>
  <c r="F30" i="70"/>
  <c r="F29" i="70"/>
  <c r="F28" i="70"/>
  <c r="F27" i="70"/>
  <c r="F26" i="70"/>
  <c r="F69" i="70"/>
  <c r="F68" i="70"/>
  <c r="F67" i="70"/>
  <c r="F66" i="70"/>
  <c r="F65" i="70"/>
  <c r="F64" i="70"/>
  <c r="F63" i="70"/>
  <c r="F62" i="70"/>
  <c r="F61" i="70"/>
  <c r="F60" i="70"/>
  <c r="F16" i="70"/>
  <c r="F70" i="70"/>
  <c r="F17" i="70"/>
  <c r="F3748" i="70"/>
  <c r="F3747" i="70"/>
  <c r="F3746" i="70"/>
  <c r="F3745" i="70"/>
  <c r="F3752" i="70"/>
  <c r="F3750" i="70"/>
  <c r="F3751" i="70"/>
  <c r="F3749" i="70"/>
  <c r="P12" i="21" l="1"/>
  <c r="Q12" i="21" l="1"/>
  <c r="R12" i="21" s="1"/>
  <c r="K55" i="21" l="1"/>
  <c r="GL7" i="14" s="1"/>
  <c r="O55" i="21"/>
  <c r="P55" i="21"/>
  <c r="K56" i="21"/>
  <c r="GM7" i="14" s="1"/>
  <c r="O56" i="21"/>
  <c r="P56" i="21"/>
  <c r="Q56" i="21" s="1"/>
  <c r="K57" i="21"/>
  <c r="GN7" i="14" s="1"/>
  <c r="O57" i="21"/>
  <c r="P57" i="21"/>
  <c r="Q57" i="21" s="1"/>
  <c r="K58" i="21"/>
  <c r="GO7" i="14" s="1"/>
  <c r="O58" i="21"/>
  <c r="P58" i="21"/>
  <c r="Q58" i="21" s="1"/>
  <c r="K59" i="21"/>
  <c r="GP7" i="14" s="1"/>
  <c r="O59" i="21"/>
  <c r="P59" i="21"/>
  <c r="Q59" i="21" s="1"/>
  <c r="K60" i="21"/>
  <c r="GQ7" i="14" s="1"/>
  <c r="O60" i="21"/>
  <c r="P60" i="21"/>
  <c r="Q60" i="21" s="1"/>
  <c r="T4" i="69"/>
  <c r="T5" i="69"/>
  <c r="T6" i="69"/>
  <c r="T7" i="69"/>
  <c r="T8" i="69"/>
  <c r="T9" i="69"/>
  <c r="T10" i="69"/>
  <c r="T11" i="69"/>
  <c r="T12" i="69"/>
  <c r="T13" i="69"/>
  <c r="T14" i="69"/>
  <c r="T15" i="69"/>
  <c r="T16" i="69"/>
  <c r="T17" i="69"/>
  <c r="T18" i="69"/>
  <c r="T19" i="69"/>
  <c r="T20" i="69"/>
  <c r="T21" i="69"/>
  <c r="T22" i="69"/>
  <c r="T23" i="69"/>
  <c r="T24" i="69"/>
  <c r="T25" i="69"/>
  <c r="T26" i="69"/>
  <c r="T27" i="69"/>
  <c r="T28" i="69"/>
  <c r="T29" i="69"/>
  <c r="T3" i="69"/>
  <c r="G23" i="69"/>
  <c r="G22" i="69"/>
  <c r="G21" i="69"/>
  <c r="G19" i="69"/>
  <c r="M54" i="21"/>
  <c r="M53" i="21"/>
  <c r="M52" i="21"/>
  <c r="M51" i="21"/>
  <c r="M50" i="21"/>
  <c r="M49" i="21"/>
  <c r="M48" i="21"/>
  <c r="M47" i="21"/>
  <c r="M45" i="21"/>
  <c r="R60" i="21" l="1"/>
  <c r="H60" i="21"/>
  <c r="E60" i="84" s="1"/>
  <c r="H58" i="21"/>
  <c r="E58" i="84" s="1"/>
  <c r="H59" i="21"/>
  <c r="E59" i="84" s="1"/>
  <c r="H56" i="21"/>
  <c r="E56" i="84" s="1"/>
  <c r="H55" i="21"/>
  <c r="E55" i="84" s="1"/>
  <c r="H57" i="21"/>
  <c r="E57" i="84" s="1"/>
  <c r="R58" i="21"/>
  <c r="R57" i="21"/>
  <c r="R56" i="21"/>
  <c r="R59" i="21"/>
  <c r="Q55" i="21"/>
  <c r="R55" i="21" s="1"/>
  <c r="K47" i="21"/>
  <c r="GD7" i="14" s="1"/>
  <c r="K48" i="21"/>
  <c r="GE7" i="14" s="1"/>
  <c r="K49" i="21"/>
  <c r="GF7" i="14" s="1"/>
  <c r="K45" i="21"/>
  <c r="GB7" i="14" s="1"/>
  <c r="GC7" i="14"/>
  <c r="K54" i="21"/>
  <c r="GK7" i="14" s="1"/>
  <c r="K53" i="21"/>
  <c r="GJ7" i="14" s="1"/>
  <c r="K52" i="21"/>
  <c r="GI7" i="14" s="1"/>
  <c r="K51" i="21"/>
  <c r="GH7" i="14" s="1"/>
  <c r="K50" i="21"/>
  <c r="GG7" i="14" s="1"/>
  <c r="L12" i="84" l="1"/>
  <c r="M12" i="84" s="1"/>
  <c r="L9" i="84"/>
  <c r="M9" i="84" s="1"/>
  <c r="T57" i="21"/>
  <c r="U57" i="21" s="1"/>
  <c r="I128" i="21"/>
  <c r="J128" i="21" s="1"/>
  <c r="T55" i="21"/>
  <c r="U55" i="21" s="1"/>
  <c r="I126" i="21"/>
  <c r="J126" i="21" s="1"/>
  <c r="T56" i="21"/>
  <c r="U56" i="21" s="1"/>
  <c r="I127" i="21"/>
  <c r="J127" i="21" s="1"/>
  <c r="T59" i="21"/>
  <c r="U59" i="21" s="1"/>
  <c r="I130" i="21"/>
  <c r="J130" i="21" s="1"/>
  <c r="T58" i="21"/>
  <c r="U58" i="21" s="1"/>
  <c r="I129" i="21"/>
  <c r="J129" i="21" s="1"/>
  <c r="T60" i="21"/>
  <c r="U60" i="21" s="1"/>
  <c r="I131" i="21"/>
  <c r="J131" i="21" s="1"/>
  <c r="I57" i="21"/>
  <c r="J55" i="21"/>
  <c r="J56" i="21"/>
  <c r="J59" i="21"/>
  <c r="J58" i="21"/>
  <c r="I60" i="21"/>
  <c r="I58" i="21"/>
  <c r="I56" i="21"/>
  <c r="I59" i="21"/>
  <c r="J57" i="21"/>
  <c r="J60" i="21"/>
  <c r="I55" i="21"/>
  <c r="K126" i="21" l="1"/>
  <c r="K128" i="21"/>
  <c r="K127" i="21"/>
  <c r="K130" i="21"/>
  <c r="K131" i="21"/>
  <c r="K129" i="21"/>
  <c r="F3" i="68"/>
  <c r="F4" i="68"/>
  <c r="F5" i="68"/>
  <c r="F6" i="68"/>
  <c r="F7" i="68"/>
  <c r="F8" i="68"/>
  <c r="F9" i="68"/>
  <c r="F10" i="68"/>
  <c r="F11" i="68"/>
  <c r="F12" i="68"/>
  <c r="F13" i="68"/>
  <c r="F14" i="68"/>
  <c r="F15" i="68"/>
  <c r="F16" i="68"/>
  <c r="F17" i="68"/>
  <c r="F18" i="68"/>
  <c r="F19" i="68"/>
  <c r="F20" i="68"/>
  <c r="F21" i="68"/>
  <c r="F22" i="68"/>
  <c r="F23" i="68"/>
  <c r="F24" i="68"/>
  <c r="F25" i="68"/>
  <c r="F26" i="68"/>
  <c r="F27" i="68"/>
  <c r="F28" i="68"/>
  <c r="F29" i="68"/>
  <c r="F30" i="68"/>
  <c r="F31" i="68"/>
  <c r="F32" i="68"/>
  <c r="F33" i="68"/>
  <c r="F34" i="68"/>
  <c r="F35" i="68"/>
  <c r="F36" i="68"/>
  <c r="F37" i="68"/>
  <c r="F38" i="68"/>
  <c r="F39" i="68"/>
  <c r="F40" i="68"/>
  <c r="F41" i="68"/>
  <c r="F42" i="68"/>
  <c r="F43" i="68"/>
  <c r="F44" i="68"/>
  <c r="F45" i="68"/>
  <c r="F46" i="68"/>
  <c r="F47" i="68"/>
  <c r="F48" i="68"/>
  <c r="F49" i="68"/>
  <c r="F50" i="68"/>
  <c r="F51" i="68"/>
  <c r="F52" i="68"/>
  <c r="F53" i="68"/>
  <c r="F54" i="68"/>
  <c r="F55" i="68"/>
  <c r="F56" i="68"/>
  <c r="F57" i="68"/>
  <c r="F58" i="68"/>
  <c r="F59" i="68"/>
  <c r="F60" i="68"/>
  <c r="F61" i="68"/>
  <c r="F62" i="68"/>
  <c r="F63" i="68"/>
  <c r="F64" i="68"/>
  <c r="F65" i="68"/>
  <c r="F66" i="68"/>
  <c r="F67" i="68"/>
  <c r="F68" i="68"/>
  <c r="F69" i="68"/>
  <c r="F70" i="68"/>
  <c r="F71" i="68"/>
  <c r="F72" i="68"/>
  <c r="F73" i="68"/>
  <c r="F74" i="68"/>
  <c r="F75" i="68"/>
  <c r="F76" i="68"/>
  <c r="F77" i="68"/>
  <c r="F78" i="68"/>
  <c r="F79" i="68"/>
  <c r="F80" i="68"/>
  <c r="F81" i="68"/>
  <c r="F82" i="68"/>
  <c r="F83" i="68"/>
  <c r="F84" i="68"/>
  <c r="F85" i="68"/>
  <c r="F86" i="68"/>
  <c r="F87" i="68"/>
  <c r="F88" i="68"/>
  <c r="F89" i="68"/>
  <c r="F90" i="68"/>
  <c r="F91" i="68"/>
  <c r="F92" i="68"/>
  <c r="F93" i="68"/>
  <c r="F94" i="68"/>
  <c r="F95" i="68"/>
  <c r="F96" i="68"/>
  <c r="F97" i="68"/>
  <c r="F98" i="68"/>
  <c r="F99" i="68"/>
  <c r="F100" i="68"/>
  <c r="F101" i="68"/>
  <c r="F102" i="68"/>
  <c r="F103" i="68"/>
  <c r="F104" i="68"/>
  <c r="F105" i="68"/>
  <c r="F106" i="68"/>
  <c r="F107" i="68"/>
  <c r="F108" i="68"/>
  <c r="F109" i="68"/>
  <c r="F110" i="68"/>
  <c r="F111" i="68"/>
  <c r="F112" i="68"/>
  <c r="F113" i="68"/>
  <c r="F114" i="68"/>
  <c r="F115" i="68"/>
  <c r="F116" i="68"/>
  <c r="F117" i="68"/>
  <c r="F118" i="68"/>
  <c r="F119" i="68"/>
  <c r="F120" i="68"/>
  <c r="F121" i="68"/>
  <c r="F122" i="68"/>
  <c r="F123" i="68"/>
  <c r="F124" i="68"/>
  <c r="F125" i="68"/>
  <c r="F126" i="68"/>
  <c r="F127" i="68"/>
  <c r="F128" i="68"/>
  <c r="F129" i="68"/>
  <c r="F130" i="68"/>
  <c r="F131" i="68"/>
  <c r="F132" i="68"/>
  <c r="F133" i="68"/>
  <c r="F134" i="68"/>
  <c r="F135" i="68"/>
  <c r="F136" i="68"/>
  <c r="F137" i="68"/>
  <c r="F138" i="68"/>
  <c r="F139" i="68"/>
  <c r="F140" i="68"/>
  <c r="F141" i="68"/>
  <c r="F142" i="68"/>
  <c r="F143" i="68"/>
  <c r="F144" i="68"/>
  <c r="F145" i="68"/>
  <c r="F146" i="68"/>
  <c r="F147" i="68"/>
  <c r="F148" i="68"/>
  <c r="F149" i="68"/>
  <c r="F150" i="68"/>
  <c r="F151" i="68"/>
  <c r="F152" i="68"/>
  <c r="F153" i="68"/>
  <c r="F154" i="68"/>
  <c r="F155" i="68"/>
  <c r="F156" i="68"/>
  <c r="F157" i="68"/>
  <c r="F158" i="68"/>
  <c r="F159" i="68"/>
  <c r="F160" i="68"/>
  <c r="F161" i="68"/>
  <c r="F162" i="68"/>
  <c r="F163" i="68"/>
  <c r="F164" i="68"/>
  <c r="F165" i="68"/>
  <c r="F166" i="68"/>
  <c r="F167" i="68"/>
  <c r="F168" i="68"/>
  <c r="F169" i="68"/>
  <c r="F170" i="68"/>
  <c r="F171" i="68"/>
  <c r="F172" i="68"/>
  <c r="F173" i="68"/>
  <c r="F174" i="68"/>
  <c r="F175" i="68"/>
  <c r="F176" i="68"/>
  <c r="F177" i="68"/>
  <c r="F178" i="68"/>
  <c r="F179" i="68"/>
  <c r="F180" i="68"/>
  <c r="F181" i="68"/>
  <c r="F182" i="68"/>
  <c r="F183" i="68"/>
  <c r="F184" i="68"/>
  <c r="F185" i="68"/>
  <c r="F186" i="68"/>
  <c r="F187" i="68"/>
  <c r="F188" i="68"/>
  <c r="F189" i="68"/>
  <c r="F190" i="68"/>
  <c r="F191" i="68"/>
  <c r="F192" i="68"/>
  <c r="F193" i="68"/>
  <c r="F194" i="68"/>
  <c r="F195" i="68"/>
  <c r="F196" i="68"/>
  <c r="F197" i="68"/>
  <c r="F198" i="68"/>
  <c r="F199" i="68"/>
  <c r="F200" i="68"/>
  <c r="F201" i="68"/>
  <c r="F202" i="68"/>
  <c r="F203" i="68"/>
  <c r="F204" i="68"/>
  <c r="F205" i="68"/>
  <c r="F206" i="68"/>
  <c r="F207" i="68"/>
  <c r="F208" i="68"/>
  <c r="F209" i="68"/>
  <c r="F210" i="68"/>
  <c r="F211" i="68"/>
  <c r="F212" i="68"/>
  <c r="F213" i="68"/>
  <c r="F214" i="68"/>
  <c r="F215" i="68"/>
  <c r="F216" i="68"/>
  <c r="F217" i="68"/>
  <c r="F218" i="68"/>
  <c r="F219" i="68"/>
  <c r="F220" i="68"/>
  <c r="F221" i="68"/>
  <c r="F222" i="68"/>
  <c r="F223" i="68"/>
  <c r="F224" i="68"/>
  <c r="F225" i="68"/>
  <c r="F226" i="68"/>
  <c r="F227" i="68"/>
  <c r="F228" i="68"/>
  <c r="F229" i="68"/>
  <c r="F230" i="68"/>
  <c r="F231" i="68"/>
  <c r="F232" i="68"/>
  <c r="F233" i="68"/>
  <c r="F234" i="68"/>
  <c r="F235" i="68"/>
  <c r="F236" i="68"/>
  <c r="F237" i="68"/>
  <c r="F238" i="68"/>
  <c r="F239" i="68"/>
  <c r="F240" i="68"/>
  <c r="F241" i="68"/>
  <c r="F242" i="68"/>
  <c r="F243" i="68"/>
  <c r="F244" i="68"/>
  <c r="F245" i="68"/>
  <c r="F246" i="68"/>
  <c r="F247" i="68"/>
  <c r="F248" i="68"/>
  <c r="F249" i="68"/>
  <c r="F250" i="68"/>
  <c r="F251" i="68"/>
  <c r="F252" i="68"/>
  <c r="F253" i="68"/>
  <c r="F254" i="68"/>
  <c r="F255" i="68"/>
  <c r="F256" i="68"/>
  <c r="F257" i="68"/>
  <c r="F258" i="68"/>
  <c r="F259" i="68"/>
  <c r="F260" i="68"/>
  <c r="F261" i="68"/>
  <c r="F262" i="68"/>
  <c r="F263" i="68"/>
  <c r="F264" i="68"/>
  <c r="F265" i="68"/>
  <c r="F266" i="68"/>
  <c r="F267" i="68"/>
  <c r="F268" i="68"/>
  <c r="F269" i="68"/>
  <c r="F270" i="68"/>
  <c r="F271" i="68"/>
  <c r="F272" i="68"/>
  <c r="F273" i="68"/>
  <c r="F274" i="68"/>
  <c r="F275" i="68"/>
  <c r="F276" i="68"/>
  <c r="F277" i="68"/>
  <c r="F278" i="68"/>
  <c r="F279" i="68"/>
  <c r="F280" i="68"/>
  <c r="F281" i="68"/>
  <c r="F282" i="68"/>
  <c r="F283" i="68"/>
  <c r="F284" i="68"/>
  <c r="F285" i="68"/>
  <c r="F286" i="68"/>
  <c r="F287" i="68"/>
  <c r="F288" i="68"/>
  <c r="F289" i="68"/>
  <c r="F290" i="68"/>
  <c r="F291" i="68"/>
  <c r="F292" i="68"/>
  <c r="F293" i="68"/>
  <c r="F294" i="68"/>
  <c r="F295" i="68"/>
  <c r="F296" i="68"/>
  <c r="F297" i="68"/>
  <c r="F298" i="68"/>
  <c r="F299" i="68"/>
  <c r="F300" i="68"/>
  <c r="F301" i="68"/>
  <c r="F302" i="68"/>
  <c r="F303" i="68"/>
  <c r="F304" i="68"/>
  <c r="F305" i="68"/>
  <c r="F306" i="68"/>
  <c r="F307" i="68"/>
  <c r="F308" i="68"/>
  <c r="F309" i="68"/>
  <c r="F310" i="68"/>
  <c r="F311" i="68"/>
  <c r="F312" i="68"/>
  <c r="F313" i="68"/>
  <c r="F314" i="68"/>
  <c r="F315" i="68"/>
  <c r="F316" i="68"/>
  <c r="F317" i="68"/>
  <c r="F318" i="68"/>
  <c r="F319" i="68"/>
  <c r="F320" i="68"/>
  <c r="F321" i="68"/>
  <c r="F322" i="68"/>
  <c r="F323" i="68"/>
  <c r="F324" i="68"/>
  <c r="F325" i="68"/>
  <c r="F326" i="68"/>
  <c r="F327" i="68"/>
  <c r="F328" i="68"/>
  <c r="F329" i="68"/>
  <c r="F330" i="68"/>
  <c r="F331" i="68"/>
  <c r="F332" i="68"/>
  <c r="F333" i="68"/>
  <c r="F334" i="68"/>
  <c r="F335" i="68"/>
  <c r="F336" i="68"/>
  <c r="F337" i="68"/>
  <c r="F338" i="68"/>
  <c r="F339" i="68"/>
  <c r="F340" i="68"/>
  <c r="F341" i="68"/>
  <c r="F342" i="68"/>
  <c r="F343" i="68"/>
  <c r="F344" i="68"/>
  <c r="F345" i="68"/>
  <c r="F346" i="68"/>
  <c r="F347" i="68"/>
  <c r="F348" i="68"/>
  <c r="F349" i="68"/>
  <c r="F350" i="68"/>
  <c r="F351" i="68"/>
  <c r="F352" i="68"/>
  <c r="F353" i="68"/>
  <c r="F354" i="68"/>
  <c r="F355" i="68"/>
  <c r="F356" i="68"/>
  <c r="F357" i="68"/>
  <c r="F358" i="68"/>
  <c r="F359" i="68"/>
  <c r="F360" i="68"/>
  <c r="F361" i="68"/>
  <c r="F362" i="68"/>
  <c r="F363" i="68"/>
  <c r="F364" i="68"/>
  <c r="F365" i="68"/>
  <c r="F366" i="68"/>
  <c r="F367" i="68"/>
  <c r="F368" i="68"/>
  <c r="F369" i="68"/>
  <c r="F370" i="68"/>
  <c r="F371" i="68"/>
  <c r="F372" i="68"/>
  <c r="F373" i="68"/>
  <c r="F374" i="68"/>
  <c r="F375" i="68"/>
  <c r="F376" i="68"/>
  <c r="F377" i="68"/>
  <c r="F378" i="68"/>
  <c r="F379" i="68"/>
  <c r="F380" i="68"/>
  <c r="F381" i="68"/>
  <c r="F382" i="68"/>
  <c r="F383" i="68"/>
  <c r="F384" i="68"/>
  <c r="F385" i="68"/>
  <c r="F386" i="68"/>
  <c r="F387" i="68"/>
  <c r="F388" i="68"/>
  <c r="F389" i="68"/>
  <c r="F390" i="68"/>
  <c r="F391" i="68"/>
  <c r="F392" i="68"/>
  <c r="F393" i="68"/>
  <c r="F394" i="68"/>
  <c r="F395" i="68"/>
  <c r="F396" i="68"/>
  <c r="F397" i="68"/>
  <c r="F398" i="68"/>
  <c r="F399" i="68"/>
  <c r="F400" i="68"/>
  <c r="F401" i="68"/>
  <c r="F402" i="68"/>
  <c r="F403" i="68"/>
  <c r="F404" i="68"/>
  <c r="F405" i="68"/>
  <c r="F406" i="68"/>
  <c r="F407" i="68"/>
  <c r="F408" i="68"/>
  <c r="F409" i="68"/>
  <c r="F410" i="68"/>
  <c r="F411" i="68"/>
  <c r="F412" i="68"/>
  <c r="F413" i="68"/>
  <c r="F414" i="68"/>
  <c r="F415" i="68"/>
  <c r="F416" i="68"/>
  <c r="F417" i="68"/>
  <c r="F418" i="68"/>
  <c r="F419" i="68"/>
  <c r="F420" i="68"/>
  <c r="F421" i="68"/>
  <c r="F422" i="68"/>
  <c r="F423" i="68"/>
  <c r="F424" i="68"/>
  <c r="F425" i="68"/>
  <c r="F426" i="68"/>
  <c r="F427" i="68"/>
  <c r="F428" i="68"/>
  <c r="F429" i="68"/>
  <c r="F430" i="68"/>
  <c r="F431" i="68"/>
  <c r="F432" i="68"/>
  <c r="F433" i="68"/>
  <c r="F434" i="68"/>
  <c r="F435" i="68"/>
  <c r="F436" i="68"/>
  <c r="F437" i="68"/>
  <c r="F438" i="68"/>
  <c r="F439" i="68"/>
  <c r="F440" i="68"/>
  <c r="F441" i="68"/>
  <c r="F442" i="68"/>
  <c r="F443" i="68"/>
  <c r="F444" i="68"/>
  <c r="F445" i="68"/>
  <c r="F446" i="68"/>
  <c r="F447" i="68"/>
  <c r="F448" i="68"/>
  <c r="F449" i="68"/>
  <c r="F450" i="68"/>
  <c r="F451" i="68"/>
  <c r="F452" i="68"/>
  <c r="F453" i="68"/>
  <c r="F454" i="68"/>
  <c r="F455" i="68"/>
  <c r="F456" i="68"/>
  <c r="F457" i="68"/>
  <c r="F458" i="68"/>
  <c r="F459" i="68"/>
  <c r="F460" i="68"/>
  <c r="F461" i="68"/>
  <c r="F462" i="68"/>
  <c r="F463" i="68"/>
  <c r="F464" i="68"/>
  <c r="F465" i="68"/>
  <c r="F466" i="68"/>
  <c r="F467" i="68"/>
  <c r="F468" i="68"/>
  <c r="F469" i="68"/>
  <c r="F470" i="68"/>
  <c r="F471" i="68"/>
  <c r="F472" i="68"/>
  <c r="F473" i="68"/>
  <c r="F474" i="68"/>
  <c r="F475" i="68"/>
  <c r="F476" i="68"/>
  <c r="F477" i="68"/>
  <c r="F478" i="68"/>
  <c r="F479" i="68"/>
  <c r="F480" i="68"/>
  <c r="F481" i="68"/>
  <c r="F482" i="68"/>
  <c r="F483" i="68"/>
  <c r="F484" i="68"/>
  <c r="F485" i="68"/>
  <c r="F486" i="68"/>
  <c r="F487" i="68"/>
  <c r="F488" i="68"/>
  <c r="F489" i="68"/>
  <c r="F490" i="68"/>
  <c r="F491" i="68"/>
  <c r="F492" i="68"/>
  <c r="F493" i="68"/>
  <c r="F494" i="68"/>
  <c r="F495" i="68"/>
  <c r="F496" i="68"/>
  <c r="F497" i="68"/>
  <c r="F498" i="68"/>
  <c r="F499" i="68"/>
  <c r="F500" i="68"/>
  <c r="F501" i="68"/>
  <c r="F502" i="68"/>
  <c r="F503" i="68"/>
  <c r="F504" i="68"/>
  <c r="F505" i="68"/>
  <c r="F506" i="68"/>
  <c r="F507" i="68"/>
  <c r="F508" i="68"/>
  <c r="F509" i="68"/>
  <c r="F510" i="68"/>
  <c r="F511" i="68"/>
  <c r="F512" i="68"/>
  <c r="F513" i="68"/>
  <c r="F514" i="68"/>
  <c r="F515" i="68"/>
  <c r="F516" i="68"/>
  <c r="F517" i="68"/>
  <c r="F518" i="68"/>
  <c r="F519" i="68"/>
  <c r="F520" i="68"/>
  <c r="F521" i="68"/>
  <c r="F522" i="68"/>
  <c r="F523" i="68"/>
  <c r="F524" i="68"/>
  <c r="F525" i="68"/>
  <c r="F526" i="68"/>
  <c r="F527" i="68"/>
  <c r="F528" i="68"/>
  <c r="F529" i="68"/>
  <c r="F530" i="68"/>
  <c r="F531" i="68"/>
  <c r="F532" i="68"/>
  <c r="F533" i="68"/>
  <c r="F534" i="68"/>
  <c r="F535" i="68"/>
  <c r="F536" i="68"/>
  <c r="F537" i="68"/>
  <c r="F538" i="68"/>
  <c r="F539" i="68"/>
  <c r="F540" i="68"/>
  <c r="F541" i="68"/>
  <c r="F542" i="68"/>
  <c r="F543" i="68"/>
  <c r="F544" i="68"/>
  <c r="F545" i="68"/>
  <c r="F546" i="68"/>
  <c r="F547" i="68"/>
  <c r="F548" i="68"/>
  <c r="F549" i="68"/>
  <c r="F550" i="68"/>
  <c r="F551" i="68"/>
  <c r="F552" i="68"/>
  <c r="F553" i="68"/>
  <c r="F554" i="68"/>
  <c r="F555" i="68"/>
  <c r="F556" i="68"/>
  <c r="F557" i="68"/>
  <c r="F558" i="68"/>
  <c r="F559" i="68"/>
  <c r="F560" i="68"/>
  <c r="F561" i="68"/>
  <c r="F562" i="68"/>
  <c r="F563" i="68"/>
  <c r="F564" i="68"/>
  <c r="F565" i="68"/>
  <c r="F566" i="68"/>
  <c r="F567" i="68"/>
  <c r="F568" i="68"/>
  <c r="F569" i="68"/>
  <c r="F570" i="68"/>
  <c r="F571" i="68"/>
  <c r="F572" i="68"/>
  <c r="F573" i="68"/>
  <c r="F574" i="68"/>
  <c r="F575" i="68"/>
  <c r="F576" i="68"/>
  <c r="F577" i="68"/>
  <c r="F578" i="68"/>
  <c r="F579" i="68"/>
  <c r="F580" i="68"/>
  <c r="F581" i="68"/>
  <c r="F582" i="68"/>
  <c r="F583" i="68"/>
  <c r="F584" i="68"/>
  <c r="F585" i="68"/>
  <c r="F586" i="68"/>
  <c r="F587" i="68"/>
  <c r="F588" i="68"/>
  <c r="F589" i="68"/>
  <c r="F590" i="68"/>
  <c r="F591" i="68"/>
  <c r="F592" i="68"/>
  <c r="F593" i="68"/>
  <c r="F594" i="68"/>
  <c r="F595" i="68"/>
  <c r="F596" i="68"/>
  <c r="F597" i="68"/>
  <c r="F598" i="68"/>
  <c r="F599" i="68"/>
  <c r="F600" i="68"/>
  <c r="F601" i="68"/>
  <c r="F602" i="68"/>
  <c r="F603" i="68"/>
  <c r="F604" i="68"/>
  <c r="F605" i="68"/>
  <c r="F606" i="68"/>
  <c r="F607" i="68"/>
  <c r="F608" i="68"/>
  <c r="F609" i="68"/>
  <c r="F610" i="68"/>
  <c r="F611" i="68"/>
  <c r="F612" i="68"/>
  <c r="F613" i="68"/>
  <c r="F614" i="68"/>
  <c r="F615" i="68"/>
  <c r="F616" i="68"/>
  <c r="F617" i="68"/>
  <c r="F618" i="68"/>
  <c r="F619" i="68"/>
  <c r="F620" i="68"/>
  <c r="F621" i="68"/>
  <c r="F622" i="68"/>
  <c r="F623" i="68"/>
  <c r="F624" i="68"/>
  <c r="F625" i="68"/>
  <c r="F626" i="68"/>
  <c r="F627" i="68"/>
  <c r="F628" i="68"/>
  <c r="F629" i="68"/>
  <c r="F630" i="68"/>
  <c r="F631" i="68"/>
  <c r="F632" i="68"/>
  <c r="F633" i="68"/>
  <c r="F634" i="68"/>
  <c r="F635" i="68"/>
  <c r="F636" i="68"/>
  <c r="F637" i="68"/>
  <c r="F638" i="68"/>
  <c r="F639" i="68"/>
  <c r="F640" i="68"/>
  <c r="F641" i="68"/>
  <c r="F642" i="68"/>
  <c r="F643" i="68"/>
  <c r="F644" i="68"/>
  <c r="F645" i="68"/>
  <c r="F646" i="68"/>
  <c r="F647" i="68"/>
  <c r="F648" i="68"/>
  <c r="F649" i="68"/>
  <c r="F650" i="68"/>
  <c r="F651" i="68"/>
  <c r="F652" i="68"/>
  <c r="F653" i="68"/>
  <c r="F654" i="68"/>
  <c r="F655" i="68"/>
  <c r="F656" i="68"/>
  <c r="F657" i="68"/>
  <c r="F658" i="68"/>
  <c r="F659" i="68"/>
  <c r="F660" i="68"/>
  <c r="F661" i="68"/>
  <c r="F662" i="68"/>
  <c r="F663" i="68"/>
  <c r="F664" i="68"/>
  <c r="F665" i="68"/>
  <c r="F666" i="68"/>
  <c r="F667" i="68"/>
  <c r="F668" i="68"/>
  <c r="F669" i="68"/>
  <c r="F670" i="68"/>
  <c r="F671" i="68"/>
  <c r="F672" i="68"/>
  <c r="F673" i="68"/>
  <c r="F674" i="68"/>
  <c r="F675" i="68"/>
  <c r="F676" i="68"/>
  <c r="F677" i="68"/>
  <c r="F678" i="68"/>
  <c r="F679" i="68"/>
  <c r="F680" i="68"/>
  <c r="F681" i="68"/>
  <c r="F682" i="68"/>
  <c r="F683" i="68"/>
  <c r="F684" i="68"/>
  <c r="F685" i="68"/>
  <c r="F686" i="68"/>
  <c r="F687" i="68"/>
  <c r="F688" i="68"/>
  <c r="F689" i="68"/>
  <c r="F690" i="68"/>
  <c r="F691" i="68"/>
  <c r="F692" i="68"/>
  <c r="F693" i="68"/>
  <c r="F694" i="68"/>
  <c r="F695" i="68"/>
  <c r="F696" i="68"/>
  <c r="F697" i="68"/>
  <c r="F698" i="68"/>
  <c r="F699" i="68"/>
  <c r="F700" i="68"/>
  <c r="F701" i="68"/>
  <c r="F702" i="68"/>
  <c r="F703" i="68"/>
  <c r="F704" i="68"/>
  <c r="F705" i="68"/>
  <c r="F706" i="68"/>
  <c r="F707" i="68"/>
  <c r="F708" i="68"/>
  <c r="F709" i="68"/>
  <c r="F710" i="68"/>
  <c r="F711" i="68"/>
  <c r="F712" i="68"/>
  <c r="F713" i="68"/>
  <c r="F714" i="68"/>
  <c r="F715" i="68"/>
  <c r="F716" i="68"/>
  <c r="F717" i="68"/>
  <c r="F718" i="68"/>
  <c r="F719" i="68"/>
  <c r="F720" i="68"/>
  <c r="F721" i="68"/>
  <c r="F722" i="68"/>
  <c r="F723" i="68"/>
  <c r="F724" i="68"/>
  <c r="F725" i="68"/>
  <c r="F726" i="68"/>
  <c r="F727" i="68"/>
  <c r="F728" i="68"/>
  <c r="F729" i="68"/>
  <c r="F730" i="68"/>
  <c r="F731" i="68"/>
  <c r="F732" i="68"/>
  <c r="F733" i="68"/>
  <c r="F734" i="68"/>
  <c r="F735" i="68"/>
  <c r="F736" i="68"/>
  <c r="F737" i="68"/>
  <c r="F738" i="68"/>
  <c r="F739" i="68"/>
  <c r="F740" i="68"/>
  <c r="F741" i="68"/>
  <c r="F742" i="68"/>
  <c r="F743" i="68"/>
  <c r="F744" i="68"/>
  <c r="F745" i="68"/>
  <c r="F746" i="68"/>
  <c r="F747" i="68"/>
  <c r="F748" i="68"/>
  <c r="F749" i="68"/>
  <c r="F750" i="68"/>
  <c r="F751" i="68"/>
  <c r="F752" i="68"/>
  <c r="F753" i="68"/>
  <c r="F754" i="68"/>
  <c r="F755" i="68"/>
  <c r="F756" i="68"/>
  <c r="F757" i="68"/>
  <c r="F758" i="68"/>
  <c r="F759" i="68"/>
  <c r="F760" i="68"/>
  <c r="F761" i="68"/>
  <c r="F762" i="68"/>
  <c r="F763" i="68"/>
  <c r="F764" i="68"/>
  <c r="F765" i="68"/>
  <c r="F766" i="68"/>
  <c r="F767" i="68"/>
  <c r="F768" i="68"/>
  <c r="F769" i="68"/>
  <c r="F770" i="68"/>
  <c r="F771" i="68"/>
  <c r="F772" i="68"/>
  <c r="F773" i="68"/>
  <c r="F774" i="68"/>
  <c r="F775" i="68"/>
  <c r="F776" i="68"/>
  <c r="F777" i="68"/>
  <c r="F778" i="68"/>
  <c r="F779" i="68"/>
  <c r="F780" i="68"/>
  <c r="F781" i="68"/>
  <c r="F782" i="68"/>
  <c r="F783" i="68"/>
  <c r="F784" i="68"/>
  <c r="F785" i="68"/>
  <c r="F786" i="68"/>
  <c r="F787" i="68"/>
  <c r="F788" i="68"/>
  <c r="F789" i="68"/>
  <c r="F790" i="68"/>
  <c r="F791" i="68"/>
  <c r="F792" i="68"/>
  <c r="F793" i="68"/>
  <c r="F794" i="68"/>
  <c r="F795" i="68"/>
  <c r="F796" i="68"/>
  <c r="F797" i="68"/>
  <c r="F798" i="68"/>
  <c r="F799" i="68"/>
  <c r="F800" i="68"/>
  <c r="F801" i="68"/>
  <c r="F802" i="68"/>
  <c r="F803" i="68"/>
  <c r="F804" i="68"/>
  <c r="F805" i="68"/>
  <c r="F806" i="68"/>
  <c r="F807" i="68"/>
  <c r="F808" i="68"/>
  <c r="F809" i="68"/>
  <c r="F810" i="68"/>
  <c r="F811" i="68"/>
  <c r="F812" i="68"/>
  <c r="F813" i="68"/>
  <c r="F814" i="68"/>
  <c r="F815" i="68"/>
  <c r="F816" i="68"/>
  <c r="F817" i="68"/>
  <c r="F818" i="68"/>
  <c r="F819" i="68"/>
  <c r="F820" i="68"/>
  <c r="F821" i="68"/>
  <c r="F822" i="68"/>
  <c r="F823" i="68"/>
  <c r="F824" i="68"/>
  <c r="F825" i="68"/>
  <c r="F826" i="68"/>
  <c r="F827" i="68"/>
  <c r="F828" i="68"/>
  <c r="F829" i="68"/>
  <c r="F830" i="68"/>
  <c r="F831" i="68"/>
  <c r="F832" i="68"/>
  <c r="F833" i="68"/>
  <c r="F834" i="68"/>
  <c r="F835" i="68"/>
  <c r="F836" i="68"/>
  <c r="F837" i="68"/>
  <c r="F838" i="68"/>
  <c r="F839" i="68"/>
  <c r="F840" i="68"/>
  <c r="F841" i="68"/>
  <c r="F842" i="68"/>
  <c r="F843" i="68"/>
  <c r="F844" i="68"/>
  <c r="F845" i="68"/>
  <c r="F846" i="68"/>
  <c r="F847" i="68"/>
  <c r="F848" i="68"/>
  <c r="F849" i="68"/>
  <c r="F850" i="68"/>
  <c r="F851" i="68"/>
  <c r="F852" i="68"/>
  <c r="F853" i="68"/>
  <c r="F854" i="68"/>
  <c r="F855" i="68"/>
  <c r="F856" i="68"/>
  <c r="F857" i="68"/>
  <c r="F858" i="68"/>
  <c r="F859" i="68"/>
  <c r="F860" i="68"/>
  <c r="F861" i="68"/>
  <c r="F862" i="68"/>
  <c r="F863" i="68"/>
  <c r="F864" i="68"/>
  <c r="F865" i="68"/>
  <c r="F866" i="68"/>
  <c r="F867" i="68"/>
  <c r="F868" i="68"/>
  <c r="F869" i="68"/>
  <c r="F870" i="68"/>
  <c r="F871" i="68"/>
  <c r="F872" i="68"/>
  <c r="F873" i="68"/>
  <c r="F874" i="68"/>
  <c r="F875" i="68"/>
  <c r="F876" i="68"/>
  <c r="F877" i="68"/>
  <c r="F878" i="68"/>
  <c r="F879" i="68"/>
  <c r="F880" i="68"/>
  <c r="F881" i="68"/>
  <c r="F882" i="68"/>
  <c r="F883" i="68"/>
  <c r="F884" i="68"/>
  <c r="F885" i="68"/>
  <c r="F886" i="68"/>
  <c r="F887" i="68"/>
  <c r="F888" i="68"/>
  <c r="F889" i="68"/>
  <c r="F890" i="68"/>
  <c r="F891" i="68"/>
  <c r="F892" i="68"/>
  <c r="F893" i="68"/>
  <c r="F894" i="68"/>
  <c r="F895" i="68"/>
  <c r="F896" i="68"/>
  <c r="F897" i="68"/>
  <c r="F898" i="68"/>
  <c r="F899" i="68"/>
  <c r="F900" i="68"/>
  <c r="F901" i="68"/>
  <c r="F902" i="68"/>
  <c r="F903" i="68"/>
  <c r="F904" i="68"/>
  <c r="F905" i="68"/>
  <c r="F906" i="68"/>
  <c r="F907" i="68"/>
  <c r="F908" i="68"/>
  <c r="F909" i="68"/>
  <c r="F910" i="68"/>
  <c r="F911" i="68"/>
  <c r="F912" i="68"/>
  <c r="F913" i="68"/>
  <c r="F914" i="68"/>
  <c r="F915" i="68"/>
  <c r="F916" i="68"/>
  <c r="F917" i="68"/>
  <c r="F918" i="68"/>
  <c r="F919" i="68"/>
  <c r="F920" i="68"/>
  <c r="F921" i="68"/>
  <c r="F922" i="68"/>
  <c r="F923" i="68"/>
  <c r="F924" i="68"/>
  <c r="F925" i="68"/>
  <c r="F926" i="68"/>
  <c r="F927" i="68"/>
  <c r="F928" i="68"/>
  <c r="F929" i="68"/>
  <c r="F930" i="68"/>
  <c r="F931" i="68"/>
  <c r="F932" i="68"/>
  <c r="F933" i="68"/>
  <c r="F934" i="68"/>
  <c r="F935" i="68"/>
  <c r="F936" i="68"/>
  <c r="F937" i="68"/>
  <c r="F938" i="68"/>
  <c r="F939" i="68"/>
  <c r="F940" i="68"/>
  <c r="F941" i="68"/>
  <c r="F942" i="68"/>
  <c r="F943" i="68"/>
  <c r="F944" i="68"/>
  <c r="F945" i="68"/>
  <c r="F946" i="68"/>
  <c r="F947" i="68"/>
  <c r="F948" i="68"/>
  <c r="F949" i="68"/>
  <c r="F950" i="68"/>
  <c r="F951" i="68"/>
  <c r="F952" i="68"/>
  <c r="F953" i="68"/>
  <c r="F954" i="68"/>
  <c r="F955" i="68"/>
  <c r="F956" i="68"/>
  <c r="F957" i="68"/>
  <c r="F958" i="68"/>
  <c r="F959" i="68"/>
  <c r="F960" i="68"/>
  <c r="F961" i="68"/>
  <c r="F962" i="68"/>
  <c r="F963" i="68"/>
  <c r="F964" i="68"/>
  <c r="F965" i="68"/>
  <c r="F966" i="68"/>
  <c r="F967" i="68"/>
  <c r="F968" i="68"/>
  <c r="F969" i="68"/>
  <c r="F970" i="68"/>
  <c r="F971" i="68"/>
  <c r="F972" i="68"/>
  <c r="F973" i="68"/>
  <c r="F974" i="68"/>
  <c r="F975" i="68"/>
  <c r="F976" i="68"/>
  <c r="F977" i="68"/>
  <c r="F978" i="68"/>
  <c r="F979" i="68"/>
  <c r="F980" i="68"/>
  <c r="F981" i="68"/>
  <c r="F982" i="68"/>
  <c r="F983" i="68"/>
  <c r="F984" i="68"/>
  <c r="F985" i="68"/>
  <c r="F986" i="68"/>
  <c r="F987" i="68"/>
  <c r="F988" i="68"/>
  <c r="F989" i="68"/>
  <c r="F990" i="68"/>
  <c r="F991" i="68"/>
  <c r="F992" i="68"/>
  <c r="F993" i="68"/>
  <c r="F994" i="68"/>
  <c r="F995" i="68"/>
  <c r="F996" i="68"/>
  <c r="F997" i="68"/>
  <c r="F998" i="68"/>
  <c r="F999" i="68"/>
  <c r="F1000" i="68"/>
  <c r="F1001" i="68"/>
  <c r="F1002" i="68"/>
  <c r="F1003" i="68"/>
  <c r="F1004" i="68"/>
  <c r="F1005" i="68"/>
  <c r="F1006" i="68"/>
  <c r="F1007" i="68"/>
  <c r="F1008" i="68"/>
  <c r="F1009" i="68"/>
  <c r="F1010" i="68"/>
  <c r="F1011" i="68"/>
  <c r="F1012" i="68"/>
  <c r="F1013" i="68"/>
  <c r="F1014" i="68"/>
  <c r="F1015" i="68"/>
  <c r="F1016" i="68"/>
  <c r="F1017" i="68"/>
  <c r="F1018" i="68"/>
  <c r="F1019" i="68"/>
  <c r="F1020" i="68"/>
  <c r="F1021" i="68"/>
  <c r="F1022" i="68"/>
  <c r="F1023" i="68"/>
  <c r="F1024" i="68"/>
  <c r="F1025" i="68"/>
  <c r="F1026" i="68"/>
  <c r="F1027" i="68"/>
  <c r="F1028" i="68"/>
  <c r="F1029" i="68"/>
  <c r="F1030" i="68"/>
  <c r="F1031" i="68"/>
  <c r="F1032" i="68"/>
  <c r="F1033" i="68"/>
  <c r="F1034" i="68"/>
  <c r="F1035" i="68"/>
  <c r="F1036" i="68"/>
  <c r="F1037" i="68"/>
  <c r="F1038" i="68"/>
  <c r="F1039" i="68"/>
  <c r="F1040" i="68"/>
  <c r="F1041" i="68"/>
  <c r="F1042" i="68"/>
  <c r="F1043" i="68"/>
  <c r="F1044" i="68"/>
  <c r="F1045" i="68"/>
  <c r="F1046" i="68"/>
  <c r="F1047" i="68"/>
  <c r="F1048" i="68"/>
  <c r="F1049" i="68"/>
  <c r="F1050" i="68"/>
  <c r="F1051" i="68"/>
  <c r="F1052" i="68"/>
  <c r="F1053" i="68"/>
  <c r="F1054" i="68"/>
  <c r="F1055" i="68"/>
  <c r="F1056" i="68"/>
  <c r="F1057" i="68"/>
  <c r="F1058" i="68"/>
  <c r="F1059" i="68"/>
  <c r="F1060" i="68"/>
  <c r="F1061" i="68"/>
  <c r="F1062" i="68"/>
  <c r="F1063" i="68"/>
  <c r="F1064" i="68"/>
  <c r="F1065" i="68"/>
  <c r="F1066" i="68"/>
  <c r="F1067" i="68"/>
  <c r="F1068" i="68"/>
  <c r="F1069" i="68"/>
  <c r="F1070" i="68"/>
  <c r="F1071" i="68"/>
  <c r="F1072" i="68"/>
  <c r="F1073" i="68"/>
  <c r="F1074" i="68"/>
  <c r="F1075" i="68"/>
  <c r="F1076" i="68"/>
  <c r="F1077" i="68"/>
  <c r="F1078" i="68"/>
  <c r="F1079" i="68"/>
  <c r="F1080" i="68"/>
  <c r="F1081" i="68"/>
  <c r="F1082" i="68"/>
  <c r="F1083" i="68"/>
  <c r="F1084" i="68"/>
  <c r="F1085" i="68"/>
  <c r="F1086" i="68"/>
  <c r="F1087" i="68"/>
  <c r="F1088" i="68"/>
  <c r="F1089" i="68"/>
  <c r="F1090" i="68"/>
  <c r="F1091" i="68"/>
  <c r="F1092" i="68"/>
  <c r="F1093" i="68"/>
  <c r="F1094" i="68"/>
  <c r="F1095" i="68"/>
  <c r="F1096" i="68"/>
  <c r="F1097" i="68"/>
  <c r="F1098" i="68"/>
  <c r="F1099" i="68"/>
  <c r="F1100" i="68"/>
  <c r="F1101" i="68"/>
  <c r="F1102" i="68"/>
  <c r="F1103" i="68"/>
  <c r="F1104" i="68"/>
  <c r="F1105" i="68"/>
  <c r="F1106" i="68"/>
  <c r="F1107" i="68"/>
  <c r="F1108" i="68"/>
  <c r="F1109" i="68"/>
  <c r="F1110" i="68"/>
  <c r="F1111" i="68"/>
  <c r="F1112" i="68"/>
  <c r="F1113" i="68"/>
  <c r="F1114" i="68"/>
  <c r="F1115" i="68"/>
  <c r="F1116" i="68"/>
  <c r="F1117" i="68"/>
  <c r="F1118" i="68"/>
  <c r="F1119" i="68"/>
  <c r="F1120" i="68"/>
  <c r="F1121" i="68"/>
  <c r="F1122" i="68"/>
  <c r="F1123" i="68"/>
  <c r="F1124" i="68"/>
  <c r="F1125" i="68"/>
  <c r="F1126" i="68"/>
  <c r="F1127" i="68"/>
  <c r="F1128" i="68"/>
  <c r="F1129" i="68"/>
  <c r="F1130" i="68"/>
  <c r="F1131" i="68"/>
  <c r="F1132" i="68"/>
  <c r="F1133" i="68"/>
  <c r="F1134" i="68"/>
  <c r="F1135" i="68"/>
  <c r="F1136" i="68"/>
  <c r="F1137" i="68"/>
  <c r="F1138" i="68"/>
  <c r="F1139" i="68"/>
  <c r="F1140" i="68"/>
  <c r="F1141" i="68"/>
  <c r="F1142" i="68"/>
  <c r="F1143" i="68"/>
  <c r="F1144" i="68"/>
  <c r="F1145" i="68"/>
  <c r="F1146" i="68"/>
  <c r="F1147" i="68"/>
  <c r="F1148" i="68"/>
  <c r="F1149" i="68"/>
  <c r="F1150" i="68"/>
  <c r="F1151" i="68"/>
  <c r="F1152" i="68"/>
  <c r="F1153" i="68"/>
  <c r="F1154" i="68"/>
  <c r="F1155" i="68"/>
  <c r="F1156" i="68"/>
  <c r="F1157" i="68"/>
  <c r="F1158" i="68"/>
  <c r="F1159" i="68"/>
  <c r="F1160" i="68"/>
  <c r="F1161" i="68"/>
  <c r="F1162" i="68"/>
  <c r="F1163" i="68"/>
  <c r="F1164" i="68"/>
  <c r="F1165" i="68"/>
  <c r="F1166" i="68"/>
  <c r="F1167" i="68"/>
  <c r="F1168" i="68"/>
  <c r="F1169" i="68"/>
  <c r="F1170" i="68"/>
  <c r="F1171" i="68"/>
  <c r="F1172" i="68"/>
  <c r="F1173" i="68"/>
  <c r="F1174" i="68"/>
  <c r="F1175" i="68"/>
  <c r="F1176" i="68"/>
  <c r="F1177" i="68"/>
  <c r="F1178" i="68"/>
  <c r="F1179" i="68"/>
  <c r="F1180" i="68"/>
  <c r="F1181" i="68"/>
  <c r="F1182" i="68"/>
  <c r="F1183" i="68"/>
  <c r="F1184" i="68"/>
  <c r="F1185" i="68"/>
  <c r="F1186" i="68"/>
  <c r="F1187" i="68"/>
  <c r="F1188" i="68"/>
  <c r="F1189" i="68"/>
  <c r="F1190" i="68"/>
  <c r="F1191" i="68"/>
  <c r="F1192" i="68"/>
  <c r="F1193" i="68"/>
  <c r="F1194" i="68"/>
  <c r="F1195" i="68"/>
  <c r="F1196" i="68"/>
  <c r="F1197" i="68"/>
  <c r="F1198" i="68"/>
  <c r="F1199" i="68"/>
  <c r="F1200" i="68"/>
  <c r="F1201" i="68"/>
  <c r="F1202" i="68"/>
  <c r="F1203" i="68"/>
  <c r="F1204" i="68"/>
  <c r="F1205" i="68"/>
  <c r="F1206" i="68"/>
  <c r="F1207" i="68"/>
  <c r="F1208" i="68"/>
  <c r="F1209" i="68"/>
  <c r="F1210" i="68"/>
  <c r="F1211" i="68"/>
  <c r="F1212" i="68"/>
  <c r="F1213" i="68"/>
  <c r="F1214" i="68"/>
  <c r="F1215" i="68"/>
  <c r="F1216" i="68"/>
  <c r="F1217" i="68"/>
  <c r="F1218" i="68"/>
  <c r="F1219" i="68"/>
  <c r="F1220" i="68"/>
  <c r="F1221" i="68"/>
  <c r="F1222" i="68"/>
  <c r="F1223" i="68"/>
  <c r="F1224" i="68"/>
  <c r="F1225" i="68"/>
  <c r="F1226" i="68"/>
  <c r="F1227" i="68"/>
  <c r="F1228" i="68"/>
  <c r="F2" i="68"/>
  <c r="H49" i="21" l="1"/>
  <c r="E49" i="84" s="1"/>
  <c r="H50" i="21"/>
  <c r="E50" i="84" s="1"/>
  <c r="R46" i="63"/>
  <c r="R47" i="63"/>
  <c r="R48" i="63"/>
  <c r="R49" i="63"/>
  <c r="R50" i="63"/>
  <c r="R51" i="63"/>
  <c r="R52" i="63"/>
  <c r="R53" i="63"/>
  <c r="R54" i="63"/>
  <c r="R55" i="63"/>
  <c r="GA7" i="14"/>
  <c r="O45" i="21"/>
  <c r="O47" i="21"/>
  <c r="O48" i="21"/>
  <c r="O49" i="21"/>
  <c r="O50" i="21"/>
  <c r="O51" i="21"/>
  <c r="O52" i="21"/>
  <c r="O53" i="21"/>
  <c r="O54" i="21"/>
  <c r="P45" i="21"/>
  <c r="P47" i="21"/>
  <c r="P48" i="21"/>
  <c r="P49" i="21"/>
  <c r="P50" i="21"/>
  <c r="P51" i="21"/>
  <c r="P52" i="21"/>
  <c r="P53" i="21"/>
  <c r="P54" i="21"/>
  <c r="T50" i="21" l="1"/>
  <c r="U50" i="21" s="1"/>
  <c r="I121" i="21"/>
  <c r="J121" i="21" s="1"/>
  <c r="T49" i="21"/>
  <c r="U49" i="21" s="1"/>
  <c r="I120" i="21"/>
  <c r="J120" i="21" s="1"/>
  <c r="Q47" i="21"/>
  <c r="R47" i="21" s="1"/>
  <c r="Q49" i="21"/>
  <c r="R49" i="21" s="1"/>
  <c r="Q48" i="21"/>
  <c r="R48" i="21" s="1"/>
  <c r="Q45" i="21"/>
  <c r="R45" i="21" s="1"/>
  <c r="Q53" i="21"/>
  <c r="R53" i="21" s="1"/>
  <c r="Q52" i="21"/>
  <c r="R52" i="21" s="1"/>
  <c r="Q51" i="21"/>
  <c r="R51" i="21" s="1"/>
  <c r="Q50" i="21"/>
  <c r="R50" i="21" s="1"/>
  <c r="J49" i="21"/>
  <c r="I49" i="21"/>
  <c r="I50" i="21"/>
  <c r="J50" i="21"/>
  <c r="C1224" i="18"/>
  <c r="K120" i="21" l="1"/>
  <c r="K121" i="21"/>
  <c r="Q54" i="21"/>
  <c r="R54" i="21" s="1"/>
  <c r="H45" i="21"/>
  <c r="E45" i="84" s="1"/>
  <c r="H54" i="21"/>
  <c r="E54" i="84" s="1"/>
  <c r="H52" i="21"/>
  <c r="E52" i="84" s="1"/>
  <c r="H51" i="21"/>
  <c r="E51" i="84" s="1"/>
  <c r="H48" i="21"/>
  <c r="E48" i="84" s="1"/>
  <c r="H53" i="21"/>
  <c r="E53" i="84" s="1"/>
  <c r="H47" i="21"/>
  <c r="E47" i="84" s="1"/>
  <c r="L28" i="84" l="1"/>
  <c r="M28" i="84" s="1"/>
  <c r="L5" i="84"/>
  <c r="M5" i="84" s="1"/>
  <c r="T47" i="21"/>
  <c r="U47" i="21" s="1"/>
  <c r="I118" i="21"/>
  <c r="T53" i="21"/>
  <c r="U53" i="21" s="1"/>
  <c r="I124" i="21"/>
  <c r="T48" i="21"/>
  <c r="U48" i="21" s="1"/>
  <c r="I119" i="21"/>
  <c r="I117" i="21"/>
  <c r="T51" i="21"/>
  <c r="U51" i="21" s="1"/>
  <c r="I122" i="21"/>
  <c r="K122" i="21" s="1"/>
  <c r="T52" i="21"/>
  <c r="U52" i="21" s="1"/>
  <c r="I123" i="21"/>
  <c r="K123" i="21" s="1"/>
  <c r="T54" i="21"/>
  <c r="U54" i="21" s="1"/>
  <c r="I125" i="21"/>
  <c r="T45" i="21"/>
  <c r="U45" i="21" s="1"/>
  <c r="I116" i="21"/>
  <c r="J116" i="21" s="1"/>
  <c r="I47" i="21"/>
  <c r="J53" i="21"/>
  <c r="I48" i="21"/>
  <c r="I54" i="21"/>
  <c r="I45" i="21"/>
  <c r="J45" i="21"/>
  <c r="J54" i="21"/>
  <c r="I53" i="21"/>
  <c r="J47" i="21"/>
  <c r="J48" i="21"/>
  <c r="I51" i="21"/>
  <c r="J51" i="21"/>
  <c r="I52" i="21"/>
  <c r="J52" i="21"/>
  <c r="J122" i="21" l="1"/>
  <c r="J123" i="21"/>
  <c r="K116" i="21"/>
  <c r="J125" i="21"/>
  <c r="K125" i="21"/>
  <c r="J117" i="21"/>
  <c r="K117" i="21"/>
  <c r="J119" i="21"/>
  <c r="K119" i="21"/>
  <c r="J124" i="21"/>
  <c r="K124" i="21"/>
  <c r="J118" i="21"/>
  <c r="K118" i="21"/>
  <c r="D6" i="65"/>
  <c r="D7" i="65"/>
  <c r="D8" i="65"/>
  <c r="D9" i="65"/>
  <c r="D10" i="65"/>
  <c r="D11" i="65"/>
  <c r="D12" i="65"/>
  <c r="D13" i="65"/>
  <c r="D18" i="65"/>
  <c r="D19" i="65"/>
  <c r="D20" i="65"/>
  <c r="D21" i="65"/>
  <c r="D22" i="65"/>
  <c r="D23" i="65"/>
  <c r="D24" i="65"/>
  <c r="D25" i="65"/>
  <c r="D30" i="65"/>
  <c r="D31" i="65"/>
  <c r="D32" i="65"/>
  <c r="D33" i="65"/>
  <c r="D2" i="65"/>
  <c r="I3" i="65"/>
  <c r="D3" i="65" s="1"/>
  <c r="I4" i="65"/>
  <c r="D4" i="65" s="1"/>
  <c r="I5" i="65"/>
  <c r="D5" i="65" s="1"/>
  <c r="I6" i="65"/>
  <c r="I7" i="65"/>
  <c r="I8" i="65"/>
  <c r="I9" i="65"/>
  <c r="I10" i="65"/>
  <c r="I11" i="65"/>
  <c r="I12" i="65"/>
  <c r="I13" i="65"/>
  <c r="I14" i="65"/>
  <c r="D14" i="65" s="1"/>
  <c r="I15" i="65"/>
  <c r="D15" i="65" s="1"/>
  <c r="I16" i="65"/>
  <c r="D16" i="65" s="1"/>
  <c r="I17" i="65"/>
  <c r="D17" i="65" s="1"/>
  <c r="I18" i="65"/>
  <c r="I19" i="65"/>
  <c r="I20" i="65"/>
  <c r="I21" i="65"/>
  <c r="I22" i="65"/>
  <c r="I23" i="65"/>
  <c r="I24" i="65"/>
  <c r="I25" i="65"/>
  <c r="I26" i="65"/>
  <c r="D26" i="65" s="1"/>
  <c r="I27" i="65"/>
  <c r="D27" i="65" s="1"/>
  <c r="I28" i="65"/>
  <c r="D28" i="65" s="1"/>
  <c r="I29" i="65"/>
  <c r="D29" i="65" s="1"/>
  <c r="I30" i="65"/>
  <c r="I31" i="65"/>
  <c r="I32" i="65"/>
  <c r="I33" i="65"/>
  <c r="I2" i="65"/>
  <c r="L3" i="64" l="1"/>
  <c r="L4" i="64"/>
  <c r="L5" i="64"/>
  <c r="L6" i="64"/>
  <c r="L7" i="64"/>
  <c r="L8" i="64"/>
  <c r="L9" i="64"/>
  <c r="L10" i="64"/>
  <c r="L11" i="64"/>
  <c r="L12" i="64"/>
  <c r="L13" i="64"/>
  <c r="L14" i="64"/>
  <c r="L15" i="64"/>
  <c r="L16" i="64"/>
  <c r="L17" i="64"/>
  <c r="L18" i="64"/>
  <c r="L19" i="64"/>
  <c r="L20" i="64"/>
  <c r="L21" i="64"/>
  <c r="L22" i="64"/>
  <c r="L23" i="64"/>
  <c r="L24" i="64"/>
  <c r="L25" i="64"/>
  <c r="L26" i="64"/>
  <c r="L27" i="64"/>
  <c r="L28" i="64"/>
  <c r="L29" i="64"/>
  <c r="L30" i="64"/>
  <c r="L31" i="64"/>
  <c r="L32" i="64"/>
  <c r="L33" i="64"/>
  <c r="L34" i="64"/>
  <c r="L35" i="64"/>
  <c r="L36" i="64"/>
  <c r="L37" i="64"/>
  <c r="L38" i="64"/>
  <c r="L39" i="64"/>
  <c r="L40" i="64"/>
  <c r="L41" i="64"/>
  <c r="L42" i="64"/>
  <c r="L43" i="64"/>
  <c r="L44" i="64"/>
  <c r="L45" i="64"/>
  <c r="L46" i="64"/>
  <c r="L47" i="64"/>
  <c r="L48" i="64"/>
  <c r="L49" i="64"/>
  <c r="L50" i="64"/>
  <c r="L51" i="64"/>
  <c r="L52" i="64"/>
  <c r="L53" i="64"/>
  <c r="L54" i="64"/>
  <c r="L55" i="64"/>
  <c r="L56" i="64"/>
  <c r="L57" i="64"/>
  <c r="L58" i="64"/>
  <c r="L59" i="64"/>
  <c r="L60" i="64"/>
  <c r="L61" i="64"/>
  <c r="L62" i="64"/>
  <c r="L63" i="64"/>
  <c r="L64" i="64"/>
  <c r="L65" i="64"/>
  <c r="L66" i="64"/>
  <c r="L67" i="64"/>
  <c r="L68" i="64"/>
  <c r="L69" i="64"/>
  <c r="L70" i="64"/>
  <c r="L71" i="64"/>
  <c r="L72" i="64"/>
  <c r="L73" i="64"/>
  <c r="L74" i="64"/>
  <c r="L75" i="64"/>
  <c r="L76" i="64"/>
  <c r="L77" i="64"/>
  <c r="L78" i="64"/>
  <c r="L79" i="64"/>
  <c r="L80" i="64"/>
  <c r="L81" i="64"/>
  <c r="L82" i="64"/>
  <c r="L83" i="64"/>
  <c r="L84" i="64"/>
  <c r="L85" i="64"/>
  <c r="L86" i="64"/>
  <c r="L87" i="64"/>
  <c r="L88" i="64"/>
  <c r="L89" i="64"/>
  <c r="L90" i="64"/>
  <c r="L91" i="64"/>
  <c r="L92" i="64"/>
  <c r="L93" i="64"/>
  <c r="L94" i="64"/>
  <c r="L95" i="64"/>
  <c r="L96" i="64"/>
  <c r="L97" i="64"/>
  <c r="L98" i="64"/>
  <c r="L99" i="64"/>
  <c r="L100" i="64"/>
  <c r="L101" i="64"/>
  <c r="L102" i="64"/>
  <c r="L103" i="64"/>
  <c r="L104" i="64"/>
  <c r="L105" i="64"/>
  <c r="L106" i="64"/>
  <c r="L107" i="64"/>
  <c r="L108" i="64"/>
  <c r="L109" i="64"/>
  <c r="L110" i="64"/>
  <c r="L111" i="64"/>
  <c r="L112" i="64"/>
  <c r="L113" i="64"/>
  <c r="L114" i="64"/>
  <c r="L115" i="64"/>
  <c r="L116" i="64"/>
  <c r="L117" i="64"/>
  <c r="L118" i="64"/>
  <c r="L119" i="64"/>
  <c r="L120" i="64"/>
  <c r="L121" i="64"/>
  <c r="L122" i="64"/>
  <c r="L123" i="64"/>
  <c r="L124" i="64"/>
  <c r="L125" i="64"/>
  <c r="L126" i="64"/>
  <c r="L127" i="64"/>
  <c r="L128" i="64"/>
  <c r="L129" i="64"/>
  <c r="L130" i="64"/>
  <c r="L131" i="64"/>
  <c r="L132" i="64"/>
  <c r="L133" i="64"/>
  <c r="L134" i="64"/>
  <c r="L135" i="64"/>
  <c r="L136" i="64"/>
  <c r="L137" i="64"/>
  <c r="L138" i="64"/>
  <c r="L139" i="64"/>
  <c r="L140" i="64"/>
  <c r="L141" i="64"/>
  <c r="L142" i="64"/>
  <c r="L143" i="64"/>
  <c r="L144" i="64"/>
  <c r="L145" i="64"/>
  <c r="L146" i="64"/>
  <c r="L147" i="64"/>
  <c r="L148" i="64"/>
  <c r="L149" i="64"/>
  <c r="L150" i="64"/>
  <c r="L151" i="64"/>
  <c r="L152" i="64"/>
  <c r="L153" i="64"/>
  <c r="L154" i="64"/>
  <c r="L155" i="64"/>
  <c r="L156" i="64"/>
  <c r="L157" i="64"/>
  <c r="L158" i="64"/>
  <c r="L159" i="64"/>
  <c r="L160" i="64"/>
  <c r="L161" i="64"/>
  <c r="L162" i="64"/>
  <c r="L163" i="64"/>
  <c r="L164" i="64"/>
  <c r="L165" i="64"/>
  <c r="L166" i="64"/>
  <c r="L167" i="64"/>
  <c r="L168" i="64"/>
  <c r="L169" i="64"/>
  <c r="L170" i="64"/>
  <c r="L171" i="64"/>
  <c r="L172" i="64"/>
  <c r="L173" i="64"/>
  <c r="L174" i="64"/>
  <c r="L175" i="64"/>
  <c r="L176" i="64"/>
  <c r="L177" i="64"/>
  <c r="L178" i="64"/>
  <c r="L179" i="64"/>
  <c r="L180" i="64"/>
  <c r="L181" i="64"/>
  <c r="L182" i="64"/>
  <c r="L183" i="64"/>
  <c r="L184" i="64"/>
  <c r="L185" i="64"/>
  <c r="L186" i="64"/>
  <c r="L187" i="64"/>
  <c r="L188" i="64"/>
  <c r="L189" i="64"/>
  <c r="L190" i="64"/>
  <c r="L191" i="64"/>
  <c r="L192" i="64"/>
  <c r="L193" i="64"/>
  <c r="L194" i="64"/>
  <c r="L195" i="64"/>
  <c r="L196" i="64"/>
  <c r="L197" i="64"/>
  <c r="L198" i="64"/>
  <c r="L199" i="64"/>
  <c r="L200" i="64"/>
  <c r="L201" i="64"/>
  <c r="L202" i="64"/>
  <c r="L203" i="64"/>
  <c r="L204" i="64"/>
  <c r="L205" i="64"/>
  <c r="L206" i="64"/>
  <c r="L207" i="64"/>
  <c r="L208" i="64"/>
  <c r="L209" i="64"/>
  <c r="L210" i="64"/>
  <c r="L211" i="64"/>
  <c r="L212" i="64"/>
  <c r="L213" i="64"/>
  <c r="L214" i="64"/>
  <c r="L215" i="64"/>
  <c r="L216" i="64"/>
  <c r="L217" i="64"/>
  <c r="L218" i="64"/>
  <c r="L219" i="64"/>
  <c r="L220" i="64"/>
  <c r="L221" i="64"/>
  <c r="L222" i="64"/>
  <c r="L223" i="64"/>
  <c r="L224" i="64"/>
  <c r="L225" i="64"/>
  <c r="L226" i="64"/>
  <c r="L227" i="64"/>
  <c r="L228" i="64"/>
  <c r="L229" i="64"/>
  <c r="L230" i="64"/>
  <c r="L231" i="64"/>
  <c r="L232" i="64"/>
  <c r="L233" i="64"/>
  <c r="L234" i="64"/>
  <c r="L235" i="64"/>
  <c r="L236" i="64"/>
  <c r="L237" i="64"/>
  <c r="L238" i="64"/>
  <c r="L239" i="64"/>
  <c r="L240" i="64"/>
  <c r="L241" i="64"/>
  <c r="L242" i="64"/>
  <c r="L243" i="64"/>
  <c r="L244" i="64"/>
  <c r="L245" i="64"/>
  <c r="L246" i="64"/>
  <c r="L247" i="64"/>
  <c r="L248" i="64"/>
  <c r="L249" i="64"/>
  <c r="L250" i="64"/>
  <c r="L251" i="64"/>
  <c r="L252" i="64"/>
  <c r="L253" i="64"/>
  <c r="L254" i="64"/>
  <c r="L255" i="64"/>
  <c r="L256" i="64"/>
  <c r="L257" i="64"/>
  <c r="L258" i="64"/>
  <c r="L259" i="64"/>
  <c r="L260" i="64"/>
  <c r="L261" i="64"/>
  <c r="L262" i="64"/>
  <c r="L263" i="64"/>
  <c r="L264" i="64"/>
  <c r="L265" i="64"/>
  <c r="L266" i="64"/>
  <c r="L267" i="64"/>
  <c r="L268" i="64"/>
  <c r="L269" i="64"/>
  <c r="L270" i="64"/>
  <c r="L271" i="64"/>
  <c r="L272" i="64"/>
  <c r="L273" i="64"/>
  <c r="L274" i="64"/>
  <c r="L275" i="64"/>
  <c r="L276" i="64"/>
  <c r="L277" i="64"/>
  <c r="L278" i="64"/>
  <c r="L279" i="64"/>
  <c r="L280" i="64"/>
  <c r="L281" i="64"/>
  <c r="L282" i="64"/>
  <c r="L283" i="64"/>
  <c r="L284" i="64"/>
  <c r="L285" i="64"/>
  <c r="L286" i="64"/>
  <c r="L287" i="64"/>
  <c r="L288" i="64"/>
  <c r="L289" i="64"/>
  <c r="L290" i="64"/>
  <c r="L291" i="64"/>
  <c r="L292" i="64"/>
  <c r="L293" i="64"/>
  <c r="L294" i="64"/>
  <c r="L295" i="64"/>
  <c r="L296" i="64"/>
  <c r="L297" i="64"/>
  <c r="L298" i="64"/>
  <c r="L299" i="64"/>
  <c r="L300" i="64"/>
  <c r="L301" i="64"/>
  <c r="L302" i="64"/>
  <c r="L303" i="64"/>
  <c r="L304" i="64"/>
  <c r="L305" i="64"/>
  <c r="L306" i="64"/>
  <c r="L307" i="64"/>
  <c r="L308" i="64"/>
  <c r="L309" i="64"/>
  <c r="L310" i="64"/>
  <c r="L311" i="64"/>
  <c r="L312" i="64"/>
  <c r="L313" i="64"/>
  <c r="L314" i="64"/>
  <c r="L315" i="64"/>
  <c r="L316" i="64"/>
  <c r="L317" i="64"/>
  <c r="L318" i="64"/>
  <c r="L319" i="64"/>
  <c r="L320" i="64"/>
  <c r="L321" i="64"/>
  <c r="L322" i="64"/>
  <c r="L323" i="64"/>
  <c r="L324" i="64"/>
  <c r="L325" i="64"/>
  <c r="L326" i="64"/>
  <c r="L327" i="64"/>
  <c r="L328" i="64"/>
  <c r="L329" i="64"/>
  <c r="L330" i="64"/>
  <c r="L331" i="64"/>
  <c r="L332" i="64"/>
  <c r="L333" i="64"/>
  <c r="L2" i="64"/>
  <c r="A20" i="62"/>
  <c r="R3" i="63"/>
  <c r="C38" i="37"/>
  <c r="C37" i="37"/>
  <c r="AT33" i="37"/>
  <c r="AS33" i="37"/>
  <c r="AR33" i="37"/>
  <c r="AQ33" i="37"/>
  <c r="AO33" i="37"/>
  <c r="AT32" i="37"/>
  <c r="AS32" i="37"/>
  <c r="AR32" i="37"/>
  <c r="AQ32" i="37"/>
  <c r="AO32" i="37"/>
  <c r="AT31" i="37"/>
  <c r="AS31" i="37"/>
  <c r="AR31" i="37"/>
  <c r="AQ31" i="37"/>
  <c r="AO31" i="37"/>
  <c r="F2" i="64" l="1"/>
  <c r="G2" i="64" s="1"/>
  <c r="F14" i="64"/>
  <c r="G14" i="64" s="1"/>
  <c r="F26" i="64"/>
  <c r="G26" i="64" s="1"/>
  <c r="F38" i="64"/>
  <c r="G38" i="64" s="1"/>
  <c r="F50" i="64"/>
  <c r="G50" i="64" s="1"/>
  <c r="F62" i="64"/>
  <c r="G62" i="64" s="1"/>
  <c r="F74" i="64"/>
  <c r="G74" i="64" s="1"/>
  <c r="F86" i="64"/>
  <c r="G86" i="64" s="1"/>
  <c r="F98" i="64"/>
  <c r="G98" i="64" s="1"/>
  <c r="F110" i="64"/>
  <c r="G110" i="64" s="1"/>
  <c r="F122" i="64"/>
  <c r="G122" i="64" s="1"/>
  <c r="F134" i="64"/>
  <c r="G134" i="64" s="1"/>
  <c r="F146" i="64"/>
  <c r="G146" i="64" s="1"/>
  <c r="F158" i="64"/>
  <c r="G158" i="64" s="1"/>
  <c r="F170" i="64"/>
  <c r="G170" i="64" s="1"/>
  <c r="F182" i="64"/>
  <c r="G182" i="64" s="1"/>
  <c r="F194" i="64"/>
  <c r="G194" i="64" s="1"/>
  <c r="F206" i="64"/>
  <c r="G206" i="64" s="1"/>
  <c r="F218" i="64"/>
  <c r="G218" i="64" s="1"/>
  <c r="F230" i="64"/>
  <c r="G230" i="64" s="1"/>
  <c r="F242" i="64"/>
  <c r="G242" i="64" s="1"/>
  <c r="F254" i="64"/>
  <c r="G254" i="64" s="1"/>
  <c r="F266" i="64"/>
  <c r="G266" i="64" s="1"/>
  <c r="F278" i="64"/>
  <c r="G278" i="64" s="1"/>
  <c r="F290" i="64"/>
  <c r="G290" i="64" s="1"/>
  <c r="F302" i="64"/>
  <c r="G302" i="64" s="1"/>
  <c r="F314" i="64"/>
  <c r="G314" i="64" s="1"/>
  <c r="F326" i="64"/>
  <c r="G326" i="64" s="1"/>
  <c r="F338" i="64"/>
  <c r="G338" i="64" s="1"/>
  <c r="F350" i="64"/>
  <c r="G350" i="64" s="1"/>
  <c r="F362" i="64"/>
  <c r="G362" i="64" s="1"/>
  <c r="F374" i="64"/>
  <c r="G374" i="64" s="1"/>
  <c r="F386" i="64"/>
  <c r="G386" i="64" s="1"/>
  <c r="F398" i="64"/>
  <c r="G398" i="64" s="1"/>
  <c r="F410" i="64"/>
  <c r="G410" i="64" s="1"/>
  <c r="F422" i="64"/>
  <c r="G422" i="64" s="1"/>
  <c r="F434" i="64"/>
  <c r="G434" i="64" s="1"/>
  <c r="F446" i="64"/>
  <c r="G446" i="64" s="1"/>
  <c r="F458" i="64"/>
  <c r="G458" i="64" s="1"/>
  <c r="F470" i="64"/>
  <c r="G470" i="64" s="1"/>
  <c r="F482" i="64"/>
  <c r="G482" i="64" s="1"/>
  <c r="F494" i="64"/>
  <c r="G494" i="64" s="1"/>
  <c r="F506" i="64"/>
  <c r="G506" i="64" s="1"/>
  <c r="F518" i="64"/>
  <c r="G518" i="64" s="1"/>
  <c r="F530" i="64"/>
  <c r="G530" i="64" s="1"/>
  <c r="F542" i="64"/>
  <c r="G542" i="64" s="1"/>
  <c r="F554" i="64"/>
  <c r="G554" i="64" s="1"/>
  <c r="F566" i="64"/>
  <c r="G566" i="64" s="1"/>
  <c r="F578" i="64"/>
  <c r="G578" i="64" s="1"/>
  <c r="F590" i="64"/>
  <c r="G590" i="64" s="1"/>
  <c r="F602" i="64"/>
  <c r="G602" i="64" s="1"/>
  <c r="F614" i="64"/>
  <c r="G614" i="64" s="1"/>
  <c r="F626" i="64"/>
  <c r="G626" i="64" s="1"/>
  <c r="F638" i="64"/>
  <c r="G638" i="64" s="1"/>
  <c r="F650" i="64"/>
  <c r="G650" i="64" s="1"/>
  <c r="F662" i="64"/>
  <c r="G662" i="64" s="1"/>
  <c r="F674" i="64"/>
  <c r="G674" i="64" s="1"/>
  <c r="F686" i="64"/>
  <c r="G686" i="64" s="1"/>
  <c r="F698" i="64"/>
  <c r="G698" i="64" s="1"/>
  <c r="F710" i="64"/>
  <c r="G710" i="64" s="1"/>
  <c r="F722" i="64"/>
  <c r="G722" i="64" s="1"/>
  <c r="F734" i="64"/>
  <c r="G734" i="64" s="1"/>
  <c r="F746" i="64"/>
  <c r="G746" i="64" s="1"/>
  <c r="F758" i="64"/>
  <c r="G758" i="64" s="1"/>
  <c r="F770" i="64"/>
  <c r="G770" i="64" s="1"/>
  <c r="F782" i="64"/>
  <c r="G782" i="64" s="1"/>
  <c r="F794" i="64"/>
  <c r="G794" i="64" s="1"/>
  <c r="F806" i="64"/>
  <c r="G806" i="64" s="1"/>
  <c r="F818" i="64"/>
  <c r="G818" i="64" s="1"/>
  <c r="F830" i="64"/>
  <c r="G830" i="64" s="1"/>
  <c r="F842" i="64"/>
  <c r="G842" i="64" s="1"/>
  <c r="F854" i="64"/>
  <c r="G854" i="64" s="1"/>
  <c r="F866" i="64"/>
  <c r="G866" i="64" s="1"/>
  <c r="F878" i="64"/>
  <c r="G878" i="64" s="1"/>
  <c r="F3" i="64"/>
  <c r="G3" i="64" s="1"/>
  <c r="F15" i="64"/>
  <c r="G15" i="64" s="1"/>
  <c r="F27" i="64"/>
  <c r="G27" i="64" s="1"/>
  <c r="F39" i="64"/>
  <c r="G39" i="64" s="1"/>
  <c r="F51" i="64"/>
  <c r="G51" i="64" s="1"/>
  <c r="F63" i="64"/>
  <c r="G63" i="64" s="1"/>
  <c r="F75" i="64"/>
  <c r="G75" i="64" s="1"/>
  <c r="F87" i="64"/>
  <c r="G87" i="64" s="1"/>
  <c r="F99" i="64"/>
  <c r="G99" i="64" s="1"/>
  <c r="F111" i="64"/>
  <c r="G111" i="64" s="1"/>
  <c r="F123" i="64"/>
  <c r="G123" i="64" s="1"/>
  <c r="F135" i="64"/>
  <c r="G135" i="64" s="1"/>
  <c r="F147" i="64"/>
  <c r="G147" i="64" s="1"/>
  <c r="F159" i="64"/>
  <c r="G159" i="64" s="1"/>
  <c r="F171" i="64"/>
  <c r="G171" i="64" s="1"/>
  <c r="F183" i="64"/>
  <c r="G183" i="64" s="1"/>
  <c r="F195" i="64"/>
  <c r="G195" i="64" s="1"/>
  <c r="F207" i="64"/>
  <c r="G207" i="64" s="1"/>
  <c r="F219" i="64"/>
  <c r="G219" i="64" s="1"/>
  <c r="F231" i="64"/>
  <c r="G231" i="64" s="1"/>
  <c r="F243" i="64"/>
  <c r="G243" i="64" s="1"/>
  <c r="F255" i="64"/>
  <c r="G255" i="64" s="1"/>
  <c r="F267" i="64"/>
  <c r="G267" i="64" s="1"/>
  <c r="F279" i="64"/>
  <c r="G279" i="64" s="1"/>
  <c r="F291" i="64"/>
  <c r="G291" i="64" s="1"/>
  <c r="F303" i="64"/>
  <c r="G303" i="64" s="1"/>
  <c r="F315" i="64"/>
  <c r="G315" i="64" s="1"/>
  <c r="F327" i="64"/>
  <c r="G327" i="64" s="1"/>
  <c r="F339" i="64"/>
  <c r="G339" i="64" s="1"/>
  <c r="F351" i="64"/>
  <c r="G351" i="64" s="1"/>
  <c r="F363" i="64"/>
  <c r="G363" i="64" s="1"/>
  <c r="F375" i="64"/>
  <c r="G375" i="64" s="1"/>
  <c r="F387" i="64"/>
  <c r="G387" i="64" s="1"/>
  <c r="F399" i="64"/>
  <c r="G399" i="64" s="1"/>
  <c r="F411" i="64"/>
  <c r="G411" i="64" s="1"/>
  <c r="F423" i="64"/>
  <c r="G423" i="64" s="1"/>
  <c r="F435" i="64"/>
  <c r="G435" i="64" s="1"/>
  <c r="F447" i="64"/>
  <c r="G447" i="64" s="1"/>
  <c r="F459" i="64"/>
  <c r="G459" i="64" s="1"/>
  <c r="F471" i="64"/>
  <c r="G471" i="64" s="1"/>
  <c r="F483" i="64"/>
  <c r="G483" i="64" s="1"/>
  <c r="F495" i="64"/>
  <c r="G495" i="64" s="1"/>
  <c r="F507" i="64"/>
  <c r="G507" i="64" s="1"/>
  <c r="F519" i="64"/>
  <c r="G519" i="64" s="1"/>
  <c r="F531" i="64"/>
  <c r="G531" i="64" s="1"/>
  <c r="F543" i="64"/>
  <c r="G543" i="64" s="1"/>
  <c r="F555" i="64"/>
  <c r="G555" i="64" s="1"/>
  <c r="F567" i="64"/>
  <c r="G567" i="64" s="1"/>
  <c r="F579" i="64"/>
  <c r="G579" i="64" s="1"/>
  <c r="F591" i="64"/>
  <c r="G591" i="64" s="1"/>
  <c r="F603" i="64"/>
  <c r="G603" i="64" s="1"/>
  <c r="F615" i="64"/>
  <c r="G615" i="64" s="1"/>
  <c r="F627" i="64"/>
  <c r="G627" i="64" s="1"/>
  <c r="F639" i="64"/>
  <c r="G639" i="64" s="1"/>
  <c r="F651" i="64"/>
  <c r="G651" i="64" s="1"/>
  <c r="F663" i="64"/>
  <c r="G663" i="64" s="1"/>
  <c r="F675" i="64"/>
  <c r="G675" i="64" s="1"/>
  <c r="F687" i="64"/>
  <c r="G687" i="64" s="1"/>
  <c r="F699" i="64"/>
  <c r="G699" i="64" s="1"/>
  <c r="F711" i="64"/>
  <c r="G711" i="64" s="1"/>
  <c r="F723" i="64"/>
  <c r="G723" i="64" s="1"/>
  <c r="F735" i="64"/>
  <c r="G735" i="64" s="1"/>
  <c r="F747" i="64"/>
  <c r="G747" i="64" s="1"/>
  <c r="F759" i="64"/>
  <c r="G759" i="64" s="1"/>
  <c r="F771" i="64"/>
  <c r="G771" i="64" s="1"/>
  <c r="F783" i="64"/>
  <c r="G783" i="64" s="1"/>
  <c r="F795" i="64"/>
  <c r="G795" i="64" s="1"/>
  <c r="F807" i="64"/>
  <c r="G807" i="64" s="1"/>
  <c r="F819" i="64"/>
  <c r="G819" i="64" s="1"/>
  <c r="F831" i="64"/>
  <c r="G831" i="64" s="1"/>
  <c r="F843" i="64"/>
  <c r="G843" i="64" s="1"/>
  <c r="F855" i="64"/>
  <c r="G855" i="64" s="1"/>
  <c r="F867" i="64"/>
  <c r="G867" i="64" s="1"/>
  <c r="F879" i="64"/>
  <c r="G879" i="64" s="1"/>
  <c r="F4" i="64"/>
  <c r="G4" i="64" s="1"/>
  <c r="F16" i="64"/>
  <c r="G16" i="64" s="1"/>
  <c r="F28" i="64"/>
  <c r="G28" i="64" s="1"/>
  <c r="F40" i="64"/>
  <c r="G40" i="64" s="1"/>
  <c r="F52" i="64"/>
  <c r="G52" i="64" s="1"/>
  <c r="F64" i="64"/>
  <c r="G64" i="64" s="1"/>
  <c r="F76" i="64"/>
  <c r="G76" i="64" s="1"/>
  <c r="F88" i="64"/>
  <c r="G88" i="64" s="1"/>
  <c r="F100" i="64"/>
  <c r="G100" i="64" s="1"/>
  <c r="F112" i="64"/>
  <c r="G112" i="64" s="1"/>
  <c r="F124" i="64"/>
  <c r="G124" i="64" s="1"/>
  <c r="F136" i="64"/>
  <c r="G136" i="64" s="1"/>
  <c r="F148" i="64"/>
  <c r="G148" i="64" s="1"/>
  <c r="F160" i="64"/>
  <c r="G160" i="64" s="1"/>
  <c r="F172" i="64"/>
  <c r="G172" i="64" s="1"/>
  <c r="F184" i="64"/>
  <c r="G184" i="64" s="1"/>
  <c r="F196" i="64"/>
  <c r="G196" i="64" s="1"/>
  <c r="F208" i="64"/>
  <c r="G208" i="64" s="1"/>
  <c r="F220" i="64"/>
  <c r="G220" i="64" s="1"/>
  <c r="F232" i="64"/>
  <c r="G232" i="64" s="1"/>
  <c r="F244" i="64"/>
  <c r="G244" i="64" s="1"/>
  <c r="F256" i="64"/>
  <c r="G256" i="64" s="1"/>
  <c r="F268" i="64"/>
  <c r="G268" i="64" s="1"/>
  <c r="F280" i="64"/>
  <c r="G280" i="64" s="1"/>
  <c r="F292" i="64"/>
  <c r="G292" i="64" s="1"/>
  <c r="F304" i="64"/>
  <c r="G304" i="64" s="1"/>
  <c r="F316" i="64"/>
  <c r="G316" i="64" s="1"/>
  <c r="F328" i="64"/>
  <c r="G328" i="64" s="1"/>
  <c r="F340" i="64"/>
  <c r="G340" i="64" s="1"/>
  <c r="F352" i="64"/>
  <c r="G352" i="64" s="1"/>
  <c r="F364" i="64"/>
  <c r="G364" i="64" s="1"/>
  <c r="F376" i="64"/>
  <c r="G376" i="64" s="1"/>
  <c r="F388" i="64"/>
  <c r="G388" i="64" s="1"/>
  <c r="F400" i="64"/>
  <c r="G400" i="64" s="1"/>
  <c r="F412" i="64"/>
  <c r="G412" i="64" s="1"/>
  <c r="F424" i="64"/>
  <c r="G424" i="64" s="1"/>
  <c r="F436" i="64"/>
  <c r="G436" i="64" s="1"/>
  <c r="F448" i="64"/>
  <c r="G448" i="64" s="1"/>
  <c r="F460" i="64"/>
  <c r="G460" i="64" s="1"/>
  <c r="F472" i="64"/>
  <c r="G472" i="64" s="1"/>
  <c r="F484" i="64"/>
  <c r="G484" i="64" s="1"/>
  <c r="F496" i="64"/>
  <c r="G496" i="64" s="1"/>
  <c r="F508" i="64"/>
  <c r="G508" i="64" s="1"/>
  <c r="F520" i="64"/>
  <c r="G520" i="64" s="1"/>
  <c r="F532" i="64"/>
  <c r="G532" i="64" s="1"/>
  <c r="F544" i="64"/>
  <c r="G544" i="64" s="1"/>
  <c r="F556" i="64"/>
  <c r="G556" i="64" s="1"/>
  <c r="F568" i="64"/>
  <c r="G568" i="64" s="1"/>
  <c r="F580" i="64"/>
  <c r="G580" i="64" s="1"/>
  <c r="F592" i="64"/>
  <c r="G592" i="64" s="1"/>
  <c r="F604" i="64"/>
  <c r="G604" i="64" s="1"/>
  <c r="F616" i="64"/>
  <c r="G616" i="64" s="1"/>
  <c r="F628" i="64"/>
  <c r="G628" i="64" s="1"/>
  <c r="F640" i="64"/>
  <c r="G640" i="64" s="1"/>
  <c r="F7" i="64"/>
  <c r="G7" i="64" s="1"/>
  <c r="F19" i="64"/>
  <c r="G19" i="64" s="1"/>
  <c r="F31" i="64"/>
  <c r="G31" i="64" s="1"/>
  <c r="F43" i="64"/>
  <c r="G43" i="64" s="1"/>
  <c r="F55" i="64"/>
  <c r="G55" i="64" s="1"/>
  <c r="F67" i="64"/>
  <c r="G67" i="64" s="1"/>
  <c r="F79" i="64"/>
  <c r="G79" i="64" s="1"/>
  <c r="F91" i="64"/>
  <c r="G91" i="64" s="1"/>
  <c r="F103" i="64"/>
  <c r="G103" i="64" s="1"/>
  <c r="F115" i="64"/>
  <c r="G115" i="64" s="1"/>
  <c r="F127" i="64"/>
  <c r="G127" i="64" s="1"/>
  <c r="F139" i="64"/>
  <c r="G139" i="64" s="1"/>
  <c r="F151" i="64"/>
  <c r="G151" i="64" s="1"/>
  <c r="F163" i="64"/>
  <c r="G163" i="64" s="1"/>
  <c r="F175" i="64"/>
  <c r="G175" i="64" s="1"/>
  <c r="F187" i="64"/>
  <c r="G187" i="64" s="1"/>
  <c r="F199" i="64"/>
  <c r="G199" i="64" s="1"/>
  <c r="F211" i="64"/>
  <c r="G211" i="64" s="1"/>
  <c r="F223" i="64"/>
  <c r="G223" i="64" s="1"/>
  <c r="F235" i="64"/>
  <c r="G235" i="64" s="1"/>
  <c r="F247" i="64"/>
  <c r="G247" i="64" s="1"/>
  <c r="F259" i="64"/>
  <c r="G259" i="64" s="1"/>
  <c r="F271" i="64"/>
  <c r="G271" i="64" s="1"/>
  <c r="F283" i="64"/>
  <c r="G283" i="64" s="1"/>
  <c r="F295" i="64"/>
  <c r="G295" i="64" s="1"/>
  <c r="F307" i="64"/>
  <c r="G307" i="64" s="1"/>
  <c r="F319" i="64"/>
  <c r="G319" i="64" s="1"/>
  <c r="F331" i="64"/>
  <c r="G331" i="64" s="1"/>
  <c r="F343" i="64"/>
  <c r="G343" i="64" s="1"/>
  <c r="F355" i="64"/>
  <c r="G355" i="64" s="1"/>
  <c r="F367" i="64"/>
  <c r="G367" i="64" s="1"/>
  <c r="F379" i="64"/>
  <c r="G379" i="64" s="1"/>
  <c r="F391" i="64"/>
  <c r="G391" i="64" s="1"/>
  <c r="F403" i="64"/>
  <c r="G403" i="64" s="1"/>
  <c r="F415" i="64"/>
  <c r="G415" i="64" s="1"/>
  <c r="F427" i="64"/>
  <c r="G427" i="64" s="1"/>
  <c r="F439" i="64"/>
  <c r="G439" i="64" s="1"/>
  <c r="F451" i="64"/>
  <c r="G451" i="64" s="1"/>
  <c r="F463" i="64"/>
  <c r="G463" i="64" s="1"/>
  <c r="F475" i="64"/>
  <c r="G475" i="64" s="1"/>
  <c r="F487" i="64"/>
  <c r="G487" i="64" s="1"/>
  <c r="F499" i="64"/>
  <c r="G499" i="64" s="1"/>
  <c r="F511" i="64"/>
  <c r="G511" i="64" s="1"/>
  <c r="F523" i="64"/>
  <c r="G523" i="64" s="1"/>
  <c r="F535" i="64"/>
  <c r="G535" i="64" s="1"/>
  <c r="F547" i="64"/>
  <c r="G547" i="64" s="1"/>
  <c r="F559" i="64"/>
  <c r="G559" i="64" s="1"/>
  <c r="F571" i="64"/>
  <c r="G571" i="64" s="1"/>
  <c r="F583" i="64"/>
  <c r="G583" i="64" s="1"/>
  <c r="F595" i="64"/>
  <c r="G595" i="64" s="1"/>
  <c r="F607" i="64"/>
  <c r="G607" i="64" s="1"/>
  <c r="F619" i="64"/>
  <c r="G619" i="64" s="1"/>
  <c r="F631" i="64"/>
  <c r="G631" i="64" s="1"/>
  <c r="F643" i="64"/>
  <c r="G643" i="64" s="1"/>
  <c r="F655" i="64"/>
  <c r="G655" i="64" s="1"/>
  <c r="F667" i="64"/>
  <c r="G667" i="64" s="1"/>
  <c r="F679" i="64"/>
  <c r="G679" i="64" s="1"/>
  <c r="F691" i="64"/>
  <c r="G691" i="64" s="1"/>
  <c r="F703" i="64"/>
  <c r="G703" i="64" s="1"/>
  <c r="F715" i="64"/>
  <c r="G715" i="64" s="1"/>
  <c r="F727" i="64"/>
  <c r="G727" i="64" s="1"/>
  <c r="F739" i="64"/>
  <c r="G739" i="64" s="1"/>
  <c r="F751" i="64"/>
  <c r="G751" i="64" s="1"/>
  <c r="F763" i="64"/>
  <c r="G763" i="64" s="1"/>
  <c r="F775" i="64"/>
  <c r="G775" i="64" s="1"/>
  <c r="F787" i="64"/>
  <c r="G787" i="64" s="1"/>
  <c r="F799" i="64"/>
  <c r="G799" i="64" s="1"/>
  <c r="F811" i="64"/>
  <c r="G811" i="64" s="1"/>
  <c r="F823" i="64"/>
  <c r="G823" i="64" s="1"/>
  <c r="F835" i="64"/>
  <c r="G835" i="64" s="1"/>
  <c r="F847" i="64"/>
  <c r="G847" i="64" s="1"/>
  <c r="F859" i="64"/>
  <c r="G859" i="64" s="1"/>
  <c r="F871" i="64"/>
  <c r="G871" i="64" s="1"/>
  <c r="F883" i="64"/>
  <c r="G883" i="64" s="1"/>
  <c r="F8" i="64"/>
  <c r="G8" i="64" s="1"/>
  <c r="F20" i="64"/>
  <c r="G20" i="64" s="1"/>
  <c r="F32" i="64"/>
  <c r="G32" i="64" s="1"/>
  <c r="F44" i="64"/>
  <c r="G44" i="64" s="1"/>
  <c r="F56" i="64"/>
  <c r="G56" i="64" s="1"/>
  <c r="F68" i="64"/>
  <c r="G68" i="64" s="1"/>
  <c r="F80" i="64"/>
  <c r="G80" i="64" s="1"/>
  <c r="F92" i="64"/>
  <c r="G92" i="64" s="1"/>
  <c r="F104" i="64"/>
  <c r="G104" i="64" s="1"/>
  <c r="F116" i="64"/>
  <c r="G116" i="64" s="1"/>
  <c r="F128" i="64"/>
  <c r="G128" i="64" s="1"/>
  <c r="F140" i="64"/>
  <c r="G140" i="64" s="1"/>
  <c r="F152" i="64"/>
  <c r="G152" i="64" s="1"/>
  <c r="F164" i="64"/>
  <c r="G164" i="64" s="1"/>
  <c r="F176" i="64"/>
  <c r="G176" i="64" s="1"/>
  <c r="F188" i="64"/>
  <c r="G188" i="64" s="1"/>
  <c r="F200" i="64"/>
  <c r="G200" i="64" s="1"/>
  <c r="F212" i="64"/>
  <c r="G212" i="64" s="1"/>
  <c r="F224" i="64"/>
  <c r="G224" i="64" s="1"/>
  <c r="F236" i="64"/>
  <c r="G236" i="64" s="1"/>
  <c r="F248" i="64"/>
  <c r="G248" i="64" s="1"/>
  <c r="F260" i="64"/>
  <c r="G260" i="64" s="1"/>
  <c r="F272" i="64"/>
  <c r="G272" i="64" s="1"/>
  <c r="F284" i="64"/>
  <c r="G284" i="64" s="1"/>
  <c r="F296" i="64"/>
  <c r="G296" i="64" s="1"/>
  <c r="F308" i="64"/>
  <c r="G308" i="64" s="1"/>
  <c r="F320" i="64"/>
  <c r="G320" i="64" s="1"/>
  <c r="F332" i="64"/>
  <c r="G332" i="64" s="1"/>
  <c r="F344" i="64"/>
  <c r="G344" i="64" s="1"/>
  <c r="F356" i="64"/>
  <c r="G356" i="64" s="1"/>
  <c r="F368" i="64"/>
  <c r="G368" i="64" s="1"/>
  <c r="F380" i="64"/>
  <c r="G380" i="64" s="1"/>
  <c r="F392" i="64"/>
  <c r="G392" i="64" s="1"/>
  <c r="F404" i="64"/>
  <c r="G404" i="64" s="1"/>
  <c r="F416" i="64"/>
  <c r="G416" i="64" s="1"/>
  <c r="F428" i="64"/>
  <c r="G428" i="64" s="1"/>
  <c r="F440" i="64"/>
  <c r="G440" i="64" s="1"/>
  <c r="F452" i="64"/>
  <c r="G452" i="64" s="1"/>
  <c r="F464" i="64"/>
  <c r="G464" i="64" s="1"/>
  <c r="F476" i="64"/>
  <c r="G476" i="64" s="1"/>
  <c r="F488" i="64"/>
  <c r="G488" i="64" s="1"/>
  <c r="F500" i="64"/>
  <c r="G500" i="64" s="1"/>
  <c r="F512" i="64"/>
  <c r="G512" i="64" s="1"/>
  <c r="F524" i="64"/>
  <c r="G524" i="64" s="1"/>
  <c r="F536" i="64"/>
  <c r="G536" i="64" s="1"/>
  <c r="F548" i="64"/>
  <c r="G548" i="64" s="1"/>
  <c r="F560" i="64"/>
  <c r="G560" i="64" s="1"/>
  <c r="F572" i="64"/>
  <c r="G572" i="64" s="1"/>
  <c r="F584" i="64"/>
  <c r="G584" i="64" s="1"/>
  <c r="F596" i="64"/>
  <c r="G596" i="64" s="1"/>
  <c r="F608" i="64"/>
  <c r="G608" i="64" s="1"/>
  <c r="F620" i="64"/>
  <c r="G620" i="64" s="1"/>
  <c r="F632" i="64"/>
  <c r="G632" i="64" s="1"/>
  <c r="F644" i="64"/>
  <c r="G644" i="64" s="1"/>
  <c r="F656" i="64"/>
  <c r="G656" i="64" s="1"/>
  <c r="F668" i="64"/>
  <c r="G668" i="64" s="1"/>
  <c r="F680" i="64"/>
  <c r="G680" i="64" s="1"/>
  <c r="F692" i="64"/>
  <c r="G692" i="64" s="1"/>
  <c r="F704" i="64"/>
  <c r="G704" i="64" s="1"/>
  <c r="F716" i="64"/>
  <c r="G716" i="64" s="1"/>
  <c r="F728" i="64"/>
  <c r="G728" i="64" s="1"/>
  <c r="F9" i="64"/>
  <c r="G9" i="64" s="1"/>
  <c r="F21" i="64"/>
  <c r="G21" i="64" s="1"/>
  <c r="F33" i="64"/>
  <c r="G33" i="64" s="1"/>
  <c r="F45" i="64"/>
  <c r="G45" i="64" s="1"/>
  <c r="F57" i="64"/>
  <c r="G57" i="64" s="1"/>
  <c r="F69" i="64"/>
  <c r="G69" i="64" s="1"/>
  <c r="F81" i="64"/>
  <c r="G81" i="64" s="1"/>
  <c r="F93" i="64"/>
  <c r="G93" i="64" s="1"/>
  <c r="F105" i="64"/>
  <c r="G105" i="64" s="1"/>
  <c r="F117" i="64"/>
  <c r="G117" i="64" s="1"/>
  <c r="F129" i="64"/>
  <c r="G129" i="64" s="1"/>
  <c r="F141" i="64"/>
  <c r="G141" i="64" s="1"/>
  <c r="F153" i="64"/>
  <c r="G153" i="64" s="1"/>
  <c r="F165" i="64"/>
  <c r="G165" i="64" s="1"/>
  <c r="F177" i="64"/>
  <c r="G177" i="64" s="1"/>
  <c r="F189" i="64"/>
  <c r="G189" i="64" s="1"/>
  <c r="F201" i="64"/>
  <c r="G201" i="64" s="1"/>
  <c r="F213" i="64"/>
  <c r="G213" i="64" s="1"/>
  <c r="F225" i="64"/>
  <c r="G225" i="64" s="1"/>
  <c r="F237" i="64"/>
  <c r="G237" i="64" s="1"/>
  <c r="F249" i="64"/>
  <c r="G249" i="64" s="1"/>
  <c r="F261" i="64"/>
  <c r="G261" i="64" s="1"/>
  <c r="F273" i="64"/>
  <c r="G273" i="64" s="1"/>
  <c r="F285" i="64"/>
  <c r="G285" i="64" s="1"/>
  <c r="F297" i="64"/>
  <c r="G297" i="64" s="1"/>
  <c r="F309" i="64"/>
  <c r="G309" i="64" s="1"/>
  <c r="F321" i="64"/>
  <c r="G321" i="64" s="1"/>
  <c r="F333" i="64"/>
  <c r="G333" i="64" s="1"/>
  <c r="F345" i="64"/>
  <c r="G345" i="64" s="1"/>
  <c r="F357" i="64"/>
  <c r="G357" i="64" s="1"/>
  <c r="F369" i="64"/>
  <c r="G369" i="64" s="1"/>
  <c r="F381" i="64"/>
  <c r="G381" i="64" s="1"/>
  <c r="F393" i="64"/>
  <c r="G393" i="64" s="1"/>
  <c r="F405" i="64"/>
  <c r="G405" i="64" s="1"/>
  <c r="F417" i="64"/>
  <c r="G417" i="64" s="1"/>
  <c r="F429" i="64"/>
  <c r="G429" i="64" s="1"/>
  <c r="F441" i="64"/>
  <c r="G441" i="64" s="1"/>
  <c r="F453" i="64"/>
  <c r="G453" i="64" s="1"/>
  <c r="F465" i="64"/>
  <c r="G465" i="64" s="1"/>
  <c r="F477" i="64"/>
  <c r="G477" i="64" s="1"/>
  <c r="F489" i="64"/>
  <c r="G489" i="64" s="1"/>
  <c r="F501" i="64"/>
  <c r="G501" i="64" s="1"/>
  <c r="F513" i="64"/>
  <c r="G513" i="64" s="1"/>
  <c r="F525" i="64"/>
  <c r="G525" i="64" s="1"/>
  <c r="F537" i="64"/>
  <c r="G537" i="64" s="1"/>
  <c r="F549" i="64"/>
  <c r="G549" i="64" s="1"/>
  <c r="F561" i="64"/>
  <c r="G561" i="64" s="1"/>
  <c r="F573" i="64"/>
  <c r="G573" i="64" s="1"/>
  <c r="F585" i="64"/>
  <c r="G585" i="64" s="1"/>
  <c r="F597" i="64"/>
  <c r="G597" i="64" s="1"/>
  <c r="F609" i="64"/>
  <c r="G609" i="64" s="1"/>
  <c r="F621" i="64"/>
  <c r="G621" i="64" s="1"/>
  <c r="F633" i="64"/>
  <c r="G633" i="64" s="1"/>
  <c r="F645" i="64"/>
  <c r="G645" i="64" s="1"/>
  <c r="F657" i="64"/>
  <c r="G657" i="64" s="1"/>
  <c r="F669" i="64"/>
  <c r="G669" i="64" s="1"/>
  <c r="F681" i="64"/>
  <c r="G681" i="64" s="1"/>
  <c r="F693" i="64"/>
  <c r="G693" i="64" s="1"/>
  <c r="F705" i="64"/>
  <c r="G705" i="64" s="1"/>
  <c r="F717" i="64"/>
  <c r="G717" i="64" s="1"/>
  <c r="F729" i="64"/>
  <c r="G729" i="64" s="1"/>
  <c r="F741" i="64"/>
  <c r="G741" i="64" s="1"/>
  <c r="F753" i="64"/>
  <c r="G753" i="64" s="1"/>
  <c r="F765" i="64"/>
  <c r="G765" i="64" s="1"/>
  <c r="F777" i="64"/>
  <c r="G777" i="64" s="1"/>
  <c r="F789" i="64"/>
  <c r="G789" i="64" s="1"/>
  <c r="F801" i="64"/>
  <c r="G801" i="64" s="1"/>
  <c r="F813" i="64"/>
  <c r="G813" i="64" s="1"/>
  <c r="F825" i="64"/>
  <c r="G825" i="64" s="1"/>
  <c r="F837" i="64"/>
  <c r="G837" i="64" s="1"/>
  <c r="F849" i="64"/>
  <c r="G849" i="64" s="1"/>
  <c r="F861" i="64"/>
  <c r="G861" i="64" s="1"/>
  <c r="F873" i="64"/>
  <c r="G873" i="64" s="1"/>
  <c r="F885" i="64"/>
  <c r="G885" i="64" s="1"/>
  <c r="F10" i="64"/>
  <c r="G10" i="64" s="1"/>
  <c r="F22" i="64"/>
  <c r="G22" i="64" s="1"/>
  <c r="F34" i="64"/>
  <c r="G34" i="64" s="1"/>
  <c r="F46" i="64"/>
  <c r="G46" i="64" s="1"/>
  <c r="F58" i="64"/>
  <c r="G58" i="64" s="1"/>
  <c r="F70" i="64"/>
  <c r="G70" i="64" s="1"/>
  <c r="F82" i="64"/>
  <c r="G82" i="64" s="1"/>
  <c r="F94" i="64"/>
  <c r="G94" i="64" s="1"/>
  <c r="F106" i="64"/>
  <c r="G106" i="64" s="1"/>
  <c r="F118" i="64"/>
  <c r="G118" i="64" s="1"/>
  <c r="F130" i="64"/>
  <c r="G130" i="64" s="1"/>
  <c r="F142" i="64"/>
  <c r="G142" i="64" s="1"/>
  <c r="F154" i="64"/>
  <c r="G154" i="64" s="1"/>
  <c r="F166" i="64"/>
  <c r="G166" i="64" s="1"/>
  <c r="F178" i="64"/>
  <c r="G178" i="64" s="1"/>
  <c r="F190" i="64"/>
  <c r="G190" i="64" s="1"/>
  <c r="F202" i="64"/>
  <c r="G202" i="64" s="1"/>
  <c r="F214" i="64"/>
  <c r="G214" i="64" s="1"/>
  <c r="F226" i="64"/>
  <c r="G226" i="64" s="1"/>
  <c r="F238" i="64"/>
  <c r="G238" i="64" s="1"/>
  <c r="F250" i="64"/>
  <c r="G250" i="64" s="1"/>
  <c r="F262" i="64"/>
  <c r="G262" i="64" s="1"/>
  <c r="F274" i="64"/>
  <c r="G274" i="64" s="1"/>
  <c r="F286" i="64"/>
  <c r="G286" i="64" s="1"/>
  <c r="F298" i="64"/>
  <c r="G298" i="64" s="1"/>
  <c r="F310" i="64"/>
  <c r="G310" i="64" s="1"/>
  <c r="F322" i="64"/>
  <c r="G322" i="64" s="1"/>
  <c r="F334" i="64"/>
  <c r="G334" i="64" s="1"/>
  <c r="F346" i="64"/>
  <c r="G346" i="64" s="1"/>
  <c r="F358" i="64"/>
  <c r="G358" i="64" s="1"/>
  <c r="F370" i="64"/>
  <c r="G370" i="64" s="1"/>
  <c r="F382" i="64"/>
  <c r="G382" i="64" s="1"/>
  <c r="F394" i="64"/>
  <c r="G394" i="64" s="1"/>
  <c r="F406" i="64"/>
  <c r="G406" i="64" s="1"/>
  <c r="F418" i="64"/>
  <c r="G418" i="64" s="1"/>
  <c r="F430" i="64"/>
  <c r="G430" i="64" s="1"/>
  <c r="F442" i="64"/>
  <c r="G442" i="64" s="1"/>
  <c r="F454" i="64"/>
  <c r="G454" i="64" s="1"/>
  <c r="F466" i="64"/>
  <c r="G466" i="64" s="1"/>
  <c r="F478" i="64"/>
  <c r="G478" i="64" s="1"/>
  <c r="F490" i="64"/>
  <c r="G490" i="64" s="1"/>
  <c r="F502" i="64"/>
  <c r="G502" i="64" s="1"/>
  <c r="F514" i="64"/>
  <c r="G514" i="64" s="1"/>
  <c r="F526" i="64"/>
  <c r="G526" i="64" s="1"/>
  <c r="F538" i="64"/>
  <c r="G538" i="64" s="1"/>
  <c r="F550" i="64"/>
  <c r="G550" i="64" s="1"/>
  <c r="F562" i="64"/>
  <c r="G562" i="64" s="1"/>
  <c r="F574" i="64"/>
  <c r="G574" i="64" s="1"/>
  <c r="F586" i="64"/>
  <c r="G586" i="64" s="1"/>
  <c r="F598" i="64"/>
  <c r="G598" i="64" s="1"/>
  <c r="F610" i="64"/>
  <c r="G610" i="64" s="1"/>
  <c r="F622" i="64"/>
  <c r="G622" i="64" s="1"/>
  <c r="F634" i="64"/>
  <c r="G634" i="64" s="1"/>
  <c r="F646" i="64"/>
  <c r="G646" i="64" s="1"/>
  <c r="F658" i="64"/>
  <c r="G658" i="64" s="1"/>
  <c r="F670" i="64"/>
  <c r="G670" i="64" s="1"/>
  <c r="F682" i="64"/>
  <c r="G682" i="64" s="1"/>
  <c r="F694" i="64"/>
  <c r="G694" i="64" s="1"/>
  <c r="F706" i="64"/>
  <c r="G706" i="64" s="1"/>
  <c r="F718" i="64"/>
  <c r="G718" i="64" s="1"/>
  <c r="F11" i="64"/>
  <c r="G11" i="64" s="1"/>
  <c r="F23" i="64"/>
  <c r="G23" i="64" s="1"/>
  <c r="F35" i="64"/>
  <c r="G35" i="64" s="1"/>
  <c r="F47" i="64"/>
  <c r="G47" i="64" s="1"/>
  <c r="F59" i="64"/>
  <c r="G59" i="64" s="1"/>
  <c r="F71" i="64"/>
  <c r="G71" i="64" s="1"/>
  <c r="F83" i="64"/>
  <c r="G83" i="64" s="1"/>
  <c r="F95" i="64"/>
  <c r="G95" i="64" s="1"/>
  <c r="F107" i="64"/>
  <c r="G107" i="64" s="1"/>
  <c r="F119" i="64"/>
  <c r="G119" i="64" s="1"/>
  <c r="F131" i="64"/>
  <c r="G131" i="64" s="1"/>
  <c r="F143" i="64"/>
  <c r="G143" i="64" s="1"/>
  <c r="F155" i="64"/>
  <c r="G155" i="64" s="1"/>
  <c r="F167" i="64"/>
  <c r="G167" i="64" s="1"/>
  <c r="F179" i="64"/>
  <c r="G179" i="64" s="1"/>
  <c r="F191" i="64"/>
  <c r="G191" i="64" s="1"/>
  <c r="F203" i="64"/>
  <c r="G203" i="64" s="1"/>
  <c r="F215" i="64"/>
  <c r="G215" i="64" s="1"/>
  <c r="F227" i="64"/>
  <c r="G227" i="64" s="1"/>
  <c r="F239" i="64"/>
  <c r="G239" i="64" s="1"/>
  <c r="F251" i="64"/>
  <c r="G251" i="64" s="1"/>
  <c r="F263" i="64"/>
  <c r="G263" i="64" s="1"/>
  <c r="F275" i="64"/>
  <c r="G275" i="64" s="1"/>
  <c r="F287" i="64"/>
  <c r="G287" i="64" s="1"/>
  <c r="F299" i="64"/>
  <c r="G299" i="64" s="1"/>
  <c r="F311" i="64"/>
  <c r="G311" i="64" s="1"/>
  <c r="F323" i="64"/>
  <c r="G323" i="64" s="1"/>
  <c r="F335" i="64"/>
  <c r="G335" i="64" s="1"/>
  <c r="F347" i="64"/>
  <c r="G347" i="64" s="1"/>
  <c r="F359" i="64"/>
  <c r="G359" i="64" s="1"/>
  <c r="F371" i="64"/>
  <c r="G371" i="64" s="1"/>
  <c r="F383" i="64"/>
  <c r="G383" i="64" s="1"/>
  <c r="F395" i="64"/>
  <c r="G395" i="64" s="1"/>
  <c r="F407" i="64"/>
  <c r="G407" i="64" s="1"/>
  <c r="F419" i="64"/>
  <c r="G419" i="64" s="1"/>
  <c r="F431" i="64"/>
  <c r="G431" i="64" s="1"/>
  <c r="F443" i="64"/>
  <c r="G443" i="64" s="1"/>
  <c r="F455" i="64"/>
  <c r="G455" i="64" s="1"/>
  <c r="F467" i="64"/>
  <c r="G467" i="64" s="1"/>
  <c r="F479" i="64"/>
  <c r="G479" i="64" s="1"/>
  <c r="F491" i="64"/>
  <c r="G491" i="64" s="1"/>
  <c r="F503" i="64"/>
  <c r="G503" i="64" s="1"/>
  <c r="F515" i="64"/>
  <c r="G515" i="64" s="1"/>
  <c r="F527" i="64"/>
  <c r="G527" i="64" s="1"/>
  <c r="F539" i="64"/>
  <c r="G539" i="64" s="1"/>
  <c r="F551" i="64"/>
  <c r="G551" i="64" s="1"/>
  <c r="F563" i="64"/>
  <c r="G563" i="64" s="1"/>
  <c r="F575" i="64"/>
  <c r="G575" i="64" s="1"/>
  <c r="F587" i="64"/>
  <c r="G587" i="64" s="1"/>
  <c r="F599" i="64"/>
  <c r="G599" i="64" s="1"/>
  <c r="F611" i="64"/>
  <c r="G611" i="64" s="1"/>
  <c r="F623" i="64"/>
  <c r="G623" i="64" s="1"/>
  <c r="F635" i="64"/>
  <c r="G635" i="64" s="1"/>
  <c r="F647" i="64"/>
  <c r="G647" i="64" s="1"/>
  <c r="F659" i="64"/>
  <c r="G659" i="64" s="1"/>
  <c r="F671" i="64"/>
  <c r="G671" i="64" s="1"/>
  <c r="F683" i="64"/>
  <c r="G683" i="64" s="1"/>
  <c r="F695" i="64"/>
  <c r="G695" i="64" s="1"/>
  <c r="F707" i="64"/>
  <c r="G707" i="64" s="1"/>
  <c r="F719" i="64"/>
  <c r="G719" i="64" s="1"/>
  <c r="F731" i="64"/>
  <c r="G731" i="64" s="1"/>
  <c r="F743" i="64"/>
  <c r="G743" i="64" s="1"/>
  <c r="F755" i="64"/>
  <c r="G755" i="64" s="1"/>
  <c r="F767" i="64"/>
  <c r="G767" i="64" s="1"/>
  <c r="F779" i="64"/>
  <c r="G779" i="64" s="1"/>
  <c r="F791" i="64"/>
  <c r="G791" i="64" s="1"/>
  <c r="F803" i="64"/>
  <c r="G803" i="64" s="1"/>
  <c r="F815" i="64"/>
  <c r="G815" i="64" s="1"/>
  <c r="F827" i="64"/>
  <c r="G827" i="64" s="1"/>
  <c r="F839" i="64"/>
  <c r="G839" i="64" s="1"/>
  <c r="F851" i="64"/>
  <c r="G851" i="64" s="1"/>
  <c r="F863" i="64"/>
  <c r="G863" i="64" s="1"/>
  <c r="F875" i="64"/>
  <c r="G875" i="64" s="1"/>
  <c r="F887" i="64"/>
  <c r="G887" i="64" s="1"/>
  <c r="F12" i="64"/>
  <c r="G12" i="64" s="1"/>
  <c r="F24" i="64"/>
  <c r="G24" i="64" s="1"/>
  <c r="F36" i="64"/>
  <c r="G36" i="64" s="1"/>
  <c r="F48" i="64"/>
  <c r="G48" i="64" s="1"/>
  <c r="F60" i="64"/>
  <c r="G60" i="64" s="1"/>
  <c r="F72" i="64"/>
  <c r="G72" i="64" s="1"/>
  <c r="F84" i="64"/>
  <c r="G84" i="64" s="1"/>
  <c r="F96" i="64"/>
  <c r="G96" i="64" s="1"/>
  <c r="F108" i="64"/>
  <c r="G108" i="64" s="1"/>
  <c r="F120" i="64"/>
  <c r="G120" i="64" s="1"/>
  <c r="F132" i="64"/>
  <c r="G132" i="64" s="1"/>
  <c r="F144" i="64"/>
  <c r="G144" i="64" s="1"/>
  <c r="F156" i="64"/>
  <c r="G156" i="64" s="1"/>
  <c r="F168" i="64"/>
  <c r="G168" i="64" s="1"/>
  <c r="F180" i="64"/>
  <c r="G180" i="64" s="1"/>
  <c r="F192" i="64"/>
  <c r="G192" i="64" s="1"/>
  <c r="F204" i="64"/>
  <c r="G204" i="64" s="1"/>
  <c r="F216" i="64"/>
  <c r="G216" i="64" s="1"/>
  <c r="F228" i="64"/>
  <c r="G228" i="64" s="1"/>
  <c r="F240" i="64"/>
  <c r="G240" i="64" s="1"/>
  <c r="F252" i="64"/>
  <c r="G252" i="64" s="1"/>
  <c r="F264" i="64"/>
  <c r="G264" i="64" s="1"/>
  <c r="F276" i="64"/>
  <c r="G276" i="64" s="1"/>
  <c r="F288" i="64"/>
  <c r="G288" i="64" s="1"/>
  <c r="F300" i="64"/>
  <c r="G300" i="64" s="1"/>
  <c r="F312" i="64"/>
  <c r="G312" i="64" s="1"/>
  <c r="F324" i="64"/>
  <c r="G324" i="64" s="1"/>
  <c r="F336" i="64"/>
  <c r="G336" i="64" s="1"/>
  <c r="F348" i="64"/>
  <c r="G348" i="64" s="1"/>
  <c r="F360" i="64"/>
  <c r="G360" i="64" s="1"/>
  <c r="F372" i="64"/>
  <c r="G372" i="64" s="1"/>
  <c r="F384" i="64"/>
  <c r="G384" i="64" s="1"/>
  <c r="F396" i="64"/>
  <c r="G396" i="64" s="1"/>
  <c r="F408" i="64"/>
  <c r="G408" i="64" s="1"/>
  <c r="F420" i="64"/>
  <c r="G420" i="64" s="1"/>
  <c r="F432" i="64"/>
  <c r="G432" i="64" s="1"/>
  <c r="F444" i="64"/>
  <c r="G444" i="64" s="1"/>
  <c r="F456" i="64"/>
  <c r="G456" i="64" s="1"/>
  <c r="F468" i="64"/>
  <c r="G468" i="64" s="1"/>
  <c r="F480" i="64"/>
  <c r="G480" i="64" s="1"/>
  <c r="F492" i="64"/>
  <c r="G492" i="64" s="1"/>
  <c r="F504" i="64"/>
  <c r="G504" i="64" s="1"/>
  <c r="F516" i="64"/>
  <c r="G516" i="64" s="1"/>
  <c r="F528" i="64"/>
  <c r="G528" i="64" s="1"/>
  <c r="F540" i="64"/>
  <c r="G540" i="64" s="1"/>
  <c r="F552" i="64"/>
  <c r="G552" i="64" s="1"/>
  <c r="F564" i="64"/>
  <c r="G564" i="64" s="1"/>
  <c r="F576" i="64"/>
  <c r="G576" i="64" s="1"/>
  <c r="F588" i="64"/>
  <c r="G588" i="64" s="1"/>
  <c r="F600" i="64"/>
  <c r="G600" i="64" s="1"/>
  <c r="F612" i="64"/>
  <c r="G612" i="64" s="1"/>
  <c r="F624" i="64"/>
  <c r="G624" i="64" s="1"/>
  <c r="F636" i="64"/>
  <c r="G636" i="64" s="1"/>
  <c r="F648" i="64"/>
  <c r="G648" i="64" s="1"/>
  <c r="F660" i="64"/>
  <c r="G660" i="64" s="1"/>
  <c r="F672" i="64"/>
  <c r="G672" i="64" s="1"/>
  <c r="F684" i="64"/>
  <c r="G684" i="64" s="1"/>
  <c r="F696" i="64"/>
  <c r="G696" i="64" s="1"/>
  <c r="F708" i="64"/>
  <c r="G708" i="64" s="1"/>
  <c r="F720" i="64"/>
  <c r="G720" i="64" s="1"/>
  <c r="F732" i="64"/>
  <c r="G732" i="64" s="1"/>
  <c r="F744" i="64"/>
  <c r="G744" i="64" s="1"/>
  <c r="F756" i="64"/>
  <c r="G756" i="64" s="1"/>
  <c r="F768" i="64"/>
  <c r="G768" i="64" s="1"/>
  <c r="F780" i="64"/>
  <c r="G780" i="64" s="1"/>
  <c r="F792" i="64"/>
  <c r="G792" i="64" s="1"/>
  <c r="F804" i="64"/>
  <c r="G804" i="64" s="1"/>
  <c r="F816" i="64"/>
  <c r="G816" i="64" s="1"/>
  <c r="F828" i="64"/>
  <c r="G828" i="64" s="1"/>
  <c r="F840" i="64"/>
  <c r="G840" i="64" s="1"/>
  <c r="F852" i="64"/>
  <c r="G852" i="64" s="1"/>
  <c r="F864" i="64"/>
  <c r="G864" i="64" s="1"/>
  <c r="F876" i="64"/>
  <c r="G876" i="64" s="1"/>
  <c r="F888" i="64"/>
  <c r="G888" i="64" s="1"/>
  <c r="F5" i="64"/>
  <c r="G5" i="64" s="1"/>
  <c r="F53" i="64"/>
  <c r="G53" i="64" s="1"/>
  <c r="F101" i="64"/>
  <c r="G101" i="64" s="1"/>
  <c r="F149" i="64"/>
  <c r="G149" i="64" s="1"/>
  <c r="F197" i="64"/>
  <c r="G197" i="64" s="1"/>
  <c r="F245" i="64"/>
  <c r="G245" i="64" s="1"/>
  <c r="F293" i="64"/>
  <c r="G293" i="64" s="1"/>
  <c r="F341" i="64"/>
  <c r="G341" i="64" s="1"/>
  <c r="F389" i="64"/>
  <c r="G389" i="64" s="1"/>
  <c r="F437" i="64"/>
  <c r="G437" i="64" s="1"/>
  <c r="F485" i="64"/>
  <c r="G485" i="64" s="1"/>
  <c r="F533" i="64"/>
  <c r="G533" i="64" s="1"/>
  <c r="F581" i="64"/>
  <c r="G581" i="64" s="1"/>
  <c r="F629" i="64"/>
  <c r="G629" i="64" s="1"/>
  <c r="F666" i="64"/>
  <c r="G666" i="64" s="1"/>
  <c r="F702" i="64"/>
  <c r="G702" i="64" s="1"/>
  <c r="F737" i="64"/>
  <c r="G737" i="64" s="1"/>
  <c r="F761" i="64"/>
  <c r="G761" i="64" s="1"/>
  <c r="F785" i="64"/>
  <c r="G785" i="64" s="1"/>
  <c r="F809" i="64"/>
  <c r="G809" i="64" s="1"/>
  <c r="F833" i="64"/>
  <c r="G833" i="64" s="1"/>
  <c r="F857" i="64"/>
  <c r="G857" i="64" s="1"/>
  <c r="F881" i="64"/>
  <c r="G881" i="64" s="1"/>
  <c r="F6" i="64"/>
  <c r="G6" i="64" s="1"/>
  <c r="F54" i="64"/>
  <c r="G54" i="64" s="1"/>
  <c r="F102" i="64"/>
  <c r="G102" i="64" s="1"/>
  <c r="F150" i="64"/>
  <c r="G150" i="64" s="1"/>
  <c r="F198" i="64"/>
  <c r="G198" i="64" s="1"/>
  <c r="F246" i="64"/>
  <c r="G246" i="64" s="1"/>
  <c r="F294" i="64"/>
  <c r="G294" i="64" s="1"/>
  <c r="F342" i="64"/>
  <c r="G342" i="64" s="1"/>
  <c r="F390" i="64"/>
  <c r="G390" i="64" s="1"/>
  <c r="F438" i="64"/>
  <c r="G438" i="64" s="1"/>
  <c r="F486" i="64"/>
  <c r="G486" i="64" s="1"/>
  <c r="F534" i="64"/>
  <c r="G534" i="64" s="1"/>
  <c r="F582" i="64"/>
  <c r="G582" i="64" s="1"/>
  <c r="F630" i="64"/>
  <c r="G630" i="64" s="1"/>
  <c r="F673" i="64"/>
  <c r="G673" i="64" s="1"/>
  <c r="F709" i="64"/>
  <c r="G709" i="64" s="1"/>
  <c r="F738" i="64"/>
  <c r="G738" i="64" s="1"/>
  <c r="F762" i="64"/>
  <c r="G762" i="64" s="1"/>
  <c r="F786" i="64"/>
  <c r="G786" i="64" s="1"/>
  <c r="F810" i="64"/>
  <c r="G810" i="64" s="1"/>
  <c r="F834" i="64"/>
  <c r="G834" i="64" s="1"/>
  <c r="F858" i="64"/>
  <c r="G858" i="64" s="1"/>
  <c r="F882" i="64"/>
  <c r="G882" i="64" s="1"/>
  <c r="F13" i="64"/>
  <c r="G13" i="64" s="1"/>
  <c r="F61" i="64"/>
  <c r="G61" i="64" s="1"/>
  <c r="F109" i="64"/>
  <c r="G109" i="64" s="1"/>
  <c r="F157" i="64"/>
  <c r="G157" i="64" s="1"/>
  <c r="F205" i="64"/>
  <c r="G205" i="64" s="1"/>
  <c r="F253" i="64"/>
  <c r="G253" i="64" s="1"/>
  <c r="F301" i="64"/>
  <c r="G301" i="64" s="1"/>
  <c r="F349" i="64"/>
  <c r="G349" i="64" s="1"/>
  <c r="F397" i="64"/>
  <c r="G397" i="64" s="1"/>
  <c r="F445" i="64"/>
  <c r="G445" i="64" s="1"/>
  <c r="F493" i="64"/>
  <c r="G493" i="64" s="1"/>
  <c r="F541" i="64"/>
  <c r="G541" i="64" s="1"/>
  <c r="F589" i="64"/>
  <c r="G589" i="64" s="1"/>
  <c r="F637" i="64"/>
  <c r="G637" i="64" s="1"/>
  <c r="F676" i="64"/>
  <c r="G676" i="64" s="1"/>
  <c r="F712" i="64"/>
  <c r="G712" i="64" s="1"/>
  <c r="F740" i="64"/>
  <c r="G740" i="64" s="1"/>
  <c r="F764" i="64"/>
  <c r="G764" i="64" s="1"/>
  <c r="F788" i="64"/>
  <c r="G788" i="64" s="1"/>
  <c r="F812" i="64"/>
  <c r="G812" i="64" s="1"/>
  <c r="F836" i="64"/>
  <c r="G836" i="64" s="1"/>
  <c r="F860" i="64"/>
  <c r="G860" i="64" s="1"/>
  <c r="F884" i="64"/>
  <c r="G884" i="64" s="1"/>
  <c r="F17" i="64"/>
  <c r="G17" i="64" s="1"/>
  <c r="F65" i="64"/>
  <c r="G65" i="64" s="1"/>
  <c r="F113" i="64"/>
  <c r="G113" i="64" s="1"/>
  <c r="F161" i="64"/>
  <c r="G161" i="64" s="1"/>
  <c r="F209" i="64"/>
  <c r="G209" i="64" s="1"/>
  <c r="F257" i="64"/>
  <c r="G257" i="64" s="1"/>
  <c r="F305" i="64"/>
  <c r="G305" i="64" s="1"/>
  <c r="F353" i="64"/>
  <c r="G353" i="64" s="1"/>
  <c r="F401" i="64"/>
  <c r="G401" i="64" s="1"/>
  <c r="F449" i="64"/>
  <c r="G449" i="64" s="1"/>
  <c r="F497" i="64"/>
  <c r="G497" i="64" s="1"/>
  <c r="F545" i="64"/>
  <c r="G545" i="64" s="1"/>
  <c r="F593" i="64"/>
  <c r="G593" i="64" s="1"/>
  <c r="F641" i="64"/>
  <c r="G641" i="64" s="1"/>
  <c r="F677" i="64"/>
  <c r="G677" i="64" s="1"/>
  <c r="F713" i="64"/>
  <c r="G713" i="64" s="1"/>
  <c r="F742" i="64"/>
  <c r="G742" i="64" s="1"/>
  <c r="F766" i="64"/>
  <c r="G766" i="64" s="1"/>
  <c r="F790" i="64"/>
  <c r="G790" i="64" s="1"/>
  <c r="F814" i="64"/>
  <c r="G814" i="64" s="1"/>
  <c r="F838" i="64"/>
  <c r="G838" i="64" s="1"/>
  <c r="F862" i="64"/>
  <c r="G862" i="64" s="1"/>
  <c r="F886" i="64"/>
  <c r="G886" i="64" s="1"/>
  <c r="F18" i="64"/>
  <c r="G18" i="64" s="1"/>
  <c r="F66" i="64"/>
  <c r="G66" i="64" s="1"/>
  <c r="F114" i="64"/>
  <c r="G114" i="64" s="1"/>
  <c r="F162" i="64"/>
  <c r="G162" i="64" s="1"/>
  <c r="F210" i="64"/>
  <c r="G210" i="64" s="1"/>
  <c r="F258" i="64"/>
  <c r="G258" i="64" s="1"/>
  <c r="F306" i="64"/>
  <c r="G306" i="64" s="1"/>
  <c r="F354" i="64"/>
  <c r="G354" i="64" s="1"/>
  <c r="F402" i="64"/>
  <c r="G402" i="64" s="1"/>
  <c r="F450" i="64"/>
  <c r="G450" i="64" s="1"/>
  <c r="F498" i="64"/>
  <c r="G498" i="64" s="1"/>
  <c r="F29" i="64"/>
  <c r="G29" i="64" s="1"/>
  <c r="F77" i="64"/>
  <c r="G77" i="64" s="1"/>
  <c r="F125" i="64"/>
  <c r="G125" i="64" s="1"/>
  <c r="F173" i="64"/>
  <c r="G173" i="64" s="1"/>
  <c r="F221" i="64"/>
  <c r="G221" i="64" s="1"/>
  <c r="F269" i="64"/>
  <c r="G269" i="64" s="1"/>
  <c r="F317" i="64"/>
  <c r="G317" i="64" s="1"/>
  <c r="F365" i="64"/>
  <c r="G365" i="64" s="1"/>
  <c r="F413" i="64"/>
  <c r="G413" i="64" s="1"/>
  <c r="F461" i="64"/>
  <c r="G461" i="64" s="1"/>
  <c r="F509" i="64"/>
  <c r="G509" i="64" s="1"/>
  <c r="F557" i="64"/>
  <c r="G557" i="64" s="1"/>
  <c r="F30" i="64"/>
  <c r="G30" i="64" s="1"/>
  <c r="F78" i="64"/>
  <c r="G78" i="64" s="1"/>
  <c r="F126" i="64"/>
  <c r="G126" i="64" s="1"/>
  <c r="F174" i="64"/>
  <c r="G174" i="64" s="1"/>
  <c r="F222" i="64"/>
  <c r="G222" i="64" s="1"/>
  <c r="F270" i="64"/>
  <c r="G270" i="64" s="1"/>
  <c r="F318" i="64"/>
  <c r="G318" i="64" s="1"/>
  <c r="F366" i="64"/>
  <c r="G366" i="64" s="1"/>
  <c r="F414" i="64"/>
  <c r="G414" i="64" s="1"/>
  <c r="F462" i="64"/>
  <c r="G462" i="64" s="1"/>
  <c r="F510" i="64"/>
  <c r="G510" i="64" s="1"/>
  <c r="F37" i="64"/>
  <c r="G37" i="64" s="1"/>
  <c r="F85" i="64"/>
  <c r="G85" i="64" s="1"/>
  <c r="F133" i="64"/>
  <c r="G133" i="64" s="1"/>
  <c r="F181" i="64"/>
  <c r="G181" i="64" s="1"/>
  <c r="F229" i="64"/>
  <c r="G229" i="64" s="1"/>
  <c r="F277" i="64"/>
  <c r="G277" i="64" s="1"/>
  <c r="F325" i="64"/>
  <c r="G325" i="64" s="1"/>
  <c r="F373" i="64"/>
  <c r="G373" i="64" s="1"/>
  <c r="F421" i="64"/>
  <c r="G421" i="64" s="1"/>
  <c r="F469" i="64"/>
  <c r="G469" i="64" s="1"/>
  <c r="F517" i="64"/>
  <c r="G517" i="64" s="1"/>
  <c r="F565" i="64"/>
  <c r="G565" i="64" s="1"/>
  <c r="F613" i="64"/>
  <c r="G613" i="64" s="1"/>
  <c r="F654" i="64"/>
  <c r="G654" i="64" s="1"/>
  <c r="F690" i="64"/>
  <c r="G690" i="64" s="1"/>
  <c r="F726" i="64"/>
  <c r="G726" i="64" s="1"/>
  <c r="F752" i="64"/>
  <c r="G752" i="64" s="1"/>
  <c r="F776" i="64"/>
  <c r="G776" i="64" s="1"/>
  <c r="F800" i="64"/>
  <c r="G800" i="64" s="1"/>
  <c r="F824" i="64"/>
  <c r="G824" i="64" s="1"/>
  <c r="F848" i="64"/>
  <c r="G848" i="64" s="1"/>
  <c r="F872" i="64"/>
  <c r="G872" i="64" s="1"/>
  <c r="F25" i="64"/>
  <c r="G25" i="64" s="1"/>
  <c r="F169" i="64"/>
  <c r="G169" i="64" s="1"/>
  <c r="F313" i="64"/>
  <c r="G313" i="64" s="1"/>
  <c r="F457" i="64"/>
  <c r="G457" i="64" s="1"/>
  <c r="F570" i="64"/>
  <c r="G570" i="64" s="1"/>
  <c r="F653" i="64"/>
  <c r="G653" i="64" s="1"/>
  <c r="F721" i="64"/>
  <c r="G721" i="64" s="1"/>
  <c r="F760" i="64"/>
  <c r="G760" i="64" s="1"/>
  <c r="F802" i="64"/>
  <c r="G802" i="64" s="1"/>
  <c r="F845" i="64"/>
  <c r="G845" i="64" s="1"/>
  <c r="F361" i="64"/>
  <c r="G361" i="64" s="1"/>
  <c r="F820" i="64"/>
  <c r="G820" i="64" s="1"/>
  <c r="F41" i="64"/>
  <c r="G41" i="64" s="1"/>
  <c r="F185" i="64"/>
  <c r="G185" i="64" s="1"/>
  <c r="F329" i="64"/>
  <c r="G329" i="64" s="1"/>
  <c r="F473" i="64"/>
  <c r="G473" i="64" s="1"/>
  <c r="F577" i="64"/>
  <c r="G577" i="64" s="1"/>
  <c r="F661" i="64"/>
  <c r="G661" i="64" s="1"/>
  <c r="F724" i="64"/>
  <c r="G724" i="64" s="1"/>
  <c r="F769" i="64"/>
  <c r="G769" i="64" s="1"/>
  <c r="F805" i="64"/>
  <c r="G805" i="64" s="1"/>
  <c r="F846" i="64"/>
  <c r="G846" i="64" s="1"/>
  <c r="F678" i="64"/>
  <c r="G678" i="64" s="1"/>
  <c r="F42" i="64"/>
  <c r="G42" i="64" s="1"/>
  <c r="F186" i="64"/>
  <c r="G186" i="64" s="1"/>
  <c r="F330" i="64"/>
  <c r="G330" i="64" s="1"/>
  <c r="F474" i="64"/>
  <c r="G474" i="64" s="1"/>
  <c r="F594" i="64"/>
  <c r="G594" i="64" s="1"/>
  <c r="F664" i="64"/>
  <c r="G664" i="64" s="1"/>
  <c r="F725" i="64"/>
  <c r="G725" i="64" s="1"/>
  <c r="F772" i="64"/>
  <c r="G772" i="64" s="1"/>
  <c r="F808" i="64"/>
  <c r="G808" i="64" s="1"/>
  <c r="F850" i="64"/>
  <c r="G850" i="64" s="1"/>
  <c r="F217" i="64"/>
  <c r="G217" i="64" s="1"/>
  <c r="F49" i="64"/>
  <c r="G49" i="64" s="1"/>
  <c r="F193" i="64"/>
  <c r="G193" i="64" s="1"/>
  <c r="F337" i="64"/>
  <c r="G337" i="64" s="1"/>
  <c r="F481" i="64"/>
  <c r="G481" i="64" s="1"/>
  <c r="F601" i="64"/>
  <c r="G601" i="64" s="1"/>
  <c r="F665" i="64"/>
  <c r="G665" i="64" s="1"/>
  <c r="F730" i="64"/>
  <c r="G730" i="64" s="1"/>
  <c r="F773" i="64"/>
  <c r="G773" i="64" s="1"/>
  <c r="F817" i="64"/>
  <c r="G817" i="64" s="1"/>
  <c r="F853" i="64"/>
  <c r="G853" i="64" s="1"/>
  <c r="F605" i="64"/>
  <c r="G605" i="64" s="1"/>
  <c r="F856" i="64"/>
  <c r="G856" i="64" s="1"/>
  <c r="F73" i="64"/>
  <c r="G73" i="64" s="1"/>
  <c r="F505" i="64"/>
  <c r="G505" i="64" s="1"/>
  <c r="F733" i="64"/>
  <c r="G733" i="64" s="1"/>
  <c r="F774" i="64"/>
  <c r="G774" i="64" s="1"/>
  <c r="F89" i="64"/>
  <c r="G89" i="64" s="1"/>
  <c r="F233" i="64"/>
  <c r="G233" i="64" s="1"/>
  <c r="F377" i="64"/>
  <c r="G377" i="64" s="1"/>
  <c r="F521" i="64"/>
  <c r="G521" i="64" s="1"/>
  <c r="F606" i="64"/>
  <c r="G606" i="64" s="1"/>
  <c r="F685" i="64"/>
  <c r="G685" i="64" s="1"/>
  <c r="F736" i="64"/>
  <c r="G736" i="64" s="1"/>
  <c r="F778" i="64"/>
  <c r="G778" i="64" s="1"/>
  <c r="F821" i="64"/>
  <c r="G821" i="64" s="1"/>
  <c r="F865" i="64"/>
  <c r="G865" i="64" s="1"/>
  <c r="F522" i="64"/>
  <c r="G522" i="64" s="1"/>
  <c r="F868" i="64"/>
  <c r="G868" i="64" s="1"/>
  <c r="F90" i="64"/>
  <c r="G90" i="64" s="1"/>
  <c r="F234" i="64"/>
  <c r="G234" i="64" s="1"/>
  <c r="F378" i="64"/>
  <c r="G378" i="64" s="1"/>
  <c r="F617" i="64"/>
  <c r="G617" i="64" s="1"/>
  <c r="F688" i="64"/>
  <c r="G688" i="64" s="1"/>
  <c r="F745" i="64"/>
  <c r="G745" i="64" s="1"/>
  <c r="F781" i="64"/>
  <c r="G781" i="64" s="1"/>
  <c r="F822" i="64"/>
  <c r="G822" i="64" s="1"/>
  <c r="F97" i="64"/>
  <c r="G97" i="64" s="1"/>
  <c r="F241" i="64"/>
  <c r="G241" i="64" s="1"/>
  <c r="F385" i="64"/>
  <c r="G385" i="64" s="1"/>
  <c r="F529" i="64"/>
  <c r="G529" i="64" s="1"/>
  <c r="F618" i="64"/>
  <c r="G618" i="64" s="1"/>
  <c r="F689" i="64"/>
  <c r="G689" i="64" s="1"/>
  <c r="F748" i="64"/>
  <c r="G748" i="64" s="1"/>
  <c r="F784" i="64"/>
  <c r="G784" i="64" s="1"/>
  <c r="F826" i="64"/>
  <c r="G826" i="64" s="1"/>
  <c r="F869" i="64"/>
  <c r="G869" i="64" s="1"/>
  <c r="F121" i="64"/>
  <c r="G121" i="64" s="1"/>
  <c r="F265" i="64"/>
  <c r="G265" i="64" s="1"/>
  <c r="F409" i="64"/>
  <c r="G409" i="64" s="1"/>
  <c r="F546" i="64"/>
  <c r="G546" i="64" s="1"/>
  <c r="F625" i="64"/>
  <c r="G625" i="64" s="1"/>
  <c r="F697" i="64"/>
  <c r="G697" i="64" s="1"/>
  <c r="F749" i="64"/>
  <c r="G749" i="64" s="1"/>
  <c r="F793" i="64"/>
  <c r="G793" i="64" s="1"/>
  <c r="F829" i="64"/>
  <c r="G829" i="64" s="1"/>
  <c r="F870" i="64"/>
  <c r="G870" i="64" s="1"/>
  <c r="F137" i="64"/>
  <c r="G137" i="64" s="1"/>
  <c r="F281" i="64"/>
  <c r="G281" i="64" s="1"/>
  <c r="F425" i="64"/>
  <c r="G425" i="64" s="1"/>
  <c r="F553" i="64"/>
  <c r="G553" i="64" s="1"/>
  <c r="F642" i="64"/>
  <c r="G642" i="64" s="1"/>
  <c r="F700" i="64"/>
  <c r="G700" i="64" s="1"/>
  <c r="F750" i="64"/>
  <c r="G750" i="64" s="1"/>
  <c r="F796" i="64"/>
  <c r="G796" i="64" s="1"/>
  <c r="F832" i="64"/>
  <c r="G832" i="64" s="1"/>
  <c r="F874" i="64"/>
  <c r="G874" i="64" s="1"/>
  <c r="F138" i="64"/>
  <c r="G138" i="64" s="1"/>
  <c r="F754" i="64"/>
  <c r="G754" i="64" s="1"/>
  <c r="F145" i="64"/>
  <c r="G145" i="64" s="1"/>
  <c r="F757" i="64"/>
  <c r="G757" i="64" s="1"/>
  <c r="F282" i="64"/>
  <c r="G282" i="64" s="1"/>
  <c r="F797" i="64"/>
  <c r="G797" i="64" s="1"/>
  <c r="F289" i="64"/>
  <c r="G289" i="64" s="1"/>
  <c r="F798" i="64"/>
  <c r="G798" i="64" s="1"/>
  <c r="F558" i="64"/>
  <c r="G558" i="64" s="1"/>
  <c r="F426" i="64"/>
  <c r="G426" i="64" s="1"/>
  <c r="F841" i="64"/>
  <c r="G841" i="64" s="1"/>
  <c r="F877" i="64"/>
  <c r="G877" i="64" s="1"/>
  <c r="F701" i="64"/>
  <c r="G701" i="64" s="1"/>
  <c r="F714" i="64"/>
  <c r="G714" i="64" s="1"/>
  <c r="F433" i="64"/>
  <c r="G433" i="64" s="1"/>
  <c r="F844" i="64"/>
  <c r="G844" i="64" s="1"/>
  <c r="F569" i="64"/>
  <c r="G569" i="64" s="1"/>
  <c r="F880" i="64"/>
  <c r="G880" i="64" s="1"/>
  <c r="F649" i="64"/>
  <c r="G649" i="64" s="1"/>
  <c r="F652" i="64"/>
  <c r="G652" i="64" s="1"/>
  <c r="A471" i="33"/>
  <c r="A472" i="33"/>
  <c r="A473" i="33"/>
  <c r="D471" i="33"/>
  <c r="D472" i="33"/>
  <c r="D473" i="33"/>
  <c r="E471" i="33"/>
  <c r="E472" i="33"/>
  <c r="E473" i="33"/>
  <c r="F471" i="33"/>
  <c r="F472" i="33"/>
  <c r="F473" i="33"/>
  <c r="G471" i="33"/>
  <c r="G472" i="33"/>
  <c r="G473" i="33"/>
  <c r="A474" i="33"/>
  <c r="A475" i="33"/>
  <c r="D474" i="33"/>
  <c r="D475" i="33"/>
  <c r="E474" i="33"/>
  <c r="E475" i="33"/>
  <c r="F474" i="33"/>
  <c r="F475" i="33"/>
  <c r="G474" i="33"/>
  <c r="G475" i="33"/>
  <c r="A476" i="33"/>
  <c r="D476" i="33"/>
  <c r="E476" i="33"/>
  <c r="F476" i="33"/>
  <c r="G476" i="33"/>
  <c r="H3" i="33"/>
  <c r="H4" i="33"/>
  <c r="H5" i="33"/>
  <c r="H6" i="33"/>
  <c r="H7" i="33"/>
  <c r="H8" i="33"/>
  <c r="H9" i="33"/>
  <c r="H10" i="33"/>
  <c r="H11" i="33"/>
  <c r="H12" i="33"/>
  <c r="H13" i="33"/>
  <c r="H15" i="33"/>
  <c r="H16" i="33"/>
  <c r="H17" i="33"/>
  <c r="H18" i="33"/>
  <c r="H19" i="33"/>
  <c r="H20" i="33"/>
  <c r="H21" i="33"/>
  <c r="H22" i="33"/>
  <c r="H23" i="33"/>
  <c r="H24" i="33"/>
  <c r="H25" i="33"/>
  <c r="H27" i="33"/>
  <c r="H28" i="33"/>
  <c r="H29" i="33"/>
  <c r="H30" i="33"/>
  <c r="H31" i="33"/>
  <c r="H32" i="33"/>
  <c r="H33" i="33"/>
  <c r="H34" i="33"/>
  <c r="H35" i="33"/>
  <c r="H36" i="33"/>
  <c r="H37" i="33"/>
  <c r="H39" i="33"/>
  <c r="H40" i="33"/>
  <c r="H41" i="33"/>
  <c r="H42" i="33"/>
  <c r="H43" i="33"/>
  <c r="H44" i="33"/>
  <c r="H45" i="33"/>
  <c r="H46" i="33"/>
  <c r="H47" i="33"/>
  <c r="H48" i="33"/>
  <c r="H49" i="33"/>
  <c r="H51" i="33"/>
  <c r="I51" i="33" s="1"/>
  <c r="H52" i="33"/>
  <c r="I52" i="33" s="1"/>
  <c r="H53" i="33"/>
  <c r="H54" i="33"/>
  <c r="H55" i="33"/>
  <c r="H56" i="33"/>
  <c r="H58" i="33"/>
  <c r="H59" i="33"/>
  <c r="H60" i="33"/>
  <c r="H61" i="33"/>
  <c r="H62" i="33"/>
  <c r="H63" i="33"/>
  <c r="H64" i="33"/>
  <c r="H65" i="33"/>
  <c r="H66" i="33"/>
  <c r="H67" i="33"/>
  <c r="H68" i="33"/>
  <c r="H70" i="33"/>
  <c r="H71" i="33"/>
  <c r="H72" i="33"/>
  <c r="H73" i="33"/>
  <c r="H74" i="33"/>
  <c r="H75" i="33"/>
  <c r="H76" i="33"/>
  <c r="H77" i="33"/>
  <c r="H78" i="33"/>
  <c r="H79" i="33"/>
  <c r="H80" i="33"/>
  <c r="H82" i="33"/>
  <c r="H83" i="33"/>
  <c r="H84" i="33"/>
  <c r="H85" i="33"/>
  <c r="H86" i="33"/>
  <c r="H87" i="33"/>
  <c r="H88" i="33"/>
  <c r="H89" i="33"/>
  <c r="H90" i="33"/>
  <c r="H91" i="33"/>
  <c r="H92" i="33"/>
  <c r="H94" i="33"/>
  <c r="H95" i="33"/>
  <c r="H96" i="33"/>
  <c r="H97" i="33"/>
  <c r="H98" i="33"/>
  <c r="H99" i="33"/>
  <c r="H100" i="33"/>
  <c r="H101" i="33"/>
  <c r="H102" i="33"/>
  <c r="H103" i="33"/>
  <c r="H104" i="33"/>
  <c r="H106" i="33"/>
  <c r="H107" i="33"/>
  <c r="H108" i="33"/>
  <c r="H109" i="33"/>
  <c r="H110" i="33"/>
  <c r="H111" i="33"/>
  <c r="H112" i="33"/>
  <c r="H113" i="33"/>
  <c r="H114" i="33"/>
  <c r="H115" i="33"/>
  <c r="H116" i="33"/>
  <c r="H118" i="33"/>
  <c r="H119" i="33"/>
  <c r="H120" i="33"/>
  <c r="H121" i="33"/>
  <c r="H122" i="33"/>
  <c r="H123" i="33"/>
  <c r="H124" i="33"/>
  <c r="H125" i="33"/>
  <c r="H126" i="33"/>
  <c r="H127" i="33"/>
  <c r="H128" i="33"/>
  <c r="H130" i="33"/>
  <c r="H131" i="33"/>
  <c r="H132" i="33"/>
  <c r="H133" i="33"/>
  <c r="H134" i="33"/>
  <c r="H135" i="33"/>
  <c r="H136" i="33"/>
  <c r="H137" i="33"/>
  <c r="H138" i="33"/>
  <c r="H139" i="33"/>
  <c r="H140" i="33"/>
  <c r="H142" i="33"/>
  <c r="H143" i="33"/>
  <c r="H144" i="33"/>
  <c r="H145" i="33"/>
  <c r="H146" i="33"/>
  <c r="H147" i="33"/>
  <c r="H148" i="33"/>
  <c r="H149" i="33"/>
  <c r="H150" i="33"/>
  <c r="H151" i="33"/>
  <c r="H152" i="33"/>
  <c r="H154" i="33"/>
  <c r="H155" i="33"/>
  <c r="H156" i="33"/>
  <c r="H157" i="33"/>
  <c r="H158" i="33"/>
  <c r="H159" i="33"/>
  <c r="H160" i="33"/>
  <c r="H161" i="33"/>
  <c r="H162" i="33"/>
  <c r="H163" i="33"/>
  <c r="H164" i="33"/>
  <c r="H166" i="33"/>
  <c r="H167" i="33"/>
  <c r="H168" i="33"/>
  <c r="H169" i="33"/>
  <c r="H170" i="33"/>
  <c r="H171" i="33"/>
  <c r="H172" i="33"/>
  <c r="H173" i="33"/>
  <c r="H174" i="33"/>
  <c r="H175" i="33"/>
  <c r="H176" i="33"/>
  <c r="H178" i="33"/>
  <c r="H179" i="33"/>
  <c r="H180" i="33"/>
  <c r="H181" i="33"/>
  <c r="H182" i="33"/>
  <c r="H183" i="33"/>
  <c r="H184" i="33"/>
  <c r="H185" i="33"/>
  <c r="H186" i="33"/>
  <c r="H187" i="33"/>
  <c r="H188" i="33"/>
  <c r="H190" i="33"/>
  <c r="H191" i="33"/>
  <c r="H192" i="33"/>
  <c r="H193" i="33"/>
  <c r="H194" i="33"/>
  <c r="H195" i="33"/>
  <c r="H196" i="33"/>
  <c r="H197" i="33"/>
  <c r="H198" i="33"/>
  <c r="H199" i="33"/>
  <c r="H200" i="33"/>
  <c r="H202" i="33"/>
  <c r="H203" i="33"/>
  <c r="H204" i="33"/>
  <c r="H205" i="33"/>
  <c r="H206" i="33"/>
  <c r="H207" i="33"/>
  <c r="H208" i="33"/>
  <c r="H209" i="33"/>
  <c r="H210" i="33"/>
  <c r="H211" i="33"/>
  <c r="H212" i="33"/>
  <c r="H214" i="33"/>
  <c r="H215" i="33"/>
  <c r="H216" i="33"/>
  <c r="H217" i="33"/>
  <c r="H218" i="33"/>
  <c r="H219" i="33"/>
  <c r="H220" i="33"/>
  <c r="H221" i="33"/>
  <c r="H222" i="33"/>
  <c r="H223" i="33"/>
  <c r="H224" i="33"/>
  <c r="H226" i="33"/>
  <c r="H227" i="33"/>
  <c r="H228" i="33"/>
  <c r="H229" i="33"/>
  <c r="H230" i="33"/>
  <c r="H231" i="33"/>
  <c r="H232" i="33"/>
  <c r="H233" i="33"/>
  <c r="H234" i="33"/>
  <c r="H235" i="33"/>
  <c r="H236" i="33"/>
  <c r="H238" i="33"/>
  <c r="H239" i="33"/>
  <c r="H240" i="33"/>
  <c r="H241" i="33"/>
  <c r="H242" i="33"/>
  <c r="H243" i="33"/>
  <c r="H244" i="33"/>
  <c r="H245" i="33"/>
  <c r="H246" i="33"/>
  <c r="H247" i="33"/>
  <c r="H248" i="33"/>
  <c r="H250" i="33"/>
  <c r="H251" i="33"/>
  <c r="H252" i="33"/>
  <c r="H253" i="33"/>
  <c r="H254" i="33"/>
  <c r="H255" i="33"/>
  <c r="H256" i="33"/>
  <c r="H257" i="33"/>
  <c r="H258" i="33"/>
  <c r="H259" i="33"/>
  <c r="H260" i="33"/>
  <c r="H262" i="33"/>
  <c r="H263" i="33"/>
  <c r="H264" i="33"/>
  <c r="H265" i="33"/>
  <c r="H266" i="33"/>
  <c r="H267" i="33"/>
  <c r="H268" i="33"/>
  <c r="H269" i="33"/>
  <c r="H270" i="33"/>
  <c r="H271" i="33"/>
  <c r="H272" i="33"/>
  <c r="H274" i="33"/>
  <c r="H275" i="33"/>
  <c r="H276" i="33"/>
  <c r="H277" i="33"/>
  <c r="H278" i="33"/>
  <c r="H279" i="33"/>
  <c r="H280" i="33"/>
  <c r="H281" i="33"/>
  <c r="H282" i="33"/>
  <c r="H283" i="33"/>
  <c r="H284" i="33"/>
  <c r="H286" i="33"/>
  <c r="H287" i="33"/>
  <c r="H288" i="33"/>
  <c r="H289" i="33"/>
  <c r="H290" i="33"/>
  <c r="H291" i="33"/>
  <c r="H292" i="33"/>
  <c r="H293" i="33"/>
  <c r="H294" i="33"/>
  <c r="H295" i="33"/>
  <c r="H296" i="33"/>
  <c r="H298" i="33"/>
  <c r="H299" i="33"/>
  <c r="H300" i="33"/>
  <c r="H301" i="33"/>
  <c r="H302" i="33"/>
  <c r="H303" i="33"/>
  <c r="H304" i="33"/>
  <c r="H305" i="33"/>
  <c r="H306" i="33"/>
  <c r="H307" i="33"/>
  <c r="H308" i="33"/>
  <c r="H310" i="33"/>
  <c r="H311" i="33"/>
  <c r="H312" i="33"/>
  <c r="H313" i="33"/>
  <c r="H314" i="33"/>
  <c r="H315" i="33"/>
  <c r="H316" i="33"/>
  <c r="H317" i="33"/>
  <c r="H318" i="33"/>
  <c r="H319" i="33"/>
  <c r="H320" i="33"/>
  <c r="H322" i="33"/>
  <c r="H323" i="33"/>
  <c r="H324" i="33"/>
  <c r="H325" i="33"/>
  <c r="H326" i="33"/>
  <c r="H327" i="33"/>
  <c r="H328" i="33"/>
  <c r="H329" i="33"/>
  <c r="H330" i="33"/>
  <c r="H331" i="33"/>
  <c r="H332" i="33"/>
  <c r="H334" i="33"/>
  <c r="H335" i="33"/>
  <c r="H336" i="33"/>
  <c r="H337" i="33"/>
  <c r="H338" i="33"/>
  <c r="H339" i="33"/>
  <c r="H340" i="33"/>
  <c r="H341" i="33"/>
  <c r="H342" i="33"/>
  <c r="H343" i="33"/>
  <c r="H344" i="33"/>
  <c r="H346" i="33"/>
  <c r="H347" i="33"/>
  <c r="H348" i="33"/>
  <c r="H349" i="33"/>
  <c r="H350" i="33"/>
  <c r="H351" i="33"/>
  <c r="H352" i="33"/>
  <c r="H353" i="33"/>
  <c r="H354" i="33"/>
  <c r="H355" i="33"/>
  <c r="H356" i="33"/>
  <c r="H358" i="33"/>
  <c r="H359" i="33"/>
  <c r="H360" i="33"/>
  <c r="H361" i="33"/>
  <c r="H362" i="33"/>
  <c r="H363" i="33"/>
  <c r="H364" i="33"/>
  <c r="H365" i="33"/>
  <c r="H366" i="33"/>
  <c r="H367" i="33"/>
  <c r="H368" i="33"/>
  <c r="H370" i="33"/>
  <c r="H371" i="33"/>
  <c r="H372" i="33"/>
  <c r="H373" i="33"/>
  <c r="H374" i="33"/>
  <c r="H375" i="33"/>
  <c r="H376" i="33"/>
  <c r="H377" i="33"/>
  <c r="H378" i="33"/>
  <c r="H379" i="33"/>
  <c r="H380" i="33"/>
  <c r="H381" i="33"/>
  <c r="H382" i="33"/>
  <c r="H383" i="33"/>
  <c r="H384" i="33"/>
  <c r="H385" i="33"/>
  <c r="H386" i="33"/>
  <c r="H387" i="33"/>
  <c r="H388" i="33"/>
  <c r="H389" i="33"/>
  <c r="H390" i="33"/>
  <c r="H391" i="33"/>
  <c r="H392" i="33"/>
  <c r="H393" i="33"/>
  <c r="H394" i="33"/>
  <c r="H395" i="33"/>
  <c r="H396" i="33"/>
  <c r="H397" i="33"/>
  <c r="H398" i="33"/>
  <c r="H399" i="33"/>
  <c r="H400" i="33"/>
  <c r="H401" i="33"/>
  <c r="H402" i="33"/>
  <c r="H403" i="33"/>
  <c r="H404" i="33"/>
  <c r="H405" i="33"/>
  <c r="H406" i="33"/>
  <c r="H407" i="33"/>
  <c r="H408" i="33"/>
  <c r="H409" i="33"/>
  <c r="H411" i="33"/>
  <c r="H412" i="33"/>
  <c r="H413" i="33"/>
  <c r="H414" i="33"/>
  <c r="H415" i="33"/>
  <c r="H416" i="33"/>
  <c r="H417" i="33"/>
  <c r="H418" i="33"/>
  <c r="H419" i="33"/>
  <c r="H420" i="33"/>
  <c r="H421" i="33"/>
  <c r="H423" i="33"/>
  <c r="H424" i="33"/>
  <c r="H425" i="33"/>
  <c r="H426" i="33"/>
  <c r="H427" i="33"/>
  <c r="H428" i="33"/>
  <c r="H429" i="33"/>
  <c r="H430" i="33"/>
  <c r="H431" i="33"/>
  <c r="H432" i="33"/>
  <c r="H433" i="33"/>
  <c r="H435" i="33"/>
  <c r="H436" i="33"/>
  <c r="H437" i="33"/>
  <c r="H438" i="33"/>
  <c r="H439" i="33"/>
  <c r="H440" i="33"/>
  <c r="H441" i="33"/>
  <c r="H442" i="33"/>
  <c r="H443" i="33"/>
  <c r="H444" i="33"/>
  <c r="H445" i="33"/>
  <c r="H447" i="33"/>
  <c r="H448" i="33"/>
  <c r="H449" i="33"/>
  <c r="H450" i="33"/>
  <c r="H451" i="33"/>
  <c r="H452" i="33"/>
  <c r="H453" i="33"/>
  <c r="H454" i="33"/>
  <c r="H455" i="33"/>
  <c r="H456" i="33"/>
  <c r="H457" i="33"/>
  <c r="H459" i="33"/>
  <c r="H460" i="33"/>
  <c r="H461" i="33"/>
  <c r="H462" i="33"/>
  <c r="H463" i="33"/>
  <c r="H464" i="33"/>
  <c r="H465" i="33"/>
  <c r="H466" i="33"/>
  <c r="H467" i="33"/>
  <c r="H468" i="33"/>
  <c r="H469" i="33"/>
  <c r="H470" i="33"/>
  <c r="A50" i="33"/>
  <c r="A51" i="33"/>
  <c r="D50" i="33"/>
  <c r="D51" i="33"/>
  <c r="E50" i="33"/>
  <c r="E51" i="33"/>
  <c r="F50" i="33"/>
  <c r="F51" i="33"/>
  <c r="G50" i="33"/>
  <c r="G51" i="33"/>
  <c r="A52" i="33"/>
  <c r="D52" i="33"/>
  <c r="E52" i="33"/>
  <c r="F52" i="33"/>
  <c r="G52" i="33"/>
  <c r="R2" i="63" l="1"/>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G2" i="59"/>
  <c r="G3" i="59"/>
  <c r="G4" i="59"/>
  <c r="G5" i="59"/>
  <c r="G6" i="59"/>
  <c r="G7" i="59"/>
  <c r="G8" i="59"/>
  <c r="G9" i="59"/>
  <c r="G10" i="59"/>
  <c r="G11" i="59"/>
  <c r="G12" i="59"/>
  <c r="G13" i="59"/>
  <c r="G14" i="59"/>
  <c r="G15" i="59"/>
  <c r="G16" i="59"/>
  <c r="G17" i="59"/>
  <c r="G18" i="59"/>
  <c r="G19" i="59"/>
  <c r="G20" i="59"/>
  <c r="G21" i="59"/>
  <c r="G22" i="59"/>
  <c r="G23" i="59"/>
  <c r="G24" i="59"/>
  <c r="G25" i="59"/>
  <c r="G26" i="59"/>
  <c r="G1" i="59"/>
  <c r="H2" i="60"/>
  <c r="H3" i="60"/>
  <c r="H4" i="60"/>
  <c r="H5" i="60"/>
  <c r="H6" i="60"/>
  <c r="H7" i="60"/>
  <c r="H8" i="60"/>
  <c r="H9" i="60"/>
  <c r="H10" i="60"/>
  <c r="H11" i="60"/>
  <c r="H12" i="60"/>
  <c r="H13" i="60"/>
  <c r="H14" i="60"/>
  <c r="H15" i="60"/>
  <c r="H16" i="60"/>
  <c r="H17" i="60"/>
  <c r="H18" i="60"/>
  <c r="H19" i="60"/>
  <c r="H20" i="60"/>
  <c r="H21" i="60"/>
  <c r="H22" i="60"/>
  <c r="H23" i="60"/>
  <c r="H24" i="60"/>
  <c r="H25" i="60"/>
  <c r="H26" i="60"/>
  <c r="H1" i="60"/>
  <c r="D10" i="33" l="1"/>
  <c r="AT39" i="37" l="1"/>
  <c r="AU8" i="37"/>
  <c r="AU9" i="37"/>
  <c r="AU10" i="37"/>
  <c r="AU11" i="37"/>
  <c r="AU12" i="37"/>
  <c r="AU13" i="37"/>
  <c r="AU14" i="37"/>
  <c r="AU15" i="37"/>
  <c r="AU16" i="37"/>
  <c r="AU17" i="37"/>
  <c r="AU18" i="37"/>
  <c r="AU19" i="37"/>
  <c r="AU20" i="37"/>
  <c r="AU21" i="37"/>
  <c r="AU22" i="37"/>
  <c r="AU23" i="37"/>
  <c r="AU24" i="37"/>
  <c r="AU25" i="37"/>
  <c r="AU26" i="37"/>
  <c r="AU27" i="37"/>
  <c r="AU28" i="37"/>
  <c r="AU29" i="37"/>
  <c r="AU30" i="37"/>
  <c r="AU31" i="37"/>
  <c r="AU32" i="37"/>
  <c r="AU33" i="37"/>
  <c r="AU34" i="37"/>
  <c r="AU35" i="37"/>
  <c r="AU36" i="37"/>
  <c r="AU37" i="37"/>
  <c r="AU38" i="37"/>
  <c r="AU40" i="37"/>
  <c r="N43" i="46" l="1"/>
  <c r="K43" i="46"/>
  <c r="O43" i="46" s="1"/>
  <c r="B43" i="46"/>
  <c r="R45" i="63"/>
  <c r="P43" i="21"/>
  <c r="O43" i="21"/>
  <c r="D470" i="33"/>
  <c r="A470" i="33"/>
  <c r="E470" i="33"/>
  <c r="E95" i="46" s="1"/>
  <c r="F470" i="33"/>
  <c r="G470" i="33"/>
  <c r="C44" i="46" l="1"/>
  <c r="H476" i="33"/>
  <c r="I476" i="33" s="1"/>
  <c r="I470" i="33" l="1"/>
  <c r="D95" i="46"/>
  <c r="F95" i="46" l="1"/>
  <c r="G95" i="46"/>
  <c r="AS39" i="37"/>
  <c r="AR39" i="37"/>
  <c r="AQ39" i="37"/>
  <c r="AP39" i="37"/>
  <c r="AO39" i="37"/>
  <c r="AN39" i="37"/>
  <c r="AM39" i="37"/>
  <c r="AL39" i="37"/>
  <c r="AK39" i="37"/>
  <c r="AJ39" i="37"/>
  <c r="AI39" i="37"/>
  <c r="AH39" i="37"/>
  <c r="AG39" i="37"/>
  <c r="AF39" i="37"/>
  <c r="AE39" i="37"/>
  <c r="AD39" i="37"/>
  <c r="AC39" i="37"/>
  <c r="AB39" i="37"/>
  <c r="AA39" i="37"/>
  <c r="Z39" i="37"/>
  <c r="Y39" i="37"/>
  <c r="X39" i="37"/>
  <c r="W39" i="37"/>
  <c r="V39" i="37"/>
  <c r="U39" i="37"/>
  <c r="T39" i="37"/>
  <c r="S39" i="37"/>
  <c r="R39" i="37"/>
  <c r="Q39" i="37"/>
  <c r="P39" i="37"/>
  <c r="O39" i="37"/>
  <c r="N39" i="37"/>
  <c r="M39" i="37"/>
  <c r="L39" i="37"/>
  <c r="K39" i="37"/>
  <c r="J39" i="37"/>
  <c r="I39" i="37"/>
  <c r="H39" i="37"/>
  <c r="G39" i="37"/>
  <c r="F39" i="37"/>
  <c r="E39" i="37"/>
  <c r="D39" i="37"/>
  <c r="C39" i="37"/>
  <c r="R12" i="63"/>
  <c r="R4" i="63"/>
  <c r="H57" i="33" l="1"/>
  <c r="R7" i="63"/>
  <c r="H189" i="33"/>
  <c r="R19" i="63"/>
  <c r="H333" i="33"/>
  <c r="R31" i="63"/>
  <c r="H474" i="33"/>
  <c r="I474" i="33" s="1"/>
  <c r="R43" i="63"/>
  <c r="H81" i="33"/>
  <c r="R8" i="63"/>
  <c r="H201" i="33"/>
  <c r="R20" i="63"/>
  <c r="H345" i="33"/>
  <c r="R32" i="63"/>
  <c r="H475" i="33"/>
  <c r="I475" i="33" s="1"/>
  <c r="R44" i="63"/>
  <c r="H93" i="33"/>
  <c r="R9" i="63"/>
  <c r="H213" i="33"/>
  <c r="R21" i="63"/>
  <c r="H357" i="33"/>
  <c r="R33" i="63"/>
  <c r="H105" i="33"/>
  <c r="R10" i="63"/>
  <c r="H225" i="33"/>
  <c r="R22" i="63"/>
  <c r="H369" i="33"/>
  <c r="R34" i="63"/>
  <c r="H117" i="33"/>
  <c r="R11" i="63"/>
  <c r="H237" i="33"/>
  <c r="R23" i="63"/>
  <c r="H410" i="33"/>
  <c r="R35" i="63"/>
  <c r="H249" i="33"/>
  <c r="R24" i="63"/>
  <c r="H422" i="33"/>
  <c r="R36" i="63"/>
  <c r="H50" i="33"/>
  <c r="I50" i="33" s="1"/>
  <c r="R13" i="63"/>
  <c r="H261" i="33"/>
  <c r="R25" i="63"/>
  <c r="H434" i="33"/>
  <c r="R37" i="63"/>
  <c r="H69" i="33"/>
  <c r="R14" i="63"/>
  <c r="H273" i="33"/>
  <c r="R26" i="63"/>
  <c r="H446" i="33"/>
  <c r="R38" i="63"/>
  <c r="H141" i="33"/>
  <c r="R15" i="63"/>
  <c r="H285" i="33"/>
  <c r="R27" i="63"/>
  <c r="H458" i="33"/>
  <c r="R39" i="63"/>
  <c r="H153" i="33"/>
  <c r="R16" i="63"/>
  <c r="H297" i="33"/>
  <c r="R28" i="63"/>
  <c r="H471" i="33"/>
  <c r="I471" i="33" s="1"/>
  <c r="R40" i="63"/>
  <c r="H26" i="33"/>
  <c r="R5" i="63"/>
  <c r="H165" i="33"/>
  <c r="R17" i="63"/>
  <c r="H309" i="33"/>
  <c r="R29" i="63"/>
  <c r="H472" i="33"/>
  <c r="I472" i="33" s="1"/>
  <c r="R41" i="63"/>
  <c r="H38" i="33"/>
  <c r="R6" i="63"/>
  <c r="H177" i="33"/>
  <c r="R18" i="63"/>
  <c r="H321" i="33"/>
  <c r="R30" i="63"/>
  <c r="H473" i="33"/>
  <c r="I473" i="33" s="1"/>
  <c r="R42" i="63"/>
  <c r="H14" i="33"/>
  <c r="H129" i="33"/>
  <c r="AU39" i="37"/>
  <c r="C43" i="46"/>
  <c r="P43" i="46" s="1"/>
  <c r="Q43" i="46" s="1"/>
  <c r="Q43" i="21"/>
  <c r="R43" i="21" s="1"/>
  <c r="H2" i="33" l="1"/>
  <c r="K2" i="46"/>
  <c r="K3" i="46"/>
  <c r="K4" i="46"/>
  <c r="K5" i="46"/>
  <c r="K6" i="46"/>
  <c r="K7" i="46"/>
  <c r="K8" i="46"/>
  <c r="K9" i="46"/>
  <c r="K10" i="46"/>
  <c r="K11" i="46"/>
  <c r="K12" i="46"/>
  <c r="K13" i="46"/>
  <c r="K14" i="46"/>
  <c r="K15" i="46"/>
  <c r="K16" i="46"/>
  <c r="K17" i="46"/>
  <c r="K18" i="46"/>
  <c r="K19" i="46"/>
  <c r="K20" i="46"/>
  <c r="K21" i="46"/>
  <c r="K22" i="46"/>
  <c r="K23" i="46"/>
  <c r="K24" i="46"/>
  <c r="K25" i="46"/>
  <c r="K26" i="46"/>
  <c r="K27" i="46"/>
  <c r="K28" i="46"/>
  <c r="K29" i="46"/>
  <c r="K30" i="46"/>
  <c r="K31" i="46"/>
  <c r="K32" i="46"/>
  <c r="K33" i="46"/>
  <c r="K34" i="46"/>
  <c r="K35" i="46"/>
  <c r="K36" i="46"/>
  <c r="K37" i="46"/>
  <c r="K38" i="46"/>
  <c r="K39" i="46"/>
  <c r="K40" i="46"/>
  <c r="K41" i="46"/>
  <c r="K42" i="46"/>
  <c r="K44" i="46"/>
  <c r="E3" i="58" l="1"/>
  <c r="E4" i="58"/>
  <c r="E5" i="58"/>
  <c r="E6" i="58"/>
  <c r="E9" i="58"/>
  <c r="E14" i="58"/>
  <c r="E15" i="58"/>
  <c r="E16" i="58"/>
  <c r="E17" i="58"/>
  <c r="E18" i="58"/>
  <c r="E21" i="58"/>
  <c r="E26" i="58"/>
  <c r="E27" i="58"/>
  <c r="E28" i="58"/>
  <c r="E29" i="58"/>
  <c r="E1" i="58"/>
  <c r="C2" i="58"/>
  <c r="E2" i="58" s="1"/>
  <c r="C3" i="58"/>
  <c r="C4" i="58"/>
  <c r="C5" i="58"/>
  <c r="C6" i="58"/>
  <c r="C7" i="58"/>
  <c r="E7" i="58" s="1"/>
  <c r="C8" i="58"/>
  <c r="E8" i="58" s="1"/>
  <c r="C9" i="58"/>
  <c r="C10" i="58"/>
  <c r="E10" i="58" s="1"/>
  <c r="C11" i="58"/>
  <c r="E11" i="58" s="1"/>
  <c r="C12" i="58"/>
  <c r="E12" i="58" s="1"/>
  <c r="C13" i="58"/>
  <c r="E13" i="58" s="1"/>
  <c r="C14" i="58"/>
  <c r="C15" i="58"/>
  <c r="C16" i="58"/>
  <c r="C17" i="58"/>
  <c r="C18" i="58"/>
  <c r="C19" i="58"/>
  <c r="E19" i="58" s="1"/>
  <c r="C20" i="58"/>
  <c r="E20" i="58" s="1"/>
  <c r="C21" i="58"/>
  <c r="C22" i="58"/>
  <c r="E22" i="58" s="1"/>
  <c r="C23" i="58"/>
  <c r="E23" i="58" s="1"/>
  <c r="C24" i="58"/>
  <c r="E24" i="58" s="1"/>
  <c r="C25" i="58"/>
  <c r="E25" i="58" s="1"/>
  <c r="C26" i="58"/>
  <c r="C27" i="58"/>
  <c r="C28" i="58"/>
  <c r="C29" i="58"/>
  <c r="C1" i="58"/>
  <c r="C2" i="57"/>
  <c r="C3" i="57"/>
  <c r="C4" i="57"/>
  <c r="C5" i="57"/>
  <c r="C6" i="57"/>
  <c r="C7" i="57"/>
  <c r="C8" i="57"/>
  <c r="C9" i="57"/>
  <c r="C10" i="57"/>
  <c r="C11" i="57"/>
  <c r="C12" i="57"/>
  <c r="C13" i="57"/>
  <c r="C14" i="57"/>
  <c r="C15" i="57"/>
  <c r="C16" i="57"/>
  <c r="C17" i="57"/>
  <c r="C18" i="57"/>
  <c r="C19" i="57"/>
  <c r="C20" i="57"/>
  <c r="C21" i="57"/>
  <c r="C22" i="57"/>
  <c r="C23" i="57"/>
  <c r="C24" i="57"/>
  <c r="C25" i="57"/>
  <c r="C26" i="57"/>
  <c r="C27" i="57"/>
  <c r="C28" i="57"/>
  <c r="C29" i="57"/>
  <c r="C1" i="57"/>
  <c r="N27" i="46" l="1"/>
  <c r="B27" i="46"/>
  <c r="O27" i="46" l="1"/>
  <c r="O27" i="21"/>
  <c r="P27" i="21"/>
  <c r="O12" i="46" l="1"/>
  <c r="N12" i="46"/>
  <c r="A46" i="33"/>
  <c r="A47" i="33"/>
  <c r="A48" i="33"/>
  <c r="A49" i="33"/>
  <c r="D46" i="33"/>
  <c r="D47" i="33"/>
  <c r="D48" i="33"/>
  <c r="D49" i="33"/>
  <c r="E46" i="33"/>
  <c r="E47" i="33"/>
  <c r="E48" i="33"/>
  <c r="E49" i="33"/>
  <c r="F46" i="33"/>
  <c r="F47" i="33"/>
  <c r="F48" i="33"/>
  <c r="F49" i="33"/>
  <c r="G46" i="33"/>
  <c r="G47" i="33"/>
  <c r="G48" i="33"/>
  <c r="G49" i="33"/>
  <c r="I47" i="33"/>
  <c r="I48" i="33"/>
  <c r="I49" i="33"/>
  <c r="A53" i="33"/>
  <c r="D53" i="33"/>
  <c r="E53" i="33"/>
  <c r="F53" i="33"/>
  <c r="G53" i="33"/>
  <c r="A54" i="33"/>
  <c r="D54" i="33"/>
  <c r="E54" i="33"/>
  <c r="F54" i="33"/>
  <c r="G54" i="33"/>
  <c r="I54" i="33"/>
  <c r="A55" i="33"/>
  <c r="D55" i="33"/>
  <c r="E55" i="33"/>
  <c r="F55" i="33"/>
  <c r="G55" i="33"/>
  <c r="I55" i="33"/>
  <c r="A56" i="33"/>
  <c r="D56" i="33"/>
  <c r="E56" i="33"/>
  <c r="F56" i="33"/>
  <c r="G56" i="33"/>
  <c r="I56" i="33"/>
  <c r="K12" i="21" l="1"/>
  <c r="EU7" i="14" s="1"/>
  <c r="E63" i="46"/>
  <c r="D63" i="46"/>
  <c r="G63" i="46" l="1"/>
  <c r="F63" i="46"/>
  <c r="B12" i="46" l="1"/>
  <c r="D12" i="46" s="1"/>
  <c r="J12" i="46" l="1"/>
  <c r="N7" i="37" s="1"/>
  <c r="H12" i="21"/>
  <c r="E12" i="84" s="1"/>
  <c r="L21" i="84" s="1"/>
  <c r="M21" i="84" s="1"/>
  <c r="C12" i="46"/>
  <c r="I53" i="33"/>
  <c r="C27" i="46"/>
  <c r="T12" i="21" l="1"/>
  <c r="U12" i="21" s="1"/>
  <c r="I83" i="21"/>
  <c r="J83" i="21" s="1"/>
  <c r="G12" i="46"/>
  <c r="H63" i="46" s="1"/>
  <c r="P27" i="46"/>
  <c r="Q27" i="46" s="1"/>
  <c r="Q27" i="21"/>
  <c r="R27" i="21" s="1"/>
  <c r="I12" i="21"/>
  <c r="J12" i="21"/>
  <c r="E12" i="46"/>
  <c r="F12" i="46"/>
  <c r="P12" i="46"/>
  <c r="Q12" i="46" s="1"/>
  <c r="D28" i="56"/>
  <c r="E28" i="56" s="1"/>
  <c r="D29" i="56"/>
  <c r="E29" i="56"/>
  <c r="D30" i="56"/>
  <c r="E30" i="56"/>
  <c r="D31" i="56"/>
  <c r="E31" i="56" s="1"/>
  <c r="D32" i="56"/>
  <c r="E32" i="56" s="1"/>
  <c r="K83" i="21" l="1"/>
  <c r="I63" i="46"/>
  <c r="I12" i="46"/>
  <c r="H12" i="46"/>
  <c r="J63" i="46" l="1"/>
  <c r="I46" i="33"/>
  <c r="D56" i="46"/>
  <c r="E10" i="56"/>
  <c r="E14" i="56"/>
  <c r="E22" i="56"/>
  <c r="D3" i="56"/>
  <c r="E3" i="56" s="1"/>
  <c r="D4" i="56"/>
  <c r="E4" i="56" s="1"/>
  <c r="D5" i="56"/>
  <c r="E5" i="56" s="1"/>
  <c r="D6" i="56"/>
  <c r="E6" i="56" s="1"/>
  <c r="D7" i="56"/>
  <c r="E7" i="56" s="1"/>
  <c r="D8" i="56"/>
  <c r="E8" i="56" s="1"/>
  <c r="D9" i="56"/>
  <c r="E9" i="56" s="1"/>
  <c r="D10" i="56"/>
  <c r="D11" i="56"/>
  <c r="E11" i="56" s="1"/>
  <c r="D12" i="56"/>
  <c r="E12" i="56" s="1"/>
  <c r="D13" i="56"/>
  <c r="E13" i="56" s="1"/>
  <c r="D14" i="56"/>
  <c r="D15" i="56"/>
  <c r="E15" i="56" s="1"/>
  <c r="D16" i="56"/>
  <c r="E16" i="56" s="1"/>
  <c r="D17" i="56"/>
  <c r="E17" i="56" s="1"/>
  <c r="D18" i="56"/>
  <c r="E18" i="56" s="1"/>
  <c r="D19" i="56"/>
  <c r="E19" i="56" s="1"/>
  <c r="D20" i="56"/>
  <c r="E20" i="56" s="1"/>
  <c r="D21" i="56"/>
  <c r="E21" i="56" s="1"/>
  <c r="D22" i="56"/>
  <c r="D23" i="56"/>
  <c r="E23" i="56" s="1"/>
  <c r="D24" i="56"/>
  <c r="E24" i="56" s="1"/>
  <c r="D25" i="56"/>
  <c r="E25" i="56" s="1"/>
  <c r="D26" i="56"/>
  <c r="E26" i="56" s="1"/>
  <c r="D27" i="56"/>
  <c r="E27" i="56" s="1"/>
  <c r="D2" i="56"/>
  <c r="E2" i="56" s="1"/>
  <c r="L48" i="46"/>
  <c r="N44" i="46"/>
  <c r="N42" i="46"/>
  <c r="O42" i="46"/>
  <c r="N41" i="46"/>
  <c r="O41" i="46"/>
  <c r="B41" i="46"/>
  <c r="B42" i="46"/>
  <c r="B44" i="46"/>
  <c r="O44" i="46" l="1"/>
  <c r="O41" i="21"/>
  <c r="P41" i="21"/>
  <c r="O42" i="21"/>
  <c r="P42" i="21"/>
  <c r="C41" i="46" l="1"/>
  <c r="C42" i="46"/>
  <c r="Q41" i="21"/>
  <c r="R41" i="21" s="1"/>
  <c r="Q42" i="21"/>
  <c r="R42" i="21" s="1"/>
  <c r="D93" i="46" l="1"/>
  <c r="D94" i="46"/>
  <c r="D92" i="46"/>
  <c r="P44" i="46"/>
  <c r="Q44" i="46" s="1"/>
  <c r="P42" i="46"/>
  <c r="Q42" i="46" s="1"/>
  <c r="P41" i="46"/>
  <c r="Q41" i="46" s="1"/>
  <c r="A395" i="33" l="1"/>
  <c r="A396" i="33"/>
  <c r="A397" i="33"/>
  <c r="A398" i="33"/>
  <c r="A399" i="33"/>
  <c r="D395" i="33"/>
  <c r="D396" i="33"/>
  <c r="D397" i="33"/>
  <c r="D398" i="33"/>
  <c r="D399" i="33"/>
  <c r="E395" i="33"/>
  <c r="E396" i="33"/>
  <c r="E397" i="33"/>
  <c r="E398" i="33"/>
  <c r="E399" i="33"/>
  <c r="F395" i="33"/>
  <c r="F396" i="33"/>
  <c r="F397" i="33"/>
  <c r="F398" i="33"/>
  <c r="F399" i="33"/>
  <c r="G395" i="33"/>
  <c r="G396" i="33"/>
  <c r="G397" i="33"/>
  <c r="G398" i="33"/>
  <c r="G399" i="33"/>
  <c r="I395" i="33"/>
  <c r="I396" i="33"/>
  <c r="I397" i="33"/>
  <c r="I398" i="33"/>
  <c r="I399" i="33"/>
  <c r="A400" i="33"/>
  <c r="A401" i="33"/>
  <c r="A402" i="33"/>
  <c r="A403" i="33"/>
  <c r="A404" i="33"/>
  <c r="D400" i="33"/>
  <c r="D401" i="33"/>
  <c r="D402" i="33"/>
  <c r="D403" i="33"/>
  <c r="D404" i="33"/>
  <c r="E400" i="33"/>
  <c r="E401" i="33"/>
  <c r="E402" i="33"/>
  <c r="E403" i="33"/>
  <c r="E404" i="33"/>
  <c r="F400" i="33"/>
  <c r="F401" i="33"/>
  <c r="F402" i="33"/>
  <c r="F403" i="33"/>
  <c r="F404" i="33"/>
  <c r="G400" i="33"/>
  <c r="G401" i="33"/>
  <c r="G402" i="33"/>
  <c r="G403" i="33"/>
  <c r="G404" i="33"/>
  <c r="I400" i="33"/>
  <c r="I401" i="33"/>
  <c r="I402" i="33"/>
  <c r="I403" i="33"/>
  <c r="I404" i="33"/>
  <c r="D42" i="46" l="1"/>
  <c r="E93" i="46"/>
  <c r="D41" i="46"/>
  <c r="E92" i="46"/>
  <c r="K41" i="21"/>
  <c r="FX7" i="14" s="1"/>
  <c r="J41" i="46" l="1"/>
  <c r="AQ7" i="37" s="1"/>
  <c r="J42" i="46"/>
  <c r="AR7" i="37" s="1"/>
  <c r="K42" i="21"/>
  <c r="FY7" i="14" s="1"/>
  <c r="F42" i="46"/>
  <c r="E42" i="46"/>
  <c r="E41" i="46"/>
  <c r="F41" i="46"/>
  <c r="F92" i="46"/>
  <c r="G92" i="46"/>
  <c r="F93" i="46"/>
  <c r="G93" i="46"/>
  <c r="H41" i="21"/>
  <c r="E41" i="84" s="1"/>
  <c r="B39" i="46"/>
  <c r="B40" i="46"/>
  <c r="I55" i="55"/>
  <c r="I56" i="55"/>
  <c r="I57" i="55"/>
  <c r="I58" i="55"/>
  <c r="I59" i="55"/>
  <c r="I60" i="55"/>
  <c r="I61" i="55"/>
  <c r="I54" i="55"/>
  <c r="D55" i="55"/>
  <c r="D56" i="55"/>
  <c r="D57" i="55"/>
  <c r="D58" i="55"/>
  <c r="D59" i="55"/>
  <c r="D60" i="55"/>
  <c r="D61" i="55"/>
  <c r="D54" i="55"/>
  <c r="T41" i="21" l="1"/>
  <c r="U41" i="21" s="1"/>
  <c r="I112" i="21"/>
  <c r="J112" i="21" s="1"/>
  <c r="G42" i="46"/>
  <c r="H93" i="46" s="1"/>
  <c r="G41" i="46"/>
  <c r="H92" i="46" s="1"/>
  <c r="H42" i="21"/>
  <c r="E42" i="84" s="1"/>
  <c r="I41" i="21"/>
  <c r="J41" i="21"/>
  <c r="T42" i="21" l="1"/>
  <c r="U42" i="21" s="1"/>
  <c r="I113" i="21"/>
  <c r="J113" i="21" s="1"/>
  <c r="K112" i="21"/>
  <c r="J92" i="46"/>
  <c r="J93" i="46"/>
  <c r="I42" i="46"/>
  <c r="H42" i="46"/>
  <c r="I41" i="46"/>
  <c r="H41" i="46"/>
  <c r="J42" i="21"/>
  <c r="I42" i="21"/>
  <c r="M54" i="55"/>
  <c r="M55" i="55"/>
  <c r="M56" i="55"/>
  <c r="M57" i="55"/>
  <c r="M58" i="55"/>
  <c r="M59" i="55"/>
  <c r="M60" i="55"/>
  <c r="M61" i="55"/>
  <c r="M32" i="55"/>
  <c r="M33" i="55"/>
  <c r="M34" i="55"/>
  <c r="M35" i="55"/>
  <c r="M36" i="55"/>
  <c r="M37" i="55"/>
  <c r="M38" i="55"/>
  <c r="M39" i="55"/>
  <c r="M40" i="55"/>
  <c r="M41" i="55"/>
  <c r="M42" i="55"/>
  <c r="M43" i="55"/>
  <c r="M44" i="55"/>
  <c r="M45" i="55"/>
  <c r="M46" i="55"/>
  <c r="M47" i="55"/>
  <c r="M48" i="55"/>
  <c r="M49" i="55"/>
  <c r="M50" i="55"/>
  <c r="M51" i="55"/>
  <c r="M52" i="55"/>
  <c r="M53" i="55"/>
  <c r="M31" i="55"/>
  <c r="K62" i="55"/>
  <c r="H62" i="55"/>
  <c r="G62" i="55"/>
  <c r="C62" i="55"/>
  <c r="B62" i="55"/>
  <c r="K113" i="21" l="1"/>
  <c r="I93" i="46"/>
  <c r="I92" i="46"/>
  <c r="M62" i="55"/>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E150" i="33"/>
  <c r="E151" i="33"/>
  <c r="E152" i="33"/>
  <c r="E153" i="33"/>
  <c r="E154" i="33"/>
  <c r="E155" i="33"/>
  <c r="E156" i="33"/>
  <c r="E157" i="33"/>
  <c r="E158" i="33"/>
  <c r="E159" i="33"/>
  <c r="E160" i="33"/>
  <c r="E161" i="33"/>
  <c r="E162" i="33"/>
  <c r="E163" i="33"/>
  <c r="E164" i="33"/>
  <c r="E165" i="33"/>
  <c r="E166" i="33"/>
  <c r="E167" i="33"/>
  <c r="E168" i="33"/>
  <c r="E169" i="33"/>
  <c r="E170" i="33"/>
  <c r="E171" i="33"/>
  <c r="E172" i="33"/>
  <c r="E173" i="33"/>
  <c r="E174" i="33"/>
  <c r="E175" i="33"/>
  <c r="E176" i="33"/>
  <c r="E177" i="33"/>
  <c r="E178" i="33"/>
  <c r="E179" i="33"/>
  <c r="E180" i="33"/>
  <c r="E181" i="33"/>
  <c r="E182" i="33"/>
  <c r="E183" i="33"/>
  <c r="E184" i="33"/>
  <c r="E185" i="33"/>
  <c r="E186" i="33"/>
  <c r="E187" i="33"/>
  <c r="E188" i="33"/>
  <c r="E189" i="33"/>
  <c r="E190" i="33"/>
  <c r="E191" i="33"/>
  <c r="E192" i="33"/>
  <c r="E193" i="33"/>
  <c r="E194" i="33"/>
  <c r="E195" i="33"/>
  <c r="E196" i="33"/>
  <c r="E197" i="33"/>
  <c r="E198" i="33"/>
  <c r="E199" i="33"/>
  <c r="E200" i="33"/>
  <c r="E201" i="33"/>
  <c r="E202" i="33"/>
  <c r="E203" i="33"/>
  <c r="E204" i="33"/>
  <c r="E205" i="33"/>
  <c r="E206" i="33"/>
  <c r="E207" i="33"/>
  <c r="E208" i="33"/>
  <c r="E209" i="33"/>
  <c r="E210" i="33"/>
  <c r="E211" i="33"/>
  <c r="E212" i="33"/>
  <c r="E213" i="33"/>
  <c r="E214" i="33"/>
  <c r="E215" i="33"/>
  <c r="E216" i="33"/>
  <c r="E217" i="33"/>
  <c r="E218" i="33"/>
  <c r="E219" i="33"/>
  <c r="E220" i="33"/>
  <c r="E221" i="33"/>
  <c r="E222" i="33"/>
  <c r="E223" i="33"/>
  <c r="E224" i="33"/>
  <c r="E225" i="33"/>
  <c r="E226" i="33"/>
  <c r="E227" i="33"/>
  <c r="E228" i="33"/>
  <c r="E229" i="33"/>
  <c r="E230" i="33"/>
  <c r="E231" i="33"/>
  <c r="E232" i="33"/>
  <c r="E233" i="33"/>
  <c r="E234" i="33"/>
  <c r="E235" i="33"/>
  <c r="E236" i="33"/>
  <c r="E237" i="33"/>
  <c r="E238" i="33"/>
  <c r="E239" i="33"/>
  <c r="E240" i="33"/>
  <c r="E241" i="33"/>
  <c r="E242" i="33"/>
  <c r="E243" i="33"/>
  <c r="E244" i="33"/>
  <c r="E245" i="33"/>
  <c r="E246" i="33"/>
  <c r="E247" i="33"/>
  <c r="E248" i="33"/>
  <c r="E249" i="33"/>
  <c r="E250" i="33"/>
  <c r="E251" i="33"/>
  <c r="E252" i="33"/>
  <c r="E253" i="33"/>
  <c r="E254" i="33"/>
  <c r="E255" i="33"/>
  <c r="E256" i="33"/>
  <c r="E257" i="33"/>
  <c r="E258" i="33"/>
  <c r="E259" i="33"/>
  <c r="E260" i="33"/>
  <c r="E261" i="33"/>
  <c r="E262" i="33"/>
  <c r="E263" i="33"/>
  <c r="E264" i="33"/>
  <c r="E265" i="33"/>
  <c r="E266" i="33"/>
  <c r="E267" i="33"/>
  <c r="E268" i="33"/>
  <c r="E269" i="33"/>
  <c r="E270" i="33"/>
  <c r="E271" i="33"/>
  <c r="E272" i="33"/>
  <c r="E273" i="33"/>
  <c r="E274" i="33"/>
  <c r="E275" i="33"/>
  <c r="E276" i="33"/>
  <c r="E277" i="33"/>
  <c r="E278" i="33"/>
  <c r="E279" i="33"/>
  <c r="E280" i="33"/>
  <c r="E281" i="33"/>
  <c r="E282" i="33"/>
  <c r="E283" i="33"/>
  <c r="E284" i="33"/>
  <c r="E285" i="33"/>
  <c r="E286" i="33"/>
  <c r="E287" i="33"/>
  <c r="E288" i="33"/>
  <c r="E289" i="33"/>
  <c r="E290" i="33"/>
  <c r="E291" i="33"/>
  <c r="E292" i="33"/>
  <c r="E293" i="33"/>
  <c r="E294" i="33"/>
  <c r="E295" i="33"/>
  <c r="E296" i="33"/>
  <c r="E297" i="33"/>
  <c r="E298" i="33"/>
  <c r="E299" i="33"/>
  <c r="E300" i="33"/>
  <c r="E301" i="33"/>
  <c r="E302" i="33"/>
  <c r="E303" i="33"/>
  <c r="E304" i="33"/>
  <c r="E305" i="33"/>
  <c r="E306" i="33"/>
  <c r="E307" i="33"/>
  <c r="E308" i="33"/>
  <c r="E309" i="33"/>
  <c r="E310" i="33"/>
  <c r="E311" i="33"/>
  <c r="E312" i="33"/>
  <c r="E313" i="33"/>
  <c r="E314" i="33"/>
  <c r="E315" i="33"/>
  <c r="E316" i="33"/>
  <c r="E317" i="33"/>
  <c r="E318" i="33"/>
  <c r="E319" i="33"/>
  <c r="E320" i="33"/>
  <c r="E321" i="33"/>
  <c r="E322" i="33"/>
  <c r="E323" i="33"/>
  <c r="E324" i="33"/>
  <c r="E325" i="33"/>
  <c r="E326" i="33"/>
  <c r="E327" i="33"/>
  <c r="E328" i="33"/>
  <c r="E329" i="33"/>
  <c r="E330" i="33"/>
  <c r="E331" i="33"/>
  <c r="E332" i="33"/>
  <c r="E333" i="33"/>
  <c r="E334" i="33"/>
  <c r="E335" i="33"/>
  <c r="E336" i="33"/>
  <c r="E337" i="33"/>
  <c r="E338" i="33"/>
  <c r="E339" i="33"/>
  <c r="E340" i="33"/>
  <c r="E341" i="33"/>
  <c r="E342" i="33"/>
  <c r="E343" i="33"/>
  <c r="E344" i="33"/>
  <c r="E345" i="33"/>
  <c r="E346" i="33"/>
  <c r="E347" i="33"/>
  <c r="E348" i="33"/>
  <c r="E349" i="33"/>
  <c r="E350" i="33"/>
  <c r="E351" i="33"/>
  <c r="E352" i="33"/>
  <c r="E353" i="33"/>
  <c r="E354" i="33"/>
  <c r="E355" i="33"/>
  <c r="E356" i="33"/>
  <c r="E357" i="33"/>
  <c r="E358" i="33"/>
  <c r="E359" i="33"/>
  <c r="E360" i="33"/>
  <c r="E361" i="33"/>
  <c r="E362" i="33"/>
  <c r="E363" i="33"/>
  <c r="E364" i="33"/>
  <c r="E365" i="33"/>
  <c r="E366" i="33"/>
  <c r="E367" i="33"/>
  <c r="E368" i="33"/>
  <c r="E369" i="33"/>
  <c r="E370" i="33"/>
  <c r="E371" i="33"/>
  <c r="E372" i="33"/>
  <c r="E373" i="33"/>
  <c r="E374" i="33"/>
  <c r="E375" i="33"/>
  <c r="E376" i="33"/>
  <c r="E377" i="33"/>
  <c r="E378" i="33"/>
  <c r="E379" i="33"/>
  <c r="E380" i="33"/>
  <c r="E381" i="33"/>
  <c r="E382" i="33"/>
  <c r="E383" i="33"/>
  <c r="E384" i="33"/>
  <c r="E385" i="33"/>
  <c r="E386" i="33"/>
  <c r="E387" i="33"/>
  <c r="E388" i="33"/>
  <c r="E389" i="33"/>
  <c r="E390" i="33"/>
  <c r="E391" i="33"/>
  <c r="E392" i="33"/>
  <c r="E393" i="33"/>
  <c r="E394" i="33"/>
  <c r="E405" i="33"/>
  <c r="E406" i="33"/>
  <c r="E407" i="33"/>
  <c r="E408" i="33"/>
  <c r="E409" i="33"/>
  <c r="D43" i="46" s="1"/>
  <c r="E410" i="33"/>
  <c r="E411" i="33"/>
  <c r="E412" i="33"/>
  <c r="E413" i="33"/>
  <c r="E414" i="33"/>
  <c r="E415" i="33"/>
  <c r="E416" i="33"/>
  <c r="E417" i="33"/>
  <c r="E418" i="33"/>
  <c r="E419" i="33"/>
  <c r="E420" i="33"/>
  <c r="E421" i="33"/>
  <c r="E422" i="33"/>
  <c r="E423" i="33"/>
  <c r="E424" i="33"/>
  <c r="E425" i="33"/>
  <c r="E426" i="33"/>
  <c r="E427" i="33"/>
  <c r="E428" i="33"/>
  <c r="E429" i="33"/>
  <c r="E430" i="33"/>
  <c r="E431" i="33"/>
  <c r="E432" i="33"/>
  <c r="E433" i="33"/>
  <c r="E434" i="33"/>
  <c r="E435" i="33"/>
  <c r="E436" i="33"/>
  <c r="E437" i="33"/>
  <c r="E438" i="33"/>
  <c r="E439" i="33"/>
  <c r="E440" i="33"/>
  <c r="E441" i="33"/>
  <c r="E442" i="33"/>
  <c r="E443" i="33"/>
  <c r="E444" i="33"/>
  <c r="E445" i="33"/>
  <c r="E446" i="33"/>
  <c r="E447" i="33"/>
  <c r="E448" i="33"/>
  <c r="E449" i="33"/>
  <c r="E450" i="33"/>
  <c r="E451" i="33"/>
  <c r="E452" i="33"/>
  <c r="E453" i="33"/>
  <c r="E454" i="33"/>
  <c r="E455" i="33"/>
  <c r="E456" i="33"/>
  <c r="E457" i="33"/>
  <c r="E458" i="33"/>
  <c r="E459" i="33"/>
  <c r="E460" i="33"/>
  <c r="E461" i="33"/>
  <c r="E462" i="33"/>
  <c r="E463" i="33"/>
  <c r="E464" i="33"/>
  <c r="E465" i="33"/>
  <c r="E466" i="33"/>
  <c r="E467" i="33"/>
  <c r="E468" i="33"/>
  <c r="E469" i="33"/>
  <c r="F43" i="46" l="1"/>
  <c r="E43" i="46"/>
  <c r="J43" i="46"/>
  <c r="G43" i="46" s="1"/>
  <c r="D27" i="46"/>
  <c r="D44" i="46"/>
  <c r="E55" i="46"/>
  <c r="E94" i="46"/>
  <c r="D39" i="46"/>
  <c r="E477" i="33"/>
  <c r="I43" i="46" l="1"/>
  <c r="H43" i="46"/>
  <c r="J39" i="46"/>
  <c r="AO7" i="37" s="1"/>
  <c r="J44" i="46"/>
  <c r="J27" i="46"/>
  <c r="AC7" i="37" s="1"/>
  <c r="F27" i="46"/>
  <c r="E27" i="46"/>
  <c r="F44" i="46"/>
  <c r="E44" i="46"/>
  <c r="F94" i="46"/>
  <c r="G94" i="46"/>
  <c r="P39" i="21"/>
  <c r="AS7" i="37" l="1"/>
  <c r="AT7" i="37"/>
  <c r="G27" i="46"/>
  <c r="H27" i="46" s="1"/>
  <c r="G44" i="46"/>
  <c r="H95" i="46" s="1"/>
  <c r="E3" i="54"/>
  <c r="E4" i="54"/>
  <c r="E5" i="54"/>
  <c r="E6" i="54"/>
  <c r="E7" i="54"/>
  <c r="C2" i="54"/>
  <c r="E2" i="54" s="1"/>
  <c r="C3" i="54"/>
  <c r="C4" i="54"/>
  <c r="C5" i="54"/>
  <c r="C6" i="54"/>
  <c r="C7" i="54"/>
  <c r="C1" i="54"/>
  <c r="E1" i="54" s="1"/>
  <c r="I95" i="46" l="1"/>
  <c r="J95" i="46"/>
  <c r="I27" i="46"/>
  <c r="I44" i="46"/>
  <c r="H44" i="46"/>
  <c r="I383" i="33"/>
  <c r="I384" i="33"/>
  <c r="I385" i="33"/>
  <c r="I386" i="33"/>
  <c r="I387" i="33"/>
  <c r="O39" i="46"/>
  <c r="N39" i="46"/>
  <c r="O40" i="46"/>
  <c r="N40" i="46"/>
  <c r="A381" i="33"/>
  <c r="A382" i="33"/>
  <c r="A383" i="33"/>
  <c r="A384" i="33"/>
  <c r="A385" i="33"/>
  <c r="A386" i="33"/>
  <c r="A387" i="33"/>
  <c r="D381" i="33"/>
  <c r="D382" i="33"/>
  <c r="D383" i="33"/>
  <c r="D384" i="33"/>
  <c r="D385" i="33"/>
  <c r="D386" i="33"/>
  <c r="D387" i="33"/>
  <c r="F381" i="33"/>
  <c r="F382" i="33"/>
  <c r="F383" i="33"/>
  <c r="F384" i="33"/>
  <c r="F385" i="33"/>
  <c r="F386" i="33"/>
  <c r="F387" i="33"/>
  <c r="G381" i="33"/>
  <c r="G382" i="33"/>
  <c r="G383" i="33"/>
  <c r="G384" i="33"/>
  <c r="G385" i="33"/>
  <c r="G386" i="33"/>
  <c r="G387" i="33"/>
  <c r="O39" i="21"/>
  <c r="O40" i="21"/>
  <c r="P40" i="21"/>
  <c r="I382" i="33" l="1"/>
  <c r="G39" i="46"/>
  <c r="H90" i="46" s="1"/>
  <c r="I381" i="33"/>
  <c r="Q39" i="21"/>
  <c r="R39" i="21" s="1"/>
  <c r="E90" i="46"/>
  <c r="D90" i="46"/>
  <c r="C39" i="46"/>
  <c r="G90" i="46" l="1"/>
  <c r="E39" i="46"/>
  <c r="F39" i="46"/>
  <c r="C40" i="46"/>
  <c r="P40" i="46" s="1"/>
  <c r="Q40" i="46" s="1"/>
  <c r="I90" i="46"/>
  <c r="F90" i="46"/>
  <c r="Q40" i="21"/>
  <c r="R40" i="21" s="1"/>
  <c r="P39" i="46"/>
  <c r="Q39" i="46" s="1"/>
  <c r="H39" i="46"/>
  <c r="I39" i="46"/>
  <c r="J90" i="46" l="1"/>
  <c r="E8" i="53"/>
  <c r="E9" i="53"/>
  <c r="E10" i="53"/>
  <c r="E11" i="53"/>
  <c r="E12" i="53"/>
  <c r="C2" i="53"/>
  <c r="E2" i="53" s="1"/>
  <c r="C3" i="53"/>
  <c r="E3" i="53" s="1"/>
  <c r="C4" i="53"/>
  <c r="E4" i="53" s="1"/>
  <c r="C5" i="53"/>
  <c r="E5" i="53" s="1"/>
  <c r="C6" i="53"/>
  <c r="E6" i="53" s="1"/>
  <c r="C7" i="53"/>
  <c r="E7" i="53" s="1"/>
  <c r="C8" i="53"/>
  <c r="C9" i="53"/>
  <c r="C10" i="53"/>
  <c r="C11" i="53"/>
  <c r="C12" i="53"/>
  <c r="C13" i="53"/>
  <c r="E13" i="53" s="1"/>
  <c r="C14" i="53"/>
  <c r="E14" i="53" s="1"/>
  <c r="C15" i="53"/>
  <c r="E15" i="53" s="1"/>
  <c r="C16" i="53"/>
  <c r="E16" i="53" s="1"/>
  <c r="C17" i="53"/>
  <c r="E17" i="53" s="1"/>
  <c r="C1" i="53"/>
  <c r="E1" i="53" s="1"/>
  <c r="O47" i="46" l="1"/>
  <c r="N38" i="46"/>
  <c r="N37" i="46"/>
  <c r="N36" i="46"/>
  <c r="N35" i="46"/>
  <c r="N34" i="46"/>
  <c r="N33" i="46"/>
  <c r="N32" i="46"/>
  <c r="N31" i="46"/>
  <c r="N30" i="46"/>
  <c r="N29" i="46"/>
  <c r="N28" i="46"/>
  <c r="N26" i="46"/>
  <c r="N25" i="46"/>
  <c r="N24" i="46"/>
  <c r="N23" i="46"/>
  <c r="N22" i="46"/>
  <c r="N21" i="46"/>
  <c r="N20" i="46"/>
  <c r="N19" i="46"/>
  <c r="N18" i="46"/>
  <c r="N17" i="46"/>
  <c r="N16" i="46"/>
  <c r="N15" i="46"/>
  <c r="N14" i="46"/>
  <c r="N13" i="46"/>
  <c r="N11" i="46"/>
  <c r="N10" i="46"/>
  <c r="N9" i="46"/>
  <c r="N8" i="46"/>
  <c r="N7" i="46"/>
  <c r="N6" i="46"/>
  <c r="N5" i="46"/>
  <c r="N4" i="46"/>
  <c r="N3" i="46"/>
  <c r="N2" i="46"/>
  <c r="P38" i="21"/>
  <c r="O38" i="21"/>
  <c r="P37" i="21"/>
  <c r="O37" i="21"/>
  <c r="P36" i="21"/>
  <c r="O36" i="21"/>
  <c r="P35" i="21"/>
  <c r="O35" i="21"/>
  <c r="P34" i="21"/>
  <c r="O34" i="21"/>
  <c r="P33" i="21"/>
  <c r="O33" i="21"/>
  <c r="P32" i="21"/>
  <c r="O32" i="21"/>
  <c r="P31" i="21"/>
  <c r="O31" i="21"/>
  <c r="P30" i="21"/>
  <c r="O30" i="21"/>
  <c r="P28" i="21"/>
  <c r="O28" i="21"/>
  <c r="P23" i="21"/>
  <c r="O23" i="21"/>
  <c r="P22" i="21"/>
  <c r="O22" i="21"/>
  <c r="P21" i="21"/>
  <c r="O21" i="21"/>
  <c r="P20" i="21"/>
  <c r="O20" i="21"/>
  <c r="P19" i="21"/>
  <c r="O19" i="21"/>
  <c r="P18" i="21"/>
  <c r="O18" i="21"/>
  <c r="P17" i="21"/>
  <c r="P16" i="21"/>
  <c r="O16" i="21"/>
  <c r="P15" i="21"/>
  <c r="O15" i="21"/>
  <c r="P14" i="21"/>
  <c r="Q14" i="21" s="1"/>
  <c r="O14" i="21"/>
  <c r="P13" i="21"/>
  <c r="O13" i="21"/>
  <c r="P11" i="21"/>
  <c r="Q11" i="21" s="1"/>
  <c r="O11" i="21"/>
  <c r="P10" i="21"/>
  <c r="O10" i="21"/>
  <c r="P9" i="21"/>
  <c r="O9" i="21"/>
  <c r="P8" i="21"/>
  <c r="O8" i="21"/>
  <c r="P7" i="21"/>
  <c r="O7" i="21"/>
  <c r="P6" i="21"/>
  <c r="O6" i="21"/>
  <c r="P5" i="21"/>
  <c r="O5" i="21"/>
  <c r="P4" i="21"/>
  <c r="O4" i="21"/>
  <c r="P3" i="21"/>
  <c r="Q3" i="21" s="1"/>
  <c r="O3" i="21"/>
  <c r="O2" i="21"/>
  <c r="R3" i="21" l="1"/>
  <c r="B22" i="52" l="1"/>
  <c r="C22" i="52"/>
  <c r="D22" i="52"/>
  <c r="E22" i="52"/>
  <c r="F22" i="52"/>
  <c r="G22" i="52"/>
  <c r="B18" i="52"/>
  <c r="C18" i="52"/>
  <c r="D18" i="52"/>
  <c r="E18" i="52"/>
  <c r="F18" i="52"/>
  <c r="G18" i="52"/>
  <c r="B19" i="52"/>
  <c r="C19" i="52"/>
  <c r="D19" i="52"/>
  <c r="E19" i="52"/>
  <c r="F19" i="52"/>
  <c r="G19" i="52"/>
  <c r="B20" i="52"/>
  <c r="C20" i="52"/>
  <c r="D20" i="52"/>
  <c r="E20" i="52"/>
  <c r="F20" i="52"/>
  <c r="G20" i="52"/>
  <c r="B21" i="52"/>
  <c r="C21" i="52"/>
  <c r="D21" i="52"/>
  <c r="E21" i="52"/>
  <c r="F21" i="52"/>
  <c r="G21" i="52"/>
  <c r="C17" i="52"/>
  <c r="D17" i="52"/>
  <c r="E17" i="52"/>
  <c r="F17" i="52"/>
  <c r="G17" i="52"/>
  <c r="B17" i="52"/>
  <c r="Q17" i="21" l="1"/>
  <c r="R17" i="21" s="1"/>
  <c r="Q19" i="21"/>
  <c r="R19" i="21" s="1"/>
  <c r="Q18" i="21"/>
  <c r="R18" i="21" s="1"/>
  <c r="Q23" i="21"/>
  <c r="R23" i="21" s="1"/>
  <c r="Q22" i="21"/>
  <c r="R22" i="21" s="1"/>
  <c r="Q21" i="21"/>
  <c r="R21" i="21" s="1"/>
  <c r="Q36" i="21"/>
  <c r="R36" i="21" s="1"/>
  <c r="Q37" i="21"/>
  <c r="R37" i="21" s="1"/>
  <c r="Q38" i="21"/>
  <c r="R38" i="21" s="1"/>
  <c r="Q35" i="21"/>
  <c r="R35" i="21" s="1"/>
  <c r="Q34" i="21"/>
  <c r="R34" i="21" s="1"/>
  <c r="R11" i="21"/>
  <c r="Q20" i="21"/>
  <c r="R20" i="21" s="1"/>
  <c r="Q16" i="21"/>
  <c r="R16" i="21" s="1"/>
  <c r="Q15" i="21"/>
  <c r="R15" i="21" s="1"/>
  <c r="R14" i="21"/>
  <c r="Q13" i="21"/>
  <c r="R13" i="21" s="1"/>
  <c r="Q10" i="21"/>
  <c r="R10" i="21" s="1"/>
  <c r="Q9" i="21"/>
  <c r="R9" i="21" s="1"/>
  <c r="Q8" i="21"/>
  <c r="R8" i="21" s="1"/>
  <c r="Q7" i="21"/>
  <c r="R7" i="21" s="1"/>
  <c r="Q6" i="21"/>
  <c r="R6" i="21" s="1"/>
  <c r="Q5" i="21"/>
  <c r="R5" i="21" s="1"/>
  <c r="Q4" i="21"/>
  <c r="R4" i="21" s="1"/>
  <c r="Q28" i="21"/>
  <c r="R28" i="21" s="1"/>
  <c r="Q30" i="21"/>
  <c r="R30" i="21" s="1"/>
  <c r="Q33" i="21"/>
  <c r="R33" i="21" s="1"/>
  <c r="Q31" i="21"/>
  <c r="R31" i="21" s="1"/>
  <c r="Q2" i="21"/>
  <c r="R2" i="21" s="1"/>
  <c r="EQ36" i="38"/>
  <c r="EQ36" i="39" s="1"/>
  <c r="ER36" i="38"/>
  <c r="ER36" i="39" s="1"/>
  <c r="ES36" i="38"/>
  <c r="ES36" i="39" s="1"/>
  <c r="ET36" i="38"/>
  <c r="ET36" i="39" s="1"/>
  <c r="EV36" i="38"/>
  <c r="EV36" i="39" s="1"/>
  <c r="EW36" i="38"/>
  <c r="EW36" i="39" s="1"/>
  <c r="EX36" i="38"/>
  <c r="EX36" i="39" s="1"/>
  <c r="EY36" i="38"/>
  <c r="EY36" i="39" s="1"/>
  <c r="EZ36" i="38"/>
  <c r="EZ36" i="39" s="1"/>
  <c r="FA36" i="38"/>
  <c r="FA36" i="39" s="1"/>
  <c r="FB36" i="38"/>
  <c r="FB36" i="39" s="1"/>
  <c r="FC36" i="38"/>
  <c r="FC36" i="39" s="1"/>
  <c r="FD36" i="38"/>
  <c r="FD36" i="39" s="1"/>
  <c r="FE36" i="38"/>
  <c r="FE36" i="39" s="1"/>
  <c r="FF36" i="38"/>
  <c r="FF36" i="39" s="1"/>
  <c r="FG36" i="38"/>
  <c r="FG36" i="39" s="1"/>
  <c r="FH36" i="38"/>
  <c r="FH36" i="39" s="1"/>
  <c r="FI36" i="38"/>
  <c r="FI36" i="39" s="1"/>
  <c r="FJ36" i="38"/>
  <c r="FJ36" i="39" s="1"/>
  <c r="FK36" i="38"/>
  <c r="FK36" i="39" s="1"/>
  <c r="FL36" i="38"/>
  <c r="FL36" i="39" s="1"/>
  <c r="FM36" i="38"/>
  <c r="FM36" i="39" s="1"/>
  <c r="FN36" i="38"/>
  <c r="FN36" i="39" s="1"/>
  <c r="FO36" i="38"/>
  <c r="FO36" i="39" s="1"/>
  <c r="FP36" i="38"/>
  <c r="FP36" i="39" s="1"/>
  <c r="FQ36" i="38"/>
  <c r="FQ36" i="39" s="1"/>
  <c r="FR36" i="38"/>
  <c r="FR36" i="39" s="1"/>
  <c r="FS36" i="38"/>
  <c r="FS36" i="39" s="1"/>
  <c r="FT36" i="38"/>
  <c r="FT36" i="39" s="1"/>
  <c r="FU36" i="38"/>
  <c r="FU36" i="39" s="1"/>
  <c r="FV36" i="38"/>
  <c r="FV36" i="39" s="1"/>
  <c r="FW36" i="38"/>
  <c r="FW36" i="39" s="1"/>
  <c r="FX36" i="38"/>
  <c r="FX36" i="39" s="1"/>
  <c r="FY36" i="38"/>
  <c r="FY36" i="39" s="1"/>
  <c r="FZ36" i="38"/>
  <c r="FZ36" i="39" s="1"/>
  <c r="GA36" i="38"/>
  <c r="GA36" i="39" s="1"/>
  <c r="EQ37" i="38"/>
  <c r="EQ37" i="39" s="1"/>
  <c r="ER37" i="38"/>
  <c r="ER37" i="39" s="1"/>
  <c r="ES37" i="38"/>
  <c r="ES37" i="39" s="1"/>
  <c r="ET37" i="38"/>
  <c r="ET37" i="39" s="1"/>
  <c r="EV37" i="38"/>
  <c r="EV37" i="39" s="1"/>
  <c r="EW37" i="38"/>
  <c r="EW37" i="39" s="1"/>
  <c r="EX37" i="38"/>
  <c r="EX37" i="39" s="1"/>
  <c r="EY37" i="38"/>
  <c r="EY37" i="39" s="1"/>
  <c r="EZ37" i="38"/>
  <c r="EZ37" i="39" s="1"/>
  <c r="FA37" i="38"/>
  <c r="FA37" i="39" s="1"/>
  <c r="FB37" i="38"/>
  <c r="FB37" i="39" s="1"/>
  <c r="FC37" i="38"/>
  <c r="FC37" i="39" s="1"/>
  <c r="FD37" i="38"/>
  <c r="FD37" i="39" s="1"/>
  <c r="FE37" i="38"/>
  <c r="FE37" i="39" s="1"/>
  <c r="FF37" i="38"/>
  <c r="FF37" i="39" s="1"/>
  <c r="FG37" i="38"/>
  <c r="FG37" i="39" s="1"/>
  <c r="FH37" i="38"/>
  <c r="FH37" i="39" s="1"/>
  <c r="FI37" i="38"/>
  <c r="FI37" i="39" s="1"/>
  <c r="FJ37" i="38"/>
  <c r="FJ37" i="39" s="1"/>
  <c r="FK37" i="38"/>
  <c r="FK37" i="39" s="1"/>
  <c r="FL37" i="38"/>
  <c r="FL37" i="39" s="1"/>
  <c r="FM37" i="38"/>
  <c r="FM37" i="39" s="1"/>
  <c r="FN37" i="38"/>
  <c r="FN37" i="39" s="1"/>
  <c r="FO37" i="38"/>
  <c r="FO37" i="39" s="1"/>
  <c r="FP37" i="38"/>
  <c r="FP37" i="39" s="1"/>
  <c r="FQ37" i="38"/>
  <c r="FQ37" i="39" s="1"/>
  <c r="FR37" i="38"/>
  <c r="FR37" i="39" s="1"/>
  <c r="FS37" i="38"/>
  <c r="FS37" i="39" s="1"/>
  <c r="FT37" i="38"/>
  <c r="FT37" i="39" s="1"/>
  <c r="FU37" i="38"/>
  <c r="FU37" i="39" s="1"/>
  <c r="FV37" i="38"/>
  <c r="FV37" i="39" s="1"/>
  <c r="FW37" i="38"/>
  <c r="FW37" i="39" s="1"/>
  <c r="FX37" i="38"/>
  <c r="FX37" i="39" s="1"/>
  <c r="FY37" i="38"/>
  <c r="FY37" i="39" s="1"/>
  <c r="FZ37" i="38"/>
  <c r="FZ37" i="39" s="1"/>
  <c r="GA37" i="38"/>
  <c r="GA37" i="39" s="1"/>
  <c r="EQ38" i="38"/>
  <c r="EQ38" i="39" s="1"/>
  <c r="ER38" i="38"/>
  <c r="ER38" i="39" s="1"/>
  <c r="ES38" i="38"/>
  <c r="ES38" i="39" s="1"/>
  <c r="ET38" i="38"/>
  <c r="ET38" i="39" s="1"/>
  <c r="EV38" i="38"/>
  <c r="EV38" i="39" s="1"/>
  <c r="EW38" i="38"/>
  <c r="EW38" i="39" s="1"/>
  <c r="EX38" i="38"/>
  <c r="EX38" i="39" s="1"/>
  <c r="EY38" i="38"/>
  <c r="EY38" i="39" s="1"/>
  <c r="EZ38" i="38"/>
  <c r="EZ38" i="39" s="1"/>
  <c r="FA38" i="38"/>
  <c r="FA38" i="39" s="1"/>
  <c r="FB38" i="38"/>
  <c r="FB38" i="39" s="1"/>
  <c r="FC38" i="38"/>
  <c r="FC38" i="39" s="1"/>
  <c r="FD38" i="38"/>
  <c r="FD38" i="39" s="1"/>
  <c r="FE38" i="38"/>
  <c r="FE38" i="39" s="1"/>
  <c r="FF38" i="38"/>
  <c r="FF38" i="39" s="1"/>
  <c r="FG38" i="38"/>
  <c r="FG38" i="39" s="1"/>
  <c r="FH38" i="38"/>
  <c r="FH38" i="39" s="1"/>
  <c r="FI38" i="38"/>
  <c r="FI38" i="39" s="1"/>
  <c r="FJ38" i="38"/>
  <c r="FJ38" i="39" s="1"/>
  <c r="FK38" i="38"/>
  <c r="FK38" i="39" s="1"/>
  <c r="FL38" i="38"/>
  <c r="FL38" i="39" s="1"/>
  <c r="FM38" i="38"/>
  <c r="FM38" i="39" s="1"/>
  <c r="FN38" i="38"/>
  <c r="FN38" i="39" s="1"/>
  <c r="FO38" i="38"/>
  <c r="FO38" i="39" s="1"/>
  <c r="FP38" i="38"/>
  <c r="FP38" i="39" s="1"/>
  <c r="FQ38" i="38"/>
  <c r="FQ38" i="39" s="1"/>
  <c r="FR38" i="38"/>
  <c r="FR38" i="39" s="1"/>
  <c r="FS38" i="38"/>
  <c r="FS38" i="39" s="1"/>
  <c r="FT38" i="38"/>
  <c r="FT38" i="39" s="1"/>
  <c r="FU38" i="38"/>
  <c r="FU38" i="39" s="1"/>
  <c r="FV38" i="38"/>
  <c r="FV38" i="39" s="1"/>
  <c r="FW38" i="38"/>
  <c r="FW38" i="39" s="1"/>
  <c r="FX38" i="38"/>
  <c r="FX38" i="39" s="1"/>
  <c r="FY38" i="38"/>
  <c r="FY38" i="39" s="1"/>
  <c r="FZ38" i="38"/>
  <c r="FZ38" i="39" s="1"/>
  <c r="GA38" i="38"/>
  <c r="GA38" i="39" s="1"/>
  <c r="EU37" i="38"/>
  <c r="EU37" i="39" s="1"/>
  <c r="EU36" i="38"/>
  <c r="EU36" i="39" s="1"/>
  <c r="EU38" i="38"/>
  <c r="EU38" i="39" s="1"/>
  <c r="EQ35" i="38"/>
  <c r="EQ35" i="39" s="1"/>
  <c r="ER35" i="38"/>
  <c r="ER35" i="39" s="1"/>
  <c r="ES35" i="38"/>
  <c r="ES35" i="39" s="1"/>
  <c r="ET35" i="38"/>
  <c r="ET35" i="39" s="1"/>
  <c r="EV35" i="38"/>
  <c r="EV35" i="39" s="1"/>
  <c r="EW35" i="38"/>
  <c r="EW35" i="39" s="1"/>
  <c r="EX35" i="38"/>
  <c r="EX35" i="39" s="1"/>
  <c r="EY35" i="38"/>
  <c r="EY35" i="39" s="1"/>
  <c r="EZ35" i="38"/>
  <c r="EZ35" i="39" s="1"/>
  <c r="FA35" i="38"/>
  <c r="FA35" i="39" s="1"/>
  <c r="FB35" i="38"/>
  <c r="FB35" i="39" s="1"/>
  <c r="FC35" i="38"/>
  <c r="FC35" i="39" s="1"/>
  <c r="FD35" i="38"/>
  <c r="FD35" i="39" s="1"/>
  <c r="FE35" i="38"/>
  <c r="FE35" i="39" s="1"/>
  <c r="FF35" i="38"/>
  <c r="FF35" i="39" s="1"/>
  <c r="FG35" i="38"/>
  <c r="FG35" i="39" s="1"/>
  <c r="FH35" i="38"/>
  <c r="FH35" i="39" s="1"/>
  <c r="FI35" i="38"/>
  <c r="FI35" i="39" s="1"/>
  <c r="FJ35" i="38"/>
  <c r="FJ35" i="39" s="1"/>
  <c r="FK35" i="38"/>
  <c r="FK35" i="39" s="1"/>
  <c r="FL35" i="38"/>
  <c r="FL35" i="39" s="1"/>
  <c r="FM35" i="38"/>
  <c r="FM35" i="39" s="1"/>
  <c r="FN35" i="38"/>
  <c r="FN35" i="39" s="1"/>
  <c r="FO35" i="38"/>
  <c r="FO35" i="39" s="1"/>
  <c r="FP35" i="38"/>
  <c r="FP35" i="39" s="1"/>
  <c r="FQ35" i="38"/>
  <c r="FQ35" i="39" s="1"/>
  <c r="FR35" i="38"/>
  <c r="FR35" i="39" s="1"/>
  <c r="FS35" i="38"/>
  <c r="FS35" i="39" s="1"/>
  <c r="FT35" i="38"/>
  <c r="FT35" i="39" s="1"/>
  <c r="FU35" i="38"/>
  <c r="FU35" i="39" s="1"/>
  <c r="FV35" i="38"/>
  <c r="FV35" i="39" s="1"/>
  <c r="FW35" i="38"/>
  <c r="FW35" i="39" s="1"/>
  <c r="FX35" i="38"/>
  <c r="FX35" i="39" s="1"/>
  <c r="FY35" i="38"/>
  <c r="FY35" i="39" s="1"/>
  <c r="FZ35" i="38"/>
  <c r="FZ35" i="39" s="1"/>
  <c r="GA35" i="38"/>
  <c r="GA35" i="39" s="1"/>
  <c r="EU35" i="38"/>
  <c r="EU35" i="39" s="1"/>
  <c r="EU34" i="38"/>
  <c r="EU34" i="39" s="1"/>
  <c r="EQ34" i="38"/>
  <c r="EQ34" i="39" s="1"/>
  <c r="ER34" i="38"/>
  <c r="ER34" i="39" s="1"/>
  <c r="ES34" i="38"/>
  <c r="ES34" i="39" s="1"/>
  <c r="ET34" i="38"/>
  <c r="ET34" i="39" s="1"/>
  <c r="EV34" i="38"/>
  <c r="EV34" i="39" s="1"/>
  <c r="EW34" i="38"/>
  <c r="EW34" i="39" s="1"/>
  <c r="EX34" i="38"/>
  <c r="EX34" i="39" s="1"/>
  <c r="EY34" i="38"/>
  <c r="EY34" i="39" s="1"/>
  <c r="EZ34" i="38"/>
  <c r="EZ34" i="39" s="1"/>
  <c r="FA34" i="38"/>
  <c r="FA34" i="39" s="1"/>
  <c r="FB34" i="38"/>
  <c r="FB34" i="39" s="1"/>
  <c r="FC34" i="38"/>
  <c r="FC34" i="39" s="1"/>
  <c r="FD34" i="38"/>
  <c r="FD34" i="39" s="1"/>
  <c r="FE34" i="38"/>
  <c r="FE34" i="39" s="1"/>
  <c r="FF34" i="38"/>
  <c r="FF34" i="39" s="1"/>
  <c r="FG34" i="38"/>
  <c r="FG34" i="39" s="1"/>
  <c r="FH34" i="38"/>
  <c r="FH34" i="39" s="1"/>
  <c r="FI34" i="38"/>
  <c r="FI34" i="39" s="1"/>
  <c r="FJ34" i="38"/>
  <c r="FJ34" i="39" s="1"/>
  <c r="FK34" i="38"/>
  <c r="FK34" i="39" s="1"/>
  <c r="FL34" i="38"/>
  <c r="FL34" i="39" s="1"/>
  <c r="FM34" i="38"/>
  <c r="FM34" i="39" s="1"/>
  <c r="FN34" i="38"/>
  <c r="FN34" i="39" s="1"/>
  <c r="FO34" i="38"/>
  <c r="FO34" i="39" s="1"/>
  <c r="FP34" i="38"/>
  <c r="FP34" i="39" s="1"/>
  <c r="FQ34" i="38"/>
  <c r="FQ34" i="39" s="1"/>
  <c r="FR34" i="38"/>
  <c r="FR34" i="39" s="1"/>
  <c r="FS34" i="38"/>
  <c r="FS34" i="39" s="1"/>
  <c r="FT34" i="38"/>
  <c r="FT34" i="39" s="1"/>
  <c r="FU34" i="38"/>
  <c r="FU34" i="39" s="1"/>
  <c r="FV34" i="38"/>
  <c r="FV34" i="39" s="1"/>
  <c r="FW34" i="38"/>
  <c r="FW34" i="39" s="1"/>
  <c r="FX34" i="38"/>
  <c r="FX34" i="39" s="1"/>
  <c r="FY34" i="38"/>
  <c r="FY34" i="39" s="1"/>
  <c r="FZ34" i="38"/>
  <c r="FZ34" i="39" s="1"/>
  <c r="GA34" i="38"/>
  <c r="GA34" i="39" s="1"/>
  <c r="EU33" i="38"/>
  <c r="EU33" i="39" s="1"/>
  <c r="EU32" i="38"/>
  <c r="EU32" i="39" s="1"/>
  <c r="EU31" i="38"/>
  <c r="EU31" i="39" s="1"/>
  <c r="EQ31" i="38"/>
  <c r="EQ31" i="39" s="1"/>
  <c r="ER31" i="38"/>
  <c r="ER31" i="39" s="1"/>
  <c r="ES31" i="38"/>
  <c r="ES31" i="39" s="1"/>
  <c r="ET31" i="38"/>
  <c r="ET31" i="39" s="1"/>
  <c r="EV31" i="38"/>
  <c r="EV31" i="39" s="1"/>
  <c r="EW31" i="38"/>
  <c r="EW31" i="39" s="1"/>
  <c r="EX31" i="38"/>
  <c r="EX31" i="39" s="1"/>
  <c r="EY31" i="38"/>
  <c r="EY31" i="39" s="1"/>
  <c r="EZ31" i="38"/>
  <c r="EZ31" i="39" s="1"/>
  <c r="FA31" i="38"/>
  <c r="FA31" i="39" s="1"/>
  <c r="FB31" i="38"/>
  <c r="FB31" i="39" s="1"/>
  <c r="FC31" i="38"/>
  <c r="FC31" i="39" s="1"/>
  <c r="FD31" i="38"/>
  <c r="FD31" i="39" s="1"/>
  <c r="FE31" i="38"/>
  <c r="FE31" i="39" s="1"/>
  <c r="FF31" i="38"/>
  <c r="FF31" i="39" s="1"/>
  <c r="FG31" i="38"/>
  <c r="FG31" i="39" s="1"/>
  <c r="FH31" i="38"/>
  <c r="FH31" i="39" s="1"/>
  <c r="FI31" i="38"/>
  <c r="FI31" i="39" s="1"/>
  <c r="FJ31" i="38"/>
  <c r="FJ31" i="39" s="1"/>
  <c r="FK31" i="38"/>
  <c r="FK31" i="39" s="1"/>
  <c r="FL31" i="38"/>
  <c r="FL31" i="39" s="1"/>
  <c r="FM31" i="38"/>
  <c r="FM31" i="39" s="1"/>
  <c r="FN31" i="38"/>
  <c r="FN31" i="39" s="1"/>
  <c r="FO31" i="38"/>
  <c r="FO31" i="39" s="1"/>
  <c r="FP31" i="38"/>
  <c r="FP31" i="39" s="1"/>
  <c r="FQ31" i="38"/>
  <c r="FQ31" i="39" s="1"/>
  <c r="FR31" i="38"/>
  <c r="FR31" i="39" s="1"/>
  <c r="FS31" i="38"/>
  <c r="FS31" i="39" s="1"/>
  <c r="FT31" i="38"/>
  <c r="FT31" i="39" s="1"/>
  <c r="FU31" i="38"/>
  <c r="FU31" i="39" s="1"/>
  <c r="FV31" i="38"/>
  <c r="FV31" i="39" s="1"/>
  <c r="FW31" i="38"/>
  <c r="FW31" i="39" s="1"/>
  <c r="FX31" i="38"/>
  <c r="FX31" i="39" s="1"/>
  <c r="FY31" i="38"/>
  <c r="FY31" i="39" s="1"/>
  <c r="FZ31" i="38"/>
  <c r="FZ31" i="39" s="1"/>
  <c r="GA31" i="38"/>
  <c r="GA31" i="39" s="1"/>
  <c r="EQ32" i="38"/>
  <c r="EQ32" i="39" s="1"/>
  <c r="ER32" i="38"/>
  <c r="ER32" i="39" s="1"/>
  <c r="ES32" i="38"/>
  <c r="ES32" i="39" s="1"/>
  <c r="ET32" i="38"/>
  <c r="ET32" i="39" s="1"/>
  <c r="EV32" i="38"/>
  <c r="EV32" i="39" s="1"/>
  <c r="EW32" i="38"/>
  <c r="EW32" i="39" s="1"/>
  <c r="EX32" i="38"/>
  <c r="EX32" i="39" s="1"/>
  <c r="EY32" i="38"/>
  <c r="EY32" i="39" s="1"/>
  <c r="EZ32" i="38"/>
  <c r="EZ32" i="39" s="1"/>
  <c r="FA32" i="38"/>
  <c r="FA32" i="39" s="1"/>
  <c r="FB32" i="38"/>
  <c r="FB32" i="39" s="1"/>
  <c r="FC32" i="38"/>
  <c r="FC32" i="39" s="1"/>
  <c r="FD32" i="38"/>
  <c r="FD32" i="39" s="1"/>
  <c r="FE32" i="38"/>
  <c r="FE32" i="39" s="1"/>
  <c r="FF32" i="38"/>
  <c r="FF32" i="39" s="1"/>
  <c r="FG32" i="38"/>
  <c r="FG32" i="39" s="1"/>
  <c r="FH32" i="38"/>
  <c r="FH32" i="39" s="1"/>
  <c r="FI32" i="38"/>
  <c r="FI32" i="39" s="1"/>
  <c r="FJ32" i="38"/>
  <c r="FJ32" i="39" s="1"/>
  <c r="FK32" i="38"/>
  <c r="FK32" i="39" s="1"/>
  <c r="FL32" i="38"/>
  <c r="FL32" i="39" s="1"/>
  <c r="FM32" i="38"/>
  <c r="FM32" i="39" s="1"/>
  <c r="FN32" i="38"/>
  <c r="FN32" i="39" s="1"/>
  <c r="FO32" i="38"/>
  <c r="FO32" i="39" s="1"/>
  <c r="FP32" i="38"/>
  <c r="FP32" i="39" s="1"/>
  <c r="FQ32" i="38"/>
  <c r="FQ32" i="39" s="1"/>
  <c r="FR32" i="38"/>
  <c r="FR32" i="39" s="1"/>
  <c r="FS32" i="38"/>
  <c r="FS32" i="39" s="1"/>
  <c r="FT32" i="38"/>
  <c r="FT32" i="39" s="1"/>
  <c r="FU32" i="38"/>
  <c r="FU32" i="39" s="1"/>
  <c r="FV32" i="38"/>
  <c r="FV32" i="39" s="1"/>
  <c r="FW32" i="38"/>
  <c r="FW32" i="39" s="1"/>
  <c r="FX32" i="38"/>
  <c r="FX32" i="39" s="1"/>
  <c r="FY32" i="38"/>
  <c r="FY32" i="39" s="1"/>
  <c r="FZ32" i="38"/>
  <c r="FZ32" i="39" s="1"/>
  <c r="GA32" i="38"/>
  <c r="GA32" i="39" s="1"/>
  <c r="EQ33" i="38"/>
  <c r="EQ33" i="39" s="1"/>
  <c r="ER33" i="38"/>
  <c r="ER33" i="39" s="1"/>
  <c r="ES33" i="38"/>
  <c r="ES33" i="39" s="1"/>
  <c r="ET33" i="38"/>
  <c r="ET33" i="39" s="1"/>
  <c r="EV33" i="38"/>
  <c r="EV33" i="39" s="1"/>
  <c r="EW33" i="38"/>
  <c r="EW33" i="39" s="1"/>
  <c r="EX33" i="38"/>
  <c r="EX33" i="39" s="1"/>
  <c r="EY33" i="38"/>
  <c r="EY33" i="39" s="1"/>
  <c r="EZ33" i="38"/>
  <c r="EZ33" i="39" s="1"/>
  <c r="FA33" i="38"/>
  <c r="FA33" i="39" s="1"/>
  <c r="FB33" i="38"/>
  <c r="FB33" i="39" s="1"/>
  <c r="FC33" i="38"/>
  <c r="FC33" i="39" s="1"/>
  <c r="FD33" i="38"/>
  <c r="FD33" i="39" s="1"/>
  <c r="FE33" i="38"/>
  <c r="FE33" i="39" s="1"/>
  <c r="FF33" i="38"/>
  <c r="FF33" i="39" s="1"/>
  <c r="FG33" i="38"/>
  <c r="FG33" i="39" s="1"/>
  <c r="FH33" i="38"/>
  <c r="FH33" i="39" s="1"/>
  <c r="FI33" i="38"/>
  <c r="FI33" i="39" s="1"/>
  <c r="FJ33" i="38"/>
  <c r="FJ33" i="39" s="1"/>
  <c r="FK33" i="38"/>
  <c r="FK33" i="39" s="1"/>
  <c r="FL33" i="38"/>
  <c r="FL33" i="39" s="1"/>
  <c r="FM33" i="38"/>
  <c r="FM33" i="39" s="1"/>
  <c r="FN33" i="38"/>
  <c r="FN33" i="39" s="1"/>
  <c r="FO33" i="38"/>
  <c r="FO33" i="39" s="1"/>
  <c r="FP33" i="38"/>
  <c r="FP33" i="39" s="1"/>
  <c r="FQ33" i="38"/>
  <c r="FQ33" i="39" s="1"/>
  <c r="FR33" i="38"/>
  <c r="FR33" i="39" s="1"/>
  <c r="FS33" i="38"/>
  <c r="FS33" i="39" s="1"/>
  <c r="FT33" i="38"/>
  <c r="FT33" i="39" s="1"/>
  <c r="FU33" i="38"/>
  <c r="FU33" i="39" s="1"/>
  <c r="FV33" i="38"/>
  <c r="FV33" i="39" s="1"/>
  <c r="FW33" i="38"/>
  <c r="FW33" i="39" s="1"/>
  <c r="FX33" i="38"/>
  <c r="FX33" i="39" s="1"/>
  <c r="FY33" i="38"/>
  <c r="FY33" i="39" s="1"/>
  <c r="FZ33" i="38"/>
  <c r="FZ33" i="39" s="1"/>
  <c r="GA33" i="38"/>
  <c r="GA33" i="39" s="1"/>
  <c r="FE30" i="39"/>
  <c r="EQ30" i="39"/>
  <c r="ER30" i="39"/>
  <c r="ES30" i="39"/>
  <c r="ET30" i="39"/>
  <c r="EV30" i="39"/>
  <c r="EW30" i="39"/>
  <c r="EX30" i="39"/>
  <c r="EY30" i="39"/>
  <c r="EZ30" i="39"/>
  <c r="FA30" i="39"/>
  <c r="FB30" i="39"/>
  <c r="FC30" i="39"/>
  <c r="FD30" i="39"/>
  <c r="FF30" i="39"/>
  <c r="FG30" i="39"/>
  <c r="FH30" i="39"/>
  <c r="FI30" i="39"/>
  <c r="FJ30" i="39"/>
  <c r="FK30" i="39"/>
  <c r="FL30" i="39"/>
  <c r="FM30" i="39"/>
  <c r="FN30" i="39"/>
  <c r="FO30" i="39"/>
  <c r="FP30" i="39"/>
  <c r="FQ30" i="39"/>
  <c r="FR30" i="39"/>
  <c r="FS30" i="39"/>
  <c r="FT30" i="39"/>
  <c r="FU30" i="39"/>
  <c r="FV30" i="39"/>
  <c r="FW30" i="39"/>
  <c r="FX30" i="39"/>
  <c r="FY30" i="39"/>
  <c r="FZ30" i="39"/>
  <c r="GA30" i="39"/>
  <c r="EQ30" i="38"/>
  <c r="ER30" i="38"/>
  <c r="ES30" i="38"/>
  <c r="ET30" i="38"/>
  <c r="EV30" i="38"/>
  <c r="EW30" i="38"/>
  <c r="EX30" i="38"/>
  <c r="EY30" i="38"/>
  <c r="EZ30" i="38"/>
  <c r="FA30" i="38"/>
  <c r="FB30" i="38"/>
  <c r="FC30" i="38"/>
  <c r="FD30" i="38"/>
  <c r="FF30" i="38"/>
  <c r="FG30" i="38"/>
  <c r="FH30" i="38"/>
  <c r="FI30" i="38"/>
  <c r="FJ30" i="38"/>
  <c r="FK30" i="38"/>
  <c r="FL30" i="38"/>
  <c r="FM30" i="38"/>
  <c r="FN30" i="38"/>
  <c r="FO30" i="38"/>
  <c r="FP30" i="38"/>
  <c r="FQ30" i="38"/>
  <c r="FR30" i="38"/>
  <c r="FS30" i="38"/>
  <c r="FT30" i="38"/>
  <c r="FU30" i="38"/>
  <c r="FV30" i="38"/>
  <c r="FW30" i="38"/>
  <c r="FX30" i="38"/>
  <c r="FY30" i="38"/>
  <c r="FZ30" i="38"/>
  <c r="GA30" i="38"/>
  <c r="Q32" i="21" l="1"/>
  <c r="R32" i="21" s="1"/>
  <c r="EU30" i="39"/>
  <c r="FE30" i="38"/>
  <c r="EU30" i="38"/>
  <c r="EQ29" i="39"/>
  <c r="ER29" i="39"/>
  <c r="ES29" i="39"/>
  <c r="ET29" i="39"/>
  <c r="EU29" i="39"/>
  <c r="EV29" i="39"/>
  <c r="EW29" i="39"/>
  <c r="EX29" i="39"/>
  <c r="EY29" i="39"/>
  <c r="EZ29" i="39"/>
  <c r="FA29" i="39"/>
  <c r="FB29" i="39"/>
  <c r="FC29" i="39"/>
  <c r="FD29" i="39"/>
  <c r="FE29" i="39"/>
  <c r="FF29" i="39"/>
  <c r="FG29" i="39"/>
  <c r="FH29" i="39"/>
  <c r="FI29" i="39"/>
  <c r="FJ29" i="39"/>
  <c r="FK29" i="39"/>
  <c r="FL29" i="39"/>
  <c r="FM29" i="39"/>
  <c r="FN29" i="39"/>
  <c r="FO29" i="39"/>
  <c r="FP29" i="39"/>
  <c r="FQ29" i="39"/>
  <c r="FR29" i="39"/>
  <c r="FS29" i="39"/>
  <c r="FT29" i="39"/>
  <c r="FU29" i="39"/>
  <c r="FV29" i="39"/>
  <c r="FW29" i="39"/>
  <c r="FX29" i="39"/>
  <c r="FY29" i="39"/>
  <c r="FZ29" i="39"/>
  <c r="GA29" i="39"/>
  <c r="EQ29" i="38"/>
  <c r="ER29" i="38"/>
  <c r="ES29" i="38"/>
  <c r="ET29" i="38"/>
  <c r="EU29" i="38"/>
  <c r="EV29" i="38"/>
  <c r="EW29" i="38"/>
  <c r="EX29" i="38"/>
  <c r="EY29" i="38"/>
  <c r="EZ29" i="38"/>
  <c r="FA29" i="38"/>
  <c r="FB29" i="38"/>
  <c r="FC29" i="38"/>
  <c r="FD29" i="38"/>
  <c r="FE29" i="38"/>
  <c r="FF29" i="38"/>
  <c r="FG29" i="38"/>
  <c r="FH29" i="38"/>
  <c r="FI29" i="38"/>
  <c r="FJ29" i="38"/>
  <c r="FK29" i="38"/>
  <c r="FL29" i="38"/>
  <c r="FM29" i="38"/>
  <c r="FN29" i="38"/>
  <c r="FO29" i="38"/>
  <c r="FP29" i="38"/>
  <c r="FQ29" i="38"/>
  <c r="FR29" i="38"/>
  <c r="FS29" i="38"/>
  <c r="FT29" i="38"/>
  <c r="FU29" i="38"/>
  <c r="FV29" i="38"/>
  <c r="FW29" i="38"/>
  <c r="FX29" i="38"/>
  <c r="FY29" i="38"/>
  <c r="FZ29" i="38"/>
  <c r="GA29" i="38"/>
  <c r="EU28" i="39"/>
  <c r="EU28" i="38"/>
  <c r="GA27" i="39"/>
  <c r="FZ27" i="39"/>
  <c r="FY27" i="39"/>
  <c r="FX27" i="39"/>
  <c r="FW27" i="39"/>
  <c r="FV27" i="39"/>
  <c r="FU27" i="39"/>
  <c r="FT27" i="39"/>
  <c r="FS27" i="39"/>
  <c r="FR27" i="39"/>
  <c r="FQ27" i="39"/>
  <c r="FP27" i="39"/>
  <c r="FO27" i="39"/>
  <c r="FN27" i="39"/>
  <c r="FM27" i="39"/>
  <c r="FL27" i="39"/>
  <c r="FK27" i="39"/>
  <c r="FJ27" i="39"/>
  <c r="FI27" i="39"/>
  <c r="FH27" i="39"/>
  <c r="FG27" i="39"/>
  <c r="FF27" i="39"/>
  <c r="FE27" i="39"/>
  <c r="FD27" i="39"/>
  <c r="FC27" i="39"/>
  <c r="FB27" i="39"/>
  <c r="FA27" i="39"/>
  <c r="EZ27" i="39"/>
  <c r="EY27" i="39"/>
  <c r="EX27" i="39"/>
  <c r="EW27" i="39"/>
  <c r="EV27" i="39"/>
  <c r="ET27" i="39"/>
  <c r="ES27" i="39"/>
  <c r="ER27" i="39"/>
  <c r="EQ27" i="39"/>
  <c r="EQ27" i="38"/>
  <c r="ER27" i="38"/>
  <c r="ES27" i="38"/>
  <c r="ET27" i="38"/>
  <c r="EV27" i="38"/>
  <c r="EW27" i="38"/>
  <c r="EX27" i="38"/>
  <c r="EY27" i="38"/>
  <c r="EZ27" i="38"/>
  <c r="FA27" i="38"/>
  <c r="FB27" i="38"/>
  <c r="FC27" i="38"/>
  <c r="FD27" i="38"/>
  <c r="FE27" i="38"/>
  <c r="FF27" i="38"/>
  <c r="FG27" i="38"/>
  <c r="FH27" i="38"/>
  <c r="FI27" i="38"/>
  <c r="FJ27" i="38"/>
  <c r="FK27" i="38"/>
  <c r="FL27" i="38"/>
  <c r="FM27" i="38"/>
  <c r="FN27" i="38"/>
  <c r="FO27" i="38"/>
  <c r="FP27" i="38"/>
  <c r="FQ27" i="38"/>
  <c r="FR27" i="38"/>
  <c r="FS27" i="38"/>
  <c r="FT27" i="38"/>
  <c r="FU27" i="38"/>
  <c r="FV27" i="38"/>
  <c r="FW27" i="38"/>
  <c r="FX27" i="38"/>
  <c r="FY27" i="38"/>
  <c r="FZ27" i="38"/>
  <c r="GA27" i="38"/>
  <c r="EQ24" i="38"/>
  <c r="ER24" i="38"/>
  <c r="ES24" i="38"/>
  <c r="ET24" i="38"/>
  <c r="EV24" i="38"/>
  <c r="EW24" i="38"/>
  <c r="EX24" i="38"/>
  <c r="EY24" i="38"/>
  <c r="EZ24" i="38"/>
  <c r="FA24" i="38"/>
  <c r="FB24" i="38"/>
  <c r="FC24" i="38"/>
  <c r="FD24" i="38"/>
  <c r="FE24" i="38"/>
  <c r="FF24" i="38"/>
  <c r="FG24" i="38"/>
  <c r="FH24" i="38"/>
  <c r="FI24" i="38"/>
  <c r="FJ24" i="38"/>
  <c r="FK24" i="38"/>
  <c r="FL24" i="38"/>
  <c r="FM24" i="38"/>
  <c r="FN24" i="38"/>
  <c r="FO24" i="38"/>
  <c r="FP24" i="38"/>
  <c r="FQ24" i="38"/>
  <c r="FR24" i="38"/>
  <c r="FS24" i="38"/>
  <c r="FT24" i="38"/>
  <c r="FU24" i="38"/>
  <c r="FV24" i="38"/>
  <c r="FW24" i="38"/>
  <c r="FX24" i="38"/>
  <c r="FY24" i="38"/>
  <c r="FZ24" i="38"/>
  <c r="GA24" i="38"/>
  <c r="EQ25" i="38"/>
  <c r="ER25" i="38"/>
  <c r="ES25" i="38"/>
  <c r="ET25" i="38"/>
  <c r="EV25" i="38"/>
  <c r="EW25" i="38"/>
  <c r="EX25" i="38"/>
  <c r="EY25" i="38"/>
  <c r="EZ25" i="38"/>
  <c r="FA25" i="38"/>
  <c r="FB25" i="38"/>
  <c r="FC25" i="38"/>
  <c r="FD25" i="38"/>
  <c r="FE25" i="38"/>
  <c r="FF25" i="38"/>
  <c r="FG25" i="38"/>
  <c r="FH25" i="38"/>
  <c r="FI25" i="38"/>
  <c r="FJ25" i="38"/>
  <c r="FK25" i="38"/>
  <c r="FL25" i="38"/>
  <c r="FM25" i="38"/>
  <c r="FN25" i="38"/>
  <c r="FO25" i="38"/>
  <c r="FP25" i="38"/>
  <c r="FQ25" i="38"/>
  <c r="FR25" i="38"/>
  <c r="FS25" i="38"/>
  <c r="FT25" i="38"/>
  <c r="FU25" i="38"/>
  <c r="FV25" i="38"/>
  <c r="FW25" i="38"/>
  <c r="FX25" i="38"/>
  <c r="FY25" i="38"/>
  <c r="FZ25" i="38"/>
  <c r="GA25" i="38"/>
  <c r="EQ26" i="38"/>
  <c r="ER26" i="38"/>
  <c r="ES26" i="38"/>
  <c r="ET26" i="38"/>
  <c r="EV26" i="38"/>
  <c r="EW26" i="38"/>
  <c r="EX26" i="38"/>
  <c r="EY26" i="38"/>
  <c r="EZ26" i="38"/>
  <c r="FA26" i="38"/>
  <c r="FB26" i="38"/>
  <c r="FC26" i="38"/>
  <c r="FD26" i="38"/>
  <c r="FE26" i="38"/>
  <c r="FF26" i="38"/>
  <c r="FG26" i="38"/>
  <c r="FH26" i="38"/>
  <c r="FI26" i="38"/>
  <c r="FJ26" i="38"/>
  <c r="FK26" i="38"/>
  <c r="FL26" i="38"/>
  <c r="FM26" i="38"/>
  <c r="FN26" i="38"/>
  <c r="FO26" i="38"/>
  <c r="FP26" i="38"/>
  <c r="FQ26" i="38"/>
  <c r="FR26" i="38"/>
  <c r="FS26" i="38"/>
  <c r="FT26" i="38"/>
  <c r="FU26" i="38"/>
  <c r="FV26" i="38"/>
  <c r="FW26" i="38"/>
  <c r="FX26" i="38"/>
  <c r="FY26" i="38"/>
  <c r="FZ26" i="38"/>
  <c r="GA26" i="38"/>
  <c r="EU24" i="38"/>
  <c r="EQ22" i="39"/>
  <c r="ER22" i="39"/>
  <c r="ES22" i="39"/>
  <c r="ET22" i="39"/>
  <c r="EV22" i="39"/>
  <c r="EW22" i="39"/>
  <c r="EX22" i="39"/>
  <c r="EY22" i="39"/>
  <c r="EZ22" i="39"/>
  <c r="FA22" i="39"/>
  <c r="FB22" i="39"/>
  <c r="FC22" i="39"/>
  <c r="FD22" i="39"/>
  <c r="FE22" i="39"/>
  <c r="FF22" i="39"/>
  <c r="FG22" i="39"/>
  <c r="FH22" i="39"/>
  <c r="FI22" i="39"/>
  <c r="FJ22" i="39"/>
  <c r="FK22" i="39"/>
  <c r="FL22" i="39"/>
  <c r="FM22" i="39"/>
  <c r="FN22" i="39"/>
  <c r="FO22" i="39"/>
  <c r="FP22" i="39"/>
  <c r="FQ22" i="39"/>
  <c r="FR22" i="39"/>
  <c r="FS22" i="39"/>
  <c r="FT22" i="39"/>
  <c r="FU22" i="39"/>
  <c r="FV22" i="39"/>
  <c r="FW22" i="39"/>
  <c r="FX22" i="39"/>
  <c r="FY22" i="39"/>
  <c r="FZ22" i="39"/>
  <c r="GA22" i="39"/>
  <c r="EQ22" i="38"/>
  <c r="ER22" i="38"/>
  <c r="ES22" i="38"/>
  <c r="ET22" i="38"/>
  <c r="EV22" i="38"/>
  <c r="EW22" i="38"/>
  <c r="EX22" i="38"/>
  <c r="EY22" i="38"/>
  <c r="EZ22" i="38"/>
  <c r="FA22" i="38"/>
  <c r="FB22" i="38"/>
  <c r="FC22" i="38"/>
  <c r="FD22" i="38"/>
  <c r="FE22" i="38"/>
  <c r="FF22" i="38"/>
  <c r="FG22" i="38"/>
  <c r="FH22" i="38"/>
  <c r="FI22" i="38"/>
  <c r="FJ22" i="38"/>
  <c r="FK22" i="38"/>
  <c r="FL22" i="38"/>
  <c r="FM22" i="38"/>
  <c r="FN22" i="38"/>
  <c r="FO22" i="38"/>
  <c r="FP22" i="38"/>
  <c r="FQ22" i="38"/>
  <c r="FR22" i="38"/>
  <c r="FS22" i="38"/>
  <c r="FT22" i="38"/>
  <c r="FU22" i="38"/>
  <c r="FV22" i="38"/>
  <c r="FW22" i="38"/>
  <c r="FX22" i="38"/>
  <c r="FY22" i="38"/>
  <c r="FZ22" i="38"/>
  <c r="GA22" i="38"/>
  <c r="EU22" i="39"/>
  <c r="EU21" i="39"/>
  <c r="ER20" i="39"/>
  <c r="EQ20" i="39"/>
  <c r="ER20" i="38"/>
  <c r="EQ20" i="38"/>
  <c r="EU20" i="39"/>
  <c r="EW21" i="38"/>
  <c r="EY21" i="39"/>
  <c r="EZ21" i="39"/>
  <c r="FD21" i="39"/>
  <c r="FE21" i="38"/>
  <c r="FG21" i="38"/>
  <c r="FK21" i="38"/>
  <c r="FL21" i="38"/>
  <c r="FM21" i="38"/>
  <c r="FO21" i="39"/>
  <c r="FP21" i="38"/>
  <c r="FS21" i="38"/>
  <c r="FU21" i="38"/>
  <c r="FW21" i="38"/>
  <c r="FX21" i="38"/>
  <c r="EU19" i="39"/>
  <c r="EU17" i="39"/>
  <c r="EU16" i="39"/>
  <c r="ES20" i="38"/>
  <c r="EW20" i="39"/>
  <c r="EX20" i="39"/>
  <c r="EY20" i="38"/>
  <c r="FA20" i="38"/>
  <c r="FC20" i="39"/>
  <c r="FE20" i="39"/>
  <c r="FG20" i="38"/>
  <c r="FI20" i="38"/>
  <c r="FK20" i="39"/>
  <c r="FM20" i="39"/>
  <c r="FN20" i="39"/>
  <c r="FO20" i="38"/>
  <c r="FQ20" i="38"/>
  <c r="FS20" i="39"/>
  <c r="FU20" i="39"/>
  <c r="FW20" i="38"/>
  <c r="FY20" i="38"/>
  <c r="ES21" i="39"/>
  <c r="EV21" i="39"/>
  <c r="FA21" i="39"/>
  <c r="FI21" i="39"/>
  <c r="FL21" i="39"/>
  <c r="FQ21" i="39"/>
  <c r="FY21" i="39"/>
  <c r="GA21" i="38"/>
  <c r="GA20" i="39"/>
  <c r="EQ19" i="39"/>
  <c r="EQ18" i="39"/>
  <c r="EQ17" i="38"/>
  <c r="EW17" i="38"/>
  <c r="EX17" i="39"/>
  <c r="EZ17" i="38"/>
  <c r="FA17" i="39"/>
  <c r="FB17" i="39"/>
  <c r="FC17" i="39"/>
  <c r="FE17" i="38"/>
  <c r="FF17" i="39"/>
  <c r="FH17" i="38"/>
  <c r="FI17" i="39"/>
  <c r="FJ17" i="39"/>
  <c r="FK17" i="39"/>
  <c r="FM17" i="38"/>
  <c r="FN17" i="39"/>
  <c r="FP17" i="38"/>
  <c r="FQ17" i="39"/>
  <c r="FS17" i="39"/>
  <c r="FU17" i="38"/>
  <c r="FV17" i="39"/>
  <c r="FX17" i="38"/>
  <c r="FY17" i="39"/>
  <c r="FZ17" i="38"/>
  <c r="GA17" i="39"/>
  <c r="EQ16" i="39"/>
  <c r="EU15" i="39"/>
  <c r="EU14" i="39"/>
  <c r="EZ16" i="38"/>
  <c r="FH16" i="39"/>
  <c r="FP16" i="38"/>
  <c r="FX16" i="38"/>
  <c r="FE14" i="38"/>
  <c r="ES15" i="39"/>
  <c r="EV15" i="38"/>
  <c r="EX15" i="39"/>
  <c r="EY15" i="39"/>
  <c r="EZ15" i="39"/>
  <c r="FB15" i="39"/>
  <c r="FD15" i="38"/>
  <c r="FF15" i="38"/>
  <c r="FG15" i="39"/>
  <c r="FH15" i="38"/>
  <c r="FL15" i="38"/>
  <c r="FM15" i="39"/>
  <c r="FN15" i="39"/>
  <c r="FO15" i="39"/>
  <c r="FP15" i="39"/>
  <c r="FR15" i="39"/>
  <c r="FV15" i="38"/>
  <c r="FX15" i="38"/>
  <c r="EQ14" i="39"/>
  <c r="C29" i="51"/>
  <c r="C28" i="51"/>
  <c r="C27" i="51"/>
  <c r="C26" i="51"/>
  <c r="C25" i="51"/>
  <c r="C24" i="51"/>
  <c r="C23" i="51"/>
  <c r="C22" i="51"/>
  <c r="C19" i="51"/>
  <c r="C18" i="51"/>
  <c r="C17" i="51"/>
  <c r="C16" i="51"/>
  <c r="C15" i="51"/>
  <c r="C14" i="51"/>
  <c r="C13" i="51"/>
  <c r="C12" i="51"/>
  <c r="C3" i="51"/>
  <c r="C4" i="51"/>
  <c r="C5" i="51"/>
  <c r="C6" i="51"/>
  <c r="C7" i="51"/>
  <c r="C8" i="51"/>
  <c r="C9" i="51"/>
  <c r="C2" i="51"/>
  <c r="FE9" i="39"/>
  <c r="FE10" i="39"/>
  <c r="FE12" i="38"/>
  <c r="FE13" i="39"/>
  <c r="EU13" i="38"/>
  <c r="ES14" i="39"/>
  <c r="ET14" i="39"/>
  <c r="EW14" i="39"/>
  <c r="EZ14" i="39"/>
  <c r="FA14" i="39"/>
  <c r="FB14" i="39"/>
  <c r="FH14" i="39"/>
  <c r="FI14" i="39"/>
  <c r="FM14" i="38"/>
  <c r="FN14" i="39"/>
  <c r="FQ14" i="39"/>
  <c r="FR14" i="39"/>
  <c r="FS14" i="39"/>
  <c r="FT14" i="39"/>
  <c r="FU14" i="39"/>
  <c r="FX14" i="38"/>
  <c r="FY14" i="38"/>
  <c r="FZ14" i="39"/>
  <c r="EQ13" i="38"/>
  <c r="EU12" i="39"/>
  <c r="EW13" i="39"/>
  <c r="EX13" i="39"/>
  <c r="EZ13" i="39"/>
  <c r="FA13" i="39"/>
  <c r="FC13" i="39"/>
  <c r="FF13" i="39"/>
  <c r="FM13" i="39"/>
  <c r="FN13" i="39"/>
  <c r="FQ13" i="39"/>
  <c r="FS13" i="39"/>
  <c r="FU13" i="39"/>
  <c r="FV13" i="39"/>
  <c r="FW13" i="39"/>
  <c r="FX13" i="38"/>
  <c r="EV14" i="38"/>
  <c r="FD14" i="38"/>
  <c r="FK14" i="38"/>
  <c r="FL14" i="38"/>
  <c r="ET15" i="39"/>
  <c r="FC15" i="39"/>
  <c r="FJ15" i="39"/>
  <c r="FK15" i="39"/>
  <c r="FS15" i="39"/>
  <c r="FT15" i="38"/>
  <c r="FZ15" i="39"/>
  <c r="GA15" i="38"/>
  <c r="EQ12" i="38"/>
  <c r="EQ11" i="39"/>
  <c r="EQ10" i="39"/>
  <c r="FE8" i="38"/>
  <c r="ES10" i="39"/>
  <c r="ET10" i="39"/>
  <c r="EW10" i="38"/>
  <c r="EX10" i="38"/>
  <c r="EY10" i="39"/>
  <c r="EZ10" i="39"/>
  <c r="FA10" i="39"/>
  <c r="FD10" i="39"/>
  <c r="FF10" i="38"/>
  <c r="FG10" i="39"/>
  <c r="FH10" i="39"/>
  <c r="FI10" i="39"/>
  <c r="FL10" i="38"/>
  <c r="FM10" i="38"/>
  <c r="FN10" i="38"/>
  <c r="FO10" i="39"/>
  <c r="FP10" i="39"/>
  <c r="FQ10" i="39"/>
  <c r="FV10" i="38"/>
  <c r="FW10" i="39"/>
  <c r="FX10" i="39"/>
  <c r="FY10" i="39"/>
  <c r="EV11" i="39"/>
  <c r="FB11" i="39"/>
  <c r="FC11" i="39"/>
  <c r="FD11" i="39"/>
  <c r="FL11" i="39"/>
  <c r="FR11" i="39"/>
  <c r="FT11" i="39"/>
  <c r="GA11" i="39"/>
  <c r="EQ8" i="39"/>
  <c r="ER8" i="39"/>
  <c r="ES8" i="39"/>
  <c r="ET8" i="39"/>
  <c r="EV8" i="39"/>
  <c r="EW8" i="39"/>
  <c r="EX8" i="39"/>
  <c r="EY8" i="39"/>
  <c r="EZ8" i="39"/>
  <c r="FA8" i="39"/>
  <c r="FB8" i="39"/>
  <c r="FC8" i="39"/>
  <c r="FD8" i="39"/>
  <c r="FF8" i="39"/>
  <c r="FG8" i="39"/>
  <c r="FH8" i="39"/>
  <c r="FI8" i="39"/>
  <c r="FJ8" i="39"/>
  <c r="FK8" i="39"/>
  <c r="FL8" i="39"/>
  <c r="FM8" i="39"/>
  <c r="FN8" i="39"/>
  <c r="FO8" i="39"/>
  <c r="FP8" i="39"/>
  <c r="FQ8" i="39"/>
  <c r="FR8" i="39"/>
  <c r="FS8" i="39"/>
  <c r="FT8" i="39"/>
  <c r="FU8" i="39"/>
  <c r="FV8" i="39"/>
  <c r="FW8" i="39"/>
  <c r="FX8" i="39"/>
  <c r="FY8" i="39"/>
  <c r="FZ8" i="39"/>
  <c r="GA8" i="39"/>
  <c r="ER9" i="39"/>
  <c r="ES9" i="39"/>
  <c r="ET9" i="39"/>
  <c r="EV9" i="39"/>
  <c r="EW9" i="39"/>
  <c r="EX9" i="39"/>
  <c r="EY9" i="39"/>
  <c r="EZ9" i="39"/>
  <c r="FA9" i="39"/>
  <c r="FB9" i="39"/>
  <c r="FC9" i="39"/>
  <c r="FD9" i="39"/>
  <c r="FF9" i="39"/>
  <c r="FG9" i="39"/>
  <c r="FH9" i="39"/>
  <c r="FI9" i="39"/>
  <c r="FJ9" i="39"/>
  <c r="FK9" i="39"/>
  <c r="FL9" i="39"/>
  <c r="FM9" i="39"/>
  <c r="FN9" i="39"/>
  <c r="FO9" i="39"/>
  <c r="FP9" i="39"/>
  <c r="FQ9" i="39"/>
  <c r="FR9" i="39"/>
  <c r="FS9" i="39"/>
  <c r="FT9" i="39"/>
  <c r="FU9" i="39"/>
  <c r="FV9" i="39"/>
  <c r="FW9" i="39"/>
  <c r="FX9" i="39"/>
  <c r="FY9" i="39"/>
  <c r="FZ9" i="39"/>
  <c r="GA9" i="39"/>
  <c r="ER10" i="39"/>
  <c r="EV10" i="39"/>
  <c r="EX10" i="39"/>
  <c r="FB10" i="39"/>
  <c r="FC10" i="39"/>
  <c r="FF10" i="39"/>
  <c r="FJ10" i="39"/>
  <c r="FK10" i="39"/>
  <c r="FL10" i="39"/>
  <c r="FM10" i="39"/>
  <c r="FN10" i="39"/>
  <c r="FR10" i="39"/>
  <c r="FS10" i="39"/>
  <c r="FT10" i="39"/>
  <c r="FU10" i="39"/>
  <c r="FV10" i="39"/>
  <c r="FZ10" i="39"/>
  <c r="GA10" i="39"/>
  <c r="ER11" i="39"/>
  <c r="ES11" i="39"/>
  <c r="ET11" i="39"/>
  <c r="EY11" i="39"/>
  <c r="EZ11" i="39"/>
  <c r="FA11" i="39"/>
  <c r="FH11" i="39"/>
  <c r="FI11" i="39"/>
  <c r="FK11" i="39"/>
  <c r="FO11" i="39"/>
  <c r="FP11" i="39"/>
  <c r="FQ11" i="39"/>
  <c r="FS11" i="39"/>
  <c r="FW11" i="39"/>
  <c r="FX11" i="39"/>
  <c r="FY11" i="39"/>
  <c r="FZ11" i="39"/>
  <c r="ER12" i="39"/>
  <c r="ES12" i="39"/>
  <c r="ET12" i="39"/>
  <c r="EV12" i="39"/>
  <c r="EW12" i="39"/>
  <c r="EX12" i="39"/>
  <c r="EY12" i="39"/>
  <c r="EZ12" i="39"/>
  <c r="FA12" i="39"/>
  <c r="FB12" i="39"/>
  <c r="FC12" i="39"/>
  <c r="FD12" i="39"/>
  <c r="FF12" i="39"/>
  <c r="FG12" i="39"/>
  <c r="FH12" i="39"/>
  <c r="FI12" i="39"/>
  <c r="FJ12" i="39"/>
  <c r="FK12" i="39"/>
  <c r="FL12" i="39"/>
  <c r="FM12" i="39"/>
  <c r="FN12" i="39"/>
  <c r="FO12" i="39"/>
  <c r="FP12" i="39"/>
  <c r="FQ12" i="39"/>
  <c r="FR12" i="39"/>
  <c r="FS12" i="39"/>
  <c r="FT12" i="39"/>
  <c r="FU12" i="39"/>
  <c r="FV12" i="39"/>
  <c r="FW12" i="39"/>
  <c r="FX12" i="39"/>
  <c r="FY12" i="39"/>
  <c r="FZ12" i="39"/>
  <c r="GA12" i="39"/>
  <c r="ER13" i="39"/>
  <c r="ES13" i="39"/>
  <c r="ET13" i="39"/>
  <c r="EV13" i="39"/>
  <c r="FB13" i="39"/>
  <c r="FD13" i="39"/>
  <c r="FI13" i="39"/>
  <c r="FJ13" i="39"/>
  <c r="FK13" i="39"/>
  <c r="FL13" i="39"/>
  <c r="FR13" i="39"/>
  <c r="FT13" i="39"/>
  <c r="FY13" i="39"/>
  <c r="FZ13" i="39"/>
  <c r="GA13" i="39"/>
  <c r="ER14" i="39"/>
  <c r="EV14" i="39"/>
  <c r="EY14" i="39"/>
  <c r="FC14" i="39"/>
  <c r="FD14" i="39"/>
  <c r="FF14" i="39"/>
  <c r="FG14" i="39"/>
  <c r="FK14" i="39"/>
  <c r="FL14" i="39"/>
  <c r="FO14" i="39"/>
  <c r="FV14" i="39"/>
  <c r="FW14" i="39"/>
  <c r="FY14" i="39"/>
  <c r="GA14" i="39"/>
  <c r="ER15" i="39"/>
  <c r="EW15" i="39"/>
  <c r="FA15" i="39"/>
  <c r="FE15" i="39"/>
  <c r="FF15" i="39"/>
  <c r="FU15" i="39"/>
  <c r="FV15" i="39"/>
  <c r="ER16" i="39"/>
  <c r="ES16" i="39"/>
  <c r="ET16" i="39"/>
  <c r="EV16" i="39"/>
  <c r="EW16" i="39"/>
  <c r="EX16" i="39"/>
  <c r="EY16" i="39"/>
  <c r="EZ16" i="39"/>
  <c r="FA16" i="39"/>
  <c r="FB16" i="39"/>
  <c r="FC16" i="39"/>
  <c r="FD16" i="39"/>
  <c r="FE16" i="39"/>
  <c r="FF16" i="39"/>
  <c r="FG16" i="39"/>
  <c r="FI16" i="39"/>
  <c r="FJ16" i="39"/>
  <c r="FK16" i="39"/>
  <c r="FL16" i="39"/>
  <c r="FM16" i="39"/>
  <c r="FN16" i="39"/>
  <c r="FO16" i="39"/>
  <c r="FQ16" i="39"/>
  <c r="FR16" i="39"/>
  <c r="FS16" i="39"/>
  <c r="FT16" i="39"/>
  <c r="FU16" i="39"/>
  <c r="FV16" i="39"/>
  <c r="FW16" i="39"/>
  <c r="FY16" i="39"/>
  <c r="FZ16" i="39"/>
  <c r="GA16" i="39"/>
  <c r="ER17" i="39"/>
  <c r="ES17" i="39"/>
  <c r="ET17" i="39"/>
  <c r="EV17" i="39"/>
  <c r="EY17" i="39"/>
  <c r="EZ17" i="39"/>
  <c r="FD17" i="39"/>
  <c r="FE17" i="39"/>
  <c r="FG17" i="39"/>
  <c r="FH17" i="39"/>
  <c r="FL17" i="39"/>
  <c r="FM17" i="39"/>
  <c r="FO17" i="39"/>
  <c r="FP17" i="39"/>
  <c r="FR17" i="39"/>
  <c r="FT17" i="39"/>
  <c r="FU17" i="39"/>
  <c r="FW17" i="39"/>
  <c r="FX17" i="39"/>
  <c r="FZ17" i="39"/>
  <c r="ER18" i="39"/>
  <c r="ES18" i="39"/>
  <c r="ET18" i="39"/>
  <c r="EV18" i="39"/>
  <c r="EW18" i="39"/>
  <c r="EX18" i="39"/>
  <c r="EY18" i="39"/>
  <c r="EZ18" i="39"/>
  <c r="FA18" i="39"/>
  <c r="FB18" i="39"/>
  <c r="FC18" i="39"/>
  <c r="FD18" i="39"/>
  <c r="FE18" i="39"/>
  <c r="FF18" i="39"/>
  <c r="FG18" i="39"/>
  <c r="FH18" i="39"/>
  <c r="FI18" i="39"/>
  <c r="FJ18" i="39"/>
  <c r="FK18" i="39"/>
  <c r="FL18" i="39"/>
  <c r="FM18" i="39"/>
  <c r="FN18" i="39"/>
  <c r="FO18" i="39"/>
  <c r="FP18" i="39"/>
  <c r="FQ18" i="39"/>
  <c r="FR18" i="39"/>
  <c r="FS18" i="39"/>
  <c r="FT18" i="39"/>
  <c r="FU18" i="39"/>
  <c r="FV18" i="39"/>
  <c r="FW18" i="39"/>
  <c r="FX18" i="39"/>
  <c r="FY18" i="39"/>
  <c r="FZ18" i="39"/>
  <c r="GA18" i="39"/>
  <c r="ER19" i="39"/>
  <c r="ES19" i="39"/>
  <c r="ET19" i="39"/>
  <c r="EV19" i="39"/>
  <c r="EW19" i="39"/>
  <c r="EX19" i="39"/>
  <c r="EY19" i="39"/>
  <c r="EZ19" i="39"/>
  <c r="FA19" i="39"/>
  <c r="FB19" i="39"/>
  <c r="FC19" i="39"/>
  <c r="FD19" i="39"/>
  <c r="FE19" i="39"/>
  <c r="FF19" i="39"/>
  <c r="FG19" i="39"/>
  <c r="FH19" i="39"/>
  <c r="FI19" i="39"/>
  <c r="FJ19" i="39"/>
  <c r="FK19" i="39"/>
  <c r="FL19" i="39"/>
  <c r="FM19" i="39"/>
  <c r="FN19" i="39"/>
  <c r="FO19" i="39"/>
  <c r="FP19" i="39"/>
  <c r="FQ19" i="39"/>
  <c r="FR19" i="39"/>
  <c r="FS19" i="39"/>
  <c r="FT19" i="39"/>
  <c r="FU19" i="39"/>
  <c r="FV19" i="39"/>
  <c r="FW19" i="39"/>
  <c r="FX19" i="39"/>
  <c r="FY19" i="39"/>
  <c r="FZ19" i="39"/>
  <c r="GA19" i="39"/>
  <c r="ET20" i="39"/>
  <c r="EV20" i="39"/>
  <c r="EZ20" i="39"/>
  <c r="FB20" i="39"/>
  <c r="FD20" i="39"/>
  <c r="FF20" i="39"/>
  <c r="FH20" i="39"/>
  <c r="FJ20" i="39"/>
  <c r="FL20" i="39"/>
  <c r="FP20" i="39"/>
  <c r="FR20" i="39"/>
  <c r="FT20" i="39"/>
  <c r="FV20" i="39"/>
  <c r="FX20" i="39"/>
  <c r="FZ20" i="39"/>
  <c r="EQ21" i="39"/>
  <c r="ER21" i="39"/>
  <c r="ET21" i="39"/>
  <c r="EX21" i="39"/>
  <c r="FB21" i="39"/>
  <c r="FC21" i="39"/>
  <c r="FF21" i="39"/>
  <c r="FJ21" i="39"/>
  <c r="FN21" i="39"/>
  <c r="FR21" i="39"/>
  <c r="FS21" i="39"/>
  <c r="FT21" i="39"/>
  <c r="FV21" i="39"/>
  <c r="FZ21" i="39"/>
  <c r="GB30" i="39"/>
  <c r="GB34" i="39"/>
  <c r="ER8" i="38"/>
  <c r="ES8" i="38"/>
  <c r="ET8" i="38"/>
  <c r="EV8" i="38"/>
  <c r="EW8" i="38"/>
  <c r="EX8" i="38"/>
  <c r="EY8" i="38"/>
  <c r="EZ8" i="38"/>
  <c r="FA8" i="38"/>
  <c r="FB8" i="38"/>
  <c r="FC8" i="38"/>
  <c r="FD8" i="38"/>
  <c r="FF8" i="38"/>
  <c r="FG8" i="38"/>
  <c r="FH8" i="38"/>
  <c r="FI8" i="38"/>
  <c r="FJ8" i="38"/>
  <c r="FK8" i="38"/>
  <c r="FL8" i="38"/>
  <c r="FM8" i="38"/>
  <c r="FN8" i="38"/>
  <c r="FO8" i="38"/>
  <c r="FP8" i="38"/>
  <c r="FQ8" i="38"/>
  <c r="FR8" i="38"/>
  <c r="FS8" i="38"/>
  <c r="FT8" i="38"/>
  <c r="FU8" i="38"/>
  <c r="FV8" i="38"/>
  <c r="FW8" i="38"/>
  <c r="FX8" i="38"/>
  <c r="FY8" i="38"/>
  <c r="FZ8" i="38"/>
  <c r="GA8" i="38"/>
  <c r="ER9" i="38"/>
  <c r="ES9" i="38"/>
  <c r="ET9" i="38"/>
  <c r="EV9" i="38"/>
  <c r="EW9" i="38"/>
  <c r="EX9" i="38"/>
  <c r="EY9" i="38"/>
  <c r="EZ9" i="38"/>
  <c r="FA9" i="38"/>
  <c r="FB9" i="38"/>
  <c r="FC9" i="38"/>
  <c r="FD9" i="38"/>
  <c r="FF9" i="38"/>
  <c r="FG9" i="38"/>
  <c r="FH9" i="38"/>
  <c r="FI9" i="38"/>
  <c r="FJ9" i="38"/>
  <c r="FK9" i="38"/>
  <c r="FL9" i="38"/>
  <c r="FM9" i="38"/>
  <c r="FN9" i="38"/>
  <c r="FO9" i="38"/>
  <c r="FP9" i="38"/>
  <c r="FQ9" i="38"/>
  <c r="FR9" i="38"/>
  <c r="FS9" i="38"/>
  <c r="FT9" i="38"/>
  <c r="FU9" i="38"/>
  <c r="FV9" i="38"/>
  <c r="FW9" i="38"/>
  <c r="FX9" i="38"/>
  <c r="FY9" i="38"/>
  <c r="FZ9" i="38"/>
  <c r="GA9" i="38"/>
  <c r="ER10" i="38"/>
  <c r="ES10" i="38"/>
  <c r="ET10" i="38"/>
  <c r="EV10" i="38"/>
  <c r="FA10" i="38"/>
  <c r="FB10" i="38"/>
  <c r="FC10" i="38"/>
  <c r="FD10" i="38"/>
  <c r="FI10" i="38"/>
  <c r="FJ10" i="38"/>
  <c r="FK10" i="38"/>
  <c r="FQ10" i="38"/>
  <c r="FR10" i="38"/>
  <c r="FS10" i="38"/>
  <c r="FT10" i="38"/>
  <c r="FU10" i="38"/>
  <c r="FY10" i="38"/>
  <c r="FZ10" i="38"/>
  <c r="GA10" i="38"/>
  <c r="ER11" i="38"/>
  <c r="ES11" i="38"/>
  <c r="ET11" i="38"/>
  <c r="EV11" i="38"/>
  <c r="EY11" i="38"/>
  <c r="EZ11" i="38"/>
  <c r="FA11" i="38"/>
  <c r="FB11" i="38"/>
  <c r="FC11" i="38"/>
  <c r="FD11" i="38"/>
  <c r="FG11" i="38"/>
  <c r="FH11" i="38"/>
  <c r="FI11" i="38"/>
  <c r="FJ11" i="38"/>
  <c r="FK11" i="38"/>
  <c r="FL11" i="38"/>
  <c r="FO11" i="38"/>
  <c r="FP11" i="38"/>
  <c r="FQ11" i="38"/>
  <c r="FR11" i="38"/>
  <c r="FS11" i="38"/>
  <c r="FT11" i="38"/>
  <c r="FW11" i="38"/>
  <c r="FX11" i="38"/>
  <c r="FY11" i="38"/>
  <c r="FZ11" i="38"/>
  <c r="GA11" i="38"/>
  <c r="ER12" i="38"/>
  <c r="ES12" i="38"/>
  <c r="ET12" i="38"/>
  <c r="EV12" i="38"/>
  <c r="EW12" i="38"/>
  <c r="EX12" i="38"/>
  <c r="EY12" i="38"/>
  <c r="EZ12" i="38"/>
  <c r="FA12" i="38"/>
  <c r="FB12" i="38"/>
  <c r="FC12" i="38"/>
  <c r="FD12" i="38"/>
  <c r="FF12" i="38"/>
  <c r="FG12" i="38"/>
  <c r="FH12" i="38"/>
  <c r="FI12" i="38"/>
  <c r="FJ12" i="38"/>
  <c r="FK12" i="38"/>
  <c r="FL12" i="38"/>
  <c r="FM12" i="38"/>
  <c r="FN12" i="38"/>
  <c r="FO12" i="38"/>
  <c r="FP12" i="38"/>
  <c r="FQ12" i="38"/>
  <c r="FR12" i="38"/>
  <c r="FS12" i="38"/>
  <c r="FT12" i="38"/>
  <c r="FU12" i="38"/>
  <c r="FV12" i="38"/>
  <c r="FW12" i="38"/>
  <c r="FX12" i="38"/>
  <c r="FY12" i="38"/>
  <c r="FZ12" i="38"/>
  <c r="GA12" i="38"/>
  <c r="ER13" i="38"/>
  <c r="ES13" i="38"/>
  <c r="ET13" i="38"/>
  <c r="EV13" i="38"/>
  <c r="EW13" i="38"/>
  <c r="EY13" i="38"/>
  <c r="FA13" i="38"/>
  <c r="FB13" i="38"/>
  <c r="FC13" i="38"/>
  <c r="FD13" i="38"/>
  <c r="FG13" i="38"/>
  <c r="FI13" i="38"/>
  <c r="FJ13" i="38"/>
  <c r="FK13" i="38"/>
  <c r="FL13" i="38"/>
  <c r="FM13" i="38"/>
  <c r="FO13" i="38"/>
  <c r="FQ13" i="38"/>
  <c r="FR13" i="38"/>
  <c r="FS13" i="38"/>
  <c r="FT13" i="38"/>
  <c r="FU13" i="38"/>
  <c r="FW13" i="38"/>
  <c r="FY13" i="38"/>
  <c r="FZ13" i="38"/>
  <c r="GA13" i="38"/>
  <c r="ER14" i="38"/>
  <c r="ET14" i="38"/>
  <c r="EY14" i="38"/>
  <c r="EZ14" i="38"/>
  <c r="FG14" i="38"/>
  <c r="FJ14" i="38"/>
  <c r="FO14" i="38"/>
  <c r="FQ14" i="38"/>
  <c r="FW14" i="38"/>
  <c r="GA14" i="38"/>
  <c r="ER15" i="38"/>
  <c r="EW15" i="38"/>
  <c r="EY15" i="38"/>
  <c r="EZ15" i="38"/>
  <c r="FE15" i="38"/>
  <c r="FU15" i="38"/>
  <c r="FW15" i="38"/>
  <c r="ER16" i="38"/>
  <c r="ES16" i="38"/>
  <c r="ET16" i="38"/>
  <c r="EV16" i="38"/>
  <c r="EW16" i="38"/>
  <c r="EX16" i="38"/>
  <c r="EY16" i="38"/>
  <c r="FA16" i="38"/>
  <c r="FB16" i="38"/>
  <c r="FC16" i="38"/>
  <c r="FD16" i="38"/>
  <c r="FE16" i="38"/>
  <c r="FF16" i="38"/>
  <c r="FG16" i="38"/>
  <c r="FI16" i="38"/>
  <c r="FJ16" i="38"/>
  <c r="FK16" i="38"/>
  <c r="FL16" i="38"/>
  <c r="FM16" i="38"/>
  <c r="FN16" i="38"/>
  <c r="FO16" i="38"/>
  <c r="FQ16" i="38"/>
  <c r="FR16" i="38"/>
  <c r="FS16" i="38"/>
  <c r="FT16" i="38"/>
  <c r="FU16" i="38"/>
  <c r="FV16" i="38"/>
  <c r="FW16" i="38"/>
  <c r="FY16" i="38"/>
  <c r="FZ16" i="38"/>
  <c r="ER17" i="38"/>
  <c r="ES17" i="38"/>
  <c r="ET17" i="38"/>
  <c r="EV17" i="38"/>
  <c r="EX17" i="38"/>
  <c r="EY17" i="38"/>
  <c r="FB17" i="38"/>
  <c r="FC17" i="38"/>
  <c r="FD17" i="38"/>
  <c r="FF17" i="38"/>
  <c r="FG17" i="38"/>
  <c r="FJ17" i="38"/>
  <c r="FK17" i="38"/>
  <c r="FL17" i="38"/>
  <c r="FN17" i="38"/>
  <c r="FO17" i="38"/>
  <c r="FR17" i="38"/>
  <c r="FS17" i="38"/>
  <c r="FT17" i="38"/>
  <c r="FV17" i="38"/>
  <c r="FW17" i="38"/>
  <c r="GA17" i="38"/>
  <c r="EQ18" i="38"/>
  <c r="ER18" i="38"/>
  <c r="ES18" i="38"/>
  <c r="ET18" i="38"/>
  <c r="EV18" i="38"/>
  <c r="EW18" i="38"/>
  <c r="EX18" i="38"/>
  <c r="EY18" i="38"/>
  <c r="EZ18" i="38"/>
  <c r="FA18" i="38"/>
  <c r="FB18" i="38"/>
  <c r="FC18" i="38"/>
  <c r="FD18" i="38"/>
  <c r="FE18" i="38"/>
  <c r="FF18" i="38"/>
  <c r="FG18" i="38"/>
  <c r="FH18" i="38"/>
  <c r="FI18" i="38"/>
  <c r="FJ18" i="38"/>
  <c r="FK18" i="38"/>
  <c r="FL18" i="38"/>
  <c r="FM18" i="38"/>
  <c r="FN18" i="38"/>
  <c r="FO18" i="38"/>
  <c r="FP18" i="38"/>
  <c r="FQ18" i="38"/>
  <c r="FR18" i="38"/>
  <c r="FS18" i="38"/>
  <c r="FT18" i="38"/>
  <c r="FU18" i="38"/>
  <c r="FV18" i="38"/>
  <c r="FW18" i="38"/>
  <c r="FX18" i="38"/>
  <c r="FY18" i="38"/>
  <c r="FZ18" i="38"/>
  <c r="GA18" i="38"/>
  <c r="ER19" i="38"/>
  <c r="ES19" i="38"/>
  <c r="ET19" i="38"/>
  <c r="EV19" i="38"/>
  <c r="EW19" i="38"/>
  <c r="EX19" i="38"/>
  <c r="EY19" i="38"/>
  <c r="EZ19" i="38"/>
  <c r="FA19" i="38"/>
  <c r="FB19" i="38"/>
  <c r="FC19" i="38"/>
  <c r="FD19" i="38"/>
  <c r="FE19" i="38"/>
  <c r="FF19" i="38"/>
  <c r="FG19" i="38"/>
  <c r="FH19" i="38"/>
  <c r="FI19" i="38"/>
  <c r="FJ19" i="38"/>
  <c r="FK19" i="38"/>
  <c r="FL19" i="38"/>
  <c r="FM19" i="38"/>
  <c r="FN19" i="38"/>
  <c r="FO19" i="38"/>
  <c r="FP19" i="38"/>
  <c r="FQ19" i="38"/>
  <c r="FR19" i="38"/>
  <c r="FS19" i="38"/>
  <c r="FT19" i="38"/>
  <c r="FU19" i="38"/>
  <c r="FV19" i="38"/>
  <c r="FW19" i="38"/>
  <c r="FX19" i="38"/>
  <c r="FY19" i="38"/>
  <c r="FZ19" i="38"/>
  <c r="GA19" i="38"/>
  <c r="ET20" i="38"/>
  <c r="EV20" i="38"/>
  <c r="EW20" i="38"/>
  <c r="EX20" i="38"/>
  <c r="EZ20" i="38"/>
  <c r="FB20" i="38"/>
  <c r="FD20" i="38"/>
  <c r="FE20" i="38"/>
  <c r="FF20" i="38"/>
  <c r="FH20" i="38"/>
  <c r="FJ20" i="38"/>
  <c r="FL20" i="38"/>
  <c r="FM20" i="38"/>
  <c r="FN20" i="38"/>
  <c r="FP20" i="38"/>
  <c r="FR20" i="38"/>
  <c r="FT20" i="38"/>
  <c r="FU20" i="38"/>
  <c r="FV20" i="38"/>
  <c r="FX20" i="38"/>
  <c r="FZ20" i="38"/>
  <c r="EQ21" i="38"/>
  <c r="ER21" i="38"/>
  <c r="ES21" i="38"/>
  <c r="ET21" i="38"/>
  <c r="EV21" i="38"/>
  <c r="EX21" i="38"/>
  <c r="FA21" i="38"/>
  <c r="FB21" i="38"/>
  <c r="FC21" i="38"/>
  <c r="FF21" i="38"/>
  <c r="FI21" i="38"/>
  <c r="FJ21" i="38"/>
  <c r="FN21" i="38"/>
  <c r="FQ21" i="38"/>
  <c r="FR21" i="38"/>
  <c r="FT21" i="38"/>
  <c r="FV21" i="38"/>
  <c r="FY21" i="38"/>
  <c r="FZ21" i="38"/>
  <c r="GB40" i="39"/>
  <c r="GB38" i="39"/>
  <c r="GB26" i="39"/>
  <c r="GB40" i="38"/>
  <c r="GB38" i="38"/>
  <c r="DI37" i="39"/>
  <c r="DE37" i="39"/>
  <c r="DI36" i="39"/>
  <c r="DE36" i="39"/>
  <c r="DI35" i="39"/>
  <c r="DE35" i="39"/>
  <c r="DI34" i="39"/>
  <c r="DI33" i="39"/>
  <c r="DE33" i="39"/>
  <c r="DI32" i="39"/>
  <c r="DI31" i="39"/>
  <c r="DE31" i="39"/>
  <c r="DI30" i="39"/>
  <c r="DE30" i="39"/>
  <c r="DI29" i="39"/>
  <c r="DE29" i="39"/>
  <c r="DI28" i="39"/>
  <c r="DE28" i="39"/>
  <c r="DI27" i="39"/>
  <c r="DE27" i="39"/>
  <c r="DI26" i="39"/>
  <c r="DE26" i="39"/>
  <c r="DI25" i="39"/>
  <c r="DE25" i="39"/>
  <c r="DI24" i="39"/>
  <c r="DE24" i="39"/>
  <c r="DI23" i="39"/>
  <c r="DE23" i="39"/>
  <c r="DI22" i="39"/>
  <c r="DE22" i="39"/>
  <c r="DE21" i="39"/>
  <c r="DE20" i="39"/>
  <c r="DE19" i="39"/>
  <c r="DE18" i="39"/>
  <c r="DE17" i="39"/>
  <c r="DF16" i="39"/>
  <c r="DE16" i="39"/>
  <c r="DF15" i="39"/>
  <c r="DE15" i="39"/>
  <c r="DE14" i="39"/>
  <c r="DE13" i="39"/>
  <c r="DE12" i="39"/>
  <c r="DI37" i="38"/>
  <c r="DE37" i="38"/>
  <c r="DI36" i="38"/>
  <c r="DE36" i="38"/>
  <c r="DI35" i="38"/>
  <c r="DE35" i="38"/>
  <c r="DI34" i="38"/>
  <c r="DI33" i="38"/>
  <c r="DE33" i="38"/>
  <c r="DI32" i="38"/>
  <c r="DI31" i="38"/>
  <c r="DE31" i="38"/>
  <c r="DI30" i="38"/>
  <c r="DE30" i="38"/>
  <c r="DI29" i="38"/>
  <c r="DE29" i="38"/>
  <c r="DI28" i="38"/>
  <c r="DE28" i="38"/>
  <c r="DI27" i="38"/>
  <c r="DE27" i="38"/>
  <c r="DI26" i="38"/>
  <c r="DE26" i="38"/>
  <c r="DI25" i="38"/>
  <c r="DE25" i="38"/>
  <c r="DI24" i="38"/>
  <c r="DE24" i="38"/>
  <c r="DI23" i="38"/>
  <c r="DE23" i="38"/>
  <c r="DI22" i="38"/>
  <c r="DE22" i="38"/>
  <c r="DE21" i="38"/>
  <c r="DE20" i="38"/>
  <c r="DE19" i="38"/>
  <c r="DE18" i="38"/>
  <c r="DE17" i="38"/>
  <c r="DF16" i="38"/>
  <c r="DE16" i="38"/>
  <c r="DF15" i="38"/>
  <c r="DE15" i="38"/>
  <c r="DE14" i="38"/>
  <c r="DE13" i="38"/>
  <c r="DE12" i="38"/>
  <c r="F31" i="50"/>
  <c r="F30" i="50"/>
  <c r="F29" i="50"/>
  <c r="F28" i="50"/>
  <c r="F27" i="50"/>
  <c r="F26" i="50"/>
  <c r="F25" i="50"/>
  <c r="F24" i="50"/>
  <c r="F23" i="50"/>
  <c r="F22" i="50"/>
  <c r="F21" i="50"/>
  <c r="F20" i="50"/>
  <c r="F19" i="50"/>
  <c r="F18" i="50"/>
  <c r="F17" i="50"/>
  <c r="F16" i="50"/>
  <c r="F15" i="50"/>
  <c r="F14" i="50"/>
  <c r="F13" i="50"/>
  <c r="F12" i="50"/>
  <c r="F11" i="50"/>
  <c r="F10" i="50"/>
  <c r="F9" i="50"/>
  <c r="F8" i="50"/>
  <c r="F7" i="50"/>
  <c r="F6" i="50"/>
  <c r="F5" i="50"/>
  <c r="F4" i="50"/>
  <c r="F3" i="50"/>
  <c r="F2" i="50"/>
  <c r="D19" i="49"/>
  <c r="D20" i="49" s="1"/>
  <c r="C19" i="49"/>
  <c r="C20" i="49" s="1"/>
  <c r="C14" i="49"/>
  <c r="C15" i="49" s="1"/>
  <c r="D14" i="49"/>
  <c r="D15" i="49" s="1"/>
  <c r="C7" i="49"/>
  <c r="C8" i="49" s="1"/>
  <c r="D7" i="49"/>
  <c r="D8" i="49" s="1"/>
  <c r="E7" i="49"/>
  <c r="E8" i="49" s="1"/>
  <c r="B7" i="49"/>
  <c r="B8" i="49" s="1"/>
  <c r="EU19" i="38" l="1"/>
  <c r="EU13" i="39"/>
  <c r="EQ13" i="39"/>
  <c r="EU12" i="38"/>
  <c r="GB12" i="38" s="1"/>
  <c r="EU10" i="39"/>
  <c r="EU10" i="38"/>
  <c r="EU8" i="39"/>
  <c r="FE9" i="38"/>
  <c r="FE12" i="39"/>
  <c r="GB30" i="38"/>
  <c r="EU18" i="39"/>
  <c r="GB18" i="39" s="1"/>
  <c r="EQ17" i="39"/>
  <c r="EQ16" i="38"/>
  <c r="EQ14" i="38"/>
  <c r="EU11" i="38"/>
  <c r="FE13" i="38"/>
  <c r="EQ19" i="38"/>
  <c r="GB19" i="38" s="1"/>
  <c r="EQ9" i="38"/>
  <c r="EU8" i="38"/>
  <c r="EU25" i="38"/>
  <c r="GB25" i="38" s="1"/>
  <c r="FE8" i="39"/>
  <c r="EQ8" i="38"/>
  <c r="EU26" i="38"/>
  <c r="EU22" i="38"/>
  <c r="EQ10" i="38"/>
  <c r="EU9" i="38"/>
  <c r="EU11" i="39"/>
  <c r="EU9" i="39"/>
  <c r="EQ11" i="38"/>
  <c r="EQ12" i="39"/>
  <c r="EU16" i="38"/>
  <c r="EU27" i="38"/>
  <c r="GB27" i="38" s="1"/>
  <c r="EU27" i="39"/>
  <c r="GB27" i="39" s="1"/>
  <c r="EU21" i="38"/>
  <c r="FH21" i="39"/>
  <c r="FD21" i="38"/>
  <c r="FD39" i="38" s="1"/>
  <c r="FG21" i="39"/>
  <c r="EY21" i="38"/>
  <c r="EZ21" i="38"/>
  <c r="FO21" i="38"/>
  <c r="FH21" i="38"/>
  <c r="FP21" i="39"/>
  <c r="FX21" i="39"/>
  <c r="FW21" i="39"/>
  <c r="FK21" i="39"/>
  <c r="FK39" i="39" s="1"/>
  <c r="GB37" i="39"/>
  <c r="GB35" i="39"/>
  <c r="GB32" i="39"/>
  <c r="GB29" i="39"/>
  <c r="GB24" i="39"/>
  <c r="GB37" i="38"/>
  <c r="GB36" i="38"/>
  <c r="GB35" i="38"/>
  <c r="GB34" i="38"/>
  <c r="GB33" i="38"/>
  <c r="GB32" i="38"/>
  <c r="GB31" i="38"/>
  <c r="GB29" i="38"/>
  <c r="GB28" i="38"/>
  <c r="GB26" i="38"/>
  <c r="GB24" i="38"/>
  <c r="GB23" i="38"/>
  <c r="GB36" i="39"/>
  <c r="GB33" i="39"/>
  <c r="GB31" i="39"/>
  <c r="GB28" i="39"/>
  <c r="GB25" i="39"/>
  <c r="GB23" i="39"/>
  <c r="EU18" i="38"/>
  <c r="GB18" i="38" s="1"/>
  <c r="GA21" i="39"/>
  <c r="FS20" i="38"/>
  <c r="FK20" i="38"/>
  <c r="FC20" i="38"/>
  <c r="EU20" i="38"/>
  <c r="FU21" i="39"/>
  <c r="FM21" i="39"/>
  <c r="FE21" i="39"/>
  <c r="EW21" i="39"/>
  <c r="FY20" i="39"/>
  <c r="FQ20" i="39"/>
  <c r="FI20" i="39"/>
  <c r="FA20" i="39"/>
  <c r="ES20" i="39"/>
  <c r="ES39" i="39" s="1"/>
  <c r="FW20" i="39"/>
  <c r="FO20" i="39"/>
  <c r="FG20" i="39"/>
  <c r="EY20" i="39"/>
  <c r="FS39" i="39"/>
  <c r="FC39" i="39"/>
  <c r="GA20" i="38"/>
  <c r="GB19" i="39"/>
  <c r="EU17" i="38"/>
  <c r="EW17" i="39"/>
  <c r="FY17" i="38"/>
  <c r="FQ17" i="38"/>
  <c r="FI17" i="38"/>
  <c r="FA17" i="38"/>
  <c r="FX16" i="39"/>
  <c r="FP16" i="39"/>
  <c r="FH16" i="38"/>
  <c r="GA16" i="38"/>
  <c r="EQ15" i="38"/>
  <c r="EQ15" i="39"/>
  <c r="FP15" i="38"/>
  <c r="FW15" i="39"/>
  <c r="FO15" i="38"/>
  <c r="FM15" i="38"/>
  <c r="FG15" i="38"/>
  <c r="FH15" i="39"/>
  <c r="FN15" i="38"/>
  <c r="EX15" i="38"/>
  <c r="FX15" i="39"/>
  <c r="FP14" i="38"/>
  <c r="FX14" i="39"/>
  <c r="FH14" i="38"/>
  <c r="FU14" i="38"/>
  <c r="FP14" i="39"/>
  <c r="FR14" i="38"/>
  <c r="EX14" i="39"/>
  <c r="FI14" i="38"/>
  <c r="ES14" i="38"/>
  <c r="FM14" i="39"/>
  <c r="FE14" i="39"/>
  <c r="FB14" i="38"/>
  <c r="FJ14" i="39"/>
  <c r="FA14" i="38"/>
  <c r="FT14" i="38"/>
  <c r="FT39" i="38" s="1"/>
  <c r="FS14" i="38"/>
  <c r="FZ14" i="38"/>
  <c r="FC14" i="38"/>
  <c r="FQ15" i="39"/>
  <c r="FY15" i="39"/>
  <c r="FP13" i="38"/>
  <c r="FH13" i="38"/>
  <c r="EZ13" i="38"/>
  <c r="GA15" i="39"/>
  <c r="EU14" i="38"/>
  <c r="FI15" i="39"/>
  <c r="FV13" i="38"/>
  <c r="FN13" i="38"/>
  <c r="FF13" i="38"/>
  <c r="EX13" i="38"/>
  <c r="FP13" i="39"/>
  <c r="FK15" i="38"/>
  <c r="EU15" i="38"/>
  <c r="FX13" i="39"/>
  <c r="FH13" i="39"/>
  <c r="FZ15" i="38"/>
  <c r="FR15" i="38"/>
  <c r="FJ15" i="38"/>
  <c r="FJ39" i="38" s="1"/>
  <c r="FB15" i="38"/>
  <c r="ET15" i="38"/>
  <c r="ET39" i="38" s="1"/>
  <c r="FO13" i="39"/>
  <c r="FG13" i="39"/>
  <c r="EY13" i="39"/>
  <c r="FY15" i="38"/>
  <c r="FQ15" i="38"/>
  <c r="FI15" i="38"/>
  <c r="FA15" i="38"/>
  <c r="ES15" i="38"/>
  <c r="FV14" i="38"/>
  <c r="FN14" i="38"/>
  <c r="FF14" i="38"/>
  <c r="EX14" i="38"/>
  <c r="FT15" i="39"/>
  <c r="FT39" i="39" s="1"/>
  <c r="FL15" i="39"/>
  <c r="FL39" i="39" s="1"/>
  <c r="FD15" i="39"/>
  <c r="FD39" i="39" s="1"/>
  <c r="EV15" i="39"/>
  <c r="EV39" i="39" s="1"/>
  <c r="FS15" i="38"/>
  <c r="FC15" i="38"/>
  <c r="EW14" i="38"/>
  <c r="EZ39" i="39"/>
  <c r="FE10" i="38"/>
  <c r="FJ11" i="39"/>
  <c r="EW10" i="39"/>
  <c r="FV11" i="38"/>
  <c r="FN11" i="38"/>
  <c r="FF11" i="38"/>
  <c r="EX11" i="38"/>
  <c r="FG11" i="39"/>
  <c r="FU11" i="38"/>
  <c r="FM11" i="38"/>
  <c r="FE11" i="38"/>
  <c r="EW11" i="38"/>
  <c r="FX10" i="38"/>
  <c r="FX39" i="38" s="1"/>
  <c r="FP10" i="38"/>
  <c r="FH10" i="38"/>
  <c r="EZ10" i="38"/>
  <c r="FV11" i="39"/>
  <c r="FV39" i="39" s="1"/>
  <c r="FN11" i="39"/>
  <c r="FN39" i="39" s="1"/>
  <c r="FF11" i="39"/>
  <c r="FF39" i="39" s="1"/>
  <c r="EX11" i="39"/>
  <c r="FW10" i="38"/>
  <c r="FW39" i="38" s="1"/>
  <c r="FO10" i="38"/>
  <c r="FG10" i="38"/>
  <c r="EY10" i="38"/>
  <c r="FU11" i="39"/>
  <c r="FM11" i="39"/>
  <c r="FE11" i="39"/>
  <c r="EW11" i="39"/>
  <c r="FL39" i="38"/>
  <c r="FZ39" i="39"/>
  <c r="FR39" i="39"/>
  <c r="EV39" i="38"/>
  <c r="FB39" i="39"/>
  <c r="ET39" i="39"/>
  <c r="EQ9" i="39"/>
  <c r="ER39" i="39"/>
  <c r="ER39" i="38"/>
  <c r="EP30" i="39"/>
  <c r="EP30" i="38"/>
  <c r="EP29" i="39"/>
  <c r="DH39" i="39"/>
  <c r="DL39" i="39"/>
  <c r="DP39" i="39"/>
  <c r="DT39" i="39"/>
  <c r="DX39" i="39"/>
  <c r="EB39" i="39"/>
  <c r="EF39" i="39"/>
  <c r="EJ39" i="39"/>
  <c r="EN39" i="39"/>
  <c r="DK39" i="38"/>
  <c r="DL39" i="38"/>
  <c r="DM39" i="38"/>
  <c r="DS39" i="38"/>
  <c r="DT39" i="38"/>
  <c r="DU39" i="38"/>
  <c r="EA39" i="38"/>
  <c r="EB39" i="38"/>
  <c r="EC39" i="38"/>
  <c r="EI39" i="38"/>
  <c r="EJ39" i="38"/>
  <c r="EK39" i="38"/>
  <c r="EP18" i="38"/>
  <c r="EP17" i="39"/>
  <c r="G1" i="46"/>
  <c r="EP40" i="39"/>
  <c r="EO39" i="39"/>
  <c r="EM39" i="39"/>
  <c r="EL39" i="39"/>
  <c r="EK39" i="39"/>
  <c r="EI39" i="39"/>
  <c r="EH39" i="39"/>
  <c r="EG39" i="39"/>
  <c r="EE39" i="39"/>
  <c r="ED39" i="39"/>
  <c r="EC39" i="39"/>
  <c r="EA39" i="39"/>
  <c r="DZ39" i="39"/>
  <c r="DY39" i="39"/>
  <c r="DW39" i="39"/>
  <c r="DV39" i="39"/>
  <c r="DU39" i="39"/>
  <c r="DS39" i="39"/>
  <c r="DR39" i="39"/>
  <c r="DQ39" i="39"/>
  <c r="DO39" i="39"/>
  <c r="DN39" i="39"/>
  <c r="DM39" i="39"/>
  <c r="DK39" i="39"/>
  <c r="DJ39" i="39"/>
  <c r="DG39" i="39"/>
  <c r="DF39" i="39"/>
  <c r="EP38" i="39"/>
  <c r="EP37" i="39"/>
  <c r="EP36" i="39"/>
  <c r="EP35" i="39"/>
  <c r="EP34" i="39"/>
  <c r="EP33" i="39"/>
  <c r="EP32" i="39"/>
  <c r="EP31" i="39"/>
  <c r="EP28" i="39"/>
  <c r="EP27" i="39"/>
  <c r="EP26" i="39"/>
  <c r="EP24" i="39"/>
  <c r="EP23" i="39"/>
  <c r="EP22" i="39"/>
  <c r="EP21" i="39"/>
  <c r="EP20" i="39"/>
  <c r="EP19" i="39"/>
  <c r="EP18" i="39"/>
  <c r="EP16" i="39"/>
  <c r="EP15" i="39"/>
  <c r="EP14" i="39"/>
  <c r="EP13" i="39"/>
  <c r="EP12" i="39"/>
  <c r="EP11" i="39"/>
  <c r="EP10" i="39"/>
  <c r="EP9" i="39"/>
  <c r="EP8" i="39"/>
  <c r="EP40" i="38"/>
  <c r="EO39" i="38"/>
  <c r="EN39" i="38"/>
  <c r="EM39" i="38"/>
  <c r="EL39" i="38"/>
  <c r="EH39" i="38"/>
  <c r="EG39" i="38"/>
  <c r="EF39" i="38"/>
  <c r="EE39" i="38"/>
  <c r="ED39" i="38"/>
  <c r="DZ39" i="38"/>
  <c r="DY39" i="38"/>
  <c r="DX39" i="38"/>
  <c r="DW39" i="38"/>
  <c r="DV39" i="38"/>
  <c r="DR39" i="38"/>
  <c r="DQ39" i="38"/>
  <c r="DP39" i="38"/>
  <c r="DO39" i="38"/>
  <c r="DN39" i="38"/>
  <c r="DJ39" i="38"/>
  <c r="DH39" i="38"/>
  <c r="DG39" i="38"/>
  <c r="DF39" i="38"/>
  <c r="EP38" i="38"/>
  <c r="EP37" i="38"/>
  <c r="EP36" i="38"/>
  <c r="EP35" i="38"/>
  <c r="EP34" i="38"/>
  <c r="EP33" i="38"/>
  <c r="EP32" i="38"/>
  <c r="EP31" i="38"/>
  <c r="EP29" i="38"/>
  <c r="EP28" i="38"/>
  <c r="EP27" i="38"/>
  <c r="EP26" i="38"/>
  <c r="EP24" i="38"/>
  <c r="EP23" i="38"/>
  <c r="EP22" i="38"/>
  <c r="EP21" i="38"/>
  <c r="EP20" i="38"/>
  <c r="EP19" i="38"/>
  <c r="EP17" i="38"/>
  <c r="EP16" i="38"/>
  <c r="EP15" i="38"/>
  <c r="EP14" i="38"/>
  <c r="EP13" i="38"/>
  <c r="EP12" i="38"/>
  <c r="EP11" i="38"/>
  <c r="EP10" i="38"/>
  <c r="EP9" i="38"/>
  <c r="EP8" i="38"/>
  <c r="GB8" i="38" l="1"/>
  <c r="GB10" i="39"/>
  <c r="FQ39" i="39"/>
  <c r="GB12" i="39"/>
  <c r="GB8" i="39"/>
  <c r="GB9" i="38"/>
  <c r="GB17" i="39"/>
  <c r="EQ39" i="38"/>
  <c r="EQ39" i="39"/>
  <c r="GB9" i="39"/>
  <c r="FW39" i="39"/>
  <c r="EU39" i="39"/>
  <c r="FY39" i="38"/>
  <c r="GA39" i="39"/>
  <c r="GB21" i="38"/>
  <c r="FO39" i="38"/>
  <c r="FU39" i="39"/>
  <c r="FE39" i="39"/>
  <c r="FM39" i="39"/>
  <c r="FO39" i="39"/>
  <c r="FP39" i="38"/>
  <c r="FP39" i="39"/>
  <c r="FH39" i="39"/>
  <c r="GB16" i="39"/>
  <c r="GB21" i="39"/>
  <c r="GB22" i="38"/>
  <c r="GA39" i="38"/>
  <c r="GB22" i="39"/>
  <c r="GB20" i="39"/>
  <c r="FC39" i="38"/>
  <c r="GB20" i="38"/>
  <c r="FI39" i="39"/>
  <c r="FA39" i="39"/>
  <c r="FY39" i="39"/>
  <c r="GB17" i="38"/>
  <c r="FQ39" i="38"/>
  <c r="EU39" i="38"/>
  <c r="GB16" i="38"/>
  <c r="FB39" i="38"/>
  <c r="FR39" i="38"/>
  <c r="FG39" i="38"/>
  <c r="GB14" i="39"/>
  <c r="FX39" i="39"/>
  <c r="EX39" i="39"/>
  <c r="EX39" i="38"/>
  <c r="FJ39" i="39"/>
  <c r="ES39" i="38"/>
  <c r="FH39" i="38"/>
  <c r="FU39" i="38"/>
  <c r="FA39" i="38"/>
  <c r="FI39" i="38"/>
  <c r="FS39" i="38"/>
  <c r="FZ39" i="38"/>
  <c r="GB13" i="39"/>
  <c r="GB13" i="38"/>
  <c r="EW39" i="38"/>
  <c r="EZ39" i="38"/>
  <c r="GB15" i="39"/>
  <c r="GB15" i="38"/>
  <c r="EY39" i="39"/>
  <c r="GB14" i="38"/>
  <c r="FK39" i="38"/>
  <c r="FN39" i="38"/>
  <c r="FV39" i="38"/>
  <c r="FG39" i="39"/>
  <c r="FF39" i="38"/>
  <c r="FE39" i="38"/>
  <c r="GB11" i="38"/>
  <c r="GB11" i="39"/>
  <c r="GB10" i="38"/>
  <c r="FM39" i="38"/>
  <c r="EY39" i="38"/>
  <c r="EW39" i="39"/>
  <c r="DI39" i="38"/>
  <c r="DI39" i="39"/>
  <c r="EP25" i="38"/>
  <c r="EP25" i="39"/>
  <c r="DE39" i="38"/>
  <c r="DE39" i="39"/>
  <c r="EP39" i="39" s="1"/>
  <c r="GB39" i="39" l="1"/>
  <c r="GB39" i="38"/>
  <c r="EP39" i="38"/>
  <c r="C2" i="46"/>
  <c r="BY18" i="39" l="1"/>
  <c r="CA18" i="39"/>
  <c r="CB18" i="39"/>
  <c r="CI18" i="39"/>
  <c r="CJ18" i="39"/>
  <c r="CO18" i="39"/>
  <c r="CQ18" i="39"/>
  <c r="CR18" i="39"/>
  <c r="CW18" i="39"/>
  <c r="CY18" i="39"/>
  <c r="CZ18" i="39"/>
  <c r="BV19" i="39"/>
  <c r="BW19" i="39"/>
  <c r="BX19" i="38"/>
  <c r="CB19" i="39"/>
  <c r="CD19" i="39"/>
  <c r="CE19" i="39"/>
  <c r="CF19" i="38"/>
  <c r="CJ19" i="39"/>
  <c r="CL19" i="39"/>
  <c r="CM19" i="39"/>
  <c r="CN19" i="38"/>
  <c r="CR19" i="39"/>
  <c r="CT19" i="39"/>
  <c r="CU19" i="39"/>
  <c r="CV19" i="38"/>
  <c r="CZ19" i="39"/>
  <c r="DB19" i="39"/>
  <c r="BX20" i="38"/>
  <c r="BZ20" i="39"/>
  <c r="CF20" i="38"/>
  <c r="CH20" i="39"/>
  <c r="CN20" i="39"/>
  <c r="CP20" i="39"/>
  <c r="CX20" i="39"/>
  <c r="DC20" i="38"/>
  <c r="BS16" i="39"/>
  <c r="BS15" i="39"/>
  <c r="BY15" i="39"/>
  <c r="CA15" i="39"/>
  <c r="CB15" i="39"/>
  <c r="CI15" i="39"/>
  <c r="CJ15" i="39"/>
  <c r="CO15" i="39"/>
  <c r="CP15" i="39"/>
  <c r="CQ15" i="39"/>
  <c r="CR15" i="39"/>
  <c r="CW15" i="39"/>
  <c r="CX15" i="39"/>
  <c r="CY15" i="39"/>
  <c r="CZ15" i="39"/>
  <c r="BS14" i="39"/>
  <c r="BU14" i="38"/>
  <c r="BV14" i="38"/>
  <c r="BW14" i="39"/>
  <c r="BY14" i="39"/>
  <c r="BZ14" i="39"/>
  <c r="CA14" i="38"/>
  <c r="CB14" i="38"/>
  <c r="CG14" i="39"/>
  <c r="CH14" i="39"/>
  <c r="CI14" i="38"/>
  <c r="CJ14" i="38"/>
  <c r="CK14" i="39"/>
  <c r="CM14" i="39"/>
  <c r="CO14" i="39"/>
  <c r="CP14" i="39"/>
  <c r="CQ14" i="38"/>
  <c r="CR14" i="39"/>
  <c r="CS14" i="38"/>
  <c r="CW14" i="39"/>
  <c r="CX14" i="39"/>
  <c r="CY14" i="38"/>
  <c r="CZ14" i="38"/>
  <c r="DA14" i="38"/>
  <c r="DB14" i="38"/>
  <c r="DC14" i="39"/>
  <c r="BS13" i="39"/>
  <c r="BX13" i="39"/>
  <c r="BY13" i="39"/>
  <c r="BZ13" i="38"/>
  <c r="CB13" i="38"/>
  <c r="CF13" i="38"/>
  <c r="CG13" i="39"/>
  <c r="CH13" i="38"/>
  <c r="CI13" i="38"/>
  <c r="CJ13" i="38"/>
  <c r="CM13" i="39"/>
  <c r="CN13" i="38"/>
  <c r="CO13" i="39"/>
  <c r="CP13" i="38"/>
  <c r="CQ13" i="38"/>
  <c r="CR13" i="38"/>
  <c r="CW13" i="39"/>
  <c r="CY13" i="38"/>
  <c r="CZ13" i="38"/>
  <c r="BS12" i="39"/>
  <c r="BT8" i="39"/>
  <c r="BU8" i="39"/>
  <c r="BV8" i="39"/>
  <c r="BW8" i="39"/>
  <c r="BX8" i="39"/>
  <c r="BY8" i="39"/>
  <c r="BZ8" i="39"/>
  <c r="CA8" i="39"/>
  <c r="CB8" i="39"/>
  <c r="CC8" i="39"/>
  <c r="CD8" i="39"/>
  <c r="CE8" i="39"/>
  <c r="CF8" i="39"/>
  <c r="CG8" i="39"/>
  <c r="CH8" i="39"/>
  <c r="CI8" i="39"/>
  <c r="CJ8" i="39"/>
  <c r="CK8" i="39"/>
  <c r="CL8" i="39"/>
  <c r="CM8" i="39"/>
  <c r="CN8" i="39"/>
  <c r="CO8" i="39"/>
  <c r="CP8" i="39"/>
  <c r="CQ8" i="39"/>
  <c r="CR8" i="39"/>
  <c r="CS8" i="39"/>
  <c r="CT8" i="39"/>
  <c r="CU8" i="39"/>
  <c r="CV8" i="39"/>
  <c r="CW8" i="39"/>
  <c r="CX8" i="39"/>
  <c r="CY8" i="39"/>
  <c r="CZ8" i="39"/>
  <c r="DA8" i="39"/>
  <c r="DB8" i="39"/>
  <c r="DC8" i="39"/>
  <c r="BT9" i="39"/>
  <c r="BU9" i="39"/>
  <c r="BV9" i="39"/>
  <c r="BW9" i="39"/>
  <c r="BX9" i="39"/>
  <c r="BY9" i="39"/>
  <c r="BZ9" i="39"/>
  <c r="CA9" i="39"/>
  <c r="CB9" i="39"/>
  <c r="CC9" i="39"/>
  <c r="CD9" i="39"/>
  <c r="CE9" i="39"/>
  <c r="CF9" i="39"/>
  <c r="CG9" i="39"/>
  <c r="CH9" i="39"/>
  <c r="CI9" i="39"/>
  <c r="CJ9" i="39"/>
  <c r="CK9" i="39"/>
  <c r="CL9" i="39"/>
  <c r="CM9" i="39"/>
  <c r="CN9" i="39"/>
  <c r="CO9" i="39"/>
  <c r="CP9" i="39"/>
  <c r="CQ9" i="39"/>
  <c r="CR9" i="39"/>
  <c r="CS9" i="39"/>
  <c r="CT9" i="39"/>
  <c r="CU9" i="39"/>
  <c r="CV9" i="39"/>
  <c r="CW9" i="39"/>
  <c r="CX9" i="39"/>
  <c r="CY9" i="39"/>
  <c r="CZ9" i="39"/>
  <c r="DA9" i="39"/>
  <c r="DB9" i="39"/>
  <c r="DC9" i="39"/>
  <c r="BT10" i="39"/>
  <c r="BU10" i="39"/>
  <c r="BV10" i="39"/>
  <c r="BW10" i="39"/>
  <c r="BX10" i="39"/>
  <c r="BY10" i="39"/>
  <c r="BZ10" i="39"/>
  <c r="CA10" i="39"/>
  <c r="CB10" i="39"/>
  <c r="CC10" i="39"/>
  <c r="CD10" i="39"/>
  <c r="CE10" i="39"/>
  <c r="CF10" i="39"/>
  <c r="CG10" i="39"/>
  <c r="CH10" i="39"/>
  <c r="CI10" i="39"/>
  <c r="CJ10" i="39"/>
  <c r="CK10" i="39"/>
  <c r="CL10" i="39"/>
  <c r="CM10" i="39"/>
  <c r="CN10" i="39"/>
  <c r="CO10" i="39"/>
  <c r="CP10" i="39"/>
  <c r="CQ10" i="39"/>
  <c r="CR10" i="39"/>
  <c r="CS10" i="39"/>
  <c r="CT10" i="39"/>
  <c r="CU10" i="39"/>
  <c r="CV10" i="39"/>
  <c r="CW10" i="39"/>
  <c r="CX10" i="39"/>
  <c r="CY10" i="39"/>
  <c r="CZ10" i="39"/>
  <c r="DA10" i="39"/>
  <c r="DB10" i="39"/>
  <c r="DC10" i="39"/>
  <c r="BT11" i="39"/>
  <c r="BU11" i="39"/>
  <c r="BV11" i="39"/>
  <c r="BW11" i="39"/>
  <c r="BX11" i="39"/>
  <c r="BY11" i="39"/>
  <c r="BZ11" i="39"/>
  <c r="CA11" i="39"/>
  <c r="CB11" i="39"/>
  <c r="CC11" i="39"/>
  <c r="CD11" i="39"/>
  <c r="CE11" i="39"/>
  <c r="CF11" i="39"/>
  <c r="CG11" i="39"/>
  <c r="CH11" i="39"/>
  <c r="CI11" i="39"/>
  <c r="CJ11" i="39"/>
  <c r="CK11" i="39"/>
  <c r="CL11" i="39"/>
  <c r="CM11" i="39"/>
  <c r="CN11" i="39"/>
  <c r="CO11" i="39"/>
  <c r="CP11" i="39"/>
  <c r="CQ11" i="39"/>
  <c r="CR11" i="39"/>
  <c r="CS11" i="39"/>
  <c r="CT11" i="39"/>
  <c r="CU11" i="39"/>
  <c r="CV11" i="39"/>
  <c r="CW11" i="39"/>
  <c r="CX11" i="39"/>
  <c r="CY11" i="39"/>
  <c r="CZ11" i="39"/>
  <c r="DA11" i="39"/>
  <c r="DB11" i="39"/>
  <c r="DC11" i="39"/>
  <c r="BT12" i="39"/>
  <c r="BU12" i="39"/>
  <c r="BV12" i="39"/>
  <c r="BW12" i="39"/>
  <c r="BX12" i="39"/>
  <c r="BY12" i="39"/>
  <c r="BZ12" i="39"/>
  <c r="CA12" i="39"/>
  <c r="CB12" i="39"/>
  <c r="CC12" i="39"/>
  <c r="CD12" i="39"/>
  <c r="CE12" i="39"/>
  <c r="CF12" i="39"/>
  <c r="CG12" i="39"/>
  <c r="CH12" i="39"/>
  <c r="CI12" i="39"/>
  <c r="CJ12" i="39"/>
  <c r="CK12" i="39"/>
  <c r="CL12" i="39"/>
  <c r="CM12" i="39"/>
  <c r="CN12" i="39"/>
  <c r="CO12" i="39"/>
  <c r="CP12" i="39"/>
  <c r="CQ12" i="39"/>
  <c r="CR12" i="39"/>
  <c r="CS12" i="39"/>
  <c r="CT12" i="39"/>
  <c r="CU12" i="39"/>
  <c r="CV12" i="39"/>
  <c r="CW12" i="39"/>
  <c r="CX12" i="39"/>
  <c r="CY12" i="39"/>
  <c r="CZ12" i="39"/>
  <c r="DA12" i="39"/>
  <c r="DB12" i="39"/>
  <c r="DC12" i="39"/>
  <c r="BT13" i="39"/>
  <c r="BU13" i="39"/>
  <c r="BV13" i="39"/>
  <c r="BW13" i="39"/>
  <c r="BZ13" i="39"/>
  <c r="CA13" i="39"/>
  <c r="CC13" i="39"/>
  <c r="CD13" i="39"/>
  <c r="CE13" i="39"/>
  <c r="CF13" i="39"/>
  <c r="CH13" i="39"/>
  <c r="CK13" i="39"/>
  <c r="CP13" i="39"/>
  <c r="CS13" i="39"/>
  <c r="CT13" i="39"/>
  <c r="CU13" i="39"/>
  <c r="CV13" i="39"/>
  <c r="DA13" i="39"/>
  <c r="DB13" i="39"/>
  <c r="DC13" i="39"/>
  <c r="BT14" i="39"/>
  <c r="BV14" i="39"/>
  <c r="BX14" i="39"/>
  <c r="CC14" i="39"/>
  <c r="CD14" i="39"/>
  <c r="CE14" i="39"/>
  <c r="CF14" i="39"/>
  <c r="CL14" i="39"/>
  <c r="CN14" i="39"/>
  <c r="CS14" i="39"/>
  <c r="CT14" i="39"/>
  <c r="CU14" i="39"/>
  <c r="CV14" i="39"/>
  <c r="DB14" i="39"/>
  <c r="BT15" i="39"/>
  <c r="BU15" i="39"/>
  <c r="BV15" i="39"/>
  <c r="BW15" i="39"/>
  <c r="BX15" i="39"/>
  <c r="CC15" i="39"/>
  <c r="CD15" i="39"/>
  <c r="CE15" i="39"/>
  <c r="CF15" i="39"/>
  <c r="CG15" i="39"/>
  <c r="CH15" i="39"/>
  <c r="CK15" i="39"/>
  <c r="CL15" i="39"/>
  <c r="CM15" i="39"/>
  <c r="CN15" i="39"/>
  <c r="CS15" i="39"/>
  <c r="CT15" i="39"/>
  <c r="CU15" i="39"/>
  <c r="CV15" i="39"/>
  <c r="DA15" i="39"/>
  <c r="DB15" i="39"/>
  <c r="DC15" i="39"/>
  <c r="BT16" i="39"/>
  <c r="BU16" i="39"/>
  <c r="BV16" i="39"/>
  <c r="BW16" i="39"/>
  <c r="BX16" i="39"/>
  <c r="BY16" i="39"/>
  <c r="BZ16" i="39"/>
  <c r="CA16" i="39"/>
  <c r="CB16" i="39"/>
  <c r="CC16" i="39"/>
  <c r="CD16" i="39"/>
  <c r="CE16" i="39"/>
  <c r="CF16" i="39"/>
  <c r="CG16" i="39"/>
  <c r="CH16" i="39"/>
  <c r="CI16" i="39"/>
  <c r="CJ16" i="39"/>
  <c r="CK16" i="39"/>
  <c r="CL16" i="39"/>
  <c r="CM16" i="39"/>
  <c r="CN16" i="39"/>
  <c r="CO16" i="39"/>
  <c r="CP16" i="39"/>
  <c r="CQ16" i="39"/>
  <c r="CR16" i="39"/>
  <c r="CS16" i="39"/>
  <c r="CT16" i="39"/>
  <c r="CU16" i="39"/>
  <c r="CV16" i="39"/>
  <c r="CW16" i="39"/>
  <c r="CX16" i="39"/>
  <c r="CY16" i="39"/>
  <c r="CZ16" i="39"/>
  <c r="DA16" i="39"/>
  <c r="DB16" i="39"/>
  <c r="DC16" i="39"/>
  <c r="BS17" i="39"/>
  <c r="BT17" i="39"/>
  <c r="BU17" i="39"/>
  <c r="BV17" i="39"/>
  <c r="BW17" i="39"/>
  <c r="BX17" i="39"/>
  <c r="BY17" i="39"/>
  <c r="BZ17" i="39"/>
  <c r="CA17" i="39"/>
  <c r="CB17" i="39"/>
  <c r="CC17" i="39"/>
  <c r="CD17" i="39"/>
  <c r="CE17" i="39"/>
  <c r="CF17" i="39"/>
  <c r="CG17" i="39"/>
  <c r="CH17" i="39"/>
  <c r="CI17" i="39"/>
  <c r="CJ17" i="39"/>
  <c r="CK17" i="39"/>
  <c r="CL17" i="39"/>
  <c r="CM17" i="39"/>
  <c r="CN17" i="39"/>
  <c r="CO17" i="39"/>
  <c r="CP17" i="39"/>
  <c r="CQ17" i="39"/>
  <c r="CR17" i="39"/>
  <c r="CS17" i="39"/>
  <c r="CT17" i="39"/>
  <c r="CU17" i="39"/>
  <c r="CV17" i="39"/>
  <c r="CW17" i="39"/>
  <c r="CX17" i="39"/>
  <c r="CY17" i="39"/>
  <c r="CZ17" i="39"/>
  <c r="DA17" i="39"/>
  <c r="DB17" i="39"/>
  <c r="DC17" i="39"/>
  <c r="BS18" i="39"/>
  <c r="BT18" i="39"/>
  <c r="BU18" i="39"/>
  <c r="BV18" i="39"/>
  <c r="BW18" i="39"/>
  <c r="BZ18" i="39"/>
  <c r="CC18" i="39"/>
  <c r="CD18" i="39"/>
  <c r="CE18" i="39"/>
  <c r="CF18" i="39"/>
  <c r="CG18" i="39"/>
  <c r="CH18" i="39"/>
  <c r="CK18" i="39"/>
  <c r="CL18" i="39"/>
  <c r="CM18" i="39"/>
  <c r="CP18" i="39"/>
  <c r="CS18" i="39"/>
  <c r="CT18" i="39"/>
  <c r="CU18" i="39"/>
  <c r="CV18" i="39"/>
  <c r="CX18" i="39"/>
  <c r="DA18" i="39"/>
  <c r="DB18" i="39"/>
  <c r="DC18" i="39"/>
  <c r="BS19" i="39"/>
  <c r="BT19" i="39"/>
  <c r="BU19" i="39"/>
  <c r="CA19" i="39"/>
  <c r="CC19" i="39"/>
  <c r="CI19" i="39"/>
  <c r="CK19" i="39"/>
  <c r="CQ19" i="39"/>
  <c r="CS19" i="39"/>
  <c r="CY19" i="39"/>
  <c r="DA19" i="39"/>
  <c r="DC19" i="39"/>
  <c r="BS20" i="39"/>
  <c r="BT20" i="39"/>
  <c r="BU20" i="39"/>
  <c r="BV20" i="39"/>
  <c r="BW20" i="39"/>
  <c r="BY20" i="39"/>
  <c r="CA20" i="39"/>
  <c r="CC20" i="39"/>
  <c r="CD20" i="39"/>
  <c r="CE20" i="39"/>
  <c r="CG20" i="39"/>
  <c r="CI20" i="39"/>
  <c r="CK20" i="39"/>
  <c r="CM20" i="39"/>
  <c r="CO20" i="39"/>
  <c r="CQ20" i="39"/>
  <c r="CS20" i="39"/>
  <c r="CT20" i="39"/>
  <c r="CU20" i="39"/>
  <c r="CW20" i="39"/>
  <c r="CY20" i="39"/>
  <c r="DA20" i="39"/>
  <c r="DB20" i="39"/>
  <c r="BS21" i="39"/>
  <c r="BT21" i="39"/>
  <c r="BU21" i="39"/>
  <c r="BV21" i="39"/>
  <c r="BW21" i="39"/>
  <c r="BX21" i="39"/>
  <c r="BY21" i="39"/>
  <c r="BZ21" i="39"/>
  <c r="CA21" i="39"/>
  <c r="CB21" i="39"/>
  <c r="CC21" i="39"/>
  <c r="CD21" i="39"/>
  <c r="CE21" i="39"/>
  <c r="CF21" i="39"/>
  <c r="CG21" i="39"/>
  <c r="CH21" i="39"/>
  <c r="CI21" i="39"/>
  <c r="CJ21" i="39"/>
  <c r="CK21" i="39"/>
  <c r="CL21" i="39"/>
  <c r="CM21" i="39"/>
  <c r="CN21" i="39"/>
  <c r="CO21" i="39"/>
  <c r="CP21" i="39"/>
  <c r="CQ21" i="39"/>
  <c r="CR21" i="39"/>
  <c r="CS21" i="39"/>
  <c r="CT21" i="39"/>
  <c r="CU21" i="39"/>
  <c r="CV21" i="39"/>
  <c r="CW21" i="39"/>
  <c r="CX21" i="39"/>
  <c r="CY21" i="39"/>
  <c r="CZ21" i="39"/>
  <c r="DA21" i="39"/>
  <c r="DB21" i="39"/>
  <c r="DC21" i="39"/>
  <c r="BS22" i="39"/>
  <c r="BT22" i="39"/>
  <c r="BU22" i="39"/>
  <c r="BV22" i="39"/>
  <c r="BW22" i="39"/>
  <c r="BX22" i="39"/>
  <c r="BY22" i="39"/>
  <c r="BZ22" i="39"/>
  <c r="CA22" i="39"/>
  <c r="CB22" i="39"/>
  <c r="CC22" i="39"/>
  <c r="CD22" i="39"/>
  <c r="CE22" i="39"/>
  <c r="CF22" i="39"/>
  <c r="CG22" i="39"/>
  <c r="CH22" i="39"/>
  <c r="CI22" i="39"/>
  <c r="CJ22" i="39"/>
  <c r="CK22" i="39"/>
  <c r="CL22" i="39"/>
  <c r="CM22" i="39"/>
  <c r="CN22" i="39"/>
  <c r="CO22" i="39"/>
  <c r="CP22" i="39"/>
  <c r="CQ22" i="39"/>
  <c r="CR22" i="39"/>
  <c r="CS22" i="39"/>
  <c r="CT22" i="39"/>
  <c r="CU22" i="39"/>
  <c r="CV22" i="39"/>
  <c r="CW22" i="39"/>
  <c r="CX22" i="39"/>
  <c r="CY22" i="39"/>
  <c r="CZ22" i="39"/>
  <c r="DA22" i="39"/>
  <c r="DB22" i="39"/>
  <c r="DC22" i="39"/>
  <c r="BS23" i="39"/>
  <c r="BT23" i="39"/>
  <c r="BU23" i="39"/>
  <c r="BV23" i="39"/>
  <c r="BW23" i="39"/>
  <c r="BX23" i="39"/>
  <c r="BY23" i="39"/>
  <c r="BZ23" i="39"/>
  <c r="CA23" i="39"/>
  <c r="CB23" i="39"/>
  <c r="CC23" i="39"/>
  <c r="CD23" i="39"/>
  <c r="CE23" i="39"/>
  <c r="CF23" i="39"/>
  <c r="CG23" i="39"/>
  <c r="CH23" i="39"/>
  <c r="CI23" i="39"/>
  <c r="CJ23" i="39"/>
  <c r="CK23" i="39"/>
  <c r="CL23" i="39"/>
  <c r="CM23" i="39"/>
  <c r="CN23" i="39"/>
  <c r="CO23" i="39"/>
  <c r="CP23" i="39"/>
  <c r="CQ23" i="39"/>
  <c r="CR23" i="39"/>
  <c r="CS23" i="39"/>
  <c r="CT23" i="39"/>
  <c r="CU23" i="39"/>
  <c r="CV23" i="39"/>
  <c r="CW23" i="39"/>
  <c r="CX23" i="39"/>
  <c r="CY23" i="39"/>
  <c r="CZ23" i="39"/>
  <c r="DA23" i="39"/>
  <c r="DB23" i="39"/>
  <c r="DC23" i="39"/>
  <c r="BS24" i="39"/>
  <c r="BT24" i="39"/>
  <c r="BU24" i="39"/>
  <c r="BV24" i="39"/>
  <c r="BW24" i="39"/>
  <c r="BX24" i="39"/>
  <c r="BY24" i="39"/>
  <c r="BZ24" i="39"/>
  <c r="CA24" i="39"/>
  <c r="CB24" i="39"/>
  <c r="CC24" i="39"/>
  <c r="CD24" i="39"/>
  <c r="CE24" i="39"/>
  <c r="CF24" i="39"/>
  <c r="CG24" i="39"/>
  <c r="CH24" i="39"/>
  <c r="CI24" i="39"/>
  <c r="CJ24" i="39"/>
  <c r="CK24" i="39"/>
  <c r="CL24" i="39"/>
  <c r="CM24" i="39"/>
  <c r="CN24" i="39"/>
  <c r="CO24" i="39"/>
  <c r="CP24" i="39"/>
  <c r="CQ24" i="39"/>
  <c r="CR24" i="39"/>
  <c r="CS24" i="39"/>
  <c r="CT24" i="39"/>
  <c r="CU24" i="39"/>
  <c r="CV24" i="39"/>
  <c r="CW24" i="39"/>
  <c r="CX24" i="39"/>
  <c r="CY24" i="39"/>
  <c r="CZ24" i="39"/>
  <c r="DA24" i="39"/>
  <c r="DB24" i="39"/>
  <c r="DC24" i="39"/>
  <c r="BS25" i="39"/>
  <c r="BT25" i="39"/>
  <c r="BU25" i="39"/>
  <c r="BV25" i="39"/>
  <c r="BW25" i="39"/>
  <c r="BX25" i="39"/>
  <c r="BY25" i="39"/>
  <c r="BZ25" i="39"/>
  <c r="CA25" i="39"/>
  <c r="CB25" i="39"/>
  <c r="CC25" i="39"/>
  <c r="CD25" i="39"/>
  <c r="CE25" i="39"/>
  <c r="CF25" i="39"/>
  <c r="CG25" i="39"/>
  <c r="CH25" i="39"/>
  <c r="CI25" i="39"/>
  <c r="CJ25" i="39"/>
  <c r="CK25" i="39"/>
  <c r="CL25" i="39"/>
  <c r="CM25" i="39"/>
  <c r="CN25" i="39"/>
  <c r="CO25" i="39"/>
  <c r="CP25" i="39"/>
  <c r="CQ25" i="39"/>
  <c r="CR25" i="39"/>
  <c r="CS25" i="39"/>
  <c r="CT25" i="39"/>
  <c r="CU25" i="39"/>
  <c r="CV25" i="39"/>
  <c r="CW25" i="39"/>
  <c r="CX25" i="39"/>
  <c r="CY25" i="39"/>
  <c r="CZ25" i="39"/>
  <c r="DA25" i="39"/>
  <c r="DB25" i="39"/>
  <c r="DC25" i="39"/>
  <c r="BS26" i="39"/>
  <c r="BT26" i="39"/>
  <c r="BU26" i="39"/>
  <c r="BV26" i="39"/>
  <c r="BW26" i="39"/>
  <c r="BX26" i="39"/>
  <c r="BY26" i="39"/>
  <c r="BZ26" i="39"/>
  <c r="CA26" i="39"/>
  <c r="CB26" i="39"/>
  <c r="CC26" i="39"/>
  <c r="CD26" i="39"/>
  <c r="CE26" i="39"/>
  <c r="CF26" i="39"/>
  <c r="CG26" i="39"/>
  <c r="CH26" i="39"/>
  <c r="CI26" i="39"/>
  <c r="CJ26" i="39"/>
  <c r="CK26" i="39"/>
  <c r="CL26" i="39"/>
  <c r="CM26" i="39"/>
  <c r="CN26" i="39"/>
  <c r="CO26" i="39"/>
  <c r="CP26" i="39"/>
  <c r="CQ26" i="39"/>
  <c r="CR26" i="39"/>
  <c r="CS26" i="39"/>
  <c r="CT26" i="39"/>
  <c r="CU26" i="39"/>
  <c r="CV26" i="39"/>
  <c r="CW26" i="39"/>
  <c r="CX26" i="39"/>
  <c r="CY26" i="39"/>
  <c r="CZ26" i="39"/>
  <c r="DA26" i="39"/>
  <c r="DB26" i="39"/>
  <c r="DC26" i="39"/>
  <c r="BS27" i="39"/>
  <c r="BT27" i="39"/>
  <c r="BU27" i="39"/>
  <c r="BV27" i="39"/>
  <c r="BW27" i="39"/>
  <c r="BX27" i="39"/>
  <c r="BY27" i="39"/>
  <c r="BZ27" i="39"/>
  <c r="CA27" i="39"/>
  <c r="CB27" i="39"/>
  <c r="CC27" i="39"/>
  <c r="CD27" i="39"/>
  <c r="CE27" i="39"/>
  <c r="CF27" i="39"/>
  <c r="CG27" i="39"/>
  <c r="CH27" i="39"/>
  <c r="CI27" i="39"/>
  <c r="CJ27" i="39"/>
  <c r="CK27" i="39"/>
  <c r="CL27" i="39"/>
  <c r="CM27" i="39"/>
  <c r="CN27" i="39"/>
  <c r="CO27" i="39"/>
  <c r="CP27" i="39"/>
  <c r="CQ27" i="39"/>
  <c r="CR27" i="39"/>
  <c r="CS27" i="39"/>
  <c r="CT27" i="39"/>
  <c r="CU27" i="39"/>
  <c r="CV27" i="39"/>
  <c r="CW27" i="39"/>
  <c r="CX27" i="39"/>
  <c r="CY27" i="39"/>
  <c r="CZ27" i="39"/>
  <c r="DA27" i="39"/>
  <c r="DB27" i="39"/>
  <c r="DC27" i="39"/>
  <c r="BS28" i="39"/>
  <c r="BT28" i="39"/>
  <c r="BU28" i="39"/>
  <c r="BV28" i="39"/>
  <c r="BW28" i="39"/>
  <c r="BX28" i="39"/>
  <c r="BY28" i="39"/>
  <c r="BZ28" i="39"/>
  <c r="CA28" i="39"/>
  <c r="CB28" i="39"/>
  <c r="CC28" i="39"/>
  <c r="CD28" i="39"/>
  <c r="CE28" i="39"/>
  <c r="CF28" i="39"/>
  <c r="CG28" i="39"/>
  <c r="CH28" i="39"/>
  <c r="CI28" i="39"/>
  <c r="CJ28" i="39"/>
  <c r="CK28" i="39"/>
  <c r="CL28" i="39"/>
  <c r="CM28" i="39"/>
  <c r="CN28" i="39"/>
  <c r="CO28" i="39"/>
  <c r="CP28" i="39"/>
  <c r="CQ28" i="39"/>
  <c r="CR28" i="39"/>
  <c r="CS28" i="39"/>
  <c r="CT28" i="39"/>
  <c r="CU28" i="39"/>
  <c r="CV28" i="39"/>
  <c r="CW28" i="39"/>
  <c r="CX28" i="39"/>
  <c r="CY28" i="39"/>
  <c r="CZ28" i="39"/>
  <c r="DA28" i="39"/>
  <c r="DB28" i="39"/>
  <c r="DC28" i="39"/>
  <c r="BS29" i="39"/>
  <c r="BT29" i="39"/>
  <c r="BU29" i="39"/>
  <c r="BV29" i="39"/>
  <c r="BW29" i="39"/>
  <c r="BX29" i="39"/>
  <c r="BY29" i="39"/>
  <c r="BZ29" i="39"/>
  <c r="CA29" i="39"/>
  <c r="CB29" i="39"/>
  <c r="CC29" i="39"/>
  <c r="CD29" i="39"/>
  <c r="CE29" i="39"/>
  <c r="CF29" i="39"/>
  <c r="CG29" i="39"/>
  <c r="CH29" i="39"/>
  <c r="CI29" i="39"/>
  <c r="CJ29" i="39"/>
  <c r="CK29" i="39"/>
  <c r="CL29" i="39"/>
  <c r="CM29" i="39"/>
  <c r="CN29" i="39"/>
  <c r="CO29" i="39"/>
  <c r="CP29" i="39"/>
  <c r="CQ29" i="39"/>
  <c r="CR29" i="39"/>
  <c r="CS29" i="39"/>
  <c r="CT29" i="39"/>
  <c r="CU29" i="39"/>
  <c r="CV29" i="39"/>
  <c r="CW29" i="39"/>
  <c r="CX29" i="39"/>
  <c r="CY29" i="39"/>
  <c r="CZ29" i="39"/>
  <c r="DA29" i="39"/>
  <c r="DB29" i="39"/>
  <c r="DC29" i="39"/>
  <c r="BS30" i="39"/>
  <c r="BT30" i="39"/>
  <c r="BU30" i="39"/>
  <c r="BV30" i="39"/>
  <c r="BW30" i="39"/>
  <c r="BX30" i="39"/>
  <c r="BY30" i="39"/>
  <c r="BZ30" i="39"/>
  <c r="CA30" i="39"/>
  <c r="CB30" i="39"/>
  <c r="CC30" i="39"/>
  <c r="CD30" i="39"/>
  <c r="CE30" i="39"/>
  <c r="CF30" i="39"/>
  <c r="CG30" i="39"/>
  <c r="CH30" i="39"/>
  <c r="CI30" i="39"/>
  <c r="CJ30" i="39"/>
  <c r="CK30" i="39"/>
  <c r="CL30" i="39"/>
  <c r="CM30" i="39"/>
  <c r="CN30" i="39"/>
  <c r="CO30" i="39"/>
  <c r="CP30" i="39"/>
  <c r="CQ30" i="39"/>
  <c r="CR30" i="39"/>
  <c r="CS30" i="39"/>
  <c r="CT30" i="39"/>
  <c r="CU30" i="39"/>
  <c r="CV30" i="39"/>
  <c r="CW30" i="39"/>
  <c r="CX30" i="39"/>
  <c r="CY30" i="39"/>
  <c r="CZ30" i="39"/>
  <c r="DA30" i="39"/>
  <c r="DB30" i="39"/>
  <c r="DC30" i="39"/>
  <c r="BS31" i="39"/>
  <c r="BT31" i="39"/>
  <c r="BU31" i="39"/>
  <c r="BV31" i="39"/>
  <c r="BW31" i="39"/>
  <c r="BX31" i="39"/>
  <c r="BY31" i="39"/>
  <c r="BZ31" i="39"/>
  <c r="CA31" i="39"/>
  <c r="CB31" i="39"/>
  <c r="CC31" i="39"/>
  <c r="CD31" i="39"/>
  <c r="CE31" i="39"/>
  <c r="CF31" i="39"/>
  <c r="CG31" i="39"/>
  <c r="CH31" i="39"/>
  <c r="CI31" i="39"/>
  <c r="CJ31" i="39"/>
  <c r="CK31" i="39"/>
  <c r="CL31" i="39"/>
  <c r="CM31" i="39"/>
  <c r="CN31" i="39"/>
  <c r="CO31" i="39"/>
  <c r="CP31" i="39"/>
  <c r="CQ31" i="39"/>
  <c r="CR31" i="39"/>
  <c r="CS31" i="39"/>
  <c r="CT31" i="39"/>
  <c r="CU31" i="39"/>
  <c r="CV31" i="39"/>
  <c r="CW31" i="39"/>
  <c r="CX31" i="39"/>
  <c r="CY31" i="39"/>
  <c r="CZ31" i="39"/>
  <c r="DA31" i="39"/>
  <c r="DB31" i="39"/>
  <c r="DC31" i="39"/>
  <c r="BS32" i="39"/>
  <c r="BT32" i="39"/>
  <c r="BU32" i="39"/>
  <c r="BV32" i="39"/>
  <c r="BW32" i="39"/>
  <c r="BX32" i="39"/>
  <c r="BY32" i="39"/>
  <c r="BZ32" i="39"/>
  <c r="CA32" i="39"/>
  <c r="CB32" i="39"/>
  <c r="CC32" i="39"/>
  <c r="CD32" i="39"/>
  <c r="CE32" i="39"/>
  <c r="CF32" i="39"/>
  <c r="CG32" i="39"/>
  <c r="CH32" i="39"/>
  <c r="CI32" i="39"/>
  <c r="CJ32" i="39"/>
  <c r="CK32" i="39"/>
  <c r="CL32" i="39"/>
  <c r="CM32" i="39"/>
  <c r="CN32" i="39"/>
  <c r="CO32" i="39"/>
  <c r="CP32" i="39"/>
  <c r="CQ32" i="39"/>
  <c r="CR32" i="39"/>
  <c r="CS32" i="39"/>
  <c r="CT32" i="39"/>
  <c r="CU32" i="39"/>
  <c r="CV32" i="39"/>
  <c r="CW32" i="39"/>
  <c r="CX32" i="39"/>
  <c r="CY32" i="39"/>
  <c r="CZ32" i="39"/>
  <c r="DA32" i="39"/>
  <c r="DB32" i="39"/>
  <c r="DC32" i="39"/>
  <c r="BS33" i="39"/>
  <c r="BT33" i="39"/>
  <c r="BU33" i="39"/>
  <c r="BV33" i="39"/>
  <c r="BW33" i="39"/>
  <c r="BX33" i="39"/>
  <c r="BY33" i="39"/>
  <c r="BZ33" i="39"/>
  <c r="CA33" i="39"/>
  <c r="CB33" i="39"/>
  <c r="CC33" i="39"/>
  <c r="CD33" i="39"/>
  <c r="CE33" i="39"/>
  <c r="CF33" i="39"/>
  <c r="CG33" i="39"/>
  <c r="CH33" i="39"/>
  <c r="CI33" i="39"/>
  <c r="CJ33" i="39"/>
  <c r="CK33" i="39"/>
  <c r="CL33" i="39"/>
  <c r="CM33" i="39"/>
  <c r="CN33" i="39"/>
  <c r="CO33" i="39"/>
  <c r="CP33" i="39"/>
  <c r="CQ33" i="39"/>
  <c r="CR33" i="39"/>
  <c r="CS33" i="39"/>
  <c r="CT33" i="39"/>
  <c r="CU33" i="39"/>
  <c r="CV33" i="39"/>
  <c r="CW33" i="39"/>
  <c r="CX33" i="39"/>
  <c r="CY33" i="39"/>
  <c r="CZ33" i="39"/>
  <c r="DA33" i="39"/>
  <c r="DB33" i="39"/>
  <c r="DC33" i="39"/>
  <c r="BS34" i="39"/>
  <c r="BT34" i="39"/>
  <c r="BU34" i="39"/>
  <c r="BV34" i="39"/>
  <c r="BW34" i="39"/>
  <c r="BX34" i="39"/>
  <c r="BY34" i="39"/>
  <c r="BZ34" i="39"/>
  <c r="CA34" i="39"/>
  <c r="CB34" i="39"/>
  <c r="CC34" i="39"/>
  <c r="CD34" i="39"/>
  <c r="CE34" i="39"/>
  <c r="CF34" i="39"/>
  <c r="CG34" i="39"/>
  <c r="CH34" i="39"/>
  <c r="CI34" i="39"/>
  <c r="CJ34" i="39"/>
  <c r="CK34" i="39"/>
  <c r="CL34" i="39"/>
  <c r="CM34" i="39"/>
  <c r="CN34" i="39"/>
  <c r="CO34" i="39"/>
  <c r="CP34" i="39"/>
  <c r="CQ34" i="39"/>
  <c r="CR34" i="39"/>
  <c r="CS34" i="39"/>
  <c r="CT34" i="39"/>
  <c r="CU34" i="39"/>
  <c r="CV34" i="39"/>
  <c r="CW34" i="39"/>
  <c r="CX34" i="39"/>
  <c r="CY34" i="39"/>
  <c r="CZ34" i="39"/>
  <c r="DA34" i="39"/>
  <c r="DB34" i="39"/>
  <c r="DC34" i="39"/>
  <c r="BS35" i="39"/>
  <c r="BT35" i="39"/>
  <c r="BU35" i="39"/>
  <c r="BV35" i="39"/>
  <c r="BW35" i="39"/>
  <c r="BX35" i="39"/>
  <c r="BY35" i="39"/>
  <c r="BZ35" i="39"/>
  <c r="CA35" i="39"/>
  <c r="CB35" i="39"/>
  <c r="CC35" i="39"/>
  <c r="CD35" i="39"/>
  <c r="CE35" i="39"/>
  <c r="CF35" i="39"/>
  <c r="CG35" i="39"/>
  <c r="CH35" i="39"/>
  <c r="CI35" i="39"/>
  <c r="CJ35" i="39"/>
  <c r="CK35" i="39"/>
  <c r="CL35" i="39"/>
  <c r="CM35" i="39"/>
  <c r="CN35" i="39"/>
  <c r="CO35" i="39"/>
  <c r="CP35" i="39"/>
  <c r="CQ35" i="39"/>
  <c r="CR35" i="39"/>
  <c r="CS35" i="39"/>
  <c r="CT35" i="39"/>
  <c r="CU35" i="39"/>
  <c r="CV35" i="39"/>
  <c r="CW35" i="39"/>
  <c r="CX35" i="39"/>
  <c r="CY35" i="39"/>
  <c r="CZ35" i="39"/>
  <c r="DA35" i="39"/>
  <c r="DB35" i="39"/>
  <c r="DC35" i="39"/>
  <c r="BS36" i="39"/>
  <c r="BT36" i="39"/>
  <c r="BU36" i="39"/>
  <c r="BV36" i="39"/>
  <c r="BW36" i="39"/>
  <c r="BX36" i="39"/>
  <c r="BY36" i="39"/>
  <c r="BZ36" i="39"/>
  <c r="CA36" i="39"/>
  <c r="CB36" i="39"/>
  <c r="CC36" i="39"/>
  <c r="CD36" i="39"/>
  <c r="CE36" i="39"/>
  <c r="CF36" i="39"/>
  <c r="CG36" i="39"/>
  <c r="CH36" i="39"/>
  <c r="CI36" i="39"/>
  <c r="CJ36" i="39"/>
  <c r="CK36" i="39"/>
  <c r="CL36" i="39"/>
  <c r="CM36" i="39"/>
  <c r="CN36" i="39"/>
  <c r="CO36" i="39"/>
  <c r="CP36" i="39"/>
  <c r="CQ36" i="39"/>
  <c r="CR36" i="39"/>
  <c r="CS36" i="39"/>
  <c r="CT36" i="39"/>
  <c r="CU36" i="39"/>
  <c r="CV36" i="39"/>
  <c r="CW36" i="39"/>
  <c r="CX36" i="39"/>
  <c r="CY36" i="39"/>
  <c r="CZ36" i="39"/>
  <c r="DA36" i="39"/>
  <c r="DB36" i="39"/>
  <c r="DC36" i="39"/>
  <c r="BS37" i="39"/>
  <c r="BT37" i="39"/>
  <c r="BU37" i="39"/>
  <c r="BV37" i="39"/>
  <c r="BW37" i="39"/>
  <c r="BX37" i="39"/>
  <c r="BY37" i="39"/>
  <c r="BZ37" i="39"/>
  <c r="CA37" i="39"/>
  <c r="CB37" i="39"/>
  <c r="CC37" i="39"/>
  <c r="CD37" i="39"/>
  <c r="CE37" i="39"/>
  <c r="CF37" i="39"/>
  <c r="CG37" i="39"/>
  <c r="CH37" i="39"/>
  <c r="CI37" i="39"/>
  <c r="CJ37" i="39"/>
  <c r="CK37" i="39"/>
  <c r="CL37" i="39"/>
  <c r="CM37" i="39"/>
  <c r="CN37" i="39"/>
  <c r="CO37" i="39"/>
  <c r="CP37" i="39"/>
  <c r="CQ37" i="39"/>
  <c r="CR37" i="39"/>
  <c r="CS37" i="39"/>
  <c r="CT37" i="39"/>
  <c r="CU37" i="39"/>
  <c r="CV37" i="39"/>
  <c r="CW37" i="39"/>
  <c r="CX37" i="39"/>
  <c r="CY37" i="39"/>
  <c r="CZ37" i="39"/>
  <c r="DA37" i="39"/>
  <c r="DB37" i="39"/>
  <c r="DC37" i="39"/>
  <c r="BS38" i="39"/>
  <c r="BT38" i="39"/>
  <c r="BU38" i="39"/>
  <c r="BV38" i="39"/>
  <c r="BW38" i="39"/>
  <c r="BX38" i="39"/>
  <c r="BY38" i="39"/>
  <c r="BZ38" i="39"/>
  <c r="CA38" i="39"/>
  <c r="CB38" i="39"/>
  <c r="CC38" i="39"/>
  <c r="CD38" i="39"/>
  <c r="CE38" i="39"/>
  <c r="CF38" i="39"/>
  <c r="CG38" i="39"/>
  <c r="CH38" i="39"/>
  <c r="CI38" i="39"/>
  <c r="CJ38" i="39"/>
  <c r="CK38" i="39"/>
  <c r="CL38" i="39"/>
  <c r="CM38" i="39"/>
  <c r="CN38" i="39"/>
  <c r="CO38" i="39"/>
  <c r="CP38" i="39"/>
  <c r="CQ38" i="39"/>
  <c r="CR38" i="39"/>
  <c r="CS38" i="39"/>
  <c r="CT38" i="39"/>
  <c r="CU38" i="39"/>
  <c r="CV38" i="39"/>
  <c r="CW38" i="39"/>
  <c r="CX38" i="39"/>
  <c r="CY38" i="39"/>
  <c r="CZ38" i="39"/>
  <c r="DA38" i="39"/>
  <c r="DB38" i="39"/>
  <c r="DC38" i="39"/>
  <c r="BT8" i="38"/>
  <c r="BU8" i="38"/>
  <c r="BV8" i="38"/>
  <c r="BW8" i="38"/>
  <c r="BX8" i="38"/>
  <c r="BY8" i="38"/>
  <c r="BZ8" i="38"/>
  <c r="CA8" i="38"/>
  <c r="CB8" i="38"/>
  <c r="CC8" i="38"/>
  <c r="CD8" i="38"/>
  <c r="CE8" i="38"/>
  <c r="CF8" i="38"/>
  <c r="CG8" i="38"/>
  <c r="CH8" i="38"/>
  <c r="CI8" i="38"/>
  <c r="CJ8" i="38"/>
  <c r="CK8" i="38"/>
  <c r="CL8" i="38"/>
  <c r="CM8" i="38"/>
  <c r="CN8" i="38"/>
  <c r="CO8" i="38"/>
  <c r="CP8" i="38"/>
  <c r="CQ8" i="38"/>
  <c r="CR8" i="38"/>
  <c r="CS8" i="38"/>
  <c r="CT8" i="38"/>
  <c r="CU8" i="38"/>
  <c r="CV8" i="38"/>
  <c r="CW8" i="38"/>
  <c r="CX8" i="38"/>
  <c r="CY8" i="38"/>
  <c r="CZ8" i="38"/>
  <c r="DA8" i="38"/>
  <c r="DB8" i="38"/>
  <c r="DC8" i="38"/>
  <c r="BT9" i="38"/>
  <c r="BU9" i="38"/>
  <c r="BV9" i="38"/>
  <c r="BW9" i="38"/>
  <c r="BX9" i="38"/>
  <c r="BY9" i="38"/>
  <c r="BZ9" i="38"/>
  <c r="CA9" i="38"/>
  <c r="CB9" i="38"/>
  <c r="CC9" i="38"/>
  <c r="CD9" i="38"/>
  <c r="CE9" i="38"/>
  <c r="CF9" i="38"/>
  <c r="CG9" i="38"/>
  <c r="CH9" i="38"/>
  <c r="CI9" i="38"/>
  <c r="CJ9" i="38"/>
  <c r="CK9" i="38"/>
  <c r="CL9" i="38"/>
  <c r="CM9" i="38"/>
  <c r="CN9" i="38"/>
  <c r="CO9" i="38"/>
  <c r="CP9" i="38"/>
  <c r="CQ9" i="38"/>
  <c r="CR9" i="38"/>
  <c r="CS9" i="38"/>
  <c r="CT9" i="38"/>
  <c r="CU9" i="38"/>
  <c r="CV9" i="38"/>
  <c r="CW9" i="38"/>
  <c r="CX9" i="38"/>
  <c r="CY9" i="38"/>
  <c r="CZ9" i="38"/>
  <c r="DA9" i="38"/>
  <c r="DB9" i="38"/>
  <c r="DC9" i="38"/>
  <c r="BT10" i="38"/>
  <c r="BU10" i="38"/>
  <c r="BV10" i="38"/>
  <c r="BW10" i="38"/>
  <c r="BX10" i="38"/>
  <c r="BY10" i="38"/>
  <c r="BZ10" i="38"/>
  <c r="CA10" i="38"/>
  <c r="CB10" i="38"/>
  <c r="CC10" i="38"/>
  <c r="CD10" i="38"/>
  <c r="CE10" i="38"/>
  <c r="CF10" i="38"/>
  <c r="CG10" i="38"/>
  <c r="CH10" i="38"/>
  <c r="CI10" i="38"/>
  <c r="CJ10" i="38"/>
  <c r="CK10" i="38"/>
  <c r="CL10" i="38"/>
  <c r="CM10" i="38"/>
  <c r="CN10" i="38"/>
  <c r="CO10" i="38"/>
  <c r="CP10" i="38"/>
  <c r="CQ10" i="38"/>
  <c r="CR10" i="38"/>
  <c r="CS10" i="38"/>
  <c r="CT10" i="38"/>
  <c r="CU10" i="38"/>
  <c r="CV10" i="38"/>
  <c r="CW10" i="38"/>
  <c r="CX10" i="38"/>
  <c r="CY10" i="38"/>
  <c r="CZ10" i="38"/>
  <c r="DA10" i="38"/>
  <c r="DB10" i="38"/>
  <c r="DC10" i="38"/>
  <c r="BT11" i="38"/>
  <c r="BU11" i="38"/>
  <c r="BV11" i="38"/>
  <c r="BW11" i="38"/>
  <c r="BX11" i="38"/>
  <c r="BY11" i="38"/>
  <c r="BZ11" i="38"/>
  <c r="CA11" i="38"/>
  <c r="CB11" i="38"/>
  <c r="CC11" i="38"/>
  <c r="CD11" i="38"/>
  <c r="CE11" i="38"/>
  <c r="CF11" i="38"/>
  <c r="CG11" i="38"/>
  <c r="CH11" i="38"/>
  <c r="CI11" i="38"/>
  <c r="CJ11" i="38"/>
  <c r="CK11" i="38"/>
  <c r="CL11" i="38"/>
  <c r="CM11" i="38"/>
  <c r="CN11" i="38"/>
  <c r="CO11" i="38"/>
  <c r="CP11" i="38"/>
  <c r="CQ11" i="38"/>
  <c r="CR11" i="38"/>
  <c r="CS11" i="38"/>
  <c r="CT11" i="38"/>
  <c r="CU11" i="38"/>
  <c r="CV11" i="38"/>
  <c r="CW11" i="38"/>
  <c r="CX11" i="38"/>
  <c r="CY11" i="38"/>
  <c r="CZ11" i="38"/>
  <c r="DA11" i="38"/>
  <c r="DB11" i="38"/>
  <c r="DC11" i="38"/>
  <c r="BT12" i="38"/>
  <c r="BU12" i="38"/>
  <c r="BV12" i="38"/>
  <c r="BW12" i="38"/>
  <c r="BX12" i="38"/>
  <c r="BY12" i="38"/>
  <c r="BZ12" i="38"/>
  <c r="CA12" i="38"/>
  <c r="CB12" i="38"/>
  <c r="CC12" i="38"/>
  <c r="CD12" i="38"/>
  <c r="CE12" i="38"/>
  <c r="CF12" i="38"/>
  <c r="CG12" i="38"/>
  <c r="CH12" i="38"/>
  <c r="CI12" i="38"/>
  <c r="CJ12" i="38"/>
  <c r="CK12" i="38"/>
  <c r="CL12" i="38"/>
  <c r="CM12" i="38"/>
  <c r="CN12" i="38"/>
  <c r="CO12" i="38"/>
  <c r="CP12" i="38"/>
  <c r="CQ12" i="38"/>
  <c r="CR12" i="38"/>
  <c r="CS12" i="38"/>
  <c r="CT12" i="38"/>
  <c r="CU12" i="38"/>
  <c r="CV12" i="38"/>
  <c r="CW12" i="38"/>
  <c r="CX12" i="38"/>
  <c r="CY12" i="38"/>
  <c r="CZ12" i="38"/>
  <c r="DA12" i="38"/>
  <c r="DB12" i="38"/>
  <c r="DC12" i="38"/>
  <c r="BT13" i="38"/>
  <c r="BU13" i="38"/>
  <c r="BV13" i="38"/>
  <c r="BW13" i="38"/>
  <c r="BX13" i="38"/>
  <c r="CA13" i="38"/>
  <c r="CC13" i="38"/>
  <c r="CD13" i="38"/>
  <c r="CE13" i="38"/>
  <c r="CG13" i="38"/>
  <c r="CK13" i="38"/>
  <c r="CM13" i="38"/>
  <c r="CS13" i="38"/>
  <c r="CT13" i="38"/>
  <c r="CU13" i="38"/>
  <c r="CV13" i="38"/>
  <c r="CW13" i="38"/>
  <c r="DA13" i="38"/>
  <c r="DB13" i="38"/>
  <c r="DC13" i="38"/>
  <c r="BT14" i="38"/>
  <c r="BW14" i="38"/>
  <c r="BX14" i="38"/>
  <c r="BY14" i="38"/>
  <c r="BZ14" i="38"/>
  <c r="CC14" i="38"/>
  <c r="CD14" i="38"/>
  <c r="CE14" i="38"/>
  <c r="CF14" i="38"/>
  <c r="CG14" i="38"/>
  <c r="CH14" i="38"/>
  <c r="CL14" i="38"/>
  <c r="CM14" i="38"/>
  <c r="CN14" i="38"/>
  <c r="CO14" i="38"/>
  <c r="CT14" i="38"/>
  <c r="CU14" i="38"/>
  <c r="CV14" i="38"/>
  <c r="CW14" i="38"/>
  <c r="DC14" i="38"/>
  <c r="BT15" i="38"/>
  <c r="BU15" i="38"/>
  <c r="BV15" i="38"/>
  <c r="BW15" i="38"/>
  <c r="BX15" i="38"/>
  <c r="BY15" i="38"/>
  <c r="BZ15" i="38"/>
  <c r="CA15" i="38"/>
  <c r="CB15" i="38"/>
  <c r="CC15" i="38"/>
  <c r="CD15" i="38"/>
  <c r="CE15" i="38"/>
  <c r="CF15" i="38"/>
  <c r="CG15" i="38"/>
  <c r="CH15" i="38"/>
  <c r="CI15" i="38"/>
  <c r="CJ15" i="38"/>
  <c r="CK15" i="38"/>
  <c r="CL15" i="38"/>
  <c r="CM15" i="38"/>
  <c r="CN15" i="38"/>
  <c r="CO15" i="38"/>
  <c r="CP15" i="38"/>
  <c r="CQ15" i="38"/>
  <c r="CR15" i="38"/>
  <c r="CS15" i="38"/>
  <c r="CT15" i="38"/>
  <c r="CU15" i="38"/>
  <c r="CV15" i="38"/>
  <c r="CW15" i="38"/>
  <c r="CX15" i="38"/>
  <c r="CY15" i="38"/>
  <c r="CZ15" i="38"/>
  <c r="DA15" i="38"/>
  <c r="DB15" i="38"/>
  <c r="DC15" i="38"/>
  <c r="BT16" i="38"/>
  <c r="BU16" i="38"/>
  <c r="BV16" i="38"/>
  <c r="BW16" i="38"/>
  <c r="BX16" i="38"/>
  <c r="BY16" i="38"/>
  <c r="BZ16" i="38"/>
  <c r="CA16" i="38"/>
  <c r="CB16" i="38"/>
  <c r="CC16" i="38"/>
  <c r="CD16" i="38"/>
  <c r="CE16" i="38"/>
  <c r="CF16" i="38"/>
  <c r="CG16" i="38"/>
  <c r="CH16" i="38"/>
  <c r="CI16" i="38"/>
  <c r="CJ16" i="38"/>
  <c r="CK16" i="38"/>
  <c r="CL16" i="38"/>
  <c r="CM16" i="38"/>
  <c r="CN16" i="38"/>
  <c r="CO16" i="38"/>
  <c r="CP16" i="38"/>
  <c r="CQ16" i="38"/>
  <c r="CR16" i="38"/>
  <c r="CS16" i="38"/>
  <c r="CT16" i="38"/>
  <c r="CU16" i="38"/>
  <c r="CV16" i="38"/>
  <c r="CW16" i="38"/>
  <c r="CX16" i="38"/>
  <c r="CY16" i="38"/>
  <c r="CZ16" i="38"/>
  <c r="DA16" i="38"/>
  <c r="DB16" i="38"/>
  <c r="DC16" i="38"/>
  <c r="BS17" i="38"/>
  <c r="BT17" i="38"/>
  <c r="BU17" i="38"/>
  <c r="BV17" i="38"/>
  <c r="BW17" i="38"/>
  <c r="BX17" i="38"/>
  <c r="BY17" i="38"/>
  <c r="BZ17" i="38"/>
  <c r="CA17" i="38"/>
  <c r="CB17" i="38"/>
  <c r="CC17" i="38"/>
  <c r="CD17" i="38"/>
  <c r="CE17" i="38"/>
  <c r="CF17" i="38"/>
  <c r="CG17" i="38"/>
  <c r="CH17" i="38"/>
  <c r="CI17" i="38"/>
  <c r="CJ17" i="38"/>
  <c r="CK17" i="38"/>
  <c r="CL17" i="38"/>
  <c r="CM17" i="38"/>
  <c r="CN17" i="38"/>
  <c r="CO17" i="38"/>
  <c r="CP17" i="38"/>
  <c r="CQ17" i="38"/>
  <c r="CR17" i="38"/>
  <c r="CS17" i="38"/>
  <c r="CT17" i="38"/>
  <c r="CU17" i="38"/>
  <c r="CV17" i="38"/>
  <c r="CW17" i="38"/>
  <c r="CX17" i="38"/>
  <c r="CY17" i="38"/>
  <c r="CZ17" i="38"/>
  <c r="DA17" i="38"/>
  <c r="DB17" i="38"/>
  <c r="DC17" i="38"/>
  <c r="BS18" i="38"/>
  <c r="BT18" i="38"/>
  <c r="BU18" i="38"/>
  <c r="BV18" i="38"/>
  <c r="BW18" i="38"/>
  <c r="BY18" i="38"/>
  <c r="BZ18" i="38"/>
  <c r="CA18" i="38"/>
  <c r="CC18" i="38"/>
  <c r="CD18" i="38"/>
  <c r="CE18" i="38"/>
  <c r="CG18" i="38"/>
  <c r="CH18" i="38"/>
  <c r="CI18" i="38"/>
  <c r="CK18" i="38"/>
  <c r="CL18" i="38"/>
  <c r="CM18" i="38"/>
  <c r="CO18" i="38"/>
  <c r="CP18" i="38"/>
  <c r="CQ18" i="38"/>
  <c r="CS18" i="38"/>
  <c r="CT18" i="38"/>
  <c r="CU18" i="38"/>
  <c r="CW18" i="38"/>
  <c r="CX18" i="38"/>
  <c r="DA18" i="38"/>
  <c r="DB18" i="38"/>
  <c r="DC18" i="38"/>
  <c r="BS19" i="38"/>
  <c r="BT19" i="38"/>
  <c r="BU19" i="38"/>
  <c r="BV19" i="38"/>
  <c r="CA19" i="38"/>
  <c r="CB19" i="38"/>
  <c r="CC19" i="38"/>
  <c r="CI19" i="38"/>
  <c r="CJ19" i="38"/>
  <c r="CK19" i="38"/>
  <c r="CM19" i="38"/>
  <c r="CQ19" i="38"/>
  <c r="CR19" i="38"/>
  <c r="CS19" i="38"/>
  <c r="CT19" i="38"/>
  <c r="CU19" i="38"/>
  <c r="CY19" i="38"/>
  <c r="CZ19" i="38"/>
  <c r="DA19" i="38"/>
  <c r="DC19" i="38"/>
  <c r="BS20" i="38"/>
  <c r="BT20" i="38"/>
  <c r="BV20" i="38"/>
  <c r="BY20" i="38"/>
  <c r="BZ20" i="38"/>
  <c r="CA20" i="38"/>
  <c r="CD20" i="38"/>
  <c r="CG20" i="38"/>
  <c r="CH20" i="38"/>
  <c r="CI20" i="38"/>
  <c r="CN20" i="38"/>
  <c r="CO20" i="38"/>
  <c r="CP20" i="38"/>
  <c r="CQ20" i="38"/>
  <c r="CT20" i="38"/>
  <c r="CV20" i="38"/>
  <c r="CW20" i="38"/>
  <c r="CX20" i="38"/>
  <c r="CY20" i="38"/>
  <c r="BS21" i="38"/>
  <c r="BT21" i="38"/>
  <c r="BU21" i="38"/>
  <c r="BV21" i="38"/>
  <c r="BW21" i="38"/>
  <c r="BX21" i="38"/>
  <c r="BY21" i="38"/>
  <c r="BZ21" i="38"/>
  <c r="CA21" i="38"/>
  <c r="CB21" i="38"/>
  <c r="CC21" i="38"/>
  <c r="CD21" i="38"/>
  <c r="CE21" i="38"/>
  <c r="CF21" i="38"/>
  <c r="CG21" i="38"/>
  <c r="CH21" i="38"/>
  <c r="CI21" i="38"/>
  <c r="CJ21" i="38"/>
  <c r="CK21" i="38"/>
  <c r="CL21" i="38"/>
  <c r="CM21" i="38"/>
  <c r="CN21" i="38"/>
  <c r="CO21" i="38"/>
  <c r="CP21" i="38"/>
  <c r="CQ21" i="38"/>
  <c r="CR21" i="38"/>
  <c r="CS21" i="38"/>
  <c r="CT21" i="38"/>
  <c r="CU21" i="38"/>
  <c r="CV21" i="38"/>
  <c r="CW21" i="38"/>
  <c r="CX21" i="38"/>
  <c r="CY21" i="38"/>
  <c r="CZ21" i="38"/>
  <c r="DA21" i="38"/>
  <c r="DB21" i="38"/>
  <c r="DC21" i="38"/>
  <c r="BS22" i="38"/>
  <c r="BT22" i="38"/>
  <c r="BU22" i="38"/>
  <c r="BV22" i="38"/>
  <c r="BW22" i="38"/>
  <c r="BX22" i="38"/>
  <c r="BY22" i="38"/>
  <c r="BZ22" i="38"/>
  <c r="CA22" i="38"/>
  <c r="CB22" i="38"/>
  <c r="CC22" i="38"/>
  <c r="CD22" i="38"/>
  <c r="CE22" i="38"/>
  <c r="CF22" i="38"/>
  <c r="CG22" i="38"/>
  <c r="CH22" i="38"/>
  <c r="CI22" i="38"/>
  <c r="CJ22" i="38"/>
  <c r="CK22" i="38"/>
  <c r="CL22" i="38"/>
  <c r="CM22" i="38"/>
  <c r="CN22" i="38"/>
  <c r="CO22" i="38"/>
  <c r="CP22" i="38"/>
  <c r="CQ22" i="38"/>
  <c r="CR22" i="38"/>
  <c r="CS22" i="38"/>
  <c r="CT22" i="38"/>
  <c r="CU22" i="38"/>
  <c r="CV22" i="38"/>
  <c r="CW22" i="38"/>
  <c r="CX22" i="38"/>
  <c r="CY22" i="38"/>
  <c r="CZ22" i="38"/>
  <c r="DA22" i="38"/>
  <c r="DB22" i="38"/>
  <c r="DC22" i="38"/>
  <c r="BS23" i="38"/>
  <c r="BT23" i="38"/>
  <c r="BU23" i="38"/>
  <c r="BV23" i="38"/>
  <c r="BW23" i="38"/>
  <c r="BX23" i="38"/>
  <c r="BY23" i="38"/>
  <c r="BZ23" i="38"/>
  <c r="CA23" i="38"/>
  <c r="CB23" i="38"/>
  <c r="CC23" i="38"/>
  <c r="CD23" i="38"/>
  <c r="CE23" i="38"/>
  <c r="CF23" i="38"/>
  <c r="CG23" i="38"/>
  <c r="CH23" i="38"/>
  <c r="CI23" i="38"/>
  <c r="CJ23" i="38"/>
  <c r="CK23" i="38"/>
  <c r="CL23" i="38"/>
  <c r="CM23" i="38"/>
  <c r="CN23" i="38"/>
  <c r="CO23" i="38"/>
  <c r="CP23" i="38"/>
  <c r="CQ23" i="38"/>
  <c r="CR23" i="38"/>
  <c r="CS23" i="38"/>
  <c r="CT23" i="38"/>
  <c r="CU23" i="38"/>
  <c r="CV23" i="38"/>
  <c r="CW23" i="38"/>
  <c r="CX23" i="38"/>
  <c r="CY23" i="38"/>
  <c r="CZ23" i="38"/>
  <c r="DA23" i="38"/>
  <c r="DB23" i="38"/>
  <c r="DC23" i="38"/>
  <c r="BS24" i="38"/>
  <c r="BT24" i="38"/>
  <c r="BU24" i="38"/>
  <c r="BV24" i="38"/>
  <c r="BW24" i="38"/>
  <c r="BX24" i="38"/>
  <c r="BY24" i="38"/>
  <c r="BZ24" i="38"/>
  <c r="CA24" i="38"/>
  <c r="CB24" i="38"/>
  <c r="CC24" i="38"/>
  <c r="CD24" i="38"/>
  <c r="CE24" i="38"/>
  <c r="CF24" i="38"/>
  <c r="CG24" i="38"/>
  <c r="CH24" i="38"/>
  <c r="CI24" i="38"/>
  <c r="CJ24" i="38"/>
  <c r="CK24" i="38"/>
  <c r="CL24" i="38"/>
  <c r="CM24" i="38"/>
  <c r="CN24" i="38"/>
  <c r="CO24" i="38"/>
  <c r="CP24" i="38"/>
  <c r="CQ24" i="38"/>
  <c r="CR24" i="38"/>
  <c r="CS24" i="38"/>
  <c r="CT24" i="38"/>
  <c r="CU24" i="38"/>
  <c r="CV24" i="38"/>
  <c r="CW24" i="38"/>
  <c r="CX24" i="38"/>
  <c r="CY24" i="38"/>
  <c r="CZ24" i="38"/>
  <c r="DA24" i="38"/>
  <c r="DB24" i="38"/>
  <c r="DC24" i="38"/>
  <c r="BS25" i="38"/>
  <c r="BT25" i="38"/>
  <c r="BU25" i="38"/>
  <c r="BV25" i="38"/>
  <c r="BW25" i="38"/>
  <c r="BX25" i="38"/>
  <c r="BY25" i="38"/>
  <c r="BZ25" i="38"/>
  <c r="CA25" i="38"/>
  <c r="CB25" i="38"/>
  <c r="CC25" i="38"/>
  <c r="CD25" i="38"/>
  <c r="CE25" i="38"/>
  <c r="CF25" i="38"/>
  <c r="CG25" i="38"/>
  <c r="CH25" i="38"/>
  <c r="CI25" i="38"/>
  <c r="CJ25" i="38"/>
  <c r="CK25" i="38"/>
  <c r="CL25" i="38"/>
  <c r="CM25" i="38"/>
  <c r="CN25" i="38"/>
  <c r="CO25" i="38"/>
  <c r="CP25" i="38"/>
  <c r="CQ25" i="38"/>
  <c r="CR25" i="38"/>
  <c r="CS25" i="38"/>
  <c r="CT25" i="38"/>
  <c r="CU25" i="38"/>
  <c r="CV25" i="38"/>
  <c r="CW25" i="38"/>
  <c r="CX25" i="38"/>
  <c r="CY25" i="38"/>
  <c r="CZ25" i="38"/>
  <c r="DA25" i="38"/>
  <c r="DB25" i="38"/>
  <c r="DC25" i="38"/>
  <c r="BS26" i="38"/>
  <c r="BT26" i="38"/>
  <c r="BU26" i="38"/>
  <c r="BV26" i="38"/>
  <c r="BW26" i="38"/>
  <c r="BX26" i="38"/>
  <c r="BY26" i="38"/>
  <c r="BZ26" i="38"/>
  <c r="CA26" i="38"/>
  <c r="CB26" i="38"/>
  <c r="CC26" i="38"/>
  <c r="CD26" i="38"/>
  <c r="CE26" i="38"/>
  <c r="CF26" i="38"/>
  <c r="CG26" i="38"/>
  <c r="CH26" i="38"/>
  <c r="CI26" i="38"/>
  <c r="CJ26" i="38"/>
  <c r="CK26" i="38"/>
  <c r="CL26" i="38"/>
  <c r="CM26" i="38"/>
  <c r="CN26" i="38"/>
  <c r="CO26" i="38"/>
  <c r="CP26" i="38"/>
  <c r="CQ26" i="38"/>
  <c r="CR26" i="38"/>
  <c r="CS26" i="38"/>
  <c r="CT26" i="38"/>
  <c r="CU26" i="38"/>
  <c r="CV26" i="38"/>
  <c r="CW26" i="38"/>
  <c r="CX26" i="38"/>
  <c r="CY26" i="38"/>
  <c r="CZ26" i="38"/>
  <c r="DA26" i="38"/>
  <c r="DB26" i="38"/>
  <c r="DC26" i="38"/>
  <c r="BS27" i="38"/>
  <c r="BT27" i="38"/>
  <c r="BU27" i="38"/>
  <c r="BV27" i="38"/>
  <c r="BW27" i="38"/>
  <c r="BX27" i="38"/>
  <c r="BY27" i="38"/>
  <c r="BZ27" i="38"/>
  <c r="CA27" i="38"/>
  <c r="CB27" i="38"/>
  <c r="CC27" i="38"/>
  <c r="CD27" i="38"/>
  <c r="CE27" i="38"/>
  <c r="CF27" i="38"/>
  <c r="CG27" i="38"/>
  <c r="CH27" i="38"/>
  <c r="CI27" i="38"/>
  <c r="CJ27" i="38"/>
  <c r="CK27" i="38"/>
  <c r="CL27" i="38"/>
  <c r="CM27" i="38"/>
  <c r="CN27" i="38"/>
  <c r="CO27" i="38"/>
  <c r="CP27" i="38"/>
  <c r="CQ27" i="38"/>
  <c r="CR27" i="38"/>
  <c r="CS27" i="38"/>
  <c r="CT27" i="38"/>
  <c r="CU27" i="38"/>
  <c r="CV27" i="38"/>
  <c r="CW27" i="38"/>
  <c r="CX27" i="38"/>
  <c r="CY27" i="38"/>
  <c r="CZ27" i="38"/>
  <c r="DA27" i="38"/>
  <c r="DB27" i="38"/>
  <c r="DC27" i="38"/>
  <c r="BS28" i="38"/>
  <c r="BT28" i="38"/>
  <c r="BU28" i="38"/>
  <c r="BV28" i="38"/>
  <c r="BW28" i="38"/>
  <c r="BX28" i="38"/>
  <c r="BY28" i="38"/>
  <c r="BZ28" i="38"/>
  <c r="CA28" i="38"/>
  <c r="CB28" i="38"/>
  <c r="CC28" i="38"/>
  <c r="CD28" i="38"/>
  <c r="CE28" i="38"/>
  <c r="CF28" i="38"/>
  <c r="CG28" i="38"/>
  <c r="CH28" i="38"/>
  <c r="CI28" i="38"/>
  <c r="CJ28" i="38"/>
  <c r="CK28" i="38"/>
  <c r="CL28" i="38"/>
  <c r="CM28" i="38"/>
  <c r="CN28" i="38"/>
  <c r="CO28" i="38"/>
  <c r="CP28" i="38"/>
  <c r="CQ28" i="38"/>
  <c r="CR28" i="38"/>
  <c r="CS28" i="38"/>
  <c r="CT28" i="38"/>
  <c r="CU28" i="38"/>
  <c r="CV28" i="38"/>
  <c r="CW28" i="38"/>
  <c r="CX28" i="38"/>
  <c r="CY28" i="38"/>
  <c r="CZ28" i="38"/>
  <c r="DA28" i="38"/>
  <c r="DB28" i="38"/>
  <c r="DC28" i="38"/>
  <c r="BS29" i="38"/>
  <c r="BT29" i="38"/>
  <c r="BU29" i="38"/>
  <c r="BV29" i="38"/>
  <c r="BW29" i="38"/>
  <c r="BX29" i="38"/>
  <c r="BY29" i="38"/>
  <c r="BZ29" i="38"/>
  <c r="CA29" i="38"/>
  <c r="CB29" i="38"/>
  <c r="CC29" i="38"/>
  <c r="CD29" i="38"/>
  <c r="CE29" i="38"/>
  <c r="CF29" i="38"/>
  <c r="CG29" i="38"/>
  <c r="CH29" i="38"/>
  <c r="CI29" i="38"/>
  <c r="CJ29" i="38"/>
  <c r="CK29" i="38"/>
  <c r="CL29" i="38"/>
  <c r="CM29" i="38"/>
  <c r="CN29" i="38"/>
  <c r="CO29" i="38"/>
  <c r="CP29" i="38"/>
  <c r="CQ29" i="38"/>
  <c r="CR29" i="38"/>
  <c r="CS29" i="38"/>
  <c r="CT29" i="38"/>
  <c r="CU29" i="38"/>
  <c r="CV29" i="38"/>
  <c r="CW29" i="38"/>
  <c r="CX29" i="38"/>
  <c r="CY29" i="38"/>
  <c r="CZ29" i="38"/>
  <c r="DA29" i="38"/>
  <c r="DB29" i="38"/>
  <c r="DC29" i="38"/>
  <c r="BS30" i="38"/>
  <c r="BT30" i="38"/>
  <c r="BU30" i="38"/>
  <c r="BV30" i="38"/>
  <c r="BW30" i="38"/>
  <c r="BX30" i="38"/>
  <c r="BY30" i="38"/>
  <c r="BZ30" i="38"/>
  <c r="CA30" i="38"/>
  <c r="CB30" i="38"/>
  <c r="CC30" i="38"/>
  <c r="CD30" i="38"/>
  <c r="CE30" i="38"/>
  <c r="CF30" i="38"/>
  <c r="CG30" i="38"/>
  <c r="CH30" i="38"/>
  <c r="CI30" i="38"/>
  <c r="CJ30" i="38"/>
  <c r="CK30" i="38"/>
  <c r="CL30" i="38"/>
  <c r="CM30" i="38"/>
  <c r="CN30" i="38"/>
  <c r="CO30" i="38"/>
  <c r="CP30" i="38"/>
  <c r="CQ30" i="38"/>
  <c r="CR30" i="38"/>
  <c r="CS30" i="38"/>
  <c r="CT30" i="38"/>
  <c r="CU30" i="38"/>
  <c r="CV30" i="38"/>
  <c r="CW30" i="38"/>
  <c r="CX30" i="38"/>
  <c r="CY30" i="38"/>
  <c r="CZ30" i="38"/>
  <c r="DA30" i="38"/>
  <c r="DB30" i="38"/>
  <c r="DC30" i="38"/>
  <c r="BS31" i="38"/>
  <c r="BT31" i="38"/>
  <c r="BU31" i="38"/>
  <c r="BV31" i="38"/>
  <c r="BW31" i="38"/>
  <c r="BX31" i="38"/>
  <c r="BY31" i="38"/>
  <c r="BZ31" i="38"/>
  <c r="CA31" i="38"/>
  <c r="CB31" i="38"/>
  <c r="CC31" i="38"/>
  <c r="CD31" i="38"/>
  <c r="CE31" i="38"/>
  <c r="CF31" i="38"/>
  <c r="CG31" i="38"/>
  <c r="CH31" i="38"/>
  <c r="CI31" i="38"/>
  <c r="CJ31" i="38"/>
  <c r="CK31" i="38"/>
  <c r="CL31" i="38"/>
  <c r="CM31" i="38"/>
  <c r="CN31" i="38"/>
  <c r="CO31" i="38"/>
  <c r="CP31" i="38"/>
  <c r="CQ31" i="38"/>
  <c r="CR31" i="38"/>
  <c r="CS31" i="38"/>
  <c r="CT31" i="38"/>
  <c r="CU31" i="38"/>
  <c r="CV31" i="38"/>
  <c r="CW31" i="38"/>
  <c r="CX31" i="38"/>
  <c r="CY31" i="38"/>
  <c r="CZ31" i="38"/>
  <c r="DA31" i="38"/>
  <c r="DB31" i="38"/>
  <c r="DC31" i="38"/>
  <c r="BS32" i="38"/>
  <c r="BT32" i="38"/>
  <c r="BU32" i="38"/>
  <c r="BV32" i="38"/>
  <c r="BW32" i="38"/>
  <c r="BX32" i="38"/>
  <c r="BY32" i="38"/>
  <c r="BZ32" i="38"/>
  <c r="CA32" i="38"/>
  <c r="CB32" i="38"/>
  <c r="CC32" i="38"/>
  <c r="CD32" i="38"/>
  <c r="CE32" i="38"/>
  <c r="CF32" i="38"/>
  <c r="CG32" i="38"/>
  <c r="CH32" i="38"/>
  <c r="CI32" i="38"/>
  <c r="CJ32" i="38"/>
  <c r="CK32" i="38"/>
  <c r="CL32" i="38"/>
  <c r="CM32" i="38"/>
  <c r="CN32" i="38"/>
  <c r="CO32" i="38"/>
  <c r="CP32" i="38"/>
  <c r="CQ32" i="38"/>
  <c r="CR32" i="38"/>
  <c r="CS32" i="38"/>
  <c r="CT32" i="38"/>
  <c r="CU32" i="38"/>
  <c r="CV32" i="38"/>
  <c r="CW32" i="38"/>
  <c r="CX32" i="38"/>
  <c r="CY32" i="38"/>
  <c r="CZ32" i="38"/>
  <c r="DA32" i="38"/>
  <c r="DB32" i="38"/>
  <c r="DC32" i="38"/>
  <c r="BS33" i="38"/>
  <c r="BT33" i="38"/>
  <c r="BU33" i="38"/>
  <c r="BV33" i="38"/>
  <c r="BW33" i="38"/>
  <c r="BX33" i="38"/>
  <c r="BY33" i="38"/>
  <c r="BZ33" i="38"/>
  <c r="CA33" i="38"/>
  <c r="CB33" i="38"/>
  <c r="CC33" i="38"/>
  <c r="CD33" i="38"/>
  <c r="CE33" i="38"/>
  <c r="CF33" i="38"/>
  <c r="CG33" i="38"/>
  <c r="CH33" i="38"/>
  <c r="CI33" i="38"/>
  <c r="CJ33" i="38"/>
  <c r="CK33" i="38"/>
  <c r="CL33" i="38"/>
  <c r="CM33" i="38"/>
  <c r="CN33" i="38"/>
  <c r="CO33" i="38"/>
  <c r="CP33" i="38"/>
  <c r="CQ33" i="38"/>
  <c r="CR33" i="38"/>
  <c r="CS33" i="38"/>
  <c r="CT33" i="38"/>
  <c r="CU33" i="38"/>
  <c r="CV33" i="38"/>
  <c r="CW33" i="38"/>
  <c r="CX33" i="38"/>
  <c r="CY33" i="38"/>
  <c r="CZ33" i="38"/>
  <c r="DA33" i="38"/>
  <c r="DB33" i="38"/>
  <c r="DC33" i="38"/>
  <c r="BS34" i="38"/>
  <c r="BT34" i="38"/>
  <c r="BU34" i="38"/>
  <c r="BV34" i="38"/>
  <c r="BW34" i="38"/>
  <c r="BX34" i="38"/>
  <c r="BY34" i="38"/>
  <c r="BZ34" i="38"/>
  <c r="CA34" i="38"/>
  <c r="CB34" i="38"/>
  <c r="CC34" i="38"/>
  <c r="CD34" i="38"/>
  <c r="CE34" i="38"/>
  <c r="CF34" i="38"/>
  <c r="CG34" i="38"/>
  <c r="CH34" i="38"/>
  <c r="CI34" i="38"/>
  <c r="CJ34" i="38"/>
  <c r="CK34" i="38"/>
  <c r="CL34" i="38"/>
  <c r="CM34" i="38"/>
  <c r="CN34" i="38"/>
  <c r="CO34" i="38"/>
  <c r="CP34" i="38"/>
  <c r="CQ34" i="38"/>
  <c r="CR34" i="38"/>
  <c r="CS34" i="38"/>
  <c r="CT34" i="38"/>
  <c r="CU34" i="38"/>
  <c r="CV34" i="38"/>
  <c r="CW34" i="38"/>
  <c r="CX34" i="38"/>
  <c r="CY34" i="38"/>
  <c r="CZ34" i="38"/>
  <c r="DA34" i="38"/>
  <c r="DB34" i="38"/>
  <c r="DC34" i="38"/>
  <c r="BS35" i="38"/>
  <c r="BT35" i="38"/>
  <c r="BU35" i="38"/>
  <c r="BV35" i="38"/>
  <c r="BW35" i="38"/>
  <c r="BX35" i="38"/>
  <c r="BY35" i="38"/>
  <c r="BZ35" i="38"/>
  <c r="CA35" i="38"/>
  <c r="CB35" i="38"/>
  <c r="CC35" i="38"/>
  <c r="CD35" i="38"/>
  <c r="CE35" i="38"/>
  <c r="CF35" i="38"/>
  <c r="CG35" i="38"/>
  <c r="CH35" i="38"/>
  <c r="CI35" i="38"/>
  <c r="CJ35" i="38"/>
  <c r="CK35" i="38"/>
  <c r="CL35" i="38"/>
  <c r="CM35" i="38"/>
  <c r="CN35" i="38"/>
  <c r="CO35" i="38"/>
  <c r="CP35" i="38"/>
  <c r="CQ35" i="38"/>
  <c r="CR35" i="38"/>
  <c r="CS35" i="38"/>
  <c r="CT35" i="38"/>
  <c r="CU35" i="38"/>
  <c r="CV35" i="38"/>
  <c r="CW35" i="38"/>
  <c r="CX35" i="38"/>
  <c r="CY35" i="38"/>
  <c r="CZ35" i="38"/>
  <c r="DA35" i="38"/>
  <c r="DB35" i="38"/>
  <c r="DC35" i="38"/>
  <c r="BS36" i="38"/>
  <c r="BT36" i="38"/>
  <c r="BU36" i="38"/>
  <c r="BV36" i="38"/>
  <c r="BW36" i="38"/>
  <c r="BX36" i="38"/>
  <c r="BY36" i="38"/>
  <c r="BZ36" i="38"/>
  <c r="CA36" i="38"/>
  <c r="CB36" i="38"/>
  <c r="CC36" i="38"/>
  <c r="CD36" i="38"/>
  <c r="CE36" i="38"/>
  <c r="CF36" i="38"/>
  <c r="CG36" i="38"/>
  <c r="CH36" i="38"/>
  <c r="CI36" i="38"/>
  <c r="CJ36" i="38"/>
  <c r="CK36" i="38"/>
  <c r="CL36" i="38"/>
  <c r="CM36" i="38"/>
  <c r="CN36" i="38"/>
  <c r="CO36" i="38"/>
  <c r="CP36" i="38"/>
  <c r="CQ36" i="38"/>
  <c r="CR36" i="38"/>
  <c r="CS36" i="38"/>
  <c r="CT36" i="38"/>
  <c r="CU36" i="38"/>
  <c r="CV36" i="38"/>
  <c r="CW36" i="38"/>
  <c r="CX36" i="38"/>
  <c r="CY36" i="38"/>
  <c r="CZ36" i="38"/>
  <c r="DA36" i="38"/>
  <c r="DB36" i="38"/>
  <c r="DC36" i="38"/>
  <c r="BS37" i="38"/>
  <c r="BT37" i="38"/>
  <c r="BU37" i="38"/>
  <c r="BV37" i="38"/>
  <c r="BW37" i="38"/>
  <c r="BX37" i="38"/>
  <c r="BY37" i="38"/>
  <c r="BZ37" i="38"/>
  <c r="CA37" i="38"/>
  <c r="CB37" i="38"/>
  <c r="CC37" i="38"/>
  <c r="CD37" i="38"/>
  <c r="CE37" i="38"/>
  <c r="CF37" i="38"/>
  <c r="CG37" i="38"/>
  <c r="CH37" i="38"/>
  <c r="CI37" i="38"/>
  <c r="CJ37" i="38"/>
  <c r="CK37" i="38"/>
  <c r="CL37" i="38"/>
  <c r="CM37" i="38"/>
  <c r="CN37" i="38"/>
  <c r="CO37" i="38"/>
  <c r="CP37" i="38"/>
  <c r="CQ37" i="38"/>
  <c r="CR37" i="38"/>
  <c r="CS37" i="38"/>
  <c r="CT37" i="38"/>
  <c r="CU37" i="38"/>
  <c r="CV37" i="38"/>
  <c r="CW37" i="38"/>
  <c r="CX37" i="38"/>
  <c r="CY37" i="38"/>
  <c r="CZ37" i="38"/>
  <c r="DA37" i="38"/>
  <c r="DB37" i="38"/>
  <c r="DC37" i="38"/>
  <c r="BS38" i="38"/>
  <c r="BT38" i="38"/>
  <c r="BU38" i="38"/>
  <c r="BV38" i="38"/>
  <c r="BW38" i="38"/>
  <c r="BX38" i="38"/>
  <c r="BY38" i="38"/>
  <c r="BZ38" i="38"/>
  <c r="CA38" i="38"/>
  <c r="CB38" i="38"/>
  <c r="CC38" i="38"/>
  <c r="CD38" i="38"/>
  <c r="CE38" i="38"/>
  <c r="CF38" i="38"/>
  <c r="CG38" i="38"/>
  <c r="CH38" i="38"/>
  <c r="CI38" i="38"/>
  <c r="CJ38" i="38"/>
  <c r="CK38" i="38"/>
  <c r="CL38" i="38"/>
  <c r="CM38" i="38"/>
  <c r="CN38" i="38"/>
  <c r="CO38" i="38"/>
  <c r="CP38" i="38"/>
  <c r="CQ38" i="38"/>
  <c r="CR38" i="38"/>
  <c r="CS38" i="38"/>
  <c r="CT38" i="38"/>
  <c r="CU38" i="38"/>
  <c r="CV38" i="38"/>
  <c r="CW38" i="38"/>
  <c r="CX38" i="38"/>
  <c r="CY38" i="38"/>
  <c r="CZ38" i="38"/>
  <c r="DA38" i="38"/>
  <c r="DB38" i="38"/>
  <c r="DC38" i="38"/>
  <c r="BS14" i="38" l="1"/>
  <c r="BS16" i="38"/>
  <c r="DD16" i="38" s="1"/>
  <c r="BS15" i="38"/>
  <c r="DD15" i="38" s="1"/>
  <c r="BS13" i="38"/>
  <c r="CL19" i="38"/>
  <c r="CR18" i="38"/>
  <c r="CJ18" i="38"/>
  <c r="CB18" i="38"/>
  <c r="CV20" i="39"/>
  <c r="CF20" i="39"/>
  <c r="BX20" i="39"/>
  <c r="BW19" i="38"/>
  <c r="CZ18" i="38"/>
  <c r="DC20" i="39"/>
  <c r="DC39" i="39" s="1"/>
  <c r="DC40" i="39" s="1"/>
  <c r="BX18" i="39"/>
  <c r="CX19" i="39"/>
  <c r="CH19" i="39"/>
  <c r="CH39" i="39" s="1"/>
  <c r="CH40" i="39" s="1"/>
  <c r="CE19" i="38"/>
  <c r="CV18" i="38"/>
  <c r="CV39" i="38" s="1"/>
  <c r="CV40" i="38" s="1"/>
  <c r="CN18" i="38"/>
  <c r="CN39" i="38" s="1"/>
  <c r="CN40" i="38" s="1"/>
  <c r="CF18" i="38"/>
  <c r="CF39" i="38" s="1"/>
  <c r="CF40" i="38" s="1"/>
  <c r="BX18" i="38"/>
  <c r="BX39" i="38" s="1"/>
  <c r="BX40" i="38" s="1"/>
  <c r="CZ20" i="39"/>
  <c r="CR20" i="39"/>
  <c r="CJ20" i="39"/>
  <c r="CB20" i="39"/>
  <c r="CD19" i="38"/>
  <c r="CD39" i="38" s="1"/>
  <c r="CD40" i="38" s="1"/>
  <c r="CN18" i="39"/>
  <c r="DB20" i="38"/>
  <c r="DB19" i="38"/>
  <c r="CP19" i="39"/>
  <c r="CP39" i="39" s="1"/>
  <c r="CP40" i="39" s="1"/>
  <c r="BZ19" i="39"/>
  <c r="CU20" i="38"/>
  <c r="CU39" i="38" s="1"/>
  <c r="CU40" i="38" s="1"/>
  <c r="CE20" i="38"/>
  <c r="DA20" i="38"/>
  <c r="DA39" i="38" s="1"/>
  <c r="DA40" i="38" s="1"/>
  <c r="CS20" i="38"/>
  <c r="CS39" i="38" s="1"/>
  <c r="CS40" i="38" s="1"/>
  <c r="CK20" i="38"/>
  <c r="CC20" i="38"/>
  <c r="CC39" i="38" s="1"/>
  <c r="CC40" i="38" s="1"/>
  <c r="BU20" i="38"/>
  <c r="CX19" i="38"/>
  <c r="CP19" i="38"/>
  <c r="CH19" i="38"/>
  <c r="CH39" i="38" s="1"/>
  <c r="CH40" i="38" s="1"/>
  <c r="BZ19" i="38"/>
  <c r="BZ39" i="38" s="1"/>
  <c r="BZ40" i="38" s="1"/>
  <c r="CV19" i="39"/>
  <c r="CN19" i="39"/>
  <c r="CF19" i="39"/>
  <c r="BX19" i="39"/>
  <c r="CY18" i="38"/>
  <c r="CY39" i="38" s="1"/>
  <c r="CY40" i="38" s="1"/>
  <c r="CM20" i="38"/>
  <c r="CM39" i="38" s="1"/>
  <c r="CM40" i="38" s="1"/>
  <c r="BW20" i="38"/>
  <c r="CZ20" i="38"/>
  <c r="CR20" i="38"/>
  <c r="CJ20" i="38"/>
  <c r="CB20" i="38"/>
  <c r="CW19" i="38"/>
  <c r="CW39" i="38" s="1"/>
  <c r="CW40" i="38" s="1"/>
  <c r="CO19" i="38"/>
  <c r="CG19" i="38"/>
  <c r="CG39" i="38" s="1"/>
  <c r="CG40" i="38" s="1"/>
  <c r="BY19" i="38"/>
  <c r="CW19" i="39"/>
  <c r="CW39" i="39" s="1"/>
  <c r="CW40" i="39" s="1"/>
  <c r="CO19" i="39"/>
  <c r="CO39" i="39" s="1"/>
  <c r="CO40" i="39" s="1"/>
  <c r="CG19" i="39"/>
  <c r="CG39" i="39" s="1"/>
  <c r="CG40" i="39" s="1"/>
  <c r="BY19" i="39"/>
  <c r="BY39" i="39" s="1"/>
  <c r="BY40" i="39" s="1"/>
  <c r="BZ15" i="39"/>
  <c r="DD15" i="39" s="1"/>
  <c r="CK14" i="38"/>
  <c r="DA14" i="39"/>
  <c r="DA39" i="39" s="1"/>
  <c r="DA40" i="39" s="1"/>
  <c r="BU14" i="39"/>
  <c r="BU39" i="39" s="1"/>
  <c r="BU40" i="39" s="1"/>
  <c r="CP14" i="38"/>
  <c r="CX14" i="38"/>
  <c r="CB14" i="39"/>
  <c r="CZ14" i="39"/>
  <c r="CY14" i="39"/>
  <c r="CQ14" i="39"/>
  <c r="CI14" i="39"/>
  <c r="CA14" i="39"/>
  <c r="CJ14" i="39"/>
  <c r="CR14" i="38"/>
  <c r="BY13" i="38"/>
  <c r="CI13" i="39"/>
  <c r="CQ13" i="39"/>
  <c r="BS12" i="38"/>
  <c r="DD12" i="38" s="1"/>
  <c r="CO13" i="38"/>
  <c r="CY13" i="39"/>
  <c r="CN13" i="39"/>
  <c r="CZ13" i="39"/>
  <c r="CR13" i="39"/>
  <c r="CJ13" i="39"/>
  <c r="CB13" i="39"/>
  <c r="DD17" i="39"/>
  <c r="DD16" i="39"/>
  <c r="DD12" i="39"/>
  <c r="DD24" i="39"/>
  <c r="CD39" i="39"/>
  <c r="CD40" i="39" s="1"/>
  <c r="CC39" i="39"/>
  <c r="CC40" i="39" s="1"/>
  <c r="DD26" i="39"/>
  <c r="DD25" i="39"/>
  <c r="CU39" i="39"/>
  <c r="CU40" i="39" s="1"/>
  <c r="BW39" i="39"/>
  <c r="BW40" i="39" s="1"/>
  <c r="CT39" i="39"/>
  <c r="CT40" i="39" s="1"/>
  <c r="DD34" i="39"/>
  <c r="DD21" i="38"/>
  <c r="BT39" i="38"/>
  <c r="BT40" i="38" s="1"/>
  <c r="CK39" i="39"/>
  <c r="CK40" i="39" s="1"/>
  <c r="DD33" i="39"/>
  <c r="DD23" i="39"/>
  <c r="CS39" i="39"/>
  <c r="CS40" i="39" s="1"/>
  <c r="CM39" i="39"/>
  <c r="CM40" i="39" s="1"/>
  <c r="CE39" i="39"/>
  <c r="CE40" i="39" s="1"/>
  <c r="DD32" i="39"/>
  <c r="DD27" i="38"/>
  <c r="DB39" i="39"/>
  <c r="DB40" i="39" s="1"/>
  <c r="BV39" i="39"/>
  <c r="BV40" i="39" s="1"/>
  <c r="DD32" i="38"/>
  <c r="DD31" i="39"/>
  <c r="DD37" i="38"/>
  <c r="DD24" i="38"/>
  <c r="DD23" i="38"/>
  <c r="DD37" i="39"/>
  <c r="DD29" i="39"/>
  <c r="DD21" i="39"/>
  <c r="DD35" i="38"/>
  <c r="DD29" i="38"/>
  <c r="CI39" i="38"/>
  <c r="CI40" i="38" s="1"/>
  <c r="DD22" i="39"/>
  <c r="CQ39" i="38"/>
  <c r="CQ40" i="38" s="1"/>
  <c r="CA39" i="38"/>
  <c r="CA40" i="38" s="1"/>
  <c r="DD38" i="39"/>
  <c r="DD30" i="39"/>
  <c r="DD38" i="38"/>
  <c r="DD30" i="38"/>
  <c r="DD22" i="38"/>
  <c r="DD31" i="38"/>
  <c r="DD36" i="39"/>
  <c r="DD35" i="39"/>
  <c r="DD28" i="39"/>
  <c r="BT39" i="39"/>
  <c r="BT40" i="39" s="1"/>
  <c r="BS11" i="39"/>
  <c r="DD11" i="39" s="1"/>
  <c r="CT39" i="38"/>
  <c r="CT40" i="38" s="1"/>
  <c r="BV39" i="38"/>
  <c r="BV40" i="38" s="1"/>
  <c r="DD33" i="38"/>
  <c r="DD25" i="38"/>
  <c r="DD27" i="39"/>
  <c r="DD36" i="38"/>
  <c r="DD28" i="38"/>
  <c r="DC39" i="38"/>
  <c r="DC40" i="38" s="1"/>
  <c r="DD34" i="38"/>
  <c r="DD26" i="38"/>
  <c r="DD17" i="38"/>
  <c r="BS11" i="38"/>
  <c r="DD11" i="38" s="1"/>
  <c r="CB39" i="38" l="1"/>
  <c r="CB40" i="38" s="1"/>
  <c r="BW39" i="38"/>
  <c r="BW40" i="38" s="1"/>
  <c r="CV39" i="39"/>
  <c r="CV40" i="39" s="1"/>
  <c r="CZ39" i="38"/>
  <c r="CZ40" i="38" s="1"/>
  <c r="DB39" i="38"/>
  <c r="DB40" i="38" s="1"/>
  <c r="CR39" i="39"/>
  <c r="CR40" i="39" s="1"/>
  <c r="CF39" i="39"/>
  <c r="CF40" i="39" s="1"/>
  <c r="CO39" i="38"/>
  <c r="CO40" i="38" s="1"/>
  <c r="CJ39" i="38"/>
  <c r="CJ40" i="38" s="1"/>
  <c r="DD19" i="38"/>
  <c r="CP39" i="38"/>
  <c r="CP40" i="38" s="1"/>
  <c r="BZ39" i="39"/>
  <c r="BZ40" i="39" s="1"/>
  <c r="CE39" i="38"/>
  <c r="CE40" i="38" s="1"/>
  <c r="DD18" i="39"/>
  <c r="DD18" i="38"/>
  <c r="DD19" i="39"/>
  <c r="CK39" i="38"/>
  <c r="CK40" i="38" s="1"/>
  <c r="BU39" i="38"/>
  <c r="BU40" i="38" s="1"/>
  <c r="CN39" i="39"/>
  <c r="CN40" i="39" s="1"/>
  <c r="CR39" i="38"/>
  <c r="CR40" i="38" s="1"/>
  <c r="BX39" i="39"/>
  <c r="BX40" i="39" s="1"/>
  <c r="BY39" i="38"/>
  <c r="BY40" i="38" s="1"/>
  <c r="CY39" i="39"/>
  <c r="CY40" i="39" s="1"/>
  <c r="CB39" i="39"/>
  <c r="CB40" i="39" s="1"/>
  <c r="CJ39" i="39"/>
  <c r="CJ40" i="39" s="1"/>
  <c r="CZ39" i="39"/>
  <c r="CZ40" i="39" s="1"/>
  <c r="DD14" i="39"/>
  <c r="DD14" i="38"/>
  <c r="CQ39" i="39"/>
  <c r="CQ40" i="39" s="1"/>
  <c r="CI39" i="39"/>
  <c r="CI40" i="39" s="1"/>
  <c r="CA39" i="39"/>
  <c r="CA40" i="39" s="1"/>
  <c r="BS8" i="39"/>
  <c r="B2" i="48"/>
  <c r="B3" i="48"/>
  <c r="B4" i="48"/>
  <c r="B5" i="48"/>
  <c r="B6" i="48"/>
  <c r="B7" i="48"/>
  <c r="B8" i="48"/>
  <c r="B9" i="48"/>
  <c r="B10" i="48"/>
  <c r="B11" i="48"/>
  <c r="B12" i="48"/>
  <c r="B13" i="48"/>
  <c r="B14" i="48"/>
  <c r="B15" i="48"/>
  <c r="B16" i="48"/>
  <c r="B17" i="48"/>
  <c r="B18" i="48"/>
  <c r="B19" i="48"/>
  <c r="B20" i="48"/>
  <c r="B21" i="48"/>
  <c r="B22" i="48"/>
  <c r="B23" i="48"/>
  <c r="B24" i="48"/>
  <c r="B25" i="48"/>
  <c r="B26" i="48"/>
  <c r="B27" i="48"/>
  <c r="B28" i="48"/>
  <c r="B29" i="48"/>
  <c r="B30" i="48"/>
  <c r="B31" i="48"/>
  <c r="B32" i="48"/>
  <c r="B33" i="48"/>
  <c r="B34" i="48"/>
  <c r="B35" i="48"/>
  <c r="B36" i="48"/>
  <c r="B37" i="48"/>
  <c r="B2" i="47"/>
  <c r="B3" i="47"/>
  <c r="B4" i="47"/>
  <c r="B5" i="47"/>
  <c r="B6" i="47"/>
  <c r="B7" i="47"/>
  <c r="B8"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2" i="46"/>
  <c r="B3" i="46"/>
  <c r="B4" i="46"/>
  <c r="B5" i="46"/>
  <c r="B6" i="46"/>
  <c r="B7" i="46"/>
  <c r="B8" i="46"/>
  <c r="B9" i="46"/>
  <c r="B10" i="46"/>
  <c r="B11" i="46"/>
  <c r="B13" i="46"/>
  <c r="B14" i="46"/>
  <c r="B15" i="46"/>
  <c r="B16" i="46"/>
  <c r="B17" i="46"/>
  <c r="B18" i="46"/>
  <c r="B19" i="46"/>
  <c r="B20" i="46"/>
  <c r="B21" i="46"/>
  <c r="B22" i="46"/>
  <c r="B23" i="46"/>
  <c r="B24" i="46"/>
  <c r="B25" i="46"/>
  <c r="B26" i="46"/>
  <c r="B28" i="46"/>
  <c r="B29" i="46"/>
  <c r="B30" i="46"/>
  <c r="B31" i="46"/>
  <c r="B32" i="46"/>
  <c r="B33" i="46"/>
  <c r="B34" i="46"/>
  <c r="B35" i="46"/>
  <c r="B36" i="46"/>
  <c r="B37" i="46"/>
  <c r="B38" i="46"/>
  <c r="L41" i="48"/>
  <c r="L40" i="48"/>
  <c r="L41" i="47"/>
  <c r="L40" i="47"/>
  <c r="N48" i="46"/>
  <c r="L47" i="46"/>
  <c r="N47" i="46" s="1"/>
  <c r="DD8" i="39" l="1"/>
  <c r="BS9" i="38"/>
  <c r="DD9" i="38" s="1"/>
  <c r="BS9" i="39"/>
  <c r="DD9" i="39" s="1"/>
  <c r="BS10" i="38"/>
  <c r="DD10" i="38" s="1"/>
  <c r="BS10" i="39"/>
  <c r="DD10" i="39" s="1"/>
  <c r="BS8" i="38"/>
  <c r="C36" i="48"/>
  <c r="C7" i="48"/>
  <c r="C15" i="48"/>
  <c r="C12" i="48"/>
  <c r="C12" i="47"/>
  <c r="C13" i="46"/>
  <c r="BS39" i="39" l="1"/>
  <c r="DD8" i="38"/>
  <c r="BS39" i="38"/>
  <c r="C22" i="48"/>
  <c r="C24" i="48"/>
  <c r="C36" i="46"/>
  <c r="C3" i="48"/>
  <c r="C13" i="48"/>
  <c r="C8" i="47"/>
  <c r="C19" i="46"/>
  <c r="C34" i="47"/>
  <c r="C17" i="46"/>
  <c r="C23" i="48"/>
  <c r="C11" i="47"/>
  <c r="C19" i="48"/>
  <c r="C14" i="48"/>
  <c r="C21" i="47"/>
  <c r="C6" i="47"/>
  <c r="C10" i="46"/>
  <c r="C5" i="46"/>
  <c r="C37" i="48"/>
  <c r="C7" i="47"/>
  <c r="C37" i="46"/>
  <c r="C36" i="47"/>
  <c r="C15" i="47"/>
  <c r="C7" i="46"/>
  <c r="C16" i="46"/>
  <c r="C28" i="48"/>
  <c r="C28" i="47"/>
  <c r="C29" i="46"/>
  <c r="C33" i="48"/>
  <c r="C33" i="47"/>
  <c r="C34" i="46"/>
  <c r="C9" i="48"/>
  <c r="C9" i="47"/>
  <c r="C9" i="46"/>
  <c r="C17" i="48"/>
  <c r="C17" i="47"/>
  <c r="C18" i="46"/>
  <c r="C4" i="48"/>
  <c r="C4" i="47"/>
  <c r="C4" i="46"/>
  <c r="C25" i="48"/>
  <c r="C25" i="47"/>
  <c r="C26" i="46"/>
  <c r="BS40" i="39" l="1"/>
  <c r="BS40" i="38"/>
  <c r="C31" i="48"/>
  <c r="C30" i="47"/>
  <c r="C30" i="48"/>
  <c r="C29" i="47"/>
  <c r="C22" i="47"/>
  <c r="C28" i="46"/>
  <c r="C23" i="46"/>
  <c r="C24" i="47"/>
  <c r="C35" i="48"/>
  <c r="C35" i="47"/>
  <c r="C14" i="46"/>
  <c r="C25" i="46"/>
  <c r="C31" i="46"/>
  <c r="C18" i="47"/>
  <c r="C18" i="48"/>
  <c r="C3" i="47"/>
  <c r="C3" i="46"/>
  <c r="C13" i="47"/>
  <c r="C31" i="47"/>
  <c r="C8" i="46"/>
  <c r="C32" i="46"/>
  <c r="C8" i="48"/>
  <c r="C35" i="46"/>
  <c r="C27" i="47"/>
  <c r="C27" i="48"/>
  <c r="C34" i="48"/>
  <c r="C24" i="46"/>
  <c r="C30" i="46"/>
  <c r="C29" i="48"/>
  <c r="C19" i="47"/>
  <c r="C20" i="46"/>
  <c r="C10" i="47"/>
  <c r="C11" i="46"/>
  <c r="C10" i="48"/>
  <c r="C11" i="48"/>
  <c r="C16" i="47"/>
  <c r="C16" i="48"/>
  <c r="C23" i="47"/>
  <c r="C14" i="47"/>
  <c r="C15" i="46"/>
  <c r="C21" i="48"/>
  <c r="C22" i="46"/>
  <c r="C6" i="48"/>
  <c r="C26" i="47"/>
  <c r="C26" i="48"/>
  <c r="C6" i="46"/>
  <c r="C5" i="47"/>
  <c r="C5" i="48"/>
  <c r="C38" i="46"/>
  <c r="C37" i="47"/>
  <c r="C2" i="48"/>
  <c r="C2" i="47"/>
  <c r="G1" i="48" l="1"/>
  <c r="G1" i="47"/>
  <c r="K2" i="48"/>
  <c r="K3" i="48"/>
  <c r="K4" i="48"/>
  <c r="K5" i="48"/>
  <c r="K6" i="48"/>
  <c r="K7" i="48"/>
  <c r="K8" i="48"/>
  <c r="K9" i="48"/>
  <c r="K10" i="48"/>
  <c r="K11" i="48"/>
  <c r="K12" i="48"/>
  <c r="K13" i="48"/>
  <c r="K14" i="48"/>
  <c r="K15" i="48"/>
  <c r="K16" i="48"/>
  <c r="K17" i="48"/>
  <c r="K18" i="48"/>
  <c r="K19" i="48"/>
  <c r="K20" i="48"/>
  <c r="K21" i="48"/>
  <c r="K22" i="48"/>
  <c r="K23" i="48"/>
  <c r="K24" i="48"/>
  <c r="K25" i="48"/>
  <c r="K26" i="48"/>
  <c r="K27" i="48"/>
  <c r="K28" i="48"/>
  <c r="K29" i="48"/>
  <c r="K30" i="48"/>
  <c r="K31" i="48"/>
  <c r="K32" i="48"/>
  <c r="K33" i="48"/>
  <c r="K34" i="48"/>
  <c r="K35" i="48"/>
  <c r="K36" i="48"/>
  <c r="K37" i="48"/>
  <c r="K2" i="47"/>
  <c r="K3" i="47"/>
  <c r="K4" i="47"/>
  <c r="K5" i="47"/>
  <c r="K6" i="47"/>
  <c r="K7"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O3" i="46"/>
  <c r="P3" i="46" s="1"/>
  <c r="Q3" i="46" s="1"/>
  <c r="O4" i="46"/>
  <c r="P4" i="46" s="1"/>
  <c r="Q4" i="46" s="1"/>
  <c r="O5" i="46"/>
  <c r="P5" i="46" s="1"/>
  <c r="Q5" i="46" s="1"/>
  <c r="O6" i="46"/>
  <c r="P6" i="46" s="1"/>
  <c r="Q6" i="46" s="1"/>
  <c r="O7" i="46"/>
  <c r="P7" i="46" s="1"/>
  <c r="Q7" i="46" s="1"/>
  <c r="O8" i="46"/>
  <c r="P8" i="46" s="1"/>
  <c r="Q8" i="46" s="1"/>
  <c r="O9" i="46"/>
  <c r="P9" i="46" s="1"/>
  <c r="Q9" i="46" s="1"/>
  <c r="O10" i="46"/>
  <c r="P10" i="46" s="1"/>
  <c r="Q10" i="46" s="1"/>
  <c r="O11" i="46"/>
  <c r="P11" i="46" s="1"/>
  <c r="Q11" i="46" s="1"/>
  <c r="O13" i="46"/>
  <c r="P13" i="46" s="1"/>
  <c r="Q13" i="46" s="1"/>
  <c r="O14" i="46"/>
  <c r="P14" i="46" s="1"/>
  <c r="Q14" i="46" s="1"/>
  <c r="O15" i="46"/>
  <c r="P15" i="46" s="1"/>
  <c r="Q15" i="46" s="1"/>
  <c r="O16" i="46"/>
  <c r="P16" i="46" s="1"/>
  <c r="Q16" i="46" s="1"/>
  <c r="O17" i="46"/>
  <c r="P17" i="46" s="1"/>
  <c r="Q17" i="46" s="1"/>
  <c r="O18" i="46"/>
  <c r="P18" i="46" s="1"/>
  <c r="Q18" i="46" s="1"/>
  <c r="O19" i="46"/>
  <c r="P19" i="46" s="1"/>
  <c r="Q19" i="46" s="1"/>
  <c r="O20" i="46"/>
  <c r="P20" i="46" s="1"/>
  <c r="Q20" i="46" s="1"/>
  <c r="O21" i="46"/>
  <c r="O22" i="46"/>
  <c r="P22" i="46" s="1"/>
  <c r="Q22" i="46" s="1"/>
  <c r="O23" i="46"/>
  <c r="P23" i="46" s="1"/>
  <c r="Q23" i="46" s="1"/>
  <c r="O24" i="46"/>
  <c r="P24" i="46" s="1"/>
  <c r="Q24" i="46" s="1"/>
  <c r="O25" i="46"/>
  <c r="P25" i="46" s="1"/>
  <c r="Q25" i="46" s="1"/>
  <c r="O26" i="46"/>
  <c r="P26" i="46" s="1"/>
  <c r="Q26" i="46" s="1"/>
  <c r="O28" i="46"/>
  <c r="P28" i="46" s="1"/>
  <c r="Q28" i="46" s="1"/>
  <c r="O29" i="46"/>
  <c r="P29" i="46" s="1"/>
  <c r="Q29" i="46" s="1"/>
  <c r="O30" i="46"/>
  <c r="P30" i="46" s="1"/>
  <c r="Q30" i="46" s="1"/>
  <c r="O31" i="46"/>
  <c r="P31" i="46" s="1"/>
  <c r="Q31" i="46" s="1"/>
  <c r="O32" i="46"/>
  <c r="P32" i="46" s="1"/>
  <c r="Q32" i="46" s="1"/>
  <c r="O33" i="46"/>
  <c r="O34" i="46"/>
  <c r="P34" i="46" s="1"/>
  <c r="Q34" i="46" s="1"/>
  <c r="O35" i="46"/>
  <c r="P35" i="46" s="1"/>
  <c r="Q35" i="46" s="1"/>
  <c r="O36" i="46"/>
  <c r="P36" i="46" s="1"/>
  <c r="Q36" i="46" s="1"/>
  <c r="O37" i="46"/>
  <c r="P37" i="46" s="1"/>
  <c r="Q37" i="46" s="1"/>
  <c r="O48" i="46"/>
  <c r="O2" i="46" l="1"/>
  <c r="P2" i="46" s="1"/>
  <c r="Q2" i="46" s="1"/>
  <c r="O38" i="46"/>
  <c r="P38" i="46" s="1"/>
  <c r="Q38" i="46" s="1"/>
  <c r="BK28" i="39" l="1"/>
  <c r="BL28" i="39"/>
  <c r="BN28" i="39"/>
  <c r="BO28" i="38"/>
  <c r="BP28" i="38"/>
  <c r="BQ28" i="38"/>
  <c r="BK29" i="38"/>
  <c r="BO29" i="39"/>
  <c r="BP29" i="38"/>
  <c r="BJ29" i="39"/>
  <c r="BG29" i="39"/>
  <c r="BI28" i="38"/>
  <c r="BH28" i="38"/>
  <c r="BG28" i="38"/>
  <c r="BA28" i="39"/>
  <c r="BC28" i="39"/>
  <c r="BD29" i="38"/>
  <c r="AZ29" i="39"/>
  <c r="AZ28" i="38"/>
  <c r="AX28" i="39"/>
  <c r="AX29" i="39"/>
  <c r="AV29" i="38"/>
  <c r="AV28" i="38"/>
  <c r="BF28" i="39"/>
  <c r="AR28" i="39"/>
  <c r="AK28" i="39"/>
  <c r="AN28" i="39"/>
  <c r="AI28" i="39"/>
  <c r="AJ27" i="39"/>
  <c r="AT27" i="38"/>
  <c r="AS27" i="39"/>
  <c r="AR27" i="39"/>
  <c r="AY27" i="38"/>
  <c r="BF27" i="38"/>
  <c r="AO26" i="39"/>
  <c r="AP26" i="39"/>
  <c r="AQ26" i="39"/>
  <c r="AW26" i="39"/>
  <c r="AY26" i="39"/>
  <c r="BE26" i="39"/>
  <c r="BG26" i="39"/>
  <c r="BM26" i="39"/>
  <c r="BN26" i="39"/>
  <c r="BO26" i="39"/>
  <c r="AN27" i="39"/>
  <c r="AV27" i="39"/>
  <c r="BD27" i="39"/>
  <c r="AK28" i="38"/>
  <c r="AL28" i="39"/>
  <c r="AM28" i="39"/>
  <c r="AS28" i="38"/>
  <c r="AU28" i="39"/>
  <c r="AQ29" i="39"/>
  <c r="AY29" i="39"/>
  <c r="BH29" i="39"/>
  <c r="AG21" i="38"/>
  <c r="AG8" i="39"/>
  <c r="AH8" i="39"/>
  <c r="AI8" i="39"/>
  <c r="AJ8" i="39"/>
  <c r="AK8" i="39"/>
  <c r="AL8" i="39"/>
  <c r="AM8" i="39"/>
  <c r="AN8" i="39"/>
  <c r="AO8" i="39"/>
  <c r="AP8" i="39"/>
  <c r="AQ8" i="39"/>
  <c r="AR8" i="39"/>
  <c r="AS8" i="39"/>
  <c r="AT8" i="39"/>
  <c r="AU8" i="39"/>
  <c r="AV8" i="39"/>
  <c r="AW8" i="39"/>
  <c r="AX8" i="39"/>
  <c r="AY8" i="39"/>
  <c r="AZ8" i="39"/>
  <c r="BA8" i="39"/>
  <c r="BB8" i="39"/>
  <c r="BC8" i="39"/>
  <c r="BD8" i="39"/>
  <c r="BE8" i="39"/>
  <c r="BF8" i="39"/>
  <c r="BG8" i="39"/>
  <c r="BH8" i="39"/>
  <c r="BI8" i="39"/>
  <c r="BJ8" i="39"/>
  <c r="BK8" i="39"/>
  <c r="BL8" i="39"/>
  <c r="BM8" i="39"/>
  <c r="BN8" i="39"/>
  <c r="BO8" i="39"/>
  <c r="BP8" i="39"/>
  <c r="BQ8" i="39"/>
  <c r="AG9" i="39"/>
  <c r="AH9" i="39"/>
  <c r="AI9" i="39"/>
  <c r="AJ9" i="39"/>
  <c r="AK9" i="39"/>
  <c r="AL9" i="39"/>
  <c r="AM9" i="39"/>
  <c r="AN9" i="39"/>
  <c r="AO9" i="39"/>
  <c r="AP9" i="39"/>
  <c r="AQ9" i="39"/>
  <c r="AR9" i="39"/>
  <c r="AS9" i="39"/>
  <c r="AT9" i="39"/>
  <c r="AU9" i="39"/>
  <c r="AV9" i="39"/>
  <c r="AW9" i="39"/>
  <c r="AX9" i="39"/>
  <c r="AY9" i="39"/>
  <c r="AZ9" i="39"/>
  <c r="BA9" i="39"/>
  <c r="BB9" i="39"/>
  <c r="BC9" i="39"/>
  <c r="BD9" i="39"/>
  <c r="BE9" i="39"/>
  <c r="BF9" i="39"/>
  <c r="BG9" i="39"/>
  <c r="BH9" i="39"/>
  <c r="BI9" i="39"/>
  <c r="BJ9" i="39"/>
  <c r="BK9" i="39"/>
  <c r="BL9" i="39"/>
  <c r="BM9" i="39"/>
  <c r="BN9" i="39"/>
  <c r="BO9" i="39"/>
  <c r="BP9" i="39"/>
  <c r="BQ9" i="39"/>
  <c r="AG10" i="39"/>
  <c r="AH10" i="39"/>
  <c r="AI10" i="39"/>
  <c r="AJ10" i="39"/>
  <c r="AK10" i="39"/>
  <c r="AL10" i="39"/>
  <c r="AM10" i="39"/>
  <c r="AN10" i="39"/>
  <c r="AO10" i="39"/>
  <c r="AP10" i="39"/>
  <c r="AQ10" i="39"/>
  <c r="AR10" i="39"/>
  <c r="AS10" i="39"/>
  <c r="AT10" i="39"/>
  <c r="AU10" i="39"/>
  <c r="AV10" i="39"/>
  <c r="AW10" i="39"/>
  <c r="AX10" i="39"/>
  <c r="AY10" i="39"/>
  <c r="AZ10" i="39"/>
  <c r="BA10" i="39"/>
  <c r="BB10" i="39"/>
  <c r="BC10" i="39"/>
  <c r="BD10" i="39"/>
  <c r="BE10" i="39"/>
  <c r="BF10" i="39"/>
  <c r="BG10" i="39"/>
  <c r="BH10" i="39"/>
  <c r="BI10" i="39"/>
  <c r="BJ10" i="39"/>
  <c r="BK10" i="39"/>
  <c r="BL10" i="39"/>
  <c r="BM10" i="39"/>
  <c r="BN10" i="39"/>
  <c r="BO10" i="39"/>
  <c r="BP10" i="39"/>
  <c r="BQ10" i="39"/>
  <c r="AG11" i="39"/>
  <c r="AH11" i="39"/>
  <c r="AI11" i="39"/>
  <c r="AJ11" i="39"/>
  <c r="AK11" i="39"/>
  <c r="AL11" i="39"/>
  <c r="AM11" i="39"/>
  <c r="AN11" i="39"/>
  <c r="AO11" i="39"/>
  <c r="AP11" i="39"/>
  <c r="AQ11" i="39"/>
  <c r="AR11" i="39"/>
  <c r="AS11" i="39"/>
  <c r="AT11" i="39"/>
  <c r="AU11" i="39"/>
  <c r="AV11" i="39"/>
  <c r="AW11" i="39"/>
  <c r="AX11" i="39"/>
  <c r="AY11" i="39"/>
  <c r="AZ11" i="39"/>
  <c r="BA11" i="39"/>
  <c r="BB11" i="39"/>
  <c r="BC11" i="39"/>
  <c r="BD11" i="39"/>
  <c r="BE11" i="39"/>
  <c r="BF11" i="39"/>
  <c r="BG11" i="39"/>
  <c r="BH11" i="39"/>
  <c r="BI11" i="39"/>
  <c r="BJ11" i="39"/>
  <c r="BK11" i="39"/>
  <c r="BL11" i="39"/>
  <c r="BM11" i="39"/>
  <c r="BN11" i="39"/>
  <c r="BO11" i="39"/>
  <c r="BP11" i="39"/>
  <c r="BQ11" i="39"/>
  <c r="AH12" i="39"/>
  <c r="AI12" i="39"/>
  <c r="AJ12" i="39"/>
  <c r="AK12" i="39"/>
  <c r="AL12" i="39"/>
  <c r="AM12" i="39"/>
  <c r="AN12" i="39"/>
  <c r="AO12" i="39"/>
  <c r="AP12" i="39"/>
  <c r="AQ12" i="39"/>
  <c r="AR12" i="39"/>
  <c r="AS12" i="39"/>
  <c r="AT12" i="39"/>
  <c r="AU12" i="39"/>
  <c r="AV12" i="39"/>
  <c r="AW12" i="39"/>
  <c r="AX12" i="39"/>
  <c r="AY12" i="39"/>
  <c r="AZ12" i="39"/>
  <c r="BA12" i="39"/>
  <c r="BB12" i="39"/>
  <c r="BC12" i="39"/>
  <c r="BD12" i="39"/>
  <c r="BE12" i="39"/>
  <c r="BF12" i="39"/>
  <c r="BG12" i="39"/>
  <c r="BH12" i="39"/>
  <c r="BI12" i="39"/>
  <c r="BJ12" i="39"/>
  <c r="BK12" i="39"/>
  <c r="BL12" i="39"/>
  <c r="BM12" i="39"/>
  <c r="BN12" i="39"/>
  <c r="BO12" i="39"/>
  <c r="BP12" i="39"/>
  <c r="BQ12" i="39"/>
  <c r="AH13" i="39"/>
  <c r="AI13" i="39"/>
  <c r="AJ13" i="39"/>
  <c r="AK13" i="39"/>
  <c r="AL13" i="39"/>
  <c r="AM13" i="39"/>
  <c r="AN13" i="39"/>
  <c r="AO13" i="39"/>
  <c r="AP13" i="39"/>
  <c r="AQ13" i="39"/>
  <c r="AR13" i="39"/>
  <c r="AS13" i="39"/>
  <c r="AT13" i="39"/>
  <c r="AU13" i="39"/>
  <c r="AV13" i="39"/>
  <c r="AW13" i="39"/>
  <c r="AX13" i="39"/>
  <c r="AY13" i="39"/>
  <c r="AZ13" i="39"/>
  <c r="BA13" i="39"/>
  <c r="BB13" i="39"/>
  <c r="BC13" i="39"/>
  <c r="BD13" i="39"/>
  <c r="BE13" i="39"/>
  <c r="BF13" i="39"/>
  <c r="BG13" i="39"/>
  <c r="BH13" i="39"/>
  <c r="BI13" i="39"/>
  <c r="BJ13" i="39"/>
  <c r="BK13" i="39"/>
  <c r="BL13" i="39"/>
  <c r="BM13" i="39"/>
  <c r="BN13" i="39"/>
  <c r="BO13" i="39"/>
  <c r="BP13" i="39"/>
  <c r="BQ13" i="39"/>
  <c r="AH14" i="39"/>
  <c r="AI14" i="39"/>
  <c r="AJ14" i="39"/>
  <c r="AK14" i="39"/>
  <c r="AL14" i="39"/>
  <c r="AM14" i="39"/>
  <c r="AN14" i="39"/>
  <c r="AO14" i="39"/>
  <c r="AP14" i="39"/>
  <c r="AQ14" i="39"/>
  <c r="AR14" i="39"/>
  <c r="AS14" i="39"/>
  <c r="AT14" i="39"/>
  <c r="AU14" i="39"/>
  <c r="AV14" i="39"/>
  <c r="AW14" i="39"/>
  <c r="AX14" i="39"/>
  <c r="AY14" i="39"/>
  <c r="AZ14" i="39"/>
  <c r="BA14" i="39"/>
  <c r="BB14" i="39"/>
  <c r="BC14" i="39"/>
  <c r="BD14" i="39"/>
  <c r="BE14" i="39"/>
  <c r="BF14" i="39"/>
  <c r="BG14" i="39"/>
  <c r="BH14" i="39"/>
  <c r="BI14" i="39"/>
  <c r="BJ14" i="39"/>
  <c r="BK14" i="39"/>
  <c r="BL14" i="39"/>
  <c r="BM14" i="39"/>
  <c r="BN14" i="39"/>
  <c r="BO14" i="39"/>
  <c r="BP14" i="39"/>
  <c r="BQ14" i="39"/>
  <c r="AH15" i="39"/>
  <c r="AI15" i="39"/>
  <c r="AJ15" i="39"/>
  <c r="AK15" i="39"/>
  <c r="AL15" i="39"/>
  <c r="AM15" i="39"/>
  <c r="AN15" i="39"/>
  <c r="AO15" i="39"/>
  <c r="AP15" i="39"/>
  <c r="AQ15" i="39"/>
  <c r="AR15" i="39"/>
  <c r="AS15" i="39"/>
  <c r="AT15" i="39"/>
  <c r="AU15" i="39"/>
  <c r="AV15" i="39"/>
  <c r="AW15" i="39"/>
  <c r="AX15" i="39"/>
  <c r="AY15" i="39"/>
  <c r="AZ15" i="39"/>
  <c r="BA15" i="39"/>
  <c r="BB15" i="39"/>
  <c r="BC15" i="39"/>
  <c r="BD15" i="39"/>
  <c r="BE15" i="39"/>
  <c r="BF15" i="39"/>
  <c r="BG15" i="39"/>
  <c r="BH15" i="39"/>
  <c r="BI15" i="39"/>
  <c r="BJ15" i="39"/>
  <c r="BK15" i="39"/>
  <c r="BL15" i="39"/>
  <c r="BM15" i="39"/>
  <c r="BN15" i="39"/>
  <c r="BO15" i="39"/>
  <c r="BP15" i="39"/>
  <c r="BQ15" i="39"/>
  <c r="AH16" i="39"/>
  <c r="AI16" i="39"/>
  <c r="AJ16" i="39"/>
  <c r="AK16" i="39"/>
  <c r="AL16" i="39"/>
  <c r="AM16" i="39"/>
  <c r="AN16" i="39"/>
  <c r="AO16" i="39"/>
  <c r="AP16" i="39"/>
  <c r="AQ16" i="39"/>
  <c r="AR16" i="39"/>
  <c r="AS16" i="39"/>
  <c r="AT16" i="39"/>
  <c r="AU16" i="39"/>
  <c r="AV16" i="39"/>
  <c r="AW16" i="39"/>
  <c r="AX16" i="39"/>
  <c r="AY16" i="39"/>
  <c r="AZ16" i="39"/>
  <c r="BA16" i="39"/>
  <c r="BB16" i="39"/>
  <c r="BC16" i="39"/>
  <c r="BD16" i="39"/>
  <c r="BE16" i="39"/>
  <c r="BF16" i="39"/>
  <c r="BG16" i="39"/>
  <c r="BH16" i="39"/>
  <c r="BI16" i="39"/>
  <c r="BJ16" i="39"/>
  <c r="BK16" i="39"/>
  <c r="BL16" i="39"/>
  <c r="BM16" i="39"/>
  <c r="BN16" i="39"/>
  <c r="BO16" i="39"/>
  <c r="BP16" i="39"/>
  <c r="BQ16" i="39"/>
  <c r="AH17" i="39"/>
  <c r="AI17" i="39"/>
  <c r="AJ17" i="39"/>
  <c r="AK17" i="39"/>
  <c r="AL17" i="39"/>
  <c r="AM17" i="39"/>
  <c r="AN17" i="39"/>
  <c r="AO17" i="39"/>
  <c r="AP17" i="39"/>
  <c r="AQ17" i="39"/>
  <c r="AR17" i="39"/>
  <c r="AS17" i="39"/>
  <c r="AT17" i="39"/>
  <c r="AU17" i="39"/>
  <c r="AV17" i="39"/>
  <c r="AW17" i="39"/>
  <c r="AX17" i="39"/>
  <c r="AY17" i="39"/>
  <c r="AZ17" i="39"/>
  <c r="BA17" i="39"/>
  <c r="BB17" i="39"/>
  <c r="BC17" i="39"/>
  <c r="BD17" i="39"/>
  <c r="BE17" i="39"/>
  <c r="BF17" i="39"/>
  <c r="BG17" i="39"/>
  <c r="BH17" i="39"/>
  <c r="BI17" i="39"/>
  <c r="BJ17" i="39"/>
  <c r="BK17" i="39"/>
  <c r="BL17" i="39"/>
  <c r="BM17" i="39"/>
  <c r="BN17" i="39"/>
  <c r="BO17" i="39"/>
  <c r="BP17" i="39"/>
  <c r="BQ17" i="39"/>
  <c r="AH18" i="39"/>
  <c r="AI18" i="39"/>
  <c r="AJ18" i="39"/>
  <c r="AK18" i="39"/>
  <c r="AL18" i="39"/>
  <c r="AM18" i="39"/>
  <c r="AN18" i="39"/>
  <c r="AO18" i="39"/>
  <c r="AP18" i="39"/>
  <c r="AQ18" i="39"/>
  <c r="AR18" i="39"/>
  <c r="AS18" i="39"/>
  <c r="AT18" i="39"/>
  <c r="AU18" i="39"/>
  <c r="AV18" i="39"/>
  <c r="AW18" i="39"/>
  <c r="AX18" i="39"/>
  <c r="AY18" i="39"/>
  <c r="AZ18" i="39"/>
  <c r="BA18" i="39"/>
  <c r="BB18" i="39"/>
  <c r="BC18" i="39"/>
  <c r="BD18" i="39"/>
  <c r="BE18" i="39"/>
  <c r="BF18" i="39"/>
  <c r="BG18" i="39"/>
  <c r="BH18" i="39"/>
  <c r="BI18" i="39"/>
  <c r="BJ18" i="39"/>
  <c r="BK18" i="39"/>
  <c r="BL18" i="39"/>
  <c r="BM18" i="39"/>
  <c r="BN18" i="39"/>
  <c r="BO18" i="39"/>
  <c r="BP18" i="39"/>
  <c r="BQ18" i="39"/>
  <c r="AH19" i="39"/>
  <c r="AI19" i="39"/>
  <c r="AJ19" i="39"/>
  <c r="AK19" i="39"/>
  <c r="AL19" i="39"/>
  <c r="AM19" i="39"/>
  <c r="AN19" i="39"/>
  <c r="AO19" i="39"/>
  <c r="AP19" i="39"/>
  <c r="AQ19" i="39"/>
  <c r="AR19" i="39"/>
  <c r="AS19" i="39"/>
  <c r="AT19" i="39"/>
  <c r="AU19" i="39"/>
  <c r="AV19" i="39"/>
  <c r="AW19" i="39"/>
  <c r="AX19" i="39"/>
  <c r="AY19" i="39"/>
  <c r="AZ19" i="39"/>
  <c r="BA19" i="39"/>
  <c r="BB19" i="39"/>
  <c r="BC19" i="39"/>
  <c r="BD19" i="39"/>
  <c r="BE19" i="39"/>
  <c r="BF19" i="39"/>
  <c r="BG19" i="39"/>
  <c r="BH19" i="39"/>
  <c r="BI19" i="39"/>
  <c r="BJ19" i="39"/>
  <c r="BK19" i="39"/>
  <c r="BL19" i="39"/>
  <c r="BM19" i="39"/>
  <c r="BN19" i="39"/>
  <c r="BO19" i="39"/>
  <c r="BP19" i="39"/>
  <c r="BQ19" i="39"/>
  <c r="AH20" i="39"/>
  <c r="AI20" i="39"/>
  <c r="AJ20" i="39"/>
  <c r="AK20" i="39"/>
  <c r="AL20" i="39"/>
  <c r="AM20" i="39"/>
  <c r="AN20" i="39"/>
  <c r="AO20" i="39"/>
  <c r="AP20" i="39"/>
  <c r="AQ20" i="39"/>
  <c r="AR20" i="39"/>
  <c r="AS20" i="39"/>
  <c r="AT20" i="39"/>
  <c r="AU20" i="39"/>
  <c r="AV20" i="39"/>
  <c r="AW20" i="39"/>
  <c r="AX20" i="39"/>
  <c r="AY20" i="39"/>
  <c r="AZ20" i="39"/>
  <c r="BA20" i="39"/>
  <c r="BB20" i="39"/>
  <c r="BC20" i="39"/>
  <c r="BD20" i="39"/>
  <c r="BE20" i="39"/>
  <c r="BF20" i="39"/>
  <c r="BG20" i="39"/>
  <c r="BH20" i="39"/>
  <c r="BI20" i="39"/>
  <c r="BJ20" i="39"/>
  <c r="BK20" i="39"/>
  <c r="BL20" i="39"/>
  <c r="BM20" i="39"/>
  <c r="BN20" i="39"/>
  <c r="BO20" i="39"/>
  <c r="BP20" i="39"/>
  <c r="BQ20" i="39"/>
  <c r="AH21" i="39"/>
  <c r="AI21" i="39"/>
  <c r="AJ21" i="39"/>
  <c r="AK21" i="39"/>
  <c r="AL21" i="39"/>
  <c r="AM21" i="39"/>
  <c r="AN21" i="39"/>
  <c r="AO21" i="39"/>
  <c r="AP21" i="39"/>
  <c r="AQ21" i="39"/>
  <c r="AR21" i="39"/>
  <c r="AS21" i="39"/>
  <c r="AT21" i="39"/>
  <c r="AU21" i="39"/>
  <c r="AV21" i="39"/>
  <c r="AW21" i="39"/>
  <c r="AX21" i="39"/>
  <c r="AY21" i="39"/>
  <c r="AZ21" i="39"/>
  <c r="BA21" i="39"/>
  <c r="BB21" i="39"/>
  <c r="BC21" i="39"/>
  <c r="BD21" i="39"/>
  <c r="BE21" i="39"/>
  <c r="BF21" i="39"/>
  <c r="BG21" i="39"/>
  <c r="BH21" i="39"/>
  <c r="BI21" i="39"/>
  <c r="BJ21" i="39"/>
  <c r="BK21" i="39"/>
  <c r="BL21" i="39"/>
  <c r="BM21" i="39"/>
  <c r="BN21" i="39"/>
  <c r="BO21" i="39"/>
  <c r="BP21" i="39"/>
  <c r="BQ21" i="39"/>
  <c r="AH22" i="39"/>
  <c r="AI22" i="39"/>
  <c r="AJ22" i="39"/>
  <c r="AK22" i="39"/>
  <c r="AL22" i="39"/>
  <c r="AM22" i="39"/>
  <c r="AN22" i="39"/>
  <c r="AO22" i="39"/>
  <c r="AP22" i="39"/>
  <c r="AQ22" i="39"/>
  <c r="AR22" i="39"/>
  <c r="AS22" i="39"/>
  <c r="AT22" i="39"/>
  <c r="AU22" i="39"/>
  <c r="AV22" i="39"/>
  <c r="AW22" i="39"/>
  <c r="AX22" i="39"/>
  <c r="AY22" i="39"/>
  <c r="AZ22" i="39"/>
  <c r="BA22" i="39"/>
  <c r="BB22" i="39"/>
  <c r="BC22" i="39"/>
  <c r="BD22" i="39"/>
  <c r="BE22" i="39"/>
  <c r="BF22" i="39"/>
  <c r="BG22" i="39"/>
  <c r="BH22" i="39"/>
  <c r="BI22" i="39"/>
  <c r="BJ22" i="39"/>
  <c r="BK22" i="39"/>
  <c r="BL22" i="39"/>
  <c r="BM22" i="39"/>
  <c r="BN22" i="39"/>
  <c r="BO22" i="39"/>
  <c r="BP22" i="39"/>
  <c r="BQ22" i="39"/>
  <c r="AH23" i="39"/>
  <c r="AI23" i="39"/>
  <c r="AJ23" i="39"/>
  <c r="AK23" i="39"/>
  <c r="AL23" i="39"/>
  <c r="AM23" i="39"/>
  <c r="AN23" i="39"/>
  <c r="AO23" i="39"/>
  <c r="AP23" i="39"/>
  <c r="AQ23" i="39"/>
  <c r="AR23" i="39"/>
  <c r="AS23" i="39"/>
  <c r="AT23" i="39"/>
  <c r="AU23" i="39"/>
  <c r="AV23" i="39"/>
  <c r="AW23" i="39"/>
  <c r="AX23" i="39"/>
  <c r="AY23" i="39"/>
  <c r="AZ23" i="39"/>
  <c r="BA23" i="39"/>
  <c r="BB23" i="39"/>
  <c r="BC23" i="39"/>
  <c r="BD23" i="39"/>
  <c r="BE23" i="39"/>
  <c r="BF23" i="39"/>
  <c r="BG23" i="39"/>
  <c r="BH23" i="39"/>
  <c r="BI23" i="39"/>
  <c r="BJ23" i="39"/>
  <c r="BK23" i="39"/>
  <c r="BL23" i="39"/>
  <c r="BM23" i="39"/>
  <c r="BN23" i="39"/>
  <c r="BO23" i="39"/>
  <c r="BP23" i="39"/>
  <c r="BQ23" i="39"/>
  <c r="AH24" i="39"/>
  <c r="AI24" i="39"/>
  <c r="AJ24" i="39"/>
  <c r="AK24" i="39"/>
  <c r="AL24" i="39"/>
  <c r="AM24" i="39"/>
  <c r="AN24" i="39"/>
  <c r="AO24" i="39"/>
  <c r="AP24" i="39"/>
  <c r="AQ24" i="39"/>
  <c r="AR24" i="39"/>
  <c r="AS24" i="39"/>
  <c r="AT24" i="39"/>
  <c r="AU24" i="39"/>
  <c r="AV24" i="39"/>
  <c r="AW24" i="39"/>
  <c r="AX24" i="39"/>
  <c r="AY24" i="39"/>
  <c r="AZ24" i="39"/>
  <c r="BA24" i="39"/>
  <c r="BB24" i="39"/>
  <c r="BC24" i="39"/>
  <c r="BD24" i="39"/>
  <c r="BE24" i="39"/>
  <c r="BF24" i="39"/>
  <c r="BG24" i="39"/>
  <c r="BH24" i="39"/>
  <c r="BI24" i="39"/>
  <c r="BJ24" i="39"/>
  <c r="BK24" i="39"/>
  <c r="BL24" i="39"/>
  <c r="BM24" i="39"/>
  <c r="BN24" i="39"/>
  <c r="BO24" i="39"/>
  <c r="BP24" i="39"/>
  <c r="BQ24" i="39"/>
  <c r="AH25" i="39"/>
  <c r="AI25" i="39"/>
  <c r="AJ25" i="39"/>
  <c r="AK25" i="39"/>
  <c r="AL25" i="39"/>
  <c r="AM25" i="39"/>
  <c r="AN25" i="39"/>
  <c r="AO25" i="39"/>
  <c r="AP25" i="39"/>
  <c r="AQ25" i="39"/>
  <c r="AR25" i="39"/>
  <c r="AS25" i="39"/>
  <c r="AT25" i="39"/>
  <c r="AU25" i="39"/>
  <c r="AV25" i="39"/>
  <c r="AW25" i="39"/>
  <c r="AX25" i="39"/>
  <c r="AY25" i="39"/>
  <c r="AZ25" i="39"/>
  <c r="BA25" i="39"/>
  <c r="BB25" i="39"/>
  <c r="BC25" i="39"/>
  <c r="BD25" i="39"/>
  <c r="BE25" i="39"/>
  <c r="BF25" i="39"/>
  <c r="BG25" i="39"/>
  <c r="BH25" i="39"/>
  <c r="BI25" i="39"/>
  <c r="BJ25" i="39"/>
  <c r="BK25" i="39"/>
  <c r="BL25" i="39"/>
  <c r="BM25" i="39"/>
  <c r="BN25" i="39"/>
  <c r="BO25" i="39"/>
  <c r="BP25" i="39"/>
  <c r="BQ25" i="39"/>
  <c r="AH26" i="39"/>
  <c r="AI26" i="39"/>
  <c r="AJ26" i="39"/>
  <c r="AK26" i="39"/>
  <c r="AL26" i="39"/>
  <c r="AM26" i="39"/>
  <c r="AN26" i="39"/>
  <c r="AR26" i="39"/>
  <c r="AS26" i="39"/>
  <c r="AT26" i="39"/>
  <c r="AU26" i="39"/>
  <c r="AV26" i="39"/>
  <c r="AX26" i="39"/>
  <c r="AZ26" i="39"/>
  <c r="BA26" i="39"/>
  <c r="BB26" i="39"/>
  <c r="BC26" i="39"/>
  <c r="BD26" i="39"/>
  <c r="BF26" i="39"/>
  <c r="BH26" i="39"/>
  <c r="BI26" i="39"/>
  <c r="BJ26" i="39"/>
  <c r="BK26" i="39"/>
  <c r="BL26" i="39"/>
  <c r="BP26" i="39"/>
  <c r="BQ26" i="39"/>
  <c r="AH27" i="39"/>
  <c r="AI27" i="39"/>
  <c r="AK27" i="39"/>
  <c r="AL27" i="39"/>
  <c r="AP27" i="39"/>
  <c r="AQ27" i="39"/>
  <c r="AT27" i="39"/>
  <c r="AX27" i="39"/>
  <c r="AZ27" i="39"/>
  <c r="BA27" i="39"/>
  <c r="BB27" i="39"/>
  <c r="BF27" i="39"/>
  <c r="BG27" i="39"/>
  <c r="BH27" i="39"/>
  <c r="BI27" i="39"/>
  <c r="BJ27" i="39"/>
  <c r="BL27" i="39"/>
  <c r="BN27" i="39"/>
  <c r="BO27" i="39"/>
  <c r="BP27" i="39"/>
  <c r="BQ27" i="39"/>
  <c r="AG28" i="39"/>
  <c r="AH28" i="39"/>
  <c r="AJ28" i="39"/>
  <c r="AQ28" i="39"/>
  <c r="AT28" i="39"/>
  <c r="AW28" i="39"/>
  <c r="AY28" i="39"/>
  <c r="AZ28" i="39"/>
  <c r="BB28" i="39"/>
  <c r="BD28" i="39"/>
  <c r="BE28" i="39"/>
  <c r="BH28" i="39"/>
  <c r="BJ28" i="39"/>
  <c r="BM28" i="39"/>
  <c r="AG29" i="39"/>
  <c r="AH29" i="39"/>
  <c r="AI29" i="39"/>
  <c r="AJ29" i="39"/>
  <c r="AL29" i="39"/>
  <c r="AM29" i="39"/>
  <c r="AN29" i="39"/>
  <c r="AO29" i="39"/>
  <c r="AP29" i="39"/>
  <c r="AR29" i="39"/>
  <c r="AT29" i="39"/>
  <c r="AU29" i="39"/>
  <c r="AV29" i="39"/>
  <c r="AW29" i="39"/>
  <c r="BE29" i="39"/>
  <c r="BF29" i="39"/>
  <c r="BL29" i="39"/>
  <c r="BM29" i="39"/>
  <c r="BN29" i="39"/>
  <c r="AG30" i="39"/>
  <c r="AH30" i="39"/>
  <c r="AI30" i="39"/>
  <c r="AJ30" i="39"/>
  <c r="AK30" i="39"/>
  <c r="AL30" i="39"/>
  <c r="AM30" i="39"/>
  <c r="AN30" i="39"/>
  <c r="AO30" i="39"/>
  <c r="AP30" i="39"/>
  <c r="AQ30" i="39"/>
  <c r="AR30" i="39"/>
  <c r="AS30" i="39"/>
  <c r="AT30" i="39"/>
  <c r="AU30" i="39"/>
  <c r="AV30" i="39"/>
  <c r="AW30" i="39"/>
  <c r="AX30" i="39"/>
  <c r="AY30" i="39"/>
  <c r="AZ30" i="39"/>
  <c r="BA30" i="39"/>
  <c r="BB30" i="39"/>
  <c r="BC30" i="39"/>
  <c r="BD30" i="39"/>
  <c r="BE30" i="39"/>
  <c r="BF30" i="39"/>
  <c r="BG30" i="39"/>
  <c r="BH30" i="39"/>
  <c r="BI30" i="39"/>
  <c r="BJ30" i="39"/>
  <c r="BK30" i="39"/>
  <c r="BL30" i="39"/>
  <c r="BM30" i="39"/>
  <c r="BN30" i="39"/>
  <c r="BO30" i="39"/>
  <c r="BP30" i="39"/>
  <c r="BQ30" i="39"/>
  <c r="AG31" i="39"/>
  <c r="AH31" i="39"/>
  <c r="AI31" i="39"/>
  <c r="AJ31" i="39"/>
  <c r="AK31" i="39"/>
  <c r="AL31" i="39"/>
  <c r="AM31" i="39"/>
  <c r="AN31" i="39"/>
  <c r="AO31" i="39"/>
  <c r="AP31" i="39"/>
  <c r="AQ31" i="39"/>
  <c r="AR31" i="39"/>
  <c r="AS31" i="39"/>
  <c r="AT31" i="39"/>
  <c r="AU31" i="39"/>
  <c r="AV31" i="39"/>
  <c r="AW31" i="39"/>
  <c r="AX31" i="39"/>
  <c r="AY31" i="39"/>
  <c r="AZ31" i="39"/>
  <c r="BA31" i="39"/>
  <c r="BB31" i="39"/>
  <c r="BC31" i="39"/>
  <c r="BD31" i="39"/>
  <c r="BE31" i="39"/>
  <c r="BF31" i="39"/>
  <c r="BG31" i="39"/>
  <c r="BH31" i="39"/>
  <c r="BI31" i="39"/>
  <c r="BJ31" i="39"/>
  <c r="BK31" i="39"/>
  <c r="BL31" i="39"/>
  <c r="BM31" i="39"/>
  <c r="BN31" i="39"/>
  <c r="BO31" i="39"/>
  <c r="BP31" i="39"/>
  <c r="BQ31" i="39"/>
  <c r="AG32" i="39"/>
  <c r="AH32" i="39"/>
  <c r="AI32" i="39"/>
  <c r="AJ32" i="39"/>
  <c r="AK32" i="39"/>
  <c r="AL32" i="39"/>
  <c r="AM32" i="39"/>
  <c r="AN32" i="39"/>
  <c r="AO32" i="39"/>
  <c r="AP32" i="39"/>
  <c r="AQ32" i="39"/>
  <c r="AR32" i="39"/>
  <c r="AS32" i="39"/>
  <c r="AT32" i="39"/>
  <c r="AU32" i="39"/>
  <c r="AV32" i="39"/>
  <c r="AW32" i="39"/>
  <c r="AX32" i="39"/>
  <c r="AY32" i="39"/>
  <c r="AZ32" i="39"/>
  <c r="BA32" i="39"/>
  <c r="BB32" i="39"/>
  <c r="BC32" i="39"/>
  <c r="BD32" i="39"/>
  <c r="BE32" i="39"/>
  <c r="BF32" i="39"/>
  <c r="BG32" i="39"/>
  <c r="BH32" i="39"/>
  <c r="BI32" i="39"/>
  <c r="BJ32" i="39"/>
  <c r="BK32" i="39"/>
  <c r="BL32" i="39"/>
  <c r="BM32" i="39"/>
  <c r="BN32" i="39"/>
  <c r="BO32" i="39"/>
  <c r="BP32" i="39"/>
  <c r="BQ32" i="39"/>
  <c r="AG33" i="39"/>
  <c r="AH33" i="39"/>
  <c r="AI33" i="39"/>
  <c r="AJ33" i="39"/>
  <c r="AK33" i="39"/>
  <c r="AL33" i="39"/>
  <c r="AM33" i="39"/>
  <c r="AN33" i="39"/>
  <c r="AO33" i="39"/>
  <c r="AP33" i="39"/>
  <c r="AQ33" i="39"/>
  <c r="AR33" i="39"/>
  <c r="AS33" i="39"/>
  <c r="AT33" i="39"/>
  <c r="AU33" i="39"/>
  <c r="AV33" i="39"/>
  <c r="AW33" i="39"/>
  <c r="AX33" i="39"/>
  <c r="AY33" i="39"/>
  <c r="AZ33" i="39"/>
  <c r="BA33" i="39"/>
  <c r="BB33" i="39"/>
  <c r="BC33" i="39"/>
  <c r="BD33" i="39"/>
  <c r="BE33" i="39"/>
  <c r="BF33" i="39"/>
  <c r="BG33" i="39"/>
  <c r="BH33" i="39"/>
  <c r="BI33" i="39"/>
  <c r="BJ33" i="39"/>
  <c r="BK33" i="39"/>
  <c r="BL33" i="39"/>
  <c r="BM33" i="39"/>
  <c r="BN33" i="39"/>
  <c r="BO33" i="39"/>
  <c r="BP33" i="39"/>
  <c r="BQ33" i="39"/>
  <c r="AG34" i="39"/>
  <c r="AH34" i="39"/>
  <c r="AI34" i="39"/>
  <c r="AJ34" i="39"/>
  <c r="AK34" i="39"/>
  <c r="AL34" i="39"/>
  <c r="AM34" i="39"/>
  <c r="AN34" i="39"/>
  <c r="AO34" i="39"/>
  <c r="AP34" i="39"/>
  <c r="AQ34" i="39"/>
  <c r="AR34" i="39"/>
  <c r="AS34" i="39"/>
  <c r="AT34" i="39"/>
  <c r="AU34" i="39"/>
  <c r="AV34" i="39"/>
  <c r="AW34" i="39"/>
  <c r="AX34" i="39"/>
  <c r="AY34" i="39"/>
  <c r="AZ34" i="39"/>
  <c r="BA34" i="39"/>
  <c r="BB34" i="39"/>
  <c r="BC34" i="39"/>
  <c r="BD34" i="39"/>
  <c r="BE34" i="39"/>
  <c r="BF34" i="39"/>
  <c r="BG34" i="39"/>
  <c r="BH34" i="39"/>
  <c r="BI34" i="39"/>
  <c r="BJ34" i="39"/>
  <c r="BK34" i="39"/>
  <c r="BL34" i="39"/>
  <c r="BM34" i="39"/>
  <c r="BN34" i="39"/>
  <c r="BO34" i="39"/>
  <c r="BP34" i="39"/>
  <c r="BQ34" i="39"/>
  <c r="AG35" i="39"/>
  <c r="AH35" i="39"/>
  <c r="AI35" i="39"/>
  <c r="AJ35" i="39"/>
  <c r="AK35" i="39"/>
  <c r="AL35" i="39"/>
  <c r="AM35" i="39"/>
  <c r="AN35" i="39"/>
  <c r="AO35" i="39"/>
  <c r="AP35" i="39"/>
  <c r="AQ35" i="39"/>
  <c r="AR35" i="39"/>
  <c r="AS35" i="39"/>
  <c r="AT35" i="39"/>
  <c r="AU35" i="39"/>
  <c r="AV35" i="39"/>
  <c r="AW35" i="39"/>
  <c r="AX35" i="39"/>
  <c r="AY35" i="39"/>
  <c r="AZ35" i="39"/>
  <c r="BA35" i="39"/>
  <c r="BB35" i="39"/>
  <c r="BC35" i="39"/>
  <c r="BD35" i="39"/>
  <c r="BE35" i="39"/>
  <c r="BF35" i="39"/>
  <c r="BG35" i="39"/>
  <c r="BH35" i="39"/>
  <c r="BI35" i="39"/>
  <c r="BJ35" i="39"/>
  <c r="BK35" i="39"/>
  <c r="BL35" i="39"/>
  <c r="BM35" i="39"/>
  <c r="BN35" i="39"/>
  <c r="BO35" i="39"/>
  <c r="BP35" i="39"/>
  <c r="BQ35" i="39"/>
  <c r="AG36" i="39"/>
  <c r="AH36" i="39"/>
  <c r="AI36" i="39"/>
  <c r="AJ36" i="39"/>
  <c r="AK36" i="39"/>
  <c r="AL36" i="39"/>
  <c r="AM36" i="39"/>
  <c r="AN36" i="39"/>
  <c r="AO36" i="39"/>
  <c r="AP36" i="39"/>
  <c r="AQ36" i="39"/>
  <c r="AR36" i="39"/>
  <c r="AS36" i="39"/>
  <c r="AT36" i="39"/>
  <c r="AU36" i="39"/>
  <c r="AV36" i="39"/>
  <c r="AW36" i="39"/>
  <c r="AX36" i="39"/>
  <c r="AY36" i="39"/>
  <c r="AZ36" i="39"/>
  <c r="BA36" i="39"/>
  <c r="BB36" i="39"/>
  <c r="BC36" i="39"/>
  <c r="BD36" i="39"/>
  <c r="BE36" i="39"/>
  <c r="BF36" i="39"/>
  <c r="BG36" i="39"/>
  <c r="BH36" i="39"/>
  <c r="BI36" i="39"/>
  <c r="BJ36" i="39"/>
  <c r="BK36" i="39"/>
  <c r="BL36" i="39"/>
  <c r="BM36" i="39"/>
  <c r="BN36" i="39"/>
  <c r="BO36" i="39"/>
  <c r="BP36" i="39"/>
  <c r="BQ36" i="39"/>
  <c r="AG37" i="39"/>
  <c r="AH37" i="39"/>
  <c r="AI37" i="39"/>
  <c r="AJ37" i="39"/>
  <c r="AK37" i="39"/>
  <c r="AL37" i="39"/>
  <c r="AM37" i="39"/>
  <c r="AN37" i="39"/>
  <c r="AO37" i="39"/>
  <c r="AP37" i="39"/>
  <c r="AQ37" i="39"/>
  <c r="AR37" i="39"/>
  <c r="AS37" i="39"/>
  <c r="AT37" i="39"/>
  <c r="AU37" i="39"/>
  <c r="AV37" i="39"/>
  <c r="AW37" i="39"/>
  <c r="AX37" i="39"/>
  <c r="AY37" i="39"/>
  <c r="AZ37" i="39"/>
  <c r="BA37" i="39"/>
  <c r="BB37" i="39"/>
  <c r="BC37" i="39"/>
  <c r="BD37" i="39"/>
  <c r="BE37" i="39"/>
  <c r="BF37" i="39"/>
  <c r="BG37" i="39"/>
  <c r="BH37" i="39"/>
  <c r="BI37" i="39"/>
  <c r="BJ37" i="39"/>
  <c r="BK37" i="39"/>
  <c r="BL37" i="39"/>
  <c r="BM37" i="39"/>
  <c r="BN37" i="39"/>
  <c r="BO37" i="39"/>
  <c r="BP37" i="39"/>
  <c r="BQ37" i="39"/>
  <c r="AG38" i="39"/>
  <c r="AH38" i="39"/>
  <c r="AI38" i="39"/>
  <c r="AJ38" i="39"/>
  <c r="AK38" i="39"/>
  <c r="AL38" i="39"/>
  <c r="AM38" i="39"/>
  <c r="AN38" i="39"/>
  <c r="AO38" i="39"/>
  <c r="AP38" i="39"/>
  <c r="AQ38" i="39"/>
  <c r="AR38" i="39"/>
  <c r="AS38" i="39"/>
  <c r="AT38" i="39"/>
  <c r="AU38" i="39"/>
  <c r="AV38" i="39"/>
  <c r="AW38" i="39"/>
  <c r="AX38" i="39"/>
  <c r="AY38" i="39"/>
  <c r="AZ38" i="39"/>
  <c r="BA38" i="39"/>
  <c r="BB38" i="39"/>
  <c r="BC38" i="39"/>
  <c r="BD38" i="39"/>
  <c r="BE38" i="39"/>
  <c r="BF38" i="39"/>
  <c r="BG38" i="39"/>
  <c r="BH38" i="39"/>
  <c r="BI38" i="39"/>
  <c r="BJ38" i="39"/>
  <c r="BK38" i="39"/>
  <c r="BL38" i="39"/>
  <c r="BM38" i="39"/>
  <c r="BN38" i="39"/>
  <c r="BO38" i="39"/>
  <c r="BP38" i="39"/>
  <c r="BQ38" i="39"/>
  <c r="AG8" i="38"/>
  <c r="AH8" i="38"/>
  <c r="AI8" i="38"/>
  <c r="AJ8" i="38"/>
  <c r="AK8" i="38"/>
  <c r="AL8" i="38"/>
  <c r="AM8" i="38"/>
  <c r="AN8" i="38"/>
  <c r="AO8" i="38"/>
  <c r="AP8" i="38"/>
  <c r="AQ8" i="38"/>
  <c r="AR8" i="38"/>
  <c r="AS8" i="38"/>
  <c r="AT8" i="38"/>
  <c r="AU8" i="38"/>
  <c r="AV8" i="38"/>
  <c r="AW8" i="38"/>
  <c r="AX8" i="38"/>
  <c r="AY8" i="38"/>
  <c r="AZ8" i="38"/>
  <c r="BA8" i="38"/>
  <c r="BB8" i="38"/>
  <c r="BC8" i="38"/>
  <c r="BD8" i="38"/>
  <c r="BE8" i="38"/>
  <c r="BF8" i="38"/>
  <c r="BG8" i="38"/>
  <c r="BH8" i="38"/>
  <c r="BI8" i="38"/>
  <c r="BJ8" i="38"/>
  <c r="BK8" i="38"/>
  <c r="BL8" i="38"/>
  <c r="BM8" i="38"/>
  <c r="BN8" i="38"/>
  <c r="BO8" i="38"/>
  <c r="BP8" i="38"/>
  <c r="BQ8" i="38"/>
  <c r="AG9" i="38"/>
  <c r="AH9" i="38"/>
  <c r="AI9" i="38"/>
  <c r="AJ9" i="38"/>
  <c r="AK9" i="38"/>
  <c r="AL9" i="38"/>
  <c r="AM9" i="38"/>
  <c r="AN9" i="38"/>
  <c r="AO9" i="38"/>
  <c r="AP9" i="38"/>
  <c r="AQ9" i="38"/>
  <c r="AR9" i="38"/>
  <c r="AS9" i="38"/>
  <c r="AT9" i="38"/>
  <c r="AU9" i="38"/>
  <c r="AV9" i="38"/>
  <c r="AW9" i="38"/>
  <c r="AX9" i="38"/>
  <c r="AY9" i="38"/>
  <c r="AZ9" i="38"/>
  <c r="BA9" i="38"/>
  <c r="BB9" i="38"/>
  <c r="BC9" i="38"/>
  <c r="BD9" i="38"/>
  <c r="BE9" i="38"/>
  <c r="BF9" i="38"/>
  <c r="BG9" i="38"/>
  <c r="BH9" i="38"/>
  <c r="BI9" i="38"/>
  <c r="BJ9" i="38"/>
  <c r="BK9" i="38"/>
  <c r="BL9" i="38"/>
  <c r="BM9" i="38"/>
  <c r="BN9" i="38"/>
  <c r="BO9" i="38"/>
  <c r="BP9" i="38"/>
  <c r="BQ9" i="38"/>
  <c r="AG10" i="38"/>
  <c r="AH10" i="38"/>
  <c r="AI10" i="38"/>
  <c r="AJ10" i="38"/>
  <c r="AK10" i="38"/>
  <c r="AL10" i="38"/>
  <c r="AM10" i="38"/>
  <c r="AN10" i="38"/>
  <c r="AO10" i="38"/>
  <c r="AP10" i="38"/>
  <c r="AQ10" i="38"/>
  <c r="AR10" i="38"/>
  <c r="AS10" i="38"/>
  <c r="AT10" i="38"/>
  <c r="AU10" i="38"/>
  <c r="AV10" i="38"/>
  <c r="AW10" i="38"/>
  <c r="AX10" i="38"/>
  <c r="AY10" i="38"/>
  <c r="AZ10" i="38"/>
  <c r="BA10" i="38"/>
  <c r="BB10" i="38"/>
  <c r="BC10" i="38"/>
  <c r="BD10" i="38"/>
  <c r="BE10" i="38"/>
  <c r="BF10" i="38"/>
  <c r="BG10" i="38"/>
  <c r="BH10" i="38"/>
  <c r="BI10" i="38"/>
  <c r="BJ10" i="38"/>
  <c r="BK10" i="38"/>
  <c r="BL10" i="38"/>
  <c r="BM10" i="38"/>
  <c r="BN10" i="38"/>
  <c r="BO10" i="38"/>
  <c r="BP10" i="38"/>
  <c r="BQ10" i="38"/>
  <c r="AG11" i="38"/>
  <c r="AH11" i="38"/>
  <c r="AI11" i="38"/>
  <c r="AJ11" i="38"/>
  <c r="AK11" i="38"/>
  <c r="AL11" i="38"/>
  <c r="AM11" i="38"/>
  <c r="AN11" i="38"/>
  <c r="AO11" i="38"/>
  <c r="AP11" i="38"/>
  <c r="AQ11" i="38"/>
  <c r="AR11" i="38"/>
  <c r="AS11" i="38"/>
  <c r="AT11" i="38"/>
  <c r="AU11" i="38"/>
  <c r="AV11" i="38"/>
  <c r="AW11" i="38"/>
  <c r="AX11" i="38"/>
  <c r="AY11" i="38"/>
  <c r="AZ11" i="38"/>
  <c r="BA11" i="38"/>
  <c r="BB11" i="38"/>
  <c r="BC11" i="38"/>
  <c r="BD11" i="38"/>
  <c r="BE11" i="38"/>
  <c r="BF11" i="38"/>
  <c r="BG11" i="38"/>
  <c r="BH11" i="38"/>
  <c r="BI11" i="38"/>
  <c r="BJ11" i="38"/>
  <c r="BK11" i="38"/>
  <c r="BL11" i="38"/>
  <c r="BM11" i="38"/>
  <c r="BN11" i="38"/>
  <c r="BO11" i="38"/>
  <c r="BP11" i="38"/>
  <c r="BQ11" i="38"/>
  <c r="AH12" i="38"/>
  <c r="AI12" i="38"/>
  <c r="AJ12" i="38"/>
  <c r="AK12" i="38"/>
  <c r="AL12" i="38"/>
  <c r="AM12" i="38"/>
  <c r="AN12" i="38"/>
  <c r="AO12" i="38"/>
  <c r="AP12" i="38"/>
  <c r="AQ12" i="38"/>
  <c r="AR12" i="38"/>
  <c r="AS12" i="38"/>
  <c r="AT12" i="38"/>
  <c r="AU12" i="38"/>
  <c r="AV12" i="38"/>
  <c r="AW12" i="38"/>
  <c r="AX12" i="38"/>
  <c r="AY12" i="38"/>
  <c r="AZ12" i="38"/>
  <c r="BA12" i="38"/>
  <c r="BB12" i="38"/>
  <c r="BC12" i="38"/>
  <c r="BD12" i="38"/>
  <c r="BE12" i="38"/>
  <c r="BF12" i="38"/>
  <c r="BG12" i="38"/>
  <c r="BH12" i="38"/>
  <c r="BI12" i="38"/>
  <c r="BJ12" i="38"/>
  <c r="BK12" i="38"/>
  <c r="BL12" i="38"/>
  <c r="BM12" i="38"/>
  <c r="BN12" i="38"/>
  <c r="BO12" i="38"/>
  <c r="BP12" i="38"/>
  <c r="BQ12" i="38"/>
  <c r="AH13" i="38"/>
  <c r="AI13" i="38"/>
  <c r="AJ13" i="38"/>
  <c r="AK13" i="38"/>
  <c r="AL13" i="38"/>
  <c r="AM13" i="38"/>
  <c r="AN13" i="38"/>
  <c r="AO13" i="38"/>
  <c r="AP13" i="38"/>
  <c r="AQ13" i="38"/>
  <c r="AR13" i="38"/>
  <c r="AS13" i="38"/>
  <c r="AT13" i="38"/>
  <c r="AU13" i="38"/>
  <c r="AV13" i="38"/>
  <c r="AW13" i="38"/>
  <c r="AX13" i="38"/>
  <c r="AY13" i="38"/>
  <c r="AZ13" i="38"/>
  <c r="BA13" i="38"/>
  <c r="BB13" i="38"/>
  <c r="BC13" i="38"/>
  <c r="BD13" i="38"/>
  <c r="BE13" i="38"/>
  <c r="BF13" i="38"/>
  <c r="BG13" i="38"/>
  <c r="BH13" i="38"/>
  <c r="BI13" i="38"/>
  <c r="BJ13" i="38"/>
  <c r="BK13" i="38"/>
  <c r="BL13" i="38"/>
  <c r="BM13" i="38"/>
  <c r="BN13" i="38"/>
  <c r="BO13" i="38"/>
  <c r="BP13" i="38"/>
  <c r="BQ13" i="38"/>
  <c r="AH14" i="38"/>
  <c r="AI14" i="38"/>
  <c r="AJ14" i="38"/>
  <c r="AK14" i="38"/>
  <c r="AL14" i="38"/>
  <c r="AM14" i="38"/>
  <c r="AN14" i="38"/>
  <c r="AO14" i="38"/>
  <c r="AP14" i="38"/>
  <c r="AQ14" i="38"/>
  <c r="AR14" i="38"/>
  <c r="AS14" i="38"/>
  <c r="AT14" i="38"/>
  <c r="AU14" i="38"/>
  <c r="AV14" i="38"/>
  <c r="AW14" i="38"/>
  <c r="AX14" i="38"/>
  <c r="AY14" i="38"/>
  <c r="AZ14" i="38"/>
  <c r="BA14" i="38"/>
  <c r="BB14" i="38"/>
  <c r="BC14" i="38"/>
  <c r="BD14" i="38"/>
  <c r="BE14" i="38"/>
  <c r="BF14" i="38"/>
  <c r="BG14" i="38"/>
  <c r="BH14" i="38"/>
  <c r="BI14" i="38"/>
  <c r="BJ14" i="38"/>
  <c r="BK14" i="38"/>
  <c r="BL14" i="38"/>
  <c r="BM14" i="38"/>
  <c r="BN14" i="38"/>
  <c r="BO14" i="38"/>
  <c r="BP14" i="38"/>
  <c r="BQ14" i="38"/>
  <c r="AH15" i="38"/>
  <c r="AI15" i="38"/>
  <c r="AJ15" i="38"/>
  <c r="AK15" i="38"/>
  <c r="AL15" i="38"/>
  <c r="AM15" i="38"/>
  <c r="AN15" i="38"/>
  <c r="AO15" i="38"/>
  <c r="AP15" i="38"/>
  <c r="AQ15" i="38"/>
  <c r="AR15" i="38"/>
  <c r="AS15" i="38"/>
  <c r="AT15" i="38"/>
  <c r="AU15" i="38"/>
  <c r="AV15" i="38"/>
  <c r="AW15" i="38"/>
  <c r="AX15" i="38"/>
  <c r="AY15" i="38"/>
  <c r="AZ15" i="38"/>
  <c r="BA15" i="38"/>
  <c r="BB15" i="38"/>
  <c r="BC15" i="38"/>
  <c r="BD15" i="38"/>
  <c r="BE15" i="38"/>
  <c r="BF15" i="38"/>
  <c r="BG15" i="38"/>
  <c r="BH15" i="38"/>
  <c r="BI15" i="38"/>
  <c r="BJ15" i="38"/>
  <c r="BK15" i="38"/>
  <c r="BL15" i="38"/>
  <c r="BM15" i="38"/>
  <c r="BN15" i="38"/>
  <c r="BO15" i="38"/>
  <c r="BP15" i="38"/>
  <c r="BQ15" i="38"/>
  <c r="AH16" i="38"/>
  <c r="AI16" i="38"/>
  <c r="AJ16" i="38"/>
  <c r="AK16" i="38"/>
  <c r="AL16" i="38"/>
  <c r="AM16" i="38"/>
  <c r="AN16" i="38"/>
  <c r="AO16" i="38"/>
  <c r="AP16" i="38"/>
  <c r="AQ16" i="38"/>
  <c r="AR16" i="38"/>
  <c r="AS16" i="38"/>
  <c r="AT16" i="38"/>
  <c r="AU16" i="38"/>
  <c r="AV16" i="38"/>
  <c r="AW16" i="38"/>
  <c r="AX16" i="38"/>
  <c r="AY16" i="38"/>
  <c r="AZ16" i="38"/>
  <c r="BA16" i="38"/>
  <c r="BB16" i="38"/>
  <c r="BC16" i="38"/>
  <c r="BD16" i="38"/>
  <c r="BE16" i="38"/>
  <c r="BF16" i="38"/>
  <c r="BG16" i="38"/>
  <c r="BH16" i="38"/>
  <c r="BI16" i="38"/>
  <c r="BJ16" i="38"/>
  <c r="BK16" i="38"/>
  <c r="BL16" i="38"/>
  <c r="BM16" i="38"/>
  <c r="BN16" i="38"/>
  <c r="BO16" i="38"/>
  <c r="BP16" i="38"/>
  <c r="BQ16" i="38"/>
  <c r="AH17" i="38"/>
  <c r="AI17" i="38"/>
  <c r="AJ17" i="38"/>
  <c r="AK17" i="38"/>
  <c r="AL17" i="38"/>
  <c r="AM17" i="38"/>
  <c r="AN17" i="38"/>
  <c r="AO17" i="38"/>
  <c r="AP17" i="38"/>
  <c r="AQ17" i="38"/>
  <c r="AR17" i="38"/>
  <c r="AS17" i="38"/>
  <c r="AT17" i="38"/>
  <c r="AU17" i="38"/>
  <c r="AV17" i="38"/>
  <c r="AW17" i="38"/>
  <c r="AX17" i="38"/>
  <c r="AY17" i="38"/>
  <c r="AZ17" i="38"/>
  <c r="BA17" i="38"/>
  <c r="BB17" i="38"/>
  <c r="BC17" i="38"/>
  <c r="BD17" i="38"/>
  <c r="BE17" i="38"/>
  <c r="BF17" i="38"/>
  <c r="BG17" i="38"/>
  <c r="BH17" i="38"/>
  <c r="BI17" i="38"/>
  <c r="BJ17" i="38"/>
  <c r="BK17" i="38"/>
  <c r="BL17" i="38"/>
  <c r="BM17" i="38"/>
  <c r="BN17" i="38"/>
  <c r="BO17" i="38"/>
  <c r="BP17" i="38"/>
  <c r="BQ17" i="38"/>
  <c r="AH18" i="38"/>
  <c r="AI18" i="38"/>
  <c r="AJ18" i="38"/>
  <c r="AK18" i="38"/>
  <c r="AL18" i="38"/>
  <c r="AM18" i="38"/>
  <c r="AN18" i="38"/>
  <c r="AO18" i="38"/>
  <c r="AP18" i="38"/>
  <c r="AQ18" i="38"/>
  <c r="AR18" i="38"/>
  <c r="AS18" i="38"/>
  <c r="AT18" i="38"/>
  <c r="AU18" i="38"/>
  <c r="AV18" i="38"/>
  <c r="AW18" i="38"/>
  <c r="AX18" i="38"/>
  <c r="AY18" i="38"/>
  <c r="AZ18" i="38"/>
  <c r="BA18" i="38"/>
  <c r="BB18" i="38"/>
  <c r="BC18" i="38"/>
  <c r="BD18" i="38"/>
  <c r="BE18" i="38"/>
  <c r="BF18" i="38"/>
  <c r="BG18" i="38"/>
  <c r="BH18" i="38"/>
  <c r="BI18" i="38"/>
  <c r="BJ18" i="38"/>
  <c r="BK18" i="38"/>
  <c r="BL18" i="38"/>
  <c r="BM18" i="38"/>
  <c r="BN18" i="38"/>
  <c r="BO18" i="38"/>
  <c r="BP18" i="38"/>
  <c r="BQ18" i="38"/>
  <c r="AH19" i="38"/>
  <c r="AI19" i="38"/>
  <c r="AJ19" i="38"/>
  <c r="AK19" i="38"/>
  <c r="AL19" i="38"/>
  <c r="AM19" i="38"/>
  <c r="AN19" i="38"/>
  <c r="AO19" i="38"/>
  <c r="AP19" i="38"/>
  <c r="AQ19" i="38"/>
  <c r="AR19" i="38"/>
  <c r="AS19" i="38"/>
  <c r="AT19" i="38"/>
  <c r="AU19" i="38"/>
  <c r="AV19" i="38"/>
  <c r="AW19" i="38"/>
  <c r="AX19" i="38"/>
  <c r="AY19" i="38"/>
  <c r="AZ19" i="38"/>
  <c r="BA19" i="38"/>
  <c r="BB19" i="38"/>
  <c r="BC19" i="38"/>
  <c r="BD19" i="38"/>
  <c r="BE19" i="38"/>
  <c r="BF19" i="38"/>
  <c r="BG19" i="38"/>
  <c r="BH19" i="38"/>
  <c r="BI19" i="38"/>
  <c r="BJ19" i="38"/>
  <c r="BK19" i="38"/>
  <c r="BL19" i="38"/>
  <c r="BM19" i="38"/>
  <c r="BN19" i="38"/>
  <c r="BO19" i="38"/>
  <c r="BP19" i="38"/>
  <c r="BQ19" i="38"/>
  <c r="AH20" i="38"/>
  <c r="AI20" i="38"/>
  <c r="AJ20" i="38"/>
  <c r="AK20" i="38"/>
  <c r="AL20" i="38"/>
  <c r="AM20" i="38"/>
  <c r="AN20" i="38"/>
  <c r="AO20" i="38"/>
  <c r="AP20" i="38"/>
  <c r="AQ20" i="38"/>
  <c r="AR20" i="38"/>
  <c r="AS20" i="38"/>
  <c r="AT20" i="38"/>
  <c r="AU20" i="38"/>
  <c r="AV20" i="38"/>
  <c r="AW20" i="38"/>
  <c r="AX20" i="38"/>
  <c r="AY20" i="38"/>
  <c r="AZ20" i="38"/>
  <c r="BA20" i="38"/>
  <c r="BB20" i="38"/>
  <c r="BC20" i="38"/>
  <c r="BD20" i="38"/>
  <c r="BE20" i="38"/>
  <c r="BF20" i="38"/>
  <c r="BG20" i="38"/>
  <c r="BH20" i="38"/>
  <c r="BI20" i="38"/>
  <c r="BJ20" i="38"/>
  <c r="BK20" i="38"/>
  <c r="BL20" i="38"/>
  <c r="BM20" i="38"/>
  <c r="BN20" i="38"/>
  <c r="BO20" i="38"/>
  <c r="BP20" i="38"/>
  <c r="BQ20" i="38"/>
  <c r="AH21" i="38"/>
  <c r="AI21" i="38"/>
  <c r="AJ21" i="38"/>
  <c r="AK21" i="38"/>
  <c r="AL21" i="38"/>
  <c r="AM21" i="38"/>
  <c r="AN21" i="38"/>
  <c r="AO21" i="38"/>
  <c r="AP21" i="38"/>
  <c r="AQ21" i="38"/>
  <c r="AR21" i="38"/>
  <c r="AS21" i="38"/>
  <c r="AT21" i="38"/>
  <c r="AU21" i="38"/>
  <c r="AV21" i="38"/>
  <c r="AW21" i="38"/>
  <c r="AX21" i="38"/>
  <c r="AY21" i="38"/>
  <c r="AZ21" i="38"/>
  <c r="BA21" i="38"/>
  <c r="BB21" i="38"/>
  <c r="BC21" i="38"/>
  <c r="BD21" i="38"/>
  <c r="BE21" i="38"/>
  <c r="BF21" i="38"/>
  <c r="BG21" i="38"/>
  <c r="BH21" i="38"/>
  <c r="BI21" i="38"/>
  <c r="BJ21" i="38"/>
  <c r="BK21" i="38"/>
  <c r="BL21" i="38"/>
  <c r="BM21" i="38"/>
  <c r="BN21" i="38"/>
  <c r="BO21" i="38"/>
  <c r="BP21" i="38"/>
  <c r="BQ21" i="38"/>
  <c r="AH22" i="38"/>
  <c r="AI22" i="38"/>
  <c r="AJ22" i="38"/>
  <c r="AK22" i="38"/>
  <c r="AL22" i="38"/>
  <c r="AM22" i="38"/>
  <c r="AN22" i="38"/>
  <c r="AO22" i="38"/>
  <c r="AP22" i="38"/>
  <c r="AQ22" i="38"/>
  <c r="AR22" i="38"/>
  <c r="AS22" i="38"/>
  <c r="AT22" i="38"/>
  <c r="AU22" i="38"/>
  <c r="AV22" i="38"/>
  <c r="AW22" i="38"/>
  <c r="AX22" i="38"/>
  <c r="AY22" i="38"/>
  <c r="AZ22" i="38"/>
  <c r="BA22" i="38"/>
  <c r="BB22" i="38"/>
  <c r="BC22" i="38"/>
  <c r="BD22" i="38"/>
  <c r="BE22" i="38"/>
  <c r="BF22" i="38"/>
  <c r="BG22" i="38"/>
  <c r="BH22" i="38"/>
  <c r="BI22" i="38"/>
  <c r="BJ22" i="38"/>
  <c r="BK22" i="38"/>
  <c r="BL22" i="38"/>
  <c r="BM22" i="38"/>
  <c r="BN22" i="38"/>
  <c r="BO22" i="38"/>
  <c r="BP22" i="38"/>
  <c r="BQ22" i="38"/>
  <c r="AH23" i="38"/>
  <c r="AI23" i="38"/>
  <c r="AJ23" i="38"/>
  <c r="AK23" i="38"/>
  <c r="AL23" i="38"/>
  <c r="AM23" i="38"/>
  <c r="AN23" i="38"/>
  <c r="AO23" i="38"/>
  <c r="AP23" i="38"/>
  <c r="AQ23" i="38"/>
  <c r="AR23" i="38"/>
  <c r="AS23" i="38"/>
  <c r="AT23" i="38"/>
  <c r="AU23" i="38"/>
  <c r="AV23" i="38"/>
  <c r="AW23" i="38"/>
  <c r="AX23" i="38"/>
  <c r="AY23" i="38"/>
  <c r="AZ23" i="38"/>
  <c r="BA23" i="38"/>
  <c r="BB23" i="38"/>
  <c r="BC23" i="38"/>
  <c r="BD23" i="38"/>
  <c r="BE23" i="38"/>
  <c r="BF23" i="38"/>
  <c r="BG23" i="38"/>
  <c r="BH23" i="38"/>
  <c r="BI23" i="38"/>
  <c r="BJ23" i="38"/>
  <c r="BK23" i="38"/>
  <c r="BL23" i="38"/>
  <c r="BM23" i="38"/>
  <c r="BN23" i="38"/>
  <c r="BO23" i="38"/>
  <c r="BP23" i="38"/>
  <c r="BQ23" i="38"/>
  <c r="AH24" i="38"/>
  <c r="AI24" i="38"/>
  <c r="AJ24" i="38"/>
  <c r="AK24" i="38"/>
  <c r="AL24" i="38"/>
  <c r="AM24" i="38"/>
  <c r="AN24" i="38"/>
  <c r="AO24" i="38"/>
  <c r="AP24" i="38"/>
  <c r="AQ24" i="38"/>
  <c r="AR24" i="38"/>
  <c r="AS24" i="38"/>
  <c r="AT24" i="38"/>
  <c r="AU24" i="38"/>
  <c r="AV24" i="38"/>
  <c r="AW24" i="38"/>
  <c r="AX24" i="38"/>
  <c r="AY24" i="38"/>
  <c r="AZ24" i="38"/>
  <c r="BA24" i="38"/>
  <c r="BB24" i="38"/>
  <c r="BC24" i="38"/>
  <c r="BD24" i="38"/>
  <c r="BE24" i="38"/>
  <c r="BF24" i="38"/>
  <c r="BG24" i="38"/>
  <c r="BH24" i="38"/>
  <c r="BI24" i="38"/>
  <c r="BJ24" i="38"/>
  <c r="BK24" i="38"/>
  <c r="BL24" i="38"/>
  <c r="BM24" i="38"/>
  <c r="BN24" i="38"/>
  <c r="BO24" i="38"/>
  <c r="BP24" i="38"/>
  <c r="BQ24" i="38"/>
  <c r="AH25" i="38"/>
  <c r="AI25" i="38"/>
  <c r="AJ25" i="38"/>
  <c r="AK25" i="38"/>
  <c r="AL25" i="38"/>
  <c r="AM25" i="38"/>
  <c r="AN25" i="38"/>
  <c r="AO25" i="38"/>
  <c r="AP25" i="38"/>
  <c r="AQ25" i="38"/>
  <c r="AR25" i="38"/>
  <c r="AS25" i="38"/>
  <c r="AT25" i="38"/>
  <c r="AU25" i="38"/>
  <c r="AV25" i="38"/>
  <c r="AW25" i="38"/>
  <c r="AX25" i="38"/>
  <c r="AY25" i="38"/>
  <c r="AZ25" i="38"/>
  <c r="BA25" i="38"/>
  <c r="BB25" i="38"/>
  <c r="BC25" i="38"/>
  <c r="BD25" i="38"/>
  <c r="BE25" i="38"/>
  <c r="BF25" i="38"/>
  <c r="BG25" i="38"/>
  <c r="BH25" i="38"/>
  <c r="BI25" i="38"/>
  <c r="BJ25" i="38"/>
  <c r="BK25" i="38"/>
  <c r="BL25" i="38"/>
  <c r="BM25" i="38"/>
  <c r="BN25" i="38"/>
  <c r="BO25" i="38"/>
  <c r="BP25" i="38"/>
  <c r="BQ25" i="38"/>
  <c r="AH26" i="38"/>
  <c r="AI26" i="38"/>
  <c r="AJ26" i="38"/>
  <c r="AK26" i="38"/>
  <c r="AL26" i="38"/>
  <c r="AM26" i="38"/>
  <c r="AN26" i="38"/>
  <c r="AP26" i="38"/>
  <c r="AR26" i="38"/>
  <c r="AS26" i="38"/>
  <c r="AT26" i="38"/>
  <c r="AU26" i="38"/>
  <c r="AV26" i="38"/>
  <c r="AX26" i="38"/>
  <c r="AZ26" i="38"/>
  <c r="BA26" i="38"/>
  <c r="BB26" i="38"/>
  <c r="BC26" i="38"/>
  <c r="BD26" i="38"/>
  <c r="BF26" i="38"/>
  <c r="BH26" i="38"/>
  <c r="BI26" i="38"/>
  <c r="BJ26" i="38"/>
  <c r="BK26" i="38"/>
  <c r="BL26" i="38"/>
  <c r="BN26" i="38"/>
  <c r="BP26" i="38"/>
  <c r="BQ26" i="38"/>
  <c r="AH27" i="38"/>
  <c r="AK27" i="38"/>
  <c r="AL27" i="38"/>
  <c r="AN27" i="38"/>
  <c r="AP27" i="38"/>
  <c r="AQ27" i="38"/>
  <c r="AR27" i="38"/>
  <c r="AS27" i="38"/>
  <c r="AV27" i="38"/>
  <c r="AX27" i="38"/>
  <c r="AZ27" i="38"/>
  <c r="BA27" i="38"/>
  <c r="BB27" i="38"/>
  <c r="BD27" i="38"/>
  <c r="BG27" i="38"/>
  <c r="BH27" i="38"/>
  <c r="BI27" i="38"/>
  <c r="BJ27" i="38"/>
  <c r="BL27" i="38"/>
  <c r="BN27" i="38"/>
  <c r="BO27" i="38"/>
  <c r="BP27" i="38"/>
  <c r="BQ27" i="38"/>
  <c r="AG28" i="38"/>
  <c r="AH28" i="38"/>
  <c r="AJ28" i="38"/>
  <c r="AL28" i="38"/>
  <c r="AQ28" i="38"/>
  <c r="AR28" i="38"/>
  <c r="AT28" i="38"/>
  <c r="AW28" i="38"/>
  <c r="AX28" i="38"/>
  <c r="AY28" i="38"/>
  <c r="BB28" i="38"/>
  <c r="BD28" i="38"/>
  <c r="BE28" i="38"/>
  <c r="BF28" i="38"/>
  <c r="BL28" i="38"/>
  <c r="BM28" i="38"/>
  <c r="BN28" i="38"/>
  <c r="AG29" i="38"/>
  <c r="AH29" i="38"/>
  <c r="AI29" i="38"/>
  <c r="AJ29" i="38"/>
  <c r="AL29" i="38"/>
  <c r="AM29" i="38"/>
  <c r="AN29" i="38"/>
  <c r="AO29" i="38"/>
  <c r="AP29" i="38"/>
  <c r="AR29" i="38"/>
  <c r="AT29" i="38"/>
  <c r="AU29" i="38"/>
  <c r="AW29" i="38"/>
  <c r="BE29" i="38"/>
  <c r="BF29" i="38"/>
  <c r="BH29" i="38"/>
  <c r="BL29" i="38"/>
  <c r="BM29" i="38"/>
  <c r="BN29" i="38"/>
  <c r="AG30" i="38"/>
  <c r="AH30" i="38"/>
  <c r="AI30" i="38"/>
  <c r="AJ30" i="38"/>
  <c r="AK30" i="38"/>
  <c r="AL30" i="38"/>
  <c r="AM30" i="38"/>
  <c r="AN30" i="38"/>
  <c r="AO30" i="38"/>
  <c r="AP30" i="38"/>
  <c r="AQ30" i="38"/>
  <c r="AR30" i="38"/>
  <c r="AS30" i="38"/>
  <c r="AT30" i="38"/>
  <c r="AU30" i="38"/>
  <c r="AV30" i="38"/>
  <c r="AW30" i="38"/>
  <c r="AX30" i="38"/>
  <c r="AY30" i="38"/>
  <c r="AZ30" i="38"/>
  <c r="BA30" i="38"/>
  <c r="BB30" i="38"/>
  <c r="BC30" i="38"/>
  <c r="BD30" i="38"/>
  <c r="BE30" i="38"/>
  <c r="BF30" i="38"/>
  <c r="BG30" i="38"/>
  <c r="BH30" i="38"/>
  <c r="BI30" i="38"/>
  <c r="BJ30" i="38"/>
  <c r="BK30" i="38"/>
  <c r="BL30" i="38"/>
  <c r="BM30" i="38"/>
  <c r="BN30" i="38"/>
  <c r="BO30" i="38"/>
  <c r="BP30" i="38"/>
  <c r="BQ30" i="38"/>
  <c r="AG31" i="38"/>
  <c r="AH31" i="38"/>
  <c r="AI31" i="38"/>
  <c r="AJ31" i="38"/>
  <c r="AK31" i="38"/>
  <c r="AL31" i="38"/>
  <c r="AM31" i="38"/>
  <c r="AN31" i="38"/>
  <c r="AO31" i="38"/>
  <c r="AP31" i="38"/>
  <c r="AQ31" i="38"/>
  <c r="AR31" i="38"/>
  <c r="AS31" i="38"/>
  <c r="AT31" i="38"/>
  <c r="AU31" i="38"/>
  <c r="AV31" i="38"/>
  <c r="AW31" i="38"/>
  <c r="AX31" i="38"/>
  <c r="AY31" i="38"/>
  <c r="AZ31" i="38"/>
  <c r="BA31" i="38"/>
  <c r="BB31" i="38"/>
  <c r="BC31" i="38"/>
  <c r="BD31" i="38"/>
  <c r="BE31" i="38"/>
  <c r="BF31" i="38"/>
  <c r="BG31" i="38"/>
  <c r="BH31" i="38"/>
  <c r="BI31" i="38"/>
  <c r="BJ31" i="38"/>
  <c r="BK31" i="38"/>
  <c r="BL31" i="38"/>
  <c r="BM31" i="38"/>
  <c r="BN31" i="38"/>
  <c r="BO31" i="38"/>
  <c r="BP31" i="38"/>
  <c r="BQ31" i="38"/>
  <c r="AG32" i="38"/>
  <c r="AH32" i="38"/>
  <c r="AI32" i="38"/>
  <c r="AJ32" i="38"/>
  <c r="AK32" i="38"/>
  <c r="AL32" i="38"/>
  <c r="AM32" i="38"/>
  <c r="AN32" i="38"/>
  <c r="AO32" i="38"/>
  <c r="AP32" i="38"/>
  <c r="AQ32" i="38"/>
  <c r="AR32" i="38"/>
  <c r="AS32" i="38"/>
  <c r="AT32" i="38"/>
  <c r="AU32" i="38"/>
  <c r="AV32" i="38"/>
  <c r="AW32" i="38"/>
  <c r="AX32" i="38"/>
  <c r="AY32" i="38"/>
  <c r="AZ32" i="38"/>
  <c r="BA32" i="38"/>
  <c r="BB32" i="38"/>
  <c r="BC32" i="38"/>
  <c r="BD32" i="38"/>
  <c r="BE32" i="38"/>
  <c r="BF32" i="38"/>
  <c r="BG32" i="38"/>
  <c r="BH32" i="38"/>
  <c r="BI32" i="38"/>
  <c r="BJ32" i="38"/>
  <c r="BK32" i="38"/>
  <c r="BL32" i="38"/>
  <c r="BM32" i="38"/>
  <c r="BN32" i="38"/>
  <c r="BO32" i="38"/>
  <c r="BP32" i="38"/>
  <c r="BQ32" i="38"/>
  <c r="AG33" i="38"/>
  <c r="AH33" i="38"/>
  <c r="AI33" i="38"/>
  <c r="AJ33" i="38"/>
  <c r="AK33" i="38"/>
  <c r="AL33" i="38"/>
  <c r="AM33" i="38"/>
  <c r="AN33" i="38"/>
  <c r="AO33" i="38"/>
  <c r="AP33" i="38"/>
  <c r="AQ33" i="38"/>
  <c r="AR33" i="38"/>
  <c r="AS33" i="38"/>
  <c r="AT33" i="38"/>
  <c r="AU33" i="38"/>
  <c r="AV33" i="38"/>
  <c r="AW33" i="38"/>
  <c r="AX33" i="38"/>
  <c r="AY33" i="38"/>
  <c r="AZ33" i="38"/>
  <c r="BA33" i="38"/>
  <c r="BB33" i="38"/>
  <c r="BC33" i="38"/>
  <c r="BD33" i="38"/>
  <c r="BE33" i="38"/>
  <c r="BF33" i="38"/>
  <c r="BG33" i="38"/>
  <c r="BH33" i="38"/>
  <c r="BI33" i="38"/>
  <c r="BJ33" i="38"/>
  <c r="BK33" i="38"/>
  <c r="BL33" i="38"/>
  <c r="BM33" i="38"/>
  <c r="BN33" i="38"/>
  <c r="BO33" i="38"/>
  <c r="BP33" i="38"/>
  <c r="BQ33" i="38"/>
  <c r="AG34" i="38"/>
  <c r="AH34" i="38"/>
  <c r="AI34" i="38"/>
  <c r="AJ34" i="38"/>
  <c r="AK34" i="38"/>
  <c r="AL34" i="38"/>
  <c r="AM34" i="38"/>
  <c r="AN34" i="38"/>
  <c r="AO34" i="38"/>
  <c r="AP34" i="38"/>
  <c r="AQ34" i="38"/>
  <c r="AR34" i="38"/>
  <c r="AS34" i="38"/>
  <c r="AT34" i="38"/>
  <c r="AU34" i="38"/>
  <c r="AV34" i="38"/>
  <c r="AW34" i="38"/>
  <c r="AX34" i="38"/>
  <c r="AY34" i="38"/>
  <c r="AZ34" i="38"/>
  <c r="BA34" i="38"/>
  <c r="BB34" i="38"/>
  <c r="BC34" i="38"/>
  <c r="BD34" i="38"/>
  <c r="BE34" i="38"/>
  <c r="BF34" i="38"/>
  <c r="BG34" i="38"/>
  <c r="BH34" i="38"/>
  <c r="BI34" i="38"/>
  <c r="BJ34" i="38"/>
  <c r="BK34" i="38"/>
  <c r="BL34" i="38"/>
  <c r="BM34" i="38"/>
  <c r="BN34" i="38"/>
  <c r="BO34" i="38"/>
  <c r="BP34" i="38"/>
  <c r="BQ34" i="38"/>
  <c r="AG35" i="38"/>
  <c r="AH35" i="38"/>
  <c r="AI35" i="38"/>
  <c r="AJ35" i="38"/>
  <c r="AK35" i="38"/>
  <c r="AL35" i="38"/>
  <c r="AM35" i="38"/>
  <c r="AN35" i="38"/>
  <c r="AO35" i="38"/>
  <c r="AP35" i="38"/>
  <c r="AQ35" i="38"/>
  <c r="AR35" i="38"/>
  <c r="AS35" i="38"/>
  <c r="AT35" i="38"/>
  <c r="AU35" i="38"/>
  <c r="AV35" i="38"/>
  <c r="AW35" i="38"/>
  <c r="AX35" i="38"/>
  <c r="AY35" i="38"/>
  <c r="AZ35" i="38"/>
  <c r="BA35" i="38"/>
  <c r="BB35" i="38"/>
  <c r="BC35" i="38"/>
  <c r="BD35" i="38"/>
  <c r="BE35" i="38"/>
  <c r="BF35" i="38"/>
  <c r="BG35" i="38"/>
  <c r="BH35" i="38"/>
  <c r="BI35" i="38"/>
  <c r="BJ35" i="38"/>
  <c r="BK35" i="38"/>
  <c r="BL35" i="38"/>
  <c r="BM35" i="38"/>
  <c r="BN35" i="38"/>
  <c r="BO35" i="38"/>
  <c r="BP35" i="38"/>
  <c r="BQ35" i="38"/>
  <c r="AG36" i="38"/>
  <c r="AH36" i="38"/>
  <c r="AI36" i="38"/>
  <c r="AJ36" i="38"/>
  <c r="AK36" i="38"/>
  <c r="AL36" i="38"/>
  <c r="AM36" i="38"/>
  <c r="AN36" i="38"/>
  <c r="AO36" i="38"/>
  <c r="AP36" i="38"/>
  <c r="AQ36" i="38"/>
  <c r="AR36" i="38"/>
  <c r="AS36" i="38"/>
  <c r="AT36" i="38"/>
  <c r="AU36" i="38"/>
  <c r="AV36" i="38"/>
  <c r="AW36" i="38"/>
  <c r="AX36" i="38"/>
  <c r="AY36" i="38"/>
  <c r="AZ36" i="38"/>
  <c r="BA36" i="38"/>
  <c r="BB36" i="38"/>
  <c r="BC36" i="38"/>
  <c r="BD36" i="38"/>
  <c r="BE36" i="38"/>
  <c r="BF36" i="38"/>
  <c r="BG36" i="38"/>
  <c r="BH36" i="38"/>
  <c r="BI36" i="38"/>
  <c r="BJ36" i="38"/>
  <c r="BK36" i="38"/>
  <c r="BL36" i="38"/>
  <c r="BM36" i="38"/>
  <c r="BN36" i="38"/>
  <c r="BO36" i="38"/>
  <c r="BP36" i="38"/>
  <c r="BQ36" i="38"/>
  <c r="AG37" i="38"/>
  <c r="AH37" i="38"/>
  <c r="AI37" i="38"/>
  <c r="AJ37" i="38"/>
  <c r="AK37" i="38"/>
  <c r="AL37" i="38"/>
  <c r="AM37" i="38"/>
  <c r="AN37" i="38"/>
  <c r="AO37" i="38"/>
  <c r="AP37" i="38"/>
  <c r="AQ37" i="38"/>
  <c r="AR37" i="38"/>
  <c r="AS37" i="38"/>
  <c r="AT37" i="38"/>
  <c r="AU37" i="38"/>
  <c r="AV37" i="38"/>
  <c r="AW37" i="38"/>
  <c r="AX37" i="38"/>
  <c r="AY37" i="38"/>
  <c r="AZ37" i="38"/>
  <c r="BA37" i="38"/>
  <c r="BB37" i="38"/>
  <c r="BC37" i="38"/>
  <c r="BD37" i="38"/>
  <c r="BE37" i="38"/>
  <c r="BF37" i="38"/>
  <c r="BG37" i="38"/>
  <c r="BH37" i="38"/>
  <c r="BI37" i="38"/>
  <c r="BJ37" i="38"/>
  <c r="BK37" i="38"/>
  <c r="BL37" i="38"/>
  <c r="BM37" i="38"/>
  <c r="BN37" i="38"/>
  <c r="BO37" i="38"/>
  <c r="BP37" i="38"/>
  <c r="BQ37" i="38"/>
  <c r="AG38" i="38"/>
  <c r="AH38" i="38"/>
  <c r="AI38" i="38"/>
  <c r="AJ38" i="38"/>
  <c r="AK38" i="38"/>
  <c r="AL38" i="38"/>
  <c r="AM38" i="38"/>
  <c r="AN38" i="38"/>
  <c r="AO38" i="38"/>
  <c r="AP38" i="38"/>
  <c r="AQ38" i="38"/>
  <c r="AR38" i="38"/>
  <c r="AS38" i="38"/>
  <c r="AT38" i="38"/>
  <c r="AU38" i="38"/>
  <c r="AV38" i="38"/>
  <c r="AW38" i="38"/>
  <c r="AX38" i="38"/>
  <c r="AY38" i="38"/>
  <c r="AZ38" i="38"/>
  <c r="BA38" i="38"/>
  <c r="BB38" i="38"/>
  <c r="BC38" i="38"/>
  <c r="BD38" i="38"/>
  <c r="BE38" i="38"/>
  <c r="BF38" i="38"/>
  <c r="BG38" i="38"/>
  <c r="BH38" i="38"/>
  <c r="BI38" i="38"/>
  <c r="BJ38" i="38"/>
  <c r="BK38" i="38"/>
  <c r="BL38" i="38"/>
  <c r="BM38" i="38"/>
  <c r="BN38" i="38"/>
  <c r="BO38" i="38"/>
  <c r="BP38" i="38"/>
  <c r="BQ38" i="38"/>
  <c r="L81" i="48"/>
  <c r="K81" i="48"/>
  <c r="D40" i="48"/>
  <c r="C40" i="48"/>
  <c r="H40" i="48" s="1"/>
  <c r="L81" i="47"/>
  <c r="K81" i="47"/>
  <c r="D40" i="47"/>
  <c r="C40" i="47"/>
  <c r="H40" i="47" s="1"/>
  <c r="L96" i="46"/>
  <c r="K96" i="46"/>
  <c r="D47" i="46"/>
  <c r="C47" i="46"/>
  <c r="A410" i="33"/>
  <c r="A411" i="33"/>
  <c r="A412" i="33"/>
  <c r="A413" i="33"/>
  <c r="A414" i="33"/>
  <c r="A415" i="33"/>
  <c r="A416" i="33"/>
  <c r="A417" i="33"/>
  <c r="A418" i="33"/>
  <c r="A419" i="33"/>
  <c r="A420" i="33"/>
  <c r="A421" i="33"/>
  <c r="D410" i="33"/>
  <c r="D411" i="33"/>
  <c r="D412" i="33"/>
  <c r="D413" i="33"/>
  <c r="D414" i="33"/>
  <c r="D415" i="33"/>
  <c r="D416" i="33"/>
  <c r="D417" i="33"/>
  <c r="D418" i="33"/>
  <c r="D419" i="33"/>
  <c r="D420" i="33"/>
  <c r="D421" i="33"/>
  <c r="F410" i="33"/>
  <c r="F411" i="33"/>
  <c r="F412" i="33"/>
  <c r="F413" i="33"/>
  <c r="F414" i="33"/>
  <c r="F415" i="33"/>
  <c r="F416" i="33"/>
  <c r="F417" i="33"/>
  <c r="F418" i="33"/>
  <c r="F419" i="33"/>
  <c r="F420" i="33"/>
  <c r="F421" i="33"/>
  <c r="G410" i="33"/>
  <c r="G411" i="33"/>
  <c r="G412" i="33"/>
  <c r="G413" i="33"/>
  <c r="G414" i="33"/>
  <c r="G415" i="33"/>
  <c r="G416" i="33"/>
  <c r="G417" i="33"/>
  <c r="G418" i="33"/>
  <c r="G419" i="33"/>
  <c r="G420" i="33"/>
  <c r="G421" i="33"/>
  <c r="I412" i="33"/>
  <c r="I413" i="33"/>
  <c r="I414" i="33"/>
  <c r="I415" i="33"/>
  <c r="I416" i="33"/>
  <c r="I417" i="33"/>
  <c r="I418" i="33"/>
  <c r="I419" i="33"/>
  <c r="I420" i="33"/>
  <c r="I421" i="33"/>
  <c r="A422" i="33"/>
  <c r="A423" i="33"/>
  <c r="A424" i="33"/>
  <c r="A425" i="33"/>
  <c r="A426" i="33"/>
  <c r="A427" i="33"/>
  <c r="A428" i="33"/>
  <c r="A429" i="33"/>
  <c r="A430" i="33"/>
  <c r="A431" i="33"/>
  <c r="A432" i="33"/>
  <c r="A433" i="33"/>
  <c r="D422" i="33"/>
  <c r="D423" i="33"/>
  <c r="D424" i="33"/>
  <c r="D425" i="33"/>
  <c r="D426" i="33"/>
  <c r="D427" i="33"/>
  <c r="D428" i="33"/>
  <c r="D429" i="33"/>
  <c r="D430" i="33"/>
  <c r="D431" i="33"/>
  <c r="D432" i="33"/>
  <c r="D433" i="33"/>
  <c r="F422" i="33"/>
  <c r="F423" i="33"/>
  <c r="F424" i="33"/>
  <c r="F425" i="33"/>
  <c r="F426" i="33"/>
  <c r="F427" i="33"/>
  <c r="F428" i="33"/>
  <c r="F429" i="33"/>
  <c r="F430" i="33"/>
  <c r="F431" i="33"/>
  <c r="F432" i="33"/>
  <c r="F433" i="33"/>
  <c r="G422" i="33"/>
  <c r="G423" i="33"/>
  <c r="G424" i="33"/>
  <c r="G425" i="33"/>
  <c r="G426" i="33"/>
  <c r="G427" i="33"/>
  <c r="G428" i="33"/>
  <c r="G429" i="33"/>
  <c r="G430" i="33"/>
  <c r="G431" i="33"/>
  <c r="G432" i="33"/>
  <c r="G433" i="33"/>
  <c r="I424" i="33"/>
  <c r="I425" i="33"/>
  <c r="I426" i="33"/>
  <c r="I427" i="33"/>
  <c r="I428" i="33"/>
  <c r="I429" i="33"/>
  <c r="I430" i="33"/>
  <c r="I431" i="33"/>
  <c r="I432" i="33"/>
  <c r="I433" i="33"/>
  <c r="A434" i="33"/>
  <c r="A435" i="33"/>
  <c r="A436" i="33"/>
  <c r="A437" i="33"/>
  <c r="A438" i="33"/>
  <c r="A439" i="33"/>
  <c r="A440" i="33"/>
  <c r="A441" i="33"/>
  <c r="A442" i="33"/>
  <c r="A443" i="33"/>
  <c r="A444" i="33"/>
  <c r="A445" i="33"/>
  <c r="D434" i="33"/>
  <c r="D435" i="33"/>
  <c r="D436" i="33"/>
  <c r="D437" i="33"/>
  <c r="D438" i="33"/>
  <c r="D439" i="33"/>
  <c r="D440" i="33"/>
  <c r="D441" i="33"/>
  <c r="D442" i="33"/>
  <c r="D443" i="33"/>
  <c r="D444" i="33"/>
  <c r="D445" i="33"/>
  <c r="F434" i="33"/>
  <c r="F435" i="33"/>
  <c r="F436" i="33"/>
  <c r="F437" i="33"/>
  <c r="F438" i="33"/>
  <c r="F439" i="33"/>
  <c r="F440" i="33"/>
  <c r="F441" i="33"/>
  <c r="F442" i="33"/>
  <c r="F443" i="33"/>
  <c r="F444" i="33"/>
  <c r="F445" i="33"/>
  <c r="G434" i="33"/>
  <c r="G435" i="33"/>
  <c r="G436" i="33"/>
  <c r="G437" i="33"/>
  <c r="G438" i="33"/>
  <c r="G439" i="33"/>
  <c r="G440" i="33"/>
  <c r="G441" i="33"/>
  <c r="G442" i="33"/>
  <c r="G443" i="33"/>
  <c r="G444" i="33"/>
  <c r="G445" i="33"/>
  <c r="I436" i="33"/>
  <c r="I437" i="33"/>
  <c r="I438" i="33"/>
  <c r="I439" i="33"/>
  <c r="I440" i="33"/>
  <c r="I441" i="33"/>
  <c r="I442" i="33"/>
  <c r="I443" i="33"/>
  <c r="I444" i="33"/>
  <c r="I445" i="33"/>
  <c r="A446" i="33"/>
  <c r="A447" i="33"/>
  <c r="A448" i="33"/>
  <c r="A449" i="33"/>
  <c r="A450" i="33"/>
  <c r="A451" i="33"/>
  <c r="A452" i="33"/>
  <c r="A453" i="33"/>
  <c r="A454" i="33"/>
  <c r="A455" i="33"/>
  <c r="A456" i="33"/>
  <c r="A457" i="33"/>
  <c r="D446" i="33"/>
  <c r="D447" i="33"/>
  <c r="D448" i="33"/>
  <c r="D449" i="33"/>
  <c r="D450" i="33"/>
  <c r="D451" i="33"/>
  <c r="D452" i="33"/>
  <c r="D453" i="33"/>
  <c r="D454" i="33"/>
  <c r="D455" i="33"/>
  <c r="D456" i="33"/>
  <c r="D457" i="33"/>
  <c r="F446" i="33"/>
  <c r="F447" i="33"/>
  <c r="F448" i="33"/>
  <c r="F449" i="33"/>
  <c r="F450" i="33"/>
  <c r="F451" i="33"/>
  <c r="F452" i="33"/>
  <c r="F453" i="33"/>
  <c r="F454" i="33"/>
  <c r="F455" i="33"/>
  <c r="F456" i="33"/>
  <c r="F457" i="33"/>
  <c r="G446" i="33"/>
  <c r="G447" i="33"/>
  <c r="G448" i="33"/>
  <c r="G449" i="33"/>
  <c r="G450" i="33"/>
  <c r="G451" i="33"/>
  <c r="G452" i="33"/>
  <c r="G453" i="33"/>
  <c r="G454" i="33"/>
  <c r="G455" i="33"/>
  <c r="G456" i="33"/>
  <c r="G457" i="33"/>
  <c r="I448" i="33"/>
  <c r="I449" i="33"/>
  <c r="I450" i="33"/>
  <c r="I451" i="33"/>
  <c r="I452" i="33"/>
  <c r="I453" i="33"/>
  <c r="I454" i="33"/>
  <c r="I455" i="33"/>
  <c r="I456" i="33"/>
  <c r="I457" i="33"/>
  <c r="H47" i="46" l="1"/>
  <c r="P47" i="46"/>
  <c r="Q47" i="46" s="1"/>
  <c r="AG23" i="39"/>
  <c r="BR23" i="39" s="1"/>
  <c r="D35" i="47"/>
  <c r="AG24" i="38"/>
  <c r="BR24" i="38" s="1"/>
  <c r="D36" i="48"/>
  <c r="K36" i="21"/>
  <c r="FS7" i="14" s="1"/>
  <c r="AG24" i="39"/>
  <c r="BR24" i="39" s="1"/>
  <c r="AG27" i="39"/>
  <c r="AG27" i="38"/>
  <c r="D37" i="46"/>
  <c r="J37" i="46" s="1"/>
  <c r="D34" i="47"/>
  <c r="J34" i="47" s="1"/>
  <c r="K35" i="21"/>
  <c r="FR7" i="14" s="1"/>
  <c r="D35" i="48"/>
  <c r="D36" i="46"/>
  <c r="J36" i="46" s="1"/>
  <c r="D33" i="47"/>
  <c r="AG25" i="38"/>
  <c r="BR25" i="38" s="1"/>
  <c r="BR10" i="38"/>
  <c r="AG26" i="39"/>
  <c r="BR26" i="39" s="1"/>
  <c r="AG25" i="39"/>
  <c r="BR25" i="39" s="1"/>
  <c r="D33" i="48"/>
  <c r="D34" i="46"/>
  <c r="J34" i="46" s="1"/>
  <c r="AG26" i="38"/>
  <c r="BR38" i="39"/>
  <c r="BR10" i="39"/>
  <c r="BR21" i="38"/>
  <c r="BR8" i="39"/>
  <c r="BR8" i="38"/>
  <c r="BR11" i="39"/>
  <c r="AG21" i="39"/>
  <c r="BR21" i="39" s="1"/>
  <c r="BR11" i="38"/>
  <c r="AG22" i="38"/>
  <c r="BR22" i="38" s="1"/>
  <c r="D34" i="48"/>
  <c r="BR38" i="38"/>
  <c r="BR9" i="39"/>
  <c r="AG23" i="38"/>
  <c r="BR23" i="38" s="1"/>
  <c r="D36" i="47"/>
  <c r="J36" i="47" s="1"/>
  <c r="D35" i="46"/>
  <c r="J35" i="46" s="1"/>
  <c r="BR9" i="38"/>
  <c r="BR37" i="39"/>
  <c r="BR37" i="38"/>
  <c r="BR33" i="38"/>
  <c r="BR36" i="39"/>
  <c r="BR36" i="38"/>
  <c r="BR34" i="39"/>
  <c r="BR34" i="38"/>
  <c r="BR35" i="39"/>
  <c r="BR35" i="38"/>
  <c r="BR33" i="39"/>
  <c r="BR31" i="39"/>
  <c r="BR32" i="38"/>
  <c r="BR32" i="39"/>
  <c r="BR31" i="38"/>
  <c r="BR30" i="39"/>
  <c r="BR30" i="38"/>
  <c r="I446" i="33"/>
  <c r="I410" i="33"/>
  <c r="I434" i="33"/>
  <c r="I422" i="33"/>
  <c r="BJ29" i="38"/>
  <c r="BK29" i="39"/>
  <c r="BG28" i="39"/>
  <c r="BP28" i="39"/>
  <c r="BJ28" i="38"/>
  <c r="BO28" i="39"/>
  <c r="BO39" i="39" s="1"/>
  <c r="BO40" i="39" s="1"/>
  <c r="BN39" i="38"/>
  <c r="BN40" i="38" s="1"/>
  <c r="BP29" i="39"/>
  <c r="BN39" i="39"/>
  <c r="BN40" i="39" s="1"/>
  <c r="BJ39" i="39"/>
  <c r="BJ40" i="39" s="1"/>
  <c r="BC29" i="38"/>
  <c r="BD29" i="39"/>
  <c r="BA28" i="38"/>
  <c r="BB29" i="38"/>
  <c r="BC29" i="39"/>
  <c r="BB29" i="39"/>
  <c r="AZ29" i="38"/>
  <c r="AX29" i="38"/>
  <c r="AV28" i="39"/>
  <c r="BL39" i="39"/>
  <c r="BL40" i="39" s="1"/>
  <c r="BL39" i="38"/>
  <c r="BL40" i="38" s="1"/>
  <c r="BP39" i="38"/>
  <c r="BP40" i="38" s="1"/>
  <c r="AP28" i="38"/>
  <c r="AP28" i="39"/>
  <c r="AO28" i="38"/>
  <c r="AO28" i="39"/>
  <c r="AN28" i="38"/>
  <c r="AI28" i="38"/>
  <c r="AI27" i="38"/>
  <c r="AJ27" i="38"/>
  <c r="AY27" i="39"/>
  <c r="AS28" i="39"/>
  <c r="BI28" i="39"/>
  <c r="BQ28" i="39"/>
  <c r="BM27" i="38"/>
  <c r="BE27" i="38"/>
  <c r="AW27" i="38"/>
  <c r="AO27" i="38"/>
  <c r="BK27" i="38"/>
  <c r="BC27" i="38"/>
  <c r="AU27" i="38"/>
  <c r="AM27" i="38"/>
  <c r="BM27" i="39"/>
  <c r="BM39" i="39" s="1"/>
  <c r="BM40" i="39" s="1"/>
  <c r="BE27" i="39"/>
  <c r="AW27" i="39"/>
  <c r="AO27" i="39"/>
  <c r="BO26" i="38"/>
  <c r="BG26" i="38"/>
  <c r="AY26" i="38"/>
  <c r="AQ26" i="38"/>
  <c r="BQ29" i="39"/>
  <c r="BI29" i="39"/>
  <c r="BA29" i="39"/>
  <c r="AS29" i="39"/>
  <c r="AK29" i="39"/>
  <c r="BK27" i="39"/>
  <c r="BC27" i="39"/>
  <c r="AU27" i="39"/>
  <c r="AM27" i="39"/>
  <c r="AS29" i="38"/>
  <c r="BO29" i="38"/>
  <c r="BG29" i="38"/>
  <c r="AY29" i="38"/>
  <c r="AQ29" i="38"/>
  <c r="BI29" i="38"/>
  <c r="BK28" i="38"/>
  <c r="BC28" i="38"/>
  <c r="AU28" i="38"/>
  <c r="AM28" i="38"/>
  <c r="BM26" i="38"/>
  <c r="BE26" i="38"/>
  <c r="AW26" i="38"/>
  <c r="AO26" i="38"/>
  <c r="BQ29" i="38"/>
  <c r="BQ39" i="38" s="1"/>
  <c r="BQ40" i="38" s="1"/>
  <c r="BA29" i="38"/>
  <c r="AK29" i="38"/>
  <c r="AG22" i="39"/>
  <c r="BR22" i="39" s="1"/>
  <c r="E77" i="48"/>
  <c r="E86" i="46"/>
  <c r="E76" i="47"/>
  <c r="E79" i="48"/>
  <c r="E88" i="46"/>
  <c r="E76" i="48"/>
  <c r="E85" i="46"/>
  <c r="E87" i="46"/>
  <c r="E78" i="48"/>
  <c r="E79" i="47"/>
  <c r="E78" i="47"/>
  <c r="E77" i="47"/>
  <c r="AK7" i="37" l="1"/>
  <c r="AL7" i="37"/>
  <c r="AJ7" i="37"/>
  <c r="AM7" i="37"/>
  <c r="H36" i="21"/>
  <c r="E36" i="84" s="1"/>
  <c r="H35" i="21"/>
  <c r="E35" i="84" s="1"/>
  <c r="J33" i="47"/>
  <c r="FW7" i="38" s="1"/>
  <c r="J33" i="48"/>
  <c r="FW7" i="39" s="1"/>
  <c r="J36" i="48"/>
  <c r="FZ7" i="39" s="1"/>
  <c r="J34" i="48"/>
  <c r="FX7" i="39" s="1"/>
  <c r="J35" i="47"/>
  <c r="FY7" i="38" s="1"/>
  <c r="J35" i="48"/>
  <c r="FY7" i="39" s="1"/>
  <c r="FX7" i="38"/>
  <c r="F34" i="47"/>
  <c r="F35" i="47"/>
  <c r="E34" i="47"/>
  <c r="BM39" i="38"/>
  <c r="BM40" i="38" s="1"/>
  <c r="F34" i="46"/>
  <c r="BR27" i="39"/>
  <c r="BR28" i="39"/>
  <c r="BR28" i="38"/>
  <c r="BR26" i="38"/>
  <c r="BR27" i="38"/>
  <c r="K37" i="21"/>
  <c r="FT7" i="14" s="1"/>
  <c r="E34" i="48"/>
  <c r="K34" i="21"/>
  <c r="FQ7" i="14" s="1"/>
  <c r="BR29" i="38"/>
  <c r="BR29" i="39"/>
  <c r="BJ39" i="38"/>
  <c r="BJ40" i="38" s="1"/>
  <c r="F34" i="48"/>
  <c r="BQ39" i="39"/>
  <c r="BQ40" i="39" s="1"/>
  <c r="BP39" i="39"/>
  <c r="BP40" i="39" s="1"/>
  <c r="F36" i="46"/>
  <c r="F35" i="48"/>
  <c r="BK39" i="39"/>
  <c r="BK40" i="39" s="1"/>
  <c r="BO39" i="38"/>
  <c r="BO40" i="38" s="1"/>
  <c r="BK39" i="38"/>
  <c r="BK40" i="38" s="1"/>
  <c r="E35" i="47"/>
  <c r="E34" i="46"/>
  <c r="E35" i="46"/>
  <c r="F35" i="46"/>
  <c r="T35" i="21" l="1"/>
  <c r="U35" i="21" s="1"/>
  <c r="I106" i="21"/>
  <c r="J106" i="21" s="1"/>
  <c r="T36" i="21"/>
  <c r="U36" i="21" s="1"/>
  <c r="I107" i="21"/>
  <c r="J107" i="21" s="1"/>
  <c r="H34" i="21"/>
  <c r="E34" i="84" s="1"/>
  <c r="H37" i="21"/>
  <c r="E37" i="84" s="1"/>
  <c r="J35" i="21"/>
  <c r="I35" i="21"/>
  <c r="J36" i="21"/>
  <c r="I36" i="21"/>
  <c r="G34" i="46"/>
  <c r="H85" i="46" s="1"/>
  <c r="G36" i="47"/>
  <c r="H79" i="47" s="1"/>
  <c r="FZ7" i="38"/>
  <c r="G36" i="46"/>
  <c r="H87" i="46" s="1"/>
  <c r="G37" i="46"/>
  <c r="H88" i="46" s="1"/>
  <c r="BN7" i="38"/>
  <c r="G34" i="47"/>
  <c r="H77" i="47" s="1"/>
  <c r="G35" i="46"/>
  <c r="H86" i="46" s="1"/>
  <c r="BP7" i="38"/>
  <c r="G35" i="47"/>
  <c r="H78" i="47" s="1"/>
  <c r="G36" i="48"/>
  <c r="H79" i="48" s="1"/>
  <c r="BN7" i="39"/>
  <c r="BP7" i="39"/>
  <c r="G35" i="48"/>
  <c r="H78" i="48" s="1"/>
  <c r="BM7" i="38"/>
  <c r="BM7" i="39"/>
  <c r="G34" i="48"/>
  <c r="H77" i="48" s="1"/>
  <c r="G33" i="48"/>
  <c r="H76" i="48" s="1"/>
  <c r="BO7" i="39"/>
  <c r="G33" i="47"/>
  <c r="H76" i="47" s="1"/>
  <c r="BO7" i="38"/>
  <c r="E36" i="46"/>
  <c r="E36" i="47"/>
  <c r="E35" i="48"/>
  <c r="F36" i="47"/>
  <c r="F36" i="48"/>
  <c r="E36" i="48"/>
  <c r="F37" i="46"/>
  <c r="E37" i="46"/>
  <c r="E33" i="47"/>
  <c r="F33" i="47"/>
  <c r="E33" i="48"/>
  <c r="F33" i="48"/>
  <c r="T37" i="21" l="1"/>
  <c r="U37" i="21" s="1"/>
  <c r="I108" i="21"/>
  <c r="K108" i="21" s="1"/>
  <c r="T34" i="21"/>
  <c r="U34" i="21" s="1"/>
  <c r="I105" i="21"/>
  <c r="J105" i="21" s="1"/>
  <c r="K107" i="21"/>
  <c r="K106" i="21"/>
  <c r="I34" i="21"/>
  <c r="J34" i="21"/>
  <c r="I37" i="21"/>
  <c r="J37" i="21"/>
  <c r="H34" i="46"/>
  <c r="I34" i="46"/>
  <c r="H36" i="47"/>
  <c r="I36" i="47"/>
  <c r="H34" i="47"/>
  <c r="I36" i="46"/>
  <c r="H36" i="46"/>
  <c r="H37" i="46"/>
  <c r="H35" i="47"/>
  <c r="I34" i="47"/>
  <c r="I37" i="46"/>
  <c r="I35" i="46"/>
  <c r="H35" i="46"/>
  <c r="I36" i="48"/>
  <c r="I35" i="47"/>
  <c r="H36" i="48"/>
  <c r="I35" i="48"/>
  <c r="H35" i="48"/>
  <c r="I33" i="47"/>
  <c r="H34" i="48"/>
  <c r="I34" i="48"/>
  <c r="H33" i="47"/>
  <c r="H33" i="48"/>
  <c r="I33" i="48"/>
  <c r="A19" i="45"/>
  <c r="K105" i="21" l="1"/>
  <c r="J108" i="21"/>
  <c r="AG14" i="38"/>
  <c r="BR14" i="38" s="1"/>
  <c r="AG14" i="39"/>
  <c r="BR14" i="39" s="1"/>
  <c r="AG15" i="38"/>
  <c r="BR15" i="38" s="1"/>
  <c r="AG15" i="39"/>
  <c r="BR15" i="39" s="1"/>
  <c r="AG16" i="38"/>
  <c r="BR16" i="38" s="1"/>
  <c r="AG16" i="39"/>
  <c r="BR16" i="39" s="1"/>
  <c r="AG17" i="38"/>
  <c r="BR17" i="38" s="1"/>
  <c r="AG17" i="39"/>
  <c r="BR17" i="39" s="1"/>
  <c r="AG18" i="39"/>
  <c r="BR18" i="39" s="1"/>
  <c r="AG18" i="38"/>
  <c r="BR18" i="38" s="1"/>
  <c r="AG19" i="38"/>
  <c r="BR19" i="38" s="1"/>
  <c r="AG19" i="39"/>
  <c r="BR19" i="39" s="1"/>
  <c r="AG20" i="39"/>
  <c r="BR20" i="39" s="1"/>
  <c r="AG20" i="38"/>
  <c r="BR20" i="38" s="1"/>
  <c r="AG13" i="38"/>
  <c r="BR13" i="38" s="1"/>
  <c r="AG13" i="39"/>
  <c r="BR13" i="39" s="1"/>
  <c r="I435" i="33"/>
  <c r="D78" i="47"/>
  <c r="D87" i="46"/>
  <c r="G87" i="46" s="1"/>
  <c r="D78" i="48"/>
  <c r="I423" i="33"/>
  <c r="D77" i="47"/>
  <c r="D86" i="46"/>
  <c r="G86" i="46" s="1"/>
  <c r="D77" i="48"/>
  <c r="I411" i="33"/>
  <c r="D76" i="48"/>
  <c r="D76" i="47"/>
  <c r="D85" i="46"/>
  <c r="G85" i="46" s="1"/>
  <c r="I447" i="33"/>
  <c r="D79" i="47"/>
  <c r="D88" i="46"/>
  <c r="G88" i="46" s="1"/>
  <c r="D79" i="48"/>
  <c r="A2" i="33"/>
  <c r="A3" i="33"/>
  <c r="A4" i="33"/>
  <c r="A5" i="33"/>
  <c r="A6" i="33"/>
  <c r="A7" i="33"/>
  <c r="A8" i="33"/>
  <c r="A9" i="33"/>
  <c r="A10"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14" i="33"/>
  <c r="A115" i="33"/>
  <c r="A116" i="33"/>
  <c r="A117" i="33"/>
  <c r="A118" i="33"/>
  <c r="A119" i="33"/>
  <c r="A120" i="33"/>
  <c r="A121" i="33"/>
  <c r="A122" i="33"/>
  <c r="A123" i="33"/>
  <c r="A124" i="33"/>
  <c r="A125" i="33"/>
  <c r="A126" i="33"/>
  <c r="A127" i="33"/>
  <c r="A128" i="33"/>
  <c r="A129" i="33"/>
  <c r="A130" i="33"/>
  <c r="A131" i="33"/>
  <c r="A132" i="33"/>
  <c r="A133" i="33"/>
  <c r="A134" i="33"/>
  <c r="A135" i="33"/>
  <c r="A136" i="33"/>
  <c r="A137" i="33"/>
  <c r="A138" i="33"/>
  <c r="A139" i="33"/>
  <c r="A140" i="33"/>
  <c r="A141" i="33"/>
  <c r="A142" i="33"/>
  <c r="A143" i="33"/>
  <c r="A144" i="33"/>
  <c r="A145" i="33"/>
  <c r="A146" i="33"/>
  <c r="A147" i="33"/>
  <c r="A148" i="33"/>
  <c r="A149" i="33"/>
  <c r="A150" i="33"/>
  <c r="A151" i="33"/>
  <c r="A152" i="33"/>
  <c r="A153" i="33"/>
  <c r="A154" i="33"/>
  <c r="A155" i="33"/>
  <c r="A156" i="33"/>
  <c r="A157" i="33"/>
  <c r="A158" i="33"/>
  <c r="A159" i="33"/>
  <c r="A160" i="33"/>
  <c r="A161" i="33"/>
  <c r="A162" i="33"/>
  <c r="A163" i="33"/>
  <c r="A164" i="33"/>
  <c r="A165" i="33"/>
  <c r="A166" i="33"/>
  <c r="A167" i="33"/>
  <c r="A168" i="33"/>
  <c r="A169" i="33"/>
  <c r="A170" i="33"/>
  <c r="A171" i="33"/>
  <c r="A172" i="33"/>
  <c r="A173" i="33"/>
  <c r="A174" i="33"/>
  <c r="A175" i="33"/>
  <c r="A176" i="33"/>
  <c r="A177" i="33"/>
  <c r="A178" i="33"/>
  <c r="A179" i="33"/>
  <c r="A180" i="33"/>
  <c r="A181" i="33"/>
  <c r="A182" i="33"/>
  <c r="A183" i="33"/>
  <c r="A184" i="33"/>
  <c r="A185" i="33"/>
  <c r="A186" i="33"/>
  <c r="A187" i="33"/>
  <c r="A188" i="33"/>
  <c r="A189" i="33"/>
  <c r="A190" i="33"/>
  <c r="A191" i="33"/>
  <c r="A192" i="33"/>
  <c r="A193" i="33"/>
  <c r="A194" i="33"/>
  <c r="A195" i="33"/>
  <c r="A196" i="33"/>
  <c r="A197" i="33"/>
  <c r="A198" i="33"/>
  <c r="A199" i="33"/>
  <c r="A200" i="33"/>
  <c r="A201" i="33"/>
  <c r="A202" i="33"/>
  <c r="A203" i="33"/>
  <c r="A204" i="33"/>
  <c r="A205" i="33"/>
  <c r="A206" i="33"/>
  <c r="A207" i="33"/>
  <c r="A208" i="33"/>
  <c r="A209" i="33"/>
  <c r="A210" i="33"/>
  <c r="A211" i="33"/>
  <c r="A212" i="33"/>
  <c r="A213" i="33"/>
  <c r="A214" i="33"/>
  <c r="A215" i="33"/>
  <c r="A216" i="33"/>
  <c r="A217" i="33"/>
  <c r="A218" i="33"/>
  <c r="A219" i="33"/>
  <c r="A220" i="33"/>
  <c r="A221" i="33"/>
  <c r="A222" i="33"/>
  <c r="A223" i="33"/>
  <c r="A224" i="33"/>
  <c r="A225" i="33"/>
  <c r="A226" i="33"/>
  <c r="A227" i="33"/>
  <c r="A228" i="33"/>
  <c r="A229" i="33"/>
  <c r="A230" i="33"/>
  <c r="A231" i="33"/>
  <c r="A232" i="33"/>
  <c r="A233" i="33"/>
  <c r="A234" i="33"/>
  <c r="A235" i="33"/>
  <c r="A236" i="33"/>
  <c r="A237" i="33"/>
  <c r="A238" i="33"/>
  <c r="A239" i="33"/>
  <c r="A240" i="33"/>
  <c r="A241" i="33"/>
  <c r="A242" i="33"/>
  <c r="A243" i="33"/>
  <c r="A244" i="33"/>
  <c r="A245" i="33"/>
  <c r="A246" i="33"/>
  <c r="A247" i="33"/>
  <c r="A248" i="33"/>
  <c r="A249" i="33"/>
  <c r="A250" i="33"/>
  <c r="A251" i="33"/>
  <c r="A252" i="33"/>
  <c r="A253" i="33"/>
  <c r="A254" i="33"/>
  <c r="A255" i="33"/>
  <c r="A256" i="33"/>
  <c r="A257" i="33"/>
  <c r="A258" i="33"/>
  <c r="A259" i="33"/>
  <c r="A260" i="33"/>
  <c r="A261" i="33"/>
  <c r="A262" i="33"/>
  <c r="A263" i="33"/>
  <c r="A264" i="33"/>
  <c r="A265" i="33"/>
  <c r="A266" i="33"/>
  <c r="A267" i="33"/>
  <c r="A268" i="33"/>
  <c r="A269" i="33"/>
  <c r="A270" i="33"/>
  <c r="A271" i="33"/>
  <c r="A272" i="33"/>
  <c r="A273" i="33"/>
  <c r="A274" i="33"/>
  <c r="A275" i="33"/>
  <c r="A276" i="33"/>
  <c r="A277" i="33"/>
  <c r="A278" i="33"/>
  <c r="A279" i="33"/>
  <c r="A280" i="33"/>
  <c r="A281" i="33"/>
  <c r="A282" i="33"/>
  <c r="A283" i="33"/>
  <c r="A284" i="33"/>
  <c r="A285" i="33"/>
  <c r="A286" i="33"/>
  <c r="A287" i="33"/>
  <c r="A288" i="33"/>
  <c r="A289" i="33"/>
  <c r="A290" i="33"/>
  <c r="A291" i="33"/>
  <c r="A292" i="33"/>
  <c r="A293" i="33"/>
  <c r="A294" i="33"/>
  <c r="A295" i="33"/>
  <c r="A296" i="33"/>
  <c r="A297" i="33"/>
  <c r="A298" i="33"/>
  <c r="A299" i="33"/>
  <c r="A300" i="33"/>
  <c r="A301" i="33"/>
  <c r="A302" i="33"/>
  <c r="A303" i="33"/>
  <c r="A304" i="33"/>
  <c r="A305" i="33"/>
  <c r="A306" i="33"/>
  <c r="A307" i="33"/>
  <c r="A308" i="33"/>
  <c r="A309" i="33"/>
  <c r="A310" i="33"/>
  <c r="A311" i="33"/>
  <c r="A312" i="33"/>
  <c r="A313" i="33"/>
  <c r="A314" i="33"/>
  <c r="A315" i="33"/>
  <c r="A316" i="33"/>
  <c r="A317" i="33"/>
  <c r="A318" i="33"/>
  <c r="A319" i="33"/>
  <c r="A320" i="33"/>
  <c r="A321" i="33"/>
  <c r="A322" i="33"/>
  <c r="A323" i="33"/>
  <c r="A324" i="33"/>
  <c r="A325" i="33"/>
  <c r="A326" i="33"/>
  <c r="A327" i="33"/>
  <c r="A328" i="33"/>
  <c r="A329" i="33"/>
  <c r="A330" i="33"/>
  <c r="A331" i="33"/>
  <c r="A332" i="33"/>
  <c r="A333" i="33"/>
  <c r="A334" i="33"/>
  <c r="A335" i="33"/>
  <c r="A336" i="33"/>
  <c r="A337" i="33"/>
  <c r="A338" i="33"/>
  <c r="A339" i="33"/>
  <c r="A340" i="33"/>
  <c r="A341" i="33"/>
  <c r="A342" i="33"/>
  <c r="A343" i="33"/>
  <c r="A344" i="33"/>
  <c r="A345" i="33"/>
  <c r="A346" i="33"/>
  <c r="A347" i="33"/>
  <c r="A348" i="33"/>
  <c r="A349" i="33"/>
  <c r="A350" i="33"/>
  <c r="A351" i="33"/>
  <c r="A352" i="33"/>
  <c r="A353" i="33"/>
  <c r="A354" i="33"/>
  <c r="A355" i="33"/>
  <c r="A356" i="33"/>
  <c r="A357" i="33"/>
  <c r="A358" i="33"/>
  <c r="A359" i="33"/>
  <c r="A360" i="33"/>
  <c r="A361" i="33"/>
  <c r="A362" i="33"/>
  <c r="A363" i="33"/>
  <c r="A364" i="33"/>
  <c r="A365" i="33"/>
  <c r="A366" i="33"/>
  <c r="A367" i="33"/>
  <c r="A368" i="33"/>
  <c r="A369" i="33"/>
  <c r="A370" i="33"/>
  <c r="A371" i="33"/>
  <c r="A372" i="33"/>
  <c r="A373" i="33"/>
  <c r="A374" i="33"/>
  <c r="A375" i="33"/>
  <c r="A376" i="33"/>
  <c r="A377" i="33"/>
  <c r="A378" i="33"/>
  <c r="A379" i="33"/>
  <c r="A380" i="33"/>
  <c r="A388" i="33"/>
  <c r="A389" i="33"/>
  <c r="A390" i="33"/>
  <c r="A391" i="33"/>
  <c r="A392" i="33"/>
  <c r="A393" i="33"/>
  <c r="A394" i="33"/>
  <c r="A405" i="33"/>
  <c r="A406" i="33"/>
  <c r="A407" i="33"/>
  <c r="A408" i="33"/>
  <c r="A409" i="33"/>
  <c r="A458" i="33"/>
  <c r="A459" i="33"/>
  <c r="A460" i="33"/>
  <c r="A461" i="33"/>
  <c r="A462" i="33"/>
  <c r="A463" i="33"/>
  <c r="A464" i="33"/>
  <c r="A465" i="33"/>
  <c r="A466" i="33"/>
  <c r="A467" i="33"/>
  <c r="A468" i="33"/>
  <c r="A469" i="33"/>
  <c r="H94" i="46" l="1"/>
  <c r="H78" i="46"/>
  <c r="H55" i="46"/>
  <c r="AG12" i="39"/>
  <c r="BR12" i="39" s="1"/>
  <c r="AG12" i="38"/>
  <c r="BR12" i="38" s="1"/>
  <c r="J85" i="46"/>
  <c r="I85" i="46"/>
  <c r="F85" i="46"/>
  <c r="F77" i="47"/>
  <c r="G77" i="47" s="1"/>
  <c r="I77" i="47"/>
  <c r="J77" i="47"/>
  <c r="J76" i="47"/>
  <c r="F76" i="47"/>
  <c r="G76" i="47" s="1"/>
  <c r="I76" i="47"/>
  <c r="F86" i="46"/>
  <c r="J86" i="46"/>
  <c r="I86" i="46"/>
  <c r="F78" i="48"/>
  <c r="G78" i="48" s="1"/>
  <c r="J78" i="48"/>
  <c r="I78" i="48"/>
  <c r="F76" i="48"/>
  <c r="G76" i="48" s="1"/>
  <c r="J76" i="48"/>
  <c r="I76" i="48"/>
  <c r="F87" i="46"/>
  <c r="J87" i="46"/>
  <c r="I87" i="46"/>
  <c r="F79" i="48"/>
  <c r="G79" i="48" s="1"/>
  <c r="I79" i="48"/>
  <c r="J79" i="48"/>
  <c r="F88" i="46"/>
  <c r="J88" i="46"/>
  <c r="I88" i="46"/>
  <c r="F78" i="47"/>
  <c r="G78" i="47" s="1"/>
  <c r="I78" i="47"/>
  <c r="J78" i="47"/>
  <c r="F79" i="47"/>
  <c r="G79" i="47" s="1"/>
  <c r="I79" i="47"/>
  <c r="J79" i="47"/>
  <c r="F77" i="48"/>
  <c r="G77" i="48" s="1"/>
  <c r="J77" i="48"/>
  <c r="I77" i="48"/>
  <c r="D345" i="33"/>
  <c r="D346" i="33"/>
  <c r="D347" i="33"/>
  <c r="D348" i="33"/>
  <c r="D349" i="33"/>
  <c r="D350" i="33"/>
  <c r="D351" i="33"/>
  <c r="D352" i="33"/>
  <c r="D353" i="33"/>
  <c r="D354" i="33"/>
  <c r="D355" i="33"/>
  <c r="D356" i="33"/>
  <c r="F345" i="33"/>
  <c r="F346" i="33"/>
  <c r="F347" i="33"/>
  <c r="F348" i="33"/>
  <c r="F349" i="33"/>
  <c r="F350" i="33"/>
  <c r="F351" i="33"/>
  <c r="F352" i="33"/>
  <c r="F353" i="33"/>
  <c r="F354" i="33"/>
  <c r="F355" i="33"/>
  <c r="F356" i="33"/>
  <c r="G345" i="33"/>
  <c r="G346" i="33"/>
  <c r="G347" i="33"/>
  <c r="G348" i="33"/>
  <c r="G349" i="33"/>
  <c r="G350" i="33"/>
  <c r="G351" i="33"/>
  <c r="G352" i="33"/>
  <c r="G353" i="33"/>
  <c r="G354" i="33"/>
  <c r="G355" i="33"/>
  <c r="G356" i="33"/>
  <c r="I346" i="33"/>
  <c r="I347" i="33"/>
  <c r="I348" i="33"/>
  <c r="I349" i="33"/>
  <c r="I350" i="33"/>
  <c r="I351" i="33"/>
  <c r="I352" i="33"/>
  <c r="I353" i="33"/>
  <c r="I354" i="33"/>
  <c r="I355" i="33"/>
  <c r="I356" i="33"/>
  <c r="D357" i="33"/>
  <c r="D358" i="33"/>
  <c r="D359" i="33"/>
  <c r="D360" i="33"/>
  <c r="D361" i="33"/>
  <c r="D362" i="33"/>
  <c r="D363" i="33"/>
  <c r="D364" i="33"/>
  <c r="D365" i="33"/>
  <c r="D366" i="33"/>
  <c r="D367" i="33"/>
  <c r="D368" i="33"/>
  <c r="F357" i="33"/>
  <c r="F358" i="33"/>
  <c r="F359" i="33"/>
  <c r="F360" i="33"/>
  <c r="F361" i="33"/>
  <c r="F362" i="33"/>
  <c r="F363" i="33"/>
  <c r="F364" i="33"/>
  <c r="F365" i="33"/>
  <c r="F366" i="33"/>
  <c r="F367" i="33"/>
  <c r="F368" i="33"/>
  <c r="G357" i="33"/>
  <c r="G358" i="33"/>
  <c r="G359" i="33"/>
  <c r="G360" i="33"/>
  <c r="G361" i="33"/>
  <c r="G362" i="33"/>
  <c r="G363" i="33"/>
  <c r="G364" i="33"/>
  <c r="G365" i="33"/>
  <c r="G366" i="33"/>
  <c r="G367" i="33"/>
  <c r="G368" i="33"/>
  <c r="I358" i="33"/>
  <c r="I359" i="33"/>
  <c r="I360" i="33"/>
  <c r="I361" i="33"/>
  <c r="I362" i="33"/>
  <c r="I363" i="33"/>
  <c r="I364" i="33"/>
  <c r="I365" i="33"/>
  <c r="I366" i="33"/>
  <c r="I367" i="33"/>
  <c r="I368" i="33"/>
  <c r="D372" i="33"/>
  <c r="D373" i="33"/>
  <c r="D374" i="33"/>
  <c r="D375" i="33"/>
  <c r="D376" i="33"/>
  <c r="F372" i="33"/>
  <c r="F373" i="33"/>
  <c r="F374" i="33"/>
  <c r="F375" i="33"/>
  <c r="F376" i="33"/>
  <c r="G372" i="33"/>
  <c r="G373" i="33"/>
  <c r="G374" i="33"/>
  <c r="G375" i="33"/>
  <c r="G376" i="33"/>
  <c r="I372" i="33"/>
  <c r="I373" i="33"/>
  <c r="I374" i="33"/>
  <c r="I375" i="33"/>
  <c r="I376" i="33"/>
  <c r="D369" i="33"/>
  <c r="D370" i="33"/>
  <c r="D371" i="33"/>
  <c r="D377" i="33"/>
  <c r="F369" i="33"/>
  <c r="F370" i="33"/>
  <c r="F371" i="33"/>
  <c r="F377" i="33"/>
  <c r="G369" i="33"/>
  <c r="G370" i="33"/>
  <c r="G371" i="33"/>
  <c r="G377" i="33"/>
  <c r="I370" i="33"/>
  <c r="I377" i="33"/>
  <c r="D333" i="33"/>
  <c r="D334" i="33"/>
  <c r="D335" i="33"/>
  <c r="D336" i="33"/>
  <c r="D337" i="33"/>
  <c r="D338" i="33"/>
  <c r="D339" i="33"/>
  <c r="D340" i="33"/>
  <c r="F333" i="33"/>
  <c r="F334" i="33"/>
  <c r="F335" i="33"/>
  <c r="F336" i="33"/>
  <c r="F337" i="33"/>
  <c r="F338" i="33"/>
  <c r="F339" i="33"/>
  <c r="F340" i="33"/>
  <c r="G333" i="33"/>
  <c r="G334" i="33"/>
  <c r="G335" i="33"/>
  <c r="G336" i="33"/>
  <c r="G337" i="33"/>
  <c r="G338" i="33"/>
  <c r="G339" i="33"/>
  <c r="G340" i="33"/>
  <c r="I335" i="33"/>
  <c r="I336" i="33"/>
  <c r="I337" i="33"/>
  <c r="I338" i="33"/>
  <c r="I339" i="33"/>
  <c r="I340" i="33"/>
  <c r="D341" i="33"/>
  <c r="D342" i="33"/>
  <c r="D343" i="33"/>
  <c r="D344" i="33"/>
  <c r="F341" i="33"/>
  <c r="F342" i="33"/>
  <c r="F343" i="33"/>
  <c r="F344" i="33"/>
  <c r="G341" i="33"/>
  <c r="G342" i="33"/>
  <c r="G343" i="33"/>
  <c r="G344" i="33"/>
  <c r="I341" i="33"/>
  <c r="I342" i="33"/>
  <c r="I343" i="33"/>
  <c r="I344" i="33"/>
  <c r="D378" i="33"/>
  <c r="D379" i="33"/>
  <c r="F378" i="33"/>
  <c r="F379" i="33"/>
  <c r="G378" i="33"/>
  <c r="G379" i="33"/>
  <c r="I378" i="33"/>
  <c r="I379" i="33"/>
  <c r="D380" i="33"/>
  <c r="F380" i="33"/>
  <c r="G380" i="33"/>
  <c r="I380" i="33"/>
  <c r="D332" i="33"/>
  <c r="F332" i="33"/>
  <c r="G332" i="33"/>
  <c r="I332" i="33"/>
  <c r="I94" i="46" l="1"/>
  <c r="J94" i="46"/>
  <c r="D31" i="48"/>
  <c r="D32" i="46"/>
  <c r="J32" i="46" s="1"/>
  <c r="D30" i="47"/>
  <c r="K31" i="21"/>
  <c r="FN7" i="14" s="1"/>
  <c r="D31" i="47"/>
  <c r="K32" i="21"/>
  <c r="FO7" i="14" s="1"/>
  <c r="D30" i="48"/>
  <c r="D31" i="46"/>
  <c r="J31" i="46" s="1"/>
  <c r="D32" i="47"/>
  <c r="K33" i="21"/>
  <c r="FP7" i="14" s="1"/>
  <c r="D29" i="48"/>
  <c r="D29" i="47"/>
  <c r="D30" i="46"/>
  <c r="J30" i="46" s="1"/>
  <c r="D32" i="48"/>
  <c r="D33" i="46"/>
  <c r="J33" i="46" s="1"/>
  <c r="I357" i="33"/>
  <c r="I369" i="33"/>
  <c r="I345" i="33"/>
  <c r="I333" i="33"/>
  <c r="AG7" i="37" l="1"/>
  <c r="AI7" i="37"/>
  <c r="AH7" i="37"/>
  <c r="AF7" i="37"/>
  <c r="H32" i="21"/>
  <c r="E32" i="84" s="1"/>
  <c r="H31" i="21"/>
  <c r="E31" i="84" s="1"/>
  <c r="H33" i="21"/>
  <c r="E33" i="84" s="1"/>
  <c r="J31" i="47"/>
  <c r="FU7" i="38" s="1"/>
  <c r="J30" i="48"/>
  <c r="FT7" i="39" s="1"/>
  <c r="J29" i="47"/>
  <c r="FS7" i="38" s="1"/>
  <c r="J29" i="48"/>
  <c r="FS7" i="39" s="1"/>
  <c r="J30" i="47"/>
  <c r="FT7" i="38" s="1"/>
  <c r="J32" i="48"/>
  <c r="FV7" i="39" s="1"/>
  <c r="J32" i="47"/>
  <c r="FV7" i="38" s="1"/>
  <c r="J31" i="48"/>
  <c r="FU7" i="39" s="1"/>
  <c r="F30" i="47"/>
  <c r="E31" i="48"/>
  <c r="F31" i="48"/>
  <c r="E32" i="46"/>
  <c r="F30" i="48"/>
  <c r="F31" i="47"/>
  <c r="E30" i="47"/>
  <c r="E30" i="48"/>
  <c r="F32" i="46"/>
  <c r="E31" i="47"/>
  <c r="F31" i="46"/>
  <c r="E31" i="46"/>
  <c r="BI39" i="39"/>
  <c r="BI40" i="39" s="1"/>
  <c r="BH39" i="39"/>
  <c r="BH40" i="39" s="1"/>
  <c r="BG39" i="39"/>
  <c r="BG40" i="39" s="1"/>
  <c r="BF39" i="39"/>
  <c r="BF40" i="39" s="1"/>
  <c r="BE39" i="39"/>
  <c r="BE40" i="39" s="1"/>
  <c r="BD39" i="39"/>
  <c r="BD40" i="39" s="1"/>
  <c r="BC39" i="39"/>
  <c r="BC40" i="39" s="1"/>
  <c r="BB39" i="39"/>
  <c r="BB40" i="39" s="1"/>
  <c r="BA39" i="39"/>
  <c r="BA40" i="39" s="1"/>
  <c r="AZ39" i="39"/>
  <c r="AZ40" i="39" s="1"/>
  <c r="AY39" i="39"/>
  <c r="AY40" i="39" s="1"/>
  <c r="AX39" i="39"/>
  <c r="AX40" i="39" s="1"/>
  <c r="AW39" i="39"/>
  <c r="AW40" i="39" s="1"/>
  <c r="AV39" i="39"/>
  <c r="AV40" i="39" s="1"/>
  <c r="AU39" i="39"/>
  <c r="AU40" i="39" s="1"/>
  <c r="AT39" i="39"/>
  <c r="AT40" i="39" s="1"/>
  <c r="AS39" i="39"/>
  <c r="AS40" i="39" s="1"/>
  <c r="AR39" i="39"/>
  <c r="AR40" i="39" s="1"/>
  <c r="AQ39" i="39"/>
  <c r="AQ40" i="39" s="1"/>
  <c r="AP39" i="39"/>
  <c r="AP40" i="39" s="1"/>
  <c r="AO39" i="39"/>
  <c r="AO40" i="39" s="1"/>
  <c r="AN39" i="39"/>
  <c r="AN40" i="39" s="1"/>
  <c r="AM39" i="39"/>
  <c r="AM40" i="39" s="1"/>
  <c r="AL39" i="39"/>
  <c r="AL40" i="39" s="1"/>
  <c r="AK39" i="39"/>
  <c r="AK40" i="39" s="1"/>
  <c r="AJ39" i="39"/>
  <c r="AJ40" i="39" s="1"/>
  <c r="AI39" i="39"/>
  <c r="AI40" i="39" s="1"/>
  <c r="AH39" i="39"/>
  <c r="AG39" i="39"/>
  <c r="BI39" i="38"/>
  <c r="BI40" i="38" s="1"/>
  <c r="BH39" i="38"/>
  <c r="BH40" i="38" s="1"/>
  <c r="BG39" i="38"/>
  <c r="BG40" i="38" s="1"/>
  <c r="BF39" i="38"/>
  <c r="BF40" i="38" s="1"/>
  <c r="BE39" i="38"/>
  <c r="BE40" i="38" s="1"/>
  <c r="BD39" i="38"/>
  <c r="BD40" i="38" s="1"/>
  <c r="BC39" i="38"/>
  <c r="BC40" i="38" s="1"/>
  <c r="BB39" i="38"/>
  <c r="BB40" i="38" s="1"/>
  <c r="BA39" i="38"/>
  <c r="BA40" i="38" s="1"/>
  <c r="AZ39" i="38"/>
  <c r="AZ40" i="38" s="1"/>
  <c r="AY39" i="38"/>
  <c r="AY40" i="38" s="1"/>
  <c r="AX39" i="38"/>
  <c r="AX40" i="38" s="1"/>
  <c r="AW39" i="38"/>
  <c r="AW40" i="38" s="1"/>
  <c r="AV39" i="38"/>
  <c r="AV40" i="38" s="1"/>
  <c r="AU39" i="38"/>
  <c r="AU40" i="38" s="1"/>
  <c r="AT39" i="38"/>
  <c r="AT40" i="38" s="1"/>
  <c r="AS39" i="38"/>
  <c r="AS40" i="38" s="1"/>
  <c r="AR39" i="38"/>
  <c r="AR40" i="38" s="1"/>
  <c r="AQ39" i="38"/>
  <c r="AQ40" i="38" s="1"/>
  <c r="AP39" i="38"/>
  <c r="AP40" i="38" s="1"/>
  <c r="AO39" i="38"/>
  <c r="AO40" i="38" s="1"/>
  <c r="AN39" i="38"/>
  <c r="AN40" i="38" s="1"/>
  <c r="AM39" i="38"/>
  <c r="AM40" i="38" s="1"/>
  <c r="AL39" i="38"/>
  <c r="AL40" i="38" s="1"/>
  <c r="AK39" i="38"/>
  <c r="AK40" i="38" s="1"/>
  <c r="AJ39" i="38"/>
  <c r="AJ40" i="38" s="1"/>
  <c r="AI39" i="38"/>
  <c r="AI40" i="38" s="1"/>
  <c r="AH39" i="38"/>
  <c r="AG39" i="38"/>
  <c r="I2" i="33"/>
  <c r="AE40" i="39"/>
  <c r="AD40" i="39"/>
  <c r="AC40" i="39"/>
  <c r="AE40" i="38"/>
  <c r="AD40" i="38"/>
  <c r="AC40" i="38"/>
  <c r="Y23" i="36"/>
  <c r="Y16" i="36"/>
  <c r="Y9" i="36"/>
  <c r="Y5" i="36"/>
  <c r="C31" i="39"/>
  <c r="C30" i="39"/>
  <c r="C29" i="39"/>
  <c r="AF29" i="39" s="1"/>
  <c r="C28" i="39"/>
  <c r="AF28" i="39" s="1"/>
  <c r="C27" i="39"/>
  <c r="AF27" i="39" s="1"/>
  <c r="C26" i="39"/>
  <c r="AF26" i="39" s="1"/>
  <c r="C25" i="39"/>
  <c r="AF25" i="39" s="1"/>
  <c r="C23" i="39"/>
  <c r="AF23" i="39" s="1"/>
  <c r="C22" i="39"/>
  <c r="AF22" i="39" s="1"/>
  <c r="C21" i="39"/>
  <c r="AF21" i="39" s="1"/>
  <c r="C20" i="39"/>
  <c r="AF20" i="39" s="1"/>
  <c r="C14" i="39"/>
  <c r="AF14" i="39" s="1"/>
  <c r="C13" i="39"/>
  <c r="AF13" i="39" s="1"/>
  <c r="C12" i="39"/>
  <c r="AF12" i="39" s="1"/>
  <c r="C11" i="39"/>
  <c r="AF11" i="39" s="1"/>
  <c r="C10" i="39"/>
  <c r="AF10" i="39" s="1"/>
  <c r="C9" i="39"/>
  <c r="AF9" i="39" s="1"/>
  <c r="C8" i="39"/>
  <c r="AF8" i="39" s="1"/>
  <c r="C31" i="38"/>
  <c r="C30" i="38"/>
  <c r="C29" i="38"/>
  <c r="AF29" i="38" s="1"/>
  <c r="C28" i="38"/>
  <c r="AF28" i="38" s="1"/>
  <c r="C27" i="38"/>
  <c r="AF27" i="38" s="1"/>
  <c r="C26" i="38"/>
  <c r="AF26" i="38" s="1"/>
  <c r="C25" i="38"/>
  <c r="AF25" i="38" s="1"/>
  <c r="C23" i="38"/>
  <c r="AF23" i="38" s="1"/>
  <c r="C22" i="38"/>
  <c r="AF22" i="38" s="1"/>
  <c r="C21" i="38"/>
  <c r="AF21" i="38" s="1"/>
  <c r="C20" i="38"/>
  <c r="AF20" i="38" s="1"/>
  <c r="C14" i="38"/>
  <c r="AF14" i="38" s="1"/>
  <c r="C13" i="38"/>
  <c r="AF13" i="38" s="1"/>
  <c r="C12" i="38"/>
  <c r="AF12" i="38" s="1"/>
  <c r="C11" i="38"/>
  <c r="AF11" i="38" s="1"/>
  <c r="C10" i="38"/>
  <c r="AF10" i="38" s="1"/>
  <c r="C9" i="38"/>
  <c r="AF9" i="38" s="1"/>
  <c r="C8" i="38"/>
  <c r="AF8" i="38" s="1"/>
  <c r="X23" i="36"/>
  <c r="X16" i="36"/>
  <c r="X9" i="36"/>
  <c r="X5" i="36"/>
  <c r="AF15" i="39"/>
  <c r="AF16" i="39"/>
  <c r="AF17" i="39"/>
  <c r="AF18" i="39"/>
  <c r="AF19" i="39"/>
  <c r="AF24" i="39"/>
  <c r="AF15" i="38"/>
  <c r="AF16" i="38"/>
  <c r="AF17" i="38"/>
  <c r="AF18" i="38"/>
  <c r="AF19" i="38"/>
  <c r="AF24" i="38"/>
  <c r="L16" i="84" l="1"/>
  <c r="M16" i="84" s="1"/>
  <c r="T33" i="21"/>
  <c r="U33" i="21" s="1"/>
  <c r="I104" i="21"/>
  <c r="J104" i="21" s="1"/>
  <c r="T31" i="21"/>
  <c r="U31" i="21" s="1"/>
  <c r="I102" i="21"/>
  <c r="T32" i="21"/>
  <c r="U32" i="21" s="1"/>
  <c r="I103" i="21"/>
  <c r="J103" i="21" s="1"/>
  <c r="K102" i="21"/>
  <c r="J102" i="21"/>
  <c r="I33" i="21"/>
  <c r="J33" i="21"/>
  <c r="I31" i="21"/>
  <c r="J31" i="21"/>
  <c r="I32" i="21"/>
  <c r="J32" i="21"/>
  <c r="G33" i="46"/>
  <c r="H84" i="46" s="1"/>
  <c r="G31" i="46"/>
  <c r="H82" i="46" s="1"/>
  <c r="G32" i="46"/>
  <c r="H83" i="46" s="1"/>
  <c r="G30" i="46"/>
  <c r="H81" i="46" s="1"/>
  <c r="G31" i="48"/>
  <c r="H74" i="48" s="1"/>
  <c r="G30" i="48"/>
  <c r="H73" i="48" s="1"/>
  <c r="CX13" i="38"/>
  <c r="CX39" i="38" s="1"/>
  <c r="CX40" i="38" s="1"/>
  <c r="CX13" i="39"/>
  <c r="CX39" i="39" s="1"/>
  <c r="CX40" i="39" s="1"/>
  <c r="G29" i="48"/>
  <c r="H72" i="48" s="1"/>
  <c r="G29" i="47"/>
  <c r="H72" i="47" s="1"/>
  <c r="BI7" i="39"/>
  <c r="BK7" i="38"/>
  <c r="G32" i="47"/>
  <c r="H75" i="47" s="1"/>
  <c r="BJ7" i="38"/>
  <c r="BJ7" i="39"/>
  <c r="BL7" i="39"/>
  <c r="G32" i="48"/>
  <c r="H75" i="48" s="1"/>
  <c r="BL7" i="38"/>
  <c r="BK7" i="39"/>
  <c r="BI7" i="38"/>
  <c r="G30" i="47"/>
  <c r="H73" i="47" s="1"/>
  <c r="G31" i="47"/>
  <c r="H74" i="47" s="1"/>
  <c r="AH40" i="38"/>
  <c r="BR39" i="38"/>
  <c r="BR40" i="38" s="1"/>
  <c r="AH40" i="39"/>
  <c r="BR39" i="39"/>
  <c r="BR40" i="39" s="1"/>
  <c r="AG40" i="39"/>
  <c r="AG40" i="38"/>
  <c r="W23" i="36"/>
  <c r="W16" i="36"/>
  <c r="W9" i="36"/>
  <c r="W5" i="36"/>
  <c r="U16" i="36"/>
  <c r="T23" i="36"/>
  <c r="U23" i="36"/>
  <c r="V23" i="36"/>
  <c r="T16" i="36"/>
  <c r="V16" i="36"/>
  <c r="T9" i="36"/>
  <c r="U9" i="36"/>
  <c r="V9" i="36"/>
  <c r="T5" i="36"/>
  <c r="U5" i="36"/>
  <c r="V5" i="36"/>
  <c r="R23" i="36"/>
  <c r="S23" i="36"/>
  <c r="R16" i="36"/>
  <c r="S16" i="36"/>
  <c r="R9" i="36"/>
  <c r="S9" i="36"/>
  <c r="R5" i="36"/>
  <c r="S5" i="36"/>
  <c r="AF30" i="39"/>
  <c r="C32" i="39"/>
  <c r="D32" i="39"/>
  <c r="E32" i="39"/>
  <c r="F32" i="39"/>
  <c r="G32" i="39"/>
  <c r="H32" i="39"/>
  <c r="I32" i="39"/>
  <c r="J32" i="39"/>
  <c r="K32" i="39"/>
  <c r="L32" i="39"/>
  <c r="M32" i="39"/>
  <c r="N32" i="39"/>
  <c r="O32" i="39"/>
  <c r="P32" i="39"/>
  <c r="Q32" i="39"/>
  <c r="R32" i="39"/>
  <c r="S32" i="39"/>
  <c r="T32" i="39"/>
  <c r="U32" i="39"/>
  <c r="V32" i="39"/>
  <c r="W32" i="39"/>
  <c r="X32" i="39"/>
  <c r="Y32" i="39"/>
  <c r="Z32" i="39"/>
  <c r="AA32" i="39"/>
  <c r="AB32" i="39"/>
  <c r="C33" i="39"/>
  <c r="D33" i="39"/>
  <c r="E33" i="39"/>
  <c r="F33" i="39"/>
  <c r="G33" i="39"/>
  <c r="H33" i="39"/>
  <c r="I33" i="39"/>
  <c r="J33" i="39"/>
  <c r="K33" i="39"/>
  <c r="L33" i="39"/>
  <c r="M33" i="39"/>
  <c r="N33" i="39"/>
  <c r="O33" i="39"/>
  <c r="P33" i="39"/>
  <c r="Q33" i="39"/>
  <c r="R33" i="39"/>
  <c r="S33" i="39"/>
  <c r="T33" i="39"/>
  <c r="U33" i="39"/>
  <c r="V33" i="39"/>
  <c r="W33" i="39"/>
  <c r="X33" i="39"/>
  <c r="Y33" i="39"/>
  <c r="Z33" i="39"/>
  <c r="AA33" i="39"/>
  <c r="AB33" i="39"/>
  <c r="C34" i="39"/>
  <c r="D34" i="39"/>
  <c r="E34" i="39"/>
  <c r="F34" i="39"/>
  <c r="G34" i="39"/>
  <c r="H34" i="39"/>
  <c r="I34" i="39"/>
  <c r="J34" i="39"/>
  <c r="K34" i="39"/>
  <c r="L34" i="39"/>
  <c r="M34" i="39"/>
  <c r="N34" i="39"/>
  <c r="O34" i="39"/>
  <c r="P34" i="39"/>
  <c r="Q34" i="39"/>
  <c r="R34" i="39"/>
  <c r="S34" i="39"/>
  <c r="T34" i="39"/>
  <c r="U34" i="39"/>
  <c r="V34" i="39"/>
  <c r="W34" i="39"/>
  <c r="X34" i="39"/>
  <c r="Y34" i="39"/>
  <c r="Z34" i="39"/>
  <c r="AA34" i="39"/>
  <c r="AB34" i="39"/>
  <c r="C35" i="39"/>
  <c r="D35" i="39"/>
  <c r="E35" i="39"/>
  <c r="F35" i="39"/>
  <c r="G35" i="39"/>
  <c r="H35" i="39"/>
  <c r="I35" i="39"/>
  <c r="J35" i="39"/>
  <c r="K35" i="39"/>
  <c r="L35" i="39"/>
  <c r="M35" i="39"/>
  <c r="N35" i="39"/>
  <c r="O35" i="39"/>
  <c r="P35" i="39"/>
  <c r="Q35" i="39"/>
  <c r="R35" i="39"/>
  <c r="S35" i="39"/>
  <c r="T35" i="39"/>
  <c r="U35" i="39"/>
  <c r="V35" i="39"/>
  <c r="W35" i="39"/>
  <c r="X35" i="39"/>
  <c r="Y35" i="39"/>
  <c r="Z35" i="39"/>
  <c r="AA35" i="39"/>
  <c r="AB35" i="39"/>
  <c r="C36" i="39"/>
  <c r="D36" i="39"/>
  <c r="E36" i="39"/>
  <c r="F36" i="39"/>
  <c r="G36" i="39"/>
  <c r="H36" i="39"/>
  <c r="I36" i="39"/>
  <c r="J36" i="39"/>
  <c r="K36" i="39"/>
  <c r="L36" i="39"/>
  <c r="M36" i="39"/>
  <c r="N36" i="39"/>
  <c r="O36" i="39"/>
  <c r="P36" i="39"/>
  <c r="Q36" i="39"/>
  <c r="R36" i="39"/>
  <c r="S36" i="39"/>
  <c r="T36" i="39"/>
  <c r="U36" i="39"/>
  <c r="V36" i="39"/>
  <c r="W36" i="39"/>
  <c r="X36" i="39"/>
  <c r="Y36" i="39"/>
  <c r="Z36" i="39"/>
  <c r="AA36" i="39"/>
  <c r="AB36" i="39"/>
  <c r="C37" i="39"/>
  <c r="D37" i="39"/>
  <c r="E37" i="39"/>
  <c r="F37" i="39"/>
  <c r="G37" i="39"/>
  <c r="H37" i="39"/>
  <c r="I37" i="39"/>
  <c r="J37" i="39"/>
  <c r="K37" i="39"/>
  <c r="L37" i="39"/>
  <c r="M37" i="39"/>
  <c r="N37" i="39"/>
  <c r="O37" i="39"/>
  <c r="P37" i="39"/>
  <c r="Q37" i="39"/>
  <c r="R37" i="39"/>
  <c r="S37" i="39"/>
  <c r="T37" i="39"/>
  <c r="U37" i="39"/>
  <c r="V37" i="39"/>
  <c r="W37" i="39"/>
  <c r="X37" i="39"/>
  <c r="Y37" i="39"/>
  <c r="Z37" i="39"/>
  <c r="AA37" i="39"/>
  <c r="AB37" i="39"/>
  <c r="C38" i="39"/>
  <c r="D38" i="39"/>
  <c r="E38" i="39"/>
  <c r="F38" i="39"/>
  <c r="G38" i="39"/>
  <c r="H38" i="39"/>
  <c r="I38" i="39"/>
  <c r="J38" i="39"/>
  <c r="K38" i="39"/>
  <c r="L38" i="39"/>
  <c r="M38" i="39"/>
  <c r="N38" i="39"/>
  <c r="O38" i="39"/>
  <c r="P38" i="39"/>
  <c r="Q38" i="39"/>
  <c r="R38" i="39"/>
  <c r="S38" i="39"/>
  <c r="T38" i="39"/>
  <c r="U38" i="39"/>
  <c r="V38" i="39"/>
  <c r="W38" i="39"/>
  <c r="X38" i="39"/>
  <c r="Y38" i="39"/>
  <c r="Z38" i="39"/>
  <c r="AA38" i="39"/>
  <c r="AB38" i="39"/>
  <c r="AF30" i="38"/>
  <c r="C32" i="38"/>
  <c r="D32" i="38"/>
  <c r="E32" i="38"/>
  <c r="F32" i="38"/>
  <c r="G32" i="38"/>
  <c r="H32" i="38"/>
  <c r="I32" i="38"/>
  <c r="J32" i="38"/>
  <c r="K32" i="38"/>
  <c r="L32" i="38"/>
  <c r="M32" i="38"/>
  <c r="N32" i="38"/>
  <c r="O32" i="38"/>
  <c r="P32" i="38"/>
  <c r="Q32" i="38"/>
  <c r="R32" i="38"/>
  <c r="S32" i="38"/>
  <c r="T32" i="38"/>
  <c r="U32" i="38"/>
  <c r="V32" i="38"/>
  <c r="W32" i="38"/>
  <c r="X32" i="38"/>
  <c r="Y32" i="38"/>
  <c r="Z32" i="38"/>
  <c r="AA32" i="38"/>
  <c r="AB32" i="38"/>
  <c r="C33" i="38"/>
  <c r="D33" i="38"/>
  <c r="E33" i="38"/>
  <c r="F33" i="38"/>
  <c r="G33" i="38"/>
  <c r="H33" i="38"/>
  <c r="I33" i="38"/>
  <c r="J33" i="38"/>
  <c r="K33" i="38"/>
  <c r="L33" i="38"/>
  <c r="M33" i="38"/>
  <c r="N33" i="38"/>
  <c r="O33" i="38"/>
  <c r="P33" i="38"/>
  <c r="Q33" i="38"/>
  <c r="R33" i="38"/>
  <c r="S33" i="38"/>
  <c r="T33" i="38"/>
  <c r="U33" i="38"/>
  <c r="V33" i="38"/>
  <c r="W33" i="38"/>
  <c r="X33" i="38"/>
  <c r="Y33" i="38"/>
  <c r="Z33" i="38"/>
  <c r="AA33" i="38"/>
  <c r="AB33" i="38"/>
  <c r="C34" i="38"/>
  <c r="D34" i="38"/>
  <c r="E34" i="38"/>
  <c r="F34" i="38"/>
  <c r="G34" i="38"/>
  <c r="H34" i="38"/>
  <c r="I34" i="38"/>
  <c r="J34" i="38"/>
  <c r="K34" i="38"/>
  <c r="L34" i="38"/>
  <c r="M34" i="38"/>
  <c r="N34" i="38"/>
  <c r="O34" i="38"/>
  <c r="P34" i="38"/>
  <c r="Q34" i="38"/>
  <c r="R34" i="38"/>
  <c r="S34" i="38"/>
  <c r="T34" i="38"/>
  <c r="U34" i="38"/>
  <c r="V34" i="38"/>
  <c r="W34" i="38"/>
  <c r="X34" i="38"/>
  <c r="Y34" i="38"/>
  <c r="Z34" i="38"/>
  <c r="AA34" i="38"/>
  <c r="AB34" i="38"/>
  <c r="C35" i="38"/>
  <c r="D35" i="38"/>
  <c r="E35" i="38"/>
  <c r="F35" i="38"/>
  <c r="G35" i="38"/>
  <c r="H35" i="38"/>
  <c r="I35" i="38"/>
  <c r="J35" i="38"/>
  <c r="K35" i="38"/>
  <c r="L35" i="38"/>
  <c r="M35" i="38"/>
  <c r="N35" i="38"/>
  <c r="O35" i="38"/>
  <c r="P35" i="38"/>
  <c r="Q35" i="38"/>
  <c r="R35" i="38"/>
  <c r="S35" i="38"/>
  <c r="T35" i="38"/>
  <c r="U35" i="38"/>
  <c r="V35" i="38"/>
  <c r="W35" i="38"/>
  <c r="X35" i="38"/>
  <c r="Y35" i="38"/>
  <c r="Z35" i="38"/>
  <c r="AA35" i="38"/>
  <c r="AB35" i="38"/>
  <c r="C36" i="38"/>
  <c r="D36" i="38"/>
  <c r="E36" i="38"/>
  <c r="F36" i="38"/>
  <c r="G36" i="38"/>
  <c r="H36" i="38"/>
  <c r="I36" i="38"/>
  <c r="J36" i="38"/>
  <c r="K36" i="38"/>
  <c r="L36" i="38"/>
  <c r="M36" i="38"/>
  <c r="N36" i="38"/>
  <c r="O36" i="38"/>
  <c r="P36" i="38"/>
  <c r="Q36" i="38"/>
  <c r="R36" i="38"/>
  <c r="S36" i="38"/>
  <c r="T36" i="38"/>
  <c r="U36" i="38"/>
  <c r="V36" i="38"/>
  <c r="W36" i="38"/>
  <c r="X36" i="38"/>
  <c r="Y36" i="38"/>
  <c r="Z36" i="38"/>
  <c r="AA36" i="38"/>
  <c r="AB36" i="38"/>
  <c r="C37" i="38"/>
  <c r="D37" i="38"/>
  <c r="E37" i="38"/>
  <c r="F37" i="38"/>
  <c r="G37" i="38"/>
  <c r="H37" i="38"/>
  <c r="I37" i="38"/>
  <c r="J37" i="38"/>
  <c r="K37" i="38"/>
  <c r="L37" i="38"/>
  <c r="M37" i="38"/>
  <c r="N37" i="38"/>
  <c r="O37" i="38"/>
  <c r="P37" i="38"/>
  <c r="Q37" i="38"/>
  <c r="R37" i="38"/>
  <c r="S37" i="38"/>
  <c r="T37" i="38"/>
  <c r="U37" i="38"/>
  <c r="V37" i="38"/>
  <c r="W37" i="38"/>
  <c r="X37" i="38"/>
  <c r="Y37" i="38"/>
  <c r="Z37" i="38"/>
  <c r="AA37" i="38"/>
  <c r="AB37" i="38"/>
  <c r="C38" i="38"/>
  <c r="D38" i="38"/>
  <c r="E38" i="38"/>
  <c r="F38" i="38"/>
  <c r="G38" i="38"/>
  <c r="H38" i="38"/>
  <c r="I38" i="38"/>
  <c r="J38" i="38"/>
  <c r="K38" i="38"/>
  <c r="L38" i="38"/>
  <c r="M38" i="38"/>
  <c r="N38" i="38"/>
  <c r="O38" i="38"/>
  <c r="P38" i="38"/>
  <c r="Q38" i="38"/>
  <c r="R38" i="38"/>
  <c r="S38" i="38"/>
  <c r="T38" i="38"/>
  <c r="U38" i="38"/>
  <c r="V38" i="38"/>
  <c r="W38" i="38"/>
  <c r="X38" i="38"/>
  <c r="Y38" i="38"/>
  <c r="Z38" i="38"/>
  <c r="AA38" i="38"/>
  <c r="AB38" i="38"/>
  <c r="P23" i="36"/>
  <c r="Q23" i="36"/>
  <c r="P16" i="36"/>
  <c r="Q16" i="36"/>
  <c r="P9" i="36"/>
  <c r="Q9" i="36"/>
  <c r="P5" i="36"/>
  <c r="Q5" i="36"/>
  <c r="M23" i="36"/>
  <c r="N23" i="36"/>
  <c r="O23" i="36"/>
  <c r="M16" i="36"/>
  <c r="N16" i="36"/>
  <c r="O16" i="36"/>
  <c r="M9" i="36"/>
  <c r="N9" i="36"/>
  <c r="O9" i="36"/>
  <c r="M5" i="36"/>
  <c r="N5" i="36"/>
  <c r="O5" i="36"/>
  <c r="L23" i="36"/>
  <c r="K23" i="36"/>
  <c r="L16" i="36"/>
  <c r="K16" i="36"/>
  <c r="L9" i="36"/>
  <c r="K9" i="36"/>
  <c r="L5" i="36"/>
  <c r="K5" i="36"/>
  <c r="J23" i="36"/>
  <c r="J16" i="36"/>
  <c r="J9" i="36"/>
  <c r="J5" i="36"/>
  <c r="I9" i="36"/>
  <c r="I23" i="36"/>
  <c r="H23" i="36"/>
  <c r="G23" i="36"/>
  <c r="F23" i="36"/>
  <c r="E23" i="36"/>
  <c r="I16" i="36"/>
  <c r="H16" i="36"/>
  <c r="G16" i="36"/>
  <c r="F16" i="36"/>
  <c r="E16" i="36"/>
  <c r="H9" i="36"/>
  <c r="G9" i="36"/>
  <c r="F9" i="36"/>
  <c r="E9" i="36"/>
  <c r="E5" i="36"/>
  <c r="F5" i="36"/>
  <c r="G5" i="36"/>
  <c r="H5" i="36"/>
  <c r="I5" i="36"/>
  <c r="K104" i="21" l="1"/>
  <c r="K103" i="21"/>
  <c r="I31" i="46"/>
  <c r="H30" i="48"/>
  <c r="H31" i="46"/>
  <c r="H31" i="48"/>
  <c r="I32" i="46"/>
  <c r="H32" i="46"/>
  <c r="I30" i="48"/>
  <c r="I31" i="48"/>
  <c r="I29" i="47"/>
  <c r="I30" i="47"/>
  <c r="H31" i="47"/>
  <c r="I31" i="47"/>
  <c r="H30" i="47"/>
  <c r="F30" i="46"/>
  <c r="E30" i="46"/>
  <c r="I30" i="46"/>
  <c r="H30" i="46"/>
  <c r="F29" i="47"/>
  <c r="E29" i="47"/>
  <c r="F29" i="48"/>
  <c r="E29" i="48"/>
  <c r="H29" i="48"/>
  <c r="H29" i="47"/>
  <c r="I29" i="48"/>
  <c r="I334" i="33"/>
  <c r="AF38" i="38"/>
  <c r="AF35" i="39"/>
  <c r="AF35" i="38"/>
  <c r="AF38" i="39"/>
  <c r="AF34" i="39"/>
  <c r="AF34" i="38"/>
  <c r="AF37" i="39"/>
  <c r="AF33" i="39"/>
  <c r="AF37" i="38"/>
  <c r="AF33" i="38"/>
  <c r="AF36" i="39"/>
  <c r="AF36" i="38"/>
  <c r="AF32" i="39"/>
  <c r="AF32" i="38"/>
  <c r="C32" i="47" l="1"/>
  <c r="C32" i="48"/>
  <c r="C33" i="46"/>
  <c r="P33" i="46" s="1"/>
  <c r="Q33" i="46" s="1"/>
  <c r="I371" i="33"/>
  <c r="AF31" i="38"/>
  <c r="AF31" i="39"/>
  <c r="E32" i="48" l="1"/>
  <c r="F32" i="48"/>
  <c r="H32" i="48"/>
  <c r="I32" i="48"/>
  <c r="E33" i="46"/>
  <c r="F33" i="46"/>
  <c r="H33" i="46"/>
  <c r="I33" i="46"/>
  <c r="E32" i="47"/>
  <c r="F32" i="47"/>
  <c r="I32" i="47"/>
  <c r="H32" i="47"/>
  <c r="D23" i="36"/>
  <c r="D16" i="36"/>
  <c r="D9" i="36"/>
  <c r="D5" i="36"/>
  <c r="B45" i="39"/>
  <c r="AB39" i="39"/>
  <c r="AB40" i="39" s="1"/>
  <c r="AA39" i="39"/>
  <c r="AA40" i="39" s="1"/>
  <c r="Z39" i="39"/>
  <c r="Z40" i="39" s="1"/>
  <c r="Y39" i="39"/>
  <c r="Y40" i="39" s="1"/>
  <c r="X39" i="39"/>
  <c r="X40" i="39" s="1"/>
  <c r="W39" i="39"/>
  <c r="W40" i="39" s="1"/>
  <c r="V39" i="39"/>
  <c r="V40" i="39" s="1"/>
  <c r="U39" i="39"/>
  <c r="U40" i="39" s="1"/>
  <c r="T39" i="39"/>
  <c r="T40" i="39" s="1"/>
  <c r="S39" i="39"/>
  <c r="S40" i="39" s="1"/>
  <c r="R39" i="39"/>
  <c r="R40" i="39" s="1"/>
  <c r="Q39" i="39"/>
  <c r="Q40" i="39" s="1"/>
  <c r="P39" i="39"/>
  <c r="P40" i="39" s="1"/>
  <c r="O39" i="39"/>
  <c r="O40" i="39" s="1"/>
  <c r="N39" i="39"/>
  <c r="N40" i="39" s="1"/>
  <c r="M39" i="39"/>
  <c r="M40" i="39" s="1"/>
  <c r="L39" i="39"/>
  <c r="L40" i="39" s="1"/>
  <c r="K39" i="39"/>
  <c r="K40" i="39" s="1"/>
  <c r="J39" i="39"/>
  <c r="J40" i="39" s="1"/>
  <c r="I39" i="39"/>
  <c r="I40" i="39" s="1"/>
  <c r="H39" i="39"/>
  <c r="H40" i="39" s="1"/>
  <c r="G39" i="39"/>
  <c r="G40" i="39" s="1"/>
  <c r="F39" i="39"/>
  <c r="F40" i="39" s="1"/>
  <c r="E39" i="39"/>
  <c r="E40" i="39" s="1"/>
  <c r="D39" i="39"/>
  <c r="D40" i="39" s="1"/>
  <c r="B45" i="38"/>
  <c r="AB39" i="38"/>
  <c r="AB40" i="38" s="1"/>
  <c r="AA39" i="38"/>
  <c r="AA40" i="38" s="1"/>
  <c r="Z39" i="38"/>
  <c r="Z40" i="38" s="1"/>
  <c r="Y39" i="38"/>
  <c r="Y40" i="38" s="1"/>
  <c r="X39" i="38"/>
  <c r="X40" i="38" s="1"/>
  <c r="W39" i="38"/>
  <c r="W40" i="38" s="1"/>
  <c r="V39" i="38"/>
  <c r="V40" i="38" s="1"/>
  <c r="U39" i="38"/>
  <c r="U40" i="38" s="1"/>
  <c r="T39" i="38"/>
  <c r="T40" i="38" s="1"/>
  <c r="S39" i="38"/>
  <c r="S40" i="38" s="1"/>
  <c r="R39" i="38"/>
  <c r="R40" i="38" s="1"/>
  <c r="Q39" i="38"/>
  <c r="Q40" i="38" s="1"/>
  <c r="P39" i="38"/>
  <c r="P40" i="38" s="1"/>
  <c r="O39" i="38"/>
  <c r="O40" i="38" s="1"/>
  <c r="N39" i="38"/>
  <c r="N40" i="38" s="1"/>
  <c r="M39" i="38"/>
  <c r="M40" i="38" s="1"/>
  <c r="L39" i="38"/>
  <c r="L40" i="38" s="1"/>
  <c r="K39" i="38"/>
  <c r="K40" i="38" s="1"/>
  <c r="J39" i="38"/>
  <c r="J40" i="38" s="1"/>
  <c r="I39" i="38"/>
  <c r="I40" i="38" s="1"/>
  <c r="H39" i="38"/>
  <c r="H40" i="38" s="1"/>
  <c r="G39" i="38"/>
  <c r="G40" i="38" s="1"/>
  <c r="F39" i="38"/>
  <c r="F40" i="38" s="1"/>
  <c r="E39" i="38"/>
  <c r="E40" i="38" s="1"/>
  <c r="D39" i="38"/>
  <c r="D40" i="38" s="1"/>
  <c r="B45" i="37"/>
  <c r="C23" i="36"/>
  <c r="B23" i="36"/>
  <c r="C16" i="36"/>
  <c r="B16" i="36"/>
  <c r="C9" i="36"/>
  <c r="B9" i="36"/>
  <c r="C5" i="36"/>
  <c r="B5" i="36"/>
  <c r="E81" i="46" l="1"/>
  <c r="E82" i="46"/>
  <c r="E83" i="4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152" i="33"/>
  <c r="G153" i="33"/>
  <c r="G154" i="33"/>
  <c r="G155" i="33"/>
  <c r="G156" i="33"/>
  <c r="G157" i="33"/>
  <c r="G158" i="33"/>
  <c r="G159" i="33"/>
  <c r="G160" i="33"/>
  <c r="G161" i="33"/>
  <c r="G162" i="33"/>
  <c r="G163" i="33"/>
  <c r="G164" i="33"/>
  <c r="G165" i="33"/>
  <c r="G166" i="33"/>
  <c r="G167" i="33"/>
  <c r="G168" i="33"/>
  <c r="G169" i="33"/>
  <c r="G170" i="33"/>
  <c r="G171" i="33"/>
  <c r="G172" i="33"/>
  <c r="G173" i="33"/>
  <c r="G174" i="33"/>
  <c r="G175" i="33"/>
  <c r="G176" i="33"/>
  <c r="G177" i="33"/>
  <c r="G178" i="33"/>
  <c r="G179" i="33"/>
  <c r="G180" i="33"/>
  <c r="G181" i="33"/>
  <c r="G182" i="33"/>
  <c r="G183" i="33"/>
  <c r="G184" i="33"/>
  <c r="G185" i="33"/>
  <c r="G186" i="33"/>
  <c r="G187" i="33"/>
  <c r="G188" i="33"/>
  <c r="G189" i="33"/>
  <c r="G190" i="33"/>
  <c r="G191" i="33"/>
  <c r="G192" i="33"/>
  <c r="G193" i="33"/>
  <c r="G194" i="33"/>
  <c r="G195" i="33"/>
  <c r="G196" i="33"/>
  <c r="G197" i="33"/>
  <c r="G198" i="33"/>
  <c r="G199" i="33"/>
  <c r="G200" i="33"/>
  <c r="G201" i="33"/>
  <c r="G202" i="33"/>
  <c r="G203" i="33"/>
  <c r="G204" i="33"/>
  <c r="G205" i="33"/>
  <c r="G206" i="33"/>
  <c r="G207" i="33"/>
  <c r="G208" i="33"/>
  <c r="G209" i="33"/>
  <c r="G210" i="33"/>
  <c r="G211" i="33"/>
  <c r="G212" i="33"/>
  <c r="G213" i="33"/>
  <c r="G214" i="33"/>
  <c r="G215" i="33"/>
  <c r="G216" i="33"/>
  <c r="G217" i="33"/>
  <c r="G218" i="33"/>
  <c r="G219" i="33"/>
  <c r="G220" i="33"/>
  <c r="G221" i="33"/>
  <c r="G222" i="33"/>
  <c r="G223" i="33"/>
  <c r="G224" i="33"/>
  <c r="G225" i="33"/>
  <c r="G226" i="33"/>
  <c r="G227" i="33"/>
  <c r="G228" i="33"/>
  <c r="G229" i="33"/>
  <c r="G230" i="33"/>
  <c r="G231" i="33"/>
  <c r="G232" i="33"/>
  <c r="G233" i="33"/>
  <c r="G234" i="33"/>
  <c r="G235" i="33"/>
  <c r="G236" i="33"/>
  <c r="G237" i="33"/>
  <c r="G238" i="33"/>
  <c r="G239" i="33"/>
  <c r="G240" i="33"/>
  <c r="G241" i="33"/>
  <c r="G242" i="33"/>
  <c r="G243" i="33"/>
  <c r="G244" i="33"/>
  <c r="G245" i="33"/>
  <c r="G246" i="33"/>
  <c r="G247" i="33"/>
  <c r="G248" i="33"/>
  <c r="G249" i="33"/>
  <c r="G250" i="33"/>
  <c r="G251" i="33"/>
  <c r="G252" i="33"/>
  <c r="G253" i="33"/>
  <c r="G254" i="33"/>
  <c r="G255" i="33"/>
  <c r="G256" i="33"/>
  <c r="G257" i="33"/>
  <c r="G258" i="33"/>
  <c r="G259" i="33"/>
  <c r="G260" i="33"/>
  <c r="G261" i="33"/>
  <c r="G262" i="33"/>
  <c r="G263" i="33"/>
  <c r="G264" i="33"/>
  <c r="G265" i="33"/>
  <c r="G266" i="33"/>
  <c r="G267" i="33"/>
  <c r="G268" i="33"/>
  <c r="G269" i="33"/>
  <c r="G270" i="33"/>
  <c r="G271" i="33"/>
  <c r="G272" i="33"/>
  <c r="G273" i="33"/>
  <c r="G274" i="33"/>
  <c r="G275" i="33"/>
  <c r="G276" i="33"/>
  <c r="G277" i="33"/>
  <c r="G278" i="33"/>
  <c r="G279" i="33"/>
  <c r="G280" i="33"/>
  <c r="G281" i="33"/>
  <c r="G282" i="33"/>
  <c r="G283" i="33"/>
  <c r="G284" i="33"/>
  <c r="G285" i="33"/>
  <c r="G286" i="33"/>
  <c r="G287" i="33"/>
  <c r="G288" i="33"/>
  <c r="G289" i="33"/>
  <c r="G290" i="33"/>
  <c r="G291" i="33"/>
  <c r="G292" i="33"/>
  <c r="G293" i="33"/>
  <c r="G294" i="33"/>
  <c r="G295" i="33"/>
  <c r="G296" i="33"/>
  <c r="G297" i="33"/>
  <c r="G298" i="33"/>
  <c r="G299" i="33"/>
  <c r="G300" i="33"/>
  <c r="G301" i="33"/>
  <c r="G302" i="33"/>
  <c r="G303" i="33"/>
  <c r="G304" i="33"/>
  <c r="G305" i="33"/>
  <c r="G306" i="33"/>
  <c r="G307" i="33"/>
  <c r="G308" i="33"/>
  <c r="G2" i="33"/>
  <c r="G309" i="33"/>
  <c r="G310" i="33"/>
  <c r="G311" i="33"/>
  <c r="G312" i="33"/>
  <c r="G313" i="33"/>
  <c r="G314" i="33"/>
  <c r="G315" i="33"/>
  <c r="E74" i="48" s="1"/>
  <c r="G316" i="33"/>
  <c r="E75" i="48" s="1"/>
  <c r="G317" i="33"/>
  <c r="G318" i="33"/>
  <c r="G319" i="33"/>
  <c r="G320" i="33"/>
  <c r="G321" i="33"/>
  <c r="G322" i="33"/>
  <c r="G323" i="33"/>
  <c r="G324" i="33"/>
  <c r="G325" i="33"/>
  <c r="G326" i="33"/>
  <c r="G327" i="33"/>
  <c r="G328" i="33"/>
  <c r="G329" i="33"/>
  <c r="G330" i="33"/>
  <c r="G331" i="33"/>
  <c r="G388" i="33"/>
  <c r="G389" i="33"/>
  <c r="G390" i="33"/>
  <c r="G391" i="33"/>
  <c r="G392" i="33"/>
  <c r="G393" i="33"/>
  <c r="G394" i="33"/>
  <c r="G405" i="33"/>
  <c r="G406" i="33"/>
  <c r="G407" i="33"/>
  <c r="G408" i="33"/>
  <c r="G409" i="33"/>
  <c r="G458" i="33"/>
  <c r="G459" i="33"/>
  <c r="G460" i="33"/>
  <c r="G461" i="33"/>
  <c r="G462" i="33"/>
  <c r="G463" i="33"/>
  <c r="G464" i="33"/>
  <c r="G465" i="33"/>
  <c r="G466" i="33"/>
  <c r="G467" i="33"/>
  <c r="G468" i="33"/>
  <c r="G46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152" i="33"/>
  <c r="F153" i="33"/>
  <c r="F154" i="33"/>
  <c r="F155" i="33"/>
  <c r="F156" i="33"/>
  <c r="F157" i="33"/>
  <c r="F158" i="33"/>
  <c r="F159" i="33"/>
  <c r="F160" i="33"/>
  <c r="F161" i="33"/>
  <c r="F162" i="33"/>
  <c r="F163" i="33"/>
  <c r="F164" i="33"/>
  <c r="F165" i="33"/>
  <c r="F166" i="33"/>
  <c r="F167" i="33"/>
  <c r="F168" i="33"/>
  <c r="F169" i="33"/>
  <c r="F170" i="33"/>
  <c r="F171" i="33"/>
  <c r="F172" i="33"/>
  <c r="F173" i="33"/>
  <c r="F174" i="33"/>
  <c r="F175" i="33"/>
  <c r="F176" i="33"/>
  <c r="F177" i="33"/>
  <c r="F178" i="33"/>
  <c r="F179" i="33"/>
  <c r="F180" i="33"/>
  <c r="F181" i="33"/>
  <c r="F182" i="33"/>
  <c r="F183" i="33"/>
  <c r="F184" i="33"/>
  <c r="F185" i="33"/>
  <c r="F186" i="33"/>
  <c r="F187" i="33"/>
  <c r="F188" i="33"/>
  <c r="F189" i="33"/>
  <c r="F190" i="33"/>
  <c r="F191" i="33"/>
  <c r="F192" i="33"/>
  <c r="F193" i="33"/>
  <c r="F194" i="33"/>
  <c r="F195" i="33"/>
  <c r="F196" i="33"/>
  <c r="F197" i="33"/>
  <c r="F198" i="33"/>
  <c r="F199" i="33"/>
  <c r="F200" i="33"/>
  <c r="F201" i="33"/>
  <c r="F202" i="33"/>
  <c r="F203" i="33"/>
  <c r="F204" i="33"/>
  <c r="F205" i="33"/>
  <c r="F206" i="33"/>
  <c r="F207" i="33"/>
  <c r="F208" i="33"/>
  <c r="F209" i="33"/>
  <c r="F210" i="33"/>
  <c r="F211" i="33"/>
  <c r="F212" i="33"/>
  <c r="F213" i="33"/>
  <c r="F214" i="33"/>
  <c r="F215" i="33"/>
  <c r="F216" i="33"/>
  <c r="F217" i="33"/>
  <c r="F218" i="33"/>
  <c r="F219" i="33"/>
  <c r="F220" i="33"/>
  <c r="F221" i="33"/>
  <c r="F222" i="33"/>
  <c r="F223" i="33"/>
  <c r="F224" i="33"/>
  <c r="F225" i="33"/>
  <c r="F226" i="33"/>
  <c r="F227" i="33"/>
  <c r="F228" i="33"/>
  <c r="F229" i="33"/>
  <c r="F230" i="33"/>
  <c r="F231" i="33"/>
  <c r="F232" i="33"/>
  <c r="F233" i="33"/>
  <c r="F234" i="33"/>
  <c r="F235" i="33"/>
  <c r="F236" i="33"/>
  <c r="F237" i="33"/>
  <c r="F238" i="33"/>
  <c r="F239" i="33"/>
  <c r="F240" i="33"/>
  <c r="F241" i="33"/>
  <c r="F242" i="33"/>
  <c r="F243" i="33"/>
  <c r="F244" i="33"/>
  <c r="F245" i="33"/>
  <c r="F246" i="33"/>
  <c r="F247" i="33"/>
  <c r="F248" i="33"/>
  <c r="F249" i="33"/>
  <c r="F250" i="33"/>
  <c r="F251" i="33"/>
  <c r="F252" i="33"/>
  <c r="F253" i="33"/>
  <c r="F254" i="33"/>
  <c r="F255" i="33"/>
  <c r="F256" i="33"/>
  <c r="F257" i="33"/>
  <c r="F258" i="33"/>
  <c r="F259" i="33"/>
  <c r="F260" i="33"/>
  <c r="F261" i="33"/>
  <c r="F262" i="33"/>
  <c r="F263" i="33"/>
  <c r="F264" i="33"/>
  <c r="F265" i="33"/>
  <c r="F266" i="33"/>
  <c r="F267" i="33"/>
  <c r="F268" i="33"/>
  <c r="F269" i="33"/>
  <c r="F270" i="33"/>
  <c r="F271" i="33"/>
  <c r="F272" i="33"/>
  <c r="F273" i="33"/>
  <c r="F274" i="33"/>
  <c r="F275" i="33"/>
  <c r="F276" i="33"/>
  <c r="F277" i="33"/>
  <c r="F278" i="33"/>
  <c r="F279" i="33"/>
  <c r="F280" i="33"/>
  <c r="F281" i="33"/>
  <c r="F282" i="33"/>
  <c r="F283" i="33"/>
  <c r="F284" i="33"/>
  <c r="F285" i="33"/>
  <c r="F286" i="33"/>
  <c r="F287" i="33"/>
  <c r="F288" i="33"/>
  <c r="F289" i="33"/>
  <c r="F290" i="33"/>
  <c r="F291" i="33"/>
  <c r="F292" i="33"/>
  <c r="F293" i="33"/>
  <c r="F294" i="33"/>
  <c r="F295" i="33"/>
  <c r="F296" i="33"/>
  <c r="F297" i="33"/>
  <c r="F298" i="33"/>
  <c r="F299" i="33"/>
  <c r="F300" i="33"/>
  <c r="F301" i="33"/>
  <c r="F302" i="33"/>
  <c r="F303" i="33"/>
  <c r="F304" i="33"/>
  <c r="F305" i="33"/>
  <c r="F306" i="33"/>
  <c r="F307" i="33"/>
  <c r="F308" i="33"/>
  <c r="F309" i="33"/>
  <c r="F310" i="33"/>
  <c r="F311" i="33"/>
  <c r="F312" i="33"/>
  <c r="F313" i="33"/>
  <c r="F314" i="33"/>
  <c r="F315" i="33"/>
  <c r="F316" i="33"/>
  <c r="E75" i="47" s="1"/>
  <c r="F317" i="33"/>
  <c r="F318" i="33"/>
  <c r="F319" i="33"/>
  <c r="F320" i="33"/>
  <c r="F321" i="33"/>
  <c r="F322" i="33"/>
  <c r="F323" i="33"/>
  <c r="F324" i="33"/>
  <c r="F325" i="33"/>
  <c r="F326" i="33"/>
  <c r="F327" i="33"/>
  <c r="F328" i="33"/>
  <c r="F329" i="33"/>
  <c r="F330" i="33"/>
  <c r="F331" i="33"/>
  <c r="F388" i="33"/>
  <c r="F389" i="33"/>
  <c r="F390" i="33"/>
  <c r="F391" i="33"/>
  <c r="F392" i="33"/>
  <c r="F393" i="33"/>
  <c r="F394" i="33"/>
  <c r="F405" i="33"/>
  <c r="F406" i="33"/>
  <c r="F407" i="33"/>
  <c r="F408" i="33"/>
  <c r="F409" i="33"/>
  <c r="F458" i="33"/>
  <c r="F459" i="33"/>
  <c r="F460" i="33"/>
  <c r="F461" i="33"/>
  <c r="F462" i="33"/>
  <c r="F463" i="33"/>
  <c r="F464" i="33"/>
  <c r="F465" i="33"/>
  <c r="F466" i="33"/>
  <c r="F467" i="33"/>
  <c r="F468" i="33"/>
  <c r="F469" i="33"/>
  <c r="D469" i="33"/>
  <c r="D468" i="33"/>
  <c r="D467" i="33"/>
  <c r="D466" i="33"/>
  <c r="D465" i="33"/>
  <c r="D464" i="33"/>
  <c r="D463" i="33"/>
  <c r="D462" i="33"/>
  <c r="D461" i="33"/>
  <c r="D460" i="33"/>
  <c r="D459" i="33"/>
  <c r="D458" i="33"/>
  <c r="D409" i="33"/>
  <c r="D408" i="33"/>
  <c r="D407" i="33"/>
  <c r="D406" i="33"/>
  <c r="D405" i="33"/>
  <c r="D394" i="33"/>
  <c r="D393" i="33"/>
  <c r="D392" i="33"/>
  <c r="D391" i="33"/>
  <c r="D390" i="33"/>
  <c r="D389" i="33"/>
  <c r="D388" i="33"/>
  <c r="D331" i="33"/>
  <c r="D330" i="33"/>
  <c r="D329" i="33"/>
  <c r="D328" i="33"/>
  <c r="D327" i="33"/>
  <c r="D326" i="33"/>
  <c r="D325" i="33"/>
  <c r="D324" i="33"/>
  <c r="D323" i="33"/>
  <c r="D322" i="33"/>
  <c r="D321" i="33"/>
  <c r="D320" i="33"/>
  <c r="D319" i="33"/>
  <c r="D318" i="33"/>
  <c r="D317" i="33"/>
  <c r="D316" i="33"/>
  <c r="D315" i="33"/>
  <c r="D314" i="33"/>
  <c r="D313" i="33"/>
  <c r="D312" i="33"/>
  <c r="D311" i="33"/>
  <c r="D310" i="33"/>
  <c r="D309" i="33"/>
  <c r="D308" i="33"/>
  <c r="D307" i="33"/>
  <c r="D306" i="33"/>
  <c r="D305" i="33"/>
  <c r="D304" i="33"/>
  <c r="D303" i="33"/>
  <c r="D302" i="33"/>
  <c r="D301" i="33"/>
  <c r="D300" i="33"/>
  <c r="D299" i="33"/>
  <c r="D298" i="33"/>
  <c r="D297" i="33"/>
  <c r="D296" i="33"/>
  <c r="D295" i="33"/>
  <c r="D294" i="33"/>
  <c r="D293" i="33"/>
  <c r="D292" i="33"/>
  <c r="D291" i="33"/>
  <c r="D290" i="33"/>
  <c r="D289" i="33"/>
  <c r="D288" i="33"/>
  <c r="D287" i="33"/>
  <c r="D286" i="33"/>
  <c r="D285" i="33"/>
  <c r="D284" i="33"/>
  <c r="D283" i="33"/>
  <c r="D282" i="33"/>
  <c r="D281" i="33"/>
  <c r="D280" i="33"/>
  <c r="D279" i="33"/>
  <c r="D278" i="33"/>
  <c r="D277" i="33"/>
  <c r="D276" i="33"/>
  <c r="D275" i="33"/>
  <c r="D274" i="33"/>
  <c r="D273" i="33"/>
  <c r="D272" i="33"/>
  <c r="D271" i="33"/>
  <c r="D270" i="33"/>
  <c r="D269" i="33"/>
  <c r="D268" i="33"/>
  <c r="D267" i="33"/>
  <c r="D266" i="33"/>
  <c r="D265" i="33"/>
  <c r="D264" i="33"/>
  <c r="D263" i="33"/>
  <c r="D262" i="33"/>
  <c r="D261" i="33"/>
  <c r="D260" i="33"/>
  <c r="D259" i="33"/>
  <c r="D258" i="33"/>
  <c r="D257" i="33"/>
  <c r="D256" i="33"/>
  <c r="D255" i="33"/>
  <c r="D254" i="33"/>
  <c r="D253" i="33"/>
  <c r="D252" i="33"/>
  <c r="D251" i="33"/>
  <c r="D250" i="33"/>
  <c r="D249" i="33"/>
  <c r="D248" i="33"/>
  <c r="D247" i="33"/>
  <c r="D246" i="33"/>
  <c r="D245" i="33"/>
  <c r="D244" i="33"/>
  <c r="D243" i="33"/>
  <c r="D242" i="33"/>
  <c r="D241" i="33"/>
  <c r="D240" i="33"/>
  <c r="D239" i="33"/>
  <c r="D238" i="33"/>
  <c r="D237" i="33"/>
  <c r="D236" i="33"/>
  <c r="D235" i="33"/>
  <c r="D234" i="33"/>
  <c r="D233" i="33"/>
  <c r="D232" i="33"/>
  <c r="D231" i="33"/>
  <c r="D230" i="33"/>
  <c r="D229" i="33"/>
  <c r="D228" i="33"/>
  <c r="D227" i="33"/>
  <c r="D226" i="33"/>
  <c r="D225" i="33"/>
  <c r="D224" i="33"/>
  <c r="D223" i="33"/>
  <c r="D222" i="33"/>
  <c r="D221" i="33"/>
  <c r="D220" i="33"/>
  <c r="D219" i="33"/>
  <c r="D218" i="33"/>
  <c r="D217" i="33"/>
  <c r="D216" i="33"/>
  <c r="D215" i="33"/>
  <c r="D214" i="33"/>
  <c r="D213" i="33"/>
  <c r="D212" i="33"/>
  <c r="D211" i="33"/>
  <c r="D210" i="33"/>
  <c r="D209" i="33"/>
  <c r="D208" i="33"/>
  <c r="D207" i="33"/>
  <c r="D206" i="33"/>
  <c r="D205" i="33"/>
  <c r="D204" i="33"/>
  <c r="D203" i="33"/>
  <c r="D202" i="33"/>
  <c r="D201" i="33"/>
  <c r="D200" i="33"/>
  <c r="D199" i="33"/>
  <c r="D198" i="33"/>
  <c r="D197" i="33"/>
  <c r="D196" i="33"/>
  <c r="D195" i="33"/>
  <c r="D194" i="33"/>
  <c r="D193" i="33"/>
  <c r="D192" i="33"/>
  <c r="D191" i="33"/>
  <c r="D190" i="33"/>
  <c r="D189" i="33"/>
  <c r="D188" i="33"/>
  <c r="D187" i="33"/>
  <c r="D186" i="33"/>
  <c r="D185" i="33"/>
  <c r="D184" i="33"/>
  <c r="D183" i="33"/>
  <c r="D182" i="33"/>
  <c r="D181" i="33"/>
  <c r="D180" i="33"/>
  <c r="D179" i="33"/>
  <c r="D178" i="33"/>
  <c r="D177" i="33"/>
  <c r="D176" i="33"/>
  <c r="D175" i="33"/>
  <c r="D174" i="33"/>
  <c r="D173" i="33"/>
  <c r="D172" i="33"/>
  <c r="D171" i="33"/>
  <c r="D170" i="33"/>
  <c r="D169" i="33"/>
  <c r="D168" i="33"/>
  <c r="D167" i="33"/>
  <c r="D166" i="33"/>
  <c r="D165" i="33"/>
  <c r="D164" i="33"/>
  <c r="D163" i="33"/>
  <c r="D162" i="33"/>
  <c r="D161" i="33"/>
  <c r="D160" i="33"/>
  <c r="D159" i="33"/>
  <c r="D158" i="33"/>
  <c r="D157" i="33"/>
  <c r="D156" i="33"/>
  <c r="D155" i="33"/>
  <c r="D154" i="33"/>
  <c r="D153" i="33"/>
  <c r="D152" i="33"/>
  <c r="D151" i="33"/>
  <c r="D150" i="33"/>
  <c r="D149" i="33"/>
  <c r="D148" i="33"/>
  <c r="D147" i="33"/>
  <c r="D146" i="33"/>
  <c r="D145" i="33"/>
  <c r="D144" i="33"/>
  <c r="D143" i="33"/>
  <c r="D142" i="33"/>
  <c r="D141" i="33"/>
  <c r="D140" i="33"/>
  <c r="D139" i="33"/>
  <c r="D138" i="33"/>
  <c r="D137" i="33"/>
  <c r="D136" i="33"/>
  <c r="D135" i="33"/>
  <c r="D134" i="33"/>
  <c r="D133" i="33"/>
  <c r="D132" i="33"/>
  <c r="D131" i="33"/>
  <c r="D130" i="33"/>
  <c r="D129" i="33"/>
  <c r="D128" i="33"/>
  <c r="D127" i="33"/>
  <c r="D126" i="33"/>
  <c r="D125" i="33"/>
  <c r="D124" i="33"/>
  <c r="D123" i="33"/>
  <c r="D122" i="33"/>
  <c r="D121" i="33"/>
  <c r="D120" i="33"/>
  <c r="D119" i="33"/>
  <c r="D118" i="33"/>
  <c r="D117" i="33"/>
  <c r="D116" i="33"/>
  <c r="D115" i="33"/>
  <c r="D114" i="33"/>
  <c r="D113" i="33"/>
  <c r="D112" i="33"/>
  <c r="D111" i="33"/>
  <c r="D110" i="33"/>
  <c r="D109" i="33"/>
  <c r="D108" i="33"/>
  <c r="D107" i="33"/>
  <c r="D106" i="33"/>
  <c r="D105" i="33"/>
  <c r="D104" i="33"/>
  <c r="D103" i="33"/>
  <c r="D102" i="33"/>
  <c r="D101" i="33"/>
  <c r="D100" i="33"/>
  <c r="D99" i="33"/>
  <c r="D98" i="33"/>
  <c r="D97" i="33"/>
  <c r="D96" i="33"/>
  <c r="D95" i="33"/>
  <c r="D94" i="33"/>
  <c r="D93" i="33"/>
  <c r="D92" i="33"/>
  <c r="D91" i="33"/>
  <c r="D90" i="33"/>
  <c r="D89" i="33"/>
  <c r="D88" i="33"/>
  <c r="D87" i="33"/>
  <c r="D86" i="33"/>
  <c r="D85" i="33"/>
  <c r="D84" i="33"/>
  <c r="D83" i="33"/>
  <c r="D82" i="33"/>
  <c r="D81" i="33"/>
  <c r="D80" i="33"/>
  <c r="D79" i="33"/>
  <c r="D78" i="33"/>
  <c r="D77" i="33"/>
  <c r="D76" i="33"/>
  <c r="D75" i="33"/>
  <c r="D74" i="33"/>
  <c r="D73" i="33"/>
  <c r="D72" i="33"/>
  <c r="D71" i="33"/>
  <c r="D70" i="33"/>
  <c r="D69" i="33"/>
  <c r="D68" i="33"/>
  <c r="D67" i="33"/>
  <c r="D66" i="33"/>
  <c r="D65" i="33"/>
  <c r="D64" i="33"/>
  <c r="D63" i="33"/>
  <c r="D62" i="33"/>
  <c r="D61" i="33"/>
  <c r="D60" i="33"/>
  <c r="D59" i="33"/>
  <c r="D58" i="33"/>
  <c r="D57" i="33"/>
  <c r="D45" i="33"/>
  <c r="D44" i="33"/>
  <c r="D43" i="33"/>
  <c r="D42" i="33"/>
  <c r="D41" i="33"/>
  <c r="D40" i="33"/>
  <c r="D39" i="33"/>
  <c r="D38" i="33"/>
  <c r="D37" i="33"/>
  <c r="D36" i="33"/>
  <c r="D35" i="33"/>
  <c r="D34" i="33"/>
  <c r="D33" i="33"/>
  <c r="D32" i="33"/>
  <c r="D31" i="33"/>
  <c r="D30" i="33"/>
  <c r="D29" i="33"/>
  <c r="D28" i="33"/>
  <c r="D27" i="33"/>
  <c r="D26" i="33"/>
  <c r="D25" i="33"/>
  <c r="D24" i="33"/>
  <c r="D23" i="33"/>
  <c r="D22" i="33"/>
  <c r="D21" i="33"/>
  <c r="D20" i="33"/>
  <c r="D19" i="33"/>
  <c r="D18" i="33"/>
  <c r="D17" i="33"/>
  <c r="D16" i="33"/>
  <c r="D15" i="33"/>
  <c r="D14" i="33"/>
  <c r="D13" i="33"/>
  <c r="D12" i="33"/>
  <c r="D11" i="33"/>
  <c r="D9" i="33"/>
  <c r="D8" i="33"/>
  <c r="D7" i="33"/>
  <c r="D6" i="33"/>
  <c r="D5" i="33"/>
  <c r="D4" i="33"/>
  <c r="D3" i="33"/>
  <c r="D2" i="33"/>
  <c r="K43" i="21" l="1"/>
  <c r="FZ7" i="14" s="1"/>
  <c r="G477" i="33"/>
  <c r="D477" i="33"/>
  <c r="F477" i="33"/>
  <c r="E91" i="46"/>
  <c r="D40" i="46"/>
  <c r="K39" i="21"/>
  <c r="FV7" i="14" s="1"/>
  <c r="K40" i="21"/>
  <c r="FW7" i="14" s="1"/>
  <c r="E73" i="47"/>
  <c r="E72" i="47"/>
  <c r="E74" i="47"/>
  <c r="E72" i="48"/>
  <c r="E84" i="46"/>
  <c r="E73" i="48"/>
  <c r="D28" i="47"/>
  <c r="J28" i="47" s="1"/>
  <c r="D26" i="47"/>
  <c r="J26" i="47" s="1"/>
  <c r="D24" i="47"/>
  <c r="J24" i="47" s="1"/>
  <c r="D22" i="47"/>
  <c r="J22" i="47" s="1"/>
  <c r="D20" i="47"/>
  <c r="D18" i="47"/>
  <c r="D16" i="47"/>
  <c r="D14" i="47"/>
  <c r="D11" i="47"/>
  <c r="J11" i="47" s="1"/>
  <c r="D9" i="47"/>
  <c r="J9" i="47" s="1"/>
  <c r="D7" i="47"/>
  <c r="J7" i="47" s="1"/>
  <c r="D6" i="47"/>
  <c r="J6" i="47" s="1"/>
  <c r="D4" i="47"/>
  <c r="D2" i="47"/>
  <c r="J2" i="47" s="1"/>
  <c r="D26" i="48"/>
  <c r="D24" i="48"/>
  <c r="D22" i="48"/>
  <c r="J22" i="48" s="1"/>
  <c r="D20" i="48"/>
  <c r="J20" i="48" s="1"/>
  <c r="D18" i="48"/>
  <c r="J18" i="48" s="1"/>
  <c r="D16" i="48"/>
  <c r="J16" i="48" s="1"/>
  <c r="D14" i="48"/>
  <c r="D11" i="48"/>
  <c r="D9" i="48"/>
  <c r="D7" i="48"/>
  <c r="D6" i="48"/>
  <c r="J6" i="48" s="1"/>
  <c r="D4" i="48"/>
  <c r="J4" i="48" s="1"/>
  <c r="D2" i="48"/>
  <c r="J2" i="48" s="1"/>
  <c r="D29" i="46"/>
  <c r="J29" i="46" s="1"/>
  <c r="D25" i="46"/>
  <c r="J25" i="46" s="1"/>
  <c r="D23" i="46"/>
  <c r="J23" i="46" s="1"/>
  <c r="D21" i="46"/>
  <c r="J21" i="46" s="1"/>
  <c r="D19" i="46"/>
  <c r="J19" i="46" s="1"/>
  <c r="K38" i="21"/>
  <c r="FU7" i="14" s="1"/>
  <c r="D28" i="46"/>
  <c r="J28" i="46" s="1"/>
  <c r="D26" i="46"/>
  <c r="J26" i="46" s="1"/>
  <c r="D17" i="46"/>
  <c r="J17" i="46" s="1"/>
  <c r="D15" i="46"/>
  <c r="J15" i="46" s="1"/>
  <c r="D11" i="46"/>
  <c r="J11" i="46" s="1"/>
  <c r="D9" i="46"/>
  <c r="J9" i="46" s="1"/>
  <c r="D7" i="46"/>
  <c r="J7" i="46" s="1"/>
  <c r="D27" i="47"/>
  <c r="D25" i="47"/>
  <c r="J25" i="47" s="1"/>
  <c r="D23" i="47"/>
  <c r="J23" i="47" s="1"/>
  <c r="D21" i="47"/>
  <c r="J21" i="47" s="1"/>
  <c r="D19" i="47"/>
  <c r="D17" i="47"/>
  <c r="D15" i="47"/>
  <c r="D13" i="47"/>
  <c r="D10" i="47"/>
  <c r="D8" i="47"/>
  <c r="D12" i="47"/>
  <c r="D5" i="47"/>
  <c r="D3" i="47"/>
  <c r="D37" i="48"/>
  <c r="D25" i="48"/>
  <c r="D24" i="46"/>
  <c r="J24" i="46" s="1"/>
  <c r="D22" i="46"/>
  <c r="J22" i="46" s="1"/>
  <c r="D20" i="46"/>
  <c r="J20" i="46" s="1"/>
  <c r="D18" i="46"/>
  <c r="J18" i="46" s="1"/>
  <c r="D16" i="46"/>
  <c r="J16" i="46" s="1"/>
  <c r="D14" i="46"/>
  <c r="J14" i="46" s="1"/>
  <c r="D10" i="46"/>
  <c r="J10" i="46" s="1"/>
  <c r="D8" i="46"/>
  <c r="J8" i="46" s="1"/>
  <c r="D13" i="46"/>
  <c r="J13" i="46" s="1"/>
  <c r="D23" i="48"/>
  <c r="D21" i="48"/>
  <c r="D19" i="48"/>
  <c r="D17" i="48"/>
  <c r="D15" i="48"/>
  <c r="D13" i="48"/>
  <c r="D10" i="48"/>
  <c r="D8" i="48"/>
  <c r="D12" i="48"/>
  <c r="D5" i="48"/>
  <c r="D3" i="46"/>
  <c r="J3" i="46" s="1"/>
  <c r="D6" i="46"/>
  <c r="J6" i="46" s="1"/>
  <c r="D4" i="46"/>
  <c r="J4" i="46" s="1"/>
  <c r="D2" i="46"/>
  <c r="J2" i="46" s="1"/>
  <c r="D5" i="46"/>
  <c r="J5" i="46" s="1"/>
  <c r="D27" i="48"/>
  <c r="D38" i="46"/>
  <c r="J38" i="46" s="1"/>
  <c r="D3" i="48"/>
  <c r="K21" i="21"/>
  <c r="FD7" i="14" s="1"/>
  <c r="D37" i="47"/>
  <c r="D28" i="48"/>
  <c r="E71" i="48"/>
  <c r="E71" i="47"/>
  <c r="E69" i="47"/>
  <c r="E67" i="47"/>
  <c r="E65" i="47"/>
  <c r="E63" i="47"/>
  <c r="E61" i="47"/>
  <c r="E59" i="47"/>
  <c r="E57" i="47"/>
  <c r="E54" i="47"/>
  <c r="E52" i="47"/>
  <c r="E50" i="47"/>
  <c r="E49" i="47"/>
  <c r="E47" i="47"/>
  <c r="E45" i="47"/>
  <c r="E69" i="48"/>
  <c r="E67" i="48"/>
  <c r="E65" i="48"/>
  <c r="E63" i="48"/>
  <c r="E61" i="48"/>
  <c r="E59" i="48"/>
  <c r="E57" i="48"/>
  <c r="E54" i="48"/>
  <c r="E52" i="48"/>
  <c r="E50" i="48"/>
  <c r="E49" i="48"/>
  <c r="E47" i="48"/>
  <c r="E79" i="46"/>
  <c r="E77" i="46"/>
  <c r="E75" i="46"/>
  <c r="E73" i="46"/>
  <c r="E71" i="46"/>
  <c r="E69" i="46"/>
  <c r="E67" i="46"/>
  <c r="E65" i="46"/>
  <c r="E61" i="46"/>
  <c r="E59" i="46"/>
  <c r="E64" i="46"/>
  <c r="E56" i="46"/>
  <c r="E53" i="46"/>
  <c r="E70" i="48"/>
  <c r="E89" i="46"/>
  <c r="E70" i="47"/>
  <c r="E68" i="47"/>
  <c r="E66" i="47"/>
  <c r="E64" i="47"/>
  <c r="E62" i="47"/>
  <c r="E60" i="47"/>
  <c r="E58" i="47"/>
  <c r="E56" i="47"/>
  <c r="E53" i="47"/>
  <c r="E51" i="47"/>
  <c r="E55" i="47"/>
  <c r="E48" i="47"/>
  <c r="E46" i="47"/>
  <c r="E80" i="48"/>
  <c r="E45" i="48"/>
  <c r="E68" i="48"/>
  <c r="E66" i="48"/>
  <c r="E64" i="48"/>
  <c r="E62" i="48"/>
  <c r="E60" i="48"/>
  <c r="E58" i="48"/>
  <c r="E56" i="48"/>
  <c r="E53" i="48"/>
  <c r="E51" i="48"/>
  <c r="E55" i="48"/>
  <c r="E48" i="48"/>
  <c r="E46" i="48"/>
  <c r="E80" i="47"/>
  <c r="E80" i="46"/>
  <c r="E78" i="46"/>
  <c r="E76" i="46"/>
  <c r="E74" i="46"/>
  <c r="E72" i="46"/>
  <c r="E70" i="46"/>
  <c r="E68" i="46"/>
  <c r="E66" i="46"/>
  <c r="E62" i="46"/>
  <c r="E60" i="46"/>
  <c r="E58" i="46"/>
  <c r="E57" i="46"/>
  <c r="E54" i="46"/>
  <c r="E52" i="46"/>
  <c r="FL7" i="14"/>
  <c r="K28" i="21"/>
  <c r="FK7" i="14" s="1"/>
  <c r="K30" i="21"/>
  <c r="FM7" i="14" s="1"/>
  <c r="C39" i="39"/>
  <c r="C40" i="39" s="1"/>
  <c r="C39" i="38"/>
  <c r="C40" i="38" s="1"/>
  <c r="I3" i="33"/>
  <c r="L140" i="21"/>
  <c r="M140" i="21"/>
  <c r="I10" i="33"/>
  <c r="I11" i="33"/>
  <c r="I12" i="33"/>
  <c r="I16" i="33"/>
  <c r="I17" i="33"/>
  <c r="I18" i="33"/>
  <c r="I19" i="33"/>
  <c r="I20" i="33"/>
  <c r="I21" i="33"/>
  <c r="I22" i="33"/>
  <c r="I23" i="33"/>
  <c r="I24" i="33"/>
  <c r="I28" i="33"/>
  <c r="I29" i="33"/>
  <c r="I30" i="33"/>
  <c r="I31" i="33"/>
  <c r="I32" i="33"/>
  <c r="I33" i="33"/>
  <c r="I34" i="33"/>
  <c r="I35" i="33"/>
  <c r="I36" i="33"/>
  <c r="I40" i="33"/>
  <c r="I41" i="33"/>
  <c r="I42" i="33"/>
  <c r="I43" i="33"/>
  <c r="I44" i="33"/>
  <c r="I59" i="33"/>
  <c r="I60" i="33"/>
  <c r="I61" i="33"/>
  <c r="I62" i="33"/>
  <c r="I63" i="33"/>
  <c r="I64" i="33"/>
  <c r="I65" i="33"/>
  <c r="I66" i="33"/>
  <c r="I67" i="33"/>
  <c r="I71" i="33"/>
  <c r="I72" i="33"/>
  <c r="I73" i="33"/>
  <c r="I74" i="33"/>
  <c r="I75" i="33"/>
  <c r="I76" i="33"/>
  <c r="I77" i="33"/>
  <c r="I78" i="33"/>
  <c r="I79" i="33"/>
  <c r="I83" i="33"/>
  <c r="I84" i="33"/>
  <c r="I85" i="33"/>
  <c r="I86" i="33"/>
  <c r="I87" i="33"/>
  <c r="I88" i="33"/>
  <c r="I89" i="33"/>
  <c r="I90" i="33"/>
  <c r="I91" i="33"/>
  <c r="I95" i="33"/>
  <c r="I96" i="33"/>
  <c r="I97" i="33"/>
  <c r="I98" i="33"/>
  <c r="I99" i="33"/>
  <c r="I100" i="33"/>
  <c r="I101" i="33"/>
  <c r="I102" i="33"/>
  <c r="I103" i="33"/>
  <c r="I107" i="33"/>
  <c r="I108" i="33"/>
  <c r="I109" i="33"/>
  <c r="I110" i="33"/>
  <c r="I111" i="33"/>
  <c r="I112" i="33"/>
  <c r="I113" i="33"/>
  <c r="I114" i="33"/>
  <c r="I115" i="33"/>
  <c r="I119" i="33"/>
  <c r="I120" i="33"/>
  <c r="I121" i="33"/>
  <c r="I122" i="33"/>
  <c r="I123" i="33"/>
  <c r="I124" i="33"/>
  <c r="I125" i="33"/>
  <c r="I126" i="33"/>
  <c r="I127" i="33"/>
  <c r="I131" i="33"/>
  <c r="I132" i="33"/>
  <c r="I133" i="33"/>
  <c r="I134" i="33"/>
  <c r="I135" i="33"/>
  <c r="I136" i="33"/>
  <c r="I137" i="33"/>
  <c r="I138" i="33"/>
  <c r="I139" i="33"/>
  <c r="I143" i="33"/>
  <c r="I144" i="33"/>
  <c r="I145" i="33"/>
  <c r="I146" i="33"/>
  <c r="I147" i="33"/>
  <c r="I148" i="33"/>
  <c r="I149" i="33"/>
  <c r="I150" i="33"/>
  <c r="I151" i="33"/>
  <c r="I155" i="33"/>
  <c r="I156" i="33"/>
  <c r="I157" i="33"/>
  <c r="I158" i="33"/>
  <c r="I159" i="33"/>
  <c r="I160" i="33"/>
  <c r="I161" i="33"/>
  <c r="I162" i="33"/>
  <c r="I163" i="33"/>
  <c r="I167" i="33"/>
  <c r="I168" i="33"/>
  <c r="I169" i="33"/>
  <c r="I170" i="33"/>
  <c r="I171" i="33"/>
  <c r="I172" i="33"/>
  <c r="I173" i="33"/>
  <c r="I174" i="33"/>
  <c r="I175" i="33"/>
  <c r="I179" i="33"/>
  <c r="I180" i="33"/>
  <c r="I181" i="33"/>
  <c r="I182" i="33"/>
  <c r="I183" i="33"/>
  <c r="I184" i="33"/>
  <c r="I185" i="33"/>
  <c r="I186" i="33"/>
  <c r="I187" i="33"/>
  <c r="I191" i="33"/>
  <c r="I192" i="33"/>
  <c r="I193" i="33"/>
  <c r="I194" i="33"/>
  <c r="I195" i="33"/>
  <c r="I196" i="33"/>
  <c r="I197" i="33"/>
  <c r="I198" i="33"/>
  <c r="I199" i="33"/>
  <c r="I203" i="33"/>
  <c r="I204" i="33"/>
  <c r="I205" i="33"/>
  <c r="I206" i="33"/>
  <c r="I207" i="33"/>
  <c r="I208" i="33"/>
  <c r="I209" i="33"/>
  <c r="I210" i="33"/>
  <c r="I211" i="33"/>
  <c r="I215" i="33"/>
  <c r="I216" i="33"/>
  <c r="I217" i="33"/>
  <c r="I218" i="33"/>
  <c r="I219" i="33"/>
  <c r="I220" i="33"/>
  <c r="I221" i="33"/>
  <c r="I222" i="33"/>
  <c r="I223" i="33"/>
  <c r="I228" i="33"/>
  <c r="I229" i="33"/>
  <c r="I230" i="33"/>
  <c r="I231" i="33"/>
  <c r="I232" i="33"/>
  <c r="I233" i="33"/>
  <c r="I234" i="33"/>
  <c r="I235" i="33"/>
  <c r="I239" i="33"/>
  <c r="I240" i="33"/>
  <c r="I241" i="33"/>
  <c r="I242" i="33"/>
  <c r="I243" i="33"/>
  <c r="I244" i="33"/>
  <c r="I245" i="33"/>
  <c r="I246" i="33"/>
  <c r="I247" i="33"/>
  <c r="I251" i="33"/>
  <c r="I252" i="33"/>
  <c r="I253" i="33"/>
  <c r="I254" i="33"/>
  <c r="I255" i="33"/>
  <c r="I256" i="33"/>
  <c r="I257" i="33"/>
  <c r="I258" i="33"/>
  <c r="I259" i="33"/>
  <c r="I263" i="33"/>
  <c r="I264" i="33"/>
  <c r="I265" i="33"/>
  <c r="I266" i="33"/>
  <c r="I267" i="33"/>
  <c r="I268" i="33"/>
  <c r="I269" i="33"/>
  <c r="I270" i="33"/>
  <c r="I271" i="33"/>
  <c r="I275" i="33"/>
  <c r="I276" i="33"/>
  <c r="I277" i="33"/>
  <c r="I278" i="33"/>
  <c r="I279" i="33"/>
  <c r="I280" i="33"/>
  <c r="I281" i="33"/>
  <c r="I282" i="33"/>
  <c r="I283" i="33"/>
  <c r="I287" i="33"/>
  <c r="I288" i="33"/>
  <c r="I289" i="33"/>
  <c r="I290" i="33"/>
  <c r="I291" i="33"/>
  <c r="I292" i="33"/>
  <c r="I293" i="33"/>
  <c r="I294" i="33"/>
  <c r="I295" i="33"/>
  <c r="I300" i="33"/>
  <c r="I301" i="33"/>
  <c r="I302" i="33"/>
  <c r="I303" i="33"/>
  <c r="I304" i="33"/>
  <c r="I305" i="33"/>
  <c r="I306" i="33"/>
  <c r="I307" i="33"/>
  <c r="I309" i="33"/>
  <c r="I312" i="33"/>
  <c r="I317" i="33"/>
  <c r="I318" i="33"/>
  <c r="I319" i="33"/>
  <c r="I320" i="33"/>
  <c r="I321" i="33"/>
  <c r="I324" i="33"/>
  <c r="I325" i="33"/>
  <c r="I326" i="33"/>
  <c r="I327" i="33"/>
  <c r="I328" i="33"/>
  <c r="I329" i="33"/>
  <c r="I330" i="33"/>
  <c r="I331" i="33"/>
  <c r="I389" i="33"/>
  <c r="I390" i="33"/>
  <c r="I391" i="33"/>
  <c r="I392" i="33"/>
  <c r="I393" i="33"/>
  <c r="I394" i="33"/>
  <c r="I405" i="33"/>
  <c r="I406" i="33"/>
  <c r="I407" i="33"/>
  <c r="I408" i="33"/>
  <c r="I409" i="33"/>
  <c r="I458" i="33"/>
  <c r="I459" i="33"/>
  <c r="I461" i="33"/>
  <c r="I462" i="33"/>
  <c r="I463" i="33"/>
  <c r="I464" i="33"/>
  <c r="I465" i="33"/>
  <c r="I466" i="33"/>
  <c r="I467" i="33"/>
  <c r="I468" i="33"/>
  <c r="I469" i="33"/>
  <c r="H43" i="21" l="1"/>
  <c r="E43" i="84" s="1"/>
  <c r="L11" i="84" s="1"/>
  <c r="M11" i="84" s="1"/>
  <c r="E96" i="46"/>
  <c r="H100" i="46" s="1"/>
  <c r="K27" i="21"/>
  <c r="FJ7" i="14" s="1"/>
  <c r="J40" i="46"/>
  <c r="AP7" i="37" s="1"/>
  <c r="E7" i="37"/>
  <c r="J7" i="37"/>
  <c r="K7" i="37"/>
  <c r="AN7" i="37"/>
  <c r="L7" i="37"/>
  <c r="M7" i="37"/>
  <c r="P7" i="37"/>
  <c r="Q7" i="37"/>
  <c r="R7" i="37"/>
  <c r="S7" i="37"/>
  <c r="T7" i="37"/>
  <c r="AB7" i="37"/>
  <c r="V7" i="37"/>
  <c r="AD7" i="37"/>
  <c r="U7" i="37"/>
  <c r="Z7" i="37"/>
  <c r="G7" i="37"/>
  <c r="W7" i="37"/>
  <c r="Y7" i="37"/>
  <c r="X7" i="37"/>
  <c r="F7" i="37"/>
  <c r="AA7" i="37"/>
  <c r="H7" i="37"/>
  <c r="O7" i="37"/>
  <c r="I7" i="37"/>
  <c r="AE7" i="37"/>
  <c r="I45" i="33"/>
  <c r="D55" i="46"/>
  <c r="D48" i="46"/>
  <c r="G2" i="46"/>
  <c r="H52" i="46" s="1"/>
  <c r="I9" i="33"/>
  <c r="F40" i="46"/>
  <c r="I8" i="33"/>
  <c r="I7" i="33"/>
  <c r="E40" i="46"/>
  <c r="I388" i="33"/>
  <c r="D91" i="46"/>
  <c r="G91" i="46" s="1"/>
  <c r="I6" i="33"/>
  <c r="H30" i="21"/>
  <c r="E30" i="84" s="1"/>
  <c r="H28" i="21"/>
  <c r="E28" i="84" s="1"/>
  <c r="H21" i="21"/>
  <c r="E21" i="84" s="1"/>
  <c r="H38" i="21"/>
  <c r="E38" i="84" s="1"/>
  <c r="L14" i="84" s="1"/>
  <c r="M14" i="84" s="1"/>
  <c r="J15" i="47"/>
  <c r="FE7" i="38" s="1"/>
  <c r="J7" i="48"/>
  <c r="EW7" i="39" s="1"/>
  <c r="J24" i="48"/>
  <c r="FN7" i="39" s="1"/>
  <c r="J14" i="47"/>
  <c r="FD7" i="38" s="1"/>
  <c r="J10" i="48"/>
  <c r="EZ7" i="39" s="1"/>
  <c r="J13" i="48"/>
  <c r="FC7" i="39" s="1"/>
  <c r="J37" i="48"/>
  <c r="GA7" i="39" s="1"/>
  <c r="J17" i="47"/>
  <c r="FG7" i="38" s="1"/>
  <c r="J9" i="48"/>
  <c r="EY7" i="39" s="1"/>
  <c r="J26" i="48"/>
  <c r="FP7" i="39" s="1"/>
  <c r="J16" i="47"/>
  <c r="FF7" i="38" s="1"/>
  <c r="J25" i="48"/>
  <c r="FO7" i="39" s="1"/>
  <c r="J28" i="48"/>
  <c r="FR7" i="39" s="1"/>
  <c r="J15" i="48"/>
  <c r="FE7" i="39" s="1"/>
  <c r="J3" i="47"/>
  <c r="ES7" i="38" s="1"/>
  <c r="J19" i="47"/>
  <c r="FI7" i="38" s="1"/>
  <c r="J11" i="48"/>
  <c r="FA7" i="39" s="1"/>
  <c r="J18" i="47"/>
  <c r="FH7" i="38" s="1"/>
  <c r="J37" i="47"/>
  <c r="GA7" i="38" s="1"/>
  <c r="J17" i="48"/>
  <c r="FG7" i="39" s="1"/>
  <c r="J5" i="47"/>
  <c r="EU7" i="38" s="1"/>
  <c r="J14" i="48"/>
  <c r="FD7" i="39" s="1"/>
  <c r="J4" i="47"/>
  <c r="ET7" i="38" s="1"/>
  <c r="J20" i="47"/>
  <c r="FJ7" i="38" s="1"/>
  <c r="J19" i="48"/>
  <c r="FI7" i="39" s="1"/>
  <c r="J12" i="47"/>
  <c r="FB7" i="38" s="1"/>
  <c r="J3" i="48"/>
  <c r="ES7" i="39" s="1"/>
  <c r="J5" i="48"/>
  <c r="EU7" i="39" s="1"/>
  <c r="J21" i="48"/>
  <c r="FK7" i="39" s="1"/>
  <c r="J8" i="47"/>
  <c r="EX7" i="38" s="1"/>
  <c r="J12" i="48"/>
  <c r="FB7" i="39" s="1"/>
  <c r="J23" i="48"/>
  <c r="FM7" i="39" s="1"/>
  <c r="J10" i="47"/>
  <c r="EZ7" i="38" s="1"/>
  <c r="J27" i="47"/>
  <c r="FQ7" i="38" s="1"/>
  <c r="J27" i="48"/>
  <c r="FQ7" i="39" s="1"/>
  <c r="J8" i="48"/>
  <c r="EX7" i="39" s="1"/>
  <c r="J13" i="47"/>
  <c r="FC7" i="38" s="1"/>
  <c r="E21" i="47"/>
  <c r="FK7" i="38"/>
  <c r="F23" i="47"/>
  <c r="FM7" i="38"/>
  <c r="E25" i="47"/>
  <c r="FO7" i="38"/>
  <c r="G2" i="48"/>
  <c r="H45" i="48" s="1"/>
  <c r="ET7" i="39"/>
  <c r="E16" i="48"/>
  <c r="FF7" i="39"/>
  <c r="FJ7" i="39"/>
  <c r="E6" i="47"/>
  <c r="EV7" i="38"/>
  <c r="EY7" i="38"/>
  <c r="FL7" i="38"/>
  <c r="I5" i="33"/>
  <c r="F18" i="48"/>
  <c r="E7" i="47"/>
  <c r="E24" i="47"/>
  <c r="E18" i="48"/>
  <c r="F7" i="47"/>
  <c r="F24" i="47"/>
  <c r="F22" i="47"/>
  <c r="F28" i="46"/>
  <c r="E2" i="48"/>
  <c r="F2" i="48"/>
  <c r="E4" i="48"/>
  <c r="E9" i="47"/>
  <c r="F26" i="47"/>
  <c r="F9" i="47"/>
  <c r="E26" i="47"/>
  <c r="F4" i="48"/>
  <c r="E11" i="47"/>
  <c r="F22" i="48"/>
  <c r="F29" i="46"/>
  <c r="F26" i="46"/>
  <c r="E22" i="47"/>
  <c r="F11" i="47"/>
  <c r="E22" i="48"/>
  <c r="F19" i="46"/>
  <c r="E28" i="47"/>
  <c r="E19" i="46"/>
  <c r="E6" i="48"/>
  <c r="F28" i="47"/>
  <c r="F6" i="48"/>
  <c r="F13" i="48"/>
  <c r="F9" i="48"/>
  <c r="F26" i="48"/>
  <c r="F28" i="48"/>
  <c r="F11" i="48"/>
  <c r="F14" i="48"/>
  <c r="E10" i="48"/>
  <c r="E19" i="48"/>
  <c r="F16" i="48"/>
  <c r="F25" i="48"/>
  <c r="E3" i="48"/>
  <c r="E21" i="48"/>
  <c r="F24" i="48"/>
  <c r="F12" i="48"/>
  <c r="F23" i="48"/>
  <c r="E27" i="48"/>
  <c r="E8" i="48"/>
  <c r="F18" i="47"/>
  <c r="E4" i="47"/>
  <c r="F25" i="47"/>
  <c r="E27" i="47"/>
  <c r="F2" i="47"/>
  <c r="G2" i="47"/>
  <c r="H45" i="47" s="1"/>
  <c r="F10" i="46"/>
  <c r="F11" i="46"/>
  <c r="E5" i="46"/>
  <c r="F4" i="46"/>
  <c r="E14" i="46"/>
  <c r="E6" i="46"/>
  <c r="E16" i="46"/>
  <c r="E26" i="46"/>
  <c r="E29" i="46"/>
  <c r="F8" i="46"/>
  <c r="E17" i="46"/>
  <c r="F12" i="47"/>
  <c r="E12" i="47"/>
  <c r="F6" i="47"/>
  <c r="E23" i="47"/>
  <c r="I316" i="33"/>
  <c r="D75" i="47"/>
  <c r="D75" i="48"/>
  <c r="D84" i="46"/>
  <c r="G84" i="46" s="1"/>
  <c r="I315" i="33"/>
  <c r="D83" i="46"/>
  <c r="G83" i="46" s="1"/>
  <c r="D74" i="47"/>
  <c r="D74" i="48"/>
  <c r="I314" i="33"/>
  <c r="D73" i="48"/>
  <c r="D82" i="46"/>
  <c r="G82" i="46" s="1"/>
  <c r="D73" i="47"/>
  <c r="I313" i="33"/>
  <c r="D72" i="47"/>
  <c r="D81" i="46"/>
  <c r="G81" i="46" s="1"/>
  <c r="D72" i="48"/>
  <c r="E11" i="46"/>
  <c r="E18" i="47"/>
  <c r="E25" i="46"/>
  <c r="E15" i="46"/>
  <c r="E17" i="48"/>
  <c r="E14" i="48"/>
  <c r="F17" i="48"/>
  <c r="F4" i="47"/>
  <c r="F17" i="46"/>
  <c r="F21" i="47"/>
  <c r="F6" i="46"/>
  <c r="F5" i="47"/>
  <c r="F16" i="46"/>
  <c r="E5" i="47"/>
  <c r="F18" i="46"/>
  <c r="F15" i="46"/>
  <c r="F25" i="46"/>
  <c r="E2" i="47"/>
  <c r="F19" i="47"/>
  <c r="E10" i="46"/>
  <c r="E37" i="48"/>
  <c r="E17" i="47"/>
  <c r="F37" i="48"/>
  <c r="F17" i="47"/>
  <c r="E15" i="48"/>
  <c r="E18" i="46"/>
  <c r="E13" i="48"/>
  <c r="E2" i="46"/>
  <c r="F2" i="46"/>
  <c r="E23" i="46"/>
  <c r="E16" i="47"/>
  <c r="E9" i="48"/>
  <c r="F23" i="46"/>
  <c r="E26" i="48"/>
  <c r="F16" i="47"/>
  <c r="F3" i="47"/>
  <c r="F9" i="46"/>
  <c r="F15" i="48"/>
  <c r="E11" i="48"/>
  <c r="F14" i="46"/>
  <c r="E28" i="48"/>
  <c r="E3" i="47"/>
  <c r="E4" i="46"/>
  <c r="E19" i="47"/>
  <c r="F19" i="48"/>
  <c r="F3" i="46"/>
  <c r="E37" i="47"/>
  <c r="E9" i="46"/>
  <c r="E7" i="48"/>
  <c r="F7" i="48"/>
  <c r="E15" i="47"/>
  <c r="E14" i="47"/>
  <c r="E25" i="48"/>
  <c r="F15" i="47"/>
  <c r="F14" i="47"/>
  <c r="E24" i="48"/>
  <c r="E5" i="48"/>
  <c r="F21" i="48"/>
  <c r="E28" i="46"/>
  <c r="F5" i="48"/>
  <c r="E20" i="46"/>
  <c r="F8" i="47"/>
  <c r="E3" i="46"/>
  <c r="F20" i="46"/>
  <c r="E8" i="47"/>
  <c r="F3" i="48"/>
  <c r="F7" i="46"/>
  <c r="E7" i="46"/>
  <c r="F10" i="48"/>
  <c r="E8" i="46"/>
  <c r="E12" i="48"/>
  <c r="F10" i="47"/>
  <c r="F22" i="46"/>
  <c r="E10" i="47"/>
  <c r="F38" i="46"/>
  <c r="E22" i="46"/>
  <c r="E38" i="46"/>
  <c r="E23" i="48"/>
  <c r="F27" i="47"/>
  <c r="F24" i="46"/>
  <c r="E13" i="46"/>
  <c r="F8" i="48"/>
  <c r="F27" i="48"/>
  <c r="F13" i="46"/>
  <c r="E24" i="46"/>
  <c r="E13" i="47"/>
  <c r="F13" i="47"/>
  <c r="F5" i="46"/>
  <c r="D41" i="48"/>
  <c r="F37" i="47"/>
  <c r="D41" i="47"/>
  <c r="G4" i="48"/>
  <c r="H47" i="48" s="1"/>
  <c r="AJ7" i="39"/>
  <c r="E81" i="48"/>
  <c r="H85" i="48" s="1"/>
  <c r="E81" i="47"/>
  <c r="H85" i="47" s="1"/>
  <c r="D79" i="46"/>
  <c r="G79" i="46" s="1"/>
  <c r="D70" i="48"/>
  <c r="D70" i="47"/>
  <c r="I460" i="33"/>
  <c r="D89" i="46"/>
  <c r="G89" i="46" s="1"/>
  <c r="D80" i="48"/>
  <c r="D80" i="47"/>
  <c r="I299" i="33"/>
  <c r="D71" i="48"/>
  <c r="D80" i="46"/>
  <c r="G80" i="46" s="1"/>
  <c r="D71" i="47"/>
  <c r="I323" i="33"/>
  <c r="I311" i="33"/>
  <c r="I310" i="33"/>
  <c r="I322" i="33"/>
  <c r="I4" i="33"/>
  <c r="AF39" i="38"/>
  <c r="AF40" i="38" s="1"/>
  <c r="AF39" i="39"/>
  <c r="AF40" i="39" s="1"/>
  <c r="K3" i="21"/>
  <c r="EL7" i="14" s="1"/>
  <c r="K4" i="21"/>
  <c r="EM7" i="14" s="1"/>
  <c r="K5" i="21"/>
  <c r="EN7" i="14" s="1"/>
  <c r="K6" i="21"/>
  <c r="EO7" i="14" s="1"/>
  <c r="K13" i="21"/>
  <c r="EV7" i="14" s="1"/>
  <c r="K7" i="21"/>
  <c r="EP7" i="14" s="1"/>
  <c r="K8" i="21"/>
  <c r="EQ7" i="14" s="1"/>
  <c r="K9" i="21"/>
  <c r="ER7" i="14" s="1"/>
  <c r="K10" i="21"/>
  <c r="ES7" i="14" s="1"/>
  <c r="K11" i="21"/>
  <c r="ET7" i="14" s="1"/>
  <c r="K14" i="21"/>
  <c r="EW7" i="14" s="1"/>
  <c r="K15" i="21"/>
  <c r="EX7" i="14" s="1"/>
  <c r="K16" i="21"/>
  <c r="EY7" i="14" s="1"/>
  <c r="K18" i="21"/>
  <c r="FA7" i="14" s="1"/>
  <c r="K19" i="21"/>
  <c r="FB7" i="14" s="1"/>
  <c r="K20" i="21"/>
  <c r="FC7" i="14" s="1"/>
  <c r="K22" i="21"/>
  <c r="FE7" i="14" s="1"/>
  <c r="K23" i="21"/>
  <c r="FF7" i="14" s="1"/>
  <c r="FG7" i="14"/>
  <c r="FH7" i="14"/>
  <c r="FI7" i="14"/>
  <c r="L2" i="84" l="1"/>
  <c r="M2" i="84" s="1"/>
  <c r="T38" i="21"/>
  <c r="U38" i="21" s="1"/>
  <c r="I109" i="21"/>
  <c r="K109" i="21" s="1"/>
  <c r="T21" i="21"/>
  <c r="U21" i="21" s="1"/>
  <c r="I92" i="21"/>
  <c r="K92" i="21" s="1"/>
  <c r="I100" i="21"/>
  <c r="K100" i="21" s="1"/>
  <c r="T28" i="21"/>
  <c r="U28" i="21" s="1"/>
  <c r="I99" i="21"/>
  <c r="J99" i="21" s="1"/>
  <c r="T30" i="21"/>
  <c r="U30" i="21" s="1"/>
  <c r="I101" i="21"/>
  <c r="J101" i="21" s="1"/>
  <c r="I115" i="21"/>
  <c r="J115" i="21" s="1"/>
  <c r="T43" i="21"/>
  <c r="U43" i="21" s="1"/>
  <c r="I114" i="21"/>
  <c r="K114" i="21" s="1"/>
  <c r="J43" i="21"/>
  <c r="I43" i="21"/>
  <c r="AU7" i="37"/>
  <c r="H27" i="21"/>
  <c r="E27" i="84" s="1"/>
  <c r="L19" i="84" s="1"/>
  <c r="M19" i="84" s="1"/>
  <c r="G38" i="46"/>
  <c r="H89" i="46" s="1"/>
  <c r="F55" i="46"/>
  <c r="J55" i="46"/>
  <c r="I55" i="46"/>
  <c r="G55" i="46"/>
  <c r="K17" i="21"/>
  <c r="H2" i="46"/>
  <c r="H39" i="21"/>
  <c r="E39" i="84" s="1"/>
  <c r="G40" i="46"/>
  <c r="H91" i="46" s="1"/>
  <c r="F91" i="46"/>
  <c r="H40" i="21"/>
  <c r="E40" i="84" s="1"/>
  <c r="H18" i="21"/>
  <c r="E18" i="84" s="1"/>
  <c r="H8" i="21"/>
  <c r="E8" i="84" s="1"/>
  <c r="H15" i="21"/>
  <c r="E15" i="84" s="1"/>
  <c r="H6" i="21"/>
  <c r="E6" i="84" s="1"/>
  <c r="L23" i="84" s="1"/>
  <c r="M23" i="84" s="1"/>
  <c r="J21" i="21"/>
  <c r="I21" i="21"/>
  <c r="H7" i="21"/>
  <c r="E7" i="84" s="1"/>
  <c r="H23" i="21"/>
  <c r="E23" i="84" s="1"/>
  <c r="H14" i="21"/>
  <c r="E14" i="84" s="1"/>
  <c r="H5" i="21"/>
  <c r="E5" i="84" s="1"/>
  <c r="L29" i="84" s="1"/>
  <c r="M29" i="84" s="1"/>
  <c r="H11" i="21"/>
  <c r="E11" i="84" s="1"/>
  <c r="L25" i="84" s="1"/>
  <c r="M25" i="84" s="1"/>
  <c r="H4" i="21"/>
  <c r="E4" i="84" s="1"/>
  <c r="L30" i="84" s="1"/>
  <c r="M30" i="84" s="1"/>
  <c r="H20" i="21"/>
  <c r="E20" i="84" s="1"/>
  <c r="L13" i="84" s="1"/>
  <c r="M13" i="84" s="1"/>
  <c r="H10" i="21"/>
  <c r="E10" i="84" s="1"/>
  <c r="L18" i="84" s="1"/>
  <c r="M18" i="84" s="1"/>
  <c r="H3" i="21"/>
  <c r="H22" i="21"/>
  <c r="E22" i="84" s="1"/>
  <c r="H19" i="21"/>
  <c r="E19" i="84" s="1"/>
  <c r="H9" i="21"/>
  <c r="E9" i="84" s="1"/>
  <c r="L15" i="84" s="1"/>
  <c r="M15" i="84" s="1"/>
  <c r="I28" i="21"/>
  <c r="J28" i="21"/>
  <c r="J38" i="21"/>
  <c r="I38" i="21"/>
  <c r="J30" i="21"/>
  <c r="I30" i="21"/>
  <c r="H16" i="21"/>
  <c r="E16" i="84" s="1"/>
  <c r="H13" i="21"/>
  <c r="E13" i="84" s="1"/>
  <c r="L20" i="84" s="1"/>
  <c r="M20" i="84" s="1"/>
  <c r="G11" i="47"/>
  <c r="H54" i="47" s="1"/>
  <c r="FA7" i="38"/>
  <c r="G9" i="46"/>
  <c r="H60" i="46" s="1"/>
  <c r="G22" i="46"/>
  <c r="H73" i="46" s="1"/>
  <c r="AM7" i="38"/>
  <c r="EW7" i="38"/>
  <c r="G6" i="48"/>
  <c r="H49" i="48" s="1"/>
  <c r="EV7" i="39"/>
  <c r="G19" i="46"/>
  <c r="H70" i="46" s="1"/>
  <c r="G28" i="46"/>
  <c r="H79" i="46" s="1"/>
  <c r="G28" i="47"/>
  <c r="H28" i="47" s="1"/>
  <c r="FR7" i="38"/>
  <c r="G26" i="47"/>
  <c r="H69" i="47" s="1"/>
  <c r="FP7" i="38"/>
  <c r="G22" i="48"/>
  <c r="H65" i="48" s="1"/>
  <c r="FL7" i="39"/>
  <c r="G29" i="46"/>
  <c r="H80" i="46" s="1"/>
  <c r="G24" i="47"/>
  <c r="H67" i="47" s="1"/>
  <c r="FN7" i="38"/>
  <c r="G18" i="48"/>
  <c r="H61" i="48" s="1"/>
  <c r="FH7" i="39"/>
  <c r="G25" i="46"/>
  <c r="H76" i="46" s="1"/>
  <c r="AX7" i="39"/>
  <c r="BB7" i="38"/>
  <c r="AO7" i="38"/>
  <c r="G23" i="46"/>
  <c r="H74" i="46" s="1"/>
  <c r="G9" i="47"/>
  <c r="H52" i="47" s="1"/>
  <c r="G24" i="46"/>
  <c r="H75" i="46" s="1"/>
  <c r="G20" i="46"/>
  <c r="H71" i="46" s="1"/>
  <c r="G13" i="46"/>
  <c r="H64" i="46" s="1"/>
  <c r="G7" i="46"/>
  <c r="H58" i="46" s="1"/>
  <c r="G7" i="47"/>
  <c r="H50" i="47" s="1"/>
  <c r="G20" i="48"/>
  <c r="H63" i="48" s="1"/>
  <c r="BD7" i="38"/>
  <c r="G22" i="47"/>
  <c r="H65" i="47" s="1"/>
  <c r="AZ7" i="39"/>
  <c r="H2" i="48"/>
  <c r="G26" i="46"/>
  <c r="H77" i="46" s="1"/>
  <c r="I2" i="48"/>
  <c r="BF7" i="38"/>
  <c r="G3" i="46"/>
  <c r="H53" i="46" s="1"/>
  <c r="AL7" i="39"/>
  <c r="BH7" i="38"/>
  <c r="BB7" i="39"/>
  <c r="G15" i="46"/>
  <c r="H66" i="46" s="1"/>
  <c r="AQ7" i="38"/>
  <c r="G4" i="47"/>
  <c r="H47" i="47" s="1"/>
  <c r="G3" i="47"/>
  <c r="H46" i="47" s="1"/>
  <c r="G8" i="47"/>
  <c r="H51" i="47" s="1"/>
  <c r="G21" i="47"/>
  <c r="H64" i="47" s="1"/>
  <c r="G13" i="47"/>
  <c r="H56" i="47" s="1"/>
  <c r="G16" i="48"/>
  <c r="H59" i="48" s="1"/>
  <c r="G23" i="47"/>
  <c r="H66" i="47" s="1"/>
  <c r="CL20" i="39"/>
  <c r="DD20" i="39" s="1"/>
  <c r="CL20" i="38"/>
  <c r="DD20" i="38" s="1"/>
  <c r="CL13" i="38"/>
  <c r="CL13" i="39"/>
  <c r="AM7" i="39"/>
  <c r="AV7" i="38"/>
  <c r="G16" i="47"/>
  <c r="H59" i="47" s="1"/>
  <c r="AK7" i="39"/>
  <c r="G15" i="48"/>
  <c r="H58" i="48" s="1"/>
  <c r="BQ7" i="39"/>
  <c r="AP7" i="38"/>
  <c r="G7" i="48"/>
  <c r="H50" i="48" s="1"/>
  <c r="G5" i="48"/>
  <c r="H48" i="48" s="1"/>
  <c r="G25" i="47"/>
  <c r="H68" i="47" s="1"/>
  <c r="G10" i="47"/>
  <c r="H53" i="47" s="1"/>
  <c r="AR7" i="38"/>
  <c r="AY7" i="38"/>
  <c r="AL7" i="38"/>
  <c r="G17" i="48"/>
  <c r="H60" i="48" s="1"/>
  <c r="BQ7" i="38"/>
  <c r="AW7" i="39"/>
  <c r="G37" i="47"/>
  <c r="H80" i="47" s="1"/>
  <c r="AT7" i="38"/>
  <c r="G17" i="47"/>
  <c r="H60" i="47" s="1"/>
  <c r="G6" i="47"/>
  <c r="H49" i="47" s="1"/>
  <c r="BG7" i="38"/>
  <c r="G27" i="47"/>
  <c r="H70" i="47" s="1"/>
  <c r="AK7" i="38"/>
  <c r="G5" i="47"/>
  <c r="H48" i="47" s="1"/>
  <c r="AU7" i="39"/>
  <c r="G37" i="48"/>
  <c r="H80" i="48" s="1"/>
  <c r="BE7" i="38"/>
  <c r="AU7" i="38"/>
  <c r="AI7" i="38"/>
  <c r="G15" i="47"/>
  <c r="H58" i="47" s="1"/>
  <c r="AW7" i="38"/>
  <c r="G14" i="47"/>
  <c r="H57" i="47" s="1"/>
  <c r="G12" i="47"/>
  <c r="H55" i="47" s="1"/>
  <c r="BA7" i="38"/>
  <c r="G19" i="47"/>
  <c r="H62" i="47" s="1"/>
  <c r="AS7" i="38"/>
  <c r="BC7" i="38"/>
  <c r="AN7" i="38"/>
  <c r="G18" i="46"/>
  <c r="H69" i="46" s="1"/>
  <c r="G17" i="46"/>
  <c r="H68" i="46" s="1"/>
  <c r="G27" i="48"/>
  <c r="H70" i="48" s="1"/>
  <c r="G9" i="48"/>
  <c r="H52" i="48" s="1"/>
  <c r="AV7" i="39"/>
  <c r="BC7" i="39"/>
  <c r="AY7" i="39"/>
  <c r="G13" i="48"/>
  <c r="H56" i="48" s="1"/>
  <c r="AR7" i="39"/>
  <c r="G11" i="48"/>
  <c r="H54" i="48" s="1"/>
  <c r="G14" i="48"/>
  <c r="H57" i="48" s="1"/>
  <c r="AN7" i="39"/>
  <c r="AP7" i="39"/>
  <c r="G24" i="48"/>
  <c r="H67" i="48" s="1"/>
  <c r="G26" i="48"/>
  <c r="H69" i="48" s="1"/>
  <c r="BA7" i="39"/>
  <c r="G25" i="48"/>
  <c r="H68" i="48" s="1"/>
  <c r="G28" i="48"/>
  <c r="H71" i="48" s="1"/>
  <c r="G3" i="48"/>
  <c r="H46" i="48" s="1"/>
  <c r="G18" i="47"/>
  <c r="H61" i="47" s="1"/>
  <c r="AJ7" i="38"/>
  <c r="G20" i="47"/>
  <c r="H63" i="47" s="1"/>
  <c r="G16" i="46"/>
  <c r="H67" i="46" s="1"/>
  <c r="G14" i="46"/>
  <c r="H65" i="46" s="1"/>
  <c r="G6" i="46"/>
  <c r="H57" i="46" s="1"/>
  <c r="G8" i="46"/>
  <c r="H59" i="46" s="1"/>
  <c r="G11" i="46"/>
  <c r="H62" i="46" s="1"/>
  <c r="G5" i="46"/>
  <c r="H56" i="46" s="1"/>
  <c r="AX7" i="38"/>
  <c r="I83" i="46"/>
  <c r="J83" i="46"/>
  <c r="F83" i="46"/>
  <c r="J73" i="47"/>
  <c r="I73" i="47"/>
  <c r="F73" i="47"/>
  <c r="G73" i="47" s="1"/>
  <c r="I82" i="46"/>
  <c r="J82" i="46"/>
  <c r="F82" i="46"/>
  <c r="J72" i="48"/>
  <c r="I72" i="48"/>
  <c r="F72" i="48"/>
  <c r="G72" i="48" s="1"/>
  <c r="I73" i="48"/>
  <c r="J73" i="48"/>
  <c r="F73" i="48"/>
  <c r="G73" i="48" s="1"/>
  <c r="I84" i="46"/>
  <c r="J84" i="46"/>
  <c r="F84" i="46"/>
  <c r="J81" i="46"/>
  <c r="I81" i="46"/>
  <c r="F81" i="46"/>
  <c r="I75" i="48"/>
  <c r="J75" i="48"/>
  <c r="F75" i="48"/>
  <c r="G75" i="48" s="1"/>
  <c r="J72" i="47"/>
  <c r="I72" i="47"/>
  <c r="F72" i="47"/>
  <c r="G72" i="47" s="1"/>
  <c r="I74" i="48"/>
  <c r="J74" i="48"/>
  <c r="F74" i="48"/>
  <c r="G74" i="48" s="1"/>
  <c r="I75" i="47"/>
  <c r="J75" i="47"/>
  <c r="F75" i="47"/>
  <c r="G75" i="47" s="1"/>
  <c r="J74" i="47"/>
  <c r="I74" i="47"/>
  <c r="F74" i="47"/>
  <c r="G74" i="47" s="1"/>
  <c r="AT7" i="39"/>
  <c r="AQ7" i="39"/>
  <c r="I2" i="47"/>
  <c r="G10" i="46"/>
  <c r="H61" i="46" s="1"/>
  <c r="H2" i="47"/>
  <c r="AZ7" i="38"/>
  <c r="G4" i="46"/>
  <c r="H54" i="46" s="1"/>
  <c r="G19" i="48"/>
  <c r="H62" i="48" s="1"/>
  <c r="G12" i="48"/>
  <c r="H55" i="48" s="1"/>
  <c r="G23" i="48"/>
  <c r="H66" i="48" s="1"/>
  <c r="BH7" i="39"/>
  <c r="G21" i="48"/>
  <c r="H64" i="48" s="1"/>
  <c r="AS7" i="39"/>
  <c r="G21" i="46"/>
  <c r="H72" i="46" s="1"/>
  <c r="BE7" i="39"/>
  <c r="BF7" i="39"/>
  <c r="AO7" i="39"/>
  <c r="BG7" i="39"/>
  <c r="G8" i="48"/>
  <c r="H51" i="48" s="1"/>
  <c r="BD7" i="39"/>
  <c r="AI7" i="39"/>
  <c r="G10" i="48"/>
  <c r="H53" i="48" s="1"/>
  <c r="K2" i="21"/>
  <c r="H2" i="21" s="1"/>
  <c r="E2" i="84" s="1"/>
  <c r="L31" i="84" s="1"/>
  <c r="M31" i="84" s="1"/>
  <c r="I4" i="48"/>
  <c r="H4" i="48"/>
  <c r="I2" i="46"/>
  <c r="F71" i="47"/>
  <c r="G71" i="47" s="1"/>
  <c r="F80" i="47"/>
  <c r="G80" i="47" s="1"/>
  <c r="F80" i="48"/>
  <c r="G80" i="48" s="1"/>
  <c r="F89" i="46"/>
  <c r="F71" i="48"/>
  <c r="G71" i="48" s="1"/>
  <c r="F70" i="47"/>
  <c r="G70" i="47" s="1"/>
  <c r="F70" i="48"/>
  <c r="G70" i="48" s="1"/>
  <c r="F80" i="46"/>
  <c r="F79" i="46"/>
  <c r="AF7" i="39"/>
  <c r="AF7" i="38"/>
  <c r="L26" i="84" l="1"/>
  <c r="M26" i="84" s="1"/>
  <c r="L10" i="84"/>
  <c r="M10" i="84" s="1"/>
  <c r="L24" i="84"/>
  <c r="M24" i="84" s="1"/>
  <c r="L22" i="84"/>
  <c r="M22" i="84" s="1"/>
  <c r="I74" i="21"/>
  <c r="J74" i="21" s="1"/>
  <c r="E3" i="84"/>
  <c r="L27" i="84" s="1"/>
  <c r="M27" i="84" s="1"/>
  <c r="EI7" i="14"/>
  <c r="EZ7" i="14"/>
  <c r="GZ7" i="14" s="1"/>
  <c r="T13" i="21"/>
  <c r="U13" i="21" s="1"/>
  <c r="I84" i="21"/>
  <c r="J84" i="21" s="1"/>
  <c r="T16" i="21"/>
  <c r="U16" i="21" s="1"/>
  <c r="I87" i="21"/>
  <c r="J87" i="21" s="1"/>
  <c r="I96" i="21"/>
  <c r="J96" i="21" s="1"/>
  <c r="T9" i="21"/>
  <c r="U9" i="21" s="1"/>
  <c r="I80" i="21"/>
  <c r="K80" i="21" s="1"/>
  <c r="T19" i="21"/>
  <c r="U19" i="21" s="1"/>
  <c r="I90" i="21"/>
  <c r="K90" i="21" s="1"/>
  <c r="T22" i="21"/>
  <c r="U22" i="21" s="1"/>
  <c r="I93" i="21"/>
  <c r="J93" i="21" s="1"/>
  <c r="T10" i="21"/>
  <c r="U10" i="21" s="1"/>
  <c r="I81" i="21"/>
  <c r="J81" i="21" s="1"/>
  <c r="T20" i="21"/>
  <c r="U20" i="21" s="1"/>
  <c r="I91" i="21"/>
  <c r="J91" i="21" s="1"/>
  <c r="T4" i="21"/>
  <c r="U4" i="21" s="1"/>
  <c r="I75" i="21"/>
  <c r="K75" i="21" s="1"/>
  <c r="T11" i="21"/>
  <c r="U11" i="21" s="1"/>
  <c r="I82" i="21"/>
  <c r="K82" i="21" s="1"/>
  <c r="T5" i="21"/>
  <c r="U5" i="21" s="1"/>
  <c r="I76" i="21"/>
  <c r="J76" i="21" s="1"/>
  <c r="T14" i="21"/>
  <c r="U14" i="21" s="1"/>
  <c r="I85" i="21"/>
  <c r="J85" i="21" s="1"/>
  <c r="T23" i="21"/>
  <c r="U23" i="21" s="1"/>
  <c r="I94" i="21"/>
  <c r="J94" i="21" s="1"/>
  <c r="T7" i="21"/>
  <c r="U7" i="21" s="1"/>
  <c r="I78" i="21"/>
  <c r="J78" i="21" s="1"/>
  <c r="I97" i="21"/>
  <c r="J97" i="21" s="1"/>
  <c r="T6" i="21"/>
  <c r="U6" i="21" s="1"/>
  <c r="I77" i="21"/>
  <c r="K77" i="21" s="1"/>
  <c r="T15" i="21"/>
  <c r="U15" i="21" s="1"/>
  <c r="I86" i="21"/>
  <c r="J86" i="21" s="1"/>
  <c r="I95" i="21"/>
  <c r="J95" i="21" s="1"/>
  <c r="T8" i="21"/>
  <c r="U8" i="21" s="1"/>
  <c r="I79" i="21"/>
  <c r="J79" i="21" s="1"/>
  <c r="T18" i="21"/>
  <c r="U18" i="21" s="1"/>
  <c r="I89" i="21"/>
  <c r="J89" i="21" s="1"/>
  <c r="T40" i="21"/>
  <c r="U40" i="21" s="1"/>
  <c r="I111" i="21"/>
  <c r="J111" i="21" s="1"/>
  <c r="T39" i="21"/>
  <c r="U39" i="21" s="1"/>
  <c r="I110" i="21"/>
  <c r="K110" i="21" s="1"/>
  <c r="T27" i="21"/>
  <c r="U27" i="21" s="1"/>
  <c r="I98" i="21"/>
  <c r="I73" i="21"/>
  <c r="T3" i="21"/>
  <c r="U3" i="21" s="1"/>
  <c r="K101" i="21"/>
  <c r="J100" i="21"/>
  <c r="J92" i="21"/>
  <c r="J109" i="21"/>
  <c r="J114" i="21"/>
  <c r="K115" i="21"/>
  <c r="K99" i="21"/>
  <c r="J98" i="21"/>
  <c r="K73" i="21"/>
  <c r="T2" i="21"/>
  <c r="U2" i="21" s="1"/>
  <c r="J27" i="21"/>
  <c r="I27" i="21"/>
  <c r="H96" i="46"/>
  <c r="I89" i="46"/>
  <c r="I38" i="46"/>
  <c r="H38" i="46"/>
  <c r="G48" i="46"/>
  <c r="H17" i="21"/>
  <c r="E17" i="84" s="1"/>
  <c r="L17" i="84" s="1"/>
  <c r="M17" i="84" s="1"/>
  <c r="I18" i="21"/>
  <c r="H28" i="46"/>
  <c r="J79" i="46"/>
  <c r="H18" i="48"/>
  <c r="I18" i="48"/>
  <c r="H6" i="48"/>
  <c r="H7" i="46"/>
  <c r="I40" i="46"/>
  <c r="H40" i="46"/>
  <c r="J39" i="21"/>
  <c r="I39" i="21"/>
  <c r="I40" i="21"/>
  <c r="J40" i="21"/>
  <c r="I28" i="47"/>
  <c r="I22" i="47"/>
  <c r="I4" i="47"/>
  <c r="H22" i="46"/>
  <c r="I28" i="46"/>
  <c r="I29" i="46"/>
  <c r="I80" i="46"/>
  <c r="J18" i="21"/>
  <c r="H13" i="46"/>
  <c r="H11" i="47"/>
  <c r="I11" i="47"/>
  <c r="I26" i="47"/>
  <c r="H24" i="47"/>
  <c r="I25" i="46"/>
  <c r="I13" i="21"/>
  <c r="J13" i="21"/>
  <c r="I9" i="21"/>
  <c r="J9" i="21"/>
  <c r="I10" i="21"/>
  <c r="J10" i="21"/>
  <c r="J11" i="21"/>
  <c r="I11" i="21"/>
  <c r="I7" i="21"/>
  <c r="J7" i="21"/>
  <c r="I15" i="21"/>
  <c r="J15" i="21"/>
  <c r="I16" i="21"/>
  <c r="J16" i="21"/>
  <c r="J19" i="21"/>
  <c r="I19" i="21"/>
  <c r="J20" i="21"/>
  <c r="I20" i="21"/>
  <c r="J5" i="21"/>
  <c r="I5" i="21"/>
  <c r="J22" i="21"/>
  <c r="I22" i="21"/>
  <c r="J14" i="21"/>
  <c r="I14" i="21"/>
  <c r="J3" i="21"/>
  <c r="I3" i="21"/>
  <c r="I4" i="21"/>
  <c r="J4" i="21"/>
  <c r="J23" i="21"/>
  <c r="I23" i="21"/>
  <c r="I6" i="21"/>
  <c r="J6" i="21"/>
  <c r="I8" i="21"/>
  <c r="J8" i="21"/>
  <c r="H29" i="46"/>
  <c r="I7" i="46"/>
  <c r="I9" i="46"/>
  <c r="I24" i="47"/>
  <c r="H25" i="46"/>
  <c r="H26" i="47"/>
  <c r="H71" i="47"/>
  <c r="I71" i="47" s="1"/>
  <c r="I6" i="48"/>
  <c r="H19" i="46"/>
  <c r="I19" i="46"/>
  <c r="H24" i="46"/>
  <c r="I26" i="46"/>
  <c r="H15" i="46"/>
  <c r="I13" i="47"/>
  <c r="H9" i="46"/>
  <c r="I23" i="46"/>
  <c r="H3" i="47"/>
  <c r="GB7" i="39"/>
  <c r="GB7" i="38"/>
  <c r="I22" i="48"/>
  <c r="H22" i="48"/>
  <c r="I22" i="46"/>
  <c r="I9" i="47"/>
  <c r="I3" i="47"/>
  <c r="H9" i="47"/>
  <c r="H23" i="46"/>
  <c r="I25" i="47"/>
  <c r="I24" i="46"/>
  <c r="I3" i="46"/>
  <c r="H20" i="46"/>
  <c r="H13" i="47"/>
  <c r="I20" i="46"/>
  <c r="I7" i="47"/>
  <c r="H7" i="47"/>
  <c r="H22" i="47"/>
  <c r="I15" i="46"/>
  <c r="I13" i="46"/>
  <c r="H26" i="46"/>
  <c r="I16" i="48"/>
  <c r="H21" i="47"/>
  <c r="H16" i="48"/>
  <c r="H3" i="46"/>
  <c r="H4" i="47"/>
  <c r="EP7" i="39"/>
  <c r="H23" i="47"/>
  <c r="I23" i="47"/>
  <c r="I8" i="47"/>
  <c r="H8" i="47"/>
  <c r="I21" i="47"/>
  <c r="I70" i="47"/>
  <c r="I17" i="48"/>
  <c r="H26" i="48"/>
  <c r="I7" i="48"/>
  <c r="H3" i="48"/>
  <c r="J70" i="48"/>
  <c r="I17" i="47"/>
  <c r="I24" i="48"/>
  <c r="J71" i="48"/>
  <c r="I11" i="48"/>
  <c r="I37" i="48"/>
  <c r="I80" i="48"/>
  <c r="H10" i="47"/>
  <c r="H12" i="48"/>
  <c r="I12" i="47"/>
  <c r="H37" i="47"/>
  <c r="J80" i="47"/>
  <c r="H14" i="47"/>
  <c r="H11" i="46"/>
  <c r="I8" i="46"/>
  <c r="EP7" i="38"/>
  <c r="I5" i="46"/>
  <c r="I18" i="46"/>
  <c r="H15" i="48"/>
  <c r="I5" i="48"/>
  <c r="H5" i="48"/>
  <c r="H27" i="48"/>
  <c r="CL39" i="39"/>
  <c r="DD13" i="39"/>
  <c r="CL39" i="38"/>
  <c r="DD13" i="38"/>
  <c r="I16" i="47"/>
  <c r="H16" i="47"/>
  <c r="H25" i="47"/>
  <c r="I15" i="48"/>
  <c r="H7" i="48"/>
  <c r="I10" i="47"/>
  <c r="H13" i="48"/>
  <c r="I27" i="47"/>
  <c r="H17" i="46"/>
  <c r="H17" i="48"/>
  <c r="H27" i="47"/>
  <c r="H9" i="48"/>
  <c r="I13" i="48"/>
  <c r="I9" i="48"/>
  <c r="H5" i="47"/>
  <c r="H15" i="47"/>
  <c r="I15" i="47"/>
  <c r="H25" i="48"/>
  <c r="I25" i="48"/>
  <c r="I5" i="47"/>
  <c r="I14" i="47"/>
  <c r="I37" i="47"/>
  <c r="H11" i="48"/>
  <c r="H12" i="47"/>
  <c r="H24" i="48"/>
  <c r="H37" i="48"/>
  <c r="H14" i="46"/>
  <c r="I18" i="47"/>
  <c r="I28" i="48"/>
  <c r="H6" i="47"/>
  <c r="I6" i="47"/>
  <c r="I19" i="47"/>
  <c r="H19" i="47"/>
  <c r="H17" i="47"/>
  <c r="I6" i="46"/>
  <c r="H4" i="46"/>
  <c r="I17" i="46"/>
  <c r="H8" i="46"/>
  <c r="I10" i="46"/>
  <c r="I16" i="46"/>
  <c r="H10" i="46"/>
  <c r="H18" i="47"/>
  <c r="I3" i="48"/>
  <c r="I11" i="46"/>
  <c r="G41" i="47"/>
  <c r="H14" i="48"/>
  <c r="I27" i="48"/>
  <c r="H18" i="46"/>
  <c r="I26" i="48"/>
  <c r="I14" i="48"/>
  <c r="H6" i="46"/>
  <c r="I14" i="46"/>
  <c r="H28" i="48"/>
  <c r="BR7" i="38"/>
  <c r="H21" i="48"/>
  <c r="H5" i="46"/>
  <c r="H16" i="46"/>
  <c r="I19" i="48"/>
  <c r="H19" i="48"/>
  <c r="I4" i="46"/>
  <c r="I21" i="48"/>
  <c r="H23" i="48"/>
  <c r="I8" i="48"/>
  <c r="I23" i="48"/>
  <c r="H8" i="48"/>
  <c r="I12" i="48"/>
  <c r="H10" i="48"/>
  <c r="I10" i="48"/>
  <c r="BR7" i="39"/>
  <c r="G41" i="48"/>
  <c r="T17" i="21" l="1"/>
  <c r="U17" i="21" s="1"/>
  <c r="I88" i="21"/>
  <c r="I140" i="21" s="1"/>
  <c r="J140" i="21" s="1"/>
  <c r="H69" i="21"/>
  <c r="K69" i="21" s="1"/>
  <c r="H70" i="21"/>
  <c r="K70" i="21" s="1"/>
  <c r="J73" i="21"/>
  <c r="J75" i="21"/>
  <c r="K84" i="21"/>
  <c r="K91" i="21"/>
  <c r="J90" i="21"/>
  <c r="J77" i="21"/>
  <c r="K81" i="21"/>
  <c r="K111" i="21"/>
  <c r="K85" i="21"/>
  <c r="J80" i="21"/>
  <c r="K96" i="21"/>
  <c r="K89" i="21"/>
  <c r="K76" i="21"/>
  <c r="K97" i="21"/>
  <c r="K78" i="21"/>
  <c r="K98" i="21"/>
  <c r="K87" i="21"/>
  <c r="K94" i="21"/>
  <c r="J110" i="21"/>
  <c r="K79" i="21"/>
  <c r="J82" i="21"/>
  <c r="K95" i="21"/>
  <c r="K74" i="21"/>
  <c r="K86" i="21"/>
  <c r="K93" i="21"/>
  <c r="J89" i="46"/>
  <c r="I17" i="21"/>
  <c r="J17" i="21"/>
  <c r="I91" i="46"/>
  <c r="J91" i="46"/>
  <c r="J71" i="47"/>
  <c r="J80" i="46"/>
  <c r="I79" i="46"/>
  <c r="J70" i="47"/>
  <c r="I71" i="48"/>
  <c r="I70" i="48"/>
  <c r="CL40" i="39"/>
  <c r="DD39" i="39"/>
  <c r="DD40" i="39" s="1"/>
  <c r="C20" i="48"/>
  <c r="C20" i="47"/>
  <c r="C21" i="46"/>
  <c r="C48" i="46" s="1"/>
  <c r="I48" i="46" s="1"/>
  <c r="I227" i="33"/>
  <c r="CL40" i="38"/>
  <c r="DD39" i="38"/>
  <c r="DD40" i="38" s="1"/>
  <c r="I80" i="47"/>
  <c r="H81" i="47"/>
  <c r="J80" i="48"/>
  <c r="H81" i="48"/>
  <c r="I37" i="33"/>
  <c r="I140" i="33"/>
  <c r="I128" i="33"/>
  <c r="I296" i="33"/>
  <c r="I116" i="33"/>
  <c r="I272" i="33"/>
  <c r="I92" i="33"/>
  <c r="I248" i="33"/>
  <c r="I212" i="33"/>
  <c r="I236" i="33"/>
  <c r="I200" i="33"/>
  <c r="I68" i="33"/>
  <c r="I80" i="33"/>
  <c r="I176" i="33"/>
  <c r="I298" i="33"/>
  <c r="I260" i="33"/>
  <c r="I164" i="33"/>
  <c r="I224" i="33"/>
  <c r="I152" i="33"/>
  <c r="J88" i="21" l="1"/>
  <c r="K88" i="21"/>
  <c r="K140" i="21" s="1"/>
  <c r="J69" i="21"/>
  <c r="J70" i="21"/>
  <c r="I70" i="21"/>
  <c r="I69" i="21"/>
  <c r="P21" i="46"/>
  <c r="Q21" i="46" s="1"/>
  <c r="E21" i="46"/>
  <c r="E48" i="46" s="1"/>
  <c r="F21" i="46"/>
  <c r="I21" i="46"/>
  <c r="H21" i="46"/>
  <c r="C41" i="47"/>
  <c r="F20" i="47"/>
  <c r="E20" i="47"/>
  <c r="E41" i="47" s="1"/>
  <c r="H20" i="47"/>
  <c r="I20" i="47"/>
  <c r="C41" i="48"/>
  <c r="F20" i="48"/>
  <c r="E20" i="48"/>
  <c r="E41" i="48" s="1"/>
  <c r="H20" i="48"/>
  <c r="I20" i="48"/>
  <c r="I286" i="33"/>
  <c r="D68" i="47"/>
  <c r="D68" i="48"/>
  <c r="D77" i="46"/>
  <c r="G77" i="46" s="1"/>
  <c r="I190" i="33"/>
  <c r="D69" i="46"/>
  <c r="G69" i="46" s="1"/>
  <c r="D60" i="48"/>
  <c r="D60" i="47"/>
  <c r="I130" i="33"/>
  <c r="D54" i="48"/>
  <c r="D62" i="46"/>
  <c r="G62" i="46" s="1"/>
  <c r="D54" i="47"/>
  <c r="I202" i="33"/>
  <c r="D61" i="47"/>
  <c r="D70" i="46"/>
  <c r="G70" i="46" s="1"/>
  <c r="D61" i="48"/>
  <c r="I166" i="33"/>
  <c r="D58" i="48"/>
  <c r="D58" i="47"/>
  <c r="D67" i="46"/>
  <c r="G67" i="46" s="1"/>
  <c r="I118" i="33"/>
  <c r="D53" i="48"/>
  <c r="D61" i="46"/>
  <c r="G61" i="46" s="1"/>
  <c r="D53" i="47"/>
  <c r="I308" i="33"/>
  <c r="D69" i="47"/>
  <c r="D78" i="46"/>
  <c r="G78" i="46" s="1"/>
  <c r="D69" i="48"/>
  <c r="I82" i="33"/>
  <c r="D58" i="46"/>
  <c r="G58" i="46" s="1"/>
  <c r="D50" i="47"/>
  <c r="D50" i="48"/>
  <c r="I58" i="33"/>
  <c r="D49" i="48"/>
  <c r="D57" i="46"/>
  <c r="G57" i="46" s="1"/>
  <c r="D49" i="47"/>
  <c r="I70" i="33"/>
  <c r="D55" i="47"/>
  <c r="D64" i="46"/>
  <c r="G64" i="46" s="1"/>
  <c r="D55" i="48"/>
  <c r="I262" i="33"/>
  <c r="D66" i="47"/>
  <c r="D75" i="46"/>
  <c r="G75" i="46" s="1"/>
  <c r="D66" i="48"/>
  <c r="I27" i="33"/>
  <c r="D54" i="46"/>
  <c r="G54" i="46" s="1"/>
  <c r="D47" i="47"/>
  <c r="D47" i="48"/>
  <c r="I106" i="33"/>
  <c r="D60" i="46"/>
  <c r="G60" i="46" s="1"/>
  <c r="D52" i="48"/>
  <c r="D52" i="47"/>
  <c r="I226" i="33"/>
  <c r="D63" i="48"/>
  <c r="D63" i="47"/>
  <c r="D72" i="46"/>
  <c r="G72" i="46" s="1"/>
  <c r="I39" i="33"/>
  <c r="D48" i="47"/>
  <c r="D48" i="48"/>
  <c r="G56" i="46"/>
  <c r="I238" i="33"/>
  <c r="D64" i="48"/>
  <c r="D73" i="46"/>
  <c r="G73" i="46" s="1"/>
  <c r="D64" i="47"/>
  <c r="I189" i="33"/>
  <c r="I25" i="33"/>
  <c r="I284" i="33"/>
  <c r="I104" i="33"/>
  <c r="I188" i="33"/>
  <c r="I141" i="33"/>
  <c r="I213" i="33"/>
  <c r="I153" i="33"/>
  <c r="I249" i="33"/>
  <c r="H477" i="33" l="1"/>
  <c r="P48" i="46"/>
  <c r="Q48" i="46" s="1"/>
  <c r="H48" i="46"/>
  <c r="F41" i="47"/>
  <c r="H41" i="47"/>
  <c r="I41" i="47"/>
  <c r="F41" i="48"/>
  <c r="H41" i="48"/>
  <c r="I41" i="48"/>
  <c r="F48" i="46"/>
  <c r="J72" i="46"/>
  <c r="F72" i="46"/>
  <c r="I72" i="46"/>
  <c r="F50" i="48"/>
  <c r="G50" i="48" s="1"/>
  <c r="J50" i="48"/>
  <c r="I50" i="48"/>
  <c r="F61" i="48"/>
  <c r="G61" i="48" s="1"/>
  <c r="I61" i="48"/>
  <c r="J61" i="48"/>
  <c r="F63" i="47"/>
  <c r="G63" i="47" s="1"/>
  <c r="J63" i="47"/>
  <c r="I63" i="47"/>
  <c r="F64" i="46"/>
  <c r="J64" i="46"/>
  <c r="I64" i="46"/>
  <c r="I50" i="47"/>
  <c r="F50" i="47"/>
  <c r="G50" i="47" s="1"/>
  <c r="J50" i="47"/>
  <c r="F61" i="46"/>
  <c r="J61" i="46"/>
  <c r="I61" i="46"/>
  <c r="J70" i="46"/>
  <c r="I70" i="46"/>
  <c r="F70" i="46"/>
  <c r="F60" i="48"/>
  <c r="G60" i="48" s="1"/>
  <c r="J60" i="48"/>
  <c r="I60" i="48"/>
  <c r="J47" i="48"/>
  <c r="I47" i="48"/>
  <c r="F47" i="48"/>
  <c r="G47" i="48" s="1"/>
  <c r="F53" i="47"/>
  <c r="G53" i="47" s="1"/>
  <c r="I53" i="47"/>
  <c r="J53" i="47"/>
  <c r="F73" i="46"/>
  <c r="J73" i="46"/>
  <c r="I73" i="46"/>
  <c r="F47" i="47"/>
  <c r="G47" i="47" s="1"/>
  <c r="I47" i="47"/>
  <c r="J47" i="47"/>
  <c r="I214" i="33"/>
  <c r="D71" i="46"/>
  <c r="G71" i="46" s="1"/>
  <c r="D62" i="48"/>
  <c r="D62" i="47"/>
  <c r="F63" i="48"/>
  <c r="G63" i="48" s="1"/>
  <c r="J63" i="48"/>
  <c r="I63" i="48"/>
  <c r="F55" i="47"/>
  <c r="G55" i="47" s="1"/>
  <c r="J55" i="47"/>
  <c r="I55" i="47"/>
  <c r="F53" i="48"/>
  <c r="G53" i="48" s="1"/>
  <c r="J53" i="48"/>
  <c r="I53" i="48"/>
  <c r="F69" i="46"/>
  <c r="J69" i="46"/>
  <c r="I69" i="46"/>
  <c r="F55" i="48"/>
  <c r="G55" i="48" s="1"/>
  <c r="J55" i="48"/>
  <c r="I55" i="48"/>
  <c r="F60" i="47"/>
  <c r="G60" i="47" s="1"/>
  <c r="J60" i="47"/>
  <c r="I60" i="47"/>
  <c r="I178" i="33"/>
  <c r="D68" i="46"/>
  <c r="G68" i="46" s="1"/>
  <c r="D59" i="47"/>
  <c r="D59" i="48"/>
  <c r="F64" i="48"/>
  <c r="G64" i="48" s="1"/>
  <c r="I64" i="48"/>
  <c r="J64" i="48"/>
  <c r="F54" i="46"/>
  <c r="J54" i="46"/>
  <c r="I54" i="46"/>
  <c r="F58" i="46"/>
  <c r="I58" i="46"/>
  <c r="J58" i="46"/>
  <c r="F61" i="47"/>
  <c r="G61" i="47" s="1"/>
  <c r="J61" i="47"/>
  <c r="I61" i="47"/>
  <c r="I94" i="33"/>
  <c r="D51" i="47"/>
  <c r="D59" i="46"/>
  <c r="G59" i="46" s="1"/>
  <c r="D51" i="48"/>
  <c r="F56" i="46"/>
  <c r="J56" i="46"/>
  <c r="I56" i="46"/>
  <c r="F52" i="47"/>
  <c r="G52" i="47" s="1"/>
  <c r="J52" i="47"/>
  <c r="I52" i="47"/>
  <c r="F66" i="48"/>
  <c r="G66" i="48" s="1"/>
  <c r="J66" i="48"/>
  <c r="I66" i="48"/>
  <c r="F49" i="47"/>
  <c r="G49" i="47" s="1"/>
  <c r="J49" i="47"/>
  <c r="I49" i="47"/>
  <c r="F69" i="48"/>
  <c r="G69" i="48" s="1"/>
  <c r="J69" i="48"/>
  <c r="I69" i="48"/>
  <c r="F67" i="46"/>
  <c r="J67" i="46"/>
  <c r="I67" i="46"/>
  <c r="F54" i="47"/>
  <c r="G54" i="47" s="1"/>
  <c r="J54" i="47"/>
  <c r="I54" i="47"/>
  <c r="F77" i="46"/>
  <c r="J77" i="46"/>
  <c r="I77" i="46"/>
  <c r="F64" i="47"/>
  <c r="G64" i="47" s="1"/>
  <c r="J64" i="47"/>
  <c r="I64" i="47"/>
  <c r="I250" i="33"/>
  <c r="D65" i="47"/>
  <c r="D74" i="46"/>
  <c r="G74" i="46" s="1"/>
  <c r="D65" i="48"/>
  <c r="I142" i="33"/>
  <c r="D65" i="46"/>
  <c r="G65" i="46" s="1"/>
  <c r="D56" i="48"/>
  <c r="D56" i="47"/>
  <c r="F52" i="48"/>
  <c r="G52" i="48" s="1"/>
  <c r="J52" i="48"/>
  <c r="I52" i="48"/>
  <c r="F78" i="46"/>
  <c r="J78" i="46"/>
  <c r="I78" i="46"/>
  <c r="I58" i="47"/>
  <c r="F58" i="47"/>
  <c r="G58" i="47" s="1"/>
  <c r="J58" i="47"/>
  <c r="F62" i="46"/>
  <c r="J62" i="46"/>
  <c r="I62" i="46"/>
  <c r="F68" i="48"/>
  <c r="G68" i="48" s="1"/>
  <c r="I68" i="48"/>
  <c r="J68" i="48"/>
  <c r="D45" i="48"/>
  <c r="D45" i="47"/>
  <c r="D52" i="46"/>
  <c r="F75" i="46"/>
  <c r="J75" i="46"/>
  <c r="I75" i="46"/>
  <c r="I274" i="33"/>
  <c r="D67" i="48"/>
  <c r="D67" i="47"/>
  <c r="D76" i="46"/>
  <c r="G76" i="46" s="1"/>
  <c r="I60" i="46"/>
  <c r="J60" i="46"/>
  <c r="F60" i="46"/>
  <c r="F49" i="48"/>
  <c r="G49" i="48" s="1"/>
  <c r="J49" i="48"/>
  <c r="I49" i="48"/>
  <c r="F58" i="48"/>
  <c r="G58" i="48" s="1"/>
  <c r="I58" i="48"/>
  <c r="J58" i="48"/>
  <c r="F54" i="48"/>
  <c r="G54" i="48" s="1"/>
  <c r="I54" i="48"/>
  <c r="J54" i="48"/>
  <c r="F68" i="47"/>
  <c r="G68" i="47" s="1"/>
  <c r="J68" i="47"/>
  <c r="I68" i="47"/>
  <c r="F48" i="48"/>
  <c r="G48" i="48" s="1"/>
  <c r="I48" i="48"/>
  <c r="J48" i="48"/>
  <c r="J57" i="46"/>
  <c r="F57" i="46"/>
  <c r="I57" i="46"/>
  <c r="F48" i="47"/>
  <c r="G48" i="47" s="1"/>
  <c r="J48" i="47"/>
  <c r="I48" i="47"/>
  <c r="J66" i="47"/>
  <c r="I66" i="47"/>
  <c r="F66" i="47"/>
  <c r="G66" i="47" s="1"/>
  <c r="F69" i="47"/>
  <c r="G69" i="47" s="1"/>
  <c r="I69" i="47"/>
  <c r="J69" i="47"/>
  <c r="I154" i="33"/>
  <c r="D57" i="48"/>
  <c r="D66" i="46"/>
  <c r="G66" i="46" s="1"/>
  <c r="D57" i="47"/>
  <c r="I15" i="33"/>
  <c r="D46" i="47"/>
  <c r="D53" i="46"/>
  <c r="G53" i="46" s="1"/>
  <c r="D46" i="48"/>
  <c r="I13" i="33"/>
  <c r="I38" i="33"/>
  <c r="I105" i="33"/>
  <c r="I261" i="33"/>
  <c r="I201" i="33"/>
  <c r="I69" i="33"/>
  <c r="I26" i="33"/>
  <c r="I285" i="33"/>
  <c r="I81" i="33"/>
  <c r="I297" i="33"/>
  <c r="I165" i="33"/>
  <c r="I237" i="33"/>
  <c r="I225" i="33"/>
  <c r="I129" i="33"/>
  <c r="I117" i="33"/>
  <c r="I57" i="33"/>
  <c r="I93" i="33"/>
  <c r="D96" i="46" l="1"/>
  <c r="I96" i="46" s="1"/>
  <c r="G52" i="46"/>
  <c r="J66" i="46"/>
  <c r="F66" i="46"/>
  <c r="I66" i="46"/>
  <c r="F71" i="46"/>
  <c r="I71" i="46"/>
  <c r="J71" i="46"/>
  <c r="F57" i="48"/>
  <c r="G57" i="48" s="1"/>
  <c r="J57" i="48"/>
  <c r="I57" i="48"/>
  <c r="F56" i="47"/>
  <c r="G56" i="47" s="1"/>
  <c r="I56" i="47"/>
  <c r="J56" i="47"/>
  <c r="F56" i="48"/>
  <c r="G56" i="48" s="1"/>
  <c r="I56" i="48"/>
  <c r="J56" i="48"/>
  <c r="F51" i="48"/>
  <c r="G51" i="48" s="1"/>
  <c r="J51" i="48"/>
  <c r="I51" i="48"/>
  <c r="F46" i="48"/>
  <c r="G46" i="48" s="1"/>
  <c r="I46" i="48"/>
  <c r="J46" i="48"/>
  <c r="J52" i="46"/>
  <c r="F52" i="46"/>
  <c r="I52" i="46"/>
  <c r="F65" i="46"/>
  <c r="I65" i="46"/>
  <c r="J65" i="46"/>
  <c r="F59" i="46"/>
  <c r="J59" i="46"/>
  <c r="I59" i="46"/>
  <c r="F53" i="46"/>
  <c r="J53" i="46"/>
  <c r="I53" i="46"/>
  <c r="F76" i="46"/>
  <c r="J76" i="46"/>
  <c r="I76" i="46"/>
  <c r="D81" i="47"/>
  <c r="F45" i="47"/>
  <c r="G45" i="47" s="1"/>
  <c r="I45" i="47"/>
  <c r="J45" i="47"/>
  <c r="F51" i="47"/>
  <c r="G51" i="47" s="1"/>
  <c r="I51" i="47"/>
  <c r="J51" i="47"/>
  <c r="F59" i="48"/>
  <c r="G59" i="48" s="1"/>
  <c r="I59" i="48"/>
  <c r="J59" i="48"/>
  <c r="F46" i="47"/>
  <c r="G46" i="47" s="1"/>
  <c r="I46" i="47"/>
  <c r="J46" i="47"/>
  <c r="F67" i="47"/>
  <c r="G67" i="47" s="1"/>
  <c r="I67" i="47"/>
  <c r="J67" i="47"/>
  <c r="F45" i="48"/>
  <c r="G45" i="48" s="1"/>
  <c r="I45" i="48"/>
  <c r="D81" i="48"/>
  <c r="J45" i="48"/>
  <c r="F65" i="48"/>
  <c r="G65" i="48" s="1"/>
  <c r="I65" i="48"/>
  <c r="J65" i="48"/>
  <c r="F59" i="47"/>
  <c r="G59" i="47" s="1"/>
  <c r="I59" i="47"/>
  <c r="J59" i="47"/>
  <c r="F67" i="48"/>
  <c r="G67" i="48" s="1"/>
  <c r="J67" i="48"/>
  <c r="I67" i="48"/>
  <c r="F74" i="46"/>
  <c r="I74" i="46"/>
  <c r="J74" i="46"/>
  <c r="F68" i="46"/>
  <c r="J68" i="46"/>
  <c r="I68" i="46"/>
  <c r="F62" i="47"/>
  <c r="G62" i="47" s="1"/>
  <c r="I62" i="47"/>
  <c r="J62" i="47"/>
  <c r="F57" i="47"/>
  <c r="G57" i="47" s="1"/>
  <c r="J57" i="47"/>
  <c r="I57" i="47"/>
  <c r="F65" i="47"/>
  <c r="G65" i="47" s="1"/>
  <c r="J65" i="47"/>
  <c r="I65" i="47"/>
  <c r="F62" i="48"/>
  <c r="G62" i="48" s="1"/>
  <c r="I62" i="48"/>
  <c r="J62" i="48"/>
  <c r="I273" i="33"/>
  <c r="I177" i="33"/>
  <c r="I14" i="33"/>
  <c r="F96" i="46" l="1"/>
  <c r="J96" i="46"/>
  <c r="G96" i="46"/>
  <c r="C97" i="46"/>
  <c r="F81" i="47"/>
  <c r="G81" i="47" s="1"/>
  <c r="H87" i="47"/>
  <c r="H86" i="47"/>
  <c r="I81" i="47"/>
  <c r="H84" i="47"/>
  <c r="H86" i="48"/>
  <c r="H87" i="48"/>
  <c r="H84" i="48"/>
  <c r="I81" i="48"/>
  <c r="H102" i="46"/>
  <c r="H101" i="46"/>
  <c r="H99" i="46"/>
  <c r="J81" i="48"/>
  <c r="F81" i="48"/>
  <c r="G81" i="48" s="1"/>
  <c r="J81" i="47"/>
  <c r="J2" i="21" l="1"/>
  <c r="A45" i="14" l="1"/>
  <c r="I2" i="21" l="1"/>
  <c r="O69" i="21" l="1"/>
  <c r="S69" i="21" l="1"/>
  <c r="R69" i="21"/>
  <c r="T69" i="21"/>
  <c r="U69"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EBC71C57-E2D4-46D9-81AD-78CDA7CBA582}">
      <text>
        <r>
          <rPr>
            <b/>
            <sz val="9"/>
            <color indexed="81"/>
            <rFont val="Segoe UI"/>
            <family val="2"/>
          </rPr>
          <t>Nadia Gabrielle Silva Sales:</t>
        </r>
        <r>
          <rPr>
            <sz val="9"/>
            <color indexed="81"/>
            <rFont val="Segoe UI"/>
            <family val="2"/>
          </rPr>
          <t xml:space="preserve">
Alterar todo mês!</t>
        </r>
      </text>
    </comment>
    <comment ref="L1" authorId="0" shapeId="0" xr:uid="{607D4D46-4DBA-48D4-9C96-551520FA793F}">
      <text>
        <r>
          <rPr>
            <b/>
            <sz val="9"/>
            <color indexed="81"/>
            <rFont val="Segoe UI"/>
            <family val="2"/>
          </rPr>
          <t>Nadia Gabrielle Silva Sales:</t>
        </r>
        <r>
          <rPr>
            <sz val="9"/>
            <color indexed="81"/>
            <rFont val="Segoe UI"/>
            <family val="2"/>
          </rPr>
          <t xml:space="preserve">
Alterar o dia, ao atualizar!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825E737F-8996-4C9C-875A-CD1D8D9D49BB}">
      <text>
        <r>
          <rPr>
            <b/>
            <sz val="9"/>
            <color indexed="81"/>
            <rFont val="Segoe UI"/>
            <family val="2"/>
          </rPr>
          <t>Nadia Gabrielle Silva Sales:</t>
        </r>
        <r>
          <rPr>
            <sz val="9"/>
            <color indexed="81"/>
            <rFont val="Segoe UI"/>
            <family val="2"/>
          </rPr>
          <t xml:space="preserve">
Alterar todo mês!</t>
        </r>
      </text>
    </comment>
    <comment ref="K1" authorId="0" shapeId="0" xr:uid="{6D38E41C-E881-4345-94C7-4F7D128E328F}">
      <text>
        <r>
          <rPr>
            <b/>
            <sz val="9"/>
            <color indexed="81"/>
            <rFont val="Segoe UI"/>
            <family val="2"/>
          </rPr>
          <t>Nadia Gabrielle Silva Sales:</t>
        </r>
        <r>
          <rPr>
            <sz val="9"/>
            <color indexed="81"/>
            <rFont val="Segoe UI"/>
            <family val="2"/>
          </rPr>
          <t xml:space="preserve">
Alterar o dia, ao atualizar!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2523CDD4-0886-40D1-B966-3A41D614A7D0}">
      <text>
        <r>
          <rPr>
            <b/>
            <sz val="9"/>
            <color indexed="81"/>
            <rFont val="Segoe UI"/>
            <family val="2"/>
          </rPr>
          <t>Nadia Gabrielle Silva Sales:</t>
        </r>
        <r>
          <rPr>
            <sz val="9"/>
            <color indexed="81"/>
            <rFont val="Segoe UI"/>
            <family val="2"/>
          </rPr>
          <t xml:space="preserve">
Alterar todo mês!</t>
        </r>
      </text>
    </comment>
    <comment ref="K1" authorId="0" shapeId="0" xr:uid="{F033FE6A-7BDE-4DC1-8B15-615668E78585}">
      <text>
        <r>
          <rPr>
            <b/>
            <sz val="9"/>
            <color indexed="81"/>
            <rFont val="Segoe UI"/>
            <family val="2"/>
          </rPr>
          <t>Nadia Gabrielle Silva Sales:</t>
        </r>
        <r>
          <rPr>
            <sz val="9"/>
            <color indexed="81"/>
            <rFont val="Segoe UI"/>
            <family val="2"/>
          </rPr>
          <t xml:space="preserve">
Alterar o dia, ao atualizar!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A461853F-49D4-4FED-9827-853589A94795}">
      <text>
        <r>
          <rPr>
            <b/>
            <sz val="9"/>
            <color indexed="81"/>
            <rFont val="Segoe UI"/>
            <family val="2"/>
          </rPr>
          <t>Nadia Gabrielle Silva Sales:</t>
        </r>
        <r>
          <rPr>
            <sz val="9"/>
            <color indexed="81"/>
            <rFont val="Segoe UI"/>
            <family val="2"/>
          </rPr>
          <t xml:space="preserve">
Alterar todo mês!</t>
        </r>
      </text>
    </comment>
    <comment ref="K1" authorId="0" shapeId="0" xr:uid="{CA90A911-D0D8-4B49-A69C-5C3EFFEFCB25}">
      <text>
        <r>
          <rPr>
            <b/>
            <sz val="9"/>
            <color indexed="81"/>
            <rFont val="Segoe UI"/>
            <family val="2"/>
          </rPr>
          <t>Nadia Gabrielle Silva Sales:</t>
        </r>
        <r>
          <rPr>
            <sz val="9"/>
            <color indexed="81"/>
            <rFont val="Segoe UI"/>
            <family val="2"/>
          </rPr>
          <t xml:space="preserve">
Alterar o dia, ao atualizar!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Nádia Sales</author>
  </authors>
  <commentList>
    <comment ref="E36" authorId="0" shapeId="0" xr:uid="{9178AB63-35C2-4ECE-83F6-6873FC88F9BD}">
      <text>
        <r>
          <rPr>
            <sz val="11"/>
            <color theme="1"/>
            <rFont val="Calibri"/>
            <family val="2"/>
            <scheme val="minor"/>
          </rPr>
          <t xml:space="preserve">Nádia Sales:
Geração considerada a partir de 13/03, quando os dados da estação solarimétrica começaram a subir.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58D8F8-E482-454B-B354-1666DCD388DD}" keepAlive="1" interval="120" name="Consulta - Database" description="Conexão com a consulta 'Database' na pasta de trabalho." type="5" refreshedVersion="8" background="1" refreshOnLoad="1" saveData="1">
    <dbPr connection="Provider=Microsoft.Mashup.OleDb.1;Data Source=$Workbook$;Location=Database;Extended Properties=&quot;&quot;" command="SELECT * FROM [Database]"/>
  </connection>
  <connection id="2" xr16:uid="{7DAF6586-C8FD-49DC-B42B-F17C8C8882AE}" keepAlive="1" interval="60" name="Consulta - Informações_Usinas" description="Conexão com a consulta 'Informações_Usinas' na pasta de trabalho." type="5" refreshedVersion="8" background="1" refreshOnLoad="1" saveData="1">
    <dbPr connection="Provider=Microsoft.Mashup.OleDb.1;Data Source=$Workbook$;Location=Informações_Usinas;Extended Properties=&quot;&quot;" command="SELECT * FROM [Informações_Usinas]"/>
  </connection>
  <connection id="3" xr16:uid="{1F83DCA0-473C-49F1-8E2D-67A17970FBFC}" keepAlive="1" name="Consulta - Tabela1" description="Conexão com a consulta 'Tabela1' na pasta de trabalho." type="5" refreshedVersion="8" background="1" saveData="1">
    <dbPr connection="Provider=Microsoft.Mashup.OleDb.1;Data Source=$Workbook$;Location=Tabela1;Extended Properties=&quot;&quot;" command="SELECT * FROM [Tabela1]"/>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futureMetadata>
  <futureMetadata name="XLDAPR" count="1">
    <bk>
      <extLst>
        <ext uri="{bdbb8cdc-fa1e-496e-a857-3c3f30c029c3}">
          <xda:dynamicArrayProperties fDynamic="1" fCollapsed="0"/>
        </ext>
      </extLst>
    </bk>
  </futureMetadata>
  <cellMetadata count="1">
    <bk>
      <rc t="2" v="0"/>
    </bk>
  </cellMetadata>
  <valueMetadata count="14">
    <bk>
      <rc t="1" v="0"/>
    </bk>
    <bk>
      <rc t="1" v="1"/>
    </bk>
    <bk>
      <rc t="1" v="2"/>
    </bk>
    <bk>
      <rc t="1" v="3"/>
    </bk>
    <bk>
      <rc t="1" v="4"/>
    </bk>
    <bk>
      <rc t="1" v="5"/>
    </bk>
    <bk>
      <rc t="1" v="6"/>
    </bk>
    <bk>
      <rc t="1" v="7"/>
    </bk>
    <bk>
      <rc t="1" v="8"/>
    </bk>
    <bk>
      <rc t="1" v="9"/>
    </bk>
    <bk>
      <rc t="1" v="10"/>
    </bk>
    <bk>
      <rc t="1" v="11"/>
    </bk>
    <bk>
      <rc t="1" v="12"/>
    </bk>
    <bk>
      <rc t="1" v="13"/>
    </bk>
  </valueMetadata>
</metadata>
</file>

<file path=xl/sharedStrings.xml><?xml version="1.0" encoding="utf-8"?>
<sst xmlns="http://schemas.openxmlformats.org/spreadsheetml/2006/main" count="83956" uniqueCount="2908">
  <si>
    <t>2.1</t>
  </si>
  <si>
    <t>Araçu 2.3 inv 4</t>
  </si>
  <si>
    <t>Araçu 2.3 inv 5</t>
  </si>
  <si>
    <t>Araçu 2.3 inv 6</t>
  </si>
  <si>
    <t>Araçu 2.4 inv 2</t>
  </si>
  <si>
    <t>Araçu.2.1 inv 2</t>
  </si>
  <si>
    <t>2.2</t>
  </si>
  <si>
    <t>Araçu 2.4 inv 6</t>
  </si>
  <si>
    <t>Araçu 2.4 inv 4</t>
  </si>
  <si>
    <t>Araçu 2.4 inv 1</t>
  </si>
  <si>
    <t>Araçu 2.3 inv 3</t>
  </si>
  <si>
    <t>2.3</t>
  </si>
  <si>
    <t>Araçu 2.4 inv 3</t>
  </si>
  <si>
    <t>Araçu 2.2 inv 1</t>
  </si>
  <si>
    <t>Araçu 2.3 inv .1</t>
  </si>
  <si>
    <t>Araçu.2.1 inv 3</t>
  </si>
  <si>
    <t>araçu 2.1 inv 1</t>
  </si>
  <si>
    <t>Araçu 2.3 inv .2</t>
  </si>
  <si>
    <t>Araçu 2.4 inv 5</t>
  </si>
  <si>
    <t>2.4</t>
  </si>
  <si>
    <t>Araçu 2.2 inv 2</t>
  </si>
  <si>
    <t>Araçu 2.2 inv.3</t>
  </si>
  <si>
    <t>DIA</t>
  </si>
  <si>
    <t>CGH R. Bonito I</t>
  </si>
  <si>
    <t>CGH R. Bonito II</t>
  </si>
  <si>
    <t>UFV Rio Bonito 1</t>
  </si>
  <si>
    <t>UFV Paranoá</t>
  </si>
  <si>
    <t>UFV Araçu I, VI, VII</t>
  </si>
  <si>
    <t>UFV Araçu II</t>
  </si>
  <si>
    <t>UFV Panamá I</t>
  </si>
  <si>
    <t>UFV Panamá II</t>
  </si>
  <si>
    <t>UFV Rio Monte I,II e III</t>
  </si>
  <si>
    <t xml:space="preserve">UFV Caiapônia 1 </t>
  </si>
  <si>
    <t>UFV Bom Sucesso</t>
  </si>
  <si>
    <t>UFV Araçu VIII</t>
  </si>
  <si>
    <t>UFV Vazante 1.1</t>
  </si>
  <si>
    <t>UFV Vazante 1.2</t>
  </si>
  <si>
    <t>UFV Vazante 1.3</t>
  </si>
  <si>
    <t>UFV Vazante 2.1</t>
  </si>
  <si>
    <t>UFV Vazante 2.2</t>
  </si>
  <si>
    <t>UFV Vazante 2.3</t>
  </si>
  <si>
    <t>UFV Rio Bonito 2</t>
  </si>
  <si>
    <t>UFV Varjão 1.1</t>
  </si>
  <si>
    <t>UFV Varjão 1.2</t>
  </si>
  <si>
    <t>UFV Varjão 1.3</t>
  </si>
  <si>
    <t>UFV Varjão 2.1</t>
  </si>
  <si>
    <t>UFV Varjão 2.2</t>
  </si>
  <si>
    <t>UFV Varjão 2.3</t>
  </si>
  <si>
    <t>UFV Barra do Garças</t>
  </si>
  <si>
    <t>UFV Corumbá 1.1</t>
  </si>
  <si>
    <t>UFV Corumbá 1.2</t>
  </si>
  <si>
    <t>UFV Corumbá 1.3</t>
  </si>
  <si>
    <t>UFV Corumbá 2.1</t>
  </si>
  <si>
    <t>UFV Corumbá 2.2</t>
  </si>
  <si>
    <t>UFV Corumbá 2.3</t>
  </si>
  <si>
    <t>UFV Palmeiras de Goiás 1.1</t>
  </si>
  <si>
    <t>UFV Palmeiras de Goiás 1.2</t>
  </si>
  <si>
    <t>UFV Palmeiras de Goiás 1.3</t>
  </si>
  <si>
    <t>UFV Palmeiras de Goiás 1.4</t>
  </si>
  <si>
    <t>UFV Palmeiras de Goiás 1.5</t>
  </si>
  <si>
    <t>UFV Clareira Araçu I</t>
  </si>
  <si>
    <t>UFV Clareira Araçu II</t>
  </si>
  <si>
    <t>USINA 6</t>
  </si>
  <si>
    <t>INV 1</t>
  </si>
  <si>
    <t>INV2</t>
  </si>
  <si>
    <t>USINA 7</t>
  </si>
  <si>
    <t>USINA 1</t>
  </si>
  <si>
    <t>TOTAL UFV 1 - 6-7</t>
  </si>
  <si>
    <t>TOTAL</t>
  </si>
  <si>
    <t>CONSIDERAÇÕES SOBRE IMPACTOS NA GERAÇÃO</t>
  </si>
  <si>
    <t>USINA</t>
  </si>
  <si>
    <t>Dia</t>
  </si>
  <si>
    <t>MÊS</t>
  </si>
  <si>
    <t>CONDIÇÃO CLIMATICA</t>
  </si>
  <si>
    <t>INFORMAÇÕES SOBRE BAIXA GERAÇÃO</t>
  </si>
  <si>
    <t>Coluna1</t>
  </si>
  <si>
    <t>Coluna2</t>
  </si>
  <si>
    <t>SOL</t>
  </si>
  <si>
    <t>Problema de comunicação - smartlogger</t>
  </si>
  <si>
    <t>nublado</t>
  </si>
  <si>
    <t>por risso nao atingimos a meta diaria</t>
  </si>
  <si>
    <t>UFV Lençóis</t>
  </si>
  <si>
    <t>Desarme do disjuntor de entrada.</t>
  </si>
  <si>
    <t>Nublado</t>
  </si>
  <si>
    <t>Ensolarado</t>
  </si>
  <si>
    <t>Desarme do disjuntor de entrada, não estava na cidade por isso o tempo alto para rearme.</t>
  </si>
  <si>
    <t>Com nuvens</t>
  </si>
  <si>
    <t>12/01</t>
  </si>
  <si>
    <t>15/01</t>
  </si>
  <si>
    <t>16/01</t>
  </si>
  <si>
    <t>Chuvoso</t>
  </si>
  <si>
    <t>17/01</t>
  </si>
  <si>
    <t>2/01</t>
  </si>
  <si>
    <t>com chuva</t>
  </si>
  <si>
    <t>por intermedio do tempo nublado nao conseguimos bater a meta do dia 2</t>
  </si>
  <si>
    <t>3/01</t>
  </si>
  <si>
    <t>bom</t>
  </si>
  <si>
    <t>mais por falta de uma fasi estou que a usina ficou sem gerar nesse dia</t>
  </si>
  <si>
    <t>5/01</t>
  </si>
  <si>
    <t>8/01</t>
  </si>
  <si>
    <t>13/01</t>
  </si>
  <si>
    <t>chuvoso</t>
  </si>
  <si>
    <t>tenpo nubrado</t>
  </si>
  <si>
    <t>Além do tempo chuvoso, tivemos dois desarme do disjuntor de entrada, uma por queda de energia e o outro por variação da rede.</t>
  </si>
  <si>
    <t>18/01</t>
  </si>
  <si>
    <t>Além do tempo chuvoso, houve um desarme do disjuntor de entrada as 15h50 e não consegui rearmar no dia.</t>
  </si>
  <si>
    <t>UFV Lençois</t>
  </si>
  <si>
    <t>19/01</t>
  </si>
  <si>
    <t>O disjuntor que teve um desarme no dia anterior foi rearmado somente as 16h15 do dia atual.</t>
  </si>
  <si>
    <t>motivo chuvoso</t>
  </si>
  <si>
    <t>20/01</t>
  </si>
  <si>
    <t>Dia começou com o disjuntor de entrada desarmado, reestabelecido a conexão as 7h20</t>
  </si>
  <si>
    <t>23/01</t>
  </si>
  <si>
    <t>Por conta dos desarmes constante do disjuntor de entrada. foi deixado desligado para fazer ajustes no mesmo.</t>
  </si>
  <si>
    <t>25/01</t>
  </si>
  <si>
    <t>Desarme do disjuntor de entrada. rearmado as 9h10</t>
  </si>
  <si>
    <t>26/01</t>
  </si>
  <si>
    <t>27/01</t>
  </si>
  <si>
    <t>Tempo bastante nublado e com nuvens.</t>
  </si>
  <si>
    <t>Chuva</t>
  </si>
  <si>
    <t>Chuva durante todo o período da tarde.</t>
  </si>
  <si>
    <t>Tempo com bastante nuvem.</t>
  </si>
  <si>
    <t>UFV Clareira Araçu I e II</t>
  </si>
  <si>
    <t>Tempo Aberto porem com algumas nuvens.</t>
  </si>
  <si>
    <t>UFV Caiapônia 1</t>
  </si>
  <si>
    <t>Tempo nublado</t>
  </si>
  <si>
    <t>UFV vazante 1 e 2</t>
  </si>
  <si>
    <t>tempo nublado com algumas nuvens</t>
  </si>
  <si>
    <t>tempo nublado</t>
  </si>
  <si>
    <t>28/01</t>
  </si>
  <si>
    <t>chuva durante o periodo de manhã e a tarde tempo aberto com nuvens</t>
  </si>
  <si>
    <t>nubrado</t>
  </si>
  <si>
    <t>Varjão 1 e 2</t>
  </si>
  <si>
    <t>ensolarado</t>
  </si>
  <si>
    <t>tempo com bastante nuvens</t>
  </si>
  <si>
    <t>UFV Araçu VI, VII</t>
  </si>
  <si>
    <t>UFV CAIAPONIA C1</t>
  </si>
  <si>
    <t>TEMPO NUBLADO</t>
  </si>
  <si>
    <t>DAS 15:10 ATE AS 19H O TEMPO FICOU NUBLADO</t>
  </si>
  <si>
    <t>UFV CAIAPONIA C2</t>
  </si>
  <si>
    <t>UFV CAIAPONIA C3</t>
  </si>
  <si>
    <t>29/01</t>
  </si>
  <si>
    <t>Nublado/Chuva</t>
  </si>
  <si>
    <t>tempo NUBLADO</t>
  </si>
  <si>
    <t>tempo com bastante nuvens e chuva.</t>
  </si>
  <si>
    <t>UFV RIO MONTE I, II e II</t>
  </si>
  <si>
    <t>INTERNET</t>
  </si>
  <si>
    <t>FICAMOS SEM INTERNET DAS 06:00 AS 12:20</t>
  </si>
  <si>
    <t>UFV CAIAPONIA01</t>
  </si>
  <si>
    <t>TEMPO NUBLADO OBS: TRACKER PARADO</t>
  </si>
  <si>
    <t>UFV Vazante 1 e 2</t>
  </si>
  <si>
    <t>Esolarado na parte da manhã com nuves e na parte da tarde com chuvas</t>
  </si>
  <si>
    <t>UFV aracu 1</t>
  </si>
  <si>
    <t>UFV aracu 2</t>
  </si>
  <si>
    <t>UFV aracu 6,7</t>
  </si>
  <si>
    <t>UFV aracu 8</t>
  </si>
  <si>
    <t>UFV clareira 1,2</t>
  </si>
  <si>
    <t>UFV RIO BONITOII</t>
  </si>
  <si>
    <t>ufv paranoa</t>
  </si>
  <si>
    <t>nublado/Chuva</t>
  </si>
  <si>
    <t>tempo chuvoso</t>
  </si>
  <si>
    <t>nublado com chuva</t>
  </si>
  <si>
    <t>UFV clareira de aracu 1,2</t>
  </si>
  <si>
    <t>Tempo com muitas nuvens, problema com conexão de internet, reestabelcido conexão as 8h55</t>
  </si>
  <si>
    <t>UFV RIO BONITO 1</t>
  </si>
  <si>
    <t>UFV CAIAPONIA 01</t>
  </si>
  <si>
    <t>temPO NUBLADO</t>
  </si>
  <si>
    <t>no dia 31 por motivo de falta de energoa na residencia 2 login ficou sem comuniçao mas a usina gerou normalnte</t>
  </si>
  <si>
    <t>tempo nublado com muita chuva.</t>
  </si>
  <si>
    <t>Tempo nublado e com chuva.</t>
  </si>
  <si>
    <t>UFV RIO BONITO 01</t>
  </si>
  <si>
    <t>tempo aberto porem algumas nuve</t>
  </si>
  <si>
    <t>UFV RIO BONITO 02</t>
  </si>
  <si>
    <t>esolarado</t>
  </si>
  <si>
    <t>UFV ARACU 6,7,8</t>
  </si>
  <si>
    <t>UFV aracu clareira</t>
  </si>
  <si>
    <t>UFV CAIAPONIA VI</t>
  </si>
  <si>
    <t>Tempo nublado e com chuva, OS TRAKES ESTAO PARADOS</t>
  </si>
  <si>
    <t>UFV aracu 6,7,8</t>
  </si>
  <si>
    <t>UFV clareira</t>
  </si>
  <si>
    <t>UFV Lençóis Paulista I</t>
  </si>
  <si>
    <t>Desarme do disjuntor de entrada, aconteceu 2 vezes no dia, mesmo vindo rearmar comprometeu a geração do dia.</t>
  </si>
  <si>
    <t>UFV CPA VII FICOU FORA DAS 08:30 AS 09:59 DEPOIS SAIU NOVAMENTE FOI FECHADO AS 14:25</t>
  </si>
  <si>
    <t>NUBLADO</t>
  </si>
  <si>
    <t>2 INVERSORES SEM COMUNICAÇÃO. Geração será contabilizada localmente em cada inversor.</t>
  </si>
  <si>
    <t>UFV Caiaponia VI</t>
  </si>
  <si>
    <t>TRAKERS PARADO DEVIDO AFUNDAMENTO NAS ESTACAS. Brametal está realizando as manutenções, impacto da geração se dá pela usina estar parada para segurança da usina e das manutenções realizadas.</t>
  </si>
  <si>
    <t>UFV Caiaponia VII</t>
  </si>
  <si>
    <t>UFV CAIAPONIA VII</t>
  </si>
  <si>
    <t>UFV CAIAPONIA VIII</t>
  </si>
  <si>
    <t>Tempo chuvoso, e desarme do disjuntor de entrada as 17h15.</t>
  </si>
  <si>
    <t>Tempo chuvoso, e rearme do disjuntor de entrada as 10h20.</t>
  </si>
  <si>
    <t>UFV Caiaponia VIII</t>
  </si>
  <si>
    <t>UFV Araçu I</t>
  </si>
  <si>
    <t>usina desligada na parte da tarde poblema na rede da concessionaria. Chamado aberto com a equatorial desde 20/02.</t>
  </si>
  <si>
    <t>UFV RIO BONITO II</t>
  </si>
  <si>
    <t>tempo nublado e com chuva</t>
  </si>
  <si>
    <t>UFV aracu I</t>
  </si>
  <si>
    <t>UFV aracu II</t>
  </si>
  <si>
    <t>tempo aberto porem algumas nuve e ficou fora um inversor de 60 um dia e meio</t>
  </si>
  <si>
    <t>tempo aberto porem algumas nuvens</t>
  </si>
  <si>
    <t>UFV Rio Bonito l</t>
  </si>
  <si>
    <t>Tempo aberto com nuvens</t>
  </si>
  <si>
    <t>UFV Rio Bonito ll</t>
  </si>
  <si>
    <t>nublado com chuva vazante 1 sem comunicação nos trackeres</t>
  </si>
  <si>
    <t>UVF Vazante 1 e 2</t>
  </si>
  <si>
    <t>nulbado com chuva vazante 1 sem comunicação nos trackeres</t>
  </si>
  <si>
    <t>nublado/manutenção</t>
  </si>
  <si>
    <t>nulado e com manutenção nos tranformadores da vazante 1</t>
  </si>
  <si>
    <t>nublado com chuva vazante 1 sem comunicação nos trackeres manutencão nos transformadores</t>
  </si>
  <si>
    <t>tempo aberto com nuvens e vazante 1 sem comunicação nos trackeres</t>
  </si>
  <si>
    <t>UFV CAIAPONIA V I</t>
  </si>
  <si>
    <t>TRAKERS PARADO</t>
  </si>
  <si>
    <t>Tempo nublado e , OS TRAKES ESTAO PARADOS</t>
  </si>
  <si>
    <t>UFV CAIAPONIA V II</t>
  </si>
  <si>
    <t>UFV CAIAPONIA V III</t>
  </si>
  <si>
    <t>Tempo Nublado</t>
  </si>
  <si>
    <t>tempo aberto porem a usina saiu fora as 1:45 e voltou as 3:58</t>
  </si>
  <si>
    <t>TEMPO NUBLADO COM CHAVA , OS TRAKES ESTAO PARADOS, UFV CAIAPONIA 1 E 2 FICOU FORA DAS 15:00 AS 15:50 DESEQUILIBRIO REDE EQUATORIAL</t>
  </si>
  <si>
    <t>Varjão 1</t>
  </si>
  <si>
    <t>Tempo ensolarado porem com algumas nuvens em alguns momentos do dia.</t>
  </si>
  <si>
    <t>usina ficou desligada na parte da tarde nao estavo aqui pra normalisar foi normalisada no dia seguinte sedo</t>
  </si>
  <si>
    <t>UFVaracu 1</t>
  </si>
  <si>
    <t>tempo nublado com bastante nuvens</t>
  </si>
  <si>
    <t>U FV aracu 2</t>
  </si>
  <si>
    <t>UFV RIO BONITO01</t>
  </si>
  <si>
    <t>ficou um inversor fora na parte da tarde foi normalisado no dia sequinte sedo</t>
  </si>
  <si>
    <t>TRAKES ESTAO PARADOS</t>
  </si>
  <si>
    <t>TEMPO NUBLADO OS TRAKES ESTAO PARADOS</t>
  </si>
  <si>
    <t>Tempo com bastante nuvens, uma pancada de chuva, perca de comunicação com a internet as 8h50 e restabelecida as 9h15, e um desarme do disjuntor de entrada as 15h20 e restabelecido a energia as 15h30.</t>
  </si>
  <si>
    <t>UFV CAIAPONIA UC I</t>
  </si>
  <si>
    <t>UFV CAIAPONIA UC II</t>
  </si>
  <si>
    <t>UFV CAIAPONIA UC III</t>
  </si>
  <si>
    <t>tempo nublado com bastante nuvens e chuva durante atarde</t>
  </si>
  <si>
    <t>tempo nublado com bastante nuvens e chuva atarde</t>
  </si>
  <si>
    <t>com chuva durante o dia e muinta queda de energia a usina saiu muintas vezez durante o dia</t>
  </si>
  <si>
    <t>com chuva durante o dia e muinta queda de energia</t>
  </si>
  <si>
    <t>com chuva durante o dia e muinta queda de energia a uzia saiu muitas vezes durante o dia</t>
  </si>
  <si>
    <t>defeito no inversor 3 esperando garantia</t>
  </si>
  <si>
    <t>TRAKERS/PARADO</t>
  </si>
  <si>
    <t>TRAKES ESTAO PARADOS / TEMPO NUBLADO A TARDE</t>
  </si>
  <si>
    <t>Tempo NUBLADO</t>
  </si>
  <si>
    <t>Meio da tarde tempo fechou prejudicando e muito a geração.</t>
  </si>
  <si>
    <t>UFV RIO BONITO I</t>
  </si>
  <si>
    <t>UFV aracu 1,2,6,7,8</t>
  </si>
  <si>
    <t>tempo nublado com chuva e com muinta queda de energia</t>
  </si>
  <si>
    <t>tempo nublado chuva e muinta queda de enegia</t>
  </si>
  <si>
    <t>Final da tarde tempo carregou de nuvens prejudicando a geração de energia.</t>
  </si>
  <si>
    <t>TEMPO NUBLADO/COM CHUVA</t>
  </si>
  <si>
    <t>TRAKES ESTAO PARADOS / TEMPO NUBLADO</t>
  </si>
  <si>
    <t>tempo nublado com chuva e muinta queda de energia</t>
  </si>
  <si>
    <t>UFV aracu2</t>
  </si>
  <si>
    <t>UFV aracu 6,7,8,</t>
  </si>
  <si>
    <t>UFV calareira 1,2</t>
  </si>
  <si>
    <t>UFV aracu 1 ,2,6,7,8,</t>
  </si>
  <si>
    <t>UFV arcu 1 e clareira 1,2</t>
  </si>
  <si>
    <t>usina ficou desligada na parte da tarde poblema na rede da concessionaria</t>
  </si>
  <si>
    <t>UFV aracu 1 e clareira 1,2</t>
  </si>
  <si>
    <t>UFV CAIAPONIA 1</t>
  </si>
  <si>
    <t>TEMPO NUBLADO /COM CHUVA NA PARTE DA TARDE</t>
  </si>
  <si>
    <t>TEMPO ensolarado</t>
  </si>
  <si>
    <t>usina nao para ligada devido os piques de energia</t>
  </si>
  <si>
    <t>UFV aracu 2.6.7.8</t>
  </si>
  <si>
    <t>usinas esta tendo muinta queda de energia devido mal fornecimento da rede da concessionaria</t>
  </si>
  <si>
    <t>usina esta tendo muinta queda de energia de mal fornecimento da cocessionaria</t>
  </si>
  <si>
    <t>tempo nuBLADO</t>
  </si>
  <si>
    <t>tempo com muitas nuvens</t>
  </si>
  <si>
    <t>ufvparanoa</t>
  </si>
  <si>
    <t>tempo nublADO</t>
  </si>
  <si>
    <t>Tempo nublado/chuva</t>
  </si>
  <si>
    <t>Final da tarde tempo fechou e choveu levemente.</t>
  </si>
  <si>
    <t>porem a uzina ficou desigada quais o dia todo pico de energia o dia todo rele nao entra uzina nao para ligada</t>
  </si>
  <si>
    <t>tevi bastante pico de energia bastante desligamento da uzina</t>
  </si>
  <si>
    <t>Usina 3 saiu</t>
  </si>
  <si>
    <t>usina 3 saiu por volta das 15:00 ficou 4 inversor sem gerar ate o dia 19/02 as 09:30, trip no dj geral da usina</t>
  </si>
  <si>
    <t>Inversor</t>
  </si>
  <si>
    <t>inversor ufv vazante 1.2 desligado</t>
  </si>
  <si>
    <t>Inversor ufv vazante 1.2 desligado</t>
  </si>
  <si>
    <t>USINA DESLIGADA</t>
  </si>
  <si>
    <t>USINA FOI DESLIGADA DAS 09:21 AS 12:01 PARA FAZER INSTALACAO DE CC 100</t>
  </si>
  <si>
    <t>CHUVA</t>
  </si>
  <si>
    <t>Baixa irradiância na usina, tempo nublado e chuvas isoladas ao longo do dia.</t>
  </si>
  <si>
    <t>algumas horas do dia com bastante nuvens</t>
  </si>
  <si>
    <t xml:space="preserve">a usina 1,5 caiu por duas vezes.  Oscilação da rede fez com que o relé de proteção da usina atuasse. </t>
  </si>
  <si>
    <t>dia parcialmente nublado</t>
  </si>
  <si>
    <t xml:space="preserve">Problema de confiabilidade da informação. Usina gera a mais do que o registrado. Manutenção nos inversores com o fabricante agendada para ser realizada no fim do mês. Também tivemos problema de comunicação com a internet. </t>
  </si>
  <si>
    <t>Falta de rede na região da usina. Protocolos abertos junto à concessionária.</t>
  </si>
  <si>
    <t>Falha de rede da concessionária, UC 2.2 e 2.3 precisaram de atendimento e só foram normalizadas na segunda-feira pela manhã.</t>
  </si>
  <si>
    <t xml:space="preserve">UG01 = Parada:00:10hrs Retorno:05:44hrs Duração:05:34hrs Motivo: Nível Baixo Reservatório
              Parada:08:23hrs Retorno:08:49hrs Duração:00:26hrs Motivo: Maquina Parada (Manutenção Programada)
UG02 = Parada:15:40hrs Retorno:15:44hrs Duração:00:04hrs Motivo: Manobra de Rejeição sem Esforço (Limpeza de Grade)
UG03 = Funcionamento Normal
 </t>
  </si>
  <si>
    <t>Comunicação desligada para adequação de estrutura de comunicação e instalação de novo datalogger.</t>
  </si>
  <si>
    <t>Usina gerando e disponível, porém com trackers travados devido a manutenção realizada pela Brametal nas bases das estacas.</t>
  </si>
  <si>
    <t>Algumas nuvens durante o dia</t>
  </si>
  <si>
    <t>algumas nuvens durante o dia</t>
  </si>
  <si>
    <t>Geração ao longo do dia pode ter sido prejudicada por algumas nuvens na região.</t>
  </si>
  <si>
    <t>1 inversor em verificação, após uma string apresentar baixa isolação. Para os testes foi necessário desligar o inversor das 9:15 às 11h.</t>
  </si>
  <si>
    <t>Quase atingiu a geração prevista para o dia.</t>
  </si>
  <si>
    <t>Falta de tensão na rede da concessionária, chamados abertos.</t>
  </si>
  <si>
    <t>1 inversor apresentando subtenção da rede. Em avaliação junto ao campo e ao suporte da Huawei.</t>
  </si>
  <si>
    <t>Tempo chuvoso.</t>
  </si>
  <si>
    <t>Tempo com muitas nuvens na parte da tarde.</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</si>
  <si>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t>
  </si>
  <si>
    <t xml:space="preserve">a usina1,2 caiu por duas vezes. Oscilação da rede fez com que o relé de proteção da usina atuasse. </t>
  </si>
  <si>
    <t xml:space="preserve">a usina1,3 caiu por duas vezes. Oscilação da rede fez com que o relé de proteção da usina atuasse. </t>
  </si>
  <si>
    <t>a usina 1,4 caiu por duas vezes.  Oscilação da rede fez com que o relé de proteção da usina atuasse.</t>
  </si>
  <si>
    <t>tempo com alguns periodos carregado de nuvens, prejudicando a geração de energia.</t>
  </si>
  <si>
    <t>Algumas nuvens a parte da tarde</t>
  </si>
  <si>
    <t>algumas nuvens a parte da tarde</t>
  </si>
  <si>
    <t>USINA FICOU FORA DAS 10:50 ATE 11:20 DEVIDO QUEDA DE TENÇAO</t>
  </si>
  <si>
    <t>USINA FICOU FORA DAS 10:50 ATE 11:20 DEVIDO QUEDA DE TENÇAO /TRAKES PARADOS</t>
  </si>
  <si>
    <t>algumas nuvens e a usina foi desligada para manuntenção</t>
  </si>
  <si>
    <t>Tempo com periodos carregado de nuvens prejudicando a geração.</t>
  </si>
  <si>
    <t>tempo com nuvens e chuva na parte da tarde</t>
  </si>
  <si>
    <t>Tempo carregado de nuvens o dia todo, prejudicando a geração de energia do dia.</t>
  </si>
  <si>
    <t>sol o inversor 5 pv1 da usina 1,1 esta com tensao baixa ja estamos tratando</t>
  </si>
  <si>
    <t>Tempo com muitas nuvens o dia todo.</t>
  </si>
  <si>
    <t>Falta de fase C, no inversor Cereal 02. Protocolos abertos com a concessionária, porém não encontram o problema.</t>
  </si>
  <si>
    <t>Queda de energia as 10h25, normalizado no proximo dii as 10h00</t>
  </si>
  <si>
    <t>dia nublao inversor 5 pv1 da usina 1,1 esta com tensao baixa ja estamos tratando</t>
  </si>
  <si>
    <t>dia nublado co chuva</t>
  </si>
  <si>
    <t>dia nublado co chuva e o inversor 1 da usina 1,3 esta com falha ja estamos com as tratativas</t>
  </si>
  <si>
    <t>dia nublado com chuva</t>
  </si>
  <si>
    <t>tempo nublado com chuva</t>
  </si>
  <si>
    <t>TEMPO NUBLADO.</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</si>
  <si>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 Dia nublado.</t>
  </si>
  <si>
    <t>tempo com muintas nuvens</t>
  </si>
  <si>
    <t>TEMPO NUBLADO / TEM 2 INVERSORES QUE FICA SEM COMUNICAÇAO,  Geração será contabilizada localmente em cada inversor.</t>
  </si>
  <si>
    <t>TEMPO NUBLADO COM CHUVA</t>
  </si>
  <si>
    <t>Chave seccionadora de entrada desarmada, rearmado as 10h.</t>
  </si>
  <si>
    <t>trip no rele nao deixou a usina entrar depois das 11:00 horas do dia 07/03.</t>
  </si>
  <si>
    <t>aracu 7 ficou com um inversor desligado na parte da tarde fisemos a subistitucao dele</t>
  </si>
  <si>
    <t>TEMPO NUBLADO / TRAKES PARADO</t>
  </si>
  <si>
    <t>tempo nublado boa parte da manhã</t>
  </si>
  <si>
    <t>a usina fico desligada para passar cabos de comunicacao para os cubicos e o inversor 5 da usina 1,1 esta com um pv com baixa tensao</t>
  </si>
  <si>
    <t>a usina fico desligada para passar cabos de comunicacao para os cubicos</t>
  </si>
  <si>
    <t>a usina fico desligada para passar cabos de comunicacao para os cubicos e o inversor 1 da usina 1,3 esta com problemas ja estamos com as tratativas</t>
  </si>
  <si>
    <t>parciamente nublado</t>
  </si>
  <si>
    <t>tempo nublado maior parte do dia</t>
  </si>
  <si>
    <t>tempo nublado 1 inversor apresentando subtenção da rede. Em avaliação junto ao campo e ao suporte da Huawei.</t>
  </si>
  <si>
    <t>a usina 1.5 saiu, relé de proteção atuou com a função de sobretensão. Após normalização da rede, foi possivel realizar a manobra de normalização da usina.</t>
  </si>
  <si>
    <t>Tempo com muitas nuvens no fim da tarde.</t>
  </si>
  <si>
    <t>trip no rele nao deixou a usina entrar depois das 11:00 horas do dia 08/03.</t>
  </si>
  <si>
    <t>trip no rele nao deixou a usina entrar depois das 11:00 horas do dia 09/03.</t>
  </si>
  <si>
    <t>Usina desligada para manutenção no cabeamento do inversor que está apresentando baixa isolação.</t>
  </si>
  <si>
    <t>Falta de fase C, no inversor Cereal 02. Protocolos abertos com a concessionária, porém não encontram o problema. Foi aberto mais uma solicitação, pedindo a verificação dos grampos que descem para o padrão. Também foi registrada uma solicitação via email para o portal de grandes clientes.</t>
  </si>
  <si>
    <t>Tempoo nublado em alguns periodos do dia, e alterado posição dos trackers para o trabalho de roçada da UFV.</t>
  </si>
  <si>
    <t>TEVE QUEDA DE REDE,USINA FICOU FORA DAS 09:15 AS 10:55</t>
  </si>
  <si>
    <t>TEVE QUEDA DE REDE,USINA FICOU FORA DAS 09:15 AS 10:55 E UMA CHUVINHA NO PERIODO DA TARDE/ TRAKERS PARADO</t>
  </si>
  <si>
    <t>Tempo carregado de nuvens em alguns periodos do dia, e movimentado os trackers para a roçagem da UFV.</t>
  </si>
  <si>
    <t>dia nublado</t>
  </si>
  <si>
    <t>A REDE 34,5 FICOU FORA DAS 09:15 AS 12:25</t>
  </si>
  <si>
    <t>Máquinas 1 e 2 gerando, porém UG2 teve parada às 16:39hrs  Retorno: 16:49hrs  Motivo: Manobra de Rejeição sem Esforço (Limpeza de Grade).</t>
  </si>
  <si>
    <t>UG03 = Maquina Parada – Nivel Baixo de Reservatório</t>
  </si>
  <si>
    <t>Baixa irradiância na região, muitas nuvens. Inversor da Usina Cereal 02 com falta de fase C. Mais protocolos abertos com a equatorial.</t>
  </si>
  <si>
    <t>Baixa irradiância na região, muitas nuvens.</t>
  </si>
  <si>
    <t>Problema de confiabilidade da informação. Usina gera a mais do que o registrado. Manutenção nos inversores com o fabricante agendada para ser realizada no fim do mês. Internet normalizada na usina.</t>
  </si>
  <si>
    <t>Usina desligada após carbonização de inversor. Programação de manutenção dia 11/03 para normalização.</t>
  </si>
  <si>
    <t>Inversores da UFV 3 de Barra do Garças não estão gerando. Dj desarmado na usina. Previsão de normalização em 11/03/2025.</t>
  </si>
  <si>
    <t>TEVE QUEDA DE REDE,USINA FICOU FORA DAS 09:15 AS 10:05</t>
  </si>
  <si>
    <t>SOL COM CHUVA FINA A TARDE/ TRAKES PARADOS DEVIDO AFUNDAMENTO DAS ESTACAS</t>
  </si>
  <si>
    <t>o inversor 5 pv1 da usina 1,1 esta com tensao baixa ja estamos tratando</t>
  </si>
  <si>
    <t>Dia Sol/ Noite sem chuva</t>
  </si>
  <si>
    <t>UG01 = Parada: 11:17hrs  Retorno: 11:25hrs  Motivo: Relé de Proteção SEL 751 Parada 86-E. UG02 = Parada: 03:28hrs  Retorno: 03:32hrs  Motivo: Manobra de Rejeição sem Esforço (Limpeza de Grade)</t>
  </si>
  <si>
    <t xml:space="preserve">Manutenção em cabeamento do inversor 5 da UFV 1.1. </t>
  </si>
  <si>
    <t>Relé de proteção atuou das 12:19 às 13:05 com função 59, sobretensão. Estão sendo realizadas verificações no sistema de proteção da usina.</t>
  </si>
  <si>
    <t>o inversor 1 da usina 1,3 esta com falha ja estamos com as tratativas</t>
  </si>
  <si>
    <t>TRAKERS PARADO DEVIDO AFUNDAMENTO</t>
  </si>
  <si>
    <t>tempo fechou a parte da tarde</t>
  </si>
  <si>
    <t>UFV Corumbá1.3</t>
  </si>
  <si>
    <t>Tempo com alguns periodos carregado de nuvems, e queda do disjuntor de entrada as 17h10.</t>
  </si>
  <si>
    <t>o inversor 5 da usina1,1 esta com um pv1 tensao baixa</t>
  </si>
  <si>
    <t>Nublado dia/ noite chuva</t>
  </si>
  <si>
    <t>UG01 = Parada: 01:15hrs  Retorno: 01:24hrs  Motivo: Relé de Proteção SEL 751 Parada 86-E
              Parada: 04:25hrs  Retorno: 05:03hrs  Motivo: Bloqueio Hidráulico
              Parada: 20:12hrs  Retorno: 20:19hrs  Motivo: Trip Regulador de Velocidade
              Parada: 20:21hrs  Retorno: 20:26hrs  Motivo: Trip Regulador de Velocidade
              Parada: 20:37hrs  Retorno: 20:42hrs  Motivo: Trip Regulador de Velocidade
              Parada: 20:53hrs  Retorno: 20:58hrs  Motivo: Trip Regulador de Velocidade
              Parada: 21:10hrs  Retorno: 21:11hrs  Motivo: Trip Regulador de Velocidade
              Parada: 21:20hrs    Motivo: Nível Baixo Reservatório
UG02 = Parada: 01:15hrs  Retorno: 01:24hrs  Motivo: Relé de Proteção SEL 751 Parada 86-E
              Parada: 13:10hrs  Retorno: 13:20hrs  Motivo: Manobra de Rejeição sem Esforço (Limpeza de Grade)
              Parada: 22:47hrs  Retorno: 22:51hrs  Motivo: Relé de Proteção SEL 751 Parada 86-E</t>
  </si>
  <si>
    <t xml:space="preserve">UG03 = Retorno: 21:26hrs Motivo: Nivel Baixo de Reservatório
</t>
  </si>
  <si>
    <t>o inversor 1 da usina 1,3 esta em teste ja estamos aguardado retorno da garandia</t>
  </si>
  <si>
    <t>ficou nublado uma parte da manhã e outra a parte da tarde</t>
  </si>
  <si>
    <t>Queda de energia das 9h30 as 10h10, e meio do dia com algumas nuvens causando instabilidade na geração.</t>
  </si>
  <si>
    <t>dia todo nublado</t>
  </si>
  <si>
    <t>dia com bastante nuvens</t>
  </si>
  <si>
    <t>tempo com bastante nuvens e chuva no decorrer do dia</t>
  </si>
  <si>
    <t>TRAKERS PARADO DEVIDO AFUNDAMENTO / CHUVA NO PERIODO DA TARDE</t>
  </si>
  <si>
    <t>Tempo carregado de nuvens o dia todo, e desarme da UFV as 16h15, rearmado no proximo dia as 5h50.</t>
  </si>
  <si>
    <t>nublado com chuva o inversor 5 pv1 da usina 1,1 esta com tensao baixa ja estamos tratando</t>
  </si>
  <si>
    <t>nublado e o inversor 1 da usina 1,3 esta em teste ja estamos aguardado retorno da garandia</t>
  </si>
  <si>
    <t>Tempo carregado de nuvens, prejudicando geração durante o inicio e fim de tarde.</t>
  </si>
  <si>
    <t>Dia nublado e com chuva em alguns periodos.</t>
  </si>
  <si>
    <t>TEMPO NUBLADO/ TRAKERS PARADO</t>
  </si>
  <si>
    <t>Tempo o dia todo carregado de nuvens, prejudicando a geração.</t>
  </si>
  <si>
    <t>nublado o inversor 5 pv1 da usina 1,1 esta com tensao baixa ja estamos tratando</t>
  </si>
  <si>
    <t>a usina caiu por sobretensao na rede e na parte da manha chuva</t>
  </si>
  <si>
    <t>TEMPO NUBLADO COM CHUVA/ TRAKERS PARADO</t>
  </si>
  <si>
    <t>Tempo carregado de nuvens, prejudicando a geração de energia.</t>
  </si>
  <si>
    <t>nuBLADO</t>
  </si>
  <si>
    <t>nublado com</t>
  </si>
  <si>
    <t>tempo nulado com chuva</t>
  </si>
  <si>
    <t>usina saiu fora 16/03/2025 as 11:50 e foi normalizada 17/03/2025 as 07:13</t>
  </si>
  <si>
    <t>estava nublado e falta de energia</t>
  </si>
  <si>
    <t>nublado falta de energia e a usina caiu sobretensao na rede</t>
  </si>
  <si>
    <t>nublado falta de energia e a usina caiu</t>
  </si>
  <si>
    <t>nublado e com falta de energia</t>
  </si>
  <si>
    <t>tempo niblado</t>
  </si>
  <si>
    <t>TRAKERS PARADOS DEVIDO AFUNDAMENTO/ TEMPO NUBLADO</t>
  </si>
  <si>
    <t>Tempo carregado de nuvens no periodo da manha, e variando no decorrer do dia.</t>
  </si>
  <si>
    <t>dia nublado e firo fora uma parte do dia</t>
  </si>
  <si>
    <t>chuva</t>
  </si>
  <si>
    <t>UFV VARJÃO 1.1</t>
  </si>
  <si>
    <t>TEMPO CHUVOSO</t>
  </si>
  <si>
    <t>UFV VARJÃO 1.2</t>
  </si>
  <si>
    <t>UFV VARJÃO 1.3</t>
  </si>
  <si>
    <t>UFV VARJÃO 2.1</t>
  </si>
  <si>
    <t>UFV VARJÃO 2.2</t>
  </si>
  <si>
    <t>UFV VARJÃO 2.3</t>
  </si>
  <si>
    <t>UG01 = Maquina Parada - Nível Baixo Reservatório
UG02 = Parada: 04:28hrs Retorno: 04:31hrs Motivo: Nível Baixo Reservatório
              Parada: 22:44hrs Retorno: 22:48hrs Motivo: Manobra de Rejeição sem Esforço (Limpeza de Grade)</t>
  </si>
  <si>
    <t>UG03 = Funcionamento Normal</t>
  </si>
  <si>
    <t>Disjuntor desarmado, geração normalizada às 09:50</t>
  </si>
  <si>
    <t>Disjuntor desarmado, geração normalizada às 09:45</t>
  </si>
  <si>
    <t xml:space="preserve">Muitas nuvens na região. Plataforma levantando dados a menos do que o gerado de fato. </t>
  </si>
  <si>
    <t>Tempo com alguns periodos carregado de nuvens, prejudicando a geração!</t>
  </si>
  <si>
    <t>teve um curto e a usina fico fora</t>
  </si>
  <si>
    <t>a usina esta fora teve um curto no tranformador</t>
  </si>
  <si>
    <t>fico fora por esta em curto e a usina estava com problema no rele principal</t>
  </si>
  <si>
    <t>fico fora por esta em curto a usina comproblema no rele principal uma parte do dia</t>
  </si>
  <si>
    <t>UG01 = Parada: 21:05hrs Retorno: 21:13hrs Motivo: Manobra de Rejeição sem Esforço (Limpeza de Grade)
            Parada: 21:42hrs Retorno: 21:48hrs Motivo: Bloqueio Hidráulico
            Parada: 22:15hrs Retorno: 22:19hrs Motivo: Bloqueio Hidráulico
UG02 = Parada: 12:11hrs Retorno: 12:14hrs Motivo: Manobra de Rejeição sem Esforço (Limpeza de Grade)
            Parada: 17:26hrs Retorno: 17:30hrs Motivo: Relé de Proteção SEL 751 Parada 86-E</t>
  </si>
  <si>
    <t xml:space="preserve"> Parada: 13:59hrs Retorno: 14:05hrs Motivo: Relé de Proteção SEL 751 Parada 86-E</t>
  </si>
  <si>
    <t>usina foi desligada para instalar o QGBT AS 13:11h. Foi religada as 19:00h.</t>
  </si>
  <si>
    <t>Tempo nublado e chuvas no período da tarde. Pela manhã foi necessário substituir um DPS e realizar o fechamento do religador.</t>
  </si>
  <si>
    <t>Tempo nublado em algumas partes do dia.</t>
  </si>
  <si>
    <t>Implementação do sistema SCADA. Passagem de fibra e instalação de equipamentos.</t>
  </si>
  <si>
    <t>Internet desligada, para implementação e instalação de equipamentos da usina 1. Geração abaixo devido à clima e tempo nublado.</t>
  </si>
  <si>
    <t>Tempo nublado em algumas partes do dia e falta de energia a tarde.</t>
  </si>
  <si>
    <t>Faltou 0,1MWh para atingir a geração prevista no P50.</t>
  </si>
  <si>
    <t>TRAKERS PARADO / TEMPO NUBLDO</t>
  </si>
  <si>
    <t>Tempo com muitas nuvens, e com leve pancada de chuva no fim da tarde.</t>
  </si>
  <si>
    <t>Tempo nublado com alguns periodos de chuva, prejudicando a geração.</t>
  </si>
  <si>
    <t>fico fora por esta em curto a usina comproblema no rele principal</t>
  </si>
  <si>
    <t>TRAKES PARADO / TEMPO NUBLADO</t>
  </si>
  <si>
    <t>Tempo com muitas nuvens, chuva forte durante a tarde e queda de energia das 10h35 as 12h10.</t>
  </si>
  <si>
    <t>Tempo chuvoso com alguns periodos de chuva, prejudicando a geração.</t>
  </si>
  <si>
    <t>usina volto a gerar mas esta com problema no conversor de midia</t>
  </si>
  <si>
    <t>motivo de nao ter atingido ameta diaria foi falta de tensao em alguns invesores tomamos o dividuo procedimento de acionar a sungrow e foi normalizado as 15;40 do dia24/04/2025</t>
  </si>
  <si>
    <t>falha de sobretensao na rede em alguns invesores estamos avalindo junto a sumgrow e verificaçao de parametrizaçao dos inversores</t>
  </si>
  <si>
    <t>TEMPO NUBLADO /COM CHUVA NO PERIODO DA TARDE</t>
  </si>
  <si>
    <t>tivemos problema de pique na energia durante o dia da parte da concessionaria</t>
  </si>
  <si>
    <t>tivemos problema de pique na energia durante o dia da parte da concessionaria e essa usina ficou desligada entre 11:50 as 13:35 e as 13:35 as 17:10 porue nao parava ligada</t>
  </si>
  <si>
    <t>TEMPO NUBLADO /COM CHUVA NO PERIODO DA TARDE, E OS TRAKERS ESTAO PARADOS</t>
  </si>
  <si>
    <t>choveu a parrte da tarde</t>
  </si>
  <si>
    <t>Disjuntor de entrada caido por falha no rele de segurança, rearmado as 08h e tempo com alguns periodos carregado de nuvens.</t>
  </si>
  <si>
    <t>a usina volto a gerar normal mas esta com problema conversor de midia</t>
  </si>
  <si>
    <t>o tempo ficou nublado a tarde</t>
  </si>
  <si>
    <t>Tempo chuvoso, desligado o disjuntor de entrada das 9h20 até as 10h para manutenção, e queda de energia as 15h35 e não retornou até o momento que estava na usina.</t>
  </si>
  <si>
    <t>usina 1,1 esta gerando normal so teve uns problemas no conversor de midia</t>
  </si>
  <si>
    <t>sol</t>
  </si>
  <si>
    <t>a usina nao esta gerando problema no transformador</t>
  </si>
  <si>
    <t>o tempo fechou a tardezinha</t>
  </si>
  <si>
    <t>esta gerando normal so o smartlogg esta apresentando falha</t>
  </si>
  <si>
    <t>unis esta fora deu curto no transformardo estamos aguardando o retorno do tecnico</t>
  </si>
  <si>
    <t>UG01 = Parada: 12:05 Retorno: 14:17 Motivo: Nível Baixo Reservatório
              Parada: 22:16 Retorno: 22:21 Motivo: Trip Regulador de Velocidade
              Parada: 22:44 Retorno: 22:50 Motivo: Trip Regulador de Velocidade
UG02 = Parada: 07:34 Retorno: 07:38 Motivo: Manobra de Rejeição sem Esforço (Limpeza de Grade)</t>
  </si>
  <si>
    <t>falta de energia e o tempo fechou a parte da tarde</t>
  </si>
  <si>
    <t>falta de energia e manobra p/ ecoset substituir cabo pelo fibra</t>
  </si>
  <si>
    <t>falta de energia e a ufv ficou desligada p/ manuntenção</t>
  </si>
  <si>
    <t>dia nublado ma a usina 1,1 esta apresentando falha de comunicacao no smart longg</t>
  </si>
  <si>
    <t>usina 1,2 esta fora , curto no tranformardor aguardando os tecnicos</t>
  </si>
  <si>
    <t>dia nubla</t>
  </si>
  <si>
    <t>Dia nublado.</t>
  </si>
  <si>
    <t>falta de comunicação</t>
  </si>
  <si>
    <t>ufv ficou delsigada defeito interno</t>
  </si>
  <si>
    <t>Tempo completamente fechado com pancadas de chuva.</t>
  </si>
  <si>
    <t>dia nublado e com problema conversor de midia</t>
  </si>
  <si>
    <t>esta fora curto no trafo</t>
  </si>
  <si>
    <t>UG01 = Parada: 04:45hrs Retorno: 04:50hrs Motivo: Relé de Proteção SEL 751 Parada 86-E
              Parada: 11:23hrs Retorno: 11:37hrs Motivo: Bloqueio Hidráulico
UG02 = Parada: 16:30hrs Retorno: 16:33hrs Motivo: Manobra de Rejeição sem Esforço (Limpeza de Grade)</t>
  </si>
  <si>
    <t>Falta de tensão na rede da concessionária, retorno às 08:00.</t>
  </si>
  <si>
    <t>UFV : Caiapônia ll - UC 1
Ocorrência Inicial: Queda da rede
Ação Inicial Encaminhado ocorrência no grupo O&amp;M /mantenedor
Data de Comunicação: 29/03/2025 07:35
*Ocorrência Real: Inversores offline 
*Ação Corretiva:*fechado disjuntor 
Causa da ocorrência: desequilíbrio rede Equatorial 
*Data do Fechamento:*29/03/2025 09:12
Situação: fechado</t>
  </si>
  <si>
    <t>inversores 006  0016 018 021 offline, disjuntor desarmado às 6:38, rearmardo às 7:45.</t>
  </si>
  <si>
    <t>UFV : Caiapônia l ( Fujioka)
Ocorrência Inicial: Queda da rede
Ação Inicial Encaminhado ocorrência no grupo O&amp;M /mantenedor
Data de Comunicação: 29/03/2025 07:35
*Ocorrência Real: Inversores offline 
*Ação Corretiva:*foi fechado disjuntor 
Causa da ocorrência: desequilíbrio rede Equatorial 
*Data do Fechamento:*29/03/2025 09:10
Situação: fechado</t>
  </si>
  <si>
    <t>UFV:  Vazante 1.1 inversor ( inversor 05 ).
Ocorrência Inicial:  inversor sem geração.
Ação Inicial Encaminhado ocorrência no grupo O&amp;M / Mantenedor 
Data de Comunicação: 29/03/2025 12:15
*Ocorrência Real:  Trip no disjuntor 
Ação Corretiva: Rearmar disjuntor 
Causa da ocorrência: trip no disjuntor 
*Data do Fechamento:*29/03/2025 13:34
Situação: fechado
 UFV:  Vazante 1.1 inversor ( inversor 05 ).
Ocorrência Inicial:  inversor sem geração.
Ação Inicial Encaminhado ocorrência no grupo O&amp;M / Mantenedor 
Data de Comunicação: 29/03/2025 14:00</t>
  </si>
  <si>
    <t>a usina caiu mas de um vez por sobretensao na rede e na parte da manha chuva</t>
  </si>
  <si>
    <t>Tempo parcialmente Nublado.</t>
  </si>
  <si>
    <t>falta de comunicação que vem da ufv 2.1</t>
  </si>
  <si>
    <t>UFV Vazante 1</t>
  </si>
  <si>
    <t>Tempo o dia todo carregado de nuvens com leve pancadas de chuva.</t>
  </si>
  <si>
    <t>estaba vora com curto no traf</t>
  </si>
  <si>
    <t>Tempo nubladoe chuvoso.</t>
  </si>
  <si>
    <t>algumas nuvens localizada</t>
  </si>
  <si>
    <t>falta de energia na ufv 2.1</t>
  </si>
  <si>
    <t>Tempo carregado de nuvens, e desarme do disjuntor de entrada as 9h10 e rearmado a 13h40.</t>
  </si>
  <si>
    <t>teve pouca geracao foi o dia que restabeleceu a usina ja no periodo da tarde</t>
  </si>
  <si>
    <t>o tempo oscilou sol boa parte do dia e tempo fechou a parte da tarde</t>
  </si>
  <si>
    <t>parcialmente nublado</t>
  </si>
  <si>
    <t>nub,lado</t>
  </si>
  <si>
    <t>Tempo com alguns periodos carregado de nuvens, prejudicando a geração de energia.</t>
  </si>
  <si>
    <t>o dia todo nublado</t>
  </si>
  <si>
    <t>Tempo nublado.</t>
  </si>
  <si>
    <t>tempo nublado e falta de energia</t>
  </si>
  <si>
    <t>ESTAMOS DANDO MANUTENCAO EM ALGUMAS Mesas TRACKERS</t>
  </si>
  <si>
    <t>UFV Araçu IX</t>
  </si>
  <si>
    <t>UFV Araçu X</t>
  </si>
  <si>
    <t>UFV Araçu XI</t>
  </si>
  <si>
    <t>UFV Araçu XII</t>
  </si>
  <si>
    <t>UFV Araçu XIII</t>
  </si>
  <si>
    <t>UFV Turvânia I</t>
  </si>
  <si>
    <t>UFV Turvânia II</t>
  </si>
  <si>
    <t>UFV Turvânia III</t>
  </si>
  <si>
    <t>UFV Turvânia IV</t>
  </si>
  <si>
    <t>UFV Turvânia V</t>
  </si>
  <si>
    <t>UG01 = Parada: 05:58hrs Retorno: 06:21hrs Motivo: Abriu Linha de Transmissão
                Parada: 23:04hrs Motivo: Nível Baixo Reservatório
UG02 = Parada: 05:58hrs Retorno: 06:11hrs Motivo: Abriu Linha de Transmissão
              Parada: 11:07hrs Retorno: 11:12hrs Motivo: Manobra de Rejeição sem Esforço (Limpeza de Grade)
UG03 = Parada: 05:58hrs Retorno: 06:10hrs Motivo: Abriu Linha de Transmissão
                Parada: 11:08hrs Retorno: 11:15hrs Motivo: Manobra de Rejeição sem Esforço (Limpeza de Grade)</t>
  </si>
  <si>
    <t xml:space="preserve">Baixa irradiância na região da usina. </t>
  </si>
  <si>
    <t xml:space="preserve">Disjuntor desarmado e relé atuado no período da manhã. Queda de energia das 10h às 12h. </t>
  </si>
  <si>
    <t>TRAKERS PARADOS DEVIDO AFUNDAMENTO NAS ESTACAS / TEMPO NUBLADO</t>
  </si>
  <si>
    <t>Inversor com algumas falhas de geração durante o dia. Apenas uma queda de energia ocorreu das 10h às 12h. Pegar geração local para comparativo.</t>
  </si>
  <si>
    <t>O inversor 2 GR2449004055 fica fora está apresentando falha Usina  1.3  foi feita a substituição do transformador que estava em tratativa de garantia desde a energização da usina. Data Fim:14/05/2025 17:30.</t>
  </si>
  <si>
    <t>Manutenção Geral</t>
  </si>
  <si>
    <t>UFV Araçu III</t>
  </si>
  <si>
    <t>UFV Araçu IV</t>
  </si>
  <si>
    <t>UFV Araçu V</t>
  </si>
  <si>
    <t>Total	155.</t>
  </si>
  <si>
    <t>Autor</t>
  </si>
  <si>
    <t>N° da OC</t>
  </si>
  <si>
    <t>Data de lançamento</t>
  </si>
  <si>
    <t>Fornecedor</t>
  </si>
  <si>
    <t>Modo do preço</t>
  </si>
  <si>
    <t>Observações</t>
  </si>
  <si>
    <t>Válido até a data</t>
  </si>
  <si>
    <t>Silva Sales Nádia</t>
  </si>
  <si>
    <t>SIGMA SOLUCOES EM ENERGIA LTDA</t>
  </si>
  <si>
    <t>CONTAS A PAGAR (TED):  CONTROLE DE VEGETACAO UFV CLAREIRA DE ARACU (Realizado até Dezembro/2024)</t>
  </si>
  <si>
    <t>CONTAS A PAGAR (TED):  CONTROLE DE VEGETACAO UFV CORUMBA I E II (Realizado até Dezembro/2024)</t>
  </si>
  <si>
    <t>CONTAS A PAGAR (TED):  CONTROLE DE VEGETACAO UFV ARACU (Realizado até Dezembro/2024)</t>
  </si>
  <si>
    <t>CONTAS A PAGAR (TED):  CONTROLE DE VEGETACAO UFV CAMARAO (Realizado até Dezembro/2024)</t>
  </si>
  <si>
    <t>--</t>
  </si>
  <si>
    <t>Energy yield(kWh)</t>
  </si>
  <si>
    <t>1.3</t>
  </si>
  <si>
    <t>15310.27</t>
  </si>
  <si>
    <t>14992.66</t>
  </si>
  <si>
    <t>1.1</t>
  </si>
  <si>
    <t>1425.69</t>
  </si>
  <si>
    <t>1.2</t>
  </si>
  <si>
    <t>29317.74</t>
  </si>
  <si>
    <t>29656.48</t>
  </si>
  <si>
    <t>1444.94</t>
  </si>
  <si>
    <t>1423.23</t>
  </si>
  <si>
    <t>692.74</t>
  </si>
  <si>
    <t>719.88</t>
  </si>
  <si>
    <t>0.00</t>
  </si>
  <si>
    <t>1325.29</t>
  </si>
  <si>
    <t>6693.51</t>
  </si>
  <si>
    <t>6580.42</t>
  </si>
  <si>
    <t>6483.42</t>
  </si>
  <si>
    <t>3444.44</t>
  </si>
  <si>
    <t>3364.16</t>
  </si>
  <si>
    <t>6688.43</t>
  </si>
  <si>
    <t>6685.28</t>
  </si>
  <si>
    <t>6472.63</t>
  </si>
  <si>
    <t>6389.01</t>
  </si>
  <si>
    <t>3480.74</t>
  </si>
  <si>
    <t>3327.55</t>
  </si>
  <si>
    <t>7272.95</t>
  </si>
  <si>
    <t>6641.56</t>
  </si>
  <si>
    <t>7220.36</t>
  </si>
  <si>
    <t>7067.82</t>
  </si>
  <si>
    <t>3786.07</t>
  </si>
  <si>
    <t>3734.48</t>
  </si>
  <si>
    <t>6521.21</t>
  </si>
  <si>
    <t>7164.01</t>
  </si>
  <si>
    <t>6516.11</t>
  </si>
  <si>
    <t>6360.35</t>
  </si>
  <si>
    <t>3361.53</t>
  </si>
  <si>
    <t>3341.62</t>
  </si>
  <si>
    <t>6459.06</t>
  </si>
  <si>
    <t>Total</t>
  </si>
  <si>
    <t>29567.51</t>
  </si>
  <si>
    <t>1421.41</t>
  </si>
  <si>
    <t>6673.43</t>
  </si>
  <si>
    <t>6668.36</t>
  </si>
  <si>
    <t>7251.13</t>
  </si>
  <si>
    <t>6501.65</t>
  </si>
  <si>
    <t>Data</t>
  </si>
  <si>
    <t>GERAÇÃO (MWh) - 2022</t>
  </si>
  <si>
    <t>Geração total diária [MWh]</t>
  </si>
  <si>
    <t>PVSYST DIÁRIO</t>
  </si>
  <si>
    <t>TOTAL (MWh)</t>
  </si>
  <si>
    <t>TOTAL (MWm)</t>
  </si>
  <si>
    <t>Potência (MW)</t>
  </si>
  <si>
    <t>Potência (MWp)</t>
  </si>
  <si>
    <t>SEMANA</t>
  </si>
  <si>
    <t>1° Semana</t>
  </si>
  <si>
    <t>2° Semana</t>
  </si>
  <si>
    <t>3° Semana</t>
  </si>
  <si>
    <t>4° Semana</t>
  </si>
  <si>
    <t>5° Semana</t>
  </si>
  <si>
    <t>Total (MWh)</t>
  </si>
  <si>
    <t>Total (MWm)</t>
  </si>
  <si>
    <t>FC (MW)</t>
  </si>
  <si>
    <t>FC (MWp)</t>
  </si>
  <si>
    <t>UFV RIO MONTE 1,2,3</t>
  </si>
  <si>
    <t xml:space="preserve">UFV CAIAPONIA 1 </t>
  </si>
  <si>
    <t>UFV ARAÇU 8</t>
  </si>
  <si>
    <t>UFV Corumbá I</t>
  </si>
  <si>
    <t>UFV Corumbá II</t>
  </si>
  <si>
    <t>UFV Camarão I</t>
  </si>
  <si>
    <t>UFV</t>
  </si>
  <si>
    <t>Tag</t>
  </si>
  <si>
    <t>Início Real do Evento</t>
  </si>
  <si>
    <t>Início</t>
  </si>
  <si>
    <t>Fim</t>
  </si>
  <si>
    <t>Duração</t>
  </si>
  <si>
    <t>Estado Operativo</t>
  </si>
  <si>
    <t>Condição Operativa</t>
  </si>
  <si>
    <t>Origem</t>
  </si>
  <si>
    <t>Equipamento</t>
  </si>
  <si>
    <t>Causa</t>
  </si>
  <si>
    <t>Causas Padrão</t>
  </si>
  <si>
    <t>Resolução</t>
  </si>
  <si>
    <t>BC Camarao1.5</t>
  </si>
  <si>
    <t>Inverter(MBUS-1)</t>
  </si>
  <si>
    <t>DAU</t>
  </si>
  <si>
    <t>RDE</t>
  </si>
  <si>
    <t>Rede</t>
  </si>
  <si>
    <t>Desarme causado por oscilação da rede da concessionária.</t>
  </si>
  <si>
    <t>Falha rede</t>
  </si>
  <si>
    <t>Prestador de Serviço O&amp;M</t>
  </si>
  <si>
    <t>Após análise em campo, foi constatado desarme nesta usina após oscilação da rede da concessionária. Foi realizado o programa de manobra para normalização da usina.</t>
  </si>
  <si>
    <t>215KTL-H3(MBUS-13)</t>
  </si>
  <si>
    <t>215KTL-H3(MBUS-12)</t>
  </si>
  <si>
    <t>Inverter(MBUS-14)</t>
  </si>
  <si>
    <t>BC Varjao2.1</t>
  </si>
  <si>
    <t>215KTL-H0(MBUS-12)</t>
  </si>
  <si>
    <t>DEM</t>
  </si>
  <si>
    <t>Sinistro: Furto de cabos cc e equipamentos do CFTV.</t>
  </si>
  <si>
    <t>Manutenção</t>
  </si>
  <si>
    <t>Manutenção Corretiva</t>
  </si>
  <si>
    <t>Levantamento da extensão dos danos causados, abertura de boletim de ocorrências, acionamento do seguro e recomposição da usina até julho.</t>
  </si>
  <si>
    <t>215KTL-H0(MBUS-13)</t>
  </si>
  <si>
    <t>215KTL-H0(MBUS-14)</t>
  </si>
  <si>
    <t>215KTL-H0(MBUS-15)</t>
  </si>
  <si>
    <t>215KTL-H0(MBUS-16)</t>
  </si>
  <si>
    <t>BC Varjao2.2</t>
  </si>
  <si>
    <t>BC Camarao1.3</t>
  </si>
  <si>
    <t>215KTL-H3(MBUS-16)</t>
  </si>
  <si>
    <t>LIG</t>
  </si>
  <si>
    <t>RPR</t>
  </si>
  <si>
    <t>STR</t>
  </si>
  <si>
    <t>String</t>
  </si>
  <si>
    <t>Manutenção em cabos CC, após verificação de baixa resistência de isolamento em string.</t>
  </si>
  <si>
    <t>Após inversor apresentar falha de baixa isolação, foi constatado que uma string estava com cabos danificados. Foi necessário programar e executar a susbstituição dos cabos de toda a string.</t>
  </si>
  <si>
    <t>BC Aracu5.3</t>
  </si>
  <si>
    <t>RFO</t>
  </si>
  <si>
    <t>COM</t>
  </si>
  <si>
    <t>Comunicação</t>
  </si>
  <si>
    <t>Falha de conexão com o smartlogger.</t>
  </si>
  <si>
    <t>Falha Comunicação</t>
  </si>
  <si>
    <t>Realizado o procedimento de reiniciar o equipamento de comunicação. Apoio solicitado ao time DEV.</t>
  </si>
  <si>
    <t>BC Clareira1.1</t>
  </si>
  <si>
    <t>Inverter(MBUS-12)</t>
  </si>
  <si>
    <t>PRT</t>
  </si>
  <si>
    <t>Relé de proteção</t>
  </si>
  <si>
    <t>Relé atuado em subtensão, função 27.</t>
  </si>
  <si>
    <t>Falha Rede</t>
  </si>
  <si>
    <t>Distribuídora</t>
  </si>
  <si>
    <t>Queda de rede na madrugada. Durante inspeção no complexo, após verificar a falha no sistema, o mantenedor realizou o programa de manobra para normalização da geração.</t>
  </si>
  <si>
    <t>Inverter(MBUS-13)</t>
  </si>
  <si>
    <t>Inverter(MBUS-15)</t>
  </si>
  <si>
    <t>Inverter(MBUS-16)</t>
  </si>
  <si>
    <t>BC Clareira1.2</t>
  </si>
  <si>
    <t>100KTL-H1(MBUS-14)</t>
  </si>
  <si>
    <t xml:space="preserve">	215KTL-H3(MBUS-13)</t>
  </si>
  <si>
    <t>BC Caiaponia2.1</t>
  </si>
  <si>
    <t>Queda de rede. Após verificar a falha no sistema, o mantenedor realizou o programa de manobra para normalização da geração.</t>
  </si>
  <si>
    <t>215KTL-H3(MBUS-14)</t>
  </si>
  <si>
    <t>215KTL-H3(MBUS-15)</t>
  </si>
  <si>
    <t>BC Caiaponia1</t>
  </si>
  <si>
    <t>SG60KTL(COM1-001)_001_007</t>
  </si>
  <si>
    <t>SG60KTL(COM1-002)_001_010</t>
  </si>
  <si>
    <t>SG60KTL(COM1-003)_001_011</t>
  </si>
  <si>
    <t>SG60KTL(COM1-004)_001_014</t>
  </si>
  <si>
    <t>SG60KTL(COM1-005)_001_017</t>
  </si>
  <si>
    <t>SG60KTL(COM1-006)_001_016</t>
  </si>
  <si>
    <t>SG60KTL(COM1-007)_001_013</t>
  </si>
  <si>
    <t>SG60KTL(COM1-008)_001_001</t>
  </si>
  <si>
    <t>SG60KTL(COM1-009)</t>
  </si>
  <si>
    <t>SG60KTL(COM1-010)</t>
  </si>
  <si>
    <t>SG60KTL(COM1-011)</t>
  </si>
  <si>
    <t>SG60KTL(COM1-012)</t>
  </si>
  <si>
    <t>SG60KTL(COM1-013)</t>
  </si>
  <si>
    <t>SG60KTL(COM1-014)</t>
  </si>
  <si>
    <t>SG60KTL(COM1-015)</t>
  </si>
  <si>
    <t>SG60KTL(COM3-016)_001_009</t>
  </si>
  <si>
    <t>SG60KTL(COM3-017)_001_012</t>
  </si>
  <si>
    <t>SG60KTL(COM3-018)_001_008</t>
  </si>
  <si>
    <t>SG60KTL(COM3-019)_001_019</t>
  </si>
  <si>
    <t>SG60KTL(COM3-020)_001_020</t>
  </si>
  <si>
    <t>SG60KTL(COM2-026)</t>
  </si>
  <si>
    <t>SG60KTL(COM2-027)</t>
  </si>
  <si>
    <t>SG60KTL(COM2-028)</t>
  </si>
  <si>
    <t>SG60KTL(COM2-029)</t>
  </si>
  <si>
    <t>SG50CX(COM1-021)</t>
  </si>
  <si>
    <t>SG50CX(COM1-022)</t>
  </si>
  <si>
    <t>SG50CX(COM1-023)</t>
  </si>
  <si>
    <t>SG50CX(COM1-024)</t>
  </si>
  <si>
    <t>SG50CX(COM1-025)</t>
  </si>
  <si>
    <t>BC Caiaponia2.2</t>
  </si>
  <si>
    <t>BC Caiaponia2.3</t>
  </si>
  <si>
    <t>Falha de conexão com o logger 1000b.</t>
  </si>
  <si>
    <t>Após queda de rede o logger resetou suas configurações de data e hora e saiu do sistema isolarcloud. Para normalizar, foi realizado o ajuste de parâmetros em campo.</t>
  </si>
  <si>
    <t>Logger perdeu a configuração e o sinal com a internet. Foi realizado o procedimento de configurações rápidas para normalizar a comunicação.</t>
  </si>
  <si>
    <t>Falha de rede, abertura de disjuntor.</t>
  </si>
  <si>
    <t>BC Formoso2.1</t>
  </si>
  <si>
    <t xml:space="preserve">Realizado o procedimento de reiniciar o equipamento de comunicação. </t>
  </si>
  <si>
    <t>BC Aracu2</t>
  </si>
  <si>
    <t>araçu 2.1 inversor 1</t>
  </si>
  <si>
    <t>DPR</t>
  </si>
  <si>
    <t>Desligamento programado para manutenção relacionada ao pós closing - substituição de disjuntor.</t>
  </si>
  <si>
    <t>Manutenção Preventiva</t>
  </si>
  <si>
    <t>Manutenção realizada para atendimento às solicitações do pós closing.</t>
  </si>
  <si>
    <t>araçu 2.1 inversor 2</t>
  </si>
  <si>
    <t>araçu 2.1 inversor 3</t>
  </si>
  <si>
    <t>araçu 2.2 inversor 1</t>
  </si>
  <si>
    <t>araçu 2.2 inversor 2</t>
  </si>
  <si>
    <t>araçu 2.2 inversor 3</t>
  </si>
  <si>
    <t>araçu 2.3 inversor 1</t>
  </si>
  <si>
    <t>araçu 2.3 inversor 2</t>
  </si>
  <si>
    <t>araçu 2.3 inversor 3</t>
  </si>
  <si>
    <t>araçu 2.3 inversor 4</t>
  </si>
  <si>
    <t>araçu 2.3 inversor 5</t>
  </si>
  <si>
    <t>araçu 2.4 inversor 1</t>
  </si>
  <si>
    <t>araçu 2.4 inversor 2</t>
  </si>
  <si>
    <t>araçu 2.4 inversor 3</t>
  </si>
  <si>
    <t>araçu 2.4 inversor 4</t>
  </si>
  <si>
    <t>araçu 2.4 inversor 5</t>
  </si>
  <si>
    <t>araçu 2.4 inversor 6</t>
  </si>
  <si>
    <t>Inverter81</t>
  </si>
  <si>
    <t>BC Rio Monte1</t>
  </si>
  <si>
    <t>Inverter18-New</t>
  </si>
  <si>
    <t>Falha de rede, abertura de religador.</t>
  </si>
  <si>
    <t>SG40CX(COM2-007)_001_017</t>
  </si>
  <si>
    <t>SG60KTL(COM1-002)_001_005</t>
  </si>
  <si>
    <t>SG60KTL(COM1-003)_001__011</t>
  </si>
  <si>
    <t>SG60KTL(COM1-004)_001_007</t>
  </si>
  <si>
    <t>SG60KTL(COM1-005)_001_009</t>
  </si>
  <si>
    <t>SG60KTL(COM1-006)_001_006</t>
  </si>
  <si>
    <t>SG60KTL(COM1-008)_001_016</t>
  </si>
  <si>
    <t>SG60KTL(COM1-009)_001_010</t>
  </si>
  <si>
    <t>SG60KTL(COM1-010)_001_012</t>
  </si>
  <si>
    <t>SG60KTL(COM1-011)_001_002</t>
  </si>
  <si>
    <t>SG60KTL(COM1-012)_001_015</t>
  </si>
  <si>
    <t>SG60KTL(COM1-013)_001_003</t>
  </si>
  <si>
    <t>SG60KTL(COM1-014)_001_004</t>
  </si>
  <si>
    <t>SG60KTL(COM1-015)_001_013</t>
  </si>
  <si>
    <t>SG60KTL(COM1-016)_001_014</t>
  </si>
  <si>
    <t>SG60KTL(COM1-017)_001_008</t>
  </si>
  <si>
    <t>BC Aracu1</t>
  </si>
  <si>
    <t>Inverter78</t>
  </si>
  <si>
    <t>INV</t>
  </si>
  <si>
    <t>Baixa resistência de Isolamento.</t>
  </si>
  <si>
    <t>Falha Inversor</t>
  </si>
  <si>
    <t>Durante inspeção no complexo, após verificar a falha no sistema, o mantenedor realizou a reinicialização do inversor para normalização da geração.</t>
  </si>
  <si>
    <t>Inverter79</t>
  </si>
  <si>
    <t>Inverter80</t>
  </si>
  <si>
    <t>Inverter82</t>
  </si>
  <si>
    <t>Inverter83</t>
  </si>
  <si>
    <t>Inverter84</t>
  </si>
  <si>
    <t>BC Aracu5.4</t>
  </si>
  <si>
    <t>BC Vazante2.2</t>
  </si>
  <si>
    <t>215KTL-H0(MBUS-1)</t>
  </si>
  <si>
    <t>Inverter-ES2170027326</t>
  </si>
  <si>
    <t>Inverter-ES2170028664</t>
  </si>
  <si>
    <t>Inverter-ES2180058349</t>
  </si>
  <si>
    <t>Inverter-ES2180058977</t>
  </si>
  <si>
    <t>Abraçadeira que prende os cabos cc romperam e os cabos ficaram pendurados. Inversor foi desenergizado para realizar a fixação dos cabos.</t>
  </si>
  <si>
    <t>Foi realizada a fixação dos cabos cc com abraçadeira.</t>
  </si>
  <si>
    <t>BC Paranoa</t>
  </si>
  <si>
    <t>SG60KTL(COM1-012)_001_011</t>
  </si>
  <si>
    <t>INT</t>
  </si>
  <si>
    <t>Internet</t>
  </si>
  <si>
    <t>Rompimento de fibra de comunicação da internet.</t>
  </si>
  <si>
    <t>Conexão c/ Internet</t>
  </si>
  <si>
    <t>Provedora de Internet</t>
  </si>
  <si>
    <t>Acionamento do provedor de internet, que fez a recomposição da fibra.</t>
  </si>
  <si>
    <t>SG60KTL(COM1-011)_001_005</t>
  </si>
  <si>
    <t>SG60KTL(COM1-010)_001_003</t>
  </si>
  <si>
    <t>SG60KTL(COM1-018)_001_012</t>
  </si>
  <si>
    <t>SG60KTL(COM1-017)_001_007</t>
  </si>
  <si>
    <t>SG60KTL(COM1-016)_001_006</t>
  </si>
  <si>
    <t>SG50CX(COM2-015)_001_017</t>
  </si>
  <si>
    <t>SG60KTL(COM1-009)_001_002</t>
  </si>
  <si>
    <t>SG60KTL(COM1-008)_001_009</t>
  </si>
  <si>
    <t>SG60KTL(COM1-007)_001_004</t>
  </si>
  <si>
    <t>SG60KTL(COM1-006)_001_014</t>
  </si>
  <si>
    <t>SG40CX(COM2-005)_001_015</t>
  </si>
  <si>
    <t>SG60KTL(COM1-019)_002_007</t>
  </si>
  <si>
    <t>SG60KTL(COM1-020)_002_011</t>
  </si>
  <si>
    <t>SG60KTL(COM1-021)_002_017</t>
  </si>
  <si>
    <t>SG60KTL(COM1-022)_002_020</t>
  </si>
  <si>
    <t>SG40CX(COM2-023)_002_024</t>
  </si>
  <si>
    <t>SG40CX(COM2-024)_002_022</t>
  </si>
  <si>
    <t>SG60KTL(COM1-007)_002_013</t>
  </si>
  <si>
    <t>SG60KTL(COM1-008)_002_002</t>
  </si>
  <si>
    <t>SG60KTL(COM1-009)_002_008</t>
  </si>
  <si>
    <t>SG60KTL(COM1-010)_002_003</t>
  </si>
  <si>
    <t>SG60KTL(COM1-011)_002_010</t>
  </si>
  <si>
    <t>SG60KTL(COM1-012)_002_005</t>
  </si>
  <si>
    <t>SG60KTL(COM1-001)_002_006</t>
  </si>
  <si>
    <t>SG60KTL(COM1-002)_002_016</t>
  </si>
  <si>
    <t>SG50CX(COM2-003)_002_021</t>
  </si>
  <si>
    <t>SG50CX(COM2-004)_002_023</t>
  </si>
  <si>
    <t>SG60KTL(COM1-005)_002_009</t>
  </si>
  <si>
    <t>SG60KTL(COM1-006)_002_001</t>
  </si>
  <si>
    <t>SG60KTL(COM1-013)_002_004</t>
  </si>
  <si>
    <t>SG60KTL(COM1-014)_002_019</t>
  </si>
  <si>
    <t>SG60KTL(COM1-015)_002_018</t>
  </si>
  <si>
    <t>SG60KTL(COM1-016)_002_014</t>
  </si>
  <si>
    <t>SG60KTL(COM1-017)_002_015</t>
  </si>
  <si>
    <t>SG60KTL(COM1-018)_002_012</t>
  </si>
  <si>
    <t>SG50CX(COM2-004)_001_018</t>
  </si>
  <si>
    <t>SG50CX(COM2-003)_001_016</t>
  </si>
  <si>
    <t>SG60KTL(COM1-002)_001_008</t>
  </si>
  <si>
    <t>SG60KTL(COM1-014)_001_013</t>
  </si>
  <si>
    <t>SG60KTL(COM1-013)_001_010</t>
  </si>
  <si>
    <t>BC Turvania1.3</t>
  </si>
  <si>
    <t>Inversor desligado para substituição de módulos trincados encontrados durante inspeção na usina.</t>
  </si>
  <si>
    <t>Substituição de módulos trincados. Após identificação de módulos trincados durante inspeção, foram avaliados os módulos com câmera térmica e verificado que a melhor opção seria realizar a substituição deles.</t>
  </si>
  <si>
    <t xml:space="preserve">Falha em uma string. Realizada a verificação dos conectores MC4. </t>
  </si>
  <si>
    <t>Falha String</t>
  </si>
  <si>
    <t>Auto-restart</t>
  </si>
  <si>
    <t xml:space="preserve">Normalizado automaticamente. </t>
  </si>
  <si>
    <t>BC Corumba1.1</t>
  </si>
  <si>
    <t>U01.I01</t>
  </si>
  <si>
    <t xml:space="preserve">Falta de energia na região. Relé atuado com função 27 e 47. </t>
  </si>
  <si>
    <t>Após retorno da rede, foi realizado programa de manobra para normalização da geração.</t>
  </si>
  <si>
    <t>U01.I02</t>
  </si>
  <si>
    <t>U01.I03</t>
  </si>
  <si>
    <t>U01.I04</t>
  </si>
  <si>
    <t>U01.I05</t>
  </si>
  <si>
    <t>BC Corumba1.2</t>
  </si>
  <si>
    <t>U02.I02</t>
  </si>
  <si>
    <t>U02.I01</t>
  </si>
  <si>
    <t>U02.I03</t>
  </si>
  <si>
    <t>U02.I05</t>
  </si>
  <si>
    <t>U02.I04</t>
  </si>
  <si>
    <t>BC Corumba1.3</t>
  </si>
  <si>
    <t>U03.I01</t>
  </si>
  <si>
    <t>U03.I03</t>
  </si>
  <si>
    <t>U03.I02</t>
  </si>
  <si>
    <t>BC Corumba2.1</t>
  </si>
  <si>
    <t>U01. I01</t>
  </si>
  <si>
    <t>U01. I02</t>
  </si>
  <si>
    <t>BC Corumba2.2</t>
  </si>
  <si>
    <t>BC Corumba2.3</t>
  </si>
  <si>
    <t xml:space="preserve">Relé atuado com função 59 fases B e C. </t>
  </si>
  <si>
    <t>Foi realizado o reset e a manobra para normalização da geração.</t>
  </si>
  <si>
    <t>Atualização de Firmware após contato com o fabricante, em relação às falhas do equipamento.</t>
  </si>
  <si>
    <t>Realizada a atualização do firmware do equipamento.</t>
  </si>
  <si>
    <t>BC Aracu5.5</t>
  </si>
  <si>
    <t>Substituição de relé de proteção, após teste, relé não estava realizando leitura de tensão.</t>
  </si>
  <si>
    <t>Substituição e parametrização de novo relé de proteção - UPR6000 - Pextron.</t>
  </si>
  <si>
    <t>Falha de comunicação com a internet, devido desarme da usina 1.1 (onde o rack de internet é conectada)</t>
  </si>
  <si>
    <t>Normalizado após normalização da usina 1.1.</t>
  </si>
  <si>
    <t>BC Formoso2.2</t>
  </si>
  <si>
    <t>BC Formoso2.3</t>
  </si>
  <si>
    <t>BC Formoso1.1</t>
  </si>
  <si>
    <t xml:space="preserve">Relé de proteção  atuado com função 86, sem atuar outra função. </t>
  </si>
  <si>
    <t>Realizado reset do relé e rearme do disjuntor.</t>
  </si>
  <si>
    <t>BC Formoso1.2</t>
  </si>
  <si>
    <t>BC Formoso1.3</t>
  </si>
  <si>
    <t>BC Aracu5.1</t>
  </si>
  <si>
    <t>BC Vazante1.3</t>
  </si>
  <si>
    <t>inversor 7</t>
  </si>
  <si>
    <t>Trip no disjuntor do QGBT.</t>
  </si>
  <si>
    <t>Realizado rearme do disjuntor do QGBT e normalização do inversor.</t>
  </si>
  <si>
    <t>Conflito de IP. DHCP desabilitado.</t>
  </si>
  <si>
    <t>Queda de rede, função 27.</t>
  </si>
  <si>
    <t>Reset no Relé de Proteção e acionamento da seccionadora</t>
  </si>
  <si>
    <t>BC Aracu5.2</t>
  </si>
  <si>
    <t>BC Vazante1.1</t>
  </si>
  <si>
    <t>Inverter01</t>
  </si>
  <si>
    <t>Logger resetado.</t>
  </si>
  <si>
    <t>Inverter02</t>
  </si>
  <si>
    <t>Inverter03</t>
  </si>
  <si>
    <t>Inverter04</t>
  </si>
  <si>
    <t>Inverter05</t>
  </si>
  <si>
    <t>Inverter06</t>
  </si>
  <si>
    <t>Inverter07</t>
  </si>
  <si>
    <t>Inverter08</t>
  </si>
  <si>
    <t>Inverter09</t>
  </si>
  <si>
    <t>Inverter10</t>
  </si>
  <si>
    <t>Inverter11</t>
  </si>
  <si>
    <t>Inverter12</t>
  </si>
  <si>
    <t>Inverter13</t>
  </si>
  <si>
    <t>Inverter14</t>
  </si>
  <si>
    <t>Inverter15</t>
  </si>
  <si>
    <t>Inverter16</t>
  </si>
  <si>
    <t>Inverter17</t>
  </si>
  <si>
    <t>BC Vazante1.2</t>
  </si>
  <si>
    <t>Inverter 1</t>
  </si>
  <si>
    <t>Inverter 2</t>
  </si>
  <si>
    <t>Inverter 3</t>
  </si>
  <si>
    <t>Inverter 4</t>
  </si>
  <si>
    <t>Inverter 5</t>
  </si>
  <si>
    <t>Inverter 6</t>
  </si>
  <si>
    <t>Inverter 7</t>
  </si>
  <si>
    <t>Inverter 8</t>
  </si>
  <si>
    <t>Inverter 9</t>
  </si>
  <si>
    <t>Inverter 10</t>
  </si>
  <si>
    <t>Inverter 11</t>
  </si>
  <si>
    <t>Inverter 12</t>
  </si>
  <si>
    <t>Inverter 13</t>
  </si>
  <si>
    <t>Inverter 14</t>
  </si>
  <si>
    <t>Inverter 15</t>
  </si>
  <si>
    <t>Inverter 16</t>
  </si>
  <si>
    <t>Inverter 17</t>
  </si>
  <si>
    <t>Inversor 1</t>
  </si>
  <si>
    <t>Inversor 2</t>
  </si>
  <si>
    <t>Inversor 3</t>
  </si>
  <si>
    <t>Inversor 4</t>
  </si>
  <si>
    <t>Inversor 5</t>
  </si>
  <si>
    <t>Inversor 6</t>
  </si>
  <si>
    <t>Inversor 7</t>
  </si>
  <si>
    <t>Inversor 8</t>
  </si>
  <si>
    <t>Inversor 9</t>
  </si>
  <si>
    <t>Logger resetado e eliminado falha temporária.</t>
  </si>
  <si>
    <t>BC Varjao1.1</t>
  </si>
  <si>
    <t xml:space="preserve">	UFV 1 - INV 1</t>
  </si>
  <si>
    <t>Falha de conexão com a internet.</t>
  </si>
  <si>
    <t xml:space="preserve">	UFV 1 - INV 2</t>
  </si>
  <si>
    <t xml:space="preserve">	UFV 1 - INV 3</t>
  </si>
  <si>
    <t xml:space="preserve">	UFV 1 - INV 4</t>
  </si>
  <si>
    <t xml:space="preserve">	UFV 1 - INV 5</t>
  </si>
  <si>
    <t>BC Varjao1.2</t>
  </si>
  <si>
    <t>BC Varjao1.3</t>
  </si>
  <si>
    <t>100KTL-H1(MBUS-13)</t>
  </si>
  <si>
    <t>UF3Inv2</t>
  </si>
  <si>
    <t>BC Varjao2.3</t>
  </si>
  <si>
    <t>100KTL-H1(MBUS-1)</t>
  </si>
  <si>
    <t>Conflito de IP. Configurações rápidas realizadas.</t>
  </si>
  <si>
    <t xml:space="preserve"> ACESSO LOCAL AO LOGGER PARA CONEXÃO DO INVERSOR</t>
  </si>
  <si>
    <t>BC Panama1.1</t>
  </si>
  <si>
    <t>ITAPOAN_003</t>
  </si>
  <si>
    <t>Falha de conexão com a internet, devido a desarme do disjuntor da usina Cereal 02.</t>
  </si>
  <si>
    <t>Normalizado após normalização da usina Cereal 02.</t>
  </si>
  <si>
    <t>CEREAL_002</t>
  </si>
  <si>
    <t>Desarme do disjuntor do inversor.</t>
  </si>
  <si>
    <t>Realizado o rearme do disjuntor em campo.</t>
  </si>
  <si>
    <t>ITAPOAN 001 (COM1-001)_001_001</t>
  </si>
  <si>
    <t>BC BomSucesso</t>
  </si>
  <si>
    <t>SG60KTL</t>
  </si>
  <si>
    <t>Abertura de chave fusível da fase B, após oscilação da rede. Apresentou sinais de curto nos TC e TP de medição.</t>
  </si>
  <si>
    <t>Chamados abertos com a concessionária: 443700638, 443700113, 443740292, 18434524. Foi realizado o fechamento da chave fusível após substituição do elo fusível, mas o TP e o TC de medição ainda  precisam ser substituídos. Chamados continuam sendo abertos.</t>
  </si>
  <si>
    <t>ABB_01</t>
  </si>
  <si>
    <t>ABB_02</t>
  </si>
  <si>
    <t>ABB_03</t>
  </si>
  <si>
    <t>ABB_04</t>
  </si>
  <si>
    <t>ABB_05</t>
  </si>
  <si>
    <t>ABB_06</t>
  </si>
  <si>
    <t>ABB_07</t>
  </si>
  <si>
    <t>ABB_08</t>
  </si>
  <si>
    <t>ABB_09</t>
  </si>
  <si>
    <t>ABB_10</t>
  </si>
  <si>
    <t>ABB_11</t>
  </si>
  <si>
    <t>Falha de comunicação do inversor com o logger.</t>
  </si>
  <si>
    <t>Falha comunicação</t>
  </si>
  <si>
    <t>Queda de rede da concessionária.</t>
  </si>
  <si>
    <t>Queda da rede do complexo. Normalizada após recomposição da rede pela distribuídora.</t>
  </si>
  <si>
    <t>BC Aracu3</t>
  </si>
  <si>
    <t>SG60KTL-ARACU_VII</t>
  </si>
  <si>
    <t>SG60KTL-ARACU_VI</t>
  </si>
  <si>
    <t>SG50CX-ARACU_VI</t>
  </si>
  <si>
    <t>SG50CX-ARACU-VII</t>
  </si>
  <si>
    <t>BC Aracu4</t>
  </si>
  <si>
    <t>SG75CX(COM1-018)_001_018</t>
  </si>
  <si>
    <t>SG75CX(COM1-018)_001_019</t>
  </si>
  <si>
    <t>SG75CX(COM1-018)_001_020</t>
  </si>
  <si>
    <t>SG75CX(COM1-018)_001_021</t>
  </si>
  <si>
    <t xml:space="preserve">	Inverter(MBUS-14)</t>
  </si>
  <si>
    <t xml:space="preserve">	Inverter(MBUS-15)</t>
  </si>
  <si>
    <t xml:space="preserve">	215KTL-H3(MBUS-12)</t>
  </si>
  <si>
    <t>Oscilação de rede da concessionária. Relé atuado por função 81 e 86.</t>
  </si>
  <si>
    <t>Após oscilação da rede, relé atuou. Foi realizado o reset e rearme do disjuntor.</t>
  </si>
  <si>
    <t>Sobretensão da rede.</t>
  </si>
  <si>
    <t>Inversor acusou sobretensão da rede. Técnico em campo para verificar. Verificado tensão alta da rede nos parâmetros do inversor, possívelmente os outros não sentiram devido à parametrização do inversor. Contato com o COS do estado de Goiás para informar a questão da tensão da rede.</t>
  </si>
  <si>
    <t>Inversor acusou sobretensão da rede. Normalizou automaticamente.</t>
  </si>
  <si>
    <t>BC Rio Bonito1</t>
  </si>
  <si>
    <t>SG36KTL-M-17_001_017</t>
  </si>
  <si>
    <t>Aberto protocolo: 444081777. Após normalização da rede, foi realizado manobra para normalização da geração da usina.</t>
  </si>
  <si>
    <t>SG60KTL-10_001_010</t>
  </si>
  <si>
    <t>SG60KTL-11_001_011</t>
  </si>
  <si>
    <t>SG60KTL-12_001_012</t>
  </si>
  <si>
    <t>SG60KTL-13_001_013</t>
  </si>
  <si>
    <t>SG60KTL-14_001_014</t>
  </si>
  <si>
    <t>SG60KTL-15_001_015</t>
  </si>
  <si>
    <t>SG60KTL-16_001_016</t>
  </si>
  <si>
    <t>SG60KTL-1_001_001</t>
  </si>
  <si>
    <t>SG60KTL-2_001_002</t>
  </si>
  <si>
    <t>SG60KTL-3_001_003</t>
  </si>
  <si>
    <t>SG60KTL-4_001_004</t>
  </si>
  <si>
    <t>SG60KTL-5_001_005</t>
  </si>
  <si>
    <t>SG60KTL-6_001_006</t>
  </si>
  <si>
    <t>SG60KTL-7_001_007</t>
  </si>
  <si>
    <t>SG60KTL-8_001_008</t>
  </si>
  <si>
    <t>SG60KTL-9_001_009</t>
  </si>
  <si>
    <t>BC Rio Bonito2</t>
  </si>
  <si>
    <t>INV-001</t>
  </si>
  <si>
    <t>INV-002</t>
  </si>
  <si>
    <t>INV-003</t>
  </si>
  <si>
    <t>INV-004</t>
  </si>
  <si>
    <t xml:space="preserve">UFV </t>
  </si>
  <si>
    <t>Desenergizar usina para substituição de sensor de corrente do disjuntor geral.</t>
  </si>
  <si>
    <t>Substituição de sensor de corrente do disjuntor geral da usina 2.3.</t>
  </si>
  <si>
    <t>Substituição de sensor de corrente do disjuntor geral da usina 1.3.</t>
  </si>
  <si>
    <t>Substituição de sensor de corrente do disjuntor geral da usina.</t>
  </si>
  <si>
    <t>Manutenção no barramento dos disjuntores para adequação ao pós closing..</t>
  </si>
  <si>
    <t>Manutenção nos barramentos.</t>
  </si>
  <si>
    <t>Desenergizar usina para teste de fusível nas stringbox.</t>
  </si>
  <si>
    <t>Realização de teste de fusível nas string box da usina 1.</t>
  </si>
  <si>
    <t>Inversor sem geração. Foi reiniciado.</t>
  </si>
  <si>
    <t>Inversor reiniciado e retomou a geração após procedimento.</t>
  </si>
  <si>
    <t xml:space="preserve">Desenergizado para substituição do sensor de corrente do disjuntor, adequação do pós-closing. </t>
  </si>
  <si>
    <t>Desenergizado para substituição de 1 módulo FV. Durante inspeção de rotina, foi verificado módulo quebrado.</t>
  </si>
  <si>
    <t>Substituição de módulo quebrado. Usina normalizada após finalização da manutenção.</t>
  </si>
  <si>
    <t xml:space="preserve">Relé de proteção  atuado com função 59. </t>
  </si>
  <si>
    <t>Disjuntor atuado.</t>
  </si>
  <si>
    <t>Rearmado o disjuntor do transformador.</t>
  </si>
  <si>
    <t>Parametrização do disjuntor que estava atuando, após substituição do sensor de corrente.</t>
  </si>
  <si>
    <t>Normalizado após parametrização.</t>
  </si>
  <si>
    <t>Abertura do religador após oscilação da rede.</t>
  </si>
  <si>
    <t>Normalização após manobra realizada pelo mantenedor.</t>
  </si>
  <si>
    <t>Falha de comunicação com a internet.</t>
  </si>
  <si>
    <t>Substituição do cabo de rede.</t>
  </si>
  <si>
    <t>Trip no relé de proteção, atuando 27 A.</t>
  </si>
  <si>
    <t>Falha de comunicação com a internet, após problema na torre do provedor.</t>
  </si>
  <si>
    <t>Normalizado após provedora atuar no problema de sinal com a torre.</t>
  </si>
  <si>
    <t>Falha de comunicação com o logger, após queima da fonte do conversor de mídia.</t>
  </si>
  <si>
    <t>Substituição de fonte do conversor de mídia.</t>
  </si>
  <si>
    <t>Relé atuado por 81.86.</t>
  </si>
  <si>
    <t>Realizado o reset  do relé e rearme do disjuntor.</t>
  </si>
  <si>
    <t>Falha de rede nas usinas de Varjão 2. Protocolo cemig: 109775700. Após chamados, fomos informados de manutenção na região, sob protocolo 1097785732.</t>
  </si>
  <si>
    <t>Normalizado após distribuidora finalizar a manutenção na região.</t>
  </si>
  <si>
    <t>Falha de comunicação com a internet, após problema no starlink.</t>
  </si>
  <si>
    <t>Falha comunicação, normalizada sozinha após strlink voltar a comunicar. Mantenedor precisou resetar o equipamento de comunicação em campo.</t>
  </si>
  <si>
    <t>BC Lencois Paulista</t>
  </si>
  <si>
    <t>Falha de comunicação com a internet, após problema no provedor.</t>
  </si>
  <si>
    <t>Normalizado após provedora atuar no problema de sinal da região.</t>
  </si>
  <si>
    <t>Manutenções em garantia solicitadas pela BC e executadas pela Tamura. Troca de DPS e alimentação da sinalização do painel de comando.</t>
  </si>
  <si>
    <t>Troca em Garantia</t>
  </si>
  <si>
    <t>Manutenções em garantia realizadas pela tamura.</t>
  </si>
  <si>
    <t>Manutenções em garantia solicitadas pela BC e executadas pela Tamura. Desligada pra troca de dps e trafo.</t>
  </si>
  <si>
    <t>Inversor identificando sobretensão da rede, demais equipamentos não sentiram.</t>
  </si>
  <si>
    <t>Ao realizar a verificação em campo, o equipamento já havia normalizado automaticamente.</t>
  </si>
  <si>
    <t>Manutenções em garantia solicitadas pela BC e executadas pela Tamura. Desligada pra troca de dps, disjuntor motor e verificações no trafo.</t>
  </si>
  <si>
    <t>Reposição de tubo termoretrátil nos barramentos da saída dos transformadores.</t>
  </si>
  <si>
    <t>Normalizado após acionar provedor de internet.</t>
  </si>
  <si>
    <t>BC Vazante2.1</t>
  </si>
  <si>
    <t>Inverter(MBUS-2)</t>
  </si>
  <si>
    <t xml:space="preserve">	Inverter(MBUS-4)</t>
  </si>
  <si>
    <t xml:space="preserve">	Inverter(MBUS-5)</t>
  </si>
  <si>
    <t xml:space="preserve">	Inverter(MBUS-12)</t>
  </si>
  <si>
    <t xml:space="preserve">	Inverter(MBUS-1)</t>
  </si>
  <si>
    <t xml:space="preserve">	Inverter(MBUS-10)</t>
  </si>
  <si>
    <t xml:space="preserve">	Inverter(MBUS-6)</t>
  </si>
  <si>
    <t xml:space="preserve">	Inverter(MBUS-7)</t>
  </si>
  <si>
    <t xml:space="preserve">	Inverter(MBUS-8)</t>
  </si>
  <si>
    <t>BC Vazante2.3</t>
  </si>
  <si>
    <t xml:space="preserve">	Inverter(MBUS-11)</t>
  </si>
  <si>
    <t xml:space="preserve">	Inverter(MBUS-13)</t>
  </si>
  <si>
    <t xml:space="preserve">	BC Corumba1.1</t>
  </si>
  <si>
    <t xml:space="preserve">	U01.I01</t>
  </si>
  <si>
    <t>Relá atuado, função 47.</t>
  </si>
  <si>
    <t>Manobra realizada para normalização da geração.</t>
  </si>
  <si>
    <t xml:space="preserve">	U01.I02</t>
  </si>
  <si>
    <t xml:space="preserve">	U01.I03</t>
  </si>
  <si>
    <t xml:space="preserve">	U01.I04</t>
  </si>
  <si>
    <t xml:space="preserve">	U01.I05</t>
  </si>
  <si>
    <t>Relá atuado, função 27/47.</t>
  </si>
  <si>
    <t xml:space="preserve">	U02.I01</t>
  </si>
  <si>
    <t xml:space="preserve">	U02.I02</t>
  </si>
  <si>
    <t xml:space="preserve">	U02.I03</t>
  </si>
  <si>
    <t xml:space="preserve">	U02.I04</t>
  </si>
  <si>
    <t xml:space="preserve">	U02.I05</t>
  </si>
  <si>
    <t xml:space="preserve">	BC Corumba1.3</t>
  </si>
  <si>
    <t xml:space="preserve">	U03.I01</t>
  </si>
  <si>
    <t xml:space="preserve">	U03.I02</t>
  </si>
  <si>
    <t xml:space="preserve">	U03.I03</t>
  </si>
  <si>
    <t xml:space="preserve">	U01. I01</t>
  </si>
  <si>
    <t xml:space="preserve">	U01. I02</t>
  </si>
  <si>
    <t xml:space="preserve">	BC Corumba2.2</t>
  </si>
  <si>
    <t xml:space="preserve">	BC Corumba2.3</t>
  </si>
  <si>
    <t>Manutenções em garantia solicitadas pela BC e executadas pela Tamura. Substituição de disparador dos disjuntores de baixa dos trafos de 500kVa.</t>
  </si>
  <si>
    <t>DUR</t>
  </si>
  <si>
    <t>Usina desenergizada para avaliação da extensão dos danos causados.</t>
  </si>
  <si>
    <t>Urgência</t>
  </si>
  <si>
    <t>Desligamento de urgência. Religado após verificações em campo.</t>
  </si>
  <si>
    <t>Corrente residual anormal</t>
  </si>
  <si>
    <t>Falha inversor</t>
  </si>
  <si>
    <t>Auto-restart.</t>
  </si>
  <si>
    <t>Inversor reiniciado.</t>
  </si>
  <si>
    <t>Baixa impedância de isolamento</t>
  </si>
  <si>
    <t>Falha de energia de rede elétrica no sistema.</t>
  </si>
  <si>
    <t>Falha de sobretenção da rede, identificada pelo inversor.</t>
  </si>
  <si>
    <t>Falha de comunicação com o logger , para verificação do conversor de mídia de outra unidade consumidora.</t>
  </si>
  <si>
    <t>Retirada de fonte para verificação e teste em outra unidade consumidora. Foi recolocada no local original assim que feito o teste.</t>
  </si>
  <si>
    <t>Desligado o inversor, feito alguns testes solicitados pelo fabricante e reiniciado equipamento.</t>
  </si>
  <si>
    <t>Potência ativa zerada</t>
  </si>
  <si>
    <t>Ident. O&amp;M</t>
  </si>
  <si>
    <t>Identificada alta tensão da rede, informado ao COS da distibuídora.</t>
  </si>
  <si>
    <t>Inversor identificou sobretensão da rede</t>
  </si>
  <si>
    <t>BC Panama1.2</t>
  </si>
  <si>
    <t>ART_004</t>
  </si>
  <si>
    <t>Normalizado por prestador de serviço na região.</t>
  </si>
  <si>
    <t>Identificado em campo inversor carbonizado</t>
  </si>
  <si>
    <t xml:space="preserve">Após controle do fogo ocasionado, os circuitos do inversor foram desenergizados. </t>
  </si>
  <si>
    <t>Falha de comunicação no logger.</t>
  </si>
  <si>
    <t>Falha de comunicação normalizada após verificação em campo.</t>
  </si>
  <si>
    <t>Explosão do transformador do datacenter, derrubando o servidor, a troca já está sendo realizada, previsão de retorno dia 01/08/2025 às 18:00.</t>
  </si>
  <si>
    <t>Manutenção realizada pelo provedor de internet.</t>
  </si>
  <si>
    <t xml:space="preserve">Oscilação na comunicação do logger com o fusion solar, apenas desta unidade consumidora. </t>
  </si>
  <si>
    <t>Realizada parametrização das configurações rápidas no logger.</t>
  </si>
  <si>
    <t>Oscilação da rede ocasionou desarme da usina. Mantenedor estava in loco no horário da ocorrência.</t>
  </si>
  <si>
    <t>Falha de sobretensão da rede. Foi feito um chamado no COS Equatorial pelo whatsapp.</t>
  </si>
  <si>
    <t>Após normalização da tensão, foi solicitado acompanhamento dos níveis de tensão por parte da operação.</t>
  </si>
  <si>
    <t xml:space="preserve">Oscilação da rede, falha 86  - Relé de bloqueio. </t>
  </si>
  <si>
    <t>Após identificação, mantenedor realizou o programa de manobra para normalização da usina.</t>
  </si>
  <si>
    <t>Equipamento desligado para substituição. Este inversor era um inversor de 60kW no local de um inversor de 75kW, após falha e tratativa em garantia do inversor de 75kW. A O&amp;M comprou e irá instalar o inversor de potência compatível ao projeto.</t>
  </si>
  <si>
    <t>Inversor foi substituído.</t>
  </si>
  <si>
    <t>Falha de comunicação com o logger.</t>
  </si>
  <si>
    <t>Realizado reset do logger e reiniciado o inversor.</t>
  </si>
  <si>
    <t>Falha de comunicação com o logger 1000b, da sungrow.</t>
  </si>
  <si>
    <t>Foi realizado um procedimento de reset do equipamento.</t>
  </si>
  <si>
    <t>Desarme do disjuntor geral, após oscilação de energia.</t>
  </si>
  <si>
    <t xml:space="preserve">Falha de comunicação com o logger. </t>
  </si>
  <si>
    <t>Falha de internet no complexo, após desarme da usina 1.1. Internet do complexo é conectada nesta usina.</t>
  </si>
  <si>
    <t>Desarme após oscilação da rede da concessionária.</t>
  </si>
  <si>
    <t>Inversor desenergizado para substituição de dois módulos. Os módulos FV foram identificados com problemas após inspeção local.</t>
  </si>
  <si>
    <t>Substituição de módulos realizada. Usina normalizada após execução da atividade.</t>
  </si>
  <si>
    <t>Falha de sobretensão da rede, identificada pelo inversor e pela equipe via sistema de monitoramento. Foi feito um chamado no COS Equatorial. Protocolos: 446014383, 446015216, 446015778.</t>
  </si>
  <si>
    <t xml:space="preserve">Inversor apenas foi capaz de se recuperar após tensão abaixar e estabilizar, por parte da distribuídora. Os demais inversores não sentiram a sobretensão. Está sendo avaliado os motivos pelos quais apenas alguns estão subindo alarme e outros não. </t>
  </si>
  <si>
    <t>Inversor será desenergizado para substituição de módulo manchado (aparentemente queimado).</t>
  </si>
  <si>
    <t>Desligamento da UFV para substituição de cabos PT100 no transformador. Adequação ao pós-closing.</t>
  </si>
  <si>
    <t>Substituição realizada. Usina normalizada após execução da atividade.</t>
  </si>
  <si>
    <t>Baixa impedância de isolamento.</t>
  </si>
  <si>
    <t>B. Res. Isolamento</t>
  </si>
  <si>
    <t>Inversor desenergizado para avaliação e reenergizado, após realização de medições das strings.</t>
  </si>
  <si>
    <t>Auto-Restart</t>
  </si>
  <si>
    <t>Alarme de baixa resistência de isolamento, normalizou automaticamente.</t>
  </si>
  <si>
    <t>Inversor 06</t>
  </si>
  <si>
    <t xml:space="preserve">Inversor desenergizado para retirada de duas strings que passariam por manutenção, strings estavam apresentando desempenho a menor que as demais. </t>
  </si>
  <si>
    <t>Inversor foi normalizado após a retirada das duas strings.</t>
  </si>
  <si>
    <t xml:space="preserve">Duas strings que estavam apresentando desempenho a menor que as demais foram retiradas para manutenção programada. </t>
  </si>
  <si>
    <t>Falha de sobretensão da rede, identificada pelo inversor e pela equipe via sistema de monitoramento. Foi feito um chamado no COS Equatorial. Protocolos: 446175071,  446174803, 446174484.</t>
  </si>
  <si>
    <t>Inversor desenergizado para recolocar as duas strings que passaram por manutenção.</t>
  </si>
  <si>
    <t>Inversor foi normalizado após a recomposição das duas strings.</t>
  </si>
  <si>
    <t>Falha de comunicação com o logger, da sungrow.</t>
  </si>
  <si>
    <t xml:space="preserve">Prestador de serviço O&amp;M em contato com o fornecedor do logger. Após diversos testes, o equipamento voltou a comunicar. </t>
  </si>
  <si>
    <t>Usina desenergizada para manutenção anual da SE.</t>
  </si>
  <si>
    <t>Após manutenção, foi realizada a sequência de manobras para normalização da usina.</t>
  </si>
  <si>
    <t>Oscilação da internet no complexo.</t>
  </si>
  <si>
    <t>SG75CX(COM1-019)_001_019</t>
  </si>
  <si>
    <t>SG75CX(COM1-020)_001_020</t>
  </si>
  <si>
    <t>SG75CX(COM1-021)_001_021</t>
  </si>
  <si>
    <t xml:space="preserve">Inversor desenergizado para substituição de fusível da string 04. </t>
  </si>
  <si>
    <t>Inversor normalizado após substituição do fusível da string 04.</t>
  </si>
  <si>
    <t>Realizado procedimento de reset do smartlogger.</t>
  </si>
  <si>
    <t>Desligamento para registrar fotos do borne dos cabos pt100.</t>
  </si>
  <si>
    <t>Usina normalizada após finalização do registro solicitado pelo time de DEV.</t>
  </si>
  <si>
    <t>Verificação física da instalação, alarmes e verificação do reaperto. Após validação, disjuntor rearmado e inversor normalizado.</t>
  </si>
  <si>
    <t>Função 81 e 86 atuadas no relé de proteção.</t>
  </si>
  <si>
    <t xml:space="preserve">Falha de internet na usina 2. </t>
  </si>
  <si>
    <t>Verificado o roteador, onde foi feito o procedimento de reset do mesmo.</t>
  </si>
  <si>
    <t xml:space="preserve">Mantenedor reiniciou o roteador. </t>
  </si>
  <si>
    <t>Usina desenergizada para manutenção substituição de equipamentos danificados da medição (TP e TC).</t>
  </si>
  <si>
    <t>Após substituição dos equipamentos, foi realizada a normalização da usina.</t>
  </si>
  <si>
    <t>Realizado procedimento de reiniciar o roteador.</t>
  </si>
  <si>
    <t xml:space="preserve">Subtensão da rede, 27B. </t>
  </si>
  <si>
    <t>Após rede estabilizar, usina foi normalizada pelo mantenedor, programa de manobras foi realizado.</t>
  </si>
  <si>
    <t xml:space="preserve">Subtensão da rede, 27A, 27B, 27C. </t>
  </si>
  <si>
    <t>TRF</t>
  </si>
  <si>
    <t>Transformador</t>
  </si>
  <si>
    <t>Manobra de desenergização da usina para realização de coleta do óleo do transformador para análise em laboratório.</t>
  </si>
  <si>
    <t>Manobra de energização realizada após finalização da coleta.</t>
  </si>
  <si>
    <t>Falha de sinal de internet.</t>
  </si>
  <si>
    <t>Desequilíbrio na rede 34,5kV, atuando relé 27 ABC . Queda de rede.</t>
  </si>
  <si>
    <t>Queda da rede 34,5kV. Religador aberto.</t>
  </si>
  <si>
    <t>Realizado o desarme e rearme do disjuntor.</t>
  </si>
  <si>
    <t>Falha relé de bloqueio, 86.</t>
  </si>
  <si>
    <t>Falha relé 81 e 27.</t>
  </si>
  <si>
    <t xml:space="preserve">Mantenedor reiniciou o logger. </t>
  </si>
  <si>
    <t>Falha relé 81 e 86.</t>
  </si>
  <si>
    <t>Sobretensão da rede da concessionária.</t>
  </si>
  <si>
    <t>Após rede estabilizar, usina foi normalizada pelo mantenedor, programa de manobras foi realizado. Necessário acionar a equatorial para melhorar a tensão, que estava muito alta.</t>
  </si>
  <si>
    <t>Usina econtrava-se desligada por atuação do relé de proteção, ocasionado por desequilíbrio de rede externa.</t>
  </si>
  <si>
    <t>Verificando os níveis de tensão da rede no relé, inspeção geral na subestação e usina e identificado a anormalidade, feito o reset das proteções e rearmado o DJ geral da UC.</t>
  </si>
  <si>
    <t>Desligada por atuação do relé de proteção por 81 e 86.</t>
  </si>
  <si>
    <t>Verificado os níveis de tensão da rede no relé inspeção geral na SE e resetado o relé e rearmado o disjuntor.</t>
  </si>
  <si>
    <t>fonte do conversor de midia no rack queimada.</t>
  </si>
  <si>
    <t>Substituição da fonte de alimentação do conversor de mídia.</t>
  </si>
  <si>
    <t>Relé de segurança atuado, com as falhas: 67 - fase C, 59 - N, 27 - Fase A, B e C e falha 86.</t>
  </si>
  <si>
    <t>Resetado o relé e rearmado UFV, acompanhado funcionamento.</t>
  </si>
  <si>
    <t>Relé de segurança do disjuntor de entrada com as falhas: 27 - Fase A, B e C, 67- Fase C, 47 e 86 atuadas.</t>
  </si>
  <si>
    <t>Resetado o Relé de segurança e rearmado disjuntores.</t>
  </si>
  <si>
    <t>Usina encontrava-se desligada por atuação do relé de proteção ocasionado por desequilíbrio de tensão da rede externa.</t>
  </si>
  <si>
    <t>verificado níveis de tensão da rede no relé, inspeção geral na subestação, feito reset das proteções e rearmado o DJ.</t>
  </si>
  <si>
    <t>Durante a verificação foi constatado desequilíbrio de tensão por parte da concessionária.</t>
  </si>
  <si>
    <t>Inspeção em todo complexo, após verificações, foi resetado o relé e rearmado o disjuntor.</t>
  </si>
  <si>
    <t>Desligado o inversor 4 da usina 3 para troca de módulos quebrado pela roçagem pela empresa terceirizada sigma.</t>
  </si>
  <si>
    <t>BC Turvania1.4</t>
  </si>
  <si>
    <t>Desligado o inversor 1 da usina 4 para troca de módulos quebrado pela roçagem pela empresa terceirizada sigma.</t>
  </si>
  <si>
    <t>Desligado o inversor 2 da usina 4 para troca de módulos quebrado pela roçagem pela empresa terceirizada sigma.</t>
  </si>
  <si>
    <t>Desligado o inversor 4 da usina 4 para troca de módulos quebrado pela roçagem pela empresa terceirizada sigma.</t>
  </si>
  <si>
    <t>BC Turvania1.5</t>
  </si>
  <si>
    <t>Desligado o inversor 1 da usina 5 para troca de módulos quebrado pela roçagem pela empresa terceirizada sigma.</t>
  </si>
  <si>
    <t>Desligado o inversor 2 da usina 5 para troca de módulos quebrado pela roçagem pela empresa terceirizada sigma.</t>
  </si>
  <si>
    <t>Desligado o inversor 4 da usina 5 para troca de módulos quebrado pela roçagem pela empresa terceirizada sigma.</t>
  </si>
  <si>
    <t>Falha no relé de segurança do disjuntor de entrada. falhas: 67 - fase B e C, 27 - Fase B e 86</t>
  </si>
  <si>
    <t>Foi realizado inspeçao visual na cabine do PMT, resetado o relé de segurança, verificando se não havia mais nenhuma falha, e rearmado disjuntor de entrada.</t>
  </si>
  <si>
    <t>Usina desenergizada para manutenção anual da SE e termografia.</t>
  </si>
  <si>
    <t>Relé de segurança do disjuntor de entrada do PMT, falha 27 atuada nas fases A, B e C, e falha 59 no N.</t>
  </si>
  <si>
    <t>Resetado e rearmado disjuntor de entrada do PMT.</t>
  </si>
  <si>
    <t>BC Camarao1.1</t>
  </si>
  <si>
    <t>Passar cabo comunicação entre os clientes no cúbico pela empresa PowerSys e a manutenção anual da SE.</t>
  </si>
  <si>
    <t>BC Camarao1.2</t>
  </si>
  <si>
    <t>Inv. 4</t>
  </si>
  <si>
    <t>Inv. 3</t>
  </si>
  <si>
    <t>BC Camarao1.4</t>
  </si>
  <si>
    <t>inv. 1</t>
  </si>
  <si>
    <t>Queda do servidor de internet.</t>
  </si>
  <si>
    <t>Após contato com provedor de internet, foi realizado um reset do equipamento.</t>
  </si>
  <si>
    <t>Falha de internet na usina 5.</t>
  </si>
  <si>
    <t>Foi feito toda inspeção na usina e realizado o procedomento de desligar e reiniciar o roteador.</t>
  </si>
  <si>
    <t>Roteador com porta queimada na usina, provedor realizou a substituição dos equipamentos.</t>
  </si>
  <si>
    <t>Após substituição, foi necessário configurar e comunicação foi normalizada. Geração não foi afetada.</t>
  </si>
  <si>
    <t>Durante a verificação foi constado desequilíbrio de tensão por parte da concessionária .</t>
  </si>
  <si>
    <t>Foi feito inspeção em todo complexo e resetado relé e rearmado disjuntor.</t>
  </si>
  <si>
    <t>Inversor encontrava-se desligado por conta de um trip no disjuntor.</t>
  </si>
  <si>
    <t>Disjuntor desarmado, feita inspeção local e rearmado. Há necessidade de acompanhamento.</t>
  </si>
  <si>
    <t>Desarme do disjuntor após desequilíbrio da rede.</t>
  </si>
  <si>
    <t>Realizado rearme do disjuntor.</t>
  </si>
  <si>
    <t>Inversores com potência ativa zerada.</t>
  </si>
  <si>
    <t>Oscilação da rede, derrubou o disjuntor geral. Após inspeção, usina foi normalizada.</t>
  </si>
  <si>
    <t>Desligamento programado inspeção no tp de proteção e fusível.</t>
  </si>
  <si>
    <t>Realizada inspeção no cúbiculo de proteção e feito o teste de continuidade no fusível do tp de entrada e indentificado que está aberto (fusível 0,5A 36kv) aguardando outro pra repor.</t>
  </si>
  <si>
    <t>Após substituição do roteador, a comunicação ficou oscilando. Foi necessário enviar um time para verificar em campo.</t>
  </si>
  <si>
    <t>Foi necessário realizar a mudança de alguns parâmetros de IP. Geração não foi afetada.</t>
  </si>
  <si>
    <t>Foi feito inspeção em todo o complexo e resetado o relé e rearmado o disjuntor.</t>
  </si>
  <si>
    <t>Desligar a usina para retirar insetos do QGBT e realizar limpeza dos equipamentos.</t>
  </si>
  <si>
    <t>Desarme do disjuntor após desequilíbrio da rede. Função 86 atuada no relé de proteção.</t>
  </si>
  <si>
    <t>Inspeção no QGBT e no cubículo, reset no relé de proteção e rearme do disjuntor.</t>
  </si>
  <si>
    <t xml:space="preserve">Após curto, foi identificado que o logger teve as portas de comunicação queimadas. </t>
  </si>
  <si>
    <t>Após testes, foi constatado que a porta do logger estava queimada. Foi realizada a substuição do logger e da placa de comunicação de dois inversores, que também haviam queimado.</t>
  </si>
  <si>
    <t>SG75CX(COM2-01)</t>
  </si>
  <si>
    <t>Curto circuito na rede com abertura do religador, após pássaro pousar na rede.</t>
  </si>
  <si>
    <t>Foi retirado objeto da rede e fechado religador.</t>
  </si>
  <si>
    <t>Falta de tensão da rede. Abertura de chamado na equatorial.</t>
  </si>
  <si>
    <t>Após normalização da rede pela concessionária, a usina foi normalizada.</t>
  </si>
  <si>
    <t>Cabo de rede de alta tensão da equatorial que passa dentro da usina rompeu, ocasionando arco elétrico.</t>
  </si>
  <si>
    <t>Aberto chamado emergencial pra equatorial, onde foi enviado uma equipe local e foi realizada a emenda do cabo.</t>
  </si>
  <si>
    <t>Internet oscilando , queda da rede de internet pelo provedor local.</t>
  </si>
  <si>
    <t>Fornecimento de sinal da internet normalizado pelo provedor.</t>
  </si>
  <si>
    <t>Falha na comunicação com a internet.</t>
  </si>
  <si>
    <t>Durante inspeção local foi identificada falta de comunicação com o logger.</t>
  </si>
  <si>
    <t>Foi realizado o reset do smartlogger.</t>
  </si>
  <si>
    <t>Realizado o desligamento das usinas do complexo para execução de avaliação e testes programados pela equipe da BRASOL.</t>
  </si>
  <si>
    <t>Colaborador Brasol</t>
  </si>
  <si>
    <t>A usina foi desenergizada para inspeção do time de campo da Brasol. Após verificações realizadas, foi realizada manobra para normalização da usina.</t>
  </si>
  <si>
    <t>Logger perdeu comunicação com a internet da usina.</t>
  </si>
  <si>
    <t>Foi realizado o procedimento de desligar o roteador, aguardar, ligar o roteador e verificado as configurações rápidas do smartlogger.</t>
  </si>
  <si>
    <t>BC Turvania1.1</t>
  </si>
  <si>
    <t>Realizado o desligamento da usina para execução de avaliação e testes programados pela equipe da BRASOL.</t>
  </si>
  <si>
    <t>BC Turvania1.2</t>
  </si>
  <si>
    <t>Usina gerando normalmente, falta de internet na região. Provedora de internet foi acionada.</t>
  </si>
  <si>
    <t>Após análise em campo, foi constatado falta de internet nesta usina. A provedora de internet foi contatada. A falta foi geral nessa região.</t>
  </si>
  <si>
    <t>Realizado o desligamento de todo o complexo para execução de avaliação e testes programados pela equipe da BRASOL.</t>
  </si>
  <si>
    <t>Falha de internet, starlink ficou fora do ar.</t>
  </si>
  <si>
    <t>Foi feito reset da starlink, e a comunicação foi restabelecida.</t>
  </si>
  <si>
    <t>Desligamento do complexo UFV Formoso 1 para limpeza do cúbiculo de medição.</t>
  </si>
  <si>
    <t>Após manutenção, usina foi reenergizada de acordo com programa de manobras.</t>
  </si>
  <si>
    <t>Foi constatado que a atualização dos equipamentos da CCK e Wago (SCADA) estavam derrubando a internet do complexo, por causarem conflito de IP. Após identificação deste problema, a atualização foi feita de outra maneira, evitando conflitos de rede.</t>
  </si>
  <si>
    <t>BC Barra1</t>
  </si>
  <si>
    <t>Inverter__1</t>
  </si>
  <si>
    <t>Trip do disjuntor da usina 3.</t>
  </si>
  <si>
    <t>Após oscilação da rede, disjuntor do QGBT entrou em trip. Após identificação, foi rearmado em campo.</t>
  </si>
  <si>
    <t>Inverter__2</t>
  </si>
  <si>
    <t>Inverter__3</t>
  </si>
  <si>
    <t>Inverter__4</t>
  </si>
  <si>
    <t>Inverter__5</t>
  </si>
  <si>
    <t>Inverter__6</t>
  </si>
  <si>
    <t>Inverter__7</t>
  </si>
  <si>
    <t>Inverter__8</t>
  </si>
  <si>
    <t>Inverter__9</t>
  </si>
  <si>
    <t>Inverter__10</t>
  </si>
  <si>
    <t>Queda de rede atuando os relés 27 ABC .</t>
  </si>
  <si>
    <t>Após análise em campo, foi constatado desarme nesta usina após oscilação da rede da concessionária, subtensão. Foi realizado o programa de manobra para normalização da usina.</t>
  </si>
  <si>
    <t>Logger perdeu comunicação com o isolarcloud, entretanto, comunica no Energrid (SCADA).</t>
  </si>
  <si>
    <t>Foi realizado o ajuste de data e hora no equipamento, e as informações voltaram a subir no isolarcloud.</t>
  </si>
  <si>
    <t>Rompimento de fibra de internet.</t>
  </si>
  <si>
    <t>Manutenção da fibra realizada pelo provedor.</t>
  </si>
  <si>
    <t>Foco de incêndio ao lado da usina. Foi realizado o desligamento da usina, para verificar possíveis danos causados pelo fogo.</t>
  </si>
  <si>
    <t>Após verificação em campo, o fogo também alcançou a rede da concessionária. Após ação dos bombeiros e da concessionária a usina foi normalizada.</t>
  </si>
  <si>
    <t>Após verificação em campo, o fogo também alcançou a rede da concessionária. Essa UC não pôde ser normalizada junto com s demais, pois o disjuntor não aceitou rearme. Foi realizada a compra de um novo equipamento e substituído em campo.</t>
  </si>
  <si>
    <t>Função 81 atuada no relé de proteção.</t>
  </si>
  <si>
    <t>Falha na rede de internet.</t>
  </si>
  <si>
    <t xml:space="preserve">Foi realizado o reset e a conexão foi reestabelecida. </t>
  </si>
  <si>
    <t>Desligamento programado - PowerSys. Foi feita a parametrização do relé da usina e manutenção no transformador do cliente 1.</t>
  </si>
  <si>
    <t>RADIO_007</t>
  </si>
  <si>
    <t xml:space="preserve">Disjuntor do inversor desarmado, após oscilação da rede. </t>
  </si>
  <si>
    <t>Prestador deslocou até a usina para realizar a verificação em campo. O disjuntor estava atuado e foi realizado o rearme do mesmo.</t>
  </si>
  <si>
    <t>Desligamento programado da usina para realização de adequação técnica no barramento de corrente (BC), com substituição de disjuntor.</t>
  </si>
  <si>
    <t xml:space="preserve"> Após realização da adequação no QGBT, foi realizada a troca do disjuntor.</t>
  </si>
  <si>
    <t>Foi identificada uma falha de comunicação no inversor, como se ele estivesse travado, apesar de estar gerando.</t>
  </si>
  <si>
    <t>A comunicação foi restabelecida automaticamente, sem necessidade de intervenção técnica.</t>
  </si>
  <si>
    <t>Foi realizado desligamento programado para a execução de manutenção preventiva anual. As atividades envolveram:  
- Manutenção dos transformadores  
- Verificação e testes nos cabos de média tensão  
- Parametrização dos relés de proteção .</t>
  </si>
  <si>
    <t>Foi realizado o contato com a provedora de internet para que fosse reestabelecido o sinal.</t>
  </si>
  <si>
    <t>Queda de rede atuando os relés 27 A.</t>
  </si>
  <si>
    <t>Desligamento programado da usina para realização de testes de medição de resistência do sistema de aterramento (medição de ohm).</t>
  </si>
  <si>
    <t>Função 86 e 27C atuadas no relé de proteção.</t>
  </si>
  <si>
    <t>Usina encontrava -se desligado por atuação do relé de proteção, ocasionando por desequilíbrio de rede externa.</t>
  </si>
  <si>
    <t>Função 86 e 81 atuadas no relé de proteção.</t>
  </si>
  <si>
    <t>Logger com servidor errado.</t>
  </si>
  <si>
    <t>Falha de Comunicação</t>
  </si>
  <si>
    <t>Foi mudado o servidor do logger para o "internacional" e o mesmo voltou a comunicar no isolarcloud. A geração não foi afetada.</t>
  </si>
  <si>
    <t>Sem rede de internet, toda a cidade ficou sem sinal de internet.</t>
  </si>
  <si>
    <t>Após normalização da internet, comunicação voltou automaticamente.</t>
  </si>
  <si>
    <t xml:space="preserve">Queda de rede da concessionária. </t>
  </si>
  <si>
    <t>Após análise em campo, foi constatado desarme nesta usina por queda da rede da concessionária. Assim que possível, foi realizado o programa de manobra para normalização da usina.</t>
  </si>
  <si>
    <t>Fonte do conversor de mídia queimada.</t>
  </si>
  <si>
    <t>Fonte do conversor de mídia foi substituída e comunicação foi normalizada.</t>
  </si>
  <si>
    <t>Trip no disjuntor geral do QGBT.</t>
  </si>
  <si>
    <t>Foi realizado o desarme e rearme do disjuntor. Será feito acompanhamento no decorrer do dia.</t>
  </si>
  <si>
    <t>Função 27A ativa no relé de proteção.</t>
  </si>
  <si>
    <t>Foi verificado os níveis de tensão da rede no relé, inspeção geral na SE e usina e após ser identificada a anormalidade, foi feito o reset das proteções e rearmado o DJ .</t>
  </si>
  <si>
    <t>Falha de comunicação com a smartlogger.</t>
  </si>
  <si>
    <t>Realizado reset da smartlogger.</t>
  </si>
  <si>
    <t>Proteção 81 atuada no relé de proteção.</t>
  </si>
  <si>
    <t>Desligamento programado da usina para finalizar com ajustes no trafo de média tensão ( Empresa contratada Power Sys)</t>
  </si>
  <si>
    <t>Função 86 e 27 atuadas no relé de proteção.</t>
  </si>
  <si>
    <t>Função 86 e 47 atuadas no relé de proteção.</t>
  </si>
  <si>
    <t>Inverter(MBUS-11)</t>
  </si>
  <si>
    <t>Desarme causado por oscilação da rede da concessionária. Foram realizados testes de tensão e corrente nos circuitos da usina. Após verificação, constatou-se que a ausência de geração é decorrente de falha no fornecimento de energia pela rede da concessionária (Equatorial), caracterizando desligamento externo.</t>
  </si>
  <si>
    <t>Foi aberto chamado junto à concessionária Equatorial, que restabeleceu o fornecimento de energia na manhã do dia 19/09. As unidades UFVs retornaram à operação, com exceção da UFV 1.4, que permaneceu inativa. O mantenedor foi acionado e, ao realizar a abertura da cabine do cubículo, identificou a necessidade de reconectar os fusíveis dos TPs. Após o encaixe correto, a UFV 1.4 foi normalizada, retornando à operação padrão.</t>
  </si>
  <si>
    <t>Queda de rede, por parte da concessionária.</t>
  </si>
  <si>
    <t>Após abertura de chamado para a rede de 34,5kV e normalização da concessionária, a usina foi normailzada pelo time de campo.</t>
  </si>
  <si>
    <t>Desligamento programado da usina para realização de  ajustes no trafo de média tensão e ensaios elétricos nos cubículos.</t>
  </si>
  <si>
    <t>Após a conclusão das manutenções, foi realizada manobra para normalização da usina.</t>
  </si>
  <si>
    <t>Falha 2064 - Equipamento anormal.</t>
  </si>
  <si>
    <t>Tratativa com o fabricante. Troca em garantia em avaliação. Usina ficará sem o inversor, pois não há sobressalente. Média de 1,6MWh por dia de perda de geração.</t>
  </si>
  <si>
    <t>Tratativa com o fabricante. Troca em garantia em aprovada. Usina ficará sem o inversor, pois não há sobressalente. Média de 1,6MWh por dia de perda de geração. Aguardando assinatura do termo de responsabilidade por parte do time da Brasol. Não foi necessário assinatura do termo, conseguimos liberar junto a huawei, após emissão de notas pendentes pela brasol. Realizada a substituição do inversor no dia 30/10/2025.</t>
  </si>
  <si>
    <t>Durante a verificação foi constatado que houve subtensão na rede.</t>
  </si>
  <si>
    <t>Foi feito inspeção em todo complexo, checado nível de tensão e resetado relé e rearmado disjuntor.</t>
  </si>
  <si>
    <t>Sem internet por causa de um queda no provedor.</t>
  </si>
  <si>
    <t>Função 81, 86 e 47 atuadas no relé. Chuva intensa na região.</t>
  </si>
  <si>
    <t xml:space="preserve">Após um forte temporal de chuva e ventos muito forte, tivemos a queda da usina pelo problema na rede externa da concessionária CPFL. </t>
  </si>
  <si>
    <t>Aberto vários chamados para restabelecer o abastecimento de energia, mas até o momento não voltou, sendo o protocolo mais atual aberto 9483239390.</t>
  </si>
  <si>
    <t>Queda de energia da rede devido a fortes chuvas na região.</t>
  </si>
  <si>
    <t>Foi feito inspeção em todo complexo, checado nível de tensão e fechado religador e rearmado disjuntor.</t>
  </si>
  <si>
    <t>Foi registrada atuação do relé de proteção com alarmes de sobrecorrente temporizada e subtensão,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</si>
  <si>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 Sistema restabelecido com sucesso.</t>
  </si>
  <si>
    <t>Disjuntor desarmado, feita inspeção local e rearmado.</t>
  </si>
  <si>
    <t>Foi registrada atuação do relé de proteção com falha 47,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</si>
  <si>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t>
  </si>
  <si>
    <t>Queda da rede. A falha na rede de distribuição da concessionária foi causada por descargas atmosféricas e condições climáticas adversas.</t>
  </si>
  <si>
    <t>Após o restabelecimento do fornecimento pela concessionária, o procedimento de normalização foi iniciado e concluído com sucesso. As seguintes etapas foram: (Inspeção visual, sequência de manobra para energização e monitoramento).</t>
  </si>
  <si>
    <t>Inversor desenergizado para substituição de módulo com ponto quente identificado em termogafia terrestre.</t>
  </si>
  <si>
    <t>Após substituição do módulo, foi realizada a inspeção e testes nas conexões e inversor foi normalizado.</t>
  </si>
  <si>
    <t>Função 47 atuadas no relé.</t>
  </si>
  <si>
    <t>Desligamento programado da usina para registro dos TPs da  usina 2.1 (SN) para verificação do fabricante (avaliar necessidade de garantia). O desligamento das demais usinas foi realizado para substituição das canaletas dos QGBTs que estavam danificadas.</t>
  </si>
  <si>
    <t>Foi feito inspeção no cúbiculo de proteção 2.1 e rearpetado os parafusos do tp de entrada. Não foi possível trocas todas as canaletas, devido às conexões e cabeamentos estarem bastante curtos. Será realizada uma nova intervenção após programação.</t>
  </si>
  <si>
    <t>Função 81 e 86 atuadas no relé.</t>
  </si>
  <si>
    <t>Relé atuado por queda de energia.</t>
  </si>
  <si>
    <t>Função 86 atuada.</t>
  </si>
  <si>
    <t>Função 27 atuada.</t>
  </si>
  <si>
    <t>Falha de internet na usina.</t>
  </si>
  <si>
    <t>Falha após oscilação da rede.</t>
  </si>
  <si>
    <t>ARAGUATINS 2.3</t>
  </si>
  <si>
    <t>Coolers da ventilação forçada danificados.</t>
  </si>
  <si>
    <t>Garantia</t>
  </si>
  <si>
    <t>Aguardando a substituição do item pelo fornecedor, Tamura, em garantia.</t>
  </si>
  <si>
    <t>CBP</t>
  </si>
  <si>
    <t>Cabine Primária</t>
  </si>
  <si>
    <t>Desligamento programado para o pessoal do Grupo BC fazer a substituição das tomadas óptica entre o medidor da concessionária e o CCK.</t>
  </si>
  <si>
    <t>Foi realizada a troca das tomadas óptica que vai do CCk até o medidor. Devido a porta da frente está com lacre da concessionária, foi acessado pela porta de trás dos cubículos. Depois de executado, foi feito inspeção em todo complexo,  resetado relé e rearmado disjuntor.</t>
  </si>
  <si>
    <t xml:space="preserve">A usina apresentou desligamento inesperado sem que o relé de proteção indicasse a causa. </t>
  </si>
  <si>
    <t>Identif. O&amp;M</t>
  </si>
  <si>
    <t>Realizada inspeção técnica no cubículo de média tensão, skid e inversores. Após verificação dos parâmetros e ausência de anomalias físicas, foi realizado o religamento da usina.</t>
  </si>
  <si>
    <t xml:space="preserve">Falha de internet no switch. </t>
  </si>
  <si>
    <t>Foi realizado um reset no roteador e no switch restabelecido a comunicação com a internet.</t>
  </si>
  <si>
    <t>A usina permanece desenergizada devido a uma possível falha na conexão de corrente alternada (CA) do transformador. Por medida de segurança e para evitar danos adicionais, optou-se por manter o sistema desligado até avaliação técnica especializada.</t>
  </si>
  <si>
    <t>A empresa responsável pelos serviços do transformador TAMURA, no caso Power Sys, foi acionada para atendimento e diagnóstico do problema identificado.</t>
  </si>
  <si>
    <t>Falha de rede elétrica</t>
  </si>
  <si>
    <t>Foi realizada a inspeção na rede da concessionária resetado o relé de proteção e rearmado o disjuntor.</t>
  </si>
  <si>
    <t>Inverter38</t>
  </si>
  <si>
    <t>Religador aberto devido queda de rede.</t>
  </si>
  <si>
    <t>Foi realizada a inspeção visual em todos os inversores e na rede da concessionária, após isto, o religador foi fechado.</t>
  </si>
  <si>
    <t>Inverter37</t>
  </si>
  <si>
    <t>Inverter43</t>
  </si>
  <si>
    <t>Inverter42</t>
  </si>
  <si>
    <t>Inverter45</t>
  </si>
  <si>
    <t>Inverter44</t>
  </si>
  <si>
    <t>Inverter46</t>
  </si>
  <si>
    <t>Inverter41</t>
  </si>
  <si>
    <t>Inverter47</t>
  </si>
  <si>
    <t>Inverter35</t>
  </si>
  <si>
    <t>Inverter36</t>
  </si>
  <si>
    <t>Inverter31</t>
  </si>
  <si>
    <t>Inverter33</t>
  </si>
  <si>
    <t>Inverter39</t>
  </si>
  <si>
    <t>Inverter32</t>
  </si>
  <si>
    <t>Inverter40</t>
  </si>
  <si>
    <t>Inverter34</t>
  </si>
  <si>
    <t>Até o momento do atendimento, não foi possível identificar com precisão a causa das quedas constantes da usina. A UFV apresentou múltiplas desconexões ao longo do período sem indicação clara de falha pelos dispositivos de proteção.nos adicionais, optou-se por manter o sistema desligado até avaliação técnica especializada.</t>
  </si>
  <si>
    <t>O mantenedor permaneceu em campo durante todo o dia realizando inspeção geral nos componentes da usina (inversores, transformadores, conexões e relés de proteção), com o objetivo de identificar falhas ou anomalias. Foram realizados procedimentos de reset e rearme do sistema, restabelecendo temporariamente a operação da usina para monitoramento contínuo.</t>
  </si>
  <si>
    <t>Usina gerando normalmente, falha de sinal de internet.</t>
  </si>
  <si>
    <t>ARAGUATINS 1.1</t>
  </si>
  <si>
    <t>Falha de rede elétrica, função 27 ABC.</t>
  </si>
  <si>
    <t>ARAGUATINS 1.2</t>
  </si>
  <si>
    <t>ARAGUATINS 1.3</t>
  </si>
  <si>
    <t>Inverter(MBUS-20)</t>
  </si>
  <si>
    <t>ARAGUATINS 2.1</t>
  </si>
  <si>
    <t>ARAGUATINS 2.2</t>
  </si>
  <si>
    <t>Queda da rede de 34,5kV.</t>
  </si>
  <si>
    <t>A usina segue apresentando desligamentos intermitentes ao longo do dia, sem atuação registrada pelo relé de proteção. Foi observado que as quedas ocorrem quando a corrente ultrapassa picos de 540 A, o que indica possível falha em proteção de sobrecorrente ou distúrbio não detectado pelo sistema de proteção atual.</t>
  </si>
  <si>
    <t>O mantenedor permaneceu em campo durante todo o dia realizando inspeção geral em todos os componentes críticos da usina, incluindo inversores, transformadores, conexões e relé de proteção.  Foram realizados testes, procedimentos de reset e rearme do sistema, o que permitiu restabelecer temporariamente a operação da usina. A unidade segue em monitoramento coninuo.</t>
  </si>
  <si>
    <t>Proteção identificou que houve oscilação temporária na rede.</t>
  </si>
  <si>
    <t>Foi realizada a inspeção no QGBT, Skid e no Trafo de média tensão. Após verificação da integridade da usina, foi realizado o reset no relé de proteção e rearme do disjuntor.</t>
  </si>
  <si>
    <t xml:space="preserve">	ART_004</t>
  </si>
  <si>
    <t>Disjuntor do inversor desarmado após oscilação da rede.</t>
  </si>
  <si>
    <t>Após oscilação, disjuntor do inversor abriu e foi necessário acionar o prestador para reestabelecer a usina em campo.</t>
  </si>
  <si>
    <t>Função 27ABC atuada no relé de proteção.</t>
  </si>
  <si>
    <t>Desligamento programado da usina para realização dos ensaios elétricos nos cubículos de proteção e no  trafo de média tensão (Execução: Power Sys, empresa contratada) e aterramento do cercamento, conforme alinhado nas adequações ao pós closing.</t>
  </si>
  <si>
    <t>Falha de comunicação do logger com o servidor FusionSolar.</t>
  </si>
  <si>
    <t>Foi realizado reset do logger, reconfigurado, mas ainda não retomou a comunicação. Estamos avaliando conflito de IP.</t>
  </si>
  <si>
    <t>Inverter(MBUS-4)</t>
  </si>
  <si>
    <t>Inverter(MBUS-5)</t>
  </si>
  <si>
    <t>Foi identificado que o módulo VTR 200, responsável pelo acionamento da ventilação forçada das bobinas da primária do transformador, havia sido desativado. Com isso, a ventilação passou a operar diretamente por meio do contator comandado pelo controle de temperatura, funcionando de forma automática. Durante esse período, a usina 5 apresentou desligamentos em três ocasiões, possivelmente relacionados à falha no sistema de resfriamento ou atraso na resposta térmica do novo controle. Segue em avaliação e o módulo controlador da temperatura será enviado para avaliação.</t>
  </si>
  <si>
    <t>- Inspeção técnica realizada no QGBT, skid e transformador de média tensão;  
- Verificação dos sistemas de proteção e circuitos de ventilação;  
- Realizado o reset e rearme do disjuntor responsável pela alimentação dos inversores;  
- Após as ações, a usina retornou à operação normal.</t>
  </si>
  <si>
    <t>Após oscilação da rede, disjuntor do QGBT desarmou.</t>
  </si>
  <si>
    <t>Após ida em campo, verificou-se a necessidade da susbtituição do disjuntor de baixa. O mesmo já foi substituído.</t>
  </si>
  <si>
    <t>Proteção identificou que houve falha de sobretensão nas fases.</t>
  </si>
  <si>
    <t>UFV desenergizada para execução de testes solicitados pelo fabricante, após inversor 01 apresentar falha.</t>
  </si>
  <si>
    <t>Após avaliação na instalação, foi constatado que não há problemas físicos na mesma, entretanto o inversor 01 ainda apresenta falha. Fabricante segue em contato para demais solicitações e avanços na solicitação de garantia.</t>
  </si>
  <si>
    <t>Desligamento programado para substituição do inversor.</t>
  </si>
  <si>
    <t>Substituição em garantia do inversor SN antigo ES2180058348.</t>
  </si>
  <si>
    <t>Falha de sobretensão da rede, identificada pelo inversor e pela equipe via sistema de monitoramento. Foi feito um chamado no COS Equatorial. Protocolo: 446335650.</t>
  </si>
  <si>
    <t>2025-07-01 19:18:54</t>
  </si>
  <si>
    <t>2025-07-02 12:07:24</t>
  </si>
  <si>
    <t>Falha de conexão com o smartlogger - fonte do conversor queimada.</t>
  </si>
  <si>
    <t xml:space="preserve">Substituição de fonte realizada pelo mantenedor. </t>
  </si>
  <si>
    <t>2025-07-03 06:32:54</t>
  </si>
  <si>
    <t>2025-07-03 08:17:26</t>
  </si>
  <si>
    <t>Durante inspeção no complexo, após verificar a falha no sistema, o mantenedor realizou o programa de manobra para normalização da geração.</t>
  </si>
  <si>
    <t>2025-07-03 08:18:14</t>
  </si>
  <si>
    <t>2025-07-03 06:33:00</t>
  </si>
  <si>
    <t>2025-07-03 08:20:21</t>
  </si>
  <si>
    <t>2025-07-03 06:33:04</t>
  </si>
  <si>
    <t>2025-07-03 06:33:09</t>
  </si>
  <si>
    <t>2025-07-03 08:21:56</t>
  </si>
  <si>
    <t>2025-07-03 06:33:15</t>
  </si>
  <si>
    <t>2025-07-03 08:17:29</t>
  </si>
  <si>
    <t>2025-07-03 06:33:22</t>
  </si>
  <si>
    <t>2025-07-03 08:20:25</t>
  </si>
  <si>
    <t>2025-07-03 06:33:30</t>
  </si>
  <si>
    <t>2025-07-03 08:21:53</t>
  </si>
  <si>
    <t>2025-07-03 06:33:36</t>
  </si>
  <si>
    <t>2025-07-03 08:18:06</t>
  </si>
  <si>
    <t>2025-07-03 06:33:37</t>
  </si>
  <si>
    <t>2025-07-03 08:17:24</t>
  </si>
  <si>
    <t>2025-07-03 06:33:44</t>
  </si>
  <si>
    <t>2025-07-03 08:21:51</t>
  </si>
  <si>
    <t>2025-07-03 06:33:46</t>
  </si>
  <si>
    <t>2025-07-03 08:17:28</t>
  </si>
  <si>
    <t>2025-07-03 06:33:51</t>
  </si>
  <si>
    <t>2025-07-03 08:21:04</t>
  </si>
  <si>
    <t>2025-07-03 06:35:21</t>
  </si>
  <si>
    <t>2025-07-03 08:20:24</t>
  </si>
  <si>
    <t>2025-07-03 08:18:15</t>
  </si>
  <si>
    <t>2025-07-03 06:51:04</t>
  </si>
  <si>
    <t>2025-07-03 07:26:14</t>
  </si>
  <si>
    <t>2025-07-03 08:26:33</t>
  </si>
  <si>
    <t>2025-07-03 08:26:36</t>
  </si>
  <si>
    <t>2025-07-12 11:03:16</t>
  </si>
  <si>
    <t>2025-07-12 12:03:16</t>
  </si>
  <si>
    <t xml:space="preserve">Normalização automática. </t>
  </si>
  <si>
    <t>2025-07-12 11:05:31</t>
  </si>
  <si>
    <t>2025-07-12 11:08:30</t>
  </si>
  <si>
    <t>2025-07-12 11:06:06</t>
  </si>
  <si>
    <t>2025-07-12 11:09:08</t>
  </si>
  <si>
    <t>2025-07-12 11:15:36</t>
  </si>
  <si>
    <t>2025-07-12 11:18:37</t>
  </si>
  <si>
    <t>2025-07-12 11:16:19</t>
  </si>
  <si>
    <t>2025-07-12 11:19:21</t>
  </si>
  <si>
    <t>2025-07-12 11:19:58</t>
  </si>
  <si>
    <t>2025-07-12 11:22:50</t>
  </si>
  <si>
    <t>2025-07-12 11:20:34</t>
  </si>
  <si>
    <t>2025-07-12 11:23:34</t>
  </si>
  <si>
    <t>2025-07-12 11:21:15</t>
  </si>
  <si>
    <t>2025-07-12 11:24:18</t>
  </si>
  <si>
    <t>2025-07-12 11:25:08</t>
  </si>
  <si>
    <t>2025-07-12 11:28:06</t>
  </si>
  <si>
    <t>2025-07-12 11:25:58</t>
  </si>
  <si>
    <t>2025-07-12 11:28:57</t>
  </si>
  <si>
    <t>2025-07-12 11:26:12</t>
  </si>
  <si>
    <t>2025-07-12 11:29:15</t>
  </si>
  <si>
    <t>2025-08-07 10:11:28</t>
  </si>
  <si>
    <t>2025-08-07 10:28:14</t>
  </si>
  <si>
    <t>2025-08-07 10:43:58</t>
  </si>
  <si>
    <t>2025-08-07 11:39:28</t>
  </si>
  <si>
    <t>2025-08-07 11:43:58</t>
  </si>
  <si>
    <t>2025-08-07 10:58:25</t>
  </si>
  <si>
    <t>2025-08-07 11:01:31</t>
  </si>
  <si>
    <t>2025-08-07 11:03:22</t>
  </si>
  <si>
    <t>2025-08-07 11:06:31</t>
  </si>
  <si>
    <t>2025-08-07 11:05:22</t>
  </si>
  <si>
    <t>2025-08-07 11:12:07</t>
  </si>
  <si>
    <t>2025-08-07 11:08:21</t>
  </si>
  <si>
    <t>2025-08-07 11:11:25</t>
  </si>
  <si>
    <t>2025-08-07 11:16:31</t>
  </si>
  <si>
    <t>2025-08-07 11:19:37</t>
  </si>
  <si>
    <t>2025-08-07 11:22:17</t>
  </si>
  <si>
    <t>2025-08-07 11:25:18</t>
  </si>
  <si>
    <t>2025-08-10 09:21:45</t>
  </si>
  <si>
    <t>2025-08-10 09:24:44</t>
  </si>
  <si>
    <t>Falha de sobretensão da rede, identificada pelo inversor e pela equipe via sistema de monitoramento. Foi feito um chamado no COS Equatorial.</t>
  </si>
  <si>
    <t>Inversor apenas foi capaz de se recuperar após tensão abaixar e estabilizar, por parte da distribuídora.</t>
  </si>
  <si>
    <t>2025-08-10 09:26:24</t>
  </si>
  <si>
    <t>2025-08-10 09:29:22</t>
  </si>
  <si>
    <t>2025-08-10 09:32:59</t>
  </si>
  <si>
    <t>2025-08-10 09:35:58</t>
  </si>
  <si>
    <t>2025-08-10 09:37:38</t>
  </si>
  <si>
    <t>2025-08-10 09:40:33</t>
  </si>
  <si>
    <t>2025-08-10 09:41:57</t>
  </si>
  <si>
    <t>2025-08-10 09:44:52</t>
  </si>
  <si>
    <t>2025-08-10 09:42:23</t>
  </si>
  <si>
    <t>2025-08-10 09:45:17</t>
  </si>
  <si>
    <t>2025-08-10 09:46:44</t>
  </si>
  <si>
    <t>2025-08-10 09:49:47</t>
  </si>
  <si>
    <t>2025-08-10 09:47:07</t>
  </si>
  <si>
    <t>2025-08-10 09:50:10</t>
  </si>
  <si>
    <t>2025-08-10 09:51:26</t>
  </si>
  <si>
    <t>2025-08-10 09:54:17</t>
  </si>
  <si>
    <t>2025-08-10 09:55:39</t>
  </si>
  <si>
    <t>2025-08-10 09:58:31</t>
  </si>
  <si>
    <t>2025-08-10 09:55:57</t>
  </si>
  <si>
    <t>2025-08-10 09:58:56</t>
  </si>
  <si>
    <t>2025-08-10 10:00:33</t>
  </si>
  <si>
    <t>2025-08-10 10:03:33</t>
  </si>
  <si>
    <t>2025-08-10 10:00:46</t>
  </si>
  <si>
    <t>2025-08-10 10:33:00</t>
  </si>
  <si>
    <t>2025-08-10 10:01:41</t>
  </si>
  <si>
    <t>2025-08-10 10:04:40</t>
  </si>
  <si>
    <t>2025-08-10 10:04:05</t>
  </si>
  <si>
    <t>2025-08-10 10:07:06</t>
  </si>
  <si>
    <t>2025-08-10 10:05:06</t>
  </si>
  <si>
    <t>2025-08-10 10:07:57</t>
  </si>
  <si>
    <t>2025-08-10 10:05:11</t>
  </si>
  <si>
    <t>2025-08-10 10:08:10</t>
  </si>
  <si>
    <t>2025-08-31 06:07:28</t>
  </si>
  <si>
    <t>2025-08-31 06:08:27</t>
  </si>
  <si>
    <t>Auto-restart. Apesar de normalizado sozinho, será acompanhado nos próximos dias.</t>
  </si>
  <si>
    <t>Inverter(MBUS-6)</t>
  </si>
  <si>
    <t>2025-08-31 13:24:28</t>
  </si>
  <si>
    <t>2025-08-31 13:25:35</t>
  </si>
  <si>
    <t>Equipamento anormal</t>
  </si>
  <si>
    <t>2025-08-31 13:44:11</t>
  </si>
  <si>
    <t>2025-08-31 13:45:04</t>
  </si>
  <si>
    <t>Excesso do componente CC</t>
  </si>
  <si>
    <t>2025-08-31 14:46:40</t>
  </si>
  <si>
    <t>2025-08-31 14:52:00</t>
  </si>
  <si>
    <t>Reversão de corrente de séries</t>
  </si>
  <si>
    <t>2025-08-31 14:58:23</t>
  </si>
  <si>
    <t>2025-08-31 15:01:25</t>
  </si>
  <si>
    <t>2025-08-31 14:58:24</t>
  </si>
  <si>
    <t>2025-08-31 15:01:19</t>
  </si>
  <si>
    <t>2025-08-31 16:21:00</t>
  </si>
  <si>
    <t>2025-08-31 16:22:16</t>
  </si>
  <si>
    <t>2025-08-31 16:21:01</t>
  </si>
  <si>
    <t>2025-08-31 16:24:33</t>
  </si>
  <si>
    <t>2025-08-31 16:26:15</t>
  </si>
  <si>
    <t>2025-08-31 16:24:36</t>
  </si>
  <si>
    <t>2025-08-31 16:26:16</t>
  </si>
  <si>
    <t>2025-08-31 17:00:16</t>
  </si>
  <si>
    <t>2025-08-31 17:38:56</t>
  </si>
  <si>
    <t>2025-08-31 17:04:07</t>
  </si>
  <si>
    <t>2025-09-09 12:38:58</t>
  </si>
  <si>
    <t>2025-09-09 12:39:02</t>
  </si>
  <si>
    <t>Sobretensão da rede</t>
  </si>
  <si>
    <t>2025-09-09 12:39:15</t>
  </si>
  <si>
    <t>2025-09-10 06:08:48</t>
  </si>
  <si>
    <t>2025-09-15 12:23:21</t>
  </si>
  <si>
    <t>2025-09-15 12:23:25</t>
  </si>
  <si>
    <t>2025-09-15 12:23:38</t>
  </si>
  <si>
    <t>2025-09-15 16:32:26</t>
  </si>
  <si>
    <t>O logger foi reiniciado, e após reiniciar, voltou a comunicar.</t>
  </si>
  <si>
    <t>A usina ficou fora de operação, com desligamento completo, sem que o relé de proteção registrasse ou indicasse a causa da queda de energia. A ausência de atuação dificultou a identificação imediata da origem da falha.</t>
  </si>
  <si>
    <t>Ações Executadas:  
- Inspeção técnica detalhada nos inversores e no transformador de média tensão;  
- Verificações visuais e funcionais dos equipamentos e conexões;  
- Realizado reset no relé de proteção;  
- Rearme da usina e retorno das operações normais.</t>
  </si>
  <si>
    <t>desequilíbrio de tensão da rede, função 47 no relé de proteção.</t>
  </si>
  <si>
    <t>relé atuado por 86.</t>
  </si>
  <si>
    <t>Baixa Resistência de Isolamento.</t>
  </si>
  <si>
    <t>Foi realizada a inspeção no inversor e o mesmo foi reiniciado. Após ligar, a falha desapareceu.</t>
  </si>
  <si>
    <t>Foi realizada a inspeção no inversor, não foi possível reiniciar o equipamento e o fabricante solicitou envio do mesmo para garantia. O inversor foi substituído por um sobressalente.</t>
  </si>
  <si>
    <t>Falha de sobretensão da rede.</t>
  </si>
  <si>
    <t>Inversor normalizou a falha automaticamente.</t>
  </si>
  <si>
    <t>Foi realizada a inspeção nos inversores e estavam gerando. A comunicação retomou sozinha, antes de ser feita alguma intervenção no logger.</t>
  </si>
  <si>
    <t>relé atuado por 81 e 86.</t>
  </si>
  <si>
    <t>Falta de tensão da rede da concessionária.</t>
  </si>
  <si>
    <t>Foi feito inspeção em todo complexo, checado nível de tensão e realizado a manobra de normalização da geração.</t>
  </si>
  <si>
    <t>Falta de tensão da rede da concessionária. Função 27 ABC atuada no relé de proteção.</t>
  </si>
  <si>
    <t>desequilíbrio de tensão da rede, função 81 no relé de proteção.</t>
  </si>
  <si>
    <t>Queda de tensão da rede.</t>
  </si>
  <si>
    <t>Desligamento programado da usina para realização dos ensaios de toque e passo.</t>
  </si>
  <si>
    <t>Após realização do teste, usina foi reenergizada de acordo com programa de manobras.</t>
  </si>
  <si>
    <t>Desligamento programado para substituição de conector MC4 da string 16 do inversor SN GR2449002748.</t>
  </si>
  <si>
    <t>Após manutenção, o inversor foi normalizado de acordo com a sequência  de manobras.</t>
  </si>
  <si>
    <t>Desligamento programado da usina para instalar os cabos PT100 e sensor de temperatura.</t>
  </si>
  <si>
    <t>Após manutenção, a usina foi normalizada de acordo com a sequência  de manobras.</t>
  </si>
  <si>
    <t>A usina desligou automaticamente devido à atuação da proteção do relé, registrada sob o código ANSI 78, indicando uma possível instabilidade de fase na rede.</t>
  </si>
  <si>
    <t>Ações Executadas:  
- Realizada inspeção geral nos principais componentes de geração (inversores e transformador);  
- Nenhuma anormalidade física aparente foi identificada;  
- Efetuado o reset do relé de proteção;  
- Comando de religamento acionado com sucesso, restabelecendo a operação da usina.</t>
  </si>
  <si>
    <t>Foi realizada inspeção no logger e no conversor de mídia. A fibra foi retirada e colocada novamente e a comunicação retomou.</t>
  </si>
  <si>
    <t xml:space="preserve">Sobretensão da rede. Usina foi desligado por segurança. A tensão da rede da equatorial estava muito alta 15,3-15,2-14,6 kV, durante o dia todo. </t>
  </si>
  <si>
    <t>Após contato com o agente e diversos chamados abertos, foi realizado o ajuste da tensão da rede. As usinas foram todas inspecionadas e foi realizado o procedimento de manobra para normalização dos ativos.</t>
  </si>
  <si>
    <t xml:space="preserve"> foi realizado o ajuste da tensão da rede. As usinas foram todas inspecionadas e foi realizado o procedimento de manobra para normalização dos ativos.</t>
  </si>
  <si>
    <t>Desligamento programado pra inspeção nos transformadores e registro fotográfico pra brasol.</t>
  </si>
  <si>
    <t>Após realização da manutenção e registros, usina foi reenergizada de acordo com programa de manobras.</t>
  </si>
  <si>
    <t>Função 32 atuada no relé de proteção.</t>
  </si>
  <si>
    <t>Foi identificada uma falha na comunicação dos sistemas da usina, afetando o monitoramento da geração (UFV) e o circuito de câmeras (CFTV).</t>
  </si>
  <si>
    <t>O sistema de internet local foi reiniciado, restabelecendo a comunicação com os equipamentos.</t>
  </si>
  <si>
    <t>A geração da usina esteve normal o dia todo, só a parte de comunicação que estava fora e o CFTV estava passando por algumas adequações. Foram realizadas algumas configurações e  e reiniciando o sistema,que voltou a comunicação normal.</t>
  </si>
  <si>
    <t>2025-10-18 08:49:57</t>
  </si>
  <si>
    <t>2025-10-18 08:53:06</t>
  </si>
  <si>
    <t>Sistema acusou queda de rede, após oscilação da rede.</t>
  </si>
  <si>
    <t>Foi realizada a inspeção e normalização do inversor.</t>
  </si>
  <si>
    <t>2025-10-18 08:49:51</t>
  </si>
  <si>
    <t>2025-10-18 08:53:00</t>
  </si>
  <si>
    <t>2025-10-18 08:49:49</t>
  </si>
  <si>
    <t>2025-10-18 08:50:02</t>
  </si>
  <si>
    <t>2025-10-18 08:27:27</t>
  </si>
  <si>
    <t>2025-10-18 09:25:47</t>
  </si>
  <si>
    <t>2025-10-18 08:27:25</t>
  </si>
  <si>
    <t>2025-10-18 09:22:45</t>
  </si>
  <si>
    <t>2025-10-18 08:27:23</t>
  </si>
  <si>
    <t>2025-10-18 09:25:44</t>
  </si>
  <si>
    <t>Relé de Proteção</t>
  </si>
  <si>
    <t>Função 78 atuada no relé. Relé não aceitava nenhum comando.</t>
  </si>
  <si>
    <t>Foi identificado falha no funcionamento do relé de proteção, que não permitia realização de nenhum comando. O relé foi substituído por um sobressalente e enviado para análise em garantia.</t>
  </si>
  <si>
    <t>TRK</t>
  </si>
  <si>
    <t>Tracker</t>
  </si>
  <si>
    <t>Trackers em posição devido a alarme de rajada de vento, posição de segurança está contra a posição do Sol, prejudicando a geração.</t>
  </si>
  <si>
    <t>Limitação</t>
  </si>
  <si>
    <t>Posição dos trackers foi normalizada após alarme de rajada de ventos ser normalizado, o alarme sumiu automaticamente após as ventanias diminuírem na região da usina.</t>
  </si>
  <si>
    <t>Falhas no relé de proteção: 27 - Fases A, B e C; 67 - Fase A; 47 e 86.</t>
  </si>
  <si>
    <t>Desligamento programado da usina para realização da manutenção anual preventiva, (conduzida pela Power Sys; empresa contratada).</t>
  </si>
  <si>
    <t>Função 86b e 67c atuadas no relé de proteção.</t>
  </si>
  <si>
    <t>Função 47 atuada no relé de proteção.</t>
  </si>
  <si>
    <t>Alarme de sobretensão.</t>
  </si>
  <si>
    <t>Foi feito inspeção no inversor, o rearme foi automático.</t>
  </si>
  <si>
    <t>Foi feito inspeção em todo complexo, rearmado disjuntor.</t>
  </si>
  <si>
    <t>COOGED_005</t>
  </si>
  <si>
    <t>ART_006</t>
  </si>
  <si>
    <t>Disjuntor desarmado, feita inspeção local e realizado a substituição do disjuntor.</t>
  </si>
  <si>
    <t>Função 32C atuada no relé de proteção.</t>
  </si>
  <si>
    <t xml:space="preserve">relé atuado por 86. </t>
  </si>
  <si>
    <t>Foi reiniciado o smartlogger.</t>
  </si>
  <si>
    <t>Inverter(MBUS-7)</t>
  </si>
  <si>
    <t>Inverter(MBUS-8)</t>
  </si>
  <si>
    <t>Inverter(MBUS-10)</t>
  </si>
  <si>
    <t>Foi substituída a fonte do conversor de mídia.</t>
  </si>
  <si>
    <t>Função 86 atuada no relé de proteção.</t>
  </si>
  <si>
    <t>Desligamento programado da concessionária para execução de melhorias na rede.</t>
  </si>
  <si>
    <t>Função 59 N atuada no relé de proteção.</t>
  </si>
  <si>
    <t>Falta de tensão da rede da concessionária. Relá atuado em 27ABC.</t>
  </si>
  <si>
    <t>Função 67c e 86b atuada no relé de proteção.</t>
  </si>
  <si>
    <t>Cabo do religador da concessionária rompido.</t>
  </si>
  <si>
    <t>Foi aberto chamado para substituição do cabo do religador. Após execução da OS pela cemig, foi realizada a manobra de normalização da geração pelo time de manutenção da usina.</t>
  </si>
  <si>
    <t>Função 86 atuada no relé.</t>
  </si>
  <si>
    <t>Queda do disjuntor, após oscilação da rede, muita chuva.</t>
  </si>
  <si>
    <t>Foi feito inspeção em todo complexo, checado nível de tensão e rearmado disjuntor.</t>
  </si>
  <si>
    <t>Foi feito inspeção em todo complexo, checado nível de tensão e resetado relé e fechado o religador.</t>
  </si>
  <si>
    <t>Após descaga atmosférica e queda da rede, verificou-se que o TP de medição do quadro geral encontrava-se danificado, ocasionando a queda da UFV e a indisponibilidade do sistema de CFTV.</t>
  </si>
  <si>
    <t>A supervisão foi informada e, em seguida, foi iniciada a tratativa para substituição do equipamento danificado. Após a troca do TP, realizou-se nova inspeção nos demais componentes e, com tudo em conformidade, a usina foi religada com sucesso.</t>
  </si>
  <si>
    <t>Desligamento programado da usina para a execução da substituição do QG (Quadro Geral ), adequação solicitada nas adequações ao pós closing. O serviço será realizado pela empresa terceirizada Power Sys, conforme planejamento de manutenção corretiva.</t>
  </si>
  <si>
    <t>Considerado manutenção corretiva, mas é uma melhoria solicitada no pós closing. Após manutenção, foi realizada a amanobra para normalização da geração do ativo.</t>
  </si>
  <si>
    <t>CGH Rio Bonito</t>
  </si>
  <si>
    <t>M1</t>
  </si>
  <si>
    <t>CGH</t>
  </si>
  <si>
    <t>M2</t>
  </si>
  <si>
    <t>M3</t>
  </si>
  <si>
    <t>Falta de tensão da rede da concessionária. Relá atuado em 81.</t>
  </si>
  <si>
    <t>Relé atuado em 81.</t>
  </si>
  <si>
    <t>UFV online porém sem dados de potência no sistema de monitoramento Isolarcloud.</t>
  </si>
  <si>
    <t>Usina voltou a subir os dados sozinha, auto-restart.</t>
  </si>
  <si>
    <t>A usina foi desligada devido à atuação do relé de proteção, que indicou uma condição de subtensão temporária na rede. Esse evento ocasionou o desligamento dos inversores do complexo.</t>
  </si>
  <si>
    <t>Foi feito inspeção em todo complexo,  incluindo conexões nos inversores, transformadores e cubículos, checado nível de tensão e resetado relé e rearmado disjuntor.</t>
  </si>
  <si>
    <t>Queda de rede da concessionária. Aberto protocolo na neoenergia brasília - 90502286.</t>
  </si>
  <si>
    <t>Falta de tensão da rede da concessionária. Relá atuado em 27AB.</t>
  </si>
  <si>
    <t>Desligamento programado da usina para realização da manutenção anual preventiva na SE, (conduzida pela Power Sys; empresa contratada).</t>
  </si>
  <si>
    <t>Desligamento da UFV para execução de testes nos transformadores de média tensão e inspeção dos componentes do cubículo de medição. Após execução, foi realizada a manobra de energização da usina.</t>
  </si>
  <si>
    <t xml:space="preserve">Foi realizado o desligamento programado da subestação devido à finalização da instalação do sistema de escada, executado pela empresa EcoSet. A intervenção foi necessária para a passagem dos cabos de comunicação entre o cubículo de proteção e os cubículos de medição. Para realizar essa atividade com segurança, foi indispensável o acesso interno aos cubículos, exigindo o desligamento total da subestação.
</t>
  </si>
  <si>
    <t>Ações Executadas:  
- Desligamento seguro da subestação.  
- Liberação de acesso aos cubículos.  
- Início da passagem dos cabos de comunicação.  
- Acompanhamento técnico da execução.
. conclusão do trabalho foi passado os cabo de comunicação nos cúbiculo das UFV 2.1 2.2 2.3</t>
  </si>
  <si>
    <t>Falha na rede da concessionária.</t>
  </si>
  <si>
    <t>Durante a verificação foi constatado que era uma falta de comunicação, foi feito inspeção e identificado que a fonte de alimentação do conversor de mídia estava queimada.</t>
  </si>
  <si>
    <t>Foi realizada a substituição da fonte de alimentação do conversor de mídia.</t>
  </si>
  <si>
    <t>Foi realizada inspeção e identificado que a fonte de alimentação do conversor de mídia e filtro de linha estavam queimados.</t>
  </si>
  <si>
    <t>Foi realizada a substituição dos itens e usina teve a comunicação normalizada.</t>
  </si>
  <si>
    <t>Falta de tensão da rede da concessionária, chaves seccionadoras abertas devido a queda de poste na quadra da usina.</t>
  </si>
  <si>
    <t>Após inspeção geral no QGBT e no cubículo, foi identificado um cabo rompido, responsável pela leitura da temperatura do transformador através do relé de proteção.</t>
  </si>
  <si>
    <t>Devido a essa falha, não era possível rearmar a UFV. Após o reparo e ajuste do cabo, foi realizado o reset e o religamento do disjuntor.</t>
  </si>
  <si>
    <t>O looger estava desatualizado.</t>
  </si>
  <si>
    <t>Foi aberto um chamado na HUAWEI , e foi feito a configuração do looger.</t>
  </si>
  <si>
    <t>Falha 47 atuada no relé.</t>
  </si>
  <si>
    <t>Foi realizada inspeção e identificado que o filtro de linha estava queimado.</t>
  </si>
  <si>
    <t>Foi realizada a substituição e usina teve a comunicação normalizada.</t>
  </si>
  <si>
    <t>Inversores desligados devido à manutenção programada do transformador e do religador da unidade.</t>
  </si>
  <si>
    <t>Após manutenção, usina foi normalizada.</t>
  </si>
  <si>
    <t>Perdemos o acesso a UFV Rio Monte no sistema Isolarcloud.</t>
  </si>
  <si>
    <t>Foi reportado aos colaboradores Brasol, estamos aguardando resolução. Após report, o time da Brasol compartilhou novamente a planta.</t>
  </si>
  <si>
    <t>Perdemos o acesso a UFV Araçu 3 no sistema Isolarcloud.</t>
  </si>
  <si>
    <t xml:space="preserve"> Relé atuado por 86.</t>
  </si>
  <si>
    <t>Desligamento programado para parametrização do relé de proteção.</t>
  </si>
  <si>
    <t>Realizada inspeção, parametrização e oscilografia no relé de proteção. Após isto, foi feito inspeção em todo complexo, checado nível de tensão e realizado a manobra de normalização da geração.</t>
  </si>
  <si>
    <t>Queda de rede, da concessionária.</t>
  </si>
  <si>
    <t xml:space="preserve"> Relé atuado por 81 e 86.</t>
  </si>
  <si>
    <t>Desligamento de emergência devido a ação criminosa. Durante a madrugada, houve desenergização da usina ocasionada por intervenção indevida no religador da concessionária. A quadrilha atuou diretamente no equipamento, interrompendo o fornecimento de energia com o intuito de viabilizar furto nas instalações da usina.</t>
  </si>
  <si>
    <t>Ações Executadas:  
- Abertura imediata de chamado junto à concessionária Neoenergia.  
- Equipe técnica da concessionária realizou o restabelecimento da rede no dia seguinte.  
- Inspeção em campo foi realizada para verificação dos sistemas.  
- A operação foi parcialmente restabelecida para as UFVs IV, V, VI e VIII ( nomenclatura conforme projeto ).  
- Os demais unidades consumidoras permanecem desernergizadas para perícia e manutenção.</t>
  </si>
  <si>
    <t>Desenergizada para parametrização do relé de proteção e inspeção no Tp auxiliar.</t>
  </si>
  <si>
    <t>Foi realizada a inspeção,parametrizaçao e avaliada a oscilografia do relé de proteção . O TP auxiliar foi retirado pra realizar ensaio o mesmo apresentou falha no seu funcionamento e foi encaminhado para garantia junto ao fabricante, Tamura.</t>
  </si>
  <si>
    <t>Desligamento da UFV para execução de testes nos transformadores de média tensão e no religador. Após execução, foi realizada a manobra de energização da usina.</t>
  </si>
  <si>
    <t>Desligamento programado da Cemig para melhorias da rede.</t>
  </si>
  <si>
    <t>Após manutenção programada, usina foi normalizada.</t>
  </si>
  <si>
    <t>O logger parou de comunicar com o fusion solar.</t>
  </si>
  <si>
    <t>Foi realizado um reset da smartlogger.</t>
  </si>
  <si>
    <t>Foi reiniciado o roteador.</t>
  </si>
  <si>
    <t>Foi feito o reset no TP-LINK e foi notado que o disjuntor que alimenta a internet da vazante 2 encontrava-se em trip no quadro geral da subestação. Foi normalizada após identificação.</t>
  </si>
  <si>
    <t>Falha de comunicação com o fusionsolar.</t>
  </si>
  <si>
    <t xml:space="preserve">Foi feito o reset e mudados de posição o conversor de mídia, trocando com cada um das smarts logger para verificação se poderia ser o conversor. </t>
  </si>
  <si>
    <t>Foi feito o reset do conversor de mídia.</t>
  </si>
  <si>
    <t>Identificado curto no inversor.</t>
  </si>
  <si>
    <t>Inversor apresentou falha e foi substituído. Inversor não possui mais cobertura de garantia, e foi substituído por um inversor reparado pelo time de O&amp;M.</t>
  </si>
  <si>
    <t>Durante a verificação foi constatado que houve um desequilíbrio de tensão por parte da concessionária.</t>
  </si>
  <si>
    <t>Foi feito o reset no conversor de mídia.</t>
  </si>
  <si>
    <t>Durante a verificação foi constatado que houve um desequilíbrio de tensão por parte da concessionária. Chamado 459297035 aberto.</t>
  </si>
  <si>
    <t>Falha de rede elétrica, função 50N.</t>
  </si>
  <si>
    <t>Falha 86 (relé de bloqueio)</t>
  </si>
  <si>
    <t>Falha de conexão com a smartlogger.</t>
  </si>
  <si>
    <t>Desligado UFV para passagem dos cabos do Painel do sistema Scada, até o painel de controle do PMT, necessário o desligamento pela abertura da tampa traseira do cubículo, e da passagem do cabo muito próximo dos barramentos de entrada de energia.</t>
  </si>
  <si>
    <t>Desligado o disjuntor de entrada, aberto as chaves seccionadoras do poste, feito a passagem do cabos, religado e normalizado a UFV.</t>
  </si>
  <si>
    <t>Desligado UFV para passagem dos cabos do Painel do sistema Scada, até o painel de controle do PMT, necessário o desligamento pela abertura da tampa traseira do cubículo, e da passagem do cabo muito próximo dos barramentos de entrada de energia, finalização para módulo de comando remoto.</t>
  </si>
  <si>
    <t>Falha de conexão com a smartlogger, fonte queimada.</t>
  </si>
  <si>
    <t>Feito a troca da fonte de alimentação do conversor de midia que fica na Smart logger.</t>
  </si>
  <si>
    <t>Desligamento temporário do logger programado para sua realocação. A medida foi adotada com o objetivo de melhorar a ventilação dos inversores, já que o posicionamento anterior limitava a circulação de ar adequada.</t>
  </si>
  <si>
    <t>O logger foi instalado em um novo ponto estratégico, proporcionando melhor ventilação ao inversor que anteriormente apresentava superaquecimento devido à limitação de fluxo de ar no local.</t>
  </si>
  <si>
    <t>Falha 81 atuada no relé de proteção.</t>
  </si>
  <si>
    <t>Inversores desligados para substituir disjuntores de 630A.</t>
  </si>
  <si>
    <t>Após manutenção, foi feito inspeção em todo complexo, checado nível de tensão e realizado a manobra de normalização da geração.</t>
  </si>
  <si>
    <t>Desligamento da UFV para execução de testes nos transformadores de média tensão e nos cubículos. Após execução, foi realizada a manobra de energização da usina.</t>
  </si>
  <si>
    <t>Relé atuado por causa de oscilação na rede da concessionária. Falhas 86Q, 50N e 51N.</t>
  </si>
  <si>
    <t>Foi identificado um curto-circuito no transformador 1, ocasionando a atuação do relé de proteção principal com o código 86 (bloqueio de sistema), o que resultou na queda de comunicação dos inversores e do sistema de CFTV. A usina 1 alimenta o sistema de comunicação, e por isso todo o complexo ficou fora.</t>
  </si>
  <si>
    <t>Foi realizada a substituição do transformador de média tensão da unidade UFV 1.1, que apresentava danos. Após a troca, o sistema foi restabelecido com sucesso, e tanto os inversores quanto o sistema de CFTV voltaram a operar normalmente.</t>
  </si>
  <si>
    <t>Relé atuado por causa de oscilação na rede da concessionária. Falhas 86Q e 67C.</t>
  </si>
  <si>
    <t>Foi constatada a interrupção do fornecimento de energia proveniente da rede da concessionária, devido à manutenção programada na subestação da mesma.</t>
  </si>
  <si>
    <t>Realizada inspeção nos transformadores e sistemas associados. Verificada a ausência de tensão na rede da concessionária. Foram realizados os resets nos relés de proteção e o rearme dos disjuntores para restabelecimento total da operação.</t>
  </si>
  <si>
    <t>Relé de proteção  atuado com função 47.</t>
  </si>
  <si>
    <t>Relé de proteção  atuado com função 59N.</t>
  </si>
  <si>
    <t>Falha de comunicação.</t>
  </si>
  <si>
    <t>Foi reiniciado o roteador e os loggers.</t>
  </si>
  <si>
    <t>Inversor 12 com falha, alarme (equipamento anormal).</t>
  </si>
  <si>
    <t>Usina ou UFV</t>
  </si>
  <si>
    <t>Horário de Brasília</t>
  </si>
  <si>
    <t>Horário local</t>
  </si>
  <si>
    <t>Classificação</t>
  </si>
  <si>
    <t>Tipo</t>
  </si>
  <si>
    <t>Status</t>
  </si>
  <si>
    <t>ID Registro</t>
  </si>
  <si>
    <t>Descrição</t>
  </si>
  <si>
    <t>Ação</t>
  </si>
  <si>
    <t>Hora final</t>
  </si>
  <si>
    <t>Data final</t>
  </si>
  <si>
    <t>Varjão 2.1</t>
  </si>
  <si>
    <t>inversor 12 com falha, alarme (equipamento anormal )</t>
  </si>
  <si>
    <t>Fechado</t>
  </si>
  <si>
    <t>falha na comunicação</t>
  </si>
  <si>
    <t>normalizou por si só.</t>
  </si>
  <si>
    <t>Paranoá</t>
  </si>
  <si>
    <t>CFTV</t>
  </si>
  <si>
    <t>Off-line</t>
  </si>
  <si>
    <t>fechado</t>
  </si>
  <si>
    <t>falta de energia por parte da concessionária, que atende a região.</t>
  </si>
  <si>
    <t>foi feito reclamação pelo 0800. Após a ida da equipe no local, a rede que alimenta a região foi normalizada.</t>
  </si>
  <si>
    <t>Clareira de Araçu</t>
  </si>
  <si>
    <t>relé atuado por 32</t>
  </si>
  <si>
    <t>foi feito a espeçao na subestaçao e resetado o relé e rearmado o disjuntor</t>
  </si>
  <si>
    <t>Varjão 2.1 inversor 215KTL -HO (MBUS -12 )</t>
  </si>
  <si>
    <t>DAU INV - Falha 2064.</t>
  </si>
  <si>
    <t>Aberto</t>
  </si>
  <si>
    <t>Após avaliação junto com o integrador Weg e fabricante huawei, o inversor deu entrada em tratativa em garantia após apresentar a falha 2064 - equipamento anormal. Testes estão sendo realizados de acordo com as solicitações do fabricante.</t>
  </si>
  <si>
    <t>Realização dos testes: - Reset eletrônico [detalhes de desconexão e reconexão]... [continua a descrição das ações]</t>
  </si>
  <si>
    <t>UFV Clareira de Araçu</t>
  </si>
  <si>
    <t>UFV e CFTV</t>
  </si>
  <si>
    <t>Inversores e câmeras Off-line</t>
  </si>
  <si>
    <t>Aguardando avaliação.</t>
  </si>
  <si>
    <t>Foi encaminhado para o Grupo O&amp;M / Mantenedor</t>
  </si>
  <si>
    <t>Lençóis Paulista</t>
  </si>
  <si>
    <t>Manutenção preventiva.</t>
  </si>
  <si>
    <t>Programada</t>
  </si>
  <si>
    <t>Desligamento da UFC para limpeza e inspeção do transformador rebaixados se tensão. (Devido ao tempo nublado geração está baixa, aproveitando a falta de eficiência para não impactar no resultado de geração, em torno 1h de desligamento.)</t>
  </si>
  <si>
    <t>Feito limpeza, verificado reaberto dos terminais de ligação, condições das muflas, fixação dos cabos neutro e terra, feito limpeza filtros dos ventiladores 3 nos ventiladores, verificado ligações de controle e infraestrutura da fixação do trafo e dos cabos dentro da cabine.</t>
  </si>
  <si>
    <t>UFV / CFTV</t>
  </si>
  <si>
    <t>Foi identificada falha de comunicação que afetou simultaneamente os inversores e o sistema de CFTV da usina.</t>
  </si>
  <si>
    <t>Realizado reset no modem de internet local. Após a reinicialização, a comunicação com os inversores e o sistema de monitoramento CFTV foi restabelecida com sucesso.</t>
  </si>
  <si>
    <t>UFV Camarão Complexo</t>
  </si>
  <si>
    <t>Inversores Off-line</t>
  </si>
  <si>
    <t>Sobretensão na rede.</t>
  </si>
  <si>
    <t>Foi feito a inspeção dos transformadores, reiniciado o relé e rearmado o disjuntor.</t>
  </si>
  <si>
    <t>UFV Formoso Complexo</t>
  </si>
  <si>
    <t>Falha na internet e comunicação</t>
  </si>
  <si>
    <t>Foi acionado o provedor, já normalizou a rede (houve uma interrupção por causa de um cabo rompido devido a chuva mas já normalizou</t>
  </si>
  <si>
    <t>UFV FORMOSO 1.2-1.3-2.1-2.2-2.3</t>
  </si>
  <si>
    <t>INVERSORES OFF-LINE</t>
  </si>
  <si>
    <t>AGUARDANDO AVALIAÇÃO</t>
  </si>
  <si>
    <t>Encaminhado para GRUPO O&amp;M E MANTENEDOR</t>
  </si>
  <si>
    <t>Queda de rede,FAHLA no relé de proteção (código da falha ,47) desiqulibrio de tensão</t>
  </si>
  <si>
    <t>Foi inspeçionado cúbiculos e feito reset no relé de proteção e rearmado dijuntor</t>
  </si>
  <si>
    <t>UFV CAIAPONIA 2.1-2.2-2.3 - CFTV PARCIAL</t>
  </si>
  <si>
    <t>INVERSORES OFF-LINE / CFTV PARCIAL</t>
  </si>
  <si>
    <t>teve uma queda de rede, concessionária atuando relé 27 ABC</t>
  </si>
  <si>
    <t>foi feito inspeção em campo e nos transformar, e resetado os relés e fechado o disjuntores</t>
  </si>
  <si>
    <t>UFV Vazante I (Todo o complexo)</t>
  </si>
  <si>
    <t>Inversores e câmeras off-line</t>
  </si>
  <si>
    <t>Realização do comissionamento e testes do sistema de by-pass no QGBT, como parte do processo de pós-closing do empreendimento. Atividade executada pela empresa contratada Power Sys, sob responsabilidade da BC.</t>
  </si>
  <si>
    <t>Encaminhado ao grupo de Operação e Manutenção (O&amp;M) para registro e acompanhamento das atividades.</t>
  </si>
  <si>
    <t>Corumbá 2.2</t>
  </si>
  <si>
    <t>falha na comunicação ( internet)</t>
  </si>
  <si>
    <t>normalizou sozinha</t>
  </si>
  <si>
    <t>UFV / Desligamento programado</t>
  </si>
  <si>
    <t>Inversores Online</t>
  </si>
  <si>
    <t>8350930 (SS de execução)</t>
  </si>
  <si>
    <t>Execução do comissionamento do sistema Tok-Pass e instalação de DPS (Dispositivo de Proteção contra Surtos) no QGBT, como parte do processo de pós-closing do empreendimento. Atividade realizada pela empresa contratada Power Sys, sob responsabilidade da BC Energia.</t>
  </si>
  <si>
    <t>Foi realizada a adequação no QGBT para instalação de DPS.</t>
  </si>
  <si>
    <t>Inversor off-line</t>
  </si>
  <si>
    <t>Desligamento programado da usina para realização de inspeção nos cubículos de média tensão, para possível análise técnica.</t>
  </si>
  <si>
    <t>Foi feito a substituição do relé e rearmado o disjuntor usina normalizads</t>
  </si>
  <si>
    <t>=PROCX(R1</t>
  </si>
  <si>
    <t>BC Bom Sucesso</t>
  </si>
  <si>
    <t>BC Ibiuna 1.1</t>
  </si>
  <si>
    <t>BC Ibiuna 1.2</t>
  </si>
  <si>
    <t>TOTAL (MWhm)</t>
  </si>
  <si>
    <t>GERAÇÃO TOTAL MÊS MW</t>
  </si>
  <si>
    <t>GERAÇÃO LOCAL MWh</t>
  </si>
  <si>
    <t>PVSYST MÊS MW</t>
  </si>
  <si>
    <t>DIFERENÇA MW  GERADO - PREVISTO</t>
  </si>
  <si>
    <t>FALTA PARA ATINGIMENTO DO PV %</t>
  </si>
  <si>
    <t>FALTA PARA ATINGIMENTO DO PV ATE DIA ATUAL %</t>
  </si>
  <si>
    <t>PVSYST DIARIO</t>
  </si>
  <si>
    <t>DATA</t>
  </si>
  <si>
    <t>POTÊNCIA INSTALADA kWp</t>
  </si>
  <si>
    <t>Dias de geração no mês</t>
  </si>
  <si>
    <t>POTENCIA PICO</t>
  </si>
  <si>
    <t>HORA MÊS</t>
  </si>
  <si>
    <t>GERAÇÃO  HORARIA</t>
  </si>
  <si>
    <t>FC</t>
  </si>
  <si>
    <t>Energia Específica [MWh/MWp]</t>
  </si>
  <si>
    <t>Energia Específica Esperada [MWh/MWp]</t>
  </si>
  <si>
    <t>CGH R. Bonito I, II</t>
  </si>
  <si>
    <t>Março</t>
  </si>
  <si>
    <t>TOTAL MÊS</t>
  </si>
  <si>
    <t>Com CGH</t>
  </si>
  <si>
    <t>Só UFV</t>
  </si>
  <si>
    <t>TOTAL ANUAL DAS USINAS</t>
  </si>
  <si>
    <t>SE TEVE INÍCIO GERAÇÃO EM 2026</t>
  </si>
  <si>
    <t>GERAÇÃO EM 2026</t>
  </si>
  <si>
    <t>PREVISTO PARA 2026</t>
  </si>
  <si>
    <t>DIF  Previsto x gerado total 2026</t>
  </si>
  <si>
    <t>% do Gerado x Previsto 2026</t>
  </si>
  <si>
    <t>PREVISTO ATÉ DIA DO  MÊS ATUAL</t>
  </si>
  <si>
    <t>DIF  Previsto x Gerado ATÉ HOJE 2026</t>
  </si>
  <si>
    <t xml:space="preserve">TOTAL  </t>
  </si>
  <si>
    <t>LEGENDA</t>
  </si>
  <si>
    <t>VERMELHO</t>
  </si>
  <si>
    <t>VERDE</t>
  </si>
  <si>
    <t>Usina BC</t>
  </si>
  <si>
    <t>Usina Brasol</t>
  </si>
  <si>
    <t>Mês</t>
  </si>
  <si>
    <t>TArray °C</t>
  </si>
  <si>
    <t>TArrWtd °C</t>
  </si>
  <si>
    <t>PRTemp rácio</t>
  </si>
  <si>
    <t>E_Grid MWh</t>
  </si>
  <si>
    <t>PR rácio</t>
  </si>
  <si>
    <t>PE</t>
  </si>
  <si>
    <t>UFV Rio Bonito I</t>
  </si>
  <si>
    <t>Janeiro</t>
  </si>
  <si>
    <t>Fevereiro</t>
  </si>
  <si>
    <t>Abril</t>
  </si>
  <si>
    <t>Maio</t>
  </si>
  <si>
    <t>Junho</t>
  </si>
  <si>
    <t>Julho</t>
  </si>
  <si>
    <t>Agosto</t>
  </si>
  <si>
    <t>Setembro</t>
  </si>
  <si>
    <t>Outubro</t>
  </si>
  <si>
    <t>Novembro</t>
  </si>
  <si>
    <t>Dezembro</t>
  </si>
  <si>
    <t>UFV Rio Bonito II</t>
  </si>
  <si>
    <t>UFV Rio Monte I</t>
  </si>
  <si>
    <t>UFV Rio Monte II</t>
  </si>
  <si>
    <t>UFV Rio Monte III</t>
  </si>
  <si>
    <t>UFV Araçu VI</t>
  </si>
  <si>
    <t>UFV Araçu VII</t>
  </si>
  <si>
    <t>UFV Caiapônia I (I)</t>
  </si>
  <si>
    <t>UFV Caiapônia I (II)</t>
  </si>
  <si>
    <t>UFV Caiapônia I (III)</t>
  </si>
  <si>
    <t>UFV Caiapônia I (IV)</t>
  </si>
  <si>
    <t>UFV Caiapônia I (V)</t>
  </si>
  <si>
    <t>Panamá I</t>
  </si>
  <si>
    <t>Panamá II</t>
  </si>
  <si>
    <t>Panamá III</t>
  </si>
  <si>
    <t>Panamá IV</t>
  </si>
  <si>
    <t>Panamá V</t>
  </si>
  <si>
    <t>Panamá VI</t>
  </si>
  <si>
    <t>Panamá VII</t>
  </si>
  <si>
    <t>UFV Barra do Garças UC1</t>
  </si>
  <si>
    <t>UFV Barra do Garças UC2</t>
  </si>
  <si>
    <t>UFV Barra do Garças UC3</t>
  </si>
  <si>
    <t>UFV Camarão UC1</t>
  </si>
  <si>
    <t>UFV Camarão UC2</t>
  </si>
  <si>
    <t>UFV Camarão UC3</t>
  </si>
  <si>
    <t>UFV Camarão UC4</t>
  </si>
  <si>
    <t>UFV Camarão UC5</t>
  </si>
  <si>
    <t>UFV Paranoá I</t>
  </si>
  <si>
    <t>UFV Paranoá II</t>
  </si>
  <si>
    <t>UFV Paranoá III</t>
  </si>
  <si>
    <t>UFV Paranoá IV</t>
  </si>
  <si>
    <t>UFV Paranoá V</t>
  </si>
  <si>
    <t>UFV Paranoá VI</t>
  </si>
  <si>
    <t>UFV Paranoá VII</t>
  </si>
  <si>
    <t>UFV Paranoá VIII</t>
  </si>
  <si>
    <t>UFV Vazante I</t>
  </si>
  <si>
    <t>UFV Vazante II</t>
  </si>
  <si>
    <t>UFV Vazante III</t>
  </si>
  <si>
    <t>UFV Corumba I</t>
  </si>
  <si>
    <t>UFV Corumba II</t>
  </si>
  <si>
    <t>UFV Corumba III</t>
  </si>
  <si>
    <t>UFV Corumba IV</t>
  </si>
  <si>
    <t>UFV Corumba V</t>
  </si>
  <si>
    <t>UFV Corumba VI</t>
  </si>
  <si>
    <t>Caiaponia VI</t>
  </si>
  <si>
    <t>Caiaponia VII</t>
  </si>
  <si>
    <t>Caiaponia VIII</t>
  </si>
  <si>
    <t>Clareira Araçu I</t>
  </si>
  <si>
    <t>Clareira Araçu II</t>
  </si>
  <si>
    <t>BC Energia Araçu V.IX</t>
  </si>
  <si>
    <t>BC Energia Araçu V.X</t>
  </si>
  <si>
    <t>BC Energia Araçu V.XI</t>
  </si>
  <si>
    <t>BC Energia Araçu V.XII</t>
  </si>
  <si>
    <t>BC Energia Araçu V.XIII</t>
  </si>
  <si>
    <t>Ibiuna I</t>
  </si>
  <si>
    <t>Ibiuna II</t>
  </si>
  <si>
    <t>Turvânia I</t>
  </si>
  <si>
    <t>Turvânia II</t>
  </si>
  <si>
    <t>Turvânia III</t>
  </si>
  <si>
    <t>Turvânia IV</t>
  </si>
  <si>
    <t>Turvânia V</t>
  </si>
  <si>
    <t>UFV Lençóis Paulistas</t>
  </si>
  <si>
    <t>Formoso I</t>
  </si>
  <si>
    <t>Formoso II</t>
  </si>
  <si>
    <t>Formoso III</t>
  </si>
  <si>
    <t>Formoso IV</t>
  </si>
  <si>
    <t>Formoso V</t>
  </si>
  <si>
    <t>Formoso VI</t>
  </si>
  <si>
    <t>Araguatins I</t>
  </si>
  <si>
    <t>Araguatins II</t>
  </si>
  <si>
    <t>Araguatins III</t>
  </si>
  <si>
    <t>Araguatins IV</t>
  </si>
  <si>
    <t>Araguatins V</t>
  </si>
  <si>
    <t>Araguatins VI</t>
  </si>
  <si>
    <t>UFV Vazante IV</t>
  </si>
  <si>
    <t>UFV Vazante V</t>
  </si>
  <si>
    <t>UFV Vazante VI</t>
  </si>
  <si>
    <t>UFV Varjão de Minas I</t>
  </si>
  <si>
    <t>UFV Varjão de Minas II</t>
  </si>
  <si>
    <t>UFV Varjão de Minas III</t>
  </si>
  <si>
    <t>UFV Varjão de Minas IV</t>
  </si>
  <si>
    <t>UFV Varjão de Minas V</t>
  </si>
  <si>
    <t>UFV Varjão de Minas VI</t>
  </si>
  <si>
    <t>2.1.1</t>
  </si>
  <si>
    <t>2.1.2</t>
  </si>
  <si>
    <t>2.1.3</t>
  </si>
  <si>
    <t>2.1.4</t>
  </si>
  <si>
    <t>2.1.5</t>
  </si>
  <si>
    <t>2.2.1</t>
  </si>
  <si>
    <t>2.2.2</t>
  </si>
  <si>
    <t>2.2.3</t>
  </si>
  <si>
    <t>2.2.4</t>
  </si>
  <si>
    <t>2.2.5</t>
  </si>
  <si>
    <t>2.3.1</t>
  </si>
  <si>
    <t>2.3.2</t>
  </si>
  <si>
    <t>2.3.3</t>
  </si>
  <si>
    <t>FALTA ATINGIR</t>
  </si>
  <si>
    <t>ATINGIDO</t>
  </si>
  <si>
    <t>SE TEVE INÍCIO GERAÇÃO EM 2024</t>
  </si>
  <si>
    <t>GERAÇÃO EM 2024</t>
  </si>
  <si>
    <t>PREVISTO PARA 2024</t>
  </si>
  <si>
    <t>DIF  Previsto x gerado total 2024</t>
  </si>
  <si>
    <t>% do Gerado x Previsto 2024</t>
  </si>
  <si>
    <t>DIF  Previsto x Gerado ATÉ HOJE 2024</t>
  </si>
  <si>
    <t>Comunicação em 31/07</t>
  </si>
  <si>
    <t>Comunicação em 07/08</t>
  </si>
  <si>
    <t>Comunicação em 03/12</t>
  </si>
  <si>
    <t>Acumulado até Outubro: 65347,64</t>
  </si>
  <si>
    <t>Diferença em MW Previsto e Gerado até hoje</t>
  </si>
  <si>
    <t>Meta 2024:</t>
  </si>
  <si>
    <t>Quanto falta :</t>
  </si>
  <si>
    <t>Time</t>
  </si>
  <si>
    <t>Geração inv. 1.1</t>
  </si>
  <si>
    <t>Geração usina (menos inv. 1.1)</t>
  </si>
  <si>
    <t>Geração Vazante 1.3 [kWh]</t>
  </si>
  <si>
    <t>[MWh]</t>
  </si>
  <si>
    <t>Período</t>
  </si>
  <si>
    <t>Complexo</t>
  </si>
  <si>
    <t>Previsto P50 [MWh]</t>
  </si>
  <si>
    <t>Previsto P90 [MWh]</t>
  </si>
  <si>
    <t>Previsto P95 [MWh]</t>
  </si>
  <si>
    <t>Previsto P99 [MWh]</t>
  </si>
  <si>
    <t>Geração [MWh]</t>
  </si>
  <si>
    <t>mês</t>
  </si>
  <si>
    <t>Complexo BI</t>
  </si>
  <si>
    <t>Empreendimento</t>
  </si>
  <si>
    <t>UC</t>
  </si>
  <si>
    <t>Geração Realizada [MWh]</t>
  </si>
  <si>
    <t>Disponibilidade</t>
  </si>
  <si>
    <t>Início da Operação no mês</t>
  </si>
  <si>
    <t>Dias Operação no mês</t>
  </si>
  <si>
    <t>Pvsyst 50</t>
  </si>
  <si>
    <t>Pvsyst 90</t>
  </si>
  <si>
    <t>Pvsyst 95</t>
  </si>
  <si>
    <t>Pvsyst 99</t>
  </si>
  <si>
    <t>Potência [MW]</t>
  </si>
  <si>
    <t>Potência Pico [kWp]</t>
  </si>
  <si>
    <t>Horas mês</t>
  </si>
  <si>
    <t>CGH R. Bonito</t>
  </si>
  <si>
    <t>UFV Rio Bonito</t>
  </si>
  <si>
    <t>2353016-2</t>
  </si>
  <si>
    <t>2352648-3</t>
  </si>
  <si>
    <t>2353023-5</t>
  </si>
  <si>
    <t>2346023-7</t>
  </si>
  <si>
    <t>2346009-1</t>
  </si>
  <si>
    <t>2345997-2</t>
  </si>
  <si>
    <t>2345992-1</t>
  </si>
  <si>
    <t>2352661-0</t>
  </si>
  <si>
    <t>UFV Araçu</t>
  </si>
  <si>
    <t>UFV Panamá</t>
  </si>
  <si>
    <t>UFV Panamá III</t>
  </si>
  <si>
    <t>UFV Panamá IV</t>
  </si>
  <si>
    <t>UFV Panamá V</t>
  </si>
  <si>
    <t>UFV Panamá VI</t>
  </si>
  <si>
    <t>UFV Panamá VII</t>
  </si>
  <si>
    <t>UFV Rio Monte</t>
  </si>
  <si>
    <t>UFV Caiapônia I</t>
  </si>
  <si>
    <t>UFV Caiapônia II</t>
  </si>
  <si>
    <t>UFV Caiapônia III</t>
  </si>
  <si>
    <t>UFV Caiapônia IV</t>
  </si>
  <si>
    <t>UFV Caiapônia V</t>
  </si>
  <si>
    <t>UFV Vazante 2</t>
  </si>
  <si>
    <t>UFV Varjão 1</t>
  </si>
  <si>
    <t>UFV Varjão 2</t>
  </si>
  <si>
    <t>UFV Barra do Garças I</t>
  </si>
  <si>
    <t>BG UC 01</t>
  </si>
  <si>
    <t>UFV Barra do Garças II</t>
  </si>
  <si>
    <t>BG UC 02</t>
  </si>
  <si>
    <t>UFV Barra do Garças III</t>
  </si>
  <si>
    <t>BG UC 03</t>
  </si>
  <si>
    <t>UFV Clareira Araçu</t>
  </si>
  <si>
    <t>UFV Caiaponia 2</t>
  </si>
  <si>
    <t>UFV Palmeiras de Goiás I</t>
  </si>
  <si>
    <t>Geração Estimada P50 [MWh]</t>
  </si>
  <si>
    <t>Concat</t>
  </si>
  <si>
    <t>Estado</t>
  </si>
  <si>
    <t>Usina</t>
  </si>
  <si>
    <t>Marca</t>
  </si>
  <si>
    <t>Modelo</t>
  </si>
  <si>
    <t>Número de Série</t>
  </si>
  <si>
    <t>Potência Nominal</t>
  </si>
  <si>
    <t>DF</t>
  </si>
  <si>
    <t>Paranoá I</t>
  </si>
  <si>
    <t>Sungrow</t>
  </si>
  <si>
    <t>A1912210308</t>
  </si>
  <si>
    <t>60 kW</t>
  </si>
  <si>
    <t>Em operação</t>
  </si>
  <si>
    <t>A1912210339</t>
  </si>
  <si>
    <t>A1912210173</t>
  </si>
  <si>
    <t>A1912210209</t>
  </si>
  <si>
    <t>A1908230295</t>
  </si>
  <si>
    <t>A1908230297</t>
  </si>
  <si>
    <t>A1912210294</t>
  </si>
  <si>
    <t>A1912210298</t>
  </si>
  <si>
    <t>SG50CX</t>
  </si>
  <si>
    <t>A2110805895</t>
  </si>
  <si>
    <t>50 kW</t>
  </si>
  <si>
    <t>Paranoá II</t>
  </si>
  <si>
    <t>A1908230274</t>
  </si>
  <si>
    <t>A1908230303</t>
  </si>
  <si>
    <t>A1912210244</t>
  </si>
  <si>
    <t>A1912210310</t>
  </si>
  <si>
    <t>SG40CX</t>
  </si>
  <si>
    <t>A2140902845</t>
  </si>
  <si>
    <t>40 kW</t>
  </si>
  <si>
    <t>Paranoá III</t>
  </si>
  <si>
    <t>A1912210212</t>
  </si>
  <si>
    <t>A1912210278</t>
  </si>
  <si>
    <t>A1908230367</t>
  </si>
  <si>
    <t>A1912210272</t>
  </si>
  <si>
    <t>A2140902867</t>
  </si>
  <si>
    <t>A2140902869</t>
  </si>
  <si>
    <t>Paranoá IV</t>
  </si>
  <si>
    <t>A1912210323</t>
  </si>
  <si>
    <t>A1912210176</t>
  </si>
  <si>
    <t>A1912210205</t>
  </si>
  <si>
    <t>A1912210206</t>
  </si>
  <si>
    <t>A1908230371</t>
  </si>
  <si>
    <t>A1912210305</t>
  </si>
  <si>
    <t>Paranoá V</t>
  </si>
  <si>
    <t>A1912210184</t>
  </si>
  <si>
    <t>A1912210183</t>
  </si>
  <si>
    <t>A2110805892</t>
  </si>
  <si>
    <t>Paranoá VI</t>
  </si>
  <si>
    <t>A2110805896</t>
  </si>
  <si>
    <t>A1912210292</t>
  </si>
  <si>
    <t>A1912210302</t>
  </si>
  <si>
    <t>Paranoá VII</t>
  </si>
  <si>
    <t>A1908230365</t>
  </si>
  <si>
    <t>A1908230366</t>
  </si>
  <si>
    <t>A1908230368</t>
  </si>
  <si>
    <t>A1908230306</t>
  </si>
  <si>
    <t>A1912210311</t>
  </si>
  <si>
    <t>A1908230313</t>
  </si>
  <si>
    <t>Paranoá VIII</t>
  </si>
  <si>
    <t>A2110805893</t>
  </si>
  <si>
    <t>A2110805894</t>
  </si>
  <si>
    <t>A1912210196</t>
  </si>
  <si>
    <t>GO</t>
  </si>
  <si>
    <t>Caiaponia I</t>
  </si>
  <si>
    <t>A1908230353</t>
  </si>
  <si>
    <t>A1907310067</t>
  </si>
  <si>
    <t>A1908230310</t>
  </si>
  <si>
    <t>A1912210250</t>
  </si>
  <si>
    <t>A1905103253</t>
  </si>
  <si>
    <t>A1912210199</t>
  </si>
  <si>
    <t>A1905050619</t>
  </si>
  <si>
    <t>A1908200214</t>
  </si>
  <si>
    <t>Caiaponia II</t>
  </si>
  <si>
    <t>A1908230358</t>
  </si>
  <si>
    <t>A1912210226</t>
  </si>
  <si>
    <t>A1912210242</t>
  </si>
  <si>
    <t>A1912210190</t>
  </si>
  <si>
    <t>A1912210207</t>
  </si>
  <si>
    <t>A1912210253</t>
  </si>
  <si>
    <t>A1912210189</t>
  </si>
  <si>
    <t>Caiaponia III</t>
  </si>
  <si>
    <t>A1912210203</t>
  </si>
  <si>
    <t>A1912210198</t>
  </si>
  <si>
    <t>A1912210247</t>
  </si>
  <si>
    <t>A1912210192</t>
  </si>
  <si>
    <t>A1907310117</t>
  </si>
  <si>
    <t>Caiaponia IV</t>
  </si>
  <si>
    <t>A1912210194</t>
  </si>
  <si>
    <t>A1908230338</t>
  </si>
  <si>
    <t>A1908230356</t>
  </si>
  <si>
    <t>A1907310115</t>
  </si>
  <si>
    <t>Caiaponia V</t>
  </si>
  <si>
    <t>A2141000323</t>
  </si>
  <si>
    <t>A2110805897</t>
  </si>
  <si>
    <t>A2141000322</t>
  </si>
  <si>
    <t>A2141000321</t>
  </si>
  <si>
    <t>A2141000319</t>
  </si>
  <si>
    <t>Araçu IV</t>
  </si>
  <si>
    <t>Araçu VIII</t>
  </si>
  <si>
    <t>SG75CX</t>
  </si>
  <si>
    <t>A2131501485</t>
  </si>
  <si>
    <t>750 W</t>
  </si>
  <si>
    <t>A2152704915</t>
  </si>
  <si>
    <t>A2152704948</t>
  </si>
  <si>
    <t>A2152704955</t>
  </si>
  <si>
    <t>A1907310196</t>
  </si>
  <si>
    <t>A2010203203</t>
  </si>
  <si>
    <t>A1907310224</t>
  </si>
  <si>
    <t>A1907310164</t>
  </si>
  <si>
    <t>A2160400251</t>
  </si>
  <si>
    <t>A2160400225</t>
  </si>
  <si>
    <t>A1907310163</t>
  </si>
  <si>
    <t>Araçu I</t>
  </si>
  <si>
    <t>Inverter71</t>
  </si>
  <si>
    <t>SG125HV</t>
  </si>
  <si>
    <t>A2111900190</t>
  </si>
  <si>
    <t>125 kW</t>
  </si>
  <si>
    <t>Inverter72</t>
  </si>
  <si>
    <t>A1808090276</t>
  </si>
  <si>
    <t>Inverter73</t>
  </si>
  <si>
    <t>A1901070197</t>
  </si>
  <si>
    <t>Inverter74</t>
  </si>
  <si>
    <t>A1808090281</t>
  </si>
  <si>
    <t>Inverter75</t>
  </si>
  <si>
    <t>A1808090283</t>
  </si>
  <si>
    <t>Inverter76</t>
  </si>
  <si>
    <t>A1808090282</t>
  </si>
  <si>
    <t>Inverter77</t>
  </si>
  <si>
    <t>A1808090355</t>
  </si>
  <si>
    <t>Araçu II</t>
  </si>
  <si>
    <t>Araçu 2.1 inv 1</t>
  </si>
  <si>
    <t>A1912260143</t>
  </si>
  <si>
    <t>Araçu 2.1 inv 2</t>
  </si>
  <si>
    <t>A1912260148</t>
  </si>
  <si>
    <t>Araçu 2.1 inv 3</t>
  </si>
  <si>
    <t>A1912260153</t>
  </si>
  <si>
    <t>Araçu III</t>
  </si>
  <si>
    <t>Araçu 2.2 inv.1</t>
  </si>
  <si>
    <t>A1905101159</t>
  </si>
  <si>
    <t>Araçu 2.2 inv .2</t>
  </si>
  <si>
    <t>A1908230300</t>
  </si>
  <si>
    <t>Araçu 2.2 inv 3</t>
  </si>
  <si>
    <t>A2212260750</t>
  </si>
  <si>
    <t>Araçu 2.3inv 1</t>
  </si>
  <si>
    <t>A1907310210</t>
  </si>
  <si>
    <t>Araçu 2.3 inv 2</t>
  </si>
  <si>
    <t>A1912260106</t>
  </si>
  <si>
    <t>A1912260102</t>
  </si>
  <si>
    <t>Araçu.2.3 inv 5</t>
  </si>
  <si>
    <t>A1912260149</t>
  </si>
  <si>
    <t>Araçu 2.3 inv</t>
  </si>
  <si>
    <t>A1912260144</t>
  </si>
  <si>
    <t>A1912260105</t>
  </si>
  <si>
    <t>Araçu V</t>
  </si>
  <si>
    <t>ARAÇU.2.4.INV.2</t>
  </si>
  <si>
    <t>A1912210197</t>
  </si>
  <si>
    <t>Araçu.2.4 inv 3</t>
  </si>
  <si>
    <t>A1908230373</t>
  </si>
  <si>
    <t>A1908230355</t>
  </si>
  <si>
    <t>A1908230369</t>
  </si>
  <si>
    <t>A1908230219</t>
  </si>
  <si>
    <t>A2212260755</t>
  </si>
  <si>
    <t>Araçu VI</t>
  </si>
  <si>
    <t>A1907310269</t>
  </si>
  <si>
    <t>A2141000316</t>
  </si>
  <si>
    <t>Araçu VII</t>
  </si>
  <si>
    <t>SG50CX-ARACU_VII</t>
  </si>
  <si>
    <t>A2141000317</t>
  </si>
  <si>
    <t>Em Garantia/ a princípio foi substituído por um de 40kW;</t>
  </si>
  <si>
    <t>A1907310240</t>
  </si>
  <si>
    <t>SG40CX-ARACU_VII</t>
  </si>
  <si>
    <t>A1910050801</t>
  </si>
  <si>
    <t>Rio Bonito I</t>
  </si>
  <si>
    <t>SG36KTL-M</t>
  </si>
  <si>
    <t>A1803293825</t>
  </si>
  <si>
    <t>36 kW</t>
  </si>
  <si>
    <t>A1809100173</t>
  </si>
  <si>
    <t>A1809100165</t>
  </si>
  <si>
    <t>A1809100174</t>
  </si>
  <si>
    <t>A1809100067</t>
  </si>
  <si>
    <t>A1809100116</t>
  </si>
  <si>
    <t>A1809100153</t>
  </si>
  <si>
    <t>A1809100068</t>
  </si>
  <si>
    <t>A1809100182</t>
  </si>
  <si>
    <t>6/4136603-0</t>
  </si>
  <si>
    <t>A1809100181</t>
  </si>
  <si>
    <t>A1809100152</t>
  </si>
  <si>
    <t>A1809100166</t>
  </si>
  <si>
    <t>A1809100103</t>
  </si>
  <si>
    <t>A1809100204</t>
  </si>
  <si>
    <t>A1809100207</t>
  </si>
  <si>
    <t>A1809100081</t>
  </si>
  <si>
    <t>A1809100216</t>
  </si>
  <si>
    <t>Rio Monte I</t>
  </si>
  <si>
    <t>SG75CX(COM2-001)_001_018</t>
  </si>
  <si>
    <t>A2152704954</t>
  </si>
  <si>
    <t>75 kW</t>
  </si>
  <si>
    <t>Rio Monte II</t>
  </si>
  <si>
    <t>A20C2900929</t>
  </si>
  <si>
    <t>A1901051258</t>
  </si>
  <si>
    <t>A1901051220</t>
  </si>
  <si>
    <t>6/4136542-0</t>
  </si>
  <si>
    <t>A1901051212</t>
  </si>
  <si>
    <t>A1901051254</t>
  </si>
  <si>
    <t>A1901051268</t>
  </si>
  <si>
    <t>Rio Monte III</t>
  </si>
  <si>
    <t>A1901051241</t>
  </si>
  <si>
    <t>A1901051255</t>
  </si>
  <si>
    <t>A1901051198</t>
  </si>
  <si>
    <t>A1901051209</t>
  </si>
  <si>
    <t>A1901051267</t>
  </si>
  <si>
    <t>A1901051185</t>
  </si>
  <si>
    <t>A1901051194</t>
  </si>
  <si>
    <t>A1901051180</t>
  </si>
  <si>
    <t>A1901051138</t>
  </si>
  <si>
    <t>6/4136538-8</t>
  </si>
  <si>
    <t>A1901051266</t>
  </si>
  <si>
    <t>Rio Bonito II</t>
  </si>
  <si>
    <t>Inv. 1</t>
  </si>
  <si>
    <t>A2210700937</t>
  </si>
  <si>
    <t>Inv. 2</t>
  </si>
  <si>
    <t>A2181802942</t>
  </si>
  <si>
    <t>A2210700930</t>
  </si>
  <si>
    <t>A2181802948</t>
  </si>
  <si>
    <t>MG</t>
  </si>
  <si>
    <t>Vazante I</t>
  </si>
  <si>
    <t>A1912210223</t>
  </si>
  <si>
    <t>A1912210262</t>
  </si>
  <si>
    <t>A1905103385</t>
  </si>
  <si>
    <t>A1905103403</t>
  </si>
  <si>
    <t>A1905103397</t>
  </si>
  <si>
    <t>A1912210200</t>
  </si>
  <si>
    <t>A1912210201</t>
  </si>
  <si>
    <t>A1905103394</t>
  </si>
  <si>
    <t>A1912210261</t>
  </si>
  <si>
    <t>A1912210188</t>
  </si>
  <si>
    <t>A1912210299</t>
  </si>
  <si>
    <t>A1908230207</t>
  </si>
  <si>
    <t>A1912210193</t>
  </si>
  <si>
    <t>A1908230361</t>
  </si>
  <si>
    <t>A1908230351</t>
  </si>
  <si>
    <t>A1908230362</t>
  </si>
  <si>
    <t>A2140902846</t>
  </si>
  <si>
    <t>Vazante II</t>
  </si>
  <si>
    <t>A1908230370</t>
  </si>
  <si>
    <t>A1907310260</t>
  </si>
  <si>
    <t>A1908230324</t>
  </si>
  <si>
    <t>A1908230343</t>
  </si>
  <si>
    <t>A1908230329</t>
  </si>
  <si>
    <t>A1912210251</t>
  </si>
  <si>
    <t>A1912210259</t>
  </si>
  <si>
    <t>A1912210224</t>
  </si>
  <si>
    <t>A1912210202</t>
  </si>
  <si>
    <t>A1908230216</t>
  </si>
  <si>
    <t>A1912210191</t>
  </si>
  <si>
    <t>A1912210181</t>
  </si>
  <si>
    <t>A1912210291</t>
  </si>
  <si>
    <t>A1908230349</t>
  </si>
  <si>
    <t>A1908230347</t>
  </si>
  <si>
    <t>A1912210182</t>
  </si>
  <si>
    <t>A2140902947</t>
  </si>
  <si>
    <t>Vazante III</t>
  </si>
  <si>
    <t>A1905050621</t>
  </si>
  <si>
    <t>A1908230342</t>
  </si>
  <si>
    <t>A1908230363</t>
  </si>
  <si>
    <t>A1908230345</t>
  </si>
  <si>
    <t>A1912210217</t>
  </si>
  <si>
    <t>A1908230372</t>
  </si>
  <si>
    <t>A1912210179</t>
  </si>
  <si>
    <t>A2140902844</t>
  </si>
  <si>
    <t>A2140902881</t>
  </si>
  <si>
    <t>MT</t>
  </si>
  <si>
    <t xml:space="preserve">Barra do Garças </t>
  </si>
  <si>
    <t>Barra do Garças I</t>
  </si>
  <si>
    <t>A2211847606</t>
  </si>
  <si>
    <t>A2211847595</t>
  </si>
  <si>
    <t>Barra do Garças II</t>
  </si>
  <si>
    <t>A21B2641649</t>
  </si>
  <si>
    <t>A21B0400532</t>
  </si>
  <si>
    <t>A2280501869</t>
  </si>
  <si>
    <t>A2280501882</t>
  </si>
  <si>
    <t>Barra do Garças III</t>
  </si>
  <si>
    <t>A2280501697</t>
  </si>
  <si>
    <t>A2280501820</t>
  </si>
  <si>
    <t>A2280501797</t>
  </si>
  <si>
    <t>A2280501719</t>
  </si>
  <si>
    <t>Bom Sucesso I</t>
  </si>
  <si>
    <t>A2003100317</t>
  </si>
  <si>
    <t>60kW</t>
  </si>
  <si>
    <t>ABB</t>
  </si>
  <si>
    <t>I</t>
  </si>
  <si>
    <t>ABB TRIO-50-TL-OUTD</t>
  </si>
  <si>
    <t>G</t>
  </si>
  <si>
    <t>K</t>
  </si>
  <si>
    <t>H</t>
  </si>
  <si>
    <t>F</t>
  </si>
  <si>
    <t>D</t>
  </si>
  <si>
    <t>E</t>
  </si>
  <si>
    <t>C</t>
  </si>
  <si>
    <t>B</t>
  </si>
  <si>
    <t>A</t>
  </si>
  <si>
    <t>J</t>
  </si>
  <si>
    <t>Clareira de Araçu - UFV 1</t>
  </si>
  <si>
    <t>Huawei</t>
  </si>
  <si>
    <t>SUN2000-215KTL-H3</t>
  </si>
  <si>
    <t>ES22B0077202</t>
  </si>
  <si>
    <t>200KW</t>
  </si>
  <si>
    <t>6T22C9013366</t>
  </si>
  <si>
    <t>ES22B0076972</t>
  </si>
  <si>
    <t>ES22B0076977</t>
  </si>
  <si>
    <t>6T22C9026335</t>
  </si>
  <si>
    <t>Clareira de Araçu - UFV 2</t>
  </si>
  <si>
    <t>ES22B0076424</t>
  </si>
  <si>
    <t>SUN2000-100KTL-H1</t>
  </si>
  <si>
    <t>ES2380005159</t>
  </si>
  <si>
    <t>100kW</t>
  </si>
  <si>
    <t>6T22C9013407</t>
  </si>
  <si>
    <t>CORUMBÁ I - UFV 1</t>
  </si>
  <si>
    <t>6T22C9026416</t>
  </si>
  <si>
    <t>ES2290094005</t>
  </si>
  <si>
    <t>6T22C9026420</t>
  </si>
  <si>
    <t>ES2290095666</t>
  </si>
  <si>
    <t>6T22C9026342</t>
  </si>
  <si>
    <t>CORUMBÁ I - UFV 2</t>
  </si>
  <si>
    <t>6T22C9026327</t>
  </si>
  <si>
    <t>UFV Caiaponia VI, VII, VIII</t>
  </si>
  <si>
    <t>10035462084 | 10035462114 | 10035462262</t>
  </si>
  <si>
    <t>6T22C9012953</t>
  </si>
  <si>
    <t>6T22C9013352</t>
  </si>
  <si>
    <t>ES22B0077207</t>
  </si>
  <si>
    <t>6T22C9012966</t>
  </si>
  <si>
    <t>CORUMBÁ I - UFV 3</t>
  </si>
  <si>
    <t>ES2290093782</t>
  </si>
  <si>
    <t>ES2380005127</t>
  </si>
  <si>
    <t>6T22C9013405</t>
  </si>
  <si>
    <t>CORUMBÁ II - UFV 1</t>
  </si>
  <si>
    <t>ES22B0077139</t>
  </si>
  <si>
    <t>ES22B0077127</t>
  </si>
  <si>
    <t>ES22B0077113</t>
  </si>
  <si>
    <t>ES22B0077168</t>
  </si>
  <si>
    <t>ES22B0077228</t>
  </si>
  <si>
    <t>UFV Clareira Araçu I, II</t>
  </si>
  <si>
    <t>10035715993 | 10035715969</t>
  </si>
  <si>
    <t>CORUMBÁ II - UFV 2</t>
  </si>
  <si>
    <t>ES22B0077257</t>
  </si>
  <si>
    <t>ES22B0077188</t>
  </si>
  <si>
    <t>ES22B0077055</t>
  </si>
  <si>
    <t>ES22B0077198</t>
  </si>
  <si>
    <t>ES22B0076980</t>
  </si>
  <si>
    <t>CORUMBÁ II - UFV 3</t>
  </si>
  <si>
    <t>ES2380005203</t>
  </si>
  <si>
    <t>ES22B0076996</t>
  </si>
  <si>
    <t>ES22B0077189</t>
  </si>
  <si>
    <t>UFV CAIAPONIA II - UC 1</t>
  </si>
  <si>
    <t>6T22C9013425</t>
  </si>
  <si>
    <t>ES22B0077185</t>
  </si>
  <si>
    <t>6T22C9026336</t>
  </si>
  <si>
    <t>ES22B0077259</t>
  </si>
  <si>
    <t>UFV Corumbá 1.1, 1.2, 1.3</t>
  </si>
  <si>
    <t>1003665285|1003665286|1003665288</t>
  </si>
  <si>
    <t>6T22C9026334</t>
  </si>
  <si>
    <t>UFV CAIAPONIA II - UC 2</t>
  </si>
  <si>
    <t>ES22B0077145</t>
  </si>
  <si>
    <t>6T22C9026330</t>
  </si>
  <si>
    <t>ES22B0077260</t>
  </si>
  <si>
    <t>6T22C9026329</t>
  </si>
  <si>
    <t>ES22B0077256</t>
  </si>
  <si>
    <t>UFV CAIAPONIA II - UC 3</t>
  </si>
  <si>
    <t>6T22C9026417</t>
  </si>
  <si>
    <t>6T22C9026413</t>
  </si>
  <si>
    <t>ES22B0077131</t>
  </si>
  <si>
    <t>ES22B0077262</t>
  </si>
  <si>
    <t>6T22C9026341</t>
  </si>
  <si>
    <t>6T22A9041399</t>
  </si>
  <si>
    <t>UFV Corumbá 2.1, 2.2, 2.3</t>
  </si>
  <si>
    <t>10035751906|10035751914|10035751922</t>
  </si>
  <si>
    <t>6T22A9041681</t>
  </si>
  <si>
    <t>6T22A9041725</t>
  </si>
  <si>
    <t>6T22C9012871</t>
  </si>
  <si>
    <t>6T22C9013249</t>
  </si>
  <si>
    <t>6T22A9041730</t>
  </si>
  <si>
    <t>6T22A9041387</t>
  </si>
  <si>
    <t>ES2360057441</t>
  </si>
  <si>
    <t>Substituído (substituição em garantia)</t>
  </si>
  <si>
    <t xml:space="preserve">	INV-ES2360057449</t>
  </si>
  <si>
    <t>ES2360057449</t>
  </si>
  <si>
    <t>6T22C9037818</t>
  </si>
  <si>
    <t>6T22C9037836</t>
  </si>
  <si>
    <t>6T22C9012970</t>
  </si>
  <si>
    <t>6T22C9012860</t>
  </si>
  <si>
    <t>6T22C9013002</t>
  </si>
  <si>
    <t>6T22C9012989</t>
  </si>
  <si>
    <t>6T22C9013401</t>
  </si>
  <si>
    <t>INV-6T22A9041381</t>
  </si>
  <si>
    <t>6T22A9041381</t>
  </si>
  <si>
    <t>BN2281044701</t>
  </si>
  <si>
    <t>6T22C9012934</t>
  </si>
  <si>
    <t>6T22C9013245</t>
  </si>
  <si>
    <t>6T22C9013424</t>
  </si>
  <si>
    <t>6T22C9012964</t>
  </si>
  <si>
    <t>6T22C9012961</t>
  </si>
  <si>
    <t>6T22A9037111</t>
  </si>
  <si>
    <t>215KTL-H3(MBUS-1)</t>
  </si>
  <si>
    <t>ES22B0077169</t>
  </si>
  <si>
    <t>Offline - Em tratativa (suporte Huawei: chave seletora não aciona)</t>
  </si>
  <si>
    <t>ES22B0077204</t>
  </si>
  <si>
    <t>VARJÃO 1 - UFV 1</t>
  </si>
  <si>
    <t>UFV 1 - INV 1</t>
  </si>
  <si>
    <t>SUN2000-215KTL-H0</t>
  </si>
  <si>
    <t>ES2170073111</t>
  </si>
  <si>
    <t>UFV 1 - INV 5</t>
  </si>
  <si>
    <t>ES2170073032</t>
  </si>
  <si>
    <t>UFV 1 - INV 4</t>
  </si>
  <si>
    <t>ES2170073086</t>
  </si>
  <si>
    <t>UFV 1 - INV 3</t>
  </si>
  <si>
    <t>ES2170056138</t>
  </si>
  <si>
    <t>UFV 1 - INV 2</t>
  </si>
  <si>
    <t>ES2180059127</t>
  </si>
  <si>
    <t>VARJÃO 1 - UFV 2</t>
  </si>
  <si>
    <t>ES2180059063</t>
  </si>
  <si>
    <t>ES2170080287</t>
  </si>
  <si>
    <t>ES2180059055</t>
  </si>
  <si>
    <t>ES2180056566</t>
  </si>
  <si>
    <t>ES2170073084</t>
  </si>
  <si>
    <t>VARJÃO 1 - UFV 3</t>
  </si>
  <si>
    <t>ES2240060669</t>
  </si>
  <si>
    <t>ES2180056569</t>
  </si>
  <si>
    <t>ES2170028163</t>
  </si>
  <si>
    <t>VARJÃO 2 - UFV 2.1</t>
  </si>
  <si>
    <t>ES2170028150</t>
  </si>
  <si>
    <t>ES2180059278</t>
  </si>
  <si>
    <t>ES2170055901</t>
  </si>
  <si>
    <t>ES2180059253</t>
  </si>
  <si>
    <t>ES2170028148</t>
  </si>
  <si>
    <t>VARJÃO 2 - UFV 2.2</t>
  </si>
  <si>
    <t>ES2180059238</t>
  </si>
  <si>
    <t>ES2180059249</t>
  </si>
  <si>
    <t>ES2180058755</t>
  </si>
  <si>
    <t>ES2170055751</t>
  </si>
  <si>
    <t>ES2180058754</t>
  </si>
  <si>
    <t>VARJÃO 2 - UFV 2.3</t>
  </si>
  <si>
    <t>ES2240060672</t>
  </si>
  <si>
    <t>ES2180059250</t>
  </si>
  <si>
    <t>ES2180059243</t>
  </si>
  <si>
    <t>VAZANTE II - UFV 1</t>
  </si>
  <si>
    <t>Inverter-ES2170028610</t>
  </si>
  <si>
    <t>ES2170028610</t>
  </si>
  <si>
    <t>Inverter-ES2180059185</t>
  </si>
  <si>
    <t>ES2180059185</t>
  </si>
  <si>
    <t>Inverter-ES2180058348</t>
  </si>
  <si>
    <t>ES2180058348</t>
  </si>
  <si>
    <t>Inverter-ES2170080328</t>
  </si>
  <si>
    <t>ES2170080328</t>
  </si>
  <si>
    <t>Inverter-ES2190011079</t>
  </si>
  <si>
    <t>ES2190011079</t>
  </si>
  <si>
    <t>VAZANTE II - UFV 2</t>
  </si>
  <si>
    <t>ES2180058349</t>
  </si>
  <si>
    <t>ES2170027326</t>
  </si>
  <si>
    <t>ES2170028664</t>
  </si>
  <si>
    <t>ES2180058977</t>
  </si>
  <si>
    <t>Inverter-ES2170028141</t>
  </si>
  <si>
    <t>ES2170028141</t>
  </si>
  <si>
    <t>VAZANTE II - UFV 3</t>
  </si>
  <si>
    <t>Inverter-ES2190011070</t>
  </si>
  <si>
    <t>ES2190011070</t>
  </si>
  <si>
    <t>Inverter-ES2180058350</t>
  </si>
  <si>
    <t>ES2180058350</t>
  </si>
  <si>
    <t>Inverter-ES2240060614</t>
  </si>
  <si>
    <t>ES2240060614</t>
  </si>
  <si>
    <t>SP</t>
  </si>
  <si>
    <t xml:space="preserve">	LENÇOIS PAULISTA</t>
  </si>
  <si>
    <t>SUN2000-250KTL-H1</t>
  </si>
  <si>
    <t>ES2380070431</t>
  </si>
  <si>
    <t>250KW</t>
  </si>
  <si>
    <t>ES2330124377</t>
  </si>
  <si>
    <t>ES2330124409</t>
  </si>
  <si>
    <t>ES2380070432</t>
  </si>
  <si>
    <t>UFV Turvânia</t>
  </si>
  <si>
    <t>UFV Araçu IX, X, XI, XII, XIII</t>
  </si>
  <si>
    <t>UFV Corumbá III</t>
  </si>
  <si>
    <t>UFV Abadiânia</t>
  </si>
  <si>
    <t>UFV Formoso I</t>
  </si>
  <si>
    <t>UFV Formoso II</t>
  </si>
  <si>
    <t>UFV Nazário</t>
  </si>
  <si>
    <t xml:space="preserve">UFV Planaltina </t>
  </si>
  <si>
    <t>UFV Mairipotaba I</t>
  </si>
  <si>
    <t>UFV Mairipotaba II</t>
  </si>
  <si>
    <t>UFV Ibiúna</t>
  </si>
  <si>
    <t>UFV Araguatins I</t>
  </si>
  <si>
    <t>UFV Araguatins II</t>
  </si>
  <si>
    <t>Geração Estimada P90 [MWh]</t>
  </si>
  <si>
    <t>Complexo Associado</t>
  </si>
  <si>
    <t>Geração Realizada</t>
  </si>
  <si>
    <t>P50</t>
  </si>
  <si>
    <t>P90</t>
  </si>
  <si>
    <t>Corumbá I</t>
  </si>
  <si>
    <t>Corumbá II</t>
  </si>
  <si>
    <t>UFV Formoso III</t>
  </si>
  <si>
    <t>Corumbá III</t>
  </si>
  <si>
    <t>UFV Formoso IV</t>
  </si>
  <si>
    <t>UFV Formoso V</t>
  </si>
  <si>
    <t>UFV Formoso VI</t>
  </si>
  <si>
    <t>Corumbá IV</t>
  </si>
  <si>
    <t>Corumbá V</t>
  </si>
  <si>
    <t>Corumbá VI</t>
  </si>
  <si>
    <t>Em construção</t>
  </si>
  <si>
    <t>UFV Araguatins III</t>
  </si>
  <si>
    <t>UFV Araguatins IV</t>
  </si>
  <si>
    <t>UFV Araguatins V</t>
  </si>
  <si>
    <t>UFV Araguatins VI</t>
  </si>
  <si>
    <t>MPPT</t>
  </si>
  <si>
    <t>Strings</t>
  </si>
  <si>
    <t>Módulos</t>
  </si>
  <si>
    <t>Potência Módulos</t>
  </si>
  <si>
    <t>Potência Instalada [kWp]</t>
  </si>
  <si>
    <t>Araçu 5.1</t>
  </si>
  <si>
    <t>UFV BOM SUCESSO</t>
  </si>
  <si>
    <t>-</t>
  </si>
  <si>
    <t>Clareira 1.1</t>
  </si>
  <si>
    <t>2.00</t>
  </si>
  <si>
    <t>511.25</t>
  </si>
  <si>
    <t>5.00</t>
  </si>
  <si>
    <t>1067.46</t>
  </si>
  <si>
    <t>1.00</t>
  </si>
  <si>
    <t>888.10</t>
  </si>
  <si>
    <t>NaN</t>
  </si>
  <si>
    <t>Potência Instalada (kWp)</t>
  </si>
  <si>
    <t>Geração Potencial Estimada (kWh) No Período Completo</t>
  </si>
  <si>
    <t>Vazante 2.1</t>
  </si>
  <si>
    <t>BC Araçu 1</t>
  </si>
  <si>
    <t>BC Araçu 2</t>
  </si>
  <si>
    <t>BC Araçu 3</t>
  </si>
  <si>
    <t>BC Araçu 4</t>
  </si>
  <si>
    <t>BC Clareira 1</t>
  </si>
  <si>
    <t>BC Araçu 5</t>
  </si>
  <si>
    <t>Araçu IX</t>
  </si>
  <si>
    <t>Araçu X</t>
  </si>
  <si>
    <t>Araçu XI</t>
  </si>
  <si>
    <t>Araçu XII</t>
  </si>
  <si>
    <t>Araçu XIII</t>
  </si>
  <si>
    <t>Potência CC (kWp)</t>
  </si>
  <si>
    <t>Potência CA (kW)</t>
  </si>
  <si>
    <t>Quantidade de Módulos</t>
  </si>
  <si>
    <t>Modelo do Módulo</t>
  </si>
  <si>
    <t>CANADIAN-CS3W-400P</t>
  </si>
  <si>
    <t>LONGI SOLAR LR4-72 HPH 435M</t>
  </si>
  <si>
    <t>CANADIAN BIHIKU CS3W-400/405 PB-AG</t>
  </si>
  <si>
    <t>CANADIAN BIHIKU CS3W-400 PB-AG</t>
  </si>
  <si>
    <t>JINKO SOLAR-JKM530M-72HL4-TV</t>
  </si>
  <si>
    <t>CANADIAN SOLAR BIHIKU7 CS7N-660MB-AG</t>
  </si>
  <si>
    <t>TRINA SOLAR TSM-695NEG21C.20</t>
  </si>
  <si>
    <t>PVSYST até 9-09-2025 em MWh</t>
  </si>
  <si>
    <t>PVSYST até 11-09-2025 em MWh</t>
  </si>
  <si>
    <t>Pedi avaliação da simulação no pvsyst ao desenvolvimento, pois diagrama unifilar está divergente de projeto simulado.</t>
  </si>
  <si>
    <t>Pegar Dados locais</t>
  </si>
  <si>
    <t>PVSYST até 22-09-2025 em MWh</t>
  </si>
  <si>
    <t>Ok</t>
  </si>
  <si>
    <t xml:space="preserve">Inversor atinge a potência nominal. </t>
  </si>
  <si>
    <t>ok</t>
  </si>
  <si>
    <t>4 inversores atingem a potência nominal, 1 inversor sem gerar devido a falhas internas. Em trataiva com o Fabricante e o cliente Brasol.</t>
  </si>
  <si>
    <t>4 inversores atingem a potência nominal, 1 inversor atingindo em média 190kW.</t>
  </si>
  <si>
    <t>Inversores de 200kW atingem a potência nominal. Inversor de 100kW atinge em média 75kW.</t>
  </si>
  <si>
    <t>Inversores de 200kW atingem a potência nominal. Inversor de 100kW atinge em média 98kW.</t>
  </si>
  <si>
    <t>Baixa irradiância.</t>
  </si>
  <si>
    <t>Inversor atinge a potência nominal. Porém usina sofreu alguns desligamentos da rede e impacto pela chuva.</t>
  </si>
  <si>
    <t>Inversor atinge a potência nominal. Porém usina sofreu alguns desligamentos da rede.</t>
  </si>
  <si>
    <t>Inversor atinge a potência nominal (não passa de 200kW). Porém usina sofreu alguns desligamentos da rede.</t>
  </si>
  <si>
    <t>Inversor atinge a potência nominal. Porém usina sofreu impacto pela chuva.</t>
  </si>
  <si>
    <t>2 Inversores atingem a potência nominal. Porém usina sofreu impacto pela chuva. 2 inversores com a potência um pouco abaixo, verificar de forma aprofundada.</t>
  </si>
  <si>
    <t>2 Inversores atingem a potência nominal. Porém usina sofreu impacto pelo tempo nublado e sujidade. 2 inversores com a potência um pouco abaixo, verificar de forma aprofundada.</t>
  </si>
  <si>
    <t>Inversor atinge a potência nominal. Porém usina sofreu impacto pelo tempo nublado e sujidade.</t>
  </si>
  <si>
    <t>usina sofreu impacto pelo tempo nublado e sujidade. 2 inversores com a potência um pouco abaixo, verificar de forma aprofundada.</t>
  </si>
  <si>
    <t>1 Inversor atinge a potência nominal. Porém usina sofreu impacto pelo tempo nublado e sujidade. 3 inversores com a potência um pouco abaixo, verificar de forma aprofundada.</t>
  </si>
  <si>
    <t>PVSYST até 13-09-2025 em MWh</t>
  </si>
  <si>
    <t>Recurso Hidrico</t>
  </si>
  <si>
    <t>Clima</t>
  </si>
  <si>
    <t>Ventilação forçada do Transformador com problema</t>
  </si>
  <si>
    <t>Operando com 1 inversor a menos</t>
  </si>
  <si>
    <t>Avaliar se simulação considerou a limitação da potência do inversor de 60kW.</t>
  </si>
  <si>
    <t>Manutenção nos trackers para amarração dos cabos cc. Quais strings? Quais inversores parados? Houve rompimento do</t>
  </si>
  <si>
    <t>DPR Troca de casquilho dia 07/10 - 13/10. Clima.</t>
  </si>
  <si>
    <t>Limpeza dos módulos e roçagem - posição de segurança - finalizada em 08/10. Não sei se justifica, o impacto começou a partir do dia 10/10.</t>
  </si>
  <si>
    <t>Operando com 1 inversor a menos desde 07/10.</t>
  </si>
  <si>
    <t>Sombreamento</t>
  </si>
  <si>
    <t>PVSYST até 14-10-2025 em MWh</t>
  </si>
  <si>
    <t>Problema na ventilação forçada do transformador, BC em tratativa com a tamura.</t>
  </si>
  <si>
    <t>Falha 32 no relé de proteção. BC está fzendo as verificações.</t>
  </si>
  <si>
    <t>Recurso hídrico.</t>
  </si>
  <si>
    <t>Alguns dias de baixa irradiância e quedas da rede, atuação 32.</t>
  </si>
  <si>
    <t>Operando com um inversor a menos. Estimativa de perda calculada em 1,5MWh/dia.</t>
  </si>
  <si>
    <t>Alguns dias com baixa irradiância e chuva.</t>
  </si>
  <si>
    <t xml:space="preserve">Problema na ventilação forçada do transformador. O controlador foi retirado e será enviado para garantia e a usina está operando sem a redundância, apenas com o relé de temperatura do trafo e a contatora. </t>
  </si>
  <si>
    <t>Alguns problemas de comunicação não permitiram subir os dados completos do ativo. Hoje, 15/10, foi normalizado, vamos acompanhar as mudanças.</t>
  </si>
  <si>
    <t>Manutenção nos trackers para amarração dos cabos cc. 2 inversores com strings travadas para manutenção.</t>
  </si>
  <si>
    <t xml:space="preserve">Falta de energia na rede de 34,5kV, no dia 13/10, normalizado na madrugada. </t>
  </si>
  <si>
    <t>Operando com um inversor a menos. Estimativa de perda calculada em 1,6MWh/dia.</t>
  </si>
  <si>
    <t>Alguns dias com baixa irradiância e nuvens.</t>
  </si>
  <si>
    <t>Desligamento programado da usina para realização dos ensaios elétricos  nos cubículos de proteção e no  trafo de média tensão no dia 10/10 das 10:30 às 15:56</t>
  </si>
  <si>
    <t>Queda de energia dia 02/10 que demorou a ser identificada pois o complexo estava sem internet, por falha no sinal do provedor. Ficou das 15h às 17j desenergizada.</t>
  </si>
  <si>
    <t>Baixa irradiância por alguns dias.</t>
  </si>
  <si>
    <t>Alguns dias com baixa irradiância média.</t>
  </si>
  <si>
    <t>Baixa irradiância por alguns dias. Atingiu a meta de geração nos 8 primeiros dias do mês.</t>
  </si>
  <si>
    <t>Atingiu a geração prevista por 6 dias no mês.</t>
  </si>
  <si>
    <t>Alguns dias com queda de rede e tempo nublado.</t>
  </si>
  <si>
    <t>Queda da rede dia 14/10.</t>
  </si>
  <si>
    <t>PVSYST até 26-10-2025 em MWh</t>
  </si>
  <si>
    <t>PVSYST até 27-10-2025 em MWh</t>
  </si>
  <si>
    <t>PVSYST até 30-10-2025 em MWh</t>
  </si>
  <si>
    <t>Energy yield(MWh)</t>
  </si>
  <si>
    <t>0.00000</t>
  </si>
  <si>
    <t>Título (Linha 5)</t>
  </si>
  <si>
    <t>Número da Linha</t>
  </si>
  <si>
    <t>Valor Encontrado</t>
  </si>
  <si>
    <t>Valor Linha 7 (Comparação)</t>
  </si>
  <si>
    <t>Coluna</t>
  </si>
  <si>
    <t>FZ6</t>
  </si>
  <si>
    <t>GA6</t>
  </si>
  <si>
    <t>GC6</t>
  </si>
  <si>
    <t>GD6</t>
  </si>
  <si>
    <t>GJ6</t>
  </si>
  <si>
    <t>GK6</t>
  </si>
  <si>
    <t>GL6</t>
  </si>
  <si>
    <t>GM6</t>
  </si>
  <si>
    <t>GN6</t>
  </si>
  <si>
    <t>GO6</t>
  </si>
  <si>
    <t>GP6</t>
  </si>
  <si>
    <t>GQ6</t>
  </si>
  <si>
    <t>GR6</t>
  </si>
  <si>
    <t>GT6</t>
  </si>
  <si>
    <t>GU6</t>
  </si>
  <si>
    <t>GV6</t>
  </si>
  <si>
    <t>GW6</t>
  </si>
  <si>
    <t>GX6</t>
  </si>
  <si>
    <t>GY6</t>
  </si>
  <si>
    <t>HA6</t>
  </si>
  <si>
    <t>GB6</t>
  </si>
  <si>
    <t>GH6</t>
  </si>
  <si>
    <t>GI6</t>
  </si>
  <si>
    <t>GS6</t>
  </si>
  <si>
    <t>GZ6</t>
  </si>
  <si>
    <t>GE6</t>
  </si>
  <si>
    <t>GF6</t>
  </si>
  <si>
    <t>GG6</t>
  </si>
  <si>
    <t>USINAS</t>
  </si>
  <si>
    <t>COMPLEXO DE OBRAS</t>
  </si>
  <si>
    <t>SITUAÇÃO DA USINA</t>
  </si>
  <si>
    <t>UF</t>
  </si>
  <si>
    <t>CIDADE</t>
  </si>
  <si>
    <t>CONCESSIONÁRIA</t>
  </si>
  <si>
    <t>USINA PRÓPRIA / ALUGADA</t>
  </si>
  <si>
    <t>Características de projeto</t>
  </si>
  <si>
    <t>Estrutura</t>
  </si>
  <si>
    <t>Potência KW</t>
  </si>
  <si>
    <t>Potencia KWp</t>
  </si>
  <si>
    <t>MÓDULOS</t>
  </si>
  <si>
    <t>Geração estimada Janeiro P50 (MWh)</t>
  </si>
  <si>
    <t>Geração estimada Fevereiro P50 (MWh)</t>
  </si>
  <si>
    <t>Geração estimada Março P50 (MWh)</t>
  </si>
  <si>
    <t>Geração estimada Abril P50 (MWh)</t>
  </si>
  <si>
    <t>Geração estimada Maio P50 (MWh)</t>
  </si>
  <si>
    <t>Geração estimada Junho P50 (MWh)</t>
  </si>
  <si>
    <t>Geração estimada Julho P50 (MWh)</t>
  </si>
  <si>
    <t>Geração estimada Agosto P50 (MWh)</t>
  </si>
  <si>
    <t>Geração estimada Setembro P50 (MWh)</t>
  </si>
  <si>
    <t>Geração estimada Outubro P50 (MWh)</t>
  </si>
  <si>
    <t>Geração estimada Novembro P50 (MWh)</t>
  </si>
  <si>
    <t>Geração estimada Dezembro P50 (MWh)</t>
  </si>
  <si>
    <t>Geração estimada P50 (MWh)/Ano</t>
  </si>
  <si>
    <t>Variação (MWh)</t>
  </si>
  <si>
    <t>Geração estimada P90 (MWh)/Ano</t>
  </si>
  <si>
    <t>Geração estimada P95 (MWh)/Ano</t>
  </si>
  <si>
    <t>P50 (MWh) / kWp / Ano</t>
  </si>
  <si>
    <t>Previsão de entrega</t>
  </si>
  <si>
    <t>Data Energização</t>
  </si>
  <si>
    <t>Data Fim de Operação</t>
  </si>
  <si>
    <t>Perda Primeiro Ano</t>
  </si>
  <si>
    <t>Perda Anual</t>
  </si>
  <si>
    <t>Varjao de Minas I</t>
  </si>
  <si>
    <t>EM OPERAÇÃO</t>
  </si>
  <si>
    <t>Minas Gerais</t>
  </si>
  <si>
    <t>Varjão de Minas</t>
  </si>
  <si>
    <t>CEMIG</t>
  </si>
  <si>
    <t>PRÓPRIA</t>
  </si>
  <si>
    <t>TRACKER</t>
  </si>
  <si>
    <t>RISEN-RSM120-8-585BMDG</t>
  </si>
  <si>
    <t>Varjao de Minas II</t>
  </si>
  <si>
    <t>Varjao de Minas III</t>
  </si>
  <si>
    <t>Varjão de Minas IV</t>
  </si>
  <si>
    <t>Varjão de Minas V</t>
  </si>
  <si>
    <t>Varjão de Minas VI</t>
  </si>
  <si>
    <t>Vazante IV</t>
  </si>
  <si>
    <t>Vazante</t>
  </si>
  <si>
    <t>Vazante V</t>
  </si>
  <si>
    <t>Vazante VI</t>
  </si>
  <si>
    <t>Mato Grosso</t>
  </si>
  <si>
    <t>Barra do Garças</t>
  </si>
  <si>
    <t>ENERGISA-MT</t>
  </si>
  <si>
    <t>FIXA</t>
  </si>
  <si>
    <t>JA SOLAR JAM72-D30-540-BP</t>
  </si>
  <si>
    <t>Goias</t>
  </si>
  <si>
    <t>Corumbá de Goiás</t>
  </si>
  <si>
    <t>EQUATORIAL-GO</t>
  </si>
  <si>
    <t>EM CONSTRUÇÃO</t>
  </si>
  <si>
    <t>Inhumas</t>
  </si>
  <si>
    <t>Caiapônia</t>
  </si>
  <si>
    <t>CANADIAN BIHIKU CS3W-405 PB-AG</t>
  </si>
  <si>
    <t>CANADIAN BIHIKU CS3W-410 PB-AG</t>
  </si>
  <si>
    <t>Distrito Federal</t>
  </si>
  <si>
    <t>NEOENERGIA-DF</t>
  </si>
  <si>
    <t>CANADIAN BIHIKU CS3W-400/410 PB-AG</t>
  </si>
  <si>
    <t>CANADIAN BIHIKU CS3W-400/405 PB-AG
CANADIAN HIKU CS3W-405</t>
  </si>
  <si>
    <t>Camarão I</t>
  </si>
  <si>
    <t>Palmeiras de Goiás</t>
  </si>
  <si>
    <t>RISEN RSM132-8-660BMDG</t>
  </si>
  <si>
    <t>Camarão II</t>
  </si>
  <si>
    <t>Camarão III</t>
  </si>
  <si>
    <t>Camarão IV</t>
  </si>
  <si>
    <t>Camarão V</t>
  </si>
  <si>
    <t>Panamá</t>
  </si>
  <si>
    <t>CANADIAN-CS3W-405P 1500VHE</t>
  </si>
  <si>
    <t>GCL 345Wp</t>
  </si>
  <si>
    <t>JA SOLAR-JAM72-S09-375-PR
JINKO SOLAR-JKM530M-72HL4-TV</t>
  </si>
  <si>
    <t>JA SOLAR-JAM72-S09-375-PR</t>
  </si>
  <si>
    <t>CANADIAN-CS6U-330P/CS3W-445MS</t>
  </si>
  <si>
    <t>CGH Rio Bonito I</t>
  </si>
  <si>
    <t>HIDRÁULICA</t>
  </si>
  <si>
    <t>CGH Rio Bonito II</t>
  </si>
  <si>
    <t>UFV Alexandre Gusmão</t>
  </si>
  <si>
    <t>ALUGADA</t>
  </si>
  <si>
    <t>CGH Pequi</t>
  </si>
  <si>
    <t>UFV Durval Pedroso II</t>
  </si>
  <si>
    <t>EM CONTRATAÇÃO</t>
  </si>
  <si>
    <t>DP 01</t>
  </si>
  <si>
    <t>UFV Durval Pedroso III</t>
  </si>
  <si>
    <t>DP 02</t>
  </si>
  <si>
    <t>UFV Jaci</t>
  </si>
  <si>
    <t>UFV Lajeado</t>
  </si>
  <si>
    <t>UFV Mario Bieger</t>
  </si>
  <si>
    <t>UFV Bruno Daumas I</t>
  </si>
  <si>
    <t>UFV Bruno Daumas II</t>
  </si>
  <si>
    <t>UFV Rangel</t>
  </si>
  <si>
    <t>UFV Felipe Salomão</t>
  </si>
  <si>
    <t>UFV Daniel Pereira (Edmárcio) I</t>
  </si>
  <si>
    <t>UFV Daniel Pereira (Edmárcio)II</t>
  </si>
  <si>
    <t>UFV Goeng</t>
  </si>
  <si>
    <t>UFV Jhefferson</t>
  </si>
  <si>
    <t>J 01</t>
  </si>
  <si>
    <t>UFV Rei Milho</t>
  </si>
  <si>
    <t>UFV Rei Milho G</t>
  </si>
  <si>
    <t>UFV Carvalho</t>
  </si>
  <si>
    <t>Geração Total [MWh]</t>
  </si>
  <si>
    <t>Geração Local [MWh]</t>
  </si>
  <si>
    <t>Geração Prevista - P50 [MWh]</t>
  </si>
  <si>
    <t>Araçu 1</t>
  </si>
  <si>
    <t>Formoso 1.3</t>
  </si>
  <si>
    <t>Ibiúna 1.1</t>
  </si>
  <si>
    <t>Ibiúna 1.2</t>
  </si>
  <si>
    <t>Logger</t>
  </si>
  <si>
    <t>PVSYST até 9-01-2026 em MWh</t>
  </si>
  <si>
    <t>OBS</t>
  </si>
  <si>
    <t>Trafo - curto circuito;</t>
  </si>
  <si>
    <t>Comunicação - Necessita coletar geração local</t>
  </si>
  <si>
    <t>2 inversores com falha desde 07/02 às 06:09. Sem geração. Em tratativa de garantia.</t>
  </si>
  <si>
    <t>1 inversor com falha desde 27/01 às 8:35. Sem geração. Em tratativa de garantia.</t>
  </si>
  <si>
    <t xml:space="preserve">Inversores atingem potência pico. Calcular PR. </t>
  </si>
  <si>
    <t>usina operando com 1 inversor de 250kW a menos.</t>
  </si>
  <si>
    <t>Usina de 500kW atingindo em média 450kW. Inversor  14 apresentando comportamento estranho e gerando abaixo da capacidade. Tratativa em garantia em andamento.</t>
  </si>
  <si>
    <t>Geração</t>
  </si>
  <si>
    <t>Previsão</t>
  </si>
  <si>
    <t>Previsão ontem</t>
  </si>
  <si>
    <t>Geração Total</t>
  </si>
  <si>
    <t>Geração Prevista</t>
  </si>
  <si>
    <t>Atingimento % mês</t>
  </si>
  <si>
    <t>Geração Prevista até ontem</t>
  </si>
  <si>
    <t>Atingimento % até ontem</t>
  </si>
  <si>
    <t>Observação</t>
  </si>
  <si>
    <t>Gráfico diário</t>
  </si>
  <si>
    <t>BC Corumba1</t>
  </si>
  <si>
    <t>Usina 1.2 100% afetada (5 inversores inoperantes)
Usina 1.1 40$ afetada (2 inversores inoperantes)
Cabos adquiridos após levantamento pelo Geovan e Franthesco em Campo: 10.000m de cada cor (preto e vermelho)</t>
  </si>
  <si>
    <t>Previsão P50</t>
  </si>
  <si>
    <t>Geração Diária</t>
  </si>
  <si>
    <t>BC Varjao2</t>
  </si>
  <si>
    <t>Usina 2.1 100% afetada (5 inversores inoperantes)
Usina 2.2 100% afetada (5 inversores inoperantes)
Usina 2.3 100% afetada (3 inversores inoperantes)
Cabos em cotação e previsão de aquisição ainda esta semana: 32.000 m preto + 30.000 m vermelho (total 62.000m), de acordo com levantamento realizado e o que foi enviado para o seguro no último furto em Junho/2025.</t>
  </si>
  <si>
    <t>Usina parcialmente inoperante, 9 strings de um inversor fora, após sinistro com furto de cabos.</t>
  </si>
  <si>
    <t>BC Aracu5</t>
  </si>
  <si>
    <t>Usina afetada devido à curto circuito no trafo da usina 5.2, normalizado em 16/03.</t>
  </si>
  <si>
    <t>ARAGUATINS 2</t>
  </si>
  <si>
    <t>Inversores atingem potência nominal. Diversos desarmes após atuação do relé de proteção nas funções: 67C, 50N e 86.</t>
  </si>
  <si>
    <t>BC Panama1</t>
  </si>
  <si>
    <t>ARAGUATINS 1</t>
  </si>
  <si>
    <t>BC Ibiuna 1</t>
  </si>
  <si>
    <t>Inversores atingem potência nominal. Diversos desarmes após atuação do relé de proteção nas funções: 86 e 27. Foi realizado o ajuste do relé de temperatura do trafo, que estava com o preset baixo.</t>
  </si>
  <si>
    <t>BC Formoso2</t>
  </si>
  <si>
    <t>Diversos desarmes por atuação do relé, apenas no complexo 2. Execução de roçagem, onde os trackers foram sendo colocados na posição ideal para que pudesse ser executada a roçagem abaixo das mesas.</t>
  </si>
  <si>
    <t>BC Varjao1</t>
  </si>
  <si>
    <t>1 inversor com falha e em tratativa de garantia foi substituído. Usina vem se recuperando bem, desde então.</t>
  </si>
  <si>
    <t>BC Caiaponia2</t>
  </si>
  <si>
    <t>Sem alarmes de tracker, inversores atingindo potência nominal. PR médio de 0,74.</t>
  </si>
  <si>
    <t>BC Formoso1</t>
  </si>
  <si>
    <t>Execução de roçagem, onde os trackers foram sendo colocados na posição ideal para que pudesse ser executada a roçagem abaixo das mesas.</t>
  </si>
  <si>
    <t>Inversores atingem potência nominal. PR calculado = 0,71.</t>
  </si>
  <si>
    <t>BC Vazante1</t>
  </si>
  <si>
    <t>BC Camarao1</t>
  </si>
  <si>
    <t>Inversores atingem potência nominal. PR calculado (médio) = 0,75</t>
  </si>
  <si>
    <t>Inversores atingem potência nominal. PR calculado = 0,8.</t>
  </si>
  <si>
    <t>BC Corumba2</t>
  </si>
  <si>
    <t>BC Vazante2</t>
  </si>
  <si>
    <t>BC Clareira1</t>
  </si>
  <si>
    <t>BC Turvania1</t>
  </si>
  <si>
    <t>Geração completa</t>
  </si>
  <si>
    <t>PVSYST até 15-03-2026 em MWh</t>
  </si>
  <si>
    <t>Interrupções por fatores externos - Curto-circuito Trafo</t>
  </si>
  <si>
    <t>Interrupções por fatores externos - Furto de cabos CC</t>
  </si>
  <si>
    <t xml:space="preserve">Y-ref	Geração	Potência	Y_real	PR
52,39335972				
BC Aracu5.1	12,5	0,3386	36,91671589	0,704606769
BC Aracu5.2	0,91	0,3386	2,687536917	0,051295373
BC Aracu5.3	11,18	0,3386	33,01831069	0,630200294
BC Aracu5.4	12,17	0,3386	35,94211459	0,68600515
BC Aracu5.5	12,34	0,3386	36,44418193	0,695587802
</t>
  </si>
  <si>
    <t>Falha inversor - em tratativa</t>
  </si>
  <si>
    <t xml:space="preserve">PR calculado até o dia 15/03 = Y_ref	Geração	Potência	Y_real	PR
80,39				
BC Formoso1.1	85,02	1,4512	58,58599779	0,728817421
BC Formoso1.2	85,89	1,4512	59,18550165	0,736275327
BC Formoso1.3	42,34	0,7256	58,35170893	0,725902838
</t>
  </si>
  <si>
    <t xml:space="preserve">Y_ref	Geração	Potência	Y_real	PR
86,33428847				
BC Varjao1.1	86,98	1,36	64,00506271	0,741363181
BC Varjao1.2	87,91	1,36	64,68941209	0,74928992
BC Varjao1.3	34,7	0,6669	52,03178887	0,602678146
</t>
  </si>
  <si>
    <t xml:space="preserve">Y_ref	Geração	Potência	Y_real	PR
91,61491751				
BC Caiaponia2.1	91,63	1,3662	67,06924316	0,732077755
BC Caiaponia2.2	88,3	1,3068	67,56963575	0,737539667
BC Caiaponia2.3	92,03	1,35432	67,95292102	0,741723323
</t>
  </si>
  <si>
    <t xml:space="preserve">Y_ref	Geração	Potência Pico	Y_real	PR
90,29779499				
BC Bom Sucesso	42,9	0,78581	54,59334954	0,604592278
</t>
  </si>
  <si>
    <t>PVSYST até 22-03-2026 em MWh</t>
  </si>
  <si>
    <t>Estação Solarimétrica</t>
  </si>
  <si>
    <t>Período Considerado</t>
  </si>
  <si>
    <t>Geração no Período</t>
  </si>
  <si>
    <t>Y_ref</t>
  </si>
  <si>
    <t>PR_Calculado</t>
  </si>
  <si>
    <t>PR esperado</t>
  </si>
  <si>
    <t>Dif</t>
  </si>
  <si>
    <t>01 a 22 de Março</t>
  </si>
  <si>
    <t>UFV Paranoa 1</t>
  </si>
  <si>
    <t>UFV Aracu 1</t>
  </si>
  <si>
    <t>1 a 22 de Março</t>
  </si>
  <si>
    <t>UFV Panama 1</t>
  </si>
  <si>
    <t>UFV Caiaponia 1</t>
  </si>
  <si>
    <t>UFV Barra do Garcas 1</t>
  </si>
  <si>
    <t>UFV Corumba 1</t>
  </si>
  <si>
    <t>UFV Clareira Aracu 1</t>
  </si>
  <si>
    <t>01 a 23 de Março</t>
  </si>
  <si>
    <t>UFV Formoso 1</t>
  </si>
  <si>
    <t>UFV Rio Monte 1</t>
  </si>
  <si>
    <t>1 a 23 de Março</t>
  </si>
  <si>
    <t>UFV Palmeiras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</si>
</sst>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 #,##0.00_-;_-* &quot;-&quot;??_-;_-@_-"/>
    <numFmt numFmtId="164" formatCode="dd"/>
    <numFmt numFmtId="165" formatCode="#,##0.000"/>
    <numFmt numFmtId="166" formatCode="0.0%"/>
    <numFmt numFmtId="167" formatCode="0.000"/>
    <numFmt numFmtId="168" formatCode="#,##0.0"/>
    <numFmt numFmtId="169" formatCode="&quot;R$&quot;\ #,##0.00"/>
    <numFmt numFmtId="170" formatCode="mmmm\,\ yyyy;@"/>
    <numFmt numFmtId="171" formatCode="0.0000"/>
    <numFmt numFmtId="172" formatCode="#,##0.000_ "/>
    <numFmt numFmtId="173" formatCode="0.0"/>
    <numFmt numFmtId="174" formatCode="[$-416]mmm\-yy;@"/>
    <numFmt numFmtId="175" formatCode="yyyy\-mm\-dd\ hh:mm:ss"/>
    <numFmt numFmtId="176" formatCode="[h]:mm:ss;@"/>
    <numFmt numFmtId="177" formatCode="[$-F400]h:mm:ss\ AM/PM"/>
    <numFmt numFmtId="178" formatCode="#,##0.0000"/>
  </numFmts>
  <fonts count="39">
    <font>
      <sz val="11"/>
      <color theme="1"/>
      <name val="Calibri"/>
      <family val="2"/>
      <scheme val="minor"/>
    </font>
    <font>
      <sz val="10"/>
      <color theme="1"/>
      <name val="Bahnschrift"/>
      <family val="2"/>
    </font>
    <font>
      <b/>
      <sz val="11"/>
      <color theme="1"/>
      <name val="Calibri"/>
      <family val="2"/>
      <scheme val="minor"/>
    </font>
    <font>
      <b/>
      <sz val="11"/>
      <color theme="0"/>
      <name val="Calibri"/>
      <family val="2"/>
      <scheme val="minor"/>
    </font>
    <font>
      <sz val="11"/>
      <color theme="1"/>
      <name val="Calibri"/>
      <family val="2"/>
      <scheme val="minor"/>
    </font>
    <font>
      <b/>
      <sz val="10"/>
      <color theme="1"/>
      <name val="Calibri"/>
      <family val="2"/>
      <scheme val="minor"/>
    </font>
    <font>
      <b/>
      <sz val="10"/>
      <color theme="0"/>
      <name val="Calibri"/>
      <family val="2"/>
      <scheme val="minor"/>
    </font>
    <font>
      <sz val="8"/>
      <name val="Calibri"/>
      <family val="2"/>
      <scheme val="minor"/>
    </font>
    <font>
      <b/>
      <sz val="12"/>
      <color theme="0"/>
      <name val="Calibri"/>
      <family val="2"/>
      <scheme val="minor"/>
    </font>
    <font>
      <sz val="12"/>
      <color theme="1"/>
      <name val="Calibri"/>
      <family val="2"/>
      <scheme val="minor"/>
    </font>
    <font>
      <b/>
      <sz val="11"/>
      <name val="Calibri"/>
      <family val="2"/>
      <scheme val="minor"/>
    </font>
    <font>
      <b/>
      <sz val="10"/>
      <name val="Calibri"/>
      <family val="2"/>
      <scheme val="minor"/>
    </font>
    <font>
      <sz val="11"/>
      <color rgb="FFFF0000"/>
      <name val="Calibri"/>
      <family val="2"/>
      <scheme val="minor"/>
    </font>
    <font>
      <sz val="11"/>
      <color theme="9" tint="-0.249977111117893"/>
      <name val="Calibri"/>
      <family val="2"/>
      <scheme val="minor"/>
    </font>
    <font>
      <sz val="11"/>
      <color rgb="FF000000"/>
      <name val="Calibri"/>
      <family val="2"/>
      <scheme val="minor"/>
    </font>
    <font>
      <sz val="11"/>
      <color rgb="FF00B050"/>
      <name val="Calibri"/>
      <family val="2"/>
      <scheme val="minor"/>
    </font>
    <font>
      <sz val="9"/>
      <color indexed="81"/>
      <name val="Segoe UI"/>
      <family val="2"/>
    </font>
    <font>
      <b/>
      <sz val="9"/>
      <color indexed="81"/>
      <name val="Segoe UI"/>
      <family val="2"/>
    </font>
    <font>
      <sz val="11"/>
      <color rgb="FF111B21"/>
      <name val="Segoe UI"/>
      <family val="2"/>
    </font>
    <font>
      <sz val="11"/>
      <name val="Calibri"/>
      <family val="2"/>
      <scheme val="minor"/>
    </font>
    <font>
      <sz val="11"/>
      <color rgb="FF222222"/>
      <name val="Microsoft YaHei"/>
      <family val="2"/>
    </font>
    <font>
      <sz val="10"/>
      <color rgb="FF00B050"/>
      <name val="Arial"/>
      <family val="2"/>
    </font>
    <font>
      <sz val="11"/>
      <color rgb="FF000000"/>
      <name val="Verdana"/>
      <family val="2"/>
    </font>
    <font>
      <sz val="8"/>
      <color theme="1"/>
      <name val="Arial"/>
      <family val="2"/>
    </font>
    <font>
      <sz val="8"/>
      <color rgb="FF222222"/>
      <name val="Microsoft YaHei"/>
      <family val="2"/>
    </font>
    <font>
      <sz val="10"/>
      <color theme="1"/>
      <name val="Calibri"/>
      <family val="2"/>
      <scheme val="minor"/>
    </font>
    <font>
      <sz val="11"/>
      <color indexed="8"/>
      <name val="Calibri"/>
      <family val="2"/>
      <scheme val="minor"/>
    </font>
    <font>
      <sz val="10"/>
      <name val="Arial"/>
      <family val="2"/>
    </font>
    <font>
      <sz val="10"/>
      <name val="Calibri"/>
      <family val="2"/>
      <scheme val="minor"/>
    </font>
    <font>
      <sz val="10"/>
      <color rgb="FFFF0000"/>
      <name val="Calibri"/>
      <family val="2"/>
      <scheme val="minor"/>
    </font>
    <font>
      <sz val="10"/>
      <color theme="5"/>
      <name val="Calibri"/>
      <family val="2"/>
      <scheme val="minor"/>
    </font>
    <font>
      <sz val="11"/>
      <color rgb="FF000000"/>
      <name val="Calibri"/>
      <family val="2"/>
    </font>
    <font>
      <sz val="11"/>
      <name val="Calibri"/>
      <family val="2"/>
    </font>
    <font>
      <b/>
      <sz val="11"/>
      <color rgb="FFFFC000"/>
      <name val="Calibri"/>
      <family val="2"/>
      <scheme val="minor"/>
    </font>
    <font>
      <sz val="8"/>
      <color rgb="FF212529"/>
      <name val="Roboto"/>
    </font>
    <font>
      <sz val="11"/>
      <color rgb="FF000000"/>
      <name val="Aptos Narrow"/>
      <family val="2"/>
    </font>
    <font>
      <b/>
      <sz val="11"/>
      <color rgb="FF000000"/>
      <name val="Aptos Narrow"/>
      <family val="2"/>
    </font>
    <font>
      <sz val="11"/>
      <color rgb="FF9C0006"/>
      <name val="Aptos Narrow"/>
      <family val="2"/>
    </font>
    <font>
      <sz val="11"/>
      <color rgb="FF006100"/>
      <name val="Aptos Narrow"/>
      <family val="2"/>
    </font>
  </fonts>
  <fills count="50">
    <fill>
      <patternFill patternType="none"/>
    </fill>
    <fill>
      <patternFill patternType="gray125"/>
    </fill>
    <fill>
      <patternFill patternType="solid">
        <fgColor theme="0" tint="-0.14999847407452621"/>
        <bgColor indexed="64"/>
      </patternFill>
    </fill>
    <fill>
      <patternFill patternType="solid">
        <fgColor rgb="FF049A91"/>
        <bgColor indexed="64"/>
      </patternFill>
    </fill>
    <fill>
      <patternFill patternType="solid">
        <fgColor rgb="FF03837B"/>
        <bgColor indexed="64"/>
      </patternFill>
    </fill>
    <fill>
      <patternFill patternType="solid">
        <fgColor rgb="FF1B2D40"/>
        <bgColor indexed="64"/>
      </patternFill>
    </fill>
    <fill>
      <patternFill patternType="solid">
        <fgColor rgb="FF008080"/>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5C7B9"/>
        <bgColor indexed="64"/>
      </patternFill>
    </fill>
    <fill>
      <patternFill patternType="solid">
        <fgColor rgb="FF92D050"/>
        <bgColor indexed="64"/>
      </patternFill>
    </fill>
    <fill>
      <patternFill patternType="solid">
        <fgColor rgb="FFFFFF00"/>
        <bgColor indexed="64"/>
      </patternFill>
    </fill>
    <fill>
      <patternFill patternType="solid">
        <fgColor rgb="FF00C391"/>
        <bgColor indexed="64"/>
      </patternFill>
    </fill>
    <fill>
      <patternFill patternType="solid">
        <fgColor theme="9"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rgb="FFCC3300"/>
        <bgColor indexed="64"/>
      </patternFill>
    </fill>
    <fill>
      <patternFill patternType="solid">
        <fgColor rgb="FFD9D9D9"/>
        <bgColor rgb="FFD9D9D9"/>
      </patternFill>
    </fill>
    <fill>
      <patternFill patternType="solid">
        <fgColor theme="0"/>
        <bgColor indexed="64"/>
      </patternFill>
    </fill>
    <fill>
      <patternFill patternType="solid">
        <fgColor theme="3"/>
        <bgColor indexed="64"/>
      </patternFill>
    </fill>
    <fill>
      <patternFill patternType="solid">
        <fgColor theme="5" tint="-0.249977111117893"/>
        <bgColor indexed="64"/>
      </patternFill>
    </fill>
    <fill>
      <patternFill patternType="solid">
        <fgColor rgb="FF00B0F0"/>
        <bgColor indexed="64"/>
      </patternFill>
    </fill>
    <fill>
      <patternFill patternType="solid">
        <fgColor rgb="FFFFFFFF"/>
        <bgColor indexed="64"/>
      </patternFill>
    </fill>
    <fill>
      <patternFill patternType="solid">
        <fgColor rgb="FFE7E6E6"/>
        <bgColor rgb="FF000000"/>
      </patternFill>
    </fill>
    <fill>
      <patternFill patternType="solid">
        <fgColor rgb="FFF5FAFA"/>
        <bgColor indexed="64"/>
      </patternFill>
    </fill>
    <fill>
      <patternFill patternType="solid">
        <fgColor rgb="FFF5F5F5"/>
        <bgColor indexed="64"/>
      </patternFill>
    </fill>
    <fill>
      <patternFill patternType="solid">
        <fgColor rgb="FFFCFCFC"/>
        <bgColor indexed="64"/>
      </patternFill>
    </fill>
    <fill>
      <patternFill patternType="solid">
        <fgColor rgb="FFDEEAF6"/>
        <bgColor indexed="64"/>
      </patternFill>
    </fill>
    <fill>
      <patternFill patternType="solid">
        <fgColor rgb="FFBDD6EE"/>
        <bgColor indexed="64"/>
      </patternFill>
    </fill>
    <fill>
      <patternFill patternType="solid">
        <fgColor theme="1"/>
        <bgColor theme="1"/>
      </patternFill>
    </fill>
    <fill>
      <patternFill patternType="solid">
        <fgColor theme="5" tint="0.79998168889431442"/>
        <bgColor indexed="64"/>
      </patternFill>
    </fill>
    <fill>
      <patternFill patternType="solid">
        <fgColor rgb="FF0070C0"/>
        <bgColor indexed="64"/>
      </patternFill>
    </fill>
    <fill>
      <patternFill patternType="solid">
        <fgColor theme="7"/>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8" tint="0.59999389629810485"/>
        <bgColor indexed="64"/>
      </patternFill>
    </fill>
    <fill>
      <patternFill patternType="solid">
        <fgColor theme="4"/>
        <bgColor indexed="64"/>
      </patternFill>
    </fill>
    <fill>
      <patternFill patternType="solid">
        <fgColor rgb="FF002060"/>
        <bgColor indexed="64"/>
      </patternFill>
    </fill>
    <fill>
      <patternFill patternType="solid">
        <fgColor theme="9" tint="0.79998168889431442"/>
        <bgColor indexed="64"/>
      </patternFill>
    </fill>
    <fill>
      <patternFill patternType="solid">
        <fgColor theme="9"/>
        <bgColor indexed="64"/>
      </patternFill>
    </fill>
    <fill>
      <patternFill patternType="solid">
        <fgColor rgb="FFB02A00"/>
        <bgColor indexed="64"/>
      </patternFill>
    </fill>
    <fill>
      <patternFill patternType="solid">
        <fgColor theme="5" tint="0.39997558519241921"/>
        <bgColor indexed="64"/>
      </patternFill>
    </fill>
    <fill>
      <patternFill patternType="solid">
        <fgColor rgb="FFC00000"/>
        <bgColor indexed="64"/>
      </patternFill>
    </fill>
    <fill>
      <patternFill patternType="solid">
        <fgColor rgb="FFFFC7CE"/>
        <bgColor rgb="FF000000"/>
      </patternFill>
    </fill>
    <fill>
      <patternFill patternType="solid">
        <fgColor rgb="FFC6EFCE"/>
        <bgColor rgb="FF000000"/>
      </patternFill>
    </fill>
    <fill>
      <patternFill patternType="solid">
        <fgColor rgb="FFFFFF00"/>
        <bgColor rgb="FF000000"/>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style="thin">
        <color indexed="64"/>
      </left>
      <right/>
      <top/>
      <bottom style="hair">
        <color indexed="64"/>
      </bottom>
      <diagonal/>
    </border>
    <border>
      <left/>
      <right/>
      <top/>
      <bottom style="medium">
        <color rgb="FFEBEEF5"/>
      </bottom>
      <diagonal/>
    </border>
    <border>
      <left style="medium">
        <color rgb="FFC1DAD7"/>
      </left>
      <right style="medium">
        <color rgb="FFC1DAD7"/>
      </right>
      <top style="medium">
        <color rgb="FFC1DAD7"/>
      </top>
      <bottom/>
      <diagonal/>
    </border>
    <border>
      <left style="medium">
        <color rgb="FFC1DAD7"/>
      </left>
      <right style="medium">
        <color rgb="FFC1DAD7"/>
      </right>
      <top style="medium">
        <color rgb="FFC1DAD7"/>
      </top>
      <bottom style="medium">
        <color rgb="FFC1DAD7"/>
      </bottom>
      <diagonal/>
    </border>
    <border>
      <left/>
      <right/>
      <top/>
      <bottom style="medium">
        <color rgb="FFE6E6E6"/>
      </bottom>
      <diagonal/>
    </border>
    <border>
      <left/>
      <right/>
      <top/>
      <bottom style="medium">
        <color rgb="FFE8E8E8"/>
      </bottom>
      <diagonal/>
    </border>
    <border>
      <left style="medium">
        <color rgb="FFCCCCCC"/>
      </left>
      <right style="medium">
        <color rgb="FFCCCCCC"/>
      </right>
      <top style="medium">
        <color rgb="FF000000"/>
      </top>
      <bottom style="medium">
        <color rgb="FFCCCCCC"/>
      </bottom>
      <diagonal/>
    </border>
    <border>
      <left style="medium">
        <color rgb="FFCCCCCC"/>
      </left>
      <right style="medium">
        <color rgb="FFCCCCCC"/>
      </right>
      <top style="medium">
        <color rgb="FFCCCCCC"/>
      </top>
      <bottom style="medium">
        <color rgb="FFCCCCCC"/>
      </bottom>
      <diagonal/>
    </border>
    <border>
      <left style="thin">
        <color theme="1"/>
      </left>
      <right/>
      <top style="thin">
        <color theme="1"/>
      </top>
      <bottom/>
      <diagonal/>
    </border>
    <border>
      <left/>
      <right/>
      <top style="thin">
        <color theme="1"/>
      </top>
      <bottom/>
      <diagonal/>
    </border>
    <border>
      <left style="medium">
        <color rgb="FF000000"/>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E9E9E9"/>
      </left>
      <right style="medium">
        <color rgb="FFE9E9E9"/>
      </right>
      <top style="medium">
        <color rgb="FFE9E9E9"/>
      </top>
      <bottom style="medium">
        <color rgb="FFE9E9E9"/>
      </bottom>
      <diagonal/>
    </border>
    <border>
      <left style="medium">
        <color rgb="FFE9E9E9"/>
      </left>
      <right/>
      <top style="medium">
        <color rgb="FFE9E9E9"/>
      </top>
      <bottom style="medium">
        <color rgb="FFE9E9E9"/>
      </bottom>
      <diagonal/>
    </border>
    <border>
      <left/>
      <right/>
      <top style="medium">
        <color rgb="FFE9E9E9"/>
      </top>
      <bottom style="medium">
        <color rgb="FFE9E9E9"/>
      </bottom>
      <diagonal/>
    </border>
    <border>
      <left/>
      <right style="medium">
        <color rgb="FFE9E9E9"/>
      </right>
      <top style="medium">
        <color rgb="FFE9E9E9"/>
      </top>
      <bottom style="medium">
        <color rgb="FFE9E9E9"/>
      </bottom>
      <diagonal/>
    </border>
    <border>
      <left/>
      <right/>
      <top/>
      <bottom style="thin">
        <color rgb="FF000000"/>
      </bottom>
      <diagonal/>
    </border>
    <border>
      <left/>
      <right/>
      <top style="thin">
        <color rgb="FF000000"/>
      </top>
      <bottom style="thin">
        <color rgb="FF000000"/>
      </bottom>
      <diagonal/>
    </border>
    <border>
      <left/>
      <right style="thin">
        <color auto="1"/>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s>
  <cellStyleXfs count="10">
    <xf numFmtId="0" fontId="0" fillId="0" borderId="0"/>
    <xf numFmtId="9" fontId="4" fillId="0" borderId="0" applyFont="0" applyFill="0" applyBorder="0" applyAlignment="0" applyProtection="0"/>
    <xf numFmtId="0" fontId="1"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26" fillId="0" borderId="0"/>
    <xf numFmtId="43" fontId="4" fillId="0" borderId="0" applyFont="0" applyFill="0" applyBorder="0" applyAlignment="0" applyProtection="0"/>
    <xf numFmtId="43" fontId="4" fillId="0" borderId="0" applyFont="0" applyFill="0" applyBorder="0" applyAlignment="0" applyProtection="0"/>
  </cellStyleXfs>
  <cellXfs count="479">
    <xf numFmtId="0" fontId="0" fillId="0" borderId="0" xfId="0"/>
    <xf numFmtId="0" fontId="0" fillId="0" borderId="0" xfId="0" applyAlignment="1">
      <alignment horizontal="center" vertical="center"/>
    </xf>
    <xf numFmtId="164" fontId="0" fillId="0" borderId="2" xfId="0" applyNumberFormat="1" applyBorder="1" applyAlignment="1">
      <alignment horizontal="center" vertical="center"/>
    </xf>
    <xf numFmtId="164" fontId="0" fillId="2" borderId="2" xfId="0" applyNumberFormat="1" applyFill="1" applyBorder="1" applyAlignment="1">
      <alignment horizontal="center" vertical="center"/>
    </xf>
    <xf numFmtId="16" fontId="0" fillId="2" borderId="2" xfId="0" applyNumberFormat="1" applyFill="1" applyBorder="1" applyAlignment="1">
      <alignment horizontal="center" vertical="center"/>
    </xf>
    <xf numFmtId="16" fontId="0" fillId="0" borderId="4" xfId="0" applyNumberFormat="1" applyBorder="1" applyAlignment="1">
      <alignment horizontal="center" vertical="center"/>
    </xf>
    <xf numFmtId="0" fontId="5" fillId="0" borderId="0" xfId="0" applyFont="1"/>
    <xf numFmtId="0" fontId="6" fillId="0" borderId="0" xfId="0" applyFont="1"/>
    <xf numFmtId="0" fontId="5" fillId="0" borderId="3" xfId="0" applyFont="1" applyBorder="1" applyAlignment="1">
      <alignment horizontal="center" vertical="center"/>
    </xf>
    <xf numFmtId="0" fontId="6" fillId="3" borderId="5" xfId="0" applyFont="1" applyFill="1" applyBorder="1" applyAlignment="1">
      <alignment horizontal="center" vertical="center"/>
    </xf>
    <xf numFmtId="2" fontId="2" fillId="2" borderId="2" xfId="0" applyNumberFormat="1" applyFont="1" applyFill="1" applyBorder="1" applyAlignment="1">
      <alignment horizontal="center" vertical="center"/>
    </xf>
    <xf numFmtId="2" fontId="2" fillId="0" borderId="4" xfId="0" applyNumberFormat="1" applyFont="1" applyBorder="1" applyAlignment="1">
      <alignment horizontal="center" vertical="center"/>
    </xf>
    <xf numFmtId="2" fontId="0" fillId="0" borderId="0" xfId="0" applyNumberFormat="1" applyAlignment="1">
      <alignment horizontal="center" vertical="center"/>
    </xf>
    <xf numFmtId="2" fontId="0" fillId="0" borderId="0" xfId="0" applyNumberFormat="1"/>
    <xf numFmtId="0" fontId="8" fillId="0" borderId="0" xfId="0" applyFont="1" applyAlignment="1">
      <alignment horizontal="center" vertical="center"/>
    </xf>
    <xf numFmtId="166" fontId="8" fillId="0" borderId="0" xfId="1" applyNumberFormat="1" applyFont="1" applyFill="1" applyAlignment="1">
      <alignment horizontal="center" vertical="center"/>
    </xf>
    <xf numFmtId="16" fontId="0" fillId="0" borderId="0" xfId="0" applyNumberFormat="1" applyAlignment="1">
      <alignment horizontal="center" vertical="center"/>
    </xf>
    <xf numFmtId="0" fontId="3" fillId="6" borderId="0" xfId="0" applyFont="1" applyFill="1" applyAlignment="1">
      <alignment horizontal="center" vertical="center"/>
    </xf>
    <xf numFmtId="167" fontId="8" fillId="0" borderId="0" xfId="0" applyNumberFormat="1" applyFont="1" applyAlignment="1">
      <alignment horizontal="center" vertical="center"/>
    </xf>
    <xf numFmtId="164" fontId="0" fillId="0" borderId="9" xfId="0" applyNumberFormat="1" applyBorder="1" applyAlignment="1">
      <alignment horizontal="center" vertical="center"/>
    </xf>
    <xf numFmtId="164" fontId="0" fillId="2" borderId="9" xfId="0" applyNumberFormat="1" applyFill="1" applyBorder="1" applyAlignment="1">
      <alignment horizontal="center" vertical="center"/>
    </xf>
    <xf numFmtId="167" fontId="8" fillId="3" borderId="9" xfId="0" applyNumberFormat="1" applyFont="1" applyFill="1" applyBorder="1" applyAlignment="1">
      <alignment horizontal="center" vertical="center"/>
    </xf>
    <xf numFmtId="4" fontId="0" fillId="0" borderId="0" xfId="0" applyNumberFormat="1"/>
    <xf numFmtId="2" fontId="0" fillId="0" borderId="0" xfId="0" applyNumberFormat="1" applyAlignment="1">
      <alignment horizontal="center"/>
    </xf>
    <xf numFmtId="0" fontId="8" fillId="4" borderId="5" xfId="0" applyFont="1" applyFill="1" applyBorder="1" applyAlignment="1">
      <alignment horizontal="center" vertical="center"/>
    </xf>
    <xf numFmtId="0" fontId="9" fillId="0" borderId="0" xfId="0" applyFont="1"/>
    <xf numFmtId="166" fontId="8" fillId="3" borderId="12" xfId="1" applyNumberFormat="1" applyFont="1" applyFill="1" applyBorder="1" applyAlignment="1">
      <alignment horizontal="center" vertical="center"/>
    </xf>
    <xf numFmtId="166" fontId="8" fillId="3" borderId="11" xfId="1" applyNumberFormat="1" applyFont="1" applyFill="1" applyBorder="1" applyAlignment="1">
      <alignment horizontal="center" vertical="center"/>
    </xf>
    <xf numFmtId="0" fontId="0" fillId="0" borderId="0" xfId="0" applyAlignment="1">
      <alignment horizontal="center"/>
    </xf>
    <xf numFmtId="0" fontId="6" fillId="3" borderId="13" xfId="0" applyFont="1" applyFill="1" applyBorder="1" applyAlignment="1">
      <alignment horizontal="center" vertical="center"/>
    </xf>
    <xf numFmtId="0" fontId="8" fillId="3" borderId="17" xfId="0" applyFont="1" applyFill="1" applyBorder="1" applyAlignment="1">
      <alignment horizontal="center" vertical="center"/>
    </xf>
    <xf numFmtId="0" fontId="5" fillId="0" borderId="8" xfId="0" applyFont="1" applyBorder="1" applyAlignment="1">
      <alignment horizontal="center" vertical="center"/>
    </xf>
    <xf numFmtId="164" fontId="0" fillId="0" borderId="10" xfId="0" applyNumberFormat="1" applyBorder="1" applyAlignment="1">
      <alignment horizontal="center" vertical="center"/>
    </xf>
    <xf numFmtId="0" fontId="0" fillId="0" borderId="1" xfId="0" applyBorder="1"/>
    <xf numFmtId="167" fontId="0" fillId="0" borderId="1" xfId="0" applyNumberFormat="1" applyBorder="1"/>
    <xf numFmtId="2" fontId="0" fillId="0" borderId="1" xfId="0" applyNumberFormat="1" applyBorder="1" applyAlignment="1">
      <alignment horizontal="center"/>
    </xf>
    <xf numFmtId="0" fontId="0" fillId="0" borderId="1" xfId="0" applyBorder="1" applyAlignment="1">
      <alignment horizontal="center"/>
    </xf>
    <xf numFmtId="0" fontId="2" fillId="0" borderId="1" xfId="0" applyFont="1" applyBorder="1" applyAlignment="1">
      <alignment horizontal="center"/>
    </xf>
    <xf numFmtId="167" fontId="0" fillId="0" borderId="1" xfId="0" applyNumberFormat="1" applyBorder="1" applyAlignment="1">
      <alignment horizontal="center"/>
    </xf>
    <xf numFmtId="0" fontId="2" fillId="0" borderId="1" xfId="0" applyFont="1" applyBorder="1"/>
    <xf numFmtId="2" fontId="0" fillId="0" borderId="1" xfId="0" applyNumberFormat="1" applyBorder="1"/>
    <xf numFmtId="0" fontId="2" fillId="12" borderId="1" xfId="0" applyFont="1" applyFill="1" applyBorder="1" applyAlignment="1">
      <alignment horizontal="center"/>
    </xf>
    <xf numFmtId="0" fontId="0" fillId="13" borderId="1" xfId="0" applyFill="1" applyBorder="1" applyAlignment="1">
      <alignment horizontal="center"/>
    </xf>
    <xf numFmtId="0" fontId="2" fillId="12" borderId="1" xfId="0" applyFont="1" applyFill="1" applyBorder="1" applyAlignment="1">
      <alignment horizontal="center" vertical="center"/>
    </xf>
    <xf numFmtId="0" fontId="2" fillId="12" borderId="1" xfId="0" applyFont="1" applyFill="1" applyBorder="1" applyAlignment="1">
      <alignment horizontal="center" vertical="center" wrapText="1"/>
    </xf>
    <xf numFmtId="9" fontId="0" fillId="0" borderId="1" xfId="1" applyFont="1" applyBorder="1" applyAlignment="1">
      <alignment horizontal="center"/>
    </xf>
    <xf numFmtId="4" fontId="2" fillId="0" borderId="1" xfId="0" applyNumberFormat="1" applyFont="1" applyBorder="1" applyAlignment="1">
      <alignment horizontal="center"/>
    </xf>
    <xf numFmtId="0" fontId="2" fillId="0" borderId="1" xfId="0" applyFont="1" applyBorder="1" applyAlignment="1">
      <alignment horizontal="center" vertical="center"/>
    </xf>
    <xf numFmtId="0" fontId="2" fillId="11" borderId="1" xfId="0" applyFont="1" applyFill="1" applyBorder="1" applyAlignment="1">
      <alignment horizontal="center" vertical="center" wrapText="1"/>
    </xf>
    <xf numFmtId="0" fontId="2" fillId="9" borderId="1" xfId="0" applyFont="1" applyFill="1" applyBorder="1"/>
    <xf numFmtId="4" fontId="0" fillId="0" borderId="6" xfId="0" applyNumberFormat="1" applyBorder="1" applyAlignment="1">
      <alignment horizontal="center"/>
    </xf>
    <xf numFmtId="4" fontId="0" fillId="0" borderId="1" xfId="0" applyNumberFormat="1" applyBorder="1" applyAlignment="1">
      <alignment horizontal="center"/>
    </xf>
    <xf numFmtId="2" fontId="2" fillId="0" borderId="1" xfId="1" applyNumberFormat="1" applyFont="1" applyBorder="1" applyAlignment="1">
      <alignment horizontal="center"/>
    </xf>
    <xf numFmtId="10" fontId="0" fillId="0" borderId="1" xfId="1" applyNumberFormat="1" applyFont="1" applyBorder="1" applyAlignment="1">
      <alignment horizontal="center"/>
    </xf>
    <xf numFmtId="167" fontId="2" fillId="0" borderId="1" xfId="0" applyNumberFormat="1" applyFont="1" applyBorder="1" applyAlignment="1">
      <alignment horizontal="center"/>
    </xf>
    <xf numFmtId="10" fontId="2" fillId="0" borderId="1" xfId="1" applyNumberFormat="1" applyFont="1" applyBorder="1" applyAlignment="1">
      <alignment horizontal="center"/>
    </xf>
    <xf numFmtId="169" fontId="0" fillId="0" borderId="0" xfId="0" applyNumberFormat="1"/>
    <xf numFmtId="0" fontId="0" fillId="15" borderId="1" xfId="0" applyFill="1" applyBorder="1"/>
    <xf numFmtId="0" fontId="12" fillId="0" borderId="1" xfId="0" applyFont="1" applyBorder="1"/>
    <xf numFmtId="0" fontId="0" fillId="10" borderId="1" xfId="0" applyFill="1" applyBorder="1"/>
    <xf numFmtId="0" fontId="13" fillId="0" borderId="1" xfId="0" applyFont="1" applyBorder="1"/>
    <xf numFmtId="2" fontId="5" fillId="0" borderId="2" xfId="0" applyNumberFormat="1" applyFont="1" applyBorder="1" applyAlignment="1">
      <alignment horizontal="center" vertical="center" wrapText="1"/>
    </xf>
    <xf numFmtId="0" fontId="2" fillId="16" borderId="5" xfId="0" applyFont="1" applyFill="1" applyBorder="1" applyAlignment="1">
      <alignment horizontal="center" vertical="center" wrapText="1"/>
    </xf>
    <xf numFmtId="0" fontId="2" fillId="16" borderId="1"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2" fontId="2" fillId="0" borderId="1" xfId="0" applyNumberFormat="1" applyFont="1" applyBorder="1"/>
    <xf numFmtId="0" fontId="2" fillId="17" borderId="1" xfId="0" applyFont="1" applyFill="1" applyBorder="1" applyAlignment="1">
      <alignment horizontal="center" vertical="center" wrapText="1"/>
    </xf>
    <xf numFmtId="3" fontId="0" fillId="0" borderId="0" xfId="0" applyNumberFormat="1"/>
    <xf numFmtId="0" fontId="5" fillId="0" borderId="2" xfId="0" applyFont="1" applyBorder="1" applyAlignment="1">
      <alignment horizontal="center" vertical="center"/>
    </xf>
    <xf numFmtId="2" fontId="5" fillId="8" borderId="1" xfId="0" applyNumberFormat="1" applyFont="1" applyFill="1" applyBorder="1" applyAlignment="1">
      <alignment horizontal="center" vertical="center" wrapText="1"/>
    </xf>
    <xf numFmtId="0" fontId="0" fillId="0" borderId="1" xfId="0" quotePrefix="1" applyBorder="1" applyAlignment="1">
      <alignment horizontal="center"/>
    </xf>
    <xf numFmtId="2" fontId="0" fillId="0" borderId="0" xfId="1" applyNumberFormat="1" applyFont="1"/>
    <xf numFmtId="0" fontId="0" fillId="8" borderId="1" xfId="0" applyFill="1" applyBorder="1" applyAlignment="1">
      <alignment horizontal="center"/>
    </xf>
    <xf numFmtId="2" fontId="5" fillId="7" borderId="2" xfId="0" applyNumberFormat="1" applyFont="1" applyFill="1" applyBorder="1" applyAlignment="1">
      <alignment horizontal="center" vertical="center"/>
    </xf>
    <xf numFmtId="167" fontId="0" fillId="0" borderId="1" xfId="1" applyNumberFormat="1" applyFont="1" applyBorder="1" applyAlignment="1">
      <alignment horizontal="center"/>
    </xf>
    <xf numFmtId="4" fontId="2" fillId="18" borderId="1" xfId="0" applyNumberFormat="1" applyFont="1" applyFill="1" applyBorder="1" applyAlignment="1">
      <alignment horizontal="center"/>
    </xf>
    <xf numFmtId="10" fontId="2" fillId="18" borderId="1" xfId="1" applyNumberFormat="1" applyFont="1" applyFill="1" applyBorder="1" applyAlignment="1">
      <alignment horizontal="center"/>
    </xf>
    <xf numFmtId="4" fontId="2" fillId="18" borderId="1" xfId="1" applyNumberFormat="1" applyFont="1" applyFill="1" applyBorder="1" applyAlignment="1">
      <alignment horizontal="center"/>
    </xf>
    <xf numFmtId="0" fontId="12" fillId="0" borderId="1" xfId="0" applyFont="1" applyBorder="1" applyAlignment="1">
      <alignment horizontal="center"/>
    </xf>
    <xf numFmtId="0" fontId="0" fillId="10" borderId="1" xfId="0" applyFill="1" applyBorder="1" applyAlignment="1">
      <alignment horizontal="center"/>
    </xf>
    <xf numFmtId="0" fontId="13" fillId="0" borderId="1" xfId="0" applyFont="1" applyBorder="1" applyAlignment="1">
      <alignment horizontal="center"/>
    </xf>
    <xf numFmtId="167" fontId="0" fillId="0" borderId="0" xfId="0" applyNumberFormat="1"/>
    <xf numFmtId="2" fontId="15" fillId="0" borderId="1" xfId="0" applyNumberFormat="1" applyFont="1" applyBorder="1" applyAlignment="1">
      <alignment horizontal="center"/>
    </xf>
    <xf numFmtId="10" fontId="0" fillId="0" borderId="0" xfId="0" applyNumberFormat="1"/>
    <xf numFmtId="10" fontId="0" fillId="0" borderId="1" xfId="0" applyNumberFormat="1" applyBorder="1"/>
    <xf numFmtId="16" fontId="0" fillId="0" borderId="0" xfId="0" applyNumberFormat="1"/>
    <xf numFmtId="9" fontId="0" fillId="0" borderId="0" xfId="1" applyFont="1"/>
    <xf numFmtId="9" fontId="0" fillId="0" borderId="2" xfId="1" applyFont="1" applyFill="1" applyBorder="1" applyAlignment="1">
      <alignment horizontal="center"/>
    </xf>
    <xf numFmtId="9" fontId="0" fillId="0" borderId="0" xfId="0" applyNumberFormat="1"/>
    <xf numFmtId="166" fontId="0" fillId="0" borderId="0" xfId="1" applyNumberFormat="1" applyFont="1"/>
    <xf numFmtId="10" fontId="0" fillId="0" borderId="1" xfId="1" applyNumberFormat="1" applyFont="1" applyBorder="1"/>
    <xf numFmtId="166" fontId="0" fillId="0" borderId="1" xfId="1" applyNumberFormat="1" applyFont="1" applyBorder="1"/>
    <xf numFmtId="165" fontId="2" fillId="0" borderId="1" xfId="0" applyNumberFormat="1" applyFont="1" applyBorder="1" applyAlignment="1">
      <alignment horizontal="center"/>
    </xf>
    <xf numFmtId="0" fontId="0" fillId="0" borderId="1" xfId="1" applyNumberFormat="1" applyFont="1" applyBorder="1"/>
    <xf numFmtId="168" fontId="2" fillId="0" borderId="1" xfId="0" applyNumberFormat="1" applyFont="1" applyBorder="1" applyAlignment="1">
      <alignment horizontal="center"/>
    </xf>
    <xf numFmtId="17" fontId="0" fillId="0" borderId="0" xfId="0" applyNumberFormat="1" applyAlignment="1">
      <alignment horizontal="center" vertical="center"/>
    </xf>
    <xf numFmtId="14" fontId="0" fillId="0" borderId="0" xfId="0" applyNumberFormat="1"/>
    <xf numFmtId="2" fontId="6" fillId="5" borderId="5" xfId="0" applyNumberFormat="1" applyFont="1" applyFill="1" applyBorder="1" applyAlignment="1">
      <alignment horizontal="center" vertical="center"/>
    </xf>
    <xf numFmtId="0" fontId="3" fillId="0" borderId="16" xfId="0" applyFont="1" applyBorder="1" applyAlignment="1">
      <alignment horizontal="center" vertical="center"/>
    </xf>
    <xf numFmtId="17" fontId="0" fillId="0" borderId="1" xfId="0" applyNumberFormat="1" applyBorder="1" applyAlignment="1">
      <alignment horizontal="center"/>
    </xf>
    <xf numFmtId="17" fontId="14" fillId="0" borderId="0" xfId="0" applyNumberFormat="1" applyFont="1" applyAlignment="1">
      <alignment horizontal="center" vertical="center"/>
    </xf>
    <xf numFmtId="0" fontId="14" fillId="0" borderId="0" xfId="0" applyFont="1" applyAlignment="1">
      <alignment horizontal="center" vertical="center"/>
    </xf>
    <xf numFmtId="17" fontId="14" fillId="20" borderId="0" xfId="0" applyNumberFormat="1" applyFont="1" applyFill="1" applyAlignment="1">
      <alignment horizontal="center" vertical="center"/>
    </xf>
    <xf numFmtId="0" fontId="10" fillId="21" borderId="4" xfId="0" applyFont="1" applyFill="1" applyBorder="1" applyAlignment="1">
      <alignment horizontal="center" vertical="center"/>
    </xf>
    <xf numFmtId="0" fontId="2" fillId="0" borderId="5" xfId="0" applyFont="1" applyBorder="1" applyAlignment="1">
      <alignment horizontal="centerContinuous" vertical="center"/>
    </xf>
    <xf numFmtId="0" fontId="2" fillId="0" borderId="6" xfId="0" applyFont="1" applyBorder="1" applyAlignment="1">
      <alignment horizontal="centerContinuous" vertical="center"/>
    </xf>
    <xf numFmtId="0" fontId="0" fillId="0" borderId="5" xfId="0" applyBorder="1" applyAlignment="1">
      <alignment horizontal="centerContinuous"/>
    </xf>
    <xf numFmtId="0" fontId="0" fillId="0" borderId="6" xfId="0" applyBorder="1" applyAlignment="1">
      <alignment horizontal="centerContinuous"/>
    </xf>
    <xf numFmtId="171" fontId="0" fillId="0" borderId="0" xfId="0" applyNumberFormat="1"/>
    <xf numFmtId="2" fontId="15" fillId="0" borderId="2" xfId="0" applyNumberFormat="1" applyFont="1" applyBorder="1" applyAlignment="1">
      <alignment horizontal="center"/>
    </xf>
    <xf numFmtId="1" fontId="0" fillId="0" borderId="0" xfId="0" applyNumberFormat="1" applyAlignment="1">
      <alignment horizontal="center" vertical="center"/>
    </xf>
    <xf numFmtId="1" fontId="14" fillId="0" borderId="0" xfId="0" applyNumberFormat="1" applyFont="1" applyAlignment="1">
      <alignment horizontal="center" vertical="center"/>
    </xf>
    <xf numFmtId="0" fontId="18" fillId="0" borderId="0" xfId="0" applyFont="1"/>
    <xf numFmtId="0" fontId="19" fillId="16" borderId="1" xfId="0" applyFont="1" applyFill="1" applyBorder="1" applyAlignment="1">
      <alignment horizontal="center"/>
    </xf>
    <xf numFmtId="0" fontId="19" fillId="16" borderId="7" xfId="0" applyFont="1" applyFill="1" applyBorder="1" applyAlignment="1">
      <alignment horizontal="centerContinuous"/>
    </xf>
    <xf numFmtId="0" fontId="19" fillId="16" borderId="6" xfId="0" applyFont="1" applyFill="1" applyBorder="1" applyAlignment="1">
      <alignment horizontal="centerContinuous"/>
    </xf>
    <xf numFmtId="4" fontId="19" fillId="16" borderId="1" xfId="0" applyNumberFormat="1" applyFont="1" applyFill="1" applyBorder="1" applyAlignment="1">
      <alignment horizontal="center"/>
    </xf>
    <xf numFmtId="10" fontId="10" fillId="16" borderId="1" xfId="1" applyNumberFormat="1" applyFont="1" applyFill="1" applyBorder="1" applyAlignment="1">
      <alignment horizontal="center"/>
    </xf>
    <xf numFmtId="0" fontId="19" fillId="16" borderId="1" xfId="0" applyFont="1" applyFill="1" applyBorder="1"/>
    <xf numFmtId="0" fontId="19" fillId="16" borderId="0" xfId="0" applyFont="1" applyFill="1"/>
    <xf numFmtId="0" fontId="19" fillId="0" borderId="0" xfId="0" applyFont="1"/>
    <xf numFmtId="10" fontId="10" fillId="0" borderId="1" xfId="1" applyNumberFormat="1" applyFont="1" applyFill="1" applyBorder="1" applyAlignment="1">
      <alignment horizontal="center"/>
    </xf>
    <xf numFmtId="0" fontId="0" fillId="0" borderId="0" xfId="0" applyAlignment="1">
      <alignment horizontal="center" vertical="center" wrapText="1"/>
    </xf>
    <xf numFmtId="0" fontId="2" fillId="24" borderId="1" xfId="0" applyFont="1" applyFill="1" applyBorder="1" applyAlignment="1">
      <alignment horizontal="center" vertical="center"/>
    </xf>
    <xf numFmtId="0" fontId="2" fillId="24" borderId="1" xfId="0" applyFont="1" applyFill="1" applyBorder="1" applyAlignment="1">
      <alignment horizontal="center" vertical="center" wrapText="1"/>
    </xf>
    <xf numFmtId="0" fontId="0" fillId="0" borderId="1" xfId="0" applyBorder="1" applyAlignment="1">
      <alignment horizontal="center" vertical="center"/>
    </xf>
    <xf numFmtId="9" fontId="0" fillId="0" borderId="1" xfId="1" applyFont="1" applyBorder="1" applyAlignment="1">
      <alignment horizontal="center" vertical="center"/>
    </xf>
    <xf numFmtId="14" fontId="20" fillId="25" borderId="18" xfId="0" applyNumberFormat="1" applyFont="1" applyFill="1" applyBorder="1" applyAlignment="1">
      <alignment horizontal="center" vertical="center" wrapText="1"/>
    </xf>
    <xf numFmtId="0" fontId="20" fillId="25" borderId="18" xfId="0" applyFont="1" applyFill="1" applyBorder="1" applyAlignment="1">
      <alignment horizontal="center" vertical="center" wrapText="1"/>
    </xf>
    <xf numFmtId="14" fontId="12" fillId="16" borderId="7" xfId="0" applyNumberFormat="1" applyFont="1" applyFill="1" applyBorder="1" applyAlignment="1">
      <alignment horizontal="centerContinuous"/>
    </xf>
    <xf numFmtId="14" fontId="0" fillId="0" borderId="1" xfId="0" applyNumberFormat="1" applyBorder="1"/>
    <xf numFmtId="172" fontId="0" fillId="0" borderId="1" xfId="0" applyNumberFormat="1" applyBorder="1" applyAlignment="1">
      <alignment horizontal="center" vertical="center"/>
    </xf>
    <xf numFmtId="165" fontId="0" fillId="0" borderId="1" xfId="0" applyNumberFormat="1" applyBorder="1" applyAlignment="1">
      <alignment horizontal="center"/>
    </xf>
    <xf numFmtId="14" fontId="2" fillId="0" borderId="1" xfId="0" applyNumberFormat="1" applyFont="1" applyBorder="1"/>
    <xf numFmtId="2" fontId="2" fillId="0" borderId="1" xfId="0" applyNumberFormat="1" applyFont="1" applyBorder="1" applyAlignment="1">
      <alignment horizontal="center"/>
    </xf>
    <xf numFmtId="0" fontId="19" fillId="26" borderId="1" xfId="0" applyFont="1" applyFill="1" applyBorder="1" applyAlignment="1">
      <alignment horizontal="center"/>
    </xf>
    <xf numFmtId="0" fontId="19" fillId="26" borderId="4" xfId="0" applyFont="1" applyFill="1" applyBorder="1" applyAlignment="1">
      <alignment horizontal="center"/>
    </xf>
    <xf numFmtId="2" fontId="0" fillId="0" borderId="1" xfId="1" applyNumberFormat="1" applyFont="1" applyBorder="1" applyAlignment="1">
      <alignment horizontal="center"/>
    </xf>
    <xf numFmtId="2" fontId="21" fillId="0" borderId="1" xfId="0" applyNumberFormat="1" applyFont="1" applyBorder="1" applyAlignment="1">
      <alignment horizontal="center"/>
    </xf>
    <xf numFmtId="15" fontId="0" fillId="0" borderId="0" xfId="0" applyNumberFormat="1"/>
    <xf numFmtId="22" fontId="22" fillId="25" borderId="19" xfId="0" applyNumberFormat="1" applyFont="1" applyFill="1" applyBorder="1" applyAlignment="1">
      <alignment horizontal="center" vertical="center" wrapText="1"/>
    </xf>
    <xf numFmtId="4" fontId="22" fillId="25" borderId="19" xfId="0" applyNumberFormat="1" applyFont="1" applyFill="1" applyBorder="1" applyAlignment="1">
      <alignment horizontal="center" vertical="center" wrapText="1"/>
    </xf>
    <xf numFmtId="22" fontId="22" fillId="27" borderId="20" xfId="0" applyNumberFormat="1" applyFont="1" applyFill="1" applyBorder="1" applyAlignment="1">
      <alignment horizontal="center" vertical="center" wrapText="1"/>
    </xf>
    <xf numFmtId="4" fontId="22" fillId="27" borderId="20" xfId="0" applyNumberFormat="1" applyFont="1" applyFill="1" applyBorder="1" applyAlignment="1">
      <alignment horizontal="center" vertical="center" wrapText="1"/>
    </xf>
    <xf numFmtId="0" fontId="19" fillId="16" borderId="5" xfId="0" applyFont="1" applyFill="1" applyBorder="1" applyAlignment="1">
      <alignment horizontal="center"/>
    </xf>
    <xf numFmtId="171" fontId="2" fillId="2" borderId="2" xfId="0" applyNumberFormat="1" applyFont="1" applyFill="1" applyBorder="1" applyAlignment="1">
      <alignment horizontal="center" vertical="center"/>
    </xf>
    <xf numFmtId="14" fontId="23" fillId="25" borderId="21" xfId="0" applyNumberFormat="1" applyFont="1" applyFill="1" applyBorder="1" applyAlignment="1">
      <alignment horizontal="center" vertical="center"/>
    </xf>
    <xf numFmtId="4" fontId="23" fillId="25" borderId="21" xfId="0" applyNumberFormat="1" applyFont="1" applyFill="1" applyBorder="1" applyAlignment="1">
      <alignment horizontal="center" vertical="center"/>
    </xf>
    <xf numFmtId="0" fontId="23" fillId="25" borderId="21" xfId="0" applyFont="1" applyFill="1" applyBorder="1" applyAlignment="1">
      <alignment horizontal="center" vertical="center"/>
    </xf>
    <xf numFmtId="14" fontId="23" fillId="28" borderId="21" xfId="0" applyNumberFormat="1" applyFont="1" applyFill="1" applyBorder="1" applyAlignment="1">
      <alignment horizontal="center" vertical="center"/>
    </xf>
    <xf numFmtId="4" fontId="23" fillId="28" borderId="21" xfId="0" applyNumberFormat="1" applyFont="1" applyFill="1" applyBorder="1" applyAlignment="1">
      <alignment horizontal="center" vertical="center"/>
    </xf>
    <xf numFmtId="0" fontId="23" fillId="28" borderId="21" xfId="0" applyFont="1" applyFill="1" applyBorder="1" applyAlignment="1">
      <alignment horizontal="center" vertical="center"/>
    </xf>
    <xf numFmtId="4" fontId="0" fillId="0" borderId="1" xfId="0" applyNumberFormat="1" applyBorder="1"/>
    <xf numFmtId="15" fontId="24" fillId="25" borderId="22" xfId="0" applyNumberFormat="1" applyFont="1" applyFill="1" applyBorder="1" applyAlignment="1">
      <alignment horizontal="left" vertical="center" wrapText="1" indent="1"/>
    </xf>
    <xf numFmtId="3" fontId="24" fillId="25" borderId="22" xfId="0" applyNumberFormat="1" applyFont="1" applyFill="1" applyBorder="1" applyAlignment="1">
      <alignment horizontal="left" vertical="center" wrapText="1" indent="1"/>
    </xf>
    <xf numFmtId="15" fontId="24" fillId="29" borderId="22" xfId="0" applyNumberFormat="1" applyFont="1" applyFill="1" applyBorder="1" applyAlignment="1">
      <alignment horizontal="left" vertical="center" wrapText="1" indent="1"/>
    </xf>
    <xf numFmtId="0" fontId="24" fillId="25" borderId="22" xfId="0" applyFont="1" applyFill="1" applyBorder="1" applyAlignment="1">
      <alignment horizontal="left" vertical="center" wrapText="1" indent="1"/>
    </xf>
    <xf numFmtId="0" fontId="24" fillId="29" borderId="22" xfId="0" applyFont="1" applyFill="1" applyBorder="1" applyAlignment="1">
      <alignment horizontal="left" vertical="center" wrapText="1" indent="1"/>
    </xf>
    <xf numFmtId="4" fontId="24" fillId="25" borderId="22" xfId="0" applyNumberFormat="1" applyFont="1" applyFill="1" applyBorder="1" applyAlignment="1">
      <alignment horizontal="left" vertical="center" wrapText="1" indent="1"/>
    </xf>
    <xf numFmtId="4" fontId="24" fillId="29" borderId="22" xfId="0" applyNumberFormat="1" applyFont="1" applyFill="1" applyBorder="1" applyAlignment="1">
      <alignment horizontal="left" vertical="center" wrapText="1" indent="1"/>
    </xf>
    <xf numFmtId="0" fontId="0" fillId="30" borderId="23" xfId="0" applyFill="1" applyBorder="1" applyAlignment="1">
      <alignment horizontal="center" vertical="center" wrapText="1"/>
    </xf>
    <xf numFmtId="0" fontId="0" fillId="31" borderId="24" xfId="0" applyFill="1" applyBorder="1" applyAlignment="1">
      <alignment horizontal="center" vertical="center" wrapText="1"/>
    </xf>
    <xf numFmtId="0" fontId="0" fillId="30" borderId="24" xfId="0" applyFill="1" applyBorder="1" applyAlignment="1">
      <alignment horizontal="center" vertical="center" wrapText="1"/>
    </xf>
    <xf numFmtId="0" fontId="0" fillId="30" borderId="24" xfId="0" applyFill="1" applyBorder="1" applyAlignment="1">
      <alignment vertical="center" wrapText="1"/>
    </xf>
    <xf numFmtId="0" fontId="0" fillId="31" borderId="24" xfId="0" applyFill="1" applyBorder="1" applyAlignment="1">
      <alignment vertical="center" wrapText="1"/>
    </xf>
    <xf numFmtId="16" fontId="0" fillId="30" borderId="23" xfId="0" applyNumberFormat="1" applyFill="1" applyBorder="1" applyAlignment="1">
      <alignment horizontal="center" vertical="center" wrapText="1"/>
    </xf>
    <xf numFmtId="16" fontId="0" fillId="31" borderId="24" xfId="0" applyNumberFormat="1" applyFill="1" applyBorder="1" applyAlignment="1">
      <alignment horizontal="center" vertical="center" wrapText="1"/>
    </xf>
    <xf numFmtId="16" fontId="0" fillId="30" borderId="24" xfId="0" applyNumberFormat="1" applyFill="1" applyBorder="1" applyAlignment="1">
      <alignment horizontal="center" vertical="center" wrapText="1"/>
    </xf>
    <xf numFmtId="173" fontId="0" fillId="0" borderId="0" xfId="0" applyNumberFormat="1"/>
    <xf numFmtId="0" fontId="25" fillId="0" borderId="1" xfId="0" applyFont="1" applyBorder="1" applyAlignment="1">
      <alignment horizontal="center" vertical="center"/>
    </xf>
    <xf numFmtId="0" fontId="27" fillId="0" borderId="1" xfId="7"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0" applyFont="1" applyBorder="1" applyAlignment="1">
      <alignment horizontal="center" vertical="center"/>
    </xf>
    <xf numFmtId="0" fontId="25" fillId="15" borderId="1" xfId="0" applyFont="1" applyFill="1" applyBorder="1" applyAlignment="1">
      <alignment horizontal="center" vertical="center"/>
    </xf>
    <xf numFmtId="0" fontId="27" fillId="0" borderId="1" xfId="3" applyFont="1" applyBorder="1" applyAlignment="1">
      <alignment horizontal="center" vertical="center" wrapText="1"/>
    </xf>
    <xf numFmtId="0" fontId="25" fillId="0" borderId="1" xfId="3" applyFont="1" applyBorder="1" applyAlignment="1">
      <alignment horizontal="center" vertical="center" wrapText="1"/>
    </xf>
    <xf numFmtId="0" fontId="29" fillId="0" borderId="1" xfId="0" applyFont="1" applyBorder="1" applyAlignment="1">
      <alignment horizontal="center" vertical="center"/>
    </xf>
    <xf numFmtId="0" fontId="29" fillId="0" borderId="1" xfId="3" applyFont="1" applyBorder="1" applyAlignment="1">
      <alignment horizontal="center" vertical="center" wrapText="1"/>
    </xf>
    <xf numFmtId="0" fontId="30" fillId="0" borderId="1" xfId="0" applyFont="1" applyBorder="1" applyAlignment="1">
      <alignment horizontal="center" vertical="center"/>
    </xf>
    <xf numFmtId="0" fontId="30" fillId="0" borderId="1" xfId="3" applyFont="1" applyBorder="1" applyAlignment="1">
      <alignment horizontal="center" vertical="center" wrapText="1"/>
    </xf>
    <xf numFmtId="0" fontId="6" fillId="32" borderId="25" xfId="0" applyFont="1" applyFill="1" applyBorder="1" applyAlignment="1">
      <alignment horizontal="center" vertical="center"/>
    </xf>
    <xf numFmtId="0" fontId="6" fillId="32" borderId="26" xfId="0" applyFont="1" applyFill="1" applyBorder="1" applyAlignment="1">
      <alignment horizontal="center" vertical="center"/>
    </xf>
    <xf numFmtId="174" fontId="0" fillId="0" borderId="0" xfId="6" applyNumberFormat="1" applyFont="1" applyAlignment="1">
      <alignment horizontal="center"/>
    </xf>
    <xf numFmtId="174" fontId="14" fillId="0" borderId="0" xfId="0" applyNumberFormat="1" applyFont="1" applyAlignment="1">
      <alignment horizontal="center"/>
    </xf>
    <xf numFmtId="0" fontId="14" fillId="0" borderId="0" xfId="0" applyFont="1" applyAlignment="1">
      <alignment horizontal="center"/>
    </xf>
    <xf numFmtId="174" fontId="0" fillId="0" borderId="0" xfId="0" applyNumberFormat="1" applyAlignment="1">
      <alignment horizontal="center"/>
    </xf>
    <xf numFmtId="2" fontId="25" fillId="0" borderId="0" xfId="0" applyNumberFormat="1" applyFont="1" applyAlignment="1">
      <alignment horizontal="center" vertical="center" wrapText="1"/>
    </xf>
    <xf numFmtId="174" fontId="0" fillId="0" borderId="0" xfId="6" applyNumberFormat="1" applyFont="1" applyFill="1" applyBorder="1" applyAlignment="1">
      <alignment horizontal="center"/>
    </xf>
    <xf numFmtId="1" fontId="0" fillId="0" borderId="0" xfId="0" applyNumberFormat="1" applyAlignment="1">
      <alignment horizontal="center"/>
    </xf>
    <xf numFmtId="0" fontId="12" fillId="0" borderId="0" xfId="0" applyFont="1" applyAlignment="1">
      <alignment horizontal="center" vertical="center"/>
    </xf>
    <xf numFmtId="0" fontId="0" fillId="25" borderId="24" xfId="0" applyFill="1" applyBorder="1" applyAlignment="1">
      <alignment horizontal="center" vertical="center" wrapText="1"/>
    </xf>
    <xf numFmtId="0" fontId="5" fillId="25" borderId="2" xfId="0" applyFont="1" applyFill="1" applyBorder="1" applyAlignment="1">
      <alignment horizontal="center" vertical="center" wrapText="1"/>
    </xf>
    <xf numFmtId="2" fontId="5" fillId="0" borderId="27" xfId="0" applyNumberFormat="1" applyFont="1" applyBorder="1" applyAlignment="1">
      <alignment horizontal="center" vertical="center" wrapText="1"/>
    </xf>
    <xf numFmtId="0" fontId="0" fillId="25" borderId="0" xfId="0" applyFill="1" applyAlignment="1">
      <alignment horizontal="center" vertical="center" wrapText="1"/>
    </xf>
    <xf numFmtId="0" fontId="0" fillId="0" borderId="24" xfId="0" applyBorder="1" applyAlignment="1">
      <alignment horizontal="center" vertical="center"/>
    </xf>
    <xf numFmtId="0" fontId="0" fillId="0" borderId="24" xfId="0" applyBorder="1" applyAlignment="1">
      <alignment horizontal="center" vertical="center" wrapText="1"/>
    </xf>
    <xf numFmtId="0" fontId="12" fillId="0" borderId="24" xfId="0" applyFont="1" applyBorder="1" applyAlignment="1">
      <alignment horizontal="center" vertical="center"/>
    </xf>
    <xf numFmtId="2" fontId="5" fillId="25" borderId="2" xfId="0" applyNumberFormat="1" applyFont="1" applyFill="1" applyBorder="1" applyAlignment="1">
      <alignment horizontal="center" vertical="center" wrapText="1"/>
    </xf>
    <xf numFmtId="0" fontId="0" fillId="0" borderId="0" xfId="0" quotePrefix="1" applyAlignment="1">
      <alignment horizontal="center" vertical="center"/>
    </xf>
    <xf numFmtId="4" fontId="31" fillId="8" borderId="0" xfId="6" applyNumberFormat="1" applyFont="1" applyFill="1" applyAlignment="1">
      <alignment horizontal="center" vertical="center"/>
    </xf>
    <xf numFmtId="4" fontId="32" fillId="8" borderId="0" xfId="6" applyNumberFormat="1" applyFont="1" applyFill="1" applyAlignment="1">
      <alignment horizontal="center" vertical="center"/>
    </xf>
    <xf numFmtId="0" fontId="0" fillId="25" borderId="0" xfId="0" applyFill="1" applyAlignment="1">
      <alignment horizontal="center" vertical="center"/>
    </xf>
    <xf numFmtId="0" fontId="0" fillId="0" borderId="28" xfId="0" applyBorder="1" applyAlignment="1">
      <alignment horizontal="center" vertical="center"/>
    </xf>
    <xf numFmtId="0" fontId="0" fillId="0" borderId="23" xfId="0" applyBorder="1" applyAlignment="1">
      <alignment horizontal="center" vertical="center"/>
    </xf>
    <xf numFmtId="0" fontId="0" fillId="0" borderId="28" xfId="0" applyBorder="1" applyAlignment="1">
      <alignment horizontal="center" vertical="center" wrapText="1"/>
    </xf>
    <xf numFmtId="2" fontId="5" fillId="0" borderId="4" xfId="0" applyNumberFormat="1" applyFont="1" applyBorder="1" applyAlignment="1">
      <alignment horizontal="center" vertical="center" wrapText="1"/>
    </xf>
    <xf numFmtId="2" fontId="5" fillId="0" borderId="16" xfId="0" applyNumberFormat="1" applyFont="1" applyBorder="1" applyAlignment="1">
      <alignment vertical="center" wrapText="1"/>
    </xf>
    <xf numFmtId="167" fontId="5" fillId="0" borderId="4" xfId="0" applyNumberFormat="1" applyFont="1" applyBorder="1" applyAlignment="1">
      <alignment horizontal="center" vertical="center" wrapText="1"/>
    </xf>
    <xf numFmtId="43" fontId="5" fillId="0" borderId="4" xfId="6" applyFont="1" applyBorder="1" applyAlignment="1">
      <alignment horizontal="center" vertical="center" wrapText="1"/>
    </xf>
    <xf numFmtId="43" fontId="0" fillId="0" borderId="0" xfId="6" applyFont="1"/>
    <xf numFmtId="0" fontId="0" fillId="35" borderId="0" xfId="0" applyFill="1"/>
    <xf numFmtId="167" fontId="0" fillId="35" borderId="0" xfId="0" applyNumberFormat="1" applyFill="1"/>
    <xf numFmtId="43" fontId="0" fillId="35" borderId="0" xfId="6" applyFont="1" applyFill="1"/>
    <xf numFmtId="3" fontId="0" fillId="35" borderId="0" xfId="0" applyNumberFormat="1" applyFill="1"/>
    <xf numFmtId="14" fontId="0" fillId="35" borderId="0" xfId="0" applyNumberFormat="1" applyFill="1"/>
    <xf numFmtId="2" fontId="0" fillId="35" borderId="0" xfId="0" applyNumberFormat="1" applyFill="1"/>
    <xf numFmtId="0" fontId="2" fillId="34" borderId="1" xfId="0" applyFont="1" applyFill="1" applyBorder="1" applyAlignment="1">
      <alignment horizontal="center" vertical="center"/>
    </xf>
    <xf numFmtId="0" fontId="33" fillId="36" borderId="7" xfId="0" applyFont="1" applyFill="1" applyBorder="1" applyAlignment="1">
      <alignment horizontal="center" vertical="top"/>
    </xf>
    <xf numFmtId="175" fontId="33" fillId="36" borderId="0" xfId="0" applyNumberFormat="1" applyFont="1" applyFill="1" applyAlignment="1">
      <alignment horizontal="center" vertical="center"/>
    </xf>
    <xf numFmtId="0" fontId="33" fillId="36" borderId="0" xfId="0" applyFont="1" applyFill="1" applyAlignment="1">
      <alignment horizontal="center" vertical="center"/>
    </xf>
    <xf numFmtId="176" fontId="33" fillId="36" borderId="0" xfId="0" applyNumberFormat="1" applyFont="1" applyFill="1" applyAlignment="1">
      <alignment horizontal="center" vertical="center"/>
    </xf>
    <xf numFmtId="49" fontId="19" fillId="0" borderId="0" xfId="0" applyNumberFormat="1" applyFont="1" applyAlignment="1">
      <alignment horizontal="center" vertical="center"/>
    </xf>
    <xf numFmtId="175" fontId="19" fillId="0" borderId="0" xfId="0" applyNumberFormat="1" applyFont="1" applyAlignment="1">
      <alignment horizontal="center" vertical="center" wrapText="1"/>
    </xf>
    <xf numFmtId="176" fontId="19" fillId="0" borderId="0" xfId="0" applyNumberFormat="1" applyFont="1" applyAlignment="1">
      <alignment horizontal="center" vertical="center"/>
    </xf>
    <xf numFmtId="0" fontId="19" fillId="0" borderId="0" xfId="0" applyFont="1" applyAlignment="1">
      <alignment horizontal="center" vertical="center"/>
    </xf>
    <xf numFmtId="175" fontId="0" fillId="0" borderId="0" xfId="0" applyNumberFormat="1" applyAlignment="1">
      <alignment horizontal="center" vertical="center" wrapText="1"/>
    </xf>
    <xf numFmtId="49" fontId="0" fillId="0" borderId="0" xfId="0" applyNumberFormat="1" applyAlignment="1">
      <alignment horizontal="center" vertical="center"/>
    </xf>
    <xf numFmtId="175" fontId="14" fillId="0" borderId="0" xfId="0" applyNumberFormat="1" applyFont="1" applyAlignment="1">
      <alignment horizontal="center" vertical="center" wrapText="1"/>
    </xf>
    <xf numFmtId="175" fontId="19" fillId="0" borderId="0" xfId="0" applyNumberFormat="1" applyFont="1" applyAlignment="1">
      <alignment horizontal="center" vertical="center"/>
    </xf>
    <xf numFmtId="175" fontId="0" fillId="0" borderId="0" xfId="0" applyNumberFormat="1" applyAlignment="1">
      <alignment horizontal="center" vertical="center"/>
    </xf>
    <xf numFmtId="0" fontId="19" fillId="0" borderId="0" xfId="0" applyFont="1" applyAlignment="1">
      <alignment horizontal="center" vertical="center" wrapText="1"/>
    </xf>
    <xf numFmtId="0" fontId="19" fillId="33" borderId="0" xfId="0" applyFont="1" applyFill="1" applyAlignment="1">
      <alignment horizontal="center" vertical="center"/>
    </xf>
    <xf numFmtId="0" fontId="0" fillId="33" borderId="0" xfId="0" applyFill="1" applyAlignment="1">
      <alignment horizontal="center" vertical="center"/>
    </xf>
    <xf numFmtId="175" fontId="0" fillId="33" borderId="0" xfId="0" applyNumberFormat="1" applyFill="1" applyAlignment="1">
      <alignment horizontal="center" vertical="center"/>
    </xf>
    <xf numFmtId="176" fontId="19" fillId="33" borderId="0" xfId="0" applyNumberFormat="1" applyFont="1" applyFill="1" applyAlignment="1">
      <alignment horizontal="center" vertical="center"/>
    </xf>
    <xf numFmtId="0" fontId="0" fillId="33" borderId="0" xfId="0" applyFill="1" applyAlignment="1">
      <alignment horizontal="center" vertical="center" wrapText="1"/>
    </xf>
    <xf numFmtId="0" fontId="0" fillId="33" borderId="0" xfId="0" applyFill="1"/>
    <xf numFmtId="49" fontId="0" fillId="33" borderId="0" xfId="0" applyNumberFormat="1" applyFill="1" applyAlignment="1">
      <alignment horizontal="center" vertical="center"/>
    </xf>
    <xf numFmtId="49" fontId="19" fillId="33" borderId="0" xfId="0" applyNumberFormat="1" applyFont="1" applyFill="1" applyAlignment="1">
      <alignment horizontal="center" vertical="center"/>
    </xf>
    <xf numFmtId="175" fontId="0" fillId="33" borderId="0" xfId="0" applyNumberFormat="1" applyFill="1" applyAlignment="1">
      <alignment horizontal="center" vertical="center" wrapText="1"/>
    </xf>
    <xf numFmtId="0" fontId="19" fillId="0" borderId="0" xfId="0" applyFont="1" applyAlignment="1">
      <alignment horizontal="center"/>
    </xf>
    <xf numFmtId="0" fontId="0" fillId="0" borderId="0" xfId="0" applyAlignment="1">
      <alignment vertical="top"/>
    </xf>
    <xf numFmtId="0" fontId="0" fillId="33" borderId="0" xfId="0" applyFill="1" applyAlignment="1">
      <alignment horizontal="center"/>
    </xf>
    <xf numFmtId="0" fontId="19" fillId="33" borderId="0" xfId="0" applyFont="1" applyFill="1" applyAlignment="1">
      <alignment horizontal="center"/>
    </xf>
    <xf numFmtId="49" fontId="0" fillId="0" borderId="0" xfId="0" applyNumberFormat="1" applyAlignment="1">
      <alignment horizontal="center"/>
    </xf>
    <xf numFmtId="0" fontId="0" fillId="0" borderId="0" xfId="0" applyAlignment="1">
      <alignment horizontal="center" wrapText="1"/>
    </xf>
    <xf numFmtId="0" fontId="0" fillId="37" borderId="0" xfId="0" applyFill="1" applyAlignment="1">
      <alignment horizontal="center" vertical="center"/>
    </xf>
    <xf numFmtId="175" fontId="0" fillId="37" borderId="0" xfId="0" applyNumberFormat="1" applyFill="1" applyAlignment="1">
      <alignment horizontal="center" vertical="center"/>
    </xf>
    <xf numFmtId="0" fontId="19" fillId="37" borderId="0" xfId="0" applyFont="1" applyFill="1" applyAlignment="1">
      <alignment horizontal="center" vertical="center"/>
    </xf>
    <xf numFmtId="0" fontId="0" fillId="37" borderId="0" xfId="0" applyFill="1" applyAlignment="1">
      <alignment horizontal="center"/>
    </xf>
    <xf numFmtId="0" fontId="0" fillId="37" borderId="0" xfId="0" applyFill="1"/>
    <xf numFmtId="49" fontId="0" fillId="37" borderId="0" xfId="0" applyNumberFormat="1" applyFill="1" applyAlignment="1">
      <alignment horizontal="center" vertical="center"/>
    </xf>
    <xf numFmtId="49" fontId="19" fillId="37" borderId="0" xfId="0" applyNumberFormat="1" applyFont="1" applyFill="1" applyAlignment="1">
      <alignment horizontal="center" vertical="center"/>
    </xf>
    <xf numFmtId="0" fontId="0" fillId="37" borderId="0" xfId="0" applyFill="1" applyAlignment="1">
      <alignment horizontal="center" vertical="center" wrapText="1"/>
    </xf>
    <xf numFmtId="177" fontId="0" fillId="0" borderId="0" xfId="0" applyNumberFormat="1" applyAlignment="1">
      <alignment horizontal="center" vertical="center"/>
    </xf>
    <xf numFmtId="1" fontId="0" fillId="0" borderId="1" xfId="6" quotePrefix="1" applyNumberFormat="1" applyFont="1" applyBorder="1" applyAlignment="1">
      <alignment horizontal="center"/>
    </xf>
    <xf numFmtId="22" fontId="0" fillId="0" borderId="0" xfId="0" applyNumberFormat="1"/>
    <xf numFmtId="17" fontId="0" fillId="13" borderId="1" xfId="0" applyNumberFormat="1" applyFill="1" applyBorder="1" applyAlignment="1">
      <alignment horizontal="center"/>
    </xf>
    <xf numFmtId="2" fontId="0" fillId="13" borderId="1" xfId="0" applyNumberFormat="1" applyFill="1" applyBorder="1" applyAlignment="1">
      <alignment horizontal="center"/>
    </xf>
    <xf numFmtId="2" fontId="2" fillId="13" borderId="1" xfId="0" applyNumberFormat="1" applyFont="1" applyFill="1" applyBorder="1" applyAlignment="1">
      <alignment horizontal="center"/>
    </xf>
    <xf numFmtId="10" fontId="0" fillId="13" borderId="1" xfId="1" applyNumberFormat="1" applyFont="1" applyFill="1" applyBorder="1" applyAlignment="1">
      <alignment horizontal="center"/>
    </xf>
    <xf numFmtId="2" fontId="0" fillId="13" borderId="1" xfId="1" applyNumberFormat="1" applyFont="1" applyFill="1" applyBorder="1" applyAlignment="1">
      <alignment horizontal="center"/>
    </xf>
    <xf numFmtId="2" fontId="2" fillId="13" borderId="1" xfId="1" applyNumberFormat="1" applyFont="1" applyFill="1" applyBorder="1" applyAlignment="1">
      <alignment horizontal="center"/>
    </xf>
    <xf numFmtId="10" fontId="2" fillId="13" borderId="1" xfId="1" applyNumberFormat="1" applyFont="1" applyFill="1" applyBorder="1" applyAlignment="1">
      <alignment horizontal="center"/>
    </xf>
    <xf numFmtId="167" fontId="0" fillId="13" borderId="1" xfId="0" applyNumberFormat="1" applyFill="1" applyBorder="1" applyAlignment="1">
      <alignment horizontal="center"/>
    </xf>
    <xf numFmtId="1" fontId="0" fillId="13" borderId="1" xfId="6" quotePrefix="1" applyNumberFormat="1" applyFont="1" applyFill="1" applyBorder="1" applyAlignment="1">
      <alignment horizontal="center"/>
    </xf>
    <xf numFmtId="0" fontId="0" fillId="13" borderId="0" xfId="0" applyFill="1"/>
    <xf numFmtId="0" fontId="0" fillId="11" borderId="0" xfId="0" applyFill="1" applyAlignment="1">
      <alignment horizontal="center" vertical="center"/>
    </xf>
    <xf numFmtId="175" fontId="0" fillId="11" borderId="0" xfId="0" applyNumberFormat="1" applyFill="1" applyAlignment="1">
      <alignment horizontal="center" vertical="center"/>
    </xf>
    <xf numFmtId="0" fontId="0" fillId="11" borderId="0" xfId="0" applyFill="1"/>
    <xf numFmtId="0" fontId="0" fillId="11" borderId="0" xfId="0" applyFill="1" applyAlignment="1">
      <alignment horizontal="center"/>
    </xf>
    <xf numFmtId="177" fontId="0" fillId="11" borderId="0" xfId="0" applyNumberFormat="1" applyFill="1" applyAlignment="1">
      <alignment horizontal="center" vertical="center"/>
    </xf>
    <xf numFmtId="14" fontId="0" fillId="0" borderId="0" xfId="0" applyNumberFormat="1" applyAlignment="1">
      <alignment horizontal="center" vertical="center"/>
    </xf>
    <xf numFmtId="2" fontId="19" fillId="0" borderId="0" xfId="0" applyNumberFormat="1" applyFont="1" applyAlignment="1">
      <alignment horizontal="center" vertical="center"/>
    </xf>
    <xf numFmtId="2" fontId="19" fillId="0" borderId="0" xfId="1" applyNumberFormat="1" applyFont="1" applyAlignment="1">
      <alignment horizontal="center" vertical="center"/>
    </xf>
    <xf numFmtId="0" fontId="0" fillId="33" borderId="1" xfId="0" applyFill="1" applyBorder="1" applyAlignment="1">
      <alignment horizontal="center"/>
    </xf>
    <xf numFmtId="17" fontId="0" fillId="33" borderId="1" xfId="0" applyNumberFormat="1" applyFill="1" applyBorder="1" applyAlignment="1">
      <alignment horizontal="center"/>
    </xf>
    <xf numFmtId="2" fontId="0" fillId="33" borderId="1" xfId="0" applyNumberFormat="1" applyFill="1" applyBorder="1" applyAlignment="1">
      <alignment horizontal="center"/>
    </xf>
    <xf numFmtId="2" fontId="2" fillId="33" borderId="1" xfId="0" applyNumberFormat="1" applyFont="1" applyFill="1" applyBorder="1" applyAlignment="1">
      <alignment horizontal="center"/>
    </xf>
    <xf numFmtId="10" fontId="0" fillId="33" borderId="1" xfId="1" applyNumberFormat="1" applyFont="1" applyFill="1" applyBorder="1" applyAlignment="1">
      <alignment horizontal="center"/>
    </xf>
    <xf numFmtId="2" fontId="0" fillId="33" borderId="1" xfId="1" applyNumberFormat="1" applyFont="1" applyFill="1" applyBorder="1" applyAlignment="1">
      <alignment horizontal="center"/>
    </xf>
    <xf numFmtId="2" fontId="2" fillId="33" borderId="1" xfId="1" applyNumberFormat="1" applyFont="1" applyFill="1" applyBorder="1" applyAlignment="1">
      <alignment horizontal="center"/>
    </xf>
    <xf numFmtId="10" fontId="2" fillId="33" borderId="1" xfId="1" applyNumberFormat="1" applyFont="1" applyFill="1" applyBorder="1" applyAlignment="1">
      <alignment horizontal="center"/>
    </xf>
    <xf numFmtId="167" fontId="0" fillId="33" borderId="1" xfId="0" applyNumberFormat="1" applyFill="1" applyBorder="1" applyAlignment="1">
      <alignment horizontal="center"/>
    </xf>
    <xf numFmtId="1" fontId="0" fillId="33" borderId="1" xfId="6" quotePrefix="1" applyNumberFormat="1" applyFont="1" applyFill="1" applyBorder="1" applyAlignment="1">
      <alignment horizontal="center"/>
    </xf>
    <xf numFmtId="4" fontId="0" fillId="33" borderId="1" xfId="0" applyNumberFormat="1" applyFill="1" applyBorder="1" applyAlignment="1">
      <alignment horizontal="center"/>
    </xf>
    <xf numFmtId="0" fontId="0" fillId="33" borderId="1" xfId="0" applyFill="1" applyBorder="1" applyAlignment="1">
      <alignment horizontal="center" vertical="center"/>
    </xf>
    <xf numFmtId="177" fontId="0" fillId="33" borderId="0" xfId="0" applyNumberFormat="1" applyFill="1" applyAlignment="1">
      <alignment horizontal="center" vertical="center"/>
    </xf>
    <xf numFmtId="0" fontId="14" fillId="33" borderId="0" xfId="0" applyFont="1" applyFill="1" applyAlignment="1">
      <alignment horizontal="center" vertical="center"/>
    </xf>
    <xf numFmtId="0" fontId="19" fillId="37" borderId="0" xfId="0" applyFont="1" applyFill="1" applyAlignment="1">
      <alignment horizontal="center"/>
    </xf>
    <xf numFmtId="177" fontId="0" fillId="37" borderId="0" xfId="0" applyNumberFormat="1" applyFill="1" applyAlignment="1">
      <alignment horizontal="center" vertical="center"/>
    </xf>
    <xf numFmtId="49" fontId="0" fillId="33" borderId="0" xfId="0" applyNumberFormat="1" applyFill="1" applyAlignment="1">
      <alignment horizontal="center"/>
    </xf>
    <xf numFmtId="0" fontId="0" fillId="35" borderId="0" xfId="0" applyFill="1" applyAlignment="1">
      <alignment horizontal="center" vertical="center"/>
    </xf>
    <xf numFmtId="175" fontId="0" fillId="35" borderId="0" xfId="0" applyNumberFormat="1" applyFill="1" applyAlignment="1">
      <alignment horizontal="center" vertical="center"/>
    </xf>
    <xf numFmtId="177" fontId="0" fillId="35" borderId="0" xfId="0" applyNumberFormat="1" applyFill="1" applyAlignment="1">
      <alignment horizontal="center" vertical="center"/>
    </xf>
    <xf numFmtId="0" fontId="0" fillId="35" borderId="0" xfId="0" applyFill="1" applyAlignment="1">
      <alignment horizontal="center"/>
    </xf>
    <xf numFmtId="175" fontId="14" fillId="0" borderId="0" xfId="0" applyNumberFormat="1" applyFont="1" applyAlignment="1">
      <alignment horizontal="center" vertical="center"/>
    </xf>
    <xf numFmtId="177" fontId="14" fillId="0" borderId="0" xfId="0" applyNumberFormat="1" applyFont="1" applyAlignment="1">
      <alignment horizontal="center" vertical="center"/>
    </xf>
    <xf numFmtId="0" fontId="14" fillId="0" borderId="0" xfId="0" applyFont="1"/>
    <xf numFmtId="176" fontId="0" fillId="0" borderId="0" xfId="0" applyNumberFormat="1" applyAlignment="1">
      <alignment horizontal="center" vertical="center"/>
    </xf>
    <xf numFmtId="22" fontId="34" fillId="25" borderId="29" xfId="0" applyNumberFormat="1" applyFont="1" applyFill="1" applyBorder="1" applyAlignment="1">
      <alignment vertical="top" wrapText="1"/>
    </xf>
    <xf numFmtId="0" fontId="34" fillId="25" borderId="29" xfId="0" applyFont="1" applyFill="1" applyBorder="1" applyAlignment="1">
      <alignment vertical="top" wrapText="1"/>
    </xf>
    <xf numFmtId="175" fontId="0" fillId="38" borderId="0" xfId="0" applyNumberFormat="1" applyFill="1" applyAlignment="1">
      <alignment horizontal="center" vertical="center"/>
    </xf>
    <xf numFmtId="0" fontId="0" fillId="0" borderId="0" xfId="0" quotePrefix="1" applyAlignment="1">
      <alignment horizontal="center" wrapText="1"/>
    </xf>
    <xf numFmtId="4" fontId="0" fillId="0" borderId="1" xfId="0" applyNumberFormat="1" applyBorder="1" applyAlignment="1">
      <alignment horizontal="center" vertical="center"/>
    </xf>
    <xf numFmtId="0" fontId="0" fillId="21" borderId="6" xfId="0" applyFill="1" applyBorder="1" applyAlignment="1">
      <alignment horizontal="centerContinuous"/>
    </xf>
    <xf numFmtId="4" fontId="0" fillId="21" borderId="1" xfId="0" applyNumberFormat="1" applyFill="1" applyBorder="1" applyAlignment="1">
      <alignment horizontal="center"/>
    </xf>
    <xf numFmtId="4" fontId="0" fillId="21" borderId="6" xfId="0" applyNumberFormat="1" applyFill="1" applyBorder="1" applyAlignment="1">
      <alignment horizontal="center"/>
    </xf>
    <xf numFmtId="10" fontId="2" fillId="21" borderId="1" xfId="1" applyNumberFormat="1" applyFont="1" applyFill="1" applyBorder="1" applyAlignment="1">
      <alignment horizontal="center"/>
    </xf>
    <xf numFmtId="9" fontId="0" fillId="21" borderId="1" xfId="1" applyFont="1" applyFill="1" applyBorder="1"/>
    <xf numFmtId="0" fontId="0" fillId="21" borderId="1" xfId="0" applyFill="1" applyBorder="1"/>
    <xf numFmtId="0" fontId="0" fillId="21" borderId="0" xfId="0" applyFill="1"/>
    <xf numFmtId="0" fontId="0" fillId="21" borderId="0" xfId="0" applyFill="1" applyAlignment="1">
      <alignment horizontal="center"/>
    </xf>
    <xf numFmtId="9" fontId="0" fillId="21" borderId="0" xfId="1" applyFont="1" applyFill="1"/>
    <xf numFmtId="10" fontId="0" fillId="21" borderId="1" xfId="1" applyNumberFormat="1" applyFont="1" applyFill="1" applyBorder="1"/>
    <xf numFmtId="2" fontId="2" fillId="21" borderId="1" xfId="0" applyNumberFormat="1" applyFont="1" applyFill="1" applyBorder="1"/>
    <xf numFmtId="2" fontId="0" fillId="21" borderId="1" xfId="0" applyNumberFormat="1" applyFill="1" applyBorder="1"/>
    <xf numFmtId="0" fontId="19" fillId="21" borderId="7" xfId="0" applyFont="1" applyFill="1" applyBorder="1" applyAlignment="1">
      <alignment horizontal="centerContinuous"/>
    </xf>
    <xf numFmtId="0" fontId="19" fillId="21" borderId="6" xfId="0" applyFont="1" applyFill="1" applyBorder="1" applyAlignment="1">
      <alignment horizontal="centerContinuous"/>
    </xf>
    <xf numFmtId="0" fontId="19" fillId="21" borderId="1" xfId="0" applyFont="1" applyFill="1" applyBorder="1"/>
    <xf numFmtId="0" fontId="19" fillId="21" borderId="0" xfId="0" applyFont="1" applyFill="1"/>
    <xf numFmtId="0" fontId="19" fillId="21" borderId="0" xfId="0" applyFont="1" applyFill="1" applyAlignment="1">
      <alignment horizontal="center"/>
    </xf>
    <xf numFmtId="14" fontId="12" fillId="21" borderId="7" xfId="0" applyNumberFormat="1" applyFont="1" applyFill="1" applyBorder="1" applyAlignment="1">
      <alignment horizontal="centerContinuous"/>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1" borderId="2" xfId="0" applyFont="1" applyFill="1" applyBorder="1" applyAlignment="1">
      <alignment horizontal="center" vertical="center" wrapText="1"/>
    </xf>
    <xf numFmtId="178" fontId="0" fillId="0" borderId="0" xfId="0" applyNumberFormat="1"/>
    <xf numFmtId="176" fontId="0" fillId="0" borderId="0" xfId="0" applyNumberFormat="1"/>
    <xf numFmtId="2" fontId="0" fillId="0" borderId="0" xfId="6" applyNumberFormat="1" applyFont="1"/>
    <xf numFmtId="46" fontId="0" fillId="0" borderId="0" xfId="0" applyNumberFormat="1"/>
    <xf numFmtId="0" fontId="0" fillId="39" borderId="1" xfId="0" applyFill="1" applyBorder="1" applyAlignment="1">
      <alignment horizontal="center"/>
    </xf>
    <xf numFmtId="17" fontId="0" fillId="39" borderId="1" xfId="0" applyNumberFormat="1" applyFill="1" applyBorder="1" applyAlignment="1">
      <alignment horizontal="center"/>
    </xf>
    <xf numFmtId="2" fontId="0" fillId="39" borderId="1" xfId="0" applyNumberFormat="1" applyFill="1" applyBorder="1" applyAlignment="1">
      <alignment horizontal="center"/>
    </xf>
    <xf numFmtId="2" fontId="2" fillId="39" borderId="1" xfId="0" applyNumberFormat="1" applyFont="1" applyFill="1" applyBorder="1" applyAlignment="1">
      <alignment horizontal="center"/>
    </xf>
    <xf numFmtId="10" fontId="0" fillId="39" borderId="1" xfId="1" applyNumberFormat="1" applyFont="1" applyFill="1" applyBorder="1" applyAlignment="1">
      <alignment horizontal="center"/>
    </xf>
    <xf numFmtId="2" fontId="0" fillId="39" borderId="1" xfId="1" applyNumberFormat="1" applyFont="1" applyFill="1" applyBorder="1" applyAlignment="1">
      <alignment horizontal="center"/>
    </xf>
    <xf numFmtId="2" fontId="2" fillId="39" borderId="1" xfId="1" applyNumberFormat="1" applyFont="1" applyFill="1" applyBorder="1" applyAlignment="1">
      <alignment horizontal="center"/>
    </xf>
    <xf numFmtId="10" fontId="2" fillId="39" borderId="1" xfId="1" applyNumberFormat="1" applyFont="1" applyFill="1" applyBorder="1" applyAlignment="1">
      <alignment horizontal="center"/>
    </xf>
    <xf numFmtId="10" fontId="0" fillId="0" borderId="1" xfId="1" applyNumberFormat="1" applyFont="1" applyFill="1" applyBorder="1" applyAlignment="1">
      <alignment horizontal="center"/>
    </xf>
    <xf numFmtId="2" fontId="0" fillId="0" borderId="1" xfId="1" applyNumberFormat="1" applyFont="1" applyFill="1" applyBorder="1" applyAlignment="1">
      <alignment horizontal="center"/>
    </xf>
    <xf numFmtId="2" fontId="2" fillId="0" borderId="1" xfId="1" applyNumberFormat="1" applyFont="1" applyFill="1" applyBorder="1" applyAlignment="1">
      <alignment horizontal="center"/>
    </xf>
    <xf numFmtId="10" fontId="2" fillId="0" borderId="1" xfId="1" applyNumberFormat="1" applyFont="1" applyFill="1" applyBorder="1" applyAlignment="1">
      <alignment horizontal="center"/>
    </xf>
    <xf numFmtId="0" fontId="0" fillId="0" borderId="0" xfId="0" applyAlignment="1">
      <alignment horizontal="left"/>
    </xf>
    <xf numFmtId="176" fontId="0" fillId="37" borderId="0" xfId="0" applyNumberFormat="1" applyFill="1" applyAlignment="1">
      <alignment horizontal="center" vertical="center"/>
    </xf>
    <xf numFmtId="176" fontId="0" fillId="11" borderId="0" xfId="0" applyNumberFormat="1" applyFill="1" applyAlignment="1">
      <alignment horizontal="center" vertical="center"/>
    </xf>
    <xf numFmtId="0" fontId="0" fillId="11" borderId="0" xfId="0" applyFill="1" applyAlignment="1">
      <alignment horizontal="center" wrapText="1"/>
    </xf>
    <xf numFmtId="0" fontId="19" fillId="33" borderId="0" xfId="0" applyFont="1" applyFill="1" applyAlignment="1">
      <alignment horizontal="center" vertical="center" wrapText="1"/>
    </xf>
    <xf numFmtId="0" fontId="19" fillId="33" borderId="0" xfId="0" applyFont="1" applyFill="1"/>
    <xf numFmtId="0" fontId="2" fillId="14" borderId="6" xfId="0" applyFont="1" applyFill="1" applyBorder="1" applyAlignment="1">
      <alignment horizontal="center"/>
    </xf>
    <xf numFmtId="0" fontId="2" fillId="0" borderId="7" xfId="0" applyFont="1" applyBorder="1" applyAlignment="1">
      <alignment horizontal="centerContinuous" vertical="center"/>
    </xf>
    <xf numFmtId="0" fontId="2" fillId="40" borderId="1" xfId="0" applyFont="1" applyFill="1" applyBorder="1" applyAlignment="1">
      <alignment horizontal="center" vertical="center" wrapText="1"/>
    </xf>
    <xf numFmtId="0" fontId="0" fillId="0" borderId="0" xfId="0" applyAlignment="1">
      <alignment wrapText="1"/>
    </xf>
    <xf numFmtId="14" fontId="0" fillId="0" borderId="0" xfId="0" applyNumberFormat="1" applyAlignment="1">
      <alignment wrapText="1"/>
    </xf>
    <xf numFmtId="20" fontId="0" fillId="0" borderId="0" xfId="0" applyNumberFormat="1" applyAlignment="1">
      <alignment wrapText="1"/>
    </xf>
    <xf numFmtId="2" fontId="15" fillId="0" borderId="1" xfId="0" applyNumberFormat="1" applyFont="1" applyBorder="1" applyAlignment="1">
      <alignment horizontal="center" wrapText="1"/>
    </xf>
    <xf numFmtId="17" fontId="0" fillId="0" borderId="1" xfId="0" applyNumberFormat="1" applyBorder="1" applyAlignment="1">
      <alignment horizontal="center" vertical="center"/>
    </xf>
    <xf numFmtId="2" fontId="0" fillId="0" borderId="1" xfId="0" applyNumberFormat="1" applyBorder="1" applyAlignment="1">
      <alignment horizontal="center" vertical="center"/>
    </xf>
    <xf numFmtId="0" fontId="0" fillId="0" borderId="3" xfId="0" applyBorder="1" applyAlignment="1">
      <alignment horizontal="center" vertical="center"/>
    </xf>
    <xf numFmtId="17" fontId="0" fillId="0" borderId="3" xfId="0" applyNumberFormat="1" applyBorder="1" applyAlignment="1">
      <alignment horizontal="center" vertical="center"/>
    </xf>
    <xf numFmtId="2" fontId="0" fillId="0" borderId="3" xfId="0" applyNumberFormat="1" applyBorder="1" applyAlignment="1">
      <alignment horizontal="center" vertical="center"/>
    </xf>
    <xf numFmtId="0" fontId="0" fillId="21" borderId="7" xfId="0" applyFill="1" applyBorder="1" applyAlignment="1">
      <alignment horizontal="centerContinuous"/>
    </xf>
    <xf numFmtId="0" fontId="2" fillId="0" borderId="3" xfId="0" applyFont="1" applyBorder="1" applyAlignment="1">
      <alignment horizontal="center" vertical="center"/>
    </xf>
    <xf numFmtId="0" fontId="19" fillId="21" borderId="33" xfId="0" applyFont="1" applyFill="1" applyBorder="1" applyAlignment="1">
      <alignment horizontal="center"/>
    </xf>
    <xf numFmtId="0" fontId="0" fillId="21" borderId="34" xfId="0" applyFill="1" applyBorder="1" applyAlignment="1">
      <alignment horizontal="center"/>
    </xf>
    <xf numFmtId="0" fontId="0" fillId="21" borderId="33" xfId="0" applyFill="1" applyBorder="1" applyAlignment="1">
      <alignment horizontal="center"/>
    </xf>
    <xf numFmtId="2" fontId="0" fillId="0" borderId="1" xfId="1" applyNumberFormat="1" applyFont="1" applyBorder="1" applyAlignment="1">
      <alignment horizontal="center" vertical="center"/>
    </xf>
    <xf numFmtId="171" fontId="0" fillId="0" borderId="0" xfId="0" applyNumberFormat="1" applyAlignment="1">
      <alignment horizontal="center" vertical="center"/>
    </xf>
    <xf numFmtId="2" fontId="15" fillId="11" borderId="1" xfId="0" applyNumberFormat="1" applyFont="1" applyFill="1" applyBorder="1" applyAlignment="1">
      <alignment horizontal="center"/>
    </xf>
    <xf numFmtId="0" fontId="2" fillId="0" borderId="0" xfId="0" applyFont="1"/>
    <xf numFmtId="0" fontId="35" fillId="42" borderId="0" xfId="0" applyFont="1" applyFill="1"/>
    <xf numFmtId="2" fontId="15" fillId="37" borderId="1" xfId="0" applyNumberFormat="1" applyFont="1" applyFill="1" applyBorder="1" applyAlignment="1">
      <alignment horizontal="center"/>
    </xf>
    <xf numFmtId="0" fontId="0" fillId="42" borderId="0" xfId="0" applyFill="1"/>
    <xf numFmtId="2" fontId="0" fillId="0" borderId="4" xfId="0" applyNumberFormat="1" applyBorder="1" applyAlignment="1">
      <alignment horizontal="center" vertical="center"/>
    </xf>
    <xf numFmtId="0" fontId="0" fillId="35" borderId="1" xfId="0" applyFill="1" applyBorder="1" applyAlignment="1">
      <alignment horizontal="center"/>
    </xf>
    <xf numFmtId="17" fontId="0" fillId="35" borderId="1" xfId="0" applyNumberFormat="1" applyFill="1" applyBorder="1" applyAlignment="1">
      <alignment horizontal="center"/>
    </xf>
    <xf numFmtId="2" fontId="0" fillId="35" borderId="1" xfId="0" applyNumberFormat="1" applyFill="1" applyBorder="1" applyAlignment="1">
      <alignment horizontal="center"/>
    </xf>
    <xf numFmtId="2" fontId="2" fillId="35" borderId="1" xfId="0" applyNumberFormat="1" applyFont="1" applyFill="1" applyBorder="1" applyAlignment="1">
      <alignment horizontal="center"/>
    </xf>
    <xf numFmtId="10" fontId="0" fillId="35" borderId="1" xfId="1" applyNumberFormat="1" applyFont="1" applyFill="1" applyBorder="1" applyAlignment="1">
      <alignment horizontal="center"/>
    </xf>
    <xf numFmtId="2" fontId="0" fillId="35" borderId="1" xfId="1" applyNumberFormat="1" applyFont="1" applyFill="1" applyBorder="1" applyAlignment="1">
      <alignment horizontal="center"/>
    </xf>
    <xf numFmtId="2" fontId="2" fillId="35" borderId="1" xfId="1" applyNumberFormat="1" applyFont="1" applyFill="1" applyBorder="1" applyAlignment="1">
      <alignment horizontal="center"/>
    </xf>
    <xf numFmtId="10" fontId="2" fillId="35" borderId="1" xfId="1" applyNumberFormat="1" applyFont="1" applyFill="1" applyBorder="1" applyAlignment="1">
      <alignment horizontal="center"/>
    </xf>
    <xf numFmtId="0" fontId="0" fillId="37" borderId="1" xfId="0" applyFill="1" applyBorder="1" applyAlignment="1">
      <alignment horizontal="center"/>
    </xf>
    <xf numFmtId="17" fontId="0" fillId="37" borderId="1" xfId="0" applyNumberFormat="1" applyFill="1" applyBorder="1" applyAlignment="1">
      <alignment horizontal="center"/>
    </xf>
    <xf numFmtId="2" fontId="0" fillId="37" borderId="1" xfId="0" applyNumberFormat="1" applyFill="1" applyBorder="1" applyAlignment="1">
      <alignment horizontal="center"/>
    </xf>
    <xf numFmtId="2" fontId="2" fillId="37" borderId="1" xfId="0" applyNumberFormat="1" applyFont="1" applyFill="1" applyBorder="1" applyAlignment="1">
      <alignment horizontal="center"/>
    </xf>
    <xf numFmtId="10" fontId="0" fillId="37" borderId="1" xfId="1" applyNumberFormat="1" applyFont="1" applyFill="1" applyBorder="1" applyAlignment="1">
      <alignment horizontal="center"/>
    </xf>
    <xf numFmtId="2" fontId="0" fillId="37" borderId="1" xfId="1" applyNumberFormat="1" applyFont="1" applyFill="1" applyBorder="1" applyAlignment="1">
      <alignment horizontal="center"/>
    </xf>
    <xf numFmtId="2" fontId="2" fillId="37" borderId="1" xfId="1" applyNumberFormat="1" applyFont="1" applyFill="1" applyBorder="1" applyAlignment="1">
      <alignment horizontal="center"/>
    </xf>
    <xf numFmtId="10" fontId="2" fillId="37" borderId="1" xfId="1" applyNumberFormat="1" applyFont="1" applyFill="1" applyBorder="1" applyAlignment="1">
      <alignment horizontal="center"/>
    </xf>
    <xf numFmtId="0" fontId="0" fillId="44" borderId="1" xfId="0" applyFill="1" applyBorder="1" applyAlignment="1">
      <alignment horizontal="center"/>
    </xf>
    <xf numFmtId="17" fontId="0" fillId="44" borderId="1" xfId="0" applyNumberFormat="1" applyFill="1" applyBorder="1" applyAlignment="1">
      <alignment horizontal="center"/>
    </xf>
    <xf numFmtId="2" fontId="0" fillId="44" borderId="1" xfId="0" applyNumberFormat="1" applyFill="1" applyBorder="1" applyAlignment="1">
      <alignment horizontal="center"/>
    </xf>
    <xf numFmtId="2" fontId="2" fillId="44" borderId="1" xfId="0" applyNumberFormat="1" applyFont="1" applyFill="1" applyBorder="1" applyAlignment="1">
      <alignment horizontal="center"/>
    </xf>
    <xf numFmtId="10" fontId="0" fillId="44" borderId="1" xfId="1" applyNumberFormat="1" applyFont="1" applyFill="1" applyBorder="1" applyAlignment="1">
      <alignment horizontal="center"/>
    </xf>
    <xf numFmtId="2" fontId="0" fillId="44" borderId="1" xfId="1" applyNumberFormat="1" applyFont="1" applyFill="1" applyBorder="1" applyAlignment="1">
      <alignment horizontal="center"/>
    </xf>
    <xf numFmtId="2" fontId="2" fillId="44" borderId="1" xfId="1" applyNumberFormat="1" applyFont="1" applyFill="1" applyBorder="1" applyAlignment="1">
      <alignment horizontal="center"/>
    </xf>
    <xf numFmtId="10" fontId="2" fillId="44" borderId="1" xfId="1" applyNumberFormat="1" applyFont="1" applyFill="1" applyBorder="1" applyAlignment="1">
      <alignment horizontal="center"/>
    </xf>
    <xf numFmtId="0" fontId="0" fillId="45" borderId="1" xfId="0" applyFill="1" applyBorder="1" applyAlignment="1">
      <alignment horizontal="center"/>
    </xf>
    <xf numFmtId="17" fontId="0" fillId="45" borderId="1" xfId="0" applyNumberFormat="1" applyFill="1" applyBorder="1" applyAlignment="1">
      <alignment horizontal="center"/>
    </xf>
    <xf numFmtId="2" fontId="0" fillId="45" borderId="1" xfId="0" applyNumberFormat="1" applyFill="1" applyBorder="1" applyAlignment="1">
      <alignment horizontal="center"/>
    </xf>
    <xf numFmtId="2" fontId="2" fillId="45" borderId="1" xfId="0" applyNumberFormat="1" applyFont="1" applyFill="1" applyBorder="1" applyAlignment="1">
      <alignment horizontal="center"/>
    </xf>
    <xf numFmtId="10" fontId="0" fillId="45" borderId="1" xfId="1" applyNumberFormat="1" applyFont="1" applyFill="1" applyBorder="1" applyAlignment="1">
      <alignment horizontal="center"/>
    </xf>
    <xf numFmtId="2" fontId="0" fillId="45" borderId="1" xfId="1" applyNumberFormat="1" applyFont="1" applyFill="1" applyBorder="1" applyAlignment="1">
      <alignment horizontal="center"/>
    </xf>
    <xf numFmtId="2" fontId="2" fillId="45" borderId="1" xfId="1" applyNumberFormat="1" applyFont="1" applyFill="1" applyBorder="1" applyAlignment="1">
      <alignment horizontal="center"/>
    </xf>
    <xf numFmtId="10" fontId="2" fillId="45" borderId="1" xfId="1" applyNumberFormat="1" applyFont="1" applyFill="1" applyBorder="1" applyAlignment="1">
      <alignment horizontal="center"/>
    </xf>
    <xf numFmtId="0" fontId="0" fillId="46" borderId="1" xfId="0" applyFill="1" applyBorder="1" applyAlignment="1">
      <alignment horizontal="center"/>
    </xf>
    <xf numFmtId="17" fontId="0" fillId="46" borderId="1" xfId="0" applyNumberFormat="1" applyFill="1" applyBorder="1" applyAlignment="1">
      <alignment horizontal="center"/>
    </xf>
    <xf numFmtId="2" fontId="0" fillId="46" borderId="1" xfId="0" applyNumberFormat="1" applyFill="1" applyBorder="1" applyAlignment="1">
      <alignment horizontal="center"/>
    </xf>
    <xf numFmtId="2" fontId="2" fillId="46" borderId="1" xfId="0" applyNumberFormat="1" applyFont="1" applyFill="1" applyBorder="1" applyAlignment="1">
      <alignment horizontal="center"/>
    </xf>
    <xf numFmtId="10" fontId="0" fillId="46" borderId="1" xfId="1" applyNumberFormat="1" applyFont="1" applyFill="1" applyBorder="1" applyAlignment="1">
      <alignment horizontal="center"/>
    </xf>
    <xf numFmtId="2" fontId="0" fillId="46" borderId="1" xfId="1" applyNumberFormat="1" applyFont="1" applyFill="1" applyBorder="1" applyAlignment="1">
      <alignment horizontal="center"/>
    </xf>
    <xf numFmtId="2" fontId="2" fillId="46" borderId="1" xfId="1" applyNumberFormat="1" applyFont="1" applyFill="1" applyBorder="1" applyAlignment="1">
      <alignment horizontal="center"/>
    </xf>
    <xf numFmtId="10" fontId="2" fillId="46" borderId="1" xfId="1" applyNumberFormat="1" applyFont="1" applyFill="1" applyBorder="1" applyAlignment="1">
      <alignment horizontal="center"/>
    </xf>
    <xf numFmtId="0" fontId="2" fillId="0" borderId="36" xfId="0" applyFont="1" applyBorder="1" applyAlignment="1">
      <alignment horizontal="center" vertical="center"/>
    </xf>
    <xf numFmtId="0" fontId="0" fillId="0" borderId="36" xfId="0" applyBorder="1" applyAlignment="1">
      <alignment horizontal="center" vertical="center"/>
    </xf>
    <xf numFmtId="167" fontId="0" fillId="0" borderId="36" xfId="0" applyNumberFormat="1" applyBorder="1" applyAlignment="1">
      <alignment horizontal="center" vertical="center"/>
    </xf>
    <xf numFmtId="0" fontId="36" fillId="0" borderId="0" xfId="0" applyFont="1"/>
    <xf numFmtId="0" fontId="35" fillId="0" borderId="0" xfId="0" applyFont="1"/>
    <xf numFmtId="4" fontId="35" fillId="0" borderId="0" xfId="0" applyNumberFormat="1" applyFont="1"/>
    <xf numFmtId="0" fontId="31" fillId="0" borderId="0" xfId="0" applyFont="1"/>
    <xf numFmtId="10" fontId="37" fillId="47" borderId="0" xfId="0" applyNumberFormat="1" applyFont="1" applyFill="1"/>
    <xf numFmtId="10" fontId="38" fillId="48" borderId="0" xfId="0" applyNumberFormat="1" applyFont="1" applyFill="1"/>
    <xf numFmtId="2" fontId="35" fillId="0" borderId="0" xfId="0" applyNumberFormat="1" applyFont="1"/>
    <xf numFmtId="0" fontId="31" fillId="49" borderId="0" xfId="0" applyFont="1" applyFill="1"/>
    <xf numFmtId="0" fontId="3" fillId="4" borderId="5"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6" xfId="0" applyFont="1" applyFill="1" applyBorder="1" applyAlignment="1">
      <alignment horizontal="center" vertical="center"/>
    </xf>
    <xf numFmtId="170" fontId="6" fillId="5" borderId="15" xfId="0" applyNumberFormat="1" applyFont="1" applyFill="1" applyBorder="1" applyAlignment="1">
      <alignment horizontal="center" vertical="center"/>
    </xf>
    <xf numFmtId="170" fontId="6" fillId="5" borderId="0" xfId="0" applyNumberFormat="1" applyFont="1" applyFill="1" applyAlignment="1">
      <alignment horizontal="center" vertical="center"/>
    </xf>
    <xf numFmtId="2" fontId="5" fillId="0" borderId="3" xfId="0" applyNumberFormat="1" applyFont="1" applyBorder="1" applyAlignment="1">
      <alignment horizontal="center" vertical="center" wrapText="1"/>
    </xf>
    <xf numFmtId="2" fontId="5" fillId="0" borderId="4" xfId="0" applyNumberFormat="1" applyFont="1" applyBorder="1" applyAlignment="1">
      <alignment horizontal="center" vertical="center" wrapText="1"/>
    </xf>
    <xf numFmtId="170" fontId="6" fillId="4" borderId="15" xfId="0" applyNumberFormat="1" applyFont="1" applyFill="1" applyBorder="1" applyAlignment="1">
      <alignment horizontal="center" vertical="center"/>
    </xf>
    <xf numFmtId="170" fontId="11" fillId="4" borderId="0" xfId="0" applyNumberFormat="1" applyFont="1" applyFill="1" applyAlignment="1">
      <alignment horizontal="center" vertical="center"/>
    </xf>
    <xf numFmtId="170" fontId="11" fillId="5" borderId="0" xfId="0" applyNumberFormat="1" applyFont="1" applyFill="1" applyAlignment="1">
      <alignment horizontal="center" vertical="center"/>
    </xf>
    <xf numFmtId="170" fontId="6" fillId="19" borderId="15" xfId="0" applyNumberFormat="1" applyFont="1" applyFill="1" applyBorder="1" applyAlignment="1">
      <alignment horizontal="center" vertical="center"/>
    </xf>
    <xf numFmtId="170" fontId="11" fillId="19" borderId="0" xfId="0" applyNumberFormat="1" applyFont="1" applyFill="1" applyAlignment="1">
      <alignment horizontal="center" vertical="center"/>
    </xf>
    <xf numFmtId="170" fontId="6" fillId="22" borderId="15" xfId="0" applyNumberFormat="1" applyFont="1" applyFill="1" applyBorder="1" applyAlignment="1">
      <alignment horizontal="center" vertical="center"/>
    </xf>
    <xf numFmtId="170" fontId="11" fillId="22" borderId="0" xfId="0" applyNumberFormat="1" applyFont="1" applyFill="1" applyAlignment="1">
      <alignment horizontal="center" vertical="center"/>
    </xf>
    <xf numFmtId="170" fontId="6" fillId="23" borderId="15" xfId="0" applyNumberFormat="1" applyFont="1" applyFill="1" applyBorder="1" applyAlignment="1">
      <alignment horizontal="center" vertical="center"/>
    </xf>
    <xf numFmtId="170" fontId="11" fillId="23" borderId="0" xfId="0" applyNumberFormat="1" applyFont="1" applyFill="1" applyAlignment="1">
      <alignment horizontal="center" vertical="center"/>
    </xf>
    <xf numFmtId="170" fontId="6" fillId="41" borderId="15" xfId="0" applyNumberFormat="1" applyFont="1" applyFill="1" applyBorder="1" applyAlignment="1">
      <alignment horizontal="center" vertical="center"/>
    </xf>
    <xf numFmtId="170" fontId="6" fillId="41" borderId="0" xfId="0" applyNumberFormat="1" applyFont="1" applyFill="1" applyAlignment="1">
      <alignment horizontal="center" vertical="center"/>
    </xf>
    <xf numFmtId="170" fontId="6" fillId="43" borderId="15" xfId="0" applyNumberFormat="1" applyFont="1" applyFill="1" applyBorder="1" applyAlignment="1">
      <alignment horizontal="center" vertical="center"/>
    </xf>
    <xf numFmtId="170" fontId="6" fillId="43" borderId="0" xfId="0" applyNumberFormat="1" applyFont="1" applyFill="1" applyAlignment="1">
      <alignment horizontal="center" vertical="center"/>
    </xf>
    <xf numFmtId="170" fontId="6" fillId="34" borderId="15" xfId="0" applyNumberFormat="1" applyFont="1" applyFill="1" applyBorder="1" applyAlignment="1">
      <alignment horizontal="center" vertical="center"/>
    </xf>
    <xf numFmtId="170" fontId="6" fillId="34" borderId="0" xfId="0" applyNumberFormat="1" applyFont="1" applyFill="1" applyAlignment="1">
      <alignment horizontal="center" vertical="center"/>
    </xf>
    <xf numFmtId="0" fontId="0" fillId="15" borderId="36" xfId="0" applyFill="1" applyBorder="1" applyAlignment="1">
      <alignment horizontal="center"/>
    </xf>
    <xf numFmtId="0" fontId="0" fillId="10" borderId="36" xfId="0" applyFill="1" applyBorder="1" applyAlignment="1">
      <alignment horizontal="center"/>
    </xf>
    <xf numFmtId="0" fontId="2" fillId="0" borderId="36" xfId="0" applyFont="1" applyBorder="1" applyAlignment="1">
      <alignment horizontal="center" vertical="center"/>
    </xf>
    <xf numFmtId="0" fontId="2" fillId="12" borderId="3" xfId="0" applyFont="1" applyFill="1" applyBorder="1" applyAlignment="1">
      <alignment horizontal="center" vertical="center"/>
    </xf>
    <xf numFmtId="0" fontId="2" fillId="12" borderId="4" xfId="0" applyFont="1" applyFill="1" applyBorder="1" applyAlignment="1">
      <alignment horizontal="center" vertical="center"/>
    </xf>
    <xf numFmtId="0" fontId="2" fillId="14" borderId="15" xfId="0" applyFont="1" applyFill="1" applyBorder="1" applyAlignment="1">
      <alignment horizontal="center"/>
    </xf>
    <xf numFmtId="0" fontId="2" fillId="14" borderId="14" xfId="0" applyFont="1" applyFill="1" applyBorder="1" applyAlignment="1">
      <alignment horizontal="center"/>
    </xf>
    <xf numFmtId="0" fontId="2" fillId="14" borderId="35" xfId="0" applyFont="1" applyFill="1" applyBorder="1" applyAlignment="1">
      <alignment horizontal="center"/>
    </xf>
    <xf numFmtId="0" fontId="2" fillId="10" borderId="5" xfId="0" applyFont="1" applyFill="1" applyBorder="1" applyAlignment="1">
      <alignment horizontal="center"/>
    </xf>
    <xf numFmtId="0" fontId="2" fillId="10" borderId="7" xfId="0" applyFont="1" applyFill="1" applyBorder="1" applyAlignment="1">
      <alignment horizontal="center"/>
    </xf>
    <xf numFmtId="0" fontId="2" fillId="10" borderId="6" xfId="0" applyFont="1" applyFill="1" applyBorder="1" applyAlignment="1">
      <alignment horizontal="center"/>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4" borderId="5" xfId="0" applyFont="1" applyFill="1" applyBorder="1" applyAlignment="1">
      <alignment horizontal="center"/>
    </xf>
    <xf numFmtId="0" fontId="2" fillId="14" borderId="7" xfId="0" applyFont="1" applyFill="1" applyBorder="1" applyAlignment="1">
      <alignment horizontal="center"/>
    </xf>
    <xf numFmtId="0" fontId="2" fillId="14" borderId="6" xfId="0" applyFont="1" applyFill="1" applyBorder="1" applyAlignment="1">
      <alignment horizontal="center"/>
    </xf>
    <xf numFmtId="4" fontId="0" fillId="0" borderId="14" xfId="0" applyNumberFormat="1" applyBorder="1" applyAlignment="1">
      <alignment horizontal="center"/>
    </xf>
    <xf numFmtId="0" fontId="0" fillId="0" borderId="14" xfId="0" applyBorder="1" applyAlignment="1">
      <alignment horizontal="center"/>
    </xf>
    <xf numFmtId="0" fontId="2" fillId="0" borderId="1" xfId="0" applyFont="1" applyBorder="1" applyAlignment="1">
      <alignment horizontal="center"/>
    </xf>
    <xf numFmtId="14" fontId="12" fillId="16" borderId="7" xfId="0" applyNumberFormat="1" applyFont="1" applyFill="1" applyBorder="1" applyAlignment="1">
      <alignment horizontal="center"/>
    </xf>
    <xf numFmtId="14" fontId="12" fillId="16" borderId="6" xfId="0" applyNumberFormat="1" applyFont="1" applyFill="1" applyBorder="1" applyAlignment="1">
      <alignment horizontal="center"/>
    </xf>
    <xf numFmtId="0" fontId="34" fillId="25" borderId="30" xfId="0" applyFont="1" applyFill="1" applyBorder="1" applyAlignment="1">
      <alignment vertical="top" wrapText="1"/>
    </xf>
    <xf numFmtId="0" fontId="34" fillId="25" borderId="31" xfId="0" applyFont="1" applyFill="1" applyBorder="1" applyAlignment="1">
      <alignment vertical="top" wrapText="1"/>
    </xf>
    <xf numFmtId="0" fontId="34" fillId="25" borderId="32" xfId="0" applyFont="1" applyFill="1" applyBorder="1" applyAlignment="1">
      <alignment vertical="top" wrapText="1"/>
    </xf>
    <xf numFmtId="0" fontId="0" fillId="0" borderId="0" xfId="0" applyAlignment="1">
      <alignment horizontal="center" vertical="center"/>
    </xf>
    <xf numFmtId="0" fontId="0" fillId="0" borderId="0" xfId="0" applyAlignment="1">
      <alignment vertical="center"/>
    </xf>
    <xf numFmtId="0" fontId="0" fillId="0" borderId="5" xfId="0" applyBorder="1" applyAlignment="1">
      <alignment horizontal="center"/>
    </xf>
    <xf numFmtId="0" fontId="0" fillId="0" borderId="6" xfId="0" applyBorder="1" applyAlignment="1">
      <alignment horizontal="center"/>
    </xf>
    <xf numFmtId="0" fontId="0" fillId="42" borderId="0" xfId="0" applyFill="1" applyAlignment="1">
      <alignment horizontal="center"/>
    </xf>
    <xf numFmtId="0" fontId="0" fillId="0" borderId="37" xfId="0" applyBorder="1" applyAlignment="1">
      <alignment horizontal="center" vertical="center"/>
    </xf>
    <xf numFmtId="0" fontId="0" fillId="0" borderId="38" xfId="0" applyBorder="1" applyAlignment="1">
      <alignment horizontal="center" vertical="center"/>
    </xf>
    <xf numFmtId="0" fontId="2" fillId="0" borderId="34" xfId="0" applyFont="1" applyBorder="1" applyAlignment="1">
      <alignment horizontal="center" vertical="center"/>
    </xf>
  </cellXfs>
  <cellStyles count="10">
    <cellStyle name="Comma" xfId="6" builtinId="3"/>
    <cellStyle name="Normal" xfId="0" builtinId="0"/>
    <cellStyle name="Normal 2" xfId="3" xr:uid="{00000000-0005-0000-0000-000001000000}"/>
    <cellStyle name="Normal 3" xfId="2" xr:uid="{00000000-0005-0000-0000-000002000000}"/>
    <cellStyle name="Normal 4" xfId="7" xr:uid="{847881C2-637F-45BF-A6FA-6C8C4129B885}"/>
    <cellStyle name="Percent" xfId="1" builtinId="5"/>
    <cellStyle name="Porcentagem 2" xfId="4" xr:uid="{00000000-0005-0000-0000-000004000000}"/>
    <cellStyle name="Vírgula 2" xfId="5" xr:uid="{00000000-0005-0000-0000-000006000000}"/>
    <cellStyle name="Vírgula 3" xfId="8" xr:uid="{2F2C38DB-43D2-46AC-A7B9-75B1CF156D96}"/>
    <cellStyle name="Vírgula 4" xfId="9" xr:uid="{511B9FB8-7FBE-4DC1-935B-1D06C3289F53}"/>
  </cellStyles>
  <dxfs count="260">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dxf>
    <dxf>
      <numFmt numFmtId="13" formatCode="0%"/>
    </dxf>
    <dxf>
      <numFmt numFmtId="2" formatCode="0.00"/>
    </dxf>
    <dxf>
      <numFmt numFmtId="13" formatCode="0%"/>
    </dxf>
    <dxf>
      <numFmt numFmtId="2" formatCode="0.00"/>
    </dxf>
    <dxf>
      <numFmt numFmtId="2" formatCode="0.00"/>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19" formatCode="dd/mm/yyyy"/>
    </dxf>
    <dxf>
      <numFmt numFmtId="0" formatCode="General"/>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4" formatCode="#,##0.00"/>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19" formatCode="dd/mm/yyyy"/>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strike val="0"/>
        <outline val="0"/>
        <shadow val="0"/>
        <u val="none"/>
        <vertAlign val="baseline"/>
        <sz val="11"/>
        <name val="Calibri"/>
        <family val="2"/>
        <scheme val="minor"/>
      </font>
      <numFmt numFmtId="1" formatCode="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fill>
        <patternFill patternType="none">
          <bgColor auto="1"/>
        </patternFill>
      </fill>
    </dxf>
    <dxf>
      <font>
        <color rgb="FFFF000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sz val="10"/>
      </font>
      <numFmt numFmtId="2" formatCode="0.00"/>
      <alignment horizontal="center" vertical="center" textRotation="0" wrapText="1" indent="0" justifyLastLine="0" shrinkToFit="0" readingOrder="0"/>
      <border diagonalUp="0" diagonalDown="0">
        <left style="thin">
          <color indexed="64"/>
        </left>
        <right style="thin">
          <color indexed="64"/>
        </right>
        <top/>
        <bottom/>
        <vertical/>
        <horizontal/>
      </border>
    </dxf>
    <dxf>
      <border outline="0">
        <bottom style="thin">
          <color indexed="64"/>
        </bottom>
      </border>
    </dxf>
    <dxf>
      <border outline="0">
        <top style="thin">
          <color indexed="64"/>
        </top>
      </border>
    </dxf>
    <dxf>
      <alignment horizontal="center"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1B2D40"/>
      <color rgb="FFB02A00"/>
      <color rgb="FF049A91"/>
      <color rgb="FF03837B"/>
      <color rgb="FFCC3300"/>
      <color rgb="FFFF0000"/>
      <color rgb="FFD60000"/>
      <color rgb="FF05C7B9"/>
      <color rgb="FF00C391"/>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17/06/relationships/rdRichValue" Target="richData/rdrichvalue.xml"/><Relationship Id="rId58" Type="http://schemas.openxmlformats.org/officeDocument/2006/relationships/customXml" Target="../customXml/item2.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22/10/relationships/richValueRel" Target="richData/richValueRel.xml"/><Relationship Id="rId60"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Geração VS P50 Diário</a:t>
            </a:r>
          </a:p>
        </c:rich>
      </c:tx>
      <c:layout>
        <c:manualLayout>
          <c:xMode val="edge"/>
          <c:yMode val="edge"/>
          <c:x val="0.44864577181758536"/>
          <c:y val="1.248049921996879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'Acompanhamento - Complexo'!$R$2</c:f>
              <c:strCache>
                <c:ptCount val="1"/>
                <c:pt idx="0">
                  <c:v>Previsão P50</c:v>
                </c:pt>
              </c:strCache>
            </c:strRef>
          </c:tx>
          <c:spPr>
            <a:ln w="28575" cap="flat" cmpd="sng" algn="ctr">
              <a:solidFill>
                <a:srgbClr val="FFC000"/>
              </a:solidFill>
              <a:prstDash val="sysDash"/>
              <a:round/>
              <a:headEnd type="none" w="med" len="med"/>
              <a:tailEnd type="none" w="med" len="med"/>
            </a:ln>
            <a:effectLst/>
          </c:spPr>
          <c:marker>
            <c:symbol val="none"/>
          </c:marker>
          <c:val>
            <c:numRef>
              <c:f>'Acompanhamento - Complexo'!$R$3:$R$33</c:f>
              <c:numCache>
                <c:formatCode>0.000</c:formatCode>
                <c:ptCount val="31"/>
                <c:pt idx="0">
                  <c:v>18.857142857142858</c:v>
                </c:pt>
                <c:pt idx="1">
                  <c:v>18.857142857142858</c:v>
                </c:pt>
                <c:pt idx="2">
                  <c:v>18.857142857142858</c:v>
                </c:pt>
                <c:pt idx="3">
                  <c:v>18.857142857142858</c:v>
                </c:pt>
                <c:pt idx="4">
                  <c:v>18.857142857142858</c:v>
                </c:pt>
                <c:pt idx="5">
                  <c:v>18.857142857142858</c:v>
                </c:pt>
                <c:pt idx="6">
                  <c:v>18.857142857142858</c:v>
                </c:pt>
                <c:pt idx="7">
                  <c:v>18.857142857142858</c:v>
                </c:pt>
                <c:pt idx="8">
                  <c:v>18.857142857142858</c:v>
                </c:pt>
                <c:pt idx="9">
                  <c:v>18.857142857142858</c:v>
                </c:pt>
                <c:pt idx="10">
                  <c:v>18.857142857142858</c:v>
                </c:pt>
                <c:pt idx="11">
                  <c:v>18.857142857142858</c:v>
                </c:pt>
                <c:pt idx="12">
                  <c:v>18.857142857142858</c:v>
                </c:pt>
                <c:pt idx="13">
                  <c:v>18.857142857142858</c:v>
                </c:pt>
                <c:pt idx="14">
                  <c:v>18.857142857142858</c:v>
                </c:pt>
                <c:pt idx="15">
                  <c:v>18.857142857142858</c:v>
                </c:pt>
                <c:pt idx="16">
                  <c:v>18.857142857142858</c:v>
                </c:pt>
                <c:pt idx="17">
                  <c:v>18.857142857142858</c:v>
                </c:pt>
                <c:pt idx="18">
                  <c:v>18.857142857142858</c:v>
                </c:pt>
                <c:pt idx="19">
                  <c:v>18.857142857142858</c:v>
                </c:pt>
                <c:pt idx="20">
                  <c:v>18.857142857142858</c:v>
                </c:pt>
                <c:pt idx="21">
                  <c:v>18.857142857142858</c:v>
                </c:pt>
                <c:pt idx="22">
                  <c:v>18.857142857142858</c:v>
                </c:pt>
                <c:pt idx="23">
                  <c:v>18.857142857142858</c:v>
                </c:pt>
                <c:pt idx="24">
                  <c:v>18.857142857142858</c:v>
                </c:pt>
                <c:pt idx="25">
                  <c:v>18.857142857142858</c:v>
                </c:pt>
                <c:pt idx="26">
                  <c:v>18.857142857142858</c:v>
                </c:pt>
                <c:pt idx="27">
                  <c:v>18.857142857142858</c:v>
                </c:pt>
                <c:pt idx="28">
                  <c:v>18.857142857142858</c:v>
                </c:pt>
                <c:pt idx="29">
                  <c:v>18.857142857142858</c:v>
                </c:pt>
                <c:pt idx="30">
                  <c:v>18.857142857142858</c:v>
                </c:pt>
              </c:numCache>
            </c:numRef>
          </c:val>
          <c:smooth val="0"/>
          <c:extLst>
            <c:ext xmlns:c16="http://schemas.microsoft.com/office/drawing/2014/chart" uri="{C3380CC4-5D6E-409C-BE32-E72D297353CC}">
              <c16:uniqueId val="{00000000-E30A-4A09-9A0D-6D23ED7E0BC8}"/>
            </c:ext>
          </c:extLst>
        </c:ser>
        <c:ser>
          <c:idx val="1"/>
          <c:order val="1"/>
          <c:tx>
            <c:strRef>
              <c:f>'Acompanhamento - Complexo'!$S$2</c:f>
              <c:strCache>
                <c:ptCount val="1"/>
                <c:pt idx="0">
                  <c:v>Geração Diária</c:v>
                </c:pt>
              </c:strCache>
            </c:strRef>
          </c:tx>
          <c:spPr>
            <a:ln w="28575" cap="rnd">
              <a:solidFill>
                <a:srgbClr val="4472C4"/>
              </a:solidFill>
              <a:prstDash val="solid"/>
              <a:round/>
            </a:ln>
            <a:effectLst/>
          </c:spPr>
          <c:marker>
            <c:symbol val="circle"/>
            <c:size val="5"/>
            <c:spPr>
              <a:solidFill>
                <a:srgbClr val="0070C0"/>
              </a:solidFill>
              <a:ln w="9525">
                <a:noFill/>
              </a:ln>
              <a:effectLst/>
            </c:spPr>
          </c:marker>
          <c:val>
            <c:numRef>
              <c:f>'Acompanhamento - Complexo'!$S$3:$S$33</c:f>
              <c:numCache>
                <c:formatCode>0.000</c:formatCode>
                <c:ptCount val="31"/>
                <c:pt idx="0">
                  <c:v>14.74</c:v>
                </c:pt>
                <c:pt idx="1">
                  <c:v>12.39</c:v>
                </c:pt>
                <c:pt idx="2">
                  <c:v>20.990000000000002</c:v>
                </c:pt>
                <c:pt idx="3">
                  <c:v>20.009999999999998</c:v>
                </c:pt>
                <c:pt idx="4">
                  <c:v>20</c:v>
                </c:pt>
                <c:pt idx="5">
                  <c:v>18.600000000000001</c:v>
                </c:pt>
                <c:pt idx="6">
                  <c:v>20.71</c:v>
                </c:pt>
                <c:pt idx="7">
                  <c:v>20.28</c:v>
                </c:pt>
                <c:pt idx="8">
                  <c:v>20.759999999999998</c:v>
                </c:pt>
                <c:pt idx="9">
                  <c:v>18.7</c:v>
                </c:pt>
                <c:pt idx="10">
                  <c:v>19.740000000000002</c:v>
                </c:pt>
                <c:pt idx="11">
                  <c:v>20.310000000000002</c:v>
                </c:pt>
                <c:pt idx="12">
                  <c:v>20.57</c:v>
                </c:pt>
                <c:pt idx="13">
                  <c:v>17.54</c:v>
                </c:pt>
                <c:pt idx="14">
                  <c:v>18.29</c:v>
                </c:pt>
                <c:pt idx="15">
                  <c:v>19.04</c:v>
                </c:pt>
                <c:pt idx="16">
                  <c:v>20.509999999999998</c:v>
                </c:pt>
                <c:pt idx="17">
                  <c:v>19.32</c:v>
                </c:pt>
                <c:pt idx="18">
                  <c:v>19.34</c:v>
                </c:pt>
                <c:pt idx="19">
                  <c:v>18.52</c:v>
                </c:pt>
                <c:pt idx="20">
                  <c:v>19.619999999999997</c:v>
                </c:pt>
                <c:pt idx="21">
                  <c:v>19.440000000000001</c:v>
                </c:pt>
                <c:pt idx="22">
                  <c:v>20.16</c:v>
                </c:pt>
                <c:pt idx="23">
                  <c:v>19.66</c:v>
                </c:pt>
                <c:pt idx="24">
                  <c:v>0</c:v>
                </c:pt>
                <c:pt idx="25">
                  <c:v>0</c:v>
                </c:pt>
                <c:pt idx="26">
                  <c:v>0</c:v>
                </c:pt>
                <c:pt idx="27">
                  <c:v>0</c:v>
                </c:pt>
                <c:pt idx="28">
                  <c:v>0</c:v>
                </c:pt>
                <c:pt idx="29">
                  <c:v>0</c:v>
                </c:pt>
                <c:pt idx="30">
                  <c:v>0</c:v>
                </c:pt>
              </c:numCache>
            </c:numRef>
          </c:val>
          <c:smooth val="1"/>
          <c:extLst>
            <c:ext xmlns:c16="http://schemas.microsoft.com/office/drawing/2014/chart" uri="{C3380CC4-5D6E-409C-BE32-E72D297353CC}">
              <c16:uniqueId val="{00000002-E30A-4A09-9A0D-6D23ED7E0BC8}"/>
            </c:ext>
          </c:extLst>
        </c:ser>
        <c:dLbls>
          <c:showLegendKey val="0"/>
          <c:showVal val="0"/>
          <c:showCatName val="0"/>
          <c:showSerName val="0"/>
          <c:showPercent val="0"/>
          <c:showBubbleSize val="0"/>
        </c:dLbls>
        <c:smooth val="0"/>
        <c:axId val="1370129928"/>
        <c:axId val="1370131976"/>
      </c:lineChart>
      <c:catAx>
        <c:axId val="1370129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131976"/>
        <c:crosses val="autoZero"/>
        <c:auto val="1"/>
        <c:lblAlgn val="ctr"/>
        <c:lblOffset val="100"/>
        <c:noMultiLvlLbl val="0"/>
      </c:catAx>
      <c:valAx>
        <c:axId val="137013197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129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Geração Total VS P50 Diário</a:t>
            </a:r>
          </a:p>
        </c:rich>
      </c:tx>
      <c:layout>
        <c:manualLayout>
          <c:xMode val="edge"/>
          <c:yMode val="edge"/>
          <c:x val="0.44864577181758536"/>
          <c:y val="1.248049921996879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'Acompanhamento - Complexo'!$R$35</c:f>
              <c:strCache>
                <c:ptCount val="1"/>
                <c:pt idx="0">
                  <c:v>Previsão P50</c:v>
                </c:pt>
              </c:strCache>
            </c:strRef>
          </c:tx>
          <c:spPr>
            <a:ln w="28575" cap="flat" cmpd="sng" algn="ctr">
              <a:solidFill>
                <a:srgbClr val="FFC000"/>
              </a:solidFill>
              <a:prstDash val="sysDash"/>
              <a:round/>
              <a:headEnd type="none" w="med" len="med"/>
              <a:tailEnd type="none" w="med" len="med"/>
            </a:ln>
            <a:effectLst/>
          </c:spPr>
          <c:marker>
            <c:symbol val="none"/>
          </c:marker>
          <c:val>
            <c:numRef>
              <c:f>'Acompanhamento - Complexo'!$R$36:$R$66</c:f>
              <c:numCache>
                <c:formatCode>0.000</c:formatCode>
                <c:ptCount val="31"/>
                <c:pt idx="0">
                  <c:v>407.82323147465439</c:v>
                </c:pt>
                <c:pt idx="1">
                  <c:v>407.82323147465439</c:v>
                </c:pt>
                <c:pt idx="2">
                  <c:v>407.82323147465439</c:v>
                </c:pt>
                <c:pt idx="3">
                  <c:v>407.82323147465439</c:v>
                </c:pt>
                <c:pt idx="4">
                  <c:v>407.82323147465439</c:v>
                </c:pt>
                <c:pt idx="5">
                  <c:v>407.82323147465439</c:v>
                </c:pt>
                <c:pt idx="6">
                  <c:v>407.82323147465439</c:v>
                </c:pt>
                <c:pt idx="7">
                  <c:v>407.82323147465439</c:v>
                </c:pt>
                <c:pt idx="8">
                  <c:v>407.82323147465439</c:v>
                </c:pt>
                <c:pt idx="9">
                  <c:v>407.82323147465439</c:v>
                </c:pt>
                <c:pt idx="10">
                  <c:v>407.82323147465439</c:v>
                </c:pt>
                <c:pt idx="11">
                  <c:v>407.82323147465439</c:v>
                </c:pt>
                <c:pt idx="12">
                  <c:v>407.82323147465439</c:v>
                </c:pt>
                <c:pt idx="13">
                  <c:v>407.82323147465439</c:v>
                </c:pt>
                <c:pt idx="14">
                  <c:v>407.82323147465439</c:v>
                </c:pt>
                <c:pt idx="15">
                  <c:v>407.82323147465439</c:v>
                </c:pt>
                <c:pt idx="16">
                  <c:v>407.82323147465439</c:v>
                </c:pt>
                <c:pt idx="17">
                  <c:v>407.82323147465439</c:v>
                </c:pt>
                <c:pt idx="18">
                  <c:v>407.82323147465439</c:v>
                </c:pt>
                <c:pt idx="19">
                  <c:v>407.82323147465439</c:v>
                </c:pt>
                <c:pt idx="20">
                  <c:v>407.82323147465439</c:v>
                </c:pt>
                <c:pt idx="21">
                  <c:v>407.82323147465439</c:v>
                </c:pt>
                <c:pt idx="22">
                  <c:v>407.82323147465439</c:v>
                </c:pt>
                <c:pt idx="23">
                  <c:v>407.82323147465439</c:v>
                </c:pt>
                <c:pt idx="24">
                  <c:v>407.82323147465439</c:v>
                </c:pt>
                <c:pt idx="25">
                  <c:v>407.82323147465439</c:v>
                </c:pt>
                <c:pt idx="26">
                  <c:v>407.82323147465439</c:v>
                </c:pt>
                <c:pt idx="27">
                  <c:v>407.82323147465439</c:v>
                </c:pt>
                <c:pt idx="28">
                  <c:v>407.82323147465439</c:v>
                </c:pt>
                <c:pt idx="29">
                  <c:v>407.82323147465439</c:v>
                </c:pt>
                <c:pt idx="30">
                  <c:v>407.82323147465439</c:v>
                </c:pt>
              </c:numCache>
            </c:numRef>
          </c:val>
          <c:smooth val="0"/>
          <c:extLst>
            <c:ext xmlns:c16="http://schemas.microsoft.com/office/drawing/2014/chart" uri="{C3380CC4-5D6E-409C-BE32-E72D297353CC}">
              <c16:uniqueId val="{00000043-EDDC-4B4E-9D74-EDF6093E7E87}"/>
            </c:ext>
          </c:extLst>
        </c:ser>
        <c:ser>
          <c:idx val="1"/>
          <c:order val="1"/>
          <c:tx>
            <c:strRef>
              <c:f>'Acompanhamento - Complexo'!$S$35</c:f>
              <c:strCache>
                <c:ptCount val="1"/>
                <c:pt idx="0">
                  <c:v>Geração Diária</c:v>
                </c:pt>
              </c:strCache>
            </c:strRef>
          </c:tx>
          <c:spPr>
            <a:ln w="28575" cap="rnd">
              <a:solidFill>
                <a:srgbClr val="4472C4"/>
              </a:solidFill>
              <a:prstDash val="solid"/>
              <a:round/>
            </a:ln>
            <a:effectLst/>
          </c:spPr>
          <c:marker>
            <c:symbol val="circle"/>
            <c:size val="5"/>
            <c:spPr>
              <a:solidFill>
                <a:srgbClr val="0070C0"/>
              </a:solidFill>
              <a:ln w="9525">
                <a:noFill/>
              </a:ln>
              <a:effectLst/>
            </c:spPr>
          </c:marker>
          <c:val>
            <c:numRef>
              <c:f>'Acompanhamento - Complexo'!$S$36:$S$66</c:f>
              <c:numCache>
                <c:formatCode>0.000</c:formatCode>
                <c:ptCount val="31"/>
                <c:pt idx="0">
                  <c:v>408.71480000000008</c:v>
                </c:pt>
                <c:pt idx="1">
                  <c:v>439.64464000000015</c:v>
                </c:pt>
                <c:pt idx="2">
                  <c:v>403.66218999999984</c:v>
                </c:pt>
                <c:pt idx="3">
                  <c:v>365.05427000000014</c:v>
                </c:pt>
                <c:pt idx="4">
                  <c:v>380.65305000000001</c:v>
                </c:pt>
                <c:pt idx="5">
                  <c:v>286.06607000000008</c:v>
                </c:pt>
                <c:pt idx="6">
                  <c:v>284.83377999999999</c:v>
                </c:pt>
                <c:pt idx="7">
                  <c:v>363.43008000000003</c:v>
                </c:pt>
                <c:pt idx="8">
                  <c:v>309.87053000000009</c:v>
                </c:pt>
                <c:pt idx="9">
                  <c:v>368.74370999999991</c:v>
                </c:pt>
                <c:pt idx="10">
                  <c:v>371.13596000000001</c:v>
                </c:pt>
                <c:pt idx="11">
                  <c:v>269.59865000000002</c:v>
                </c:pt>
                <c:pt idx="12">
                  <c:v>323.23922999999985</c:v>
                </c:pt>
                <c:pt idx="13">
                  <c:v>282.94588999999991</c:v>
                </c:pt>
                <c:pt idx="14">
                  <c:v>331.48208000000005</c:v>
                </c:pt>
                <c:pt idx="15">
                  <c:v>366.85820999999993</c:v>
                </c:pt>
                <c:pt idx="16">
                  <c:v>253.61113000000003</c:v>
                </c:pt>
                <c:pt idx="17">
                  <c:v>346.36122000000012</c:v>
                </c:pt>
                <c:pt idx="18">
                  <c:v>343.70506</c:v>
                </c:pt>
                <c:pt idx="19">
                  <c:v>246.62272000000002</c:v>
                </c:pt>
                <c:pt idx="20">
                  <c:v>362.23863000000011</c:v>
                </c:pt>
                <c:pt idx="21">
                  <c:v>363.60624000000007</c:v>
                </c:pt>
                <c:pt idx="22">
                  <c:v>422.92909000000009</c:v>
                </c:pt>
                <c:pt idx="23">
                  <c:v>288.52291999999994</c:v>
                </c:pt>
                <c:pt idx="24">
                  <c:v>0</c:v>
                </c:pt>
                <c:pt idx="25">
                  <c:v>0</c:v>
                </c:pt>
                <c:pt idx="26">
                  <c:v>0</c:v>
                </c:pt>
                <c:pt idx="27">
                  <c:v>0</c:v>
                </c:pt>
                <c:pt idx="28">
                  <c:v>0</c:v>
                </c:pt>
                <c:pt idx="29">
                  <c:v>0</c:v>
                </c:pt>
                <c:pt idx="30">
                  <c:v>0</c:v>
                </c:pt>
              </c:numCache>
            </c:numRef>
          </c:val>
          <c:smooth val="1"/>
          <c:extLst>
            <c:ext xmlns:c16="http://schemas.microsoft.com/office/drawing/2014/chart" uri="{C3380CC4-5D6E-409C-BE32-E72D297353CC}">
              <c16:uniqueId val="{00000045-EDDC-4B4E-9D74-EDF6093E7E87}"/>
            </c:ext>
          </c:extLst>
        </c:ser>
        <c:dLbls>
          <c:showLegendKey val="0"/>
          <c:showVal val="0"/>
          <c:showCatName val="0"/>
          <c:showSerName val="0"/>
          <c:showPercent val="0"/>
          <c:showBubbleSize val="0"/>
        </c:dLbls>
        <c:smooth val="0"/>
        <c:axId val="1370129928"/>
        <c:axId val="1370131976"/>
      </c:lineChart>
      <c:catAx>
        <c:axId val="1370129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131976"/>
        <c:crosses val="autoZero"/>
        <c:auto val="1"/>
        <c:lblAlgn val="ctr"/>
        <c:lblOffset val="100"/>
        <c:noMultiLvlLbl val="0"/>
      </c:catAx>
      <c:valAx>
        <c:axId val="137013197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129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19</xdr:col>
      <xdr:colOff>47625</xdr:colOff>
      <xdr:row>0</xdr:row>
      <xdr:rowOff>161925</xdr:rowOff>
    </xdr:from>
    <xdr:to>
      <xdr:col>39</xdr:col>
      <xdr:colOff>47625</xdr:colOff>
      <xdr:row>32</xdr:row>
      <xdr:rowOff>171450</xdr:rowOff>
    </xdr:to>
    <xdr:graphicFrame macro="">
      <xdr:nvGraphicFramePr>
        <xdr:cNvPr id="4" name="Gráfico 3">
          <a:extLst>
            <a:ext uri="{FF2B5EF4-FFF2-40B4-BE49-F238E27FC236}">
              <a16:creationId xmlns:a16="http://schemas.microsoft.com/office/drawing/2014/main" id="{7D731798-1331-D055-F450-14C1E74F64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28575</xdr:colOff>
      <xdr:row>33</xdr:row>
      <xdr:rowOff>104775</xdr:rowOff>
    </xdr:from>
    <xdr:to>
      <xdr:col>39</xdr:col>
      <xdr:colOff>28575</xdr:colOff>
      <xdr:row>65</xdr:row>
      <xdr:rowOff>114300</xdr:rowOff>
    </xdr:to>
    <xdr:graphicFrame macro="">
      <xdr:nvGraphicFramePr>
        <xdr:cNvPr id="6" name="Gráfico 5">
          <a:extLst>
            <a:ext uri="{FF2B5EF4-FFF2-40B4-BE49-F238E27FC236}">
              <a16:creationId xmlns:a16="http://schemas.microsoft.com/office/drawing/2014/main" id="{174A82A7-5844-43CA-997F-B93E2E5B7842}"/>
            </a:ext>
            <a:ext uri="{147F2762-F138-4A5C-976F-8EAC2B608ADB}">
              <a16:predDERef xmlns:a16="http://schemas.microsoft.com/office/drawing/2014/main" pred="{7D731798-1331-D055-F450-14C1E74F64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1" xr16:uid="{5381FB23-4ADB-48EE-9CBD-576C74EFE36A}" autoFormatId="16" applyNumberFormats="0" applyBorderFormats="0" applyFontFormats="0" applyPatternFormats="0" applyAlignmentFormats="0" applyWidthHeightFormats="0">
  <queryTableRefresh nextId="27">
    <queryTableFields count="22">
      <queryTableField id="1" name="mês" tableColumnId="1"/>
      <queryTableField id="2" name="Período" tableColumnId="2"/>
      <queryTableField id="19" name="Complexo BI" tableColumnId="18"/>
      <queryTableField id="3" name="Complexo" tableColumnId="3"/>
      <queryTableField id="4" name="Empreendimento" tableColumnId="4"/>
      <queryTableField id="5" name="UC" tableColumnId="5"/>
      <queryTableField id="6" name="Previsto P50 [MWh]" tableColumnId="6"/>
      <queryTableField id="7" name="Previsto P90 [MWh]" tableColumnId="7"/>
      <queryTableField id="8" name="Previsto P95 [MWh]" tableColumnId="8"/>
      <queryTableField id="9" name="Previsto P99 [MWh]" tableColumnId="9"/>
      <queryTableField id="10" name="Geração Realizada [MWh]" tableColumnId="10"/>
      <queryTableField id="11" name="Disponibilidade" tableColumnId="11"/>
      <queryTableField id="12" name="Início da Operação no mês" tableColumnId="12"/>
      <queryTableField id="13" name="Dias Operação no mês" tableColumnId="13"/>
      <queryTableField id="14" name="Pvsyst 50" tableColumnId="14"/>
      <queryTableField id="15" name="Pvsyst 90" tableColumnId="15"/>
      <queryTableField id="16" name="Pvsyst 95" tableColumnId="16"/>
      <queryTableField id="17" name="Pvsyst 99" tableColumnId="17"/>
      <queryTableField id="21" name="Potência [MW]" tableColumnId="19"/>
      <queryTableField id="25" name="Potência Pico [kWp]" tableColumnId="20"/>
      <queryTableField id="23" name="Horas mês" tableColumnId="21"/>
      <queryTableField id="24" name="FC" tableColumnId="2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3" xr16:uid="{8463A5D6-10B8-40A2-BF09-18F6E5C97019}" autoFormatId="16" applyNumberFormats="0" applyBorderFormats="0" applyFontFormats="0" applyPatternFormats="0" applyAlignmentFormats="0" applyWidthHeightFormats="0">
  <queryTableRefresh nextId="8" unboundColumnsRight="2">
    <queryTableFields count="7">
      <queryTableField id="1" name="Período" tableColumnId="1"/>
      <queryTableField id="2" name="Mês" tableColumnId="2"/>
      <queryTableField id="3" name="Empreendimento" tableColumnId="3"/>
      <queryTableField id="4" name="UC" tableColumnId="4"/>
      <queryTableField id="5" name="Geração Estimada P50 [MWh]" tableColumnId="5"/>
      <queryTableField id="6" dataBound="0" tableColumnId="6"/>
      <queryTableField id="7" dataBound="0"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2" xr16:uid="{F3BF3E3B-C8E0-4EAF-8837-7F1C45822076}" autoFormatId="16" applyNumberFormats="0" applyBorderFormats="0" applyFontFormats="0" applyPatternFormats="0" applyAlignmentFormats="0" applyWidthHeightFormats="0">
  <queryTableRefresh nextId="38">
    <queryTableFields count="36">
      <queryTableField id="1" name="USINAS" tableColumnId="1"/>
      <queryTableField id="2" name="COMPLEXO DE OBRAS" tableColumnId="2"/>
      <queryTableField id="3" name="SITUAÇÃO DA USINA" tableColumnId="3"/>
      <queryTableField id="4" name="UF" tableColumnId="4"/>
      <queryTableField id="5" name="CIDADE" tableColumnId="5"/>
      <queryTableField id="6" name="CONCESSIONÁRIA" tableColumnId="6"/>
      <queryTableField id="7" name="UC" tableColumnId="7"/>
      <queryTableField id="8" name="USINA PRÓPRIA / ALUGADA" tableColumnId="8"/>
      <queryTableField id="9" name="Características de projeto" tableColumnId="9"/>
      <queryTableField id="10" name="Estrutura" tableColumnId="10"/>
      <queryTableField id="11" name="Potência KW" tableColumnId="11"/>
      <queryTableField id="12" name="Potencia KWp" tableColumnId="12"/>
      <queryTableField id="13" name="Quantidade de Módulos" tableColumnId="13"/>
      <queryTableField id="14" name="MÓDULOS" tableColumnId="14"/>
      <queryTableField id="15" name="Geração estimada Janeiro P50 (MWh)" tableColumnId="15"/>
      <queryTableField id="16" name="Geração estimada Fevereiro P50 (MWh)" tableColumnId="16"/>
      <queryTableField id="17" name="Geração estimada Março P50 (MWh)" tableColumnId="17"/>
      <queryTableField id="18" name="Geração estimada Abril P50 (MWh)" tableColumnId="18"/>
      <queryTableField id="19" name="Geração estimada Maio P50 (MWh)" tableColumnId="19"/>
      <queryTableField id="20" name="Geração estimada Junho P50 (MWh)" tableColumnId="20"/>
      <queryTableField id="21" name="Geração estimada Julho P50 (MWh)" tableColumnId="21"/>
      <queryTableField id="22" name="Geração estimada Agosto P50 (MWh)" tableColumnId="22"/>
      <queryTableField id="23" name="Geração estimada Setembro P50 (MWh)" tableColumnId="23"/>
      <queryTableField id="24" name="Geração estimada Outubro P50 (MWh)" tableColumnId="24"/>
      <queryTableField id="25" name="Geração estimada Novembro P50 (MWh)" tableColumnId="25"/>
      <queryTableField id="26" name="Geração estimada Dezembro P50 (MWh)" tableColumnId="26"/>
      <queryTableField id="27" name="Geração estimada P50 (MWh)/Ano" tableColumnId="27"/>
      <queryTableField id="28" name="Variação (MWh)" tableColumnId="28"/>
      <queryTableField id="29" name="Geração estimada P90 (MWh)/Ano" tableColumnId="29"/>
      <queryTableField id="30" name="Geração estimada P95 (MWh)/Ano" tableColumnId="30"/>
      <queryTableField id="31" name="P50 (MWh) / kWp / Ano" tableColumnId="31"/>
      <queryTableField id="32" name="Previsão de entrega" tableColumnId="32"/>
      <queryTableField id="33" name="Data Energização" tableColumnId="33"/>
      <queryTableField id="34" name="Data Fim de Operação" tableColumnId="34"/>
      <queryTableField id="35" name="Perda Primeiro Ano" tableColumnId="35"/>
      <queryTableField id="36" name="Perda Anual" tableColumnId="36"/>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4">
  <rv s="0">
    <v>0</v>
    <v>5</v>
  </rv>
  <rv s="0">
    <v>1</v>
    <v>5</v>
  </rv>
  <rv s="0">
    <v>2</v>
    <v>5</v>
  </rv>
  <rv s="0">
    <v>3</v>
    <v>5</v>
  </rv>
  <rv s="0">
    <v>4</v>
    <v>5</v>
  </rv>
  <rv s="0">
    <v>5</v>
    <v>5</v>
  </rv>
  <rv s="0">
    <v>6</v>
    <v>5</v>
  </rv>
  <rv s="0">
    <v>7</v>
    <v>5</v>
  </rv>
  <rv s="0">
    <v>8</v>
    <v>5</v>
  </rv>
  <rv s="0">
    <v>9</v>
    <v>5</v>
  </rv>
  <rv s="0">
    <v>10</v>
    <v>5</v>
  </rv>
  <rv s="0">
    <v>11</v>
    <v>5</v>
  </rv>
  <rv s="0">
    <v>12</v>
    <v>5</v>
  </rv>
  <rv s="0">
    <v>13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ichValueRel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D06741-A36A-4AEC-9FB8-2F8C464F4329}" name="Tabela8" displayName="Tabela8" ref="A2:G1536" totalsRowShown="0" headerRowDxfId="259" dataDxfId="258" headerRowBorderDxfId="256" tableBorderDxfId="257">
  <autoFilter ref="A2:G1536" xr:uid="{2DD06741-A36A-4AEC-9FB8-2F8C464F4329}">
    <filterColumn colId="2">
      <filters>
        <filter val="4"/>
      </filters>
    </filterColumn>
  </autoFilter>
  <sortState xmlns:xlrd2="http://schemas.microsoft.com/office/spreadsheetml/2017/richdata2" ref="A293:G1332">
    <sortCondition ref="B2:B1332"/>
  </sortState>
  <tableColumns count="7">
    <tableColumn id="1" xr3:uid="{7FF092C0-DE60-493D-831C-3941B5083A6B}" name="USINA" dataDxfId="255"/>
    <tableColumn id="2" xr3:uid="{F030F589-AFF7-4D72-A9D9-E42389FF2246}" name="Dia" dataDxfId="254"/>
    <tableColumn id="3" xr3:uid="{E8DCEC9A-2B39-414F-AF92-6D753B5A5E3E}" name="MÊS" dataDxfId="253">
      <calculatedColumnFormula>TEXT(MONTH(Tabela8[[#This Row],[Dia]]),"mmmm")</calculatedColumnFormula>
    </tableColumn>
    <tableColumn id="4" xr3:uid="{62919ED3-15E8-4E0B-9C49-E3476AFE6023}" name="CONDIÇÃO CLIMATICA" dataDxfId="252"/>
    <tableColumn id="5" xr3:uid="{19B7CAF4-64A8-467E-8779-E20291F96D1D}" name="INFORMAÇÕES SOBRE BAIXA GERAÇÃO" dataDxfId="251"/>
    <tableColumn id="6" xr3:uid="{207FEF6B-506A-44EB-B9CC-65F33F16ED7D}" name="Coluna1" dataDxfId="250"/>
    <tableColumn id="7" xr3:uid="{DDDC3D3C-F9B2-4FBB-8E02-C3AC061A9528}" name="Coluna2" dataDxfId="249"/>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372AB8-6CC6-4825-A4A9-CBAC46834E2C}" name="Tabela9" displayName="Tabela9" ref="A1:I1093" totalsRowShown="0">
  <autoFilter ref="A1:I1093" xr:uid="{4B372AB8-6CC6-4825-A4A9-CBAC46834E2C}">
    <filterColumn colId="2">
      <filters>
        <filter val="Março"/>
      </filters>
    </filterColumn>
  </autoFilter>
  <tableColumns count="9">
    <tableColumn id="1" xr3:uid="{5371E890-A21B-4F3D-BD9E-C553514281CD}" name="Usina BC"/>
    <tableColumn id="2" xr3:uid="{8AC4D65B-3035-41E7-8F89-A022EE75CB46}" name="Usina Brasol"/>
    <tableColumn id="3" xr3:uid="{CB013E94-DFE4-407F-9303-FC525C2D1644}" name="Mês"/>
    <tableColumn id="4" xr3:uid="{487F0691-5284-4DEF-BCD6-52DA9B679BBA}" name="TArray °C"/>
    <tableColumn id="5" xr3:uid="{966E0CBE-2FB2-4775-9A26-FF62224E5406}" name="TArrWtd °C"/>
    <tableColumn id="6" xr3:uid="{C2ECA03F-BC53-4259-9E5E-1FC0850ED7AF}" name="PRTemp rácio"/>
    <tableColumn id="7" xr3:uid="{13F55768-6B95-41D9-BEA9-61D01CBB36BD}" name="E_Grid MWh"/>
    <tableColumn id="8" xr3:uid="{4BBCCF7C-1356-4DCF-A227-9CCEE67ECA01}" name="PR rácio"/>
    <tableColumn id="9" xr3:uid="{BC06D10F-2205-4EC5-AEA8-6E33816D334B}" name="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BD1A513-84DB-4EEA-B263-1A8A4BD0A559}" name="Previsto2024" displayName="Previsto2024" ref="A1:I477" totalsRowCount="1" headerRowDxfId="146" dataDxfId="145" totalsRowDxfId="144">
  <autoFilter ref="A1:I476" xr:uid="{5E066056-C4AE-4B1F-9740-590410B60C15}">
    <filterColumn colId="0">
      <filters>
        <filter val="2"/>
      </filters>
    </filterColumn>
  </autoFilter>
  <tableColumns count="9">
    <tableColumn id="9" xr3:uid="{101A73DE-CAEA-4F5F-BD6F-33AE513E7642}" name="Mês" dataDxfId="142" totalsRowDxfId="143">
      <calculatedColumnFormula>MONTH(Previsto2024[[#This Row],[Período]])</calculatedColumnFormula>
    </tableColumn>
    <tableColumn id="1" xr3:uid="{1D8DB891-0F46-4BA1-8AF2-8C7B95B05802}" name="Período" dataDxfId="140" totalsRowDxfId="141"/>
    <tableColumn id="7" xr3:uid="{46068C35-776E-4870-8ED8-9F7B8619791A}" name="Complexo" dataDxfId="138" totalsRowDxfId="139"/>
    <tableColumn id="3" xr3:uid="{525636C9-9E79-4A01-AA78-F68FEE0C44D2}" name="Previsto P50 [MWh]" totalsRowFunction="sum" dataDxfId="136" totalsRowDxfId="137">
      <calculatedColumnFormula>SUMIFS(Database[Previsto P50 '[MWh']],Database[Complexo],Previsto2024[[#This Row],[Complexo]],Database[Período],Previsto2024[[#This Row],[Período]])</calculatedColumnFormula>
    </tableColumn>
    <tableColumn id="2" xr3:uid="{1BF9A1A7-6BE3-4954-B1AF-585B0CE7807C}" name="Previsto P90 [MWh]" totalsRowFunction="sum" dataDxfId="134" totalsRowDxfId="135">
      <calculatedColumnFormula>SUMIFS(Database[Previsto P90 '[MWh']],Database[Complexo],Previsto2024[[#This Row],[Complexo]],Database[Período],Previsto2024[[#This Row],[Período]])</calculatedColumnFormula>
    </tableColumn>
    <tableColumn id="4" xr3:uid="{E75129BF-D2B9-4D4C-816D-F8FC67E7D8C1}" name="Previsto P95 [MWh]" totalsRowFunction="sum" dataDxfId="132" totalsRowDxfId="133">
      <calculatedColumnFormula>SUMIFS(Database[Previsto P95 '[MWh']],Database[Complexo],Previsto2024[[#This Row],[Complexo]],Database[Período],Previsto2024[[#This Row],[Período]])</calculatedColumnFormula>
    </tableColumn>
    <tableColumn id="5" xr3:uid="{E0ED8936-DF34-4D2A-A30C-55B9C0FE6FEB}" name="Previsto P99 [MWh]" totalsRowFunction="sum" dataDxfId="130" totalsRowDxfId="131">
      <calculatedColumnFormula>SUMIFS(Database[Previsto P99 '[MWh']],Database[Complexo],Previsto2024[[#This Row],[Complexo]],Database[Período],Previsto2024[[#This Row],[Período]])</calculatedColumnFormula>
    </tableColumn>
    <tableColumn id="8" xr3:uid="{03CD66E8-14D1-4D4D-8E1A-62C4EE43174B}" name="Geração [MWh]" totalsRowFunction="sum" dataDxfId="128" totalsRowDxfId="129">
      <calculatedColumnFormula>SUMIFS('TABELA RESUMO - P50'!$C$2:$C$44,'TABELA RESUMO - P50'!$A$2:$A$44,Previsto2024[[#This Row],[Complexo]],'TABELA RESUMO - P50'!$B$2:$B$44,Previsto2024[[#This Row],[Período]])</calculatedColumnFormula>
    </tableColumn>
    <tableColumn id="6" xr3:uid="{2612297F-8068-4189-BD81-30419939CEEB}" name="Coluna1" dataDxfId="126" totalsRowDxfId="127">
      <calculatedColumnFormula>VALUE(Previsto2024[[#This Row],[Geração '[MWh']]])</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B0751D-A9D1-471E-B8B3-971D9AB1B9D5}" name="Database" displayName="Database" ref="A1:V767" tableType="queryTable" totalsRowShown="0">
  <autoFilter ref="A1:V767" xr:uid="{C4B0751D-A9D1-471E-B8B3-971D9AB1B9D5}"/>
  <tableColumns count="22">
    <tableColumn id="1" xr3:uid="{488713C5-5597-4C2B-BA1F-249B3506FB39}" uniqueName="1" name="mês" queryTableFieldId="1"/>
    <tableColumn id="2" xr3:uid="{CE4DDE1D-FC54-4EB0-BF86-E247E32B0597}" uniqueName="2" name="Período" queryTableFieldId="2" dataDxfId="125"/>
    <tableColumn id="18" xr3:uid="{3CDC4822-D7B5-461F-9485-8832B372FFE9}" uniqueName="18" name="Complexo BI" queryTableFieldId="19"/>
    <tableColumn id="3" xr3:uid="{E20453D6-6896-477F-9CCA-38DC4E09FA45}" uniqueName="3" name="Complexo" queryTableFieldId="3" dataDxfId="124"/>
    <tableColumn id="4" xr3:uid="{CB06375A-042A-42DE-80F1-29F81BD1D838}" uniqueName="4" name="Empreendimento" queryTableFieldId="4" dataDxfId="123"/>
    <tableColumn id="5" xr3:uid="{458126F4-4CB0-4328-9A36-718AC23AC5E3}" uniqueName="5" name="UC" queryTableFieldId="5"/>
    <tableColumn id="6" xr3:uid="{F2DB8E15-6E4B-4B66-A231-E9E54316C9AC}" uniqueName="6" name="Previsto P50 [MWh]" queryTableFieldId="6"/>
    <tableColumn id="7" xr3:uid="{4796B979-9764-4A03-8500-4DADA9CD4FE2}" uniqueName="7" name="Previsto P90 [MWh]" queryTableFieldId="7"/>
    <tableColumn id="8" xr3:uid="{7B897B7C-9EDD-4F23-AFF1-7A060E6B9466}" uniqueName="8" name="Previsto P95 [MWh]" queryTableFieldId="8"/>
    <tableColumn id="9" xr3:uid="{A3859878-55B0-4320-A618-8B6E152409AE}" uniqueName="9" name="Previsto P99 [MWh]" queryTableFieldId="9"/>
    <tableColumn id="10" xr3:uid="{1E36CA23-8399-4547-BD40-2474292FB4BA}" uniqueName="10" name="Geração Realizada [MWh]" queryTableFieldId="10"/>
    <tableColumn id="11" xr3:uid="{04B4BE1B-9A7F-4B09-9B0C-A1AAD0FA15FD}" uniqueName="11" name="Disponibilidade" queryTableFieldId="11"/>
    <tableColumn id="12" xr3:uid="{DCC860EC-FAF4-4081-84DA-9505E062FE71}" uniqueName="12" name="Início da Operação no mês" queryTableFieldId="12" dataDxfId="122"/>
    <tableColumn id="13" xr3:uid="{D03AD6DA-5CEC-46BC-95D1-7B922E7F17C1}" uniqueName="13" name="Dias Operação no mês" queryTableFieldId="13"/>
    <tableColumn id="14" xr3:uid="{6CDDDC91-E30D-4162-9CC6-77384B31D436}" uniqueName="14" name="Pvsyst 50" queryTableFieldId="14"/>
    <tableColumn id="15" xr3:uid="{A1F6E67C-B3CB-4DC9-B4FD-685747704284}" uniqueName="15" name="Pvsyst 90" queryTableFieldId="15"/>
    <tableColumn id="16" xr3:uid="{22EEC9E2-AAF7-4315-8C78-47B90E6B5BFA}" uniqueName="16" name="Pvsyst 95" queryTableFieldId="16"/>
    <tableColumn id="17" xr3:uid="{C76B39DD-A249-4EC1-936A-D692460B52EA}" uniqueName="17" name="Pvsyst 99" queryTableFieldId="17"/>
    <tableColumn id="19" xr3:uid="{495893BE-6F63-4940-ABE5-B07C229FE825}" uniqueName="19" name="Potência [MW]" queryTableFieldId="21"/>
    <tableColumn id="20" xr3:uid="{531DF2C4-ADFD-48DA-A8E5-0C7EDB483CD6}" uniqueName="20" name="Potência Pico [kWp]" queryTableFieldId="25"/>
    <tableColumn id="21" xr3:uid="{0A7AFD62-5FFB-49D2-928E-B4C7EC652684}" uniqueName="21" name="Horas mês" queryTableFieldId="23"/>
    <tableColumn id="22" xr3:uid="{9508F2DE-5E6A-4629-A49F-631FBEFEE36D}" uniqueName="22" name="FC" queryTableFieldId="2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099999-E591-4A7C-B82D-A81C540F5368}" name="Tabela1" displayName="Tabela1" ref="A1:G888" tableType="queryTable" totalsRowShown="0">
  <autoFilter ref="A1:G888" xr:uid="{0C099999-E591-4A7C-B82D-A81C540F5368}"/>
  <tableColumns count="7">
    <tableColumn id="1" xr3:uid="{15255DEE-193F-4FDC-B3AD-1E1D1A2475E7}" uniqueName="1" name="Período" queryTableFieldId="1" dataDxfId="121"/>
    <tableColumn id="2" xr3:uid="{03A0F45B-0A94-4552-8294-036781914425}" uniqueName="2" name="Mês" queryTableFieldId="2"/>
    <tableColumn id="3" xr3:uid="{0BA08117-376C-4936-8260-F16F0107925E}" uniqueName="3" name="Empreendimento" queryTableFieldId="3" dataDxfId="120"/>
    <tableColumn id="4" xr3:uid="{BDCECB2F-99B2-464B-B588-91C4686C7F9E}" uniqueName="4" name="UC" queryTableFieldId="4"/>
    <tableColumn id="5" xr3:uid="{9FD65A81-95BB-43BF-B06B-17D5FD65B1B2}" uniqueName="5" name="Geração Estimada P50 [MWh]" queryTableFieldId="5"/>
    <tableColumn id="6" xr3:uid="{00EAE171-4271-4D13-9EC7-9E64CB7549FF}" uniqueName="6" name="Complexo" queryTableFieldId="6" dataDxfId="119">
      <calculatedColumnFormula>_xlfn.XLOOKUP(Tabela1[[#This Row],[Empreendimento]],L:L,N:N)</calculatedColumnFormula>
    </tableColumn>
    <tableColumn id="7" xr3:uid="{853CD95D-C3B7-4F00-90CC-14BB6E9466DA}" uniqueName="7" name="Concat" queryTableFieldId="7" dataDxfId="118">
      <calculatedColumnFormula>_xlfn.CONCAT("UFV ",Tabela1[[#This Row],[Complexo]])</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7846701-E36D-4A39-85E1-8AE7E6B93EE4}" name="Tabela4" displayName="Tabela4" ref="A1:E889" totalsRowShown="0" headerRowDxfId="117" dataDxfId="116">
  <autoFilter ref="A1:E889" xr:uid="{B7846701-E36D-4A39-85E1-8AE7E6B93EE4}"/>
  <tableColumns count="5">
    <tableColumn id="1" xr3:uid="{C20DF4BB-0B6D-42DA-82BB-AE50ACCCD62F}" name="Período" dataDxfId="115"/>
    <tableColumn id="2" xr3:uid="{3E204D41-3583-4420-8F58-944EA96412B4}" name="Mês" dataDxfId="114"/>
    <tableColumn id="3" xr3:uid="{2FF722BD-3467-4254-A073-C3263C07FBC5}" name="Empreendimento" dataDxfId="113"/>
    <tableColumn id="4" xr3:uid="{BB0E32B9-1B3E-4DFC-B1E2-E3F357FA9F16}" name="UC" dataDxfId="112"/>
    <tableColumn id="5" xr3:uid="{F14D4620-5362-4CA7-88E0-5687E2B84D88}" name="Geração Estimada P50 [MWh]" dataDxfId="111"/>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03940D-DD76-4FC5-9CC5-713EF5E3AD34}" name="Tabela5" displayName="Tabela5" ref="I1:P973" totalsRowShown="0" headerRowDxfId="110" dataDxfId="109">
  <autoFilter ref="I1:P973" xr:uid="{E203940D-DD76-4FC5-9CC5-713EF5E3AD34}"/>
  <sortState xmlns:xlrd2="http://schemas.microsoft.com/office/spreadsheetml/2017/richdata2" ref="I8:P968">
    <sortCondition ref="K1:K973"/>
  </sortState>
  <tableColumns count="8">
    <tableColumn id="1" xr3:uid="{771D26D9-1706-434F-9F29-144385A2856D}" name="Período" dataDxfId="108"/>
    <tableColumn id="2" xr3:uid="{4ED85115-2AFC-40F0-B39E-F9E46974FD7B}" name="Mês" dataDxfId="107"/>
    <tableColumn id="3" xr3:uid="{6DB614F0-2350-44EC-91D2-D37CBFB081AF}" name="Empreendimento" dataDxfId="106"/>
    <tableColumn id="4" xr3:uid="{76E33D7F-8FDA-46DD-AAEF-5220C51EA988}" name="UC" dataDxfId="105"/>
    <tableColumn id="5" xr3:uid="{D4B756DB-29E6-487F-9B4B-27B013B37740}" name="Geração Estimada P50 [MWh]" dataDxfId="104"/>
    <tableColumn id="8" xr3:uid="{C6451315-B606-40F1-AB49-A49898281EDB}" name="Geração Estimada P90 [MWh]" dataDxfId="103"/>
    <tableColumn id="6" xr3:uid="{0ACBCA9C-89CD-4066-AF43-CA3AF4ABFD43}" name="Complexo Associado" dataDxfId="102"/>
    <tableColumn id="7" xr3:uid="{9CE8A55F-7673-49D7-B788-AEB24F8755BF}" name="Coluna1" dataDxfId="101"/>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3A7D7DD-F2B4-436E-B5FF-F052307D2C2F}" name="Tabela6" displayName="Tabela6" ref="U1:Z608">
  <autoFilter ref="U1:Z608" xr:uid="{D3A7D7DD-F2B4-436E-B5FF-F052307D2C2F}"/>
  <tableColumns count="6">
    <tableColumn id="1" xr3:uid="{CAAA0718-0758-4E63-B5CB-DD8C03E8CF54}" name="Usina" totalsRowLabel="Total"/>
    <tableColumn id="2" xr3:uid="{D458CDBA-ED1F-428A-B5C4-E8E5CE090A3B}" name="Mês"/>
    <tableColumn id="3" xr3:uid="{D910541B-16F2-4135-876D-134496C736A6}" name="Data" dataDxfId="100"/>
    <tableColumn id="4" xr3:uid="{08675E91-A743-42DC-9A6A-2158BC78073C}" name="Geração [MWh]" totalsRowFunction="sum" dataDxfId="98" totalsRowDxfId="99"/>
    <tableColumn id="5" xr3:uid="{33B65369-8AF3-44DD-9458-18C88BDED599}" name="P50" totalsRowFunction="sum" dataDxfId="96" totalsRowDxfId="97"/>
    <tableColumn id="6" xr3:uid="{D620EAB1-7327-4749-B958-9D39AEB3249A}" name="P90" totalsRowFunction="sum" dataDxfId="94" totalsRowDxfId="95"/>
  </tableColumns>
  <tableStyleInfo name="TableStyleLight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A49A6E-1879-46CE-90D9-BF41FCB8FAD6}" name="Informações_Usinas" displayName="Informações_Usinas" ref="A1:AJ85" tableType="queryTable" totalsRowShown="0">
  <autoFilter ref="A1:AJ85" xr:uid="{EBA49A6E-1879-46CE-90D9-BF41FCB8FAD6}"/>
  <tableColumns count="36">
    <tableColumn id="1" xr3:uid="{AF185532-9637-4A91-AF31-2582687DE5FA}" uniqueName="1" name="USINAS" queryTableFieldId="1" dataDxfId="45"/>
    <tableColumn id="2" xr3:uid="{0C13ABA8-8FFA-4E54-8C5E-D1489E5516BA}" uniqueName="2" name="COMPLEXO DE OBRAS" queryTableFieldId="2" dataDxfId="44"/>
    <tableColumn id="3" xr3:uid="{29E6AC6D-2ECA-4416-9570-C11BCEEE9CE5}" uniqueName="3" name="SITUAÇÃO DA USINA" queryTableFieldId="3" dataDxfId="43"/>
    <tableColumn id="4" xr3:uid="{CAF96DD4-1E91-46A0-B728-D2A99BA126DC}" uniqueName="4" name="UF" queryTableFieldId="4" dataDxfId="42"/>
    <tableColumn id="5" xr3:uid="{DF3A202C-80C8-4751-8FAF-29FC0491A42A}" uniqueName="5" name="CIDADE" queryTableFieldId="5" dataDxfId="41"/>
    <tableColumn id="6" xr3:uid="{06C364E7-B818-4A7F-9CA4-611B356122A6}" uniqueName="6" name="CONCESSIONÁRIA" queryTableFieldId="6" dataDxfId="40"/>
    <tableColumn id="7" xr3:uid="{98422B36-8CD9-4335-9037-FF1220B221E8}" uniqueName="7" name="UC" queryTableFieldId="7"/>
    <tableColumn id="8" xr3:uid="{4150A4CA-02B9-4F8D-84F2-C4F211EBCE91}" uniqueName="8" name="USINA PRÓPRIA / ALUGADA" queryTableFieldId="8" dataDxfId="39"/>
    <tableColumn id="9" xr3:uid="{AC87AF30-D5CF-48DA-9EA2-1674E33D5E75}" uniqueName="9" name="Características de projeto" queryTableFieldId="9" dataDxfId="38"/>
    <tableColumn id="10" xr3:uid="{04D0D679-5011-4B29-89D1-56CE88AA9AD6}" uniqueName="10" name="Estrutura" queryTableFieldId="10" dataDxfId="37"/>
    <tableColumn id="11" xr3:uid="{E831DF04-9FB9-40EF-852A-2943579DDF51}" uniqueName="11" name="Potência KW" queryTableFieldId="11"/>
    <tableColumn id="12" xr3:uid="{2721D96E-5FD4-43FF-8232-3D5976282EEE}" uniqueName="12" name="Potencia KWp" queryTableFieldId="12"/>
    <tableColumn id="13" xr3:uid="{15119DAA-5957-410E-81C5-B55BDD9C929F}" uniqueName="13" name="Quantidade de Módulos" queryTableFieldId="13"/>
    <tableColumn id="14" xr3:uid="{F31D5108-7AE5-4431-B0A2-6B5773844F0E}" uniqueName="14" name="MÓDULOS" queryTableFieldId="14" dataDxfId="36"/>
    <tableColumn id="15" xr3:uid="{B01E3D23-E1F0-46DD-AF1C-E7871993517F}" uniqueName="15" name="Geração estimada Janeiro P50 (MWh)" queryTableFieldId="15"/>
    <tableColumn id="16" xr3:uid="{6E454080-4BC1-4C9A-BCF8-5F929301CF9D}" uniqueName="16" name="Geração estimada Fevereiro P50 (MWh)" queryTableFieldId="16"/>
    <tableColumn id="17" xr3:uid="{98438813-ABCB-4B32-8E15-E5ED10B53F04}" uniqueName="17" name="Geração estimada Março P50 (MWh)" queryTableFieldId="17"/>
    <tableColumn id="18" xr3:uid="{35C088B8-2E1F-40A7-940C-EFFE0DE56B67}" uniqueName="18" name="Geração estimada Abril P50 (MWh)" queryTableFieldId="18"/>
    <tableColumn id="19" xr3:uid="{5571933C-B77A-4EBE-A27B-B3550F8468CA}" uniqueName="19" name="Geração estimada Maio P50 (MWh)" queryTableFieldId="19"/>
    <tableColumn id="20" xr3:uid="{0A270313-56E2-45EC-A106-8E097A3C4C6F}" uniqueName="20" name="Geração estimada Junho P50 (MWh)" queryTableFieldId="20"/>
    <tableColumn id="21" xr3:uid="{83D47A97-E3AB-4F1E-85B2-39FDE23CA8B9}" uniqueName="21" name="Geração estimada Julho P50 (MWh)" queryTableFieldId="21"/>
    <tableColumn id="22" xr3:uid="{32E86965-1A42-475E-9E2E-47387D8AFD24}" uniqueName="22" name="Geração estimada Agosto P50 (MWh)" queryTableFieldId="22"/>
    <tableColumn id="23" xr3:uid="{C6F406B4-B2D7-4C44-9DA3-B611CBFD16F9}" uniqueName="23" name="Geração estimada Setembro P50 (MWh)" queryTableFieldId="23"/>
    <tableColumn id="24" xr3:uid="{1C97042A-682B-4594-924F-54FFCFA152DD}" uniqueName="24" name="Geração estimada Outubro P50 (MWh)" queryTableFieldId="24"/>
    <tableColumn id="25" xr3:uid="{E8FF08FC-64D8-4FD6-8710-832496BB92B4}" uniqueName="25" name="Geração estimada Novembro P50 (MWh)" queryTableFieldId="25"/>
    <tableColumn id="26" xr3:uid="{87B565D9-3008-4228-B993-B6BF7F39B0DD}" uniqueName="26" name="Geração estimada Dezembro P50 (MWh)" queryTableFieldId="26"/>
    <tableColumn id="27" xr3:uid="{39291E28-35D8-4960-BCD9-ECF9D0A0FB9F}" uniqueName="27" name="Geração estimada P50 (MWh)/Ano" queryTableFieldId="27"/>
    <tableColumn id="28" xr3:uid="{1BB7C6B7-66D2-4C6F-AE1F-4BCDE2A16E2E}" uniqueName="28" name="Variação (MWh)" queryTableFieldId="28"/>
    <tableColumn id="29" xr3:uid="{795374F5-C9FA-4D6C-A363-FA17BB837DFE}" uniqueName="29" name="Geração estimada P90 (MWh)/Ano" queryTableFieldId="29"/>
    <tableColumn id="30" xr3:uid="{B479A63B-FFBD-4900-884E-C39694655389}" uniqueName="30" name="Geração estimada P95 (MWh)/Ano" queryTableFieldId="30"/>
    <tableColumn id="31" xr3:uid="{BAB9FDA4-CC55-49F5-9CDF-679CAC729621}" uniqueName="31" name="P50 (MWh) / kWp / Ano" queryTableFieldId="31"/>
    <tableColumn id="32" xr3:uid="{876BA093-6375-4E34-BC43-2074132F8BFC}" uniqueName="32" name="Previsão de entrega" queryTableFieldId="32" dataDxfId="35"/>
    <tableColumn id="33" xr3:uid="{D5A29614-A1B1-459A-9DDC-F88920961931}" uniqueName="33" name="Data Energização" queryTableFieldId="33" dataDxfId="34"/>
    <tableColumn id="34" xr3:uid="{C0018021-B671-4687-9047-0EDA29246E6C}" uniqueName="34" name="Data Fim de Operação" queryTableFieldId="34" dataDxfId="33"/>
    <tableColumn id="35" xr3:uid="{6AB53068-58D8-4023-BBB2-917D2A237E45}" uniqueName="35" name="Perda Primeiro Ano" queryTableFieldId="35"/>
    <tableColumn id="36" xr3:uid="{9876E5FE-2E68-4FFF-9519-0A1E2863E6C2}" uniqueName="36" name="Perda Anual" queryTableFieldId="3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AB409AB-840E-4366-A96F-A259418B2F28}" name="Tabela10" displayName="Tabela10" ref="A1:F135" totalsRowShown="0" headerRowDxfId="32" dataDxfId="31" tableBorderDxfId="30">
  <autoFilter ref="A1:F135" xr:uid="{BAB409AB-840E-4366-A96F-A259418B2F28}"/>
  <tableColumns count="6">
    <tableColumn id="1" xr3:uid="{AE2B6A83-FFAB-47FE-91D9-E47F382D170C}" name="Usina" dataDxfId="29"/>
    <tableColumn id="2" xr3:uid="{5C4ADB15-4942-49A4-889C-2AE72FACEA75}" name="Mês" dataDxfId="28"/>
    <tableColumn id="3" xr3:uid="{BBDAE454-6164-4F41-9D88-338E60665837}" name="Geração Total [MWh]" dataDxfId="27"/>
    <tableColumn id="4" xr3:uid="{98AC7BBF-6495-4BB3-A1A4-0D5C30EE3337}" name="Geração Local [MWh]" dataDxfId="26"/>
    <tableColumn id="5" xr3:uid="{813786A6-6CAE-4487-B0C4-B48450788643}" name="Geração Prevista - P50 [MWh]" dataDxfId="25"/>
    <tableColumn id="6" xr3:uid="{54124B47-824A-4D8E-A9D7-1886A5E8C042}" name="Coluna1" dataDxfId="24">
      <calculatedColumnFormula>Tabela10[[#This Row],[Geração Local '[MWh']]]/Tabela10[[#This Row],[Geração Prevista - P50 '[MWh']]]</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BDB4619-14EC-4535-AC3B-8137D6A8E30D}" name="Tabela11" displayName="Tabela11" ref="H1:N31" totalsRowShown="0">
  <autoFilter ref="H1:N31" xr:uid="{BBDB4619-14EC-4535-AC3B-8137D6A8E30D}"/>
  <sortState xmlns:xlrd2="http://schemas.microsoft.com/office/spreadsheetml/2017/richdata2" ref="H2:N31">
    <sortCondition ref="M1:M31"/>
  </sortState>
  <tableColumns count="7">
    <tableColumn id="1" xr3:uid="{A5F07137-D561-45F1-907D-AF2AB2D6192B}" name="Complexo"/>
    <tableColumn id="2" xr3:uid="{0710B26C-268D-4CC4-9FBA-7AEBACB3DB7D}" name="Geração Total" dataDxfId="17">
      <calculatedColumnFormula>SUMIFS(C:C,B:B,H2)</calculatedColumnFormula>
    </tableColumn>
    <tableColumn id="3" xr3:uid="{E987B81D-04B2-46B0-81A8-5A095F7B3E7C}" name="Geração Prevista" dataDxfId="16">
      <calculatedColumnFormula>SUMIFS(D:D,B:B,H2)</calculatedColumnFormula>
    </tableColumn>
    <tableColumn id="4" xr3:uid="{616AFD09-3AC6-40E2-AFD0-48C513380339}" name="Atingimento % mês" dataDxfId="15">
      <calculatedColumnFormula>I2/J2</calculatedColumnFormula>
    </tableColumn>
    <tableColumn id="5" xr3:uid="{0A658DE0-332E-4E15-B3FB-E9FEFA90D205}" name="Geração Prevista até ontem" dataDxfId="14">
      <calculatedColumnFormula>SUMIFS(E:E,B:B,H2)</calculatedColumnFormula>
    </tableColumn>
    <tableColumn id="6" xr3:uid="{5179445B-C1C8-45F2-9004-76724B4BD243}" name="Atingimento % até ontem" dataDxfId="13">
      <calculatedColumnFormula>I2/L2</calculatedColumnFormula>
    </tableColumn>
    <tableColumn id="7" xr3:uid="{62D0D463-DF6B-4423-98BD-E98AFE67F062}" name="Observação" dataDxfId="12"/>
  </tableColumns>
  <tableStyleInfo name="TableStyleLight13"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73470-EECC-4F2D-8979-E44E4CA47F73}">
  <sheetPr codeName="Planilha1"/>
  <dimension ref="A1:AI23"/>
  <sheetViews>
    <sheetView topLeftCell="Q1" workbookViewId="0">
      <selection activeCell="AF15" sqref="AF15:AI15"/>
    </sheetView>
  </sheetViews>
  <sheetFormatPr defaultRowHeight="14.45"/>
  <cols>
    <col min="29" max="29" width="14.28515625" bestFit="1" customWidth="1"/>
    <col min="30" max="30" width="7.5703125" bestFit="1" customWidth="1"/>
  </cols>
  <sheetData>
    <row r="1" spans="1:35">
      <c r="B1" s="86">
        <v>45292</v>
      </c>
      <c r="C1" s="86">
        <v>45293</v>
      </c>
      <c r="D1" s="86">
        <v>45294</v>
      </c>
      <c r="E1" s="86">
        <v>45295</v>
      </c>
      <c r="F1" s="86">
        <v>45296</v>
      </c>
      <c r="G1" s="86">
        <v>45297</v>
      </c>
      <c r="H1" s="86">
        <v>45298</v>
      </c>
      <c r="I1" s="86">
        <v>45299</v>
      </c>
      <c r="J1" s="86">
        <v>45300</v>
      </c>
      <c r="K1" s="86">
        <v>45301</v>
      </c>
      <c r="L1" s="86">
        <v>45302</v>
      </c>
      <c r="M1" s="86">
        <v>45303</v>
      </c>
      <c r="N1" s="86">
        <v>45304</v>
      </c>
      <c r="O1" s="86">
        <v>45305</v>
      </c>
      <c r="P1" s="86">
        <v>45306</v>
      </c>
      <c r="Q1" s="86">
        <v>45307</v>
      </c>
      <c r="R1" s="86">
        <v>45308</v>
      </c>
      <c r="S1" s="86">
        <v>45309</v>
      </c>
      <c r="T1" s="86">
        <v>45310</v>
      </c>
      <c r="U1" s="86">
        <v>45311</v>
      </c>
      <c r="V1" s="86">
        <v>45312</v>
      </c>
      <c r="W1" s="86">
        <v>45313</v>
      </c>
      <c r="X1" s="86">
        <v>45314</v>
      </c>
      <c r="Y1" s="86">
        <v>45315</v>
      </c>
      <c r="Z1" s="86"/>
      <c r="AA1" s="86"/>
      <c r="AB1" s="86"/>
      <c r="AC1" s="86"/>
    </row>
    <row r="2" spans="1:35">
      <c r="A2" t="s">
        <v>0</v>
      </c>
      <c r="B2">
        <v>281</v>
      </c>
      <c r="C2">
        <v>250</v>
      </c>
      <c r="D2">
        <v>240</v>
      </c>
      <c r="E2">
        <v>237</v>
      </c>
      <c r="F2">
        <v>267</v>
      </c>
      <c r="G2">
        <v>387</v>
      </c>
      <c r="H2">
        <v>371</v>
      </c>
      <c r="I2">
        <v>346</v>
      </c>
      <c r="J2">
        <v>282</v>
      </c>
      <c r="K2">
        <v>209</v>
      </c>
      <c r="L2">
        <v>312</v>
      </c>
      <c r="M2">
        <v>469</v>
      </c>
      <c r="N2">
        <v>300</v>
      </c>
      <c r="O2">
        <v>243</v>
      </c>
      <c r="P2">
        <v>339</v>
      </c>
      <c r="Q2">
        <v>410</v>
      </c>
      <c r="R2">
        <v>373</v>
      </c>
      <c r="S2">
        <v>116</v>
      </c>
      <c r="T2">
        <v>468</v>
      </c>
      <c r="U2">
        <v>421</v>
      </c>
      <c r="V2">
        <v>265</v>
      </c>
      <c r="W2">
        <v>403</v>
      </c>
      <c r="X2">
        <v>309</v>
      </c>
      <c r="Y2">
        <v>36.1</v>
      </c>
      <c r="AC2" t="s">
        <v>1</v>
      </c>
      <c r="AD2">
        <v>107.2</v>
      </c>
    </row>
    <row r="3" spans="1:35">
      <c r="B3">
        <v>313</v>
      </c>
      <c r="C3">
        <v>377</v>
      </c>
      <c r="D3">
        <v>253</v>
      </c>
      <c r="E3">
        <v>246</v>
      </c>
      <c r="F3">
        <v>276</v>
      </c>
      <c r="G3">
        <v>402</v>
      </c>
      <c r="H3">
        <v>388</v>
      </c>
      <c r="I3">
        <v>361</v>
      </c>
      <c r="J3">
        <v>297</v>
      </c>
      <c r="K3">
        <v>222</v>
      </c>
      <c r="L3">
        <v>329</v>
      </c>
      <c r="M3">
        <v>480</v>
      </c>
      <c r="N3">
        <v>324</v>
      </c>
      <c r="O3">
        <v>261</v>
      </c>
      <c r="P3">
        <v>356</v>
      </c>
      <c r="Q3">
        <v>426</v>
      </c>
      <c r="R3">
        <v>382</v>
      </c>
      <c r="S3">
        <v>119</v>
      </c>
      <c r="T3">
        <v>483</v>
      </c>
      <c r="U3">
        <v>429</v>
      </c>
      <c r="V3">
        <v>273</v>
      </c>
      <c r="W3">
        <v>419</v>
      </c>
      <c r="X3">
        <v>330</v>
      </c>
      <c r="Y3">
        <v>33.799999999999997</v>
      </c>
      <c r="AC3" t="s">
        <v>2</v>
      </c>
      <c r="AD3">
        <v>51.9</v>
      </c>
    </row>
    <row r="4" spans="1:35">
      <c r="B4">
        <v>312</v>
      </c>
      <c r="C4">
        <v>382</v>
      </c>
      <c r="D4">
        <v>254</v>
      </c>
      <c r="E4">
        <v>248</v>
      </c>
      <c r="F4">
        <v>277</v>
      </c>
      <c r="G4">
        <v>404</v>
      </c>
      <c r="H4">
        <v>389</v>
      </c>
      <c r="I4">
        <v>362</v>
      </c>
      <c r="J4">
        <v>301</v>
      </c>
      <c r="K4">
        <v>225</v>
      </c>
      <c r="L4">
        <v>330</v>
      </c>
      <c r="M4">
        <v>478</v>
      </c>
      <c r="N4">
        <v>325</v>
      </c>
      <c r="O4">
        <v>262</v>
      </c>
      <c r="P4">
        <v>339</v>
      </c>
      <c r="Q4">
        <v>426</v>
      </c>
      <c r="R4">
        <v>378</v>
      </c>
      <c r="S4">
        <v>119</v>
      </c>
      <c r="T4">
        <v>483</v>
      </c>
      <c r="U4">
        <v>429</v>
      </c>
      <c r="V4">
        <v>272</v>
      </c>
      <c r="W4">
        <v>418</v>
      </c>
      <c r="X4">
        <v>331</v>
      </c>
      <c r="Y4">
        <v>36.6</v>
      </c>
      <c r="AC4" t="s">
        <v>3</v>
      </c>
      <c r="AD4">
        <v>38.299999999999997</v>
      </c>
    </row>
    <row r="5" spans="1:35">
      <c r="B5">
        <f t="shared" ref="B5:Y5" si="0">SUM(B2:B4)/1000</f>
        <v>0.90600000000000003</v>
      </c>
      <c r="C5">
        <f t="shared" si="0"/>
        <v>1.0089999999999999</v>
      </c>
      <c r="D5">
        <f t="shared" si="0"/>
        <v>0.747</v>
      </c>
      <c r="E5">
        <f t="shared" si="0"/>
        <v>0.73099999999999998</v>
      </c>
      <c r="F5">
        <f t="shared" si="0"/>
        <v>0.82</v>
      </c>
      <c r="G5">
        <f t="shared" si="0"/>
        <v>1.1930000000000001</v>
      </c>
      <c r="H5">
        <f t="shared" si="0"/>
        <v>1.1479999999999999</v>
      </c>
      <c r="I5">
        <f t="shared" si="0"/>
        <v>1.069</v>
      </c>
      <c r="J5">
        <f t="shared" si="0"/>
        <v>0.88</v>
      </c>
      <c r="K5">
        <f t="shared" si="0"/>
        <v>0.65600000000000003</v>
      </c>
      <c r="L5">
        <f t="shared" si="0"/>
        <v>0.97099999999999997</v>
      </c>
      <c r="M5">
        <f t="shared" si="0"/>
        <v>1.427</v>
      </c>
      <c r="N5">
        <f t="shared" si="0"/>
        <v>0.94899999999999995</v>
      </c>
      <c r="O5">
        <f t="shared" si="0"/>
        <v>0.76600000000000001</v>
      </c>
      <c r="P5">
        <f t="shared" si="0"/>
        <v>1.034</v>
      </c>
      <c r="Q5">
        <f t="shared" si="0"/>
        <v>1.262</v>
      </c>
      <c r="R5">
        <f t="shared" si="0"/>
        <v>1.133</v>
      </c>
      <c r="S5">
        <f t="shared" si="0"/>
        <v>0.35399999999999998</v>
      </c>
      <c r="T5">
        <f t="shared" si="0"/>
        <v>1.4339999999999999</v>
      </c>
      <c r="U5">
        <f t="shared" si="0"/>
        <v>1.2789999999999999</v>
      </c>
      <c r="V5">
        <f t="shared" si="0"/>
        <v>0.81</v>
      </c>
      <c r="W5">
        <f t="shared" si="0"/>
        <v>1.24</v>
      </c>
      <c r="X5">
        <f t="shared" si="0"/>
        <v>0.97</v>
      </c>
      <c r="Y5">
        <f t="shared" si="0"/>
        <v>0.1065</v>
      </c>
      <c r="AC5" t="s">
        <v>4</v>
      </c>
      <c r="AD5">
        <v>52.9</v>
      </c>
    </row>
    <row r="6" spans="1:35">
      <c r="B6">
        <v>361</v>
      </c>
      <c r="C6">
        <v>435</v>
      </c>
      <c r="D6">
        <v>306</v>
      </c>
      <c r="E6">
        <v>301</v>
      </c>
      <c r="F6">
        <v>335</v>
      </c>
      <c r="G6">
        <v>490</v>
      </c>
      <c r="H6">
        <v>465</v>
      </c>
      <c r="I6">
        <v>433</v>
      </c>
      <c r="J6">
        <v>363</v>
      </c>
      <c r="K6">
        <v>268</v>
      </c>
      <c r="L6">
        <v>306</v>
      </c>
      <c r="M6">
        <v>185</v>
      </c>
      <c r="N6">
        <v>375</v>
      </c>
      <c r="O6">
        <v>306</v>
      </c>
      <c r="P6">
        <v>430</v>
      </c>
      <c r="Q6">
        <v>509</v>
      </c>
      <c r="R6">
        <v>442</v>
      </c>
      <c r="S6">
        <v>145</v>
      </c>
      <c r="T6">
        <v>575</v>
      </c>
      <c r="U6">
        <v>521</v>
      </c>
      <c r="V6">
        <v>328</v>
      </c>
      <c r="W6">
        <v>506</v>
      </c>
      <c r="X6">
        <v>394</v>
      </c>
      <c r="Y6">
        <v>313</v>
      </c>
      <c r="AC6" t="s">
        <v>5</v>
      </c>
      <c r="AD6">
        <v>33.799999999999997</v>
      </c>
    </row>
    <row r="7" spans="1:35">
      <c r="A7" t="s">
        <v>6</v>
      </c>
      <c r="B7">
        <v>397</v>
      </c>
      <c r="C7">
        <v>474</v>
      </c>
      <c r="D7">
        <v>324</v>
      </c>
      <c r="E7">
        <v>314</v>
      </c>
      <c r="F7">
        <v>349</v>
      </c>
      <c r="G7">
        <v>506</v>
      </c>
      <c r="H7">
        <v>485</v>
      </c>
      <c r="I7">
        <v>452</v>
      </c>
      <c r="J7">
        <v>382</v>
      </c>
      <c r="K7">
        <v>285</v>
      </c>
      <c r="L7">
        <v>285</v>
      </c>
      <c r="M7">
        <v>188</v>
      </c>
      <c r="N7">
        <v>413</v>
      </c>
      <c r="O7">
        <v>328</v>
      </c>
      <c r="P7">
        <v>451</v>
      </c>
      <c r="Q7">
        <v>526</v>
      </c>
      <c r="R7">
        <v>454</v>
      </c>
      <c r="S7">
        <v>149</v>
      </c>
      <c r="T7">
        <v>592</v>
      </c>
      <c r="U7">
        <v>530</v>
      </c>
      <c r="V7">
        <v>339</v>
      </c>
      <c r="W7">
        <v>524</v>
      </c>
      <c r="X7">
        <v>420</v>
      </c>
      <c r="Y7">
        <v>333</v>
      </c>
      <c r="AC7" t="s">
        <v>7</v>
      </c>
      <c r="AD7">
        <v>52.9</v>
      </c>
      <c r="AF7">
        <v>0.1065</v>
      </c>
    </row>
    <row r="8" spans="1:35">
      <c r="B8">
        <v>403</v>
      </c>
      <c r="C8">
        <v>485</v>
      </c>
      <c r="D8">
        <v>328</v>
      </c>
      <c r="E8">
        <v>318</v>
      </c>
      <c r="F8">
        <v>352</v>
      </c>
      <c r="G8">
        <v>508</v>
      </c>
      <c r="H8">
        <v>488</v>
      </c>
      <c r="I8">
        <v>446</v>
      </c>
      <c r="J8">
        <v>386</v>
      </c>
      <c r="K8">
        <v>287</v>
      </c>
      <c r="L8">
        <v>287</v>
      </c>
      <c r="M8">
        <v>172</v>
      </c>
      <c r="N8">
        <v>301</v>
      </c>
      <c r="O8">
        <v>386</v>
      </c>
      <c r="P8">
        <v>386</v>
      </c>
      <c r="Q8">
        <v>550</v>
      </c>
      <c r="R8">
        <v>449</v>
      </c>
      <c r="S8">
        <v>158</v>
      </c>
      <c r="T8">
        <v>621</v>
      </c>
      <c r="U8">
        <v>556</v>
      </c>
      <c r="V8">
        <v>356</v>
      </c>
      <c r="W8">
        <v>546</v>
      </c>
      <c r="X8">
        <v>433</v>
      </c>
      <c r="Y8">
        <v>433</v>
      </c>
      <c r="AC8" t="s">
        <v>8</v>
      </c>
      <c r="AD8">
        <v>54.2</v>
      </c>
      <c r="AF8">
        <v>1.079</v>
      </c>
    </row>
    <row r="9" spans="1:35">
      <c r="B9">
        <f t="shared" ref="B9:Y9" si="1">SUM(B6:B8)/1000</f>
        <v>1.161</v>
      </c>
      <c r="C9">
        <f t="shared" si="1"/>
        <v>1.3939999999999999</v>
      </c>
      <c r="D9">
        <f t="shared" si="1"/>
        <v>0.95799999999999996</v>
      </c>
      <c r="E9">
        <f t="shared" si="1"/>
        <v>0.93300000000000005</v>
      </c>
      <c r="F9">
        <f t="shared" si="1"/>
        <v>1.036</v>
      </c>
      <c r="G9">
        <f t="shared" si="1"/>
        <v>1.504</v>
      </c>
      <c r="H9">
        <f t="shared" si="1"/>
        <v>1.4379999999999999</v>
      </c>
      <c r="I9">
        <f t="shared" si="1"/>
        <v>1.331</v>
      </c>
      <c r="J9">
        <f t="shared" si="1"/>
        <v>1.131</v>
      </c>
      <c r="K9">
        <f t="shared" si="1"/>
        <v>0.84</v>
      </c>
      <c r="L9">
        <f t="shared" si="1"/>
        <v>0.878</v>
      </c>
      <c r="M9">
        <f t="shared" si="1"/>
        <v>0.54500000000000004</v>
      </c>
      <c r="N9">
        <f t="shared" si="1"/>
        <v>1.089</v>
      </c>
      <c r="O9">
        <f t="shared" si="1"/>
        <v>1.02</v>
      </c>
      <c r="P9">
        <f t="shared" si="1"/>
        <v>1.2669999999999999</v>
      </c>
      <c r="Q9">
        <f t="shared" si="1"/>
        <v>1.585</v>
      </c>
      <c r="R9">
        <f t="shared" si="1"/>
        <v>1.345</v>
      </c>
      <c r="S9">
        <f t="shared" si="1"/>
        <v>0.45200000000000001</v>
      </c>
      <c r="T9">
        <f t="shared" si="1"/>
        <v>1.788</v>
      </c>
      <c r="U9">
        <f t="shared" si="1"/>
        <v>1.607</v>
      </c>
      <c r="V9">
        <f t="shared" si="1"/>
        <v>1.0229999999999999</v>
      </c>
      <c r="W9">
        <f t="shared" si="1"/>
        <v>1.5760000000000001</v>
      </c>
      <c r="X9">
        <f t="shared" si="1"/>
        <v>1.2470000000000001</v>
      </c>
      <c r="Y9">
        <f t="shared" si="1"/>
        <v>1.079</v>
      </c>
      <c r="AC9" t="s">
        <v>9</v>
      </c>
      <c r="AD9">
        <v>53.6</v>
      </c>
      <c r="AF9">
        <v>0.60569999999999991</v>
      </c>
    </row>
    <row r="10" spans="1:35">
      <c r="B10">
        <v>358</v>
      </c>
      <c r="C10">
        <v>445</v>
      </c>
      <c r="D10">
        <v>305</v>
      </c>
      <c r="E10">
        <v>300</v>
      </c>
      <c r="F10">
        <v>333</v>
      </c>
      <c r="G10">
        <v>485</v>
      </c>
      <c r="H10">
        <v>462</v>
      </c>
      <c r="I10">
        <v>430</v>
      </c>
      <c r="J10">
        <v>362</v>
      </c>
      <c r="K10">
        <v>265</v>
      </c>
      <c r="L10">
        <v>397</v>
      </c>
      <c r="M10">
        <v>567</v>
      </c>
      <c r="N10">
        <v>369</v>
      </c>
      <c r="O10">
        <v>303</v>
      </c>
      <c r="P10">
        <v>428</v>
      </c>
      <c r="Q10">
        <v>504</v>
      </c>
      <c r="R10">
        <v>435</v>
      </c>
      <c r="S10">
        <v>146</v>
      </c>
      <c r="T10">
        <v>558</v>
      </c>
      <c r="U10">
        <v>520</v>
      </c>
      <c r="V10">
        <v>326</v>
      </c>
      <c r="W10">
        <v>505</v>
      </c>
      <c r="X10">
        <v>391</v>
      </c>
      <c r="Y10">
        <v>324</v>
      </c>
      <c r="AC10" t="s">
        <v>10</v>
      </c>
      <c r="AD10">
        <v>43</v>
      </c>
      <c r="AF10">
        <v>1.986</v>
      </c>
    </row>
    <row r="11" spans="1:35">
      <c r="A11" t="s">
        <v>11</v>
      </c>
      <c r="B11">
        <v>341</v>
      </c>
      <c r="C11">
        <v>407</v>
      </c>
      <c r="D11">
        <v>269</v>
      </c>
      <c r="E11">
        <v>259</v>
      </c>
      <c r="F11">
        <v>286</v>
      </c>
      <c r="G11">
        <v>421</v>
      </c>
      <c r="H11">
        <v>400</v>
      </c>
      <c r="I11">
        <v>375</v>
      </c>
      <c r="J11">
        <v>319</v>
      </c>
      <c r="K11">
        <v>235</v>
      </c>
      <c r="L11">
        <v>350</v>
      </c>
      <c r="M11">
        <v>478</v>
      </c>
      <c r="N11">
        <v>337</v>
      </c>
      <c r="O11">
        <v>276</v>
      </c>
      <c r="P11">
        <v>375</v>
      </c>
      <c r="Q11">
        <v>432</v>
      </c>
      <c r="R11">
        <v>368</v>
      </c>
      <c r="S11">
        <v>120</v>
      </c>
      <c r="T11">
        <v>485</v>
      </c>
      <c r="U11">
        <v>436</v>
      </c>
      <c r="V11">
        <v>273</v>
      </c>
      <c r="W11">
        <v>437</v>
      </c>
      <c r="X11">
        <v>354</v>
      </c>
      <c r="Y11">
        <v>41.3</v>
      </c>
      <c r="AC11" t="s">
        <v>12</v>
      </c>
      <c r="AD11">
        <v>53</v>
      </c>
    </row>
    <row r="12" spans="1:35">
      <c r="B12">
        <v>341</v>
      </c>
      <c r="C12">
        <v>408</v>
      </c>
      <c r="D12">
        <v>270</v>
      </c>
      <c r="E12">
        <v>260</v>
      </c>
      <c r="F12">
        <v>287</v>
      </c>
      <c r="G12">
        <v>422</v>
      </c>
      <c r="H12">
        <v>399</v>
      </c>
      <c r="I12">
        <v>376</v>
      </c>
      <c r="J12">
        <v>319</v>
      </c>
      <c r="K12">
        <v>235</v>
      </c>
      <c r="L12">
        <v>352</v>
      </c>
      <c r="M12">
        <v>478</v>
      </c>
      <c r="N12">
        <v>337</v>
      </c>
      <c r="O12">
        <v>275</v>
      </c>
      <c r="P12">
        <v>376</v>
      </c>
      <c r="Q12">
        <v>432</v>
      </c>
      <c r="R12">
        <v>368</v>
      </c>
      <c r="S12">
        <v>121</v>
      </c>
      <c r="T12">
        <v>485</v>
      </c>
      <c r="U12">
        <v>437</v>
      </c>
      <c r="V12">
        <v>272</v>
      </c>
      <c r="W12">
        <v>439</v>
      </c>
      <c r="X12">
        <v>354</v>
      </c>
      <c r="Y12">
        <v>43</v>
      </c>
      <c r="AC12" t="s">
        <v>13</v>
      </c>
      <c r="AD12">
        <v>49.7</v>
      </c>
    </row>
    <row r="13" spans="1:35">
      <c r="B13">
        <v>347</v>
      </c>
      <c r="C13">
        <v>411</v>
      </c>
      <c r="D13">
        <v>274</v>
      </c>
      <c r="E13">
        <v>263</v>
      </c>
      <c r="F13">
        <v>289</v>
      </c>
      <c r="G13">
        <v>422</v>
      </c>
      <c r="H13">
        <v>402</v>
      </c>
      <c r="I13">
        <v>377</v>
      </c>
      <c r="J13">
        <v>322</v>
      </c>
      <c r="K13">
        <v>238</v>
      </c>
      <c r="L13">
        <v>353</v>
      </c>
      <c r="M13">
        <v>481</v>
      </c>
      <c r="N13">
        <v>340</v>
      </c>
      <c r="O13">
        <v>281</v>
      </c>
      <c r="P13">
        <v>377</v>
      </c>
      <c r="Q13">
        <v>434</v>
      </c>
      <c r="R13">
        <v>372</v>
      </c>
      <c r="S13">
        <v>123</v>
      </c>
      <c r="T13">
        <v>489</v>
      </c>
      <c r="U13">
        <v>437</v>
      </c>
      <c r="V13">
        <v>276</v>
      </c>
      <c r="W13">
        <v>439</v>
      </c>
      <c r="X13">
        <v>356</v>
      </c>
      <c r="Y13">
        <v>107.2</v>
      </c>
      <c r="AC13" t="s">
        <v>14</v>
      </c>
      <c r="AD13">
        <v>9.1999999999999993</v>
      </c>
    </row>
    <row r="14" spans="1:35">
      <c r="B14">
        <v>314</v>
      </c>
      <c r="C14">
        <v>381</v>
      </c>
      <c r="D14">
        <v>2620</v>
      </c>
      <c r="E14">
        <v>252</v>
      </c>
      <c r="F14">
        <v>279</v>
      </c>
      <c r="G14">
        <v>401</v>
      </c>
      <c r="H14">
        <v>386</v>
      </c>
      <c r="I14">
        <v>363</v>
      </c>
      <c r="J14">
        <v>303</v>
      </c>
      <c r="K14">
        <v>225</v>
      </c>
      <c r="L14">
        <v>333</v>
      </c>
      <c r="M14">
        <v>479</v>
      </c>
      <c r="N14">
        <v>323</v>
      </c>
      <c r="O14">
        <v>257</v>
      </c>
      <c r="P14">
        <v>359</v>
      </c>
      <c r="Q14">
        <v>425</v>
      </c>
      <c r="R14">
        <v>379</v>
      </c>
      <c r="S14">
        <v>120</v>
      </c>
      <c r="T14">
        <v>482</v>
      </c>
      <c r="U14">
        <v>429</v>
      </c>
      <c r="V14">
        <v>272</v>
      </c>
      <c r="W14">
        <v>423</v>
      </c>
      <c r="X14">
        <v>336</v>
      </c>
      <c r="Y14">
        <v>51.9</v>
      </c>
      <c r="AC14" t="s">
        <v>15</v>
      </c>
      <c r="AD14">
        <v>36.6</v>
      </c>
    </row>
    <row r="15" spans="1:35">
      <c r="B15">
        <v>317</v>
      </c>
      <c r="C15">
        <v>385</v>
      </c>
      <c r="D15">
        <v>261</v>
      </c>
      <c r="E15">
        <v>253</v>
      </c>
      <c r="F15">
        <v>281</v>
      </c>
      <c r="G15">
        <v>408</v>
      </c>
      <c r="H15">
        <v>392</v>
      </c>
      <c r="I15">
        <v>365</v>
      </c>
      <c r="J15">
        <v>308</v>
      </c>
      <c r="K15">
        <v>226</v>
      </c>
      <c r="L15">
        <v>339</v>
      </c>
      <c r="M15">
        <v>480</v>
      </c>
      <c r="N15">
        <v>324</v>
      </c>
      <c r="O15">
        <v>260</v>
      </c>
      <c r="P15">
        <v>363</v>
      </c>
      <c r="Q15">
        <v>428</v>
      </c>
      <c r="R15">
        <v>375</v>
      </c>
      <c r="S15">
        <v>122</v>
      </c>
      <c r="T15">
        <v>483</v>
      </c>
      <c r="U15">
        <v>431</v>
      </c>
      <c r="V15">
        <v>275</v>
      </c>
      <c r="W15">
        <v>363</v>
      </c>
      <c r="X15">
        <v>289</v>
      </c>
      <c r="Y15">
        <v>38.299999999999997</v>
      </c>
      <c r="AC15" t="s">
        <v>16</v>
      </c>
      <c r="AD15">
        <v>36.1</v>
      </c>
      <c r="AF15">
        <v>0.1065</v>
      </c>
      <c r="AG15">
        <v>1.079</v>
      </c>
      <c r="AH15">
        <v>0.60569999999999991</v>
      </c>
      <c r="AI15">
        <v>1.986</v>
      </c>
    </row>
    <row r="16" spans="1:35">
      <c r="B16">
        <f>SUM(B10:B15)/1000</f>
        <v>2.0179999999999998</v>
      </c>
      <c r="C16">
        <f>SUM(C10:C15)/1000</f>
        <v>2.4369999999999998</v>
      </c>
      <c r="D16">
        <f>SUM(D10:D15)/1000</f>
        <v>3.9990000000000001</v>
      </c>
      <c r="E16">
        <f t="shared" ref="E16:Y16" si="2">SUM(E10:E15)/1000</f>
        <v>1.587</v>
      </c>
      <c r="F16">
        <f t="shared" si="2"/>
        <v>1.7549999999999999</v>
      </c>
      <c r="G16">
        <f t="shared" si="2"/>
        <v>2.5590000000000002</v>
      </c>
      <c r="H16">
        <f t="shared" si="2"/>
        <v>2.4409999999999998</v>
      </c>
      <c r="I16">
        <f t="shared" si="2"/>
        <v>2.286</v>
      </c>
      <c r="J16">
        <f t="shared" si="2"/>
        <v>1.9330000000000001</v>
      </c>
      <c r="K16">
        <f t="shared" si="2"/>
        <v>1.4239999999999999</v>
      </c>
      <c r="L16">
        <f t="shared" si="2"/>
        <v>2.1240000000000001</v>
      </c>
      <c r="M16">
        <f t="shared" si="2"/>
        <v>2.9630000000000001</v>
      </c>
      <c r="N16">
        <f t="shared" si="2"/>
        <v>2.0299999999999998</v>
      </c>
      <c r="O16">
        <f t="shared" si="2"/>
        <v>1.6519999999999999</v>
      </c>
      <c r="P16">
        <f t="shared" si="2"/>
        <v>2.278</v>
      </c>
      <c r="Q16">
        <f t="shared" si="2"/>
        <v>2.6549999999999998</v>
      </c>
      <c r="R16">
        <f t="shared" si="2"/>
        <v>2.2970000000000002</v>
      </c>
      <c r="S16">
        <f t="shared" si="2"/>
        <v>0.752</v>
      </c>
      <c r="T16">
        <f t="shared" si="2"/>
        <v>2.9820000000000002</v>
      </c>
      <c r="U16">
        <f>SUM(U10:U15)/1000</f>
        <v>2.69</v>
      </c>
      <c r="V16">
        <f t="shared" si="2"/>
        <v>1.694</v>
      </c>
      <c r="W16">
        <f t="shared" si="2"/>
        <v>2.6059999999999999</v>
      </c>
      <c r="X16">
        <f t="shared" si="2"/>
        <v>2.08</v>
      </c>
      <c r="Y16">
        <f t="shared" si="2"/>
        <v>0.60569999999999991</v>
      </c>
      <c r="AC16" t="s">
        <v>17</v>
      </c>
      <c r="AD16">
        <v>41.3</v>
      </c>
    </row>
    <row r="17" spans="1:30">
      <c r="B17">
        <v>398</v>
      </c>
      <c r="C17">
        <v>482</v>
      </c>
      <c r="D17">
        <v>326</v>
      </c>
      <c r="E17">
        <v>316</v>
      </c>
      <c r="F17">
        <v>350</v>
      </c>
      <c r="G17">
        <v>512</v>
      </c>
      <c r="H17">
        <v>491</v>
      </c>
      <c r="I17">
        <v>454</v>
      </c>
      <c r="J17">
        <v>386</v>
      </c>
      <c r="K17">
        <v>290</v>
      </c>
      <c r="L17">
        <v>421</v>
      </c>
      <c r="M17">
        <v>592</v>
      </c>
      <c r="N17">
        <v>409</v>
      </c>
      <c r="O17">
        <v>333</v>
      </c>
      <c r="P17">
        <v>451</v>
      </c>
      <c r="Q17">
        <v>535</v>
      </c>
      <c r="R17">
        <v>459</v>
      </c>
      <c r="S17">
        <v>150</v>
      </c>
      <c r="T17">
        <v>598</v>
      </c>
      <c r="U17">
        <v>531</v>
      </c>
      <c r="V17">
        <v>343</v>
      </c>
      <c r="W17">
        <v>525</v>
      </c>
      <c r="X17">
        <v>422</v>
      </c>
      <c r="Y17">
        <v>334</v>
      </c>
      <c r="AC17" t="s">
        <v>18</v>
      </c>
      <c r="AD17">
        <v>52</v>
      </c>
    </row>
    <row r="18" spans="1:30">
      <c r="A18" t="s">
        <v>19</v>
      </c>
      <c r="B18">
        <v>395</v>
      </c>
      <c r="C18">
        <v>439</v>
      </c>
      <c r="D18">
        <v>322</v>
      </c>
      <c r="E18">
        <v>313</v>
      </c>
      <c r="F18">
        <v>347</v>
      </c>
      <c r="G18">
        <v>511</v>
      </c>
      <c r="H18">
        <v>483</v>
      </c>
      <c r="I18">
        <v>451</v>
      </c>
      <c r="J18">
        <v>382</v>
      </c>
      <c r="K18">
        <v>288</v>
      </c>
      <c r="L18">
        <v>419</v>
      </c>
      <c r="M18">
        <v>579</v>
      </c>
      <c r="N18">
        <v>401</v>
      </c>
      <c r="O18">
        <v>327</v>
      </c>
      <c r="P18">
        <v>447</v>
      </c>
      <c r="Q18">
        <v>522</v>
      </c>
      <c r="R18">
        <v>447</v>
      </c>
      <c r="S18">
        <v>151</v>
      </c>
      <c r="T18">
        <v>589</v>
      </c>
      <c r="U18">
        <v>530</v>
      </c>
      <c r="V18">
        <v>337</v>
      </c>
      <c r="W18">
        <v>523</v>
      </c>
      <c r="X18">
        <v>417</v>
      </c>
      <c r="Y18">
        <v>331</v>
      </c>
      <c r="AC18" t="s">
        <v>20</v>
      </c>
      <c r="AD18">
        <v>53.4</v>
      </c>
    </row>
    <row r="19" spans="1:30">
      <c r="B19">
        <v>394</v>
      </c>
      <c r="C19">
        <v>479</v>
      </c>
      <c r="D19">
        <v>322</v>
      </c>
      <c r="E19">
        <v>330</v>
      </c>
      <c r="F19">
        <v>313</v>
      </c>
      <c r="G19">
        <v>510</v>
      </c>
      <c r="H19">
        <v>485</v>
      </c>
      <c r="I19">
        <v>452</v>
      </c>
      <c r="J19">
        <v>382</v>
      </c>
      <c r="K19">
        <v>286</v>
      </c>
      <c r="L19">
        <v>419</v>
      </c>
      <c r="M19">
        <v>582</v>
      </c>
      <c r="N19">
        <v>401</v>
      </c>
      <c r="O19">
        <v>328</v>
      </c>
      <c r="P19">
        <v>438</v>
      </c>
      <c r="Q19">
        <v>524</v>
      </c>
      <c r="R19">
        <v>448</v>
      </c>
      <c r="S19">
        <v>150</v>
      </c>
      <c r="T19">
        <v>586</v>
      </c>
      <c r="U19">
        <v>531</v>
      </c>
      <c r="V19">
        <v>336</v>
      </c>
      <c r="W19">
        <v>522</v>
      </c>
      <c r="X19">
        <v>416</v>
      </c>
      <c r="Y19">
        <v>331</v>
      </c>
      <c r="AC19" t="s">
        <v>21</v>
      </c>
      <c r="AD19">
        <v>55.3</v>
      </c>
    </row>
    <row r="20" spans="1:30">
      <c r="B20">
        <v>398</v>
      </c>
      <c r="C20">
        <v>479</v>
      </c>
      <c r="D20">
        <v>325</v>
      </c>
      <c r="E20">
        <v>316</v>
      </c>
      <c r="F20">
        <v>345</v>
      </c>
      <c r="G20">
        <v>513</v>
      </c>
      <c r="H20">
        <v>486</v>
      </c>
      <c r="I20">
        <v>443</v>
      </c>
      <c r="J20">
        <v>333</v>
      </c>
      <c r="K20">
        <v>285</v>
      </c>
      <c r="L20">
        <v>423</v>
      </c>
      <c r="M20">
        <v>582</v>
      </c>
      <c r="N20">
        <v>405</v>
      </c>
      <c r="O20">
        <v>331</v>
      </c>
      <c r="P20">
        <v>449</v>
      </c>
      <c r="Q20">
        <v>526</v>
      </c>
      <c r="R20">
        <v>447</v>
      </c>
      <c r="S20">
        <v>150</v>
      </c>
      <c r="T20">
        <v>589</v>
      </c>
      <c r="U20">
        <v>532</v>
      </c>
      <c r="V20">
        <v>339</v>
      </c>
      <c r="W20">
        <v>524</v>
      </c>
      <c r="X20">
        <v>419</v>
      </c>
      <c r="Y20">
        <v>334</v>
      </c>
    </row>
    <row r="21" spans="1:30">
      <c r="B21">
        <v>389</v>
      </c>
      <c r="C21">
        <v>475</v>
      </c>
      <c r="D21">
        <v>317</v>
      </c>
      <c r="E21">
        <v>310</v>
      </c>
      <c r="F21">
        <v>343</v>
      </c>
      <c r="G21">
        <v>505</v>
      </c>
      <c r="H21">
        <v>479</v>
      </c>
      <c r="I21">
        <v>448</v>
      </c>
      <c r="J21">
        <v>378</v>
      </c>
      <c r="K21">
        <v>285</v>
      </c>
      <c r="L21">
        <v>414</v>
      </c>
      <c r="M21">
        <v>577</v>
      </c>
      <c r="N21">
        <v>396</v>
      </c>
      <c r="O21">
        <v>323</v>
      </c>
      <c r="P21">
        <v>441</v>
      </c>
      <c r="Q21">
        <v>517</v>
      </c>
      <c r="R21">
        <v>443</v>
      </c>
      <c r="S21">
        <v>148</v>
      </c>
      <c r="T21">
        <v>579</v>
      </c>
      <c r="U21">
        <v>528</v>
      </c>
      <c r="V21">
        <v>333</v>
      </c>
      <c r="W21">
        <v>519</v>
      </c>
      <c r="X21">
        <v>412</v>
      </c>
      <c r="Y21">
        <v>326</v>
      </c>
    </row>
    <row r="22" spans="1:30">
      <c r="B22">
        <v>392</v>
      </c>
      <c r="C22">
        <v>477</v>
      </c>
      <c r="D22">
        <v>320</v>
      </c>
      <c r="E22">
        <v>313</v>
      </c>
      <c r="F22">
        <v>346</v>
      </c>
      <c r="G22">
        <v>508</v>
      </c>
      <c r="H22">
        <v>482</v>
      </c>
      <c r="I22">
        <v>452</v>
      </c>
      <c r="J22">
        <v>381</v>
      </c>
      <c r="K22">
        <v>290</v>
      </c>
      <c r="L22">
        <v>419</v>
      </c>
      <c r="M22">
        <v>578</v>
      </c>
      <c r="N22">
        <v>400</v>
      </c>
      <c r="O22">
        <v>326</v>
      </c>
      <c r="P22">
        <v>438</v>
      </c>
      <c r="Q22">
        <v>501</v>
      </c>
      <c r="R22">
        <v>434</v>
      </c>
      <c r="S22">
        <v>148</v>
      </c>
      <c r="T22">
        <v>562</v>
      </c>
      <c r="U22">
        <v>522</v>
      </c>
      <c r="V22">
        <v>325</v>
      </c>
      <c r="W22">
        <v>512</v>
      </c>
      <c r="X22">
        <v>416</v>
      </c>
      <c r="Y22">
        <v>330</v>
      </c>
    </row>
    <row r="23" spans="1:30">
      <c r="B23">
        <f>SUM(B17:B22)/1000</f>
        <v>2.3660000000000001</v>
      </c>
      <c r="C23">
        <f>SUM(C17:C22)/1000</f>
        <v>2.831</v>
      </c>
      <c r="D23">
        <f>SUM(D17:D22)/1000</f>
        <v>1.9319999999999999</v>
      </c>
      <c r="E23">
        <f t="shared" ref="E23:Y23" si="3">SUM(E17:E22)/1000</f>
        <v>1.8979999999999999</v>
      </c>
      <c r="F23">
        <f t="shared" si="3"/>
        <v>2.044</v>
      </c>
      <c r="G23">
        <f t="shared" si="3"/>
        <v>3.0590000000000002</v>
      </c>
      <c r="H23">
        <f t="shared" si="3"/>
        <v>2.9060000000000001</v>
      </c>
      <c r="I23">
        <f t="shared" si="3"/>
        <v>2.7</v>
      </c>
      <c r="J23">
        <f t="shared" si="3"/>
        <v>2.242</v>
      </c>
      <c r="K23">
        <f t="shared" si="3"/>
        <v>1.724</v>
      </c>
      <c r="L23">
        <f t="shared" si="3"/>
        <v>2.5150000000000001</v>
      </c>
      <c r="M23">
        <f t="shared" si="3"/>
        <v>3.49</v>
      </c>
      <c r="N23">
        <f t="shared" si="3"/>
        <v>2.4119999999999999</v>
      </c>
      <c r="O23">
        <f t="shared" si="3"/>
        <v>1.968</v>
      </c>
      <c r="P23">
        <f t="shared" si="3"/>
        <v>2.6640000000000001</v>
      </c>
      <c r="Q23">
        <f t="shared" si="3"/>
        <v>3.125</v>
      </c>
      <c r="R23">
        <f t="shared" si="3"/>
        <v>2.6779999999999999</v>
      </c>
      <c r="S23">
        <f t="shared" si="3"/>
        <v>0.89700000000000002</v>
      </c>
      <c r="T23">
        <f t="shared" si="3"/>
        <v>3.5030000000000001</v>
      </c>
      <c r="U23">
        <f t="shared" si="3"/>
        <v>3.1739999999999999</v>
      </c>
      <c r="V23">
        <f t="shared" si="3"/>
        <v>2.0129999999999999</v>
      </c>
      <c r="W23">
        <f t="shared" si="3"/>
        <v>3.125</v>
      </c>
      <c r="X23">
        <f t="shared" si="3"/>
        <v>2.5019999999999998</v>
      </c>
      <c r="Y23">
        <f t="shared" si="3"/>
        <v>1.986</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154A2-5692-4DAD-9146-350A135CC1D3}">
  <sheetPr codeName="Planilha2"/>
  <dimension ref="A1:AN62"/>
  <sheetViews>
    <sheetView topLeftCell="A51" workbookViewId="0">
      <selection activeCell="K64" sqref="K64"/>
    </sheetView>
  </sheetViews>
  <sheetFormatPr defaultRowHeight="14.45"/>
  <cols>
    <col min="1" max="1" width="10.7109375" bestFit="1" customWidth="1"/>
    <col min="6" max="6" width="10.7109375" bestFit="1" customWidth="1"/>
    <col min="10" max="10" width="10.7109375" bestFit="1" customWidth="1"/>
    <col min="13" max="13" width="16" customWidth="1"/>
    <col min="31" max="31" width="13" customWidth="1"/>
  </cols>
  <sheetData>
    <row r="1" spans="1:40" ht="55.15">
      <c r="A1" s="36" t="s">
        <v>22</v>
      </c>
      <c r="B1" s="61" t="s">
        <v>23</v>
      </c>
      <c r="C1" s="61" t="s">
        <v>24</v>
      </c>
      <c r="D1" s="61" t="s">
        <v>25</v>
      </c>
      <c r="E1" s="61" t="s">
        <v>26</v>
      </c>
      <c r="F1" s="61" t="s">
        <v>27</v>
      </c>
      <c r="G1" s="61" t="s">
        <v>28</v>
      </c>
      <c r="H1" s="61" t="s">
        <v>29</v>
      </c>
      <c r="I1" s="61" t="s">
        <v>30</v>
      </c>
      <c r="J1" s="61" t="s">
        <v>31</v>
      </c>
      <c r="K1" s="61" t="s">
        <v>32</v>
      </c>
      <c r="L1" s="61" t="s">
        <v>33</v>
      </c>
      <c r="M1" s="61" t="s">
        <v>34</v>
      </c>
      <c r="N1" s="61" t="s">
        <v>35</v>
      </c>
      <c r="O1" s="61" t="s">
        <v>36</v>
      </c>
      <c r="P1" s="61" t="s">
        <v>37</v>
      </c>
      <c r="Q1" s="61" t="s">
        <v>38</v>
      </c>
      <c r="R1" s="61" t="s">
        <v>39</v>
      </c>
      <c r="S1" s="61" t="s">
        <v>40</v>
      </c>
      <c r="T1" s="61" t="s">
        <v>41</v>
      </c>
      <c r="U1" s="61" t="s">
        <v>42</v>
      </c>
      <c r="V1" s="61" t="s">
        <v>43</v>
      </c>
      <c r="W1" s="61" t="s">
        <v>44</v>
      </c>
      <c r="X1" s="61" t="s">
        <v>45</v>
      </c>
      <c r="Y1" s="61" t="s">
        <v>46</v>
      </c>
      <c r="Z1" s="61" t="s">
        <v>47</v>
      </c>
      <c r="AA1" s="61" t="s">
        <v>48</v>
      </c>
      <c r="AB1" s="61" t="s">
        <v>49</v>
      </c>
      <c r="AC1" s="61" t="s">
        <v>50</v>
      </c>
      <c r="AD1" s="61" t="s">
        <v>51</v>
      </c>
      <c r="AE1" s="61" t="s">
        <v>52</v>
      </c>
      <c r="AF1" s="61" t="s">
        <v>53</v>
      </c>
      <c r="AG1" s="61" t="s">
        <v>54</v>
      </c>
      <c r="AH1" s="61" t="s">
        <v>55</v>
      </c>
      <c r="AI1" s="61" t="s">
        <v>56</v>
      </c>
      <c r="AJ1" s="61" t="s">
        <v>57</v>
      </c>
      <c r="AK1" s="61" t="s">
        <v>58</v>
      </c>
      <c r="AL1" s="61" t="s">
        <v>59</v>
      </c>
      <c r="AM1" s="61" t="s">
        <v>60</v>
      </c>
      <c r="AN1" s="61" t="s">
        <v>61</v>
      </c>
    </row>
    <row r="2" spans="1:40">
      <c r="A2" s="131">
        <v>45478</v>
      </c>
      <c r="B2" s="36">
        <v>5.34</v>
      </c>
      <c r="C2" s="36">
        <v>0</v>
      </c>
      <c r="D2" s="36">
        <v>5.59</v>
      </c>
      <c r="E2" s="36">
        <v>17.07</v>
      </c>
      <c r="F2" s="36"/>
      <c r="G2" s="36">
        <v>7.5</v>
      </c>
      <c r="H2" s="36">
        <v>1.0720000000000001</v>
      </c>
      <c r="I2" s="36">
        <v>1.4</v>
      </c>
      <c r="J2" s="36">
        <v>6.3010000000000002</v>
      </c>
      <c r="K2" s="36">
        <v>12.023</v>
      </c>
      <c r="L2" s="36">
        <v>3.2759999999999998</v>
      </c>
      <c r="M2" s="36">
        <v>1.9530000000000001</v>
      </c>
      <c r="N2" s="36">
        <v>7.6639999999999997</v>
      </c>
      <c r="O2" s="36">
        <v>7.7050000000000001</v>
      </c>
      <c r="P2" s="36">
        <v>3.11</v>
      </c>
      <c r="Q2" s="36">
        <v>6.9219999999999997</v>
      </c>
      <c r="R2" s="36">
        <v>6.2789999999999999</v>
      </c>
      <c r="S2" s="36">
        <v>3.5329999999999999</v>
      </c>
      <c r="T2" s="36">
        <v>1.8959999999999999</v>
      </c>
      <c r="U2" s="36">
        <v>7.976</v>
      </c>
      <c r="V2" s="36">
        <v>8.3149999999999995</v>
      </c>
      <c r="W2" s="36">
        <v>3.996</v>
      </c>
      <c r="X2" s="36">
        <v>8.1679999999999993</v>
      </c>
      <c r="Y2" s="36">
        <v>8.3130000000000006</v>
      </c>
      <c r="Z2" s="36">
        <v>3.9569999999999999</v>
      </c>
      <c r="AA2" s="36">
        <v>4.3979999999999997</v>
      </c>
      <c r="AB2" s="36">
        <v>5.2039999999999997</v>
      </c>
      <c r="AC2" s="36">
        <v>5.2649999999999997</v>
      </c>
      <c r="AD2" s="36">
        <v>2.7879999999999998</v>
      </c>
      <c r="AE2" s="132">
        <v>7.5060000000000002</v>
      </c>
      <c r="AF2" s="36">
        <v>5.5010000000000003</v>
      </c>
      <c r="AG2" s="36">
        <v>3.7879999999999998</v>
      </c>
      <c r="AH2" s="36">
        <v>8.1959999999999997</v>
      </c>
      <c r="AI2" s="36">
        <v>8.1920000000000002</v>
      </c>
      <c r="AJ2" s="36">
        <v>8.0969999999999995</v>
      </c>
      <c r="AK2" s="36">
        <v>8.0679999999999996</v>
      </c>
      <c r="AL2" s="36">
        <v>7.9290000000000003</v>
      </c>
      <c r="AM2" s="36">
        <v>5.3170000000000002</v>
      </c>
      <c r="AN2" s="36">
        <v>2.1230000000000002</v>
      </c>
    </row>
    <row r="3" spans="1:40">
      <c r="A3" s="131">
        <v>45479</v>
      </c>
      <c r="B3" s="36">
        <v>5.52</v>
      </c>
      <c r="C3" s="36">
        <v>0</v>
      </c>
      <c r="D3" s="36">
        <v>6.14</v>
      </c>
      <c r="E3" s="36">
        <v>17.07</v>
      </c>
      <c r="F3" s="36"/>
      <c r="G3" s="36">
        <v>7.07</v>
      </c>
      <c r="H3" s="36">
        <v>0.997</v>
      </c>
      <c r="I3" s="36">
        <v>1.3049999999999999</v>
      </c>
      <c r="J3" s="36">
        <v>6.5019999999999998</v>
      </c>
      <c r="K3" s="36">
        <v>12.324999999999999</v>
      </c>
      <c r="L3" s="36">
        <v>3.2629999999999999</v>
      </c>
      <c r="M3" s="36">
        <v>1.8169999999999999</v>
      </c>
      <c r="N3" s="36">
        <v>7.5839999999999996</v>
      </c>
      <c r="O3" s="36">
        <v>7.6130000000000004</v>
      </c>
      <c r="P3" s="36">
        <v>3.0750000000000002</v>
      </c>
      <c r="Q3" s="36">
        <v>6.3620000000000001</v>
      </c>
      <c r="R3" s="36">
        <v>5.6849999999999996</v>
      </c>
      <c r="S3" s="36">
        <v>3.91</v>
      </c>
      <c r="T3" s="36">
        <v>2.0329999999999999</v>
      </c>
      <c r="U3" s="36">
        <v>7.52</v>
      </c>
      <c r="V3" s="36">
        <v>7.6870000000000003</v>
      </c>
      <c r="W3" s="36">
        <v>3.7069999999999999</v>
      </c>
      <c r="X3" s="36">
        <v>7.2539999999999996</v>
      </c>
      <c r="Y3" s="36">
        <v>7.4249999999999998</v>
      </c>
      <c r="Z3" s="36">
        <v>3.5129999999999999</v>
      </c>
      <c r="AA3" s="36">
        <v>4.3520000000000003</v>
      </c>
      <c r="AB3" s="36">
        <v>5.17</v>
      </c>
      <c r="AC3" s="36">
        <v>5.25</v>
      </c>
      <c r="AD3" s="36">
        <v>2.903</v>
      </c>
      <c r="AE3" s="132">
        <v>7.4909999999999997</v>
      </c>
      <c r="AF3" s="36">
        <v>7.3650000000000002</v>
      </c>
      <c r="AG3" s="36">
        <v>3.7869999999999999</v>
      </c>
      <c r="AH3" s="36">
        <v>8.2200000000000006</v>
      </c>
      <c r="AI3" s="36">
        <v>8.2080000000000002</v>
      </c>
      <c r="AJ3" s="36">
        <v>8.0809999999999995</v>
      </c>
      <c r="AK3" s="36">
        <v>8.0890000000000004</v>
      </c>
      <c r="AL3" s="36">
        <v>3.9340000000000002</v>
      </c>
      <c r="AM3" s="36">
        <v>4.9359999999999999</v>
      </c>
      <c r="AN3" s="36">
        <v>2.3940000000000001</v>
      </c>
    </row>
    <row r="4" spans="1:40">
      <c r="A4" s="131">
        <v>45480</v>
      </c>
      <c r="B4" s="36">
        <v>4.8899999999999997</v>
      </c>
      <c r="C4" s="36">
        <v>0</v>
      </c>
      <c r="D4" s="36">
        <v>6.05</v>
      </c>
      <c r="E4" s="36">
        <v>17.02</v>
      </c>
      <c r="F4" s="36"/>
      <c r="G4" s="36">
        <v>7.54</v>
      </c>
      <c r="H4" s="36">
        <v>0.96299999999999997</v>
      </c>
      <c r="I4" s="36">
        <v>1.2709999999999999</v>
      </c>
      <c r="J4" s="36">
        <v>6.0869999999999997</v>
      </c>
      <c r="K4" s="36">
        <v>11.962</v>
      </c>
      <c r="L4" s="36">
        <v>3.0219999999999998</v>
      </c>
      <c r="M4" s="36">
        <v>1.9410000000000001</v>
      </c>
      <c r="N4" s="36">
        <v>7.4720000000000004</v>
      </c>
      <c r="O4" s="36">
        <v>7.5049999999999999</v>
      </c>
      <c r="P4" s="36">
        <v>3.0270000000000001</v>
      </c>
      <c r="Q4" s="36">
        <v>5.1630000000000003</v>
      </c>
      <c r="R4" s="36">
        <v>7.1070000000000002</v>
      </c>
      <c r="S4" s="36">
        <v>3.8519999999999999</v>
      </c>
      <c r="T4" s="36">
        <v>2.0190000000000001</v>
      </c>
      <c r="U4" s="36">
        <v>7.5890000000000004</v>
      </c>
      <c r="V4" s="36">
        <v>7.85</v>
      </c>
      <c r="W4" s="36">
        <v>3.7759999999999998</v>
      </c>
      <c r="X4" s="36">
        <v>7.5519999999999996</v>
      </c>
      <c r="Y4" s="36">
        <v>7.6870000000000003</v>
      </c>
      <c r="Z4" s="36">
        <v>3.6709999999999998</v>
      </c>
      <c r="AA4" s="36">
        <v>4.3179999999999996</v>
      </c>
      <c r="AB4" s="36">
        <v>5.2389999999999999</v>
      </c>
      <c r="AC4" s="36">
        <v>5.3109999999999999</v>
      </c>
      <c r="AD4" s="36">
        <v>3.0270000000000001</v>
      </c>
      <c r="AE4" s="132">
        <v>7.5519999999999996</v>
      </c>
      <c r="AF4" s="36">
        <v>7.431</v>
      </c>
      <c r="AG4" s="36">
        <v>3.8239999999999998</v>
      </c>
      <c r="AH4" s="36">
        <v>7.9560000000000004</v>
      </c>
      <c r="AI4" s="36">
        <v>8.0579999999999998</v>
      </c>
      <c r="AJ4" s="36">
        <v>7.8529999999999998</v>
      </c>
      <c r="AK4" s="36">
        <v>7.91</v>
      </c>
      <c r="AL4" s="36">
        <v>5.7859999999999996</v>
      </c>
      <c r="AM4" s="36">
        <v>2.5369999999999999</v>
      </c>
      <c r="AN4" s="36">
        <v>2.5110000000000001</v>
      </c>
    </row>
    <row r="5" spans="1:40">
      <c r="A5" s="131">
        <v>45481</v>
      </c>
      <c r="B5" s="36">
        <v>4.9400000000000004</v>
      </c>
      <c r="C5" s="36">
        <v>0</v>
      </c>
      <c r="D5" s="36">
        <v>5.97</v>
      </c>
      <c r="E5" s="36">
        <v>16.420000000000002</v>
      </c>
      <c r="F5" s="36"/>
      <c r="G5" s="36">
        <v>7.24</v>
      </c>
      <c r="H5" s="36">
        <v>1.0169999999999999</v>
      </c>
      <c r="I5" s="36">
        <v>1.337</v>
      </c>
      <c r="J5" s="36">
        <v>5.5789999999999997</v>
      </c>
      <c r="K5" s="36">
        <v>11.153</v>
      </c>
      <c r="L5" s="36">
        <v>3.403</v>
      </c>
      <c r="M5" s="36">
        <v>1.8839999999999999</v>
      </c>
      <c r="N5" s="36">
        <v>6.774</v>
      </c>
      <c r="O5" s="36">
        <v>7.1440000000000001</v>
      </c>
      <c r="P5" s="36">
        <v>2.6720000000000002</v>
      </c>
      <c r="Q5" s="36">
        <v>6.4279999999999999</v>
      </c>
      <c r="R5" s="36">
        <v>7.41</v>
      </c>
      <c r="S5" s="36">
        <v>3.6480000000000001</v>
      </c>
      <c r="T5" s="36">
        <v>2</v>
      </c>
      <c r="U5" s="36">
        <v>7.5679999999999996</v>
      </c>
      <c r="V5" s="36">
        <v>7.8339999999999996</v>
      </c>
      <c r="W5" s="36">
        <v>3.7759999999999998</v>
      </c>
      <c r="X5" s="36">
        <v>7.5049999999999999</v>
      </c>
      <c r="Y5" s="36">
        <v>7.5529999999999999</v>
      </c>
      <c r="Z5" s="36">
        <v>3.605</v>
      </c>
      <c r="AA5" s="36">
        <v>4.32</v>
      </c>
      <c r="AB5" s="36">
        <v>5.0890000000000004</v>
      </c>
      <c r="AC5" s="36">
        <v>5.3849999999999998</v>
      </c>
      <c r="AD5" s="36">
        <v>3.0950000000000002</v>
      </c>
      <c r="AE5" s="132">
        <v>7.36</v>
      </c>
      <c r="AF5" s="36">
        <v>7.2380000000000004</v>
      </c>
      <c r="AG5" s="36">
        <v>3.718</v>
      </c>
      <c r="AH5" s="36">
        <v>7.8079999999999998</v>
      </c>
      <c r="AI5" s="36">
        <v>7.992</v>
      </c>
      <c r="AJ5" s="36">
        <v>7.7830000000000004</v>
      </c>
      <c r="AK5" s="36">
        <v>7.7789999999999999</v>
      </c>
      <c r="AL5" s="36">
        <v>7.7060000000000004</v>
      </c>
      <c r="AM5" s="36">
        <v>5.53</v>
      </c>
      <c r="AN5" s="36">
        <v>2.508</v>
      </c>
    </row>
    <row r="6" spans="1:40">
      <c r="A6" s="131">
        <v>45482</v>
      </c>
      <c r="B6" s="36">
        <v>5.23</v>
      </c>
      <c r="C6" s="36">
        <v>0</v>
      </c>
      <c r="D6" s="36">
        <v>6.05</v>
      </c>
      <c r="E6" s="36">
        <v>16.309999999999999</v>
      </c>
      <c r="F6" s="36"/>
      <c r="G6" s="36">
        <v>7.26</v>
      </c>
      <c r="H6" s="36">
        <v>1.012</v>
      </c>
      <c r="I6" s="36">
        <v>1.329</v>
      </c>
      <c r="J6" s="36">
        <v>6.0220000000000002</v>
      </c>
      <c r="K6" s="36">
        <v>11.786</v>
      </c>
      <c r="L6" s="36">
        <v>3.556</v>
      </c>
      <c r="M6" s="36">
        <v>1.869</v>
      </c>
      <c r="N6" s="36">
        <v>6.0739999999999998</v>
      </c>
      <c r="O6" s="36">
        <v>7.0620000000000003</v>
      </c>
      <c r="P6" s="36">
        <v>2.9790000000000001</v>
      </c>
      <c r="Q6" s="36">
        <v>7.6909999999999998</v>
      </c>
      <c r="R6" s="36">
        <v>7.657</v>
      </c>
      <c r="S6" s="36">
        <v>3.7749999999999999</v>
      </c>
      <c r="T6" s="36">
        <v>2.0099999999999998</v>
      </c>
      <c r="U6" s="36">
        <v>7.5640000000000001</v>
      </c>
      <c r="V6" s="36">
        <v>7.8419999999999996</v>
      </c>
      <c r="W6" s="36">
        <v>3.774</v>
      </c>
      <c r="X6" s="36">
        <v>7.766</v>
      </c>
      <c r="Y6" s="36">
        <v>7.9210000000000003</v>
      </c>
      <c r="Z6" s="36">
        <v>3.7679999999999998</v>
      </c>
      <c r="AA6" s="36">
        <v>4.13</v>
      </c>
      <c r="AB6" s="36">
        <v>6.5330000000000004</v>
      </c>
      <c r="AC6" s="36">
        <v>7.0069999999999997</v>
      </c>
      <c r="AD6" s="36">
        <v>3.9180000000000001</v>
      </c>
      <c r="AE6" s="132">
        <v>7.4109999999999996</v>
      </c>
      <c r="AF6" s="36">
        <v>7.3049999999999997</v>
      </c>
      <c r="AG6" s="36">
        <v>3.762</v>
      </c>
      <c r="AH6" s="36">
        <v>8.0869999999999997</v>
      </c>
      <c r="AI6" s="36">
        <v>8.0660000000000007</v>
      </c>
      <c r="AJ6" s="36">
        <v>7.9450000000000003</v>
      </c>
      <c r="AK6" s="36">
        <v>7.9119999999999999</v>
      </c>
      <c r="AL6" s="36">
        <v>7.1980000000000004</v>
      </c>
      <c r="AM6" s="36">
        <v>4.8159999999999998</v>
      </c>
      <c r="AN6" s="36">
        <v>2.5249999999999999</v>
      </c>
    </row>
    <row r="7" spans="1:40">
      <c r="A7" s="131">
        <v>45483</v>
      </c>
      <c r="B7" s="36">
        <v>5.2</v>
      </c>
      <c r="C7" s="36">
        <v>0</v>
      </c>
      <c r="D7" s="36">
        <v>5.9</v>
      </c>
      <c r="E7" s="36">
        <v>16.27</v>
      </c>
      <c r="F7" s="36"/>
      <c r="G7" s="36">
        <v>7.2</v>
      </c>
      <c r="H7" s="36">
        <v>0.95799999999999996</v>
      </c>
      <c r="I7" s="36">
        <v>1.254</v>
      </c>
      <c r="J7" s="36">
        <v>5.2519999999999998</v>
      </c>
      <c r="K7" s="36">
        <v>10.587999999999999</v>
      </c>
      <c r="L7" s="36">
        <v>3.5190000000000001</v>
      </c>
      <c r="M7" s="36">
        <v>1.845</v>
      </c>
      <c r="N7" s="36">
        <v>5.6760000000000002</v>
      </c>
      <c r="O7" s="36">
        <v>7.2069999999999999</v>
      </c>
      <c r="P7" s="36">
        <v>3.355</v>
      </c>
      <c r="Q7" s="36">
        <v>7.6639999999999997</v>
      </c>
      <c r="R7" s="36">
        <v>7.6319999999999997</v>
      </c>
      <c r="S7" s="36">
        <v>3.7570000000000001</v>
      </c>
      <c r="T7" s="36">
        <v>1.964</v>
      </c>
      <c r="U7" s="36">
        <v>7.6429999999999998</v>
      </c>
      <c r="V7" s="36">
        <v>7.9279999999999999</v>
      </c>
      <c r="W7" s="36">
        <v>3.8210000000000002</v>
      </c>
      <c r="X7" s="36">
        <v>7.8120000000000003</v>
      </c>
      <c r="Y7" s="36">
        <v>7.9420000000000002</v>
      </c>
      <c r="Z7" s="36">
        <v>3.7959999999999998</v>
      </c>
      <c r="AA7" s="36">
        <v>4.2910000000000004</v>
      </c>
      <c r="AB7" s="36">
        <v>6.4480000000000004</v>
      </c>
      <c r="AC7" s="36">
        <v>7.0030000000000001</v>
      </c>
      <c r="AD7" s="36">
        <v>3.7930000000000001</v>
      </c>
      <c r="AE7" s="132">
        <v>7.2729999999999997</v>
      </c>
      <c r="AF7" s="36">
        <v>7.2080000000000002</v>
      </c>
      <c r="AG7" s="36">
        <v>3.7080000000000002</v>
      </c>
      <c r="AH7" s="36">
        <v>8.048</v>
      </c>
      <c r="AI7" s="36">
        <v>8.0039999999999996</v>
      </c>
      <c r="AJ7" s="36">
        <v>7.867</v>
      </c>
      <c r="AK7" s="36">
        <v>7.8179999999999996</v>
      </c>
      <c r="AL7" s="36">
        <v>7.7089999999999996</v>
      </c>
      <c r="AM7" s="36">
        <v>4.9059999999999997</v>
      </c>
      <c r="AN7" s="36">
        <v>2.2429999999999999</v>
      </c>
    </row>
    <row r="8" spans="1:40">
      <c r="A8" s="131">
        <v>45484</v>
      </c>
      <c r="B8" s="36">
        <v>5.26</v>
      </c>
      <c r="C8" s="36">
        <v>0</v>
      </c>
      <c r="D8" s="36">
        <v>5.74</v>
      </c>
      <c r="E8" s="36">
        <v>16.72</v>
      </c>
      <c r="F8" s="36"/>
      <c r="G8" s="36">
        <v>7.35</v>
      </c>
      <c r="H8" s="36">
        <v>1.006</v>
      </c>
      <c r="I8" s="36">
        <v>1.3220000000000001</v>
      </c>
      <c r="J8" s="36">
        <v>5.8810000000000002</v>
      </c>
      <c r="K8" s="36">
        <v>11.147</v>
      </c>
      <c r="L8" s="36">
        <v>3.5659999999999998</v>
      </c>
      <c r="M8" s="36">
        <v>1.8740000000000001</v>
      </c>
      <c r="N8" s="36">
        <v>7.7539999999999996</v>
      </c>
      <c r="O8" s="36">
        <v>7.8369999999999997</v>
      </c>
      <c r="P8" s="36">
        <v>3.3980000000000001</v>
      </c>
      <c r="Q8" s="36">
        <v>7.7709999999999999</v>
      </c>
      <c r="R8" s="36">
        <v>7.7270000000000003</v>
      </c>
      <c r="S8" s="36">
        <v>3.8029999999999999</v>
      </c>
      <c r="T8" s="36">
        <v>1.887</v>
      </c>
      <c r="U8" s="36">
        <v>7.7089999999999996</v>
      </c>
      <c r="V8" s="36">
        <v>7.99</v>
      </c>
      <c r="W8" s="36">
        <v>3.8530000000000002</v>
      </c>
      <c r="X8" s="36">
        <v>7.8559999999999999</v>
      </c>
      <c r="Y8" s="36">
        <v>7.984</v>
      </c>
      <c r="Z8" s="36">
        <v>3.8180000000000001</v>
      </c>
      <c r="AA8" s="36">
        <v>4.4580000000000002</v>
      </c>
      <c r="AB8" s="36">
        <v>7.2539999999999996</v>
      </c>
      <c r="AC8" s="36">
        <v>7.3719999999999999</v>
      </c>
      <c r="AD8" s="36">
        <v>3.891</v>
      </c>
      <c r="AE8" s="132">
        <v>7.4020000000000001</v>
      </c>
      <c r="AF8" s="36">
        <v>7.3049999999999997</v>
      </c>
      <c r="AG8" s="36">
        <v>3.76</v>
      </c>
      <c r="AH8" s="36">
        <v>8.1660000000000004</v>
      </c>
      <c r="AI8" s="36">
        <v>8.0730000000000004</v>
      </c>
      <c r="AJ8" s="36">
        <v>8.0250000000000004</v>
      </c>
      <c r="AK8" s="36">
        <v>7.9960000000000004</v>
      </c>
      <c r="AL8" s="36">
        <v>7.899</v>
      </c>
      <c r="AM8" s="36">
        <v>5.2030000000000003</v>
      </c>
      <c r="AN8" s="36">
        <v>2.387</v>
      </c>
    </row>
    <row r="9" spans="1:40">
      <c r="A9" s="131">
        <v>45485</v>
      </c>
      <c r="B9" s="36">
        <v>4.8099999999999996</v>
      </c>
      <c r="C9" s="36">
        <v>0</v>
      </c>
      <c r="D9" s="36">
        <v>6.06</v>
      </c>
      <c r="E9" s="36">
        <v>15.55</v>
      </c>
      <c r="F9" s="36"/>
      <c r="G9" s="36">
        <v>7.39</v>
      </c>
      <c r="H9" s="36">
        <v>1.0469999999999999</v>
      </c>
      <c r="I9" s="36">
        <v>1.3720000000000001</v>
      </c>
      <c r="J9" s="36">
        <v>6.4580000000000002</v>
      </c>
      <c r="K9" s="36">
        <v>12.345000000000001</v>
      </c>
      <c r="L9" s="36">
        <v>3.637</v>
      </c>
      <c r="M9" s="36">
        <v>1.895</v>
      </c>
      <c r="N9" s="36">
        <v>8.1310000000000002</v>
      </c>
      <c r="O9" s="36">
        <v>7.077</v>
      </c>
      <c r="P9" s="36">
        <v>3.5019999999999998</v>
      </c>
      <c r="Q9" s="36">
        <v>7.97</v>
      </c>
      <c r="R9" s="36">
        <v>7.9720000000000004</v>
      </c>
      <c r="S9" s="36">
        <v>3.9220000000000002</v>
      </c>
      <c r="T9" s="36">
        <v>2.0139999999999998</v>
      </c>
      <c r="U9" s="36">
        <v>8.1129999999999995</v>
      </c>
      <c r="V9" s="36">
        <v>8.48</v>
      </c>
      <c r="W9" s="36">
        <v>4.069</v>
      </c>
      <c r="X9" s="36">
        <v>8.2889999999999997</v>
      </c>
      <c r="Y9" s="36">
        <v>8.4390000000000001</v>
      </c>
      <c r="Z9" s="36">
        <v>4.016</v>
      </c>
      <c r="AA9" s="36">
        <v>4.2759999999999998</v>
      </c>
      <c r="AB9" s="36">
        <v>7.6989999999999998</v>
      </c>
      <c r="AC9" s="36">
        <v>7.5330000000000004</v>
      </c>
      <c r="AD9" s="36">
        <v>3.9750000000000001</v>
      </c>
      <c r="AE9" s="132">
        <v>7.5609999999999999</v>
      </c>
      <c r="AF9" s="36">
        <v>7.4619999999999997</v>
      </c>
      <c r="AG9" s="36">
        <v>3.8359999999999999</v>
      </c>
      <c r="AH9" s="36">
        <v>8.2479999999999993</v>
      </c>
      <c r="AI9" s="36">
        <v>8.2360000000000007</v>
      </c>
      <c r="AJ9" s="36">
        <v>6.3630000000000004</v>
      </c>
      <c r="AK9" s="36">
        <v>8.1050000000000004</v>
      </c>
      <c r="AL9" s="36">
        <v>8.0050000000000008</v>
      </c>
      <c r="AM9" s="36">
        <v>5.1790000000000003</v>
      </c>
      <c r="AN9" s="36">
        <v>2.3980000000000001</v>
      </c>
    </row>
    <row r="10" spans="1:40">
      <c r="A10" s="131">
        <v>45486</v>
      </c>
      <c r="B10" s="36">
        <v>4.72</v>
      </c>
      <c r="C10" s="36">
        <v>0</v>
      </c>
      <c r="D10" s="36">
        <v>6.15</v>
      </c>
      <c r="E10" s="36">
        <v>16.989999999999998</v>
      </c>
      <c r="F10" s="36"/>
      <c r="G10" s="36">
        <v>7.68</v>
      </c>
      <c r="H10" s="36">
        <v>1.095</v>
      </c>
      <c r="I10" s="36">
        <v>1.4359999999999999</v>
      </c>
      <c r="J10" s="36">
        <v>6.7960000000000003</v>
      </c>
      <c r="K10" s="36">
        <v>12.778</v>
      </c>
      <c r="L10" s="36">
        <v>3.7410000000000001</v>
      </c>
      <c r="M10" s="36">
        <v>1.958</v>
      </c>
      <c r="N10" s="36">
        <v>8.3469999999999995</v>
      </c>
      <c r="O10" s="36">
        <v>8.2940000000000005</v>
      </c>
      <c r="P10" s="36">
        <v>3.5910000000000002</v>
      </c>
      <c r="Q10" s="36">
        <v>8.1479999999999997</v>
      </c>
      <c r="R10" s="36">
        <v>8.1760000000000002</v>
      </c>
      <c r="S10" s="36">
        <v>4.0259999999999998</v>
      </c>
      <c r="T10" s="36">
        <v>2.0390000000000001</v>
      </c>
      <c r="U10" s="36">
        <v>8.2080000000000002</v>
      </c>
      <c r="V10" s="36">
        <v>8.5310000000000006</v>
      </c>
      <c r="W10" s="36">
        <v>4.0940000000000003</v>
      </c>
      <c r="X10" s="36">
        <v>4.9980000000000002</v>
      </c>
      <c r="Y10" s="36">
        <v>5.6150000000000002</v>
      </c>
      <c r="Z10" s="36">
        <v>2.669</v>
      </c>
      <c r="AA10" s="36">
        <v>4.3819999999999997</v>
      </c>
      <c r="AB10" s="36">
        <v>7.7709999999999999</v>
      </c>
      <c r="AC10" s="36">
        <v>7.5430000000000001</v>
      </c>
      <c r="AD10" s="36">
        <v>3.93</v>
      </c>
      <c r="AE10" s="132">
        <v>7.8440000000000003</v>
      </c>
      <c r="AF10" s="36">
        <v>7.7309999999999999</v>
      </c>
      <c r="AG10" s="36">
        <v>3.9620000000000002</v>
      </c>
      <c r="AH10" s="36">
        <v>8.6679999999999993</v>
      </c>
      <c r="AI10" s="36">
        <v>8.6050000000000004</v>
      </c>
      <c r="AJ10" s="36">
        <v>8.5289999999999999</v>
      </c>
      <c r="AK10" s="36">
        <v>8.49</v>
      </c>
      <c r="AL10" s="36">
        <v>8.3789999999999996</v>
      </c>
      <c r="AM10" s="36">
        <v>5.3840000000000003</v>
      </c>
      <c r="AN10" s="36">
        <v>1.677</v>
      </c>
    </row>
    <row r="11" spans="1:40">
      <c r="A11" s="131">
        <v>45487</v>
      </c>
      <c r="B11" s="36">
        <v>4.91</v>
      </c>
      <c r="C11" s="36">
        <v>0</v>
      </c>
      <c r="D11" s="36">
        <v>6.17</v>
      </c>
      <c r="E11" s="36">
        <v>17.11</v>
      </c>
      <c r="F11" s="36"/>
      <c r="G11" s="36">
        <v>7.66</v>
      </c>
      <c r="H11" s="36">
        <v>1.1020000000000001</v>
      </c>
      <c r="I11" s="36">
        <v>1.4410000000000001</v>
      </c>
      <c r="J11" s="36">
        <v>6.859</v>
      </c>
      <c r="K11" s="36">
        <v>12.865</v>
      </c>
      <c r="L11" s="36">
        <v>3.7759999999999998</v>
      </c>
      <c r="M11" s="36">
        <v>1.9570000000000001</v>
      </c>
      <c r="N11" s="36">
        <v>8.3360000000000003</v>
      </c>
      <c r="O11" s="36">
        <v>8.3070000000000004</v>
      </c>
      <c r="P11" s="36">
        <v>3.6030000000000002</v>
      </c>
      <c r="Q11" s="36">
        <v>8.1010000000000009</v>
      </c>
      <c r="R11" s="36">
        <v>8.1389999999999993</v>
      </c>
      <c r="S11" s="36">
        <v>4.0170000000000003</v>
      </c>
      <c r="T11" s="36">
        <v>2.0550000000000002</v>
      </c>
      <c r="U11" s="36">
        <v>8.2270000000000003</v>
      </c>
      <c r="V11" s="36">
        <v>8.5</v>
      </c>
      <c r="W11" s="36">
        <v>4.0890000000000004</v>
      </c>
      <c r="X11" s="36">
        <v>7.9960000000000004</v>
      </c>
      <c r="Y11" s="36">
        <v>8.3949999999999996</v>
      </c>
      <c r="Z11" s="36">
        <v>4.05</v>
      </c>
      <c r="AA11" s="133">
        <v>4.5179999999999998</v>
      </c>
      <c r="AB11" s="36">
        <v>7.8849999999999998</v>
      </c>
      <c r="AC11" s="36">
        <v>7.766</v>
      </c>
      <c r="AD11" s="36">
        <v>4.048</v>
      </c>
      <c r="AE11" s="132">
        <v>7.7480000000000002</v>
      </c>
      <c r="AF11" s="36">
        <v>6.1120000000000001</v>
      </c>
      <c r="AG11" s="36">
        <v>3.915</v>
      </c>
      <c r="AH11" s="36">
        <v>8.4529999999999994</v>
      </c>
      <c r="AI11" s="36">
        <v>8.4969999999999999</v>
      </c>
      <c r="AJ11" s="36">
        <v>5.4370000000000003</v>
      </c>
      <c r="AK11" s="36">
        <v>8.5389999999999997</v>
      </c>
      <c r="AL11" s="36">
        <v>8.4280000000000008</v>
      </c>
      <c r="AM11" s="36">
        <v>1.1930000000000001</v>
      </c>
      <c r="AN11" s="36">
        <v>2.4790000000000001</v>
      </c>
    </row>
    <row r="12" spans="1:40">
      <c r="A12" s="131">
        <v>45488</v>
      </c>
      <c r="B12" s="33"/>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row>
    <row r="13" spans="1:40">
      <c r="A13" s="131">
        <v>45489</v>
      </c>
      <c r="B13" s="33"/>
      <c r="C13" s="33"/>
      <c r="D13" s="33"/>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row>
    <row r="14" spans="1:40">
      <c r="A14" s="131">
        <v>45490</v>
      </c>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row>
    <row r="15" spans="1:40">
      <c r="A15" s="131">
        <v>45491</v>
      </c>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row>
    <row r="16" spans="1:40">
      <c r="A16" s="131">
        <v>45492</v>
      </c>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row>
    <row r="17" spans="1:40">
      <c r="A17" s="131">
        <v>45493</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row>
    <row r="18" spans="1:40">
      <c r="A18" s="131">
        <v>45494</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row>
    <row r="19" spans="1:40">
      <c r="A19" s="131">
        <v>45495</v>
      </c>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row>
    <row r="20" spans="1:40">
      <c r="A20" s="131">
        <v>45496</v>
      </c>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row>
    <row r="21" spans="1:40">
      <c r="A21" s="131">
        <v>45497</v>
      </c>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row>
    <row r="22" spans="1:40">
      <c r="A22" s="131">
        <v>45498</v>
      </c>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row>
    <row r="23" spans="1:40">
      <c r="A23" s="131">
        <v>45499</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row>
    <row r="24" spans="1:40">
      <c r="A24" s="131">
        <v>45500</v>
      </c>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row>
    <row r="25" spans="1:40">
      <c r="A25" s="131">
        <v>45501</v>
      </c>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row>
    <row r="26" spans="1:40">
      <c r="A26" s="131">
        <v>45502</v>
      </c>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row>
    <row r="27" spans="1:40">
      <c r="A27" s="131">
        <v>45503</v>
      </c>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row>
    <row r="28" spans="1:40">
      <c r="A28" s="131">
        <v>45504</v>
      </c>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row>
    <row r="30" spans="1:40">
      <c r="A30" s="33" t="s">
        <v>62</v>
      </c>
      <c r="B30" s="33" t="s">
        <v>63</v>
      </c>
      <c r="C30" s="33" t="s">
        <v>64</v>
      </c>
      <c r="F30" s="33" t="s">
        <v>65</v>
      </c>
      <c r="G30" s="33" t="s">
        <v>63</v>
      </c>
      <c r="H30" s="33" t="s">
        <v>64</v>
      </c>
      <c r="J30" s="33"/>
      <c r="K30" s="33" t="s">
        <v>66</v>
      </c>
      <c r="M30" s="33" t="s">
        <v>67</v>
      </c>
    </row>
    <row r="31" spans="1:40">
      <c r="A31" s="131">
        <v>45474</v>
      </c>
      <c r="B31" s="33">
        <v>0.372</v>
      </c>
      <c r="C31" s="33">
        <v>0.42199999999999999</v>
      </c>
      <c r="F31" s="131">
        <v>45474</v>
      </c>
      <c r="G31" s="33">
        <v>0.26600000000000001</v>
      </c>
      <c r="H31" s="33">
        <v>0.41699999999999998</v>
      </c>
      <c r="J31" s="131">
        <v>45474</v>
      </c>
      <c r="K31" s="33">
        <v>5.36</v>
      </c>
      <c r="M31" s="36">
        <f>SUM(B31,C31,G31,H31,K31)</f>
        <v>6.8370000000000006</v>
      </c>
    </row>
    <row r="32" spans="1:40">
      <c r="A32" s="131">
        <v>45475</v>
      </c>
      <c r="B32" s="33">
        <v>0.375</v>
      </c>
      <c r="C32" s="33">
        <v>0.42899999999999999</v>
      </c>
      <c r="F32" s="131">
        <v>45475</v>
      </c>
      <c r="G32" s="33">
        <v>0.249</v>
      </c>
      <c r="H32" s="33">
        <v>0.39200000000000002</v>
      </c>
      <c r="J32" s="131">
        <v>45475</v>
      </c>
      <c r="K32" s="33">
        <v>5.4349999999999996</v>
      </c>
      <c r="M32" s="36">
        <f t="shared" ref="M32:M61" si="0">SUM(B32,C32,G32,H32,K32)</f>
        <v>6.879999999999999</v>
      </c>
    </row>
    <row r="33" spans="1:13">
      <c r="A33" s="131">
        <v>45476</v>
      </c>
      <c r="B33" s="33">
        <v>0.38300000000000001</v>
      </c>
      <c r="C33" s="33">
        <v>0.437</v>
      </c>
      <c r="F33" s="131">
        <v>45476</v>
      </c>
      <c r="G33" s="33">
        <v>0.27800000000000002</v>
      </c>
      <c r="H33" s="33">
        <v>0.433</v>
      </c>
      <c r="J33" s="131">
        <v>45476</v>
      </c>
      <c r="K33" s="33">
        <v>5.5910000000000002</v>
      </c>
      <c r="M33" s="36">
        <f t="shared" si="0"/>
        <v>7.1219999999999999</v>
      </c>
    </row>
    <row r="34" spans="1:13">
      <c r="A34" s="131">
        <v>45477</v>
      </c>
      <c r="B34" s="33">
        <v>0.31900000000000001</v>
      </c>
      <c r="C34" s="33">
        <v>0.36499999999999999</v>
      </c>
      <c r="F34" s="131">
        <v>45477</v>
      </c>
      <c r="G34" s="33">
        <v>0.249</v>
      </c>
      <c r="H34" s="33">
        <v>0.36499999999999999</v>
      </c>
      <c r="J34" s="131">
        <v>45477</v>
      </c>
      <c r="K34" s="33">
        <v>4.6719999999999997</v>
      </c>
      <c r="M34" s="36">
        <f t="shared" si="0"/>
        <v>5.97</v>
      </c>
    </row>
    <row r="35" spans="1:13">
      <c r="A35" s="131">
        <v>45478</v>
      </c>
      <c r="B35" s="33">
        <v>0.38</v>
      </c>
      <c r="C35" s="33">
        <v>0.42399999999999999</v>
      </c>
      <c r="F35" s="131">
        <v>45478</v>
      </c>
      <c r="G35" s="33">
        <v>0.27</v>
      </c>
      <c r="H35" s="33">
        <v>0.42399999999999999</v>
      </c>
      <c r="J35" s="131">
        <v>45478</v>
      </c>
      <c r="K35" s="33">
        <v>5.46</v>
      </c>
      <c r="M35" s="36">
        <f t="shared" si="0"/>
        <v>6.9580000000000002</v>
      </c>
    </row>
    <row r="36" spans="1:13">
      <c r="A36" s="131">
        <v>45479</v>
      </c>
      <c r="B36" s="33">
        <v>0.35099999999999998</v>
      </c>
      <c r="C36" s="33">
        <v>0.39600000000000002</v>
      </c>
      <c r="F36" s="131">
        <v>45479</v>
      </c>
      <c r="G36" s="33">
        <v>0.255</v>
      </c>
      <c r="H36" s="33">
        <v>0.39600000000000002</v>
      </c>
      <c r="J36" s="131">
        <v>45479</v>
      </c>
      <c r="K36" s="33">
        <v>5.1059999999999999</v>
      </c>
      <c r="M36" s="36">
        <f t="shared" si="0"/>
        <v>6.5039999999999996</v>
      </c>
    </row>
    <row r="37" spans="1:13">
      <c r="A37" s="131">
        <v>45480</v>
      </c>
      <c r="B37" s="33">
        <v>0.38100000000000001</v>
      </c>
      <c r="C37" s="33">
        <v>0.434</v>
      </c>
      <c r="F37" s="131">
        <v>45480</v>
      </c>
      <c r="G37" s="33">
        <v>0.27500000000000002</v>
      </c>
      <c r="H37" s="33">
        <v>0.42899999999999999</v>
      </c>
      <c r="J37" s="131">
        <v>45480</v>
      </c>
      <c r="K37" s="33">
        <v>5.5190000000000001</v>
      </c>
      <c r="M37" s="36">
        <f t="shared" si="0"/>
        <v>7.0380000000000003</v>
      </c>
    </row>
    <row r="38" spans="1:13">
      <c r="A38" s="131">
        <v>45481</v>
      </c>
      <c r="B38" s="33">
        <v>0.37</v>
      </c>
      <c r="C38" s="33">
        <v>0.42299999999999999</v>
      </c>
      <c r="F38" s="131">
        <v>45481</v>
      </c>
      <c r="G38" s="33">
        <v>0.26900000000000002</v>
      </c>
      <c r="H38" s="33">
        <v>0.41899999999999998</v>
      </c>
      <c r="J38" s="131">
        <v>45481</v>
      </c>
      <c r="K38" s="33">
        <v>5.4080000000000004</v>
      </c>
      <c r="M38" s="36">
        <f t="shared" si="0"/>
        <v>6.8890000000000002</v>
      </c>
    </row>
    <row r="39" spans="1:13">
      <c r="A39" s="131">
        <v>45482</v>
      </c>
      <c r="B39" s="33">
        <v>0.37</v>
      </c>
      <c r="C39" s="33">
        <v>0.42399999999999999</v>
      </c>
      <c r="F39" s="131">
        <v>45482</v>
      </c>
      <c r="G39" s="33">
        <v>0.26700000000000002</v>
      </c>
      <c r="H39" s="33">
        <v>0.41699999999999998</v>
      </c>
      <c r="J39" s="131">
        <v>45482</v>
      </c>
      <c r="K39" s="33">
        <v>5.3689999999999998</v>
      </c>
      <c r="M39" s="36">
        <f t="shared" si="0"/>
        <v>6.8469999999999995</v>
      </c>
    </row>
    <row r="40" spans="1:13">
      <c r="A40" s="131">
        <v>45483</v>
      </c>
      <c r="B40" s="33">
        <v>0.36699999999999999</v>
      </c>
      <c r="C40" s="33">
        <v>0.42</v>
      </c>
      <c r="F40" s="131">
        <v>45483</v>
      </c>
      <c r="G40" s="33">
        <v>0.26500000000000001</v>
      </c>
      <c r="H40" s="33">
        <v>0.41399999999999998</v>
      </c>
      <c r="J40" s="131">
        <v>45483</v>
      </c>
      <c r="K40" s="33">
        <v>5.2649999999999997</v>
      </c>
      <c r="M40" s="36">
        <f t="shared" si="0"/>
        <v>6.7309999999999999</v>
      </c>
    </row>
    <row r="41" spans="1:13">
      <c r="A41" s="131">
        <v>45484</v>
      </c>
      <c r="B41" s="33">
        <v>0.373</v>
      </c>
      <c r="C41" s="33">
        <v>0.42599999999999999</v>
      </c>
      <c r="F41" s="131">
        <v>45484</v>
      </c>
      <c r="G41" s="33">
        <v>0.26800000000000002</v>
      </c>
      <c r="H41" s="33">
        <v>0.42</v>
      </c>
      <c r="J41" s="131">
        <v>45484</v>
      </c>
      <c r="K41" s="33">
        <v>5.4059999999999997</v>
      </c>
      <c r="M41" s="36">
        <f t="shared" si="0"/>
        <v>6.8929999999999998</v>
      </c>
    </row>
    <row r="42" spans="1:13">
      <c r="A42" s="131">
        <v>45485</v>
      </c>
      <c r="B42" s="33">
        <v>0.377</v>
      </c>
      <c r="C42" s="33">
        <v>0.43</v>
      </c>
      <c r="F42" s="131">
        <v>45485</v>
      </c>
      <c r="G42" s="33">
        <v>0.26800000000000002</v>
      </c>
      <c r="H42" s="33">
        <v>0.42199999999999999</v>
      </c>
      <c r="J42" s="131">
        <v>45485</v>
      </c>
      <c r="K42" s="33">
        <v>5.4569999999999999</v>
      </c>
      <c r="M42" s="36">
        <f t="shared" si="0"/>
        <v>6.9539999999999997</v>
      </c>
    </row>
    <row r="43" spans="1:13">
      <c r="A43" s="131">
        <v>45486</v>
      </c>
      <c r="B43" s="33">
        <v>0.38800000000000001</v>
      </c>
      <c r="C43" s="33">
        <v>0.442</v>
      </c>
      <c r="F43" s="131">
        <v>45486</v>
      </c>
      <c r="G43" s="33">
        <v>0.27800000000000002</v>
      </c>
      <c r="H43" s="33">
        <v>0.436</v>
      </c>
      <c r="J43" s="131">
        <v>45486</v>
      </c>
      <c r="K43" s="33">
        <v>5.6580000000000004</v>
      </c>
      <c r="M43" s="36">
        <f t="shared" si="0"/>
        <v>7.202</v>
      </c>
    </row>
    <row r="44" spans="1:13">
      <c r="A44" s="131">
        <v>45487</v>
      </c>
      <c r="B44" s="33">
        <v>0.39200000000000002</v>
      </c>
      <c r="C44" s="33">
        <v>0.443</v>
      </c>
      <c r="F44" s="131">
        <v>45487</v>
      </c>
      <c r="G44" s="33">
        <v>0.27700000000000002</v>
      </c>
      <c r="H44" s="33">
        <v>0.439</v>
      </c>
      <c r="J44" s="131">
        <v>45487</v>
      </c>
      <c r="K44" s="33">
        <v>5.6740000000000004</v>
      </c>
      <c r="M44" s="36">
        <f t="shared" si="0"/>
        <v>7.2250000000000005</v>
      </c>
    </row>
    <row r="45" spans="1:13">
      <c r="A45" s="131">
        <v>45488</v>
      </c>
      <c r="B45" s="33">
        <v>0.38800000000000001</v>
      </c>
      <c r="C45" s="33">
        <v>0.439</v>
      </c>
      <c r="F45" s="131">
        <v>45488</v>
      </c>
      <c r="G45" s="33">
        <v>0.28100000000000003</v>
      </c>
      <c r="H45" s="33">
        <v>0.433</v>
      </c>
      <c r="J45" s="131">
        <v>45488</v>
      </c>
      <c r="K45" s="33">
        <v>5.59</v>
      </c>
      <c r="M45" s="36">
        <f t="shared" si="0"/>
        <v>7.1310000000000002</v>
      </c>
    </row>
    <row r="46" spans="1:13">
      <c r="A46" s="131">
        <v>45489</v>
      </c>
      <c r="B46" s="33">
        <v>0.38700000000000001</v>
      </c>
      <c r="C46" s="33">
        <v>0.441</v>
      </c>
      <c r="F46" s="131">
        <v>45489</v>
      </c>
      <c r="G46" s="33">
        <v>0.27800000000000002</v>
      </c>
      <c r="H46" s="33">
        <v>0.433</v>
      </c>
      <c r="J46" s="131">
        <v>45489</v>
      </c>
      <c r="K46" s="33">
        <v>5.7889999999999997</v>
      </c>
      <c r="M46" s="36">
        <f t="shared" si="0"/>
        <v>7.3279999999999994</v>
      </c>
    </row>
    <row r="47" spans="1:13">
      <c r="A47" s="131">
        <v>45490</v>
      </c>
      <c r="B47" s="33">
        <v>0.39800000000000002</v>
      </c>
      <c r="C47" s="33">
        <v>0.45</v>
      </c>
      <c r="F47" s="131">
        <v>45490</v>
      </c>
      <c r="G47" s="33">
        <v>0.28599999999999998</v>
      </c>
      <c r="H47" s="33">
        <v>0.44800000000000001</v>
      </c>
      <c r="J47" s="131">
        <v>45490</v>
      </c>
      <c r="K47" s="33">
        <v>5.8029999999999999</v>
      </c>
      <c r="M47" s="36">
        <f t="shared" si="0"/>
        <v>7.3849999999999998</v>
      </c>
    </row>
    <row r="48" spans="1:13">
      <c r="A48" s="131">
        <v>45491</v>
      </c>
      <c r="B48" s="33">
        <v>0.38700000000000001</v>
      </c>
      <c r="C48" s="33">
        <v>0.44</v>
      </c>
      <c r="F48" s="131">
        <v>45491</v>
      </c>
      <c r="G48" s="33">
        <v>0.28499999999999998</v>
      </c>
      <c r="H48" s="33">
        <v>0.44</v>
      </c>
      <c r="J48" s="131">
        <v>45491</v>
      </c>
      <c r="K48" s="33">
        <v>5.7149999999999999</v>
      </c>
      <c r="M48" s="36">
        <f t="shared" si="0"/>
        <v>7.2669999999999995</v>
      </c>
    </row>
    <row r="49" spans="1:13">
      <c r="A49" s="131">
        <v>45492</v>
      </c>
      <c r="B49" s="33">
        <v>0.40600000000000003</v>
      </c>
      <c r="C49" s="33">
        <v>0.45800000000000002</v>
      </c>
      <c r="F49" s="131">
        <v>45492</v>
      </c>
      <c r="G49" s="33">
        <v>0.28999999999999998</v>
      </c>
      <c r="H49" s="33">
        <v>0.45500000000000002</v>
      </c>
      <c r="J49" s="131">
        <v>45492</v>
      </c>
      <c r="K49" s="33">
        <v>5.92</v>
      </c>
      <c r="M49" s="36">
        <f t="shared" si="0"/>
        <v>7.5289999999999999</v>
      </c>
    </row>
    <row r="50" spans="1:13">
      <c r="A50" s="131">
        <v>45493</v>
      </c>
      <c r="B50" s="33">
        <v>0.40600000000000003</v>
      </c>
      <c r="C50" s="33">
        <v>0.46100000000000002</v>
      </c>
      <c r="F50" s="131">
        <v>45493</v>
      </c>
      <c r="G50" s="33">
        <v>0.29199999999999998</v>
      </c>
      <c r="H50" s="33">
        <v>0.45900000000000002</v>
      </c>
      <c r="J50" s="131">
        <v>45493</v>
      </c>
      <c r="K50" s="33">
        <v>5.99</v>
      </c>
      <c r="M50" s="36">
        <f t="shared" si="0"/>
        <v>7.6080000000000005</v>
      </c>
    </row>
    <row r="51" spans="1:13">
      <c r="A51" s="131">
        <v>45494</v>
      </c>
      <c r="B51" s="33">
        <v>0.40400000000000003</v>
      </c>
      <c r="C51" s="33">
        <v>0.45900000000000002</v>
      </c>
      <c r="F51" s="131">
        <v>45494</v>
      </c>
      <c r="G51" s="33">
        <v>0.29099999999999998</v>
      </c>
      <c r="H51" s="33">
        <v>0.45700000000000002</v>
      </c>
      <c r="J51" s="131">
        <v>45494</v>
      </c>
      <c r="K51" s="33">
        <v>5.9640000000000004</v>
      </c>
      <c r="M51" s="36">
        <f t="shared" si="0"/>
        <v>7.5750000000000002</v>
      </c>
    </row>
    <row r="52" spans="1:13">
      <c r="A52" s="131">
        <v>45495</v>
      </c>
      <c r="B52" s="33">
        <v>0.40500000000000003</v>
      </c>
      <c r="C52" s="33">
        <v>0.46100000000000002</v>
      </c>
      <c r="F52" s="131">
        <v>45495</v>
      </c>
      <c r="G52" s="33">
        <v>0.29399999999999998</v>
      </c>
      <c r="H52" s="33">
        <v>0.45900000000000002</v>
      </c>
      <c r="J52" s="131">
        <v>45495</v>
      </c>
      <c r="K52" s="33">
        <v>5.9930000000000003</v>
      </c>
      <c r="M52" s="36">
        <f t="shared" si="0"/>
        <v>7.6120000000000001</v>
      </c>
    </row>
    <row r="53" spans="1:13">
      <c r="A53" s="131">
        <v>45496</v>
      </c>
      <c r="B53" s="33">
        <v>0.40300000000000002</v>
      </c>
      <c r="C53" s="33">
        <v>0.45400000000000001</v>
      </c>
      <c r="F53" s="131">
        <v>45496</v>
      </c>
      <c r="G53" s="33">
        <v>0.20899999999999999</v>
      </c>
      <c r="H53" s="33">
        <v>0.45200000000000001</v>
      </c>
      <c r="J53" s="131">
        <v>45496</v>
      </c>
      <c r="K53" s="33">
        <v>5.9320000000000004</v>
      </c>
      <c r="M53" s="36">
        <f t="shared" si="0"/>
        <v>7.45</v>
      </c>
    </row>
    <row r="54" spans="1:13">
      <c r="A54" s="131">
        <v>45497</v>
      </c>
      <c r="B54" s="33">
        <v>0.41</v>
      </c>
      <c r="C54" s="33">
        <v>0.46100000000000002</v>
      </c>
      <c r="D54">
        <f>B54+C54</f>
        <v>0.871</v>
      </c>
      <c r="F54" s="131">
        <v>45497</v>
      </c>
      <c r="G54" s="33">
        <v>0.29599999999999999</v>
      </c>
      <c r="H54" s="33">
        <v>0.46300000000000002</v>
      </c>
      <c r="I54">
        <f>G54+H54</f>
        <v>0.75900000000000001</v>
      </c>
      <c r="J54" s="131">
        <v>45497</v>
      </c>
      <c r="K54" s="33">
        <v>6.0460000000000003</v>
      </c>
      <c r="M54" s="36">
        <f t="shared" si="0"/>
        <v>7.6760000000000002</v>
      </c>
    </row>
    <row r="55" spans="1:13">
      <c r="A55" s="131">
        <v>45498</v>
      </c>
      <c r="B55" s="33">
        <v>0.40600000000000003</v>
      </c>
      <c r="C55" s="33">
        <v>0.45700000000000002</v>
      </c>
      <c r="D55">
        <f t="shared" ref="D55:D61" si="1">B55+C55</f>
        <v>0.86299999999999999</v>
      </c>
      <c r="F55" s="131">
        <v>45498</v>
      </c>
      <c r="G55" s="33">
        <v>0.29199999999999998</v>
      </c>
      <c r="H55" s="33">
        <v>0.45800000000000002</v>
      </c>
      <c r="I55">
        <f t="shared" ref="I55:I61" si="2">G55+H55</f>
        <v>0.75</v>
      </c>
      <c r="J55" s="131">
        <v>45498</v>
      </c>
      <c r="K55" s="33">
        <v>5.9450000000000003</v>
      </c>
      <c r="M55" s="36">
        <f t="shared" si="0"/>
        <v>7.5579999999999998</v>
      </c>
    </row>
    <row r="56" spans="1:13">
      <c r="A56" s="131">
        <v>45499</v>
      </c>
      <c r="B56" s="33">
        <v>0.40500000000000003</v>
      </c>
      <c r="C56" s="33">
        <v>0.45500000000000002</v>
      </c>
      <c r="D56">
        <f t="shared" si="1"/>
        <v>0.8600000000000001</v>
      </c>
      <c r="F56" s="131">
        <v>45499</v>
      </c>
      <c r="G56" s="33">
        <v>0.29199999999999998</v>
      </c>
      <c r="H56" s="33">
        <v>0.45600000000000002</v>
      </c>
      <c r="I56">
        <f t="shared" si="2"/>
        <v>0.748</v>
      </c>
      <c r="J56" s="131">
        <v>45499</v>
      </c>
      <c r="K56" s="33">
        <v>5.9050000000000002</v>
      </c>
      <c r="M56" s="36">
        <f t="shared" si="0"/>
        <v>7.5129999999999999</v>
      </c>
    </row>
    <row r="57" spans="1:13">
      <c r="A57" s="131">
        <v>45500</v>
      </c>
      <c r="B57" s="33">
        <v>0.40400000000000003</v>
      </c>
      <c r="C57" s="33">
        <v>0.45400000000000001</v>
      </c>
      <c r="D57">
        <f t="shared" si="1"/>
        <v>0.8580000000000001</v>
      </c>
      <c r="F57" s="131">
        <v>45500</v>
      </c>
      <c r="G57" s="33">
        <v>0.28999999999999998</v>
      </c>
      <c r="H57" s="33">
        <v>0.45600000000000002</v>
      </c>
      <c r="I57">
        <f t="shared" si="2"/>
        <v>0.746</v>
      </c>
      <c r="J57" s="131">
        <v>45500</v>
      </c>
      <c r="K57" s="33">
        <v>5.8860000000000001</v>
      </c>
      <c r="M57" s="36">
        <f t="shared" si="0"/>
        <v>7.49</v>
      </c>
    </row>
    <row r="58" spans="1:13">
      <c r="A58" s="131">
        <v>45501</v>
      </c>
      <c r="B58" s="33">
        <v>0.33500000000000002</v>
      </c>
      <c r="C58" s="33">
        <v>0.378</v>
      </c>
      <c r="D58">
        <f t="shared" si="1"/>
        <v>0.71300000000000008</v>
      </c>
      <c r="F58" s="131">
        <v>45501</v>
      </c>
      <c r="G58" s="33">
        <v>0.24</v>
      </c>
      <c r="H58" s="33">
        <v>0.38200000000000001</v>
      </c>
      <c r="I58">
        <f t="shared" si="2"/>
        <v>0.622</v>
      </c>
      <c r="J58" s="131">
        <v>45501</v>
      </c>
      <c r="K58" s="33">
        <v>5.0190000000000001</v>
      </c>
      <c r="M58" s="36">
        <f t="shared" si="0"/>
        <v>6.3540000000000001</v>
      </c>
    </row>
    <row r="59" spans="1:13">
      <c r="A59" s="131">
        <v>45502</v>
      </c>
      <c r="B59" s="33">
        <v>0.39</v>
      </c>
      <c r="C59" s="33">
        <v>0.442</v>
      </c>
      <c r="D59">
        <f t="shared" si="1"/>
        <v>0.83200000000000007</v>
      </c>
      <c r="F59" s="131">
        <v>45502</v>
      </c>
      <c r="G59" s="33">
        <v>0.28199999999999997</v>
      </c>
      <c r="H59" s="33">
        <v>0.44500000000000001</v>
      </c>
      <c r="I59">
        <f t="shared" si="2"/>
        <v>0.72699999999999998</v>
      </c>
      <c r="J59" s="131">
        <v>45502</v>
      </c>
      <c r="K59" s="33">
        <v>5.7181999999999995</v>
      </c>
      <c r="M59" s="36">
        <f t="shared" si="0"/>
        <v>7.2771999999999997</v>
      </c>
    </row>
    <row r="60" spans="1:13">
      <c r="A60" s="131">
        <v>45503</v>
      </c>
      <c r="B60" s="33">
        <v>0.34200000000000003</v>
      </c>
      <c r="C60" s="33">
        <v>0.38900000000000001</v>
      </c>
      <c r="D60">
        <f t="shared" si="1"/>
        <v>0.73100000000000009</v>
      </c>
      <c r="F60" s="131">
        <v>45503</v>
      </c>
      <c r="G60" s="33">
        <v>0.26500000000000001</v>
      </c>
      <c r="H60" s="33">
        <v>0.38800000000000001</v>
      </c>
      <c r="I60">
        <f t="shared" si="2"/>
        <v>0.65300000000000002</v>
      </c>
      <c r="J60" s="131">
        <v>45503</v>
      </c>
      <c r="K60" s="33">
        <v>5.0616000000000003</v>
      </c>
      <c r="M60" s="36">
        <f t="shared" si="0"/>
        <v>6.4456000000000007</v>
      </c>
    </row>
    <row r="61" spans="1:13">
      <c r="A61" s="131">
        <v>45504</v>
      </c>
      <c r="B61" s="33">
        <v>0.36199999999999999</v>
      </c>
      <c r="C61" s="33">
        <v>0.41</v>
      </c>
      <c r="D61">
        <f t="shared" si="1"/>
        <v>0.77200000000000002</v>
      </c>
      <c r="F61" s="131">
        <v>45504</v>
      </c>
      <c r="G61" s="33">
        <v>0.26500000000000001</v>
      </c>
      <c r="H61" s="33">
        <v>0.41099999999999998</v>
      </c>
      <c r="I61">
        <f t="shared" si="2"/>
        <v>0.67599999999999993</v>
      </c>
      <c r="J61" s="131">
        <v>45504</v>
      </c>
      <c r="K61" s="33">
        <v>5.2271000000000001</v>
      </c>
      <c r="M61" s="36">
        <f t="shared" si="0"/>
        <v>6.6751000000000005</v>
      </c>
    </row>
    <row r="62" spans="1:13">
      <c r="A62" s="39" t="s">
        <v>68</v>
      </c>
      <c r="B62" s="39">
        <f>SUM(B31:B61)</f>
        <v>11.836000000000002</v>
      </c>
      <c r="C62" s="39">
        <f>SUM(C31:C61)</f>
        <v>13.424000000000003</v>
      </c>
      <c r="F62" s="39" t="s">
        <v>68</v>
      </c>
      <c r="G62" s="39">
        <f>SUM(G31:G61)</f>
        <v>8.4620000000000015</v>
      </c>
      <c r="H62" s="39">
        <f>SUM(H31:H61)</f>
        <v>13.317999999999998</v>
      </c>
      <c r="J62" s="134" t="s">
        <v>68</v>
      </c>
      <c r="K62" s="39">
        <f>SUM(K31:K61)</f>
        <v>172.88389999999998</v>
      </c>
      <c r="M62" s="39">
        <f>SUM(M31:M61)</f>
        <v>219.9239</v>
      </c>
    </row>
  </sheetData>
  <pageMargins left="0.511811024" right="0.511811024" top="0.78740157499999996" bottom="0.78740157499999996" header="0.31496062000000002" footer="0.31496062000000002"/>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622E4-D443-4156-A954-72AF9D298D5C}">
  <sheetPr codeName="Planilha4"/>
  <dimension ref="A1:G1536"/>
  <sheetViews>
    <sheetView topLeftCell="A1517" zoomScale="85" zoomScaleNormal="85" zoomScaleSheetLayoutView="50" workbookViewId="0">
      <selection activeCell="E1547" sqref="E1547"/>
    </sheetView>
  </sheetViews>
  <sheetFormatPr defaultRowHeight="14.45"/>
  <cols>
    <col min="1" max="1" width="25.140625" style="1" bestFit="1" customWidth="1"/>
    <col min="2" max="2" width="10.7109375" style="1" bestFit="1" customWidth="1"/>
    <col min="3" max="3" width="9.28515625" style="1" customWidth="1"/>
    <col min="4" max="4" width="25.7109375" style="1" bestFit="1" customWidth="1"/>
    <col min="5" max="5" width="246.28515625" style="1" bestFit="1" customWidth="1"/>
    <col min="6" max="6" width="27.140625" customWidth="1"/>
  </cols>
  <sheetData>
    <row r="1" spans="1:7">
      <c r="A1" s="425" t="s">
        <v>69</v>
      </c>
      <c r="B1" s="426"/>
      <c r="C1" s="426"/>
      <c r="D1" s="426"/>
      <c r="E1" s="427"/>
    </row>
    <row r="2" spans="1:7">
      <c r="A2" s="104" t="s">
        <v>70</v>
      </c>
      <c r="B2" s="104" t="s">
        <v>71</v>
      </c>
      <c r="C2" s="104" t="s">
        <v>72</v>
      </c>
      <c r="D2" s="104" t="s">
        <v>73</v>
      </c>
      <c r="E2" s="104" t="s">
        <v>74</v>
      </c>
      <c r="F2" s="104" t="s">
        <v>75</v>
      </c>
      <c r="G2" s="104" t="s">
        <v>76</v>
      </c>
    </row>
    <row r="3" spans="1:7" ht="15" hidden="1" customHeight="1">
      <c r="A3" s="61" t="s">
        <v>49</v>
      </c>
      <c r="B3" s="16">
        <v>45658</v>
      </c>
      <c r="C3" s="1" t="str">
        <f>TEXT(MONTH(Tabela8[[#This Row],[Dia]]),"mmmm")</f>
        <v>janeiro</v>
      </c>
      <c r="D3" s="1" t="s">
        <v>77</v>
      </c>
      <c r="E3" s="1" t="s">
        <v>78</v>
      </c>
      <c r="F3" s="1"/>
      <c r="G3" s="1"/>
    </row>
    <row r="4" spans="1:7" ht="15" hidden="1" customHeight="1">
      <c r="A4" s="61" t="s">
        <v>49</v>
      </c>
      <c r="B4" s="16">
        <v>45659</v>
      </c>
      <c r="C4" s="1" t="str">
        <f>TEXT(MONTH(Tabela8[[#This Row],[Dia]]),"mmmm")</f>
        <v>janeiro</v>
      </c>
      <c r="D4" s="1" t="s">
        <v>77</v>
      </c>
      <c r="E4" s="1" t="s">
        <v>78</v>
      </c>
      <c r="F4" s="1"/>
      <c r="G4" s="1"/>
    </row>
    <row r="5" spans="1:7" ht="15" hidden="1" customHeight="1">
      <c r="A5" s="61" t="s">
        <v>49</v>
      </c>
      <c r="B5" s="16">
        <v>45660</v>
      </c>
      <c r="C5" s="1" t="str">
        <f>TEXT(MONTH(Tabela8[[#This Row],[Dia]]),"mmmm")</f>
        <v>janeiro</v>
      </c>
      <c r="D5" s="1" t="s">
        <v>77</v>
      </c>
      <c r="E5" s="1" t="s">
        <v>78</v>
      </c>
      <c r="F5" s="1"/>
      <c r="G5" s="1"/>
    </row>
    <row r="6" spans="1:7" ht="15" hidden="1" customHeight="1">
      <c r="A6" s="61" t="s">
        <v>49</v>
      </c>
      <c r="B6" s="16">
        <v>45661</v>
      </c>
      <c r="C6" s="1" t="str">
        <f>TEXT(MONTH(Tabela8[[#This Row],[Dia]]),"mmmm")</f>
        <v>janeiro</v>
      </c>
      <c r="D6" s="1" t="s">
        <v>77</v>
      </c>
      <c r="E6" s="1" t="s">
        <v>78</v>
      </c>
      <c r="F6" s="1"/>
      <c r="G6" s="1"/>
    </row>
    <row r="7" spans="1:7" ht="15" hidden="1" customHeight="1">
      <c r="A7" s="61" t="s">
        <v>49</v>
      </c>
      <c r="B7" s="16">
        <v>45662</v>
      </c>
      <c r="C7" s="1" t="str">
        <f>TEXT(MONTH(Tabela8[[#This Row],[Dia]]),"mmmm")</f>
        <v>janeiro</v>
      </c>
      <c r="D7" s="1" t="s">
        <v>77</v>
      </c>
      <c r="E7" s="1" t="s">
        <v>78</v>
      </c>
      <c r="F7" s="1"/>
      <c r="G7" s="1"/>
    </row>
    <row r="8" spans="1:7" ht="15" hidden="1" customHeight="1">
      <c r="A8" s="61" t="s">
        <v>49</v>
      </c>
      <c r="B8" s="16">
        <v>45663</v>
      </c>
      <c r="C8" s="1" t="str">
        <f>TEXT(MONTH(Tabela8[[#This Row],[Dia]]),"mmmm")</f>
        <v>janeiro</v>
      </c>
      <c r="D8" s="1" t="s">
        <v>77</v>
      </c>
      <c r="E8" s="1" t="s">
        <v>78</v>
      </c>
      <c r="F8" s="1"/>
      <c r="G8" s="1"/>
    </row>
    <row r="9" spans="1:7" ht="15" hidden="1" customHeight="1">
      <c r="A9" s="61" t="s">
        <v>49</v>
      </c>
      <c r="B9" s="16">
        <v>45664</v>
      </c>
      <c r="C9" s="1" t="str">
        <f>TEXT(MONTH(Tabela8[[#This Row],[Dia]]),"mmmm")</f>
        <v>janeiro</v>
      </c>
      <c r="D9" s="1" t="s">
        <v>77</v>
      </c>
      <c r="E9" s="1" t="s">
        <v>78</v>
      </c>
      <c r="F9" s="1"/>
      <c r="G9" s="1"/>
    </row>
    <row r="10" spans="1:7" ht="15" hidden="1" customHeight="1">
      <c r="A10" s="61" t="s">
        <v>49</v>
      </c>
      <c r="B10" s="16">
        <v>45665</v>
      </c>
      <c r="C10" s="1" t="str">
        <f>TEXT(MONTH(Tabela8[[#This Row],[Dia]]),"mmmm")</f>
        <v>janeiro</v>
      </c>
      <c r="D10" s="1" t="s">
        <v>77</v>
      </c>
      <c r="E10" s="1" t="s">
        <v>78</v>
      </c>
      <c r="F10" s="1"/>
      <c r="G10" s="1"/>
    </row>
    <row r="11" spans="1:7" ht="15" hidden="1" customHeight="1">
      <c r="A11" s="61" t="s">
        <v>49</v>
      </c>
      <c r="B11" s="16">
        <v>45666</v>
      </c>
      <c r="C11" s="1" t="str">
        <f>TEXT(MONTH(Tabela8[[#This Row],[Dia]]),"mmmm")</f>
        <v>janeiro</v>
      </c>
      <c r="D11" s="1" t="s">
        <v>77</v>
      </c>
      <c r="E11" s="1" t="s">
        <v>78</v>
      </c>
      <c r="F11" s="1"/>
      <c r="G11" s="1"/>
    </row>
    <row r="12" spans="1:7" ht="15" hidden="1" customHeight="1">
      <c r="A12" s="61" t="s">
        <v>49</v>
      </c>
      <c r="B12" s="16">
        <v>45667</v>
      </c>
      <c r="C12" s="1" t="str">
        <f>TEXT(MONTH(Tabela8[[#This Row],[Dia]]),"mmmm")</f>
        <v>janeiro</v>
      </c>
      <c r="D12" s="1" t="s">
        <v>77</v>
      </c>
      <c r="E12" s="1" t="s">
        <v>78</v>
      </c>
      <c r="F12" s="1"/>
      <c r="G12" s="1"/>
    </row>
    <row r="13" spans="1:7" ht="15" hidden="1" customHeight="1">
      <c r="A13" s="61" t="s">
        <v>49</v>
      </c>
      <c r="B13" s="16">
        <v>45668</v>
      </c>
      <c r="C13" s="1" t="str">
        <f>TEXT(MONTH(Tabela8[[#This Row],[Dia]]),"mmmm")</f>
        <v>janeiro</v>
      </c>
      <c r="D13" s="1" t="s">
        <v>77</v>
      </c>
      <c r="E13" s="1" t="s">
        <v>78</v>
      </c>
      <c r="F13" s="1"/>
      <c r="G13" s="1"/>
    </row>
    <row r="14" spans="1:7" ht="15" hidden="1" customHeight="1">
      <c r="A14" s="61" t="s">
        <v>49</v>
      </c>
      <c r="B14" s="16">
        <v>45669</v>
      </c>
      <c r="C14" s="1" t="str">
        <f>TEXT(MONTH(Tabela8[[#This Row],[Dia]]),"mmmm")</f>
        <v>janeiro</v>
      </c>
      <c r="D14" s="1" t="s">
        <v>77</v>
      </c>
      <c r="E14" s="1" t="s">
        <v>78</v>
      </c>
      <c r="F14" s="1"/>
      <c r="G14" s="1"/>
    </row>
    <row r="15" spans="1:7" ht="15" hidden="1" customHeight="1">
      <c r="A15" s="61" t="s">
        <v>49</v>
      </c>
      <c r="B15" s="16">
        <v>45670</v>
      </c>
      <c r="C15" s="1" t="str">
        <f>TEXT(MONTH(Tabela8[[#This Row],[Dia]]),"mmmm")</f>
        <v>janeiro</v>
      </c>
      <c r="D15" s="1" t="s">
        <v>77</v>
      </c>
      <c r="E15" s="1" t="s">
        <v>78</v>
      </c>
      <c r="F15" s="1"/>
      <c r="G15" s="1"/>
    </row>
    <row r="16" spans="1:7" ht="15" hidden="1" customHeight="1">
      <c r="A16" s="61" t="s">
        <v>49</v>
      </c>
      <c r="B16" s="16">
        <v>45671</v>
      </c>
      <c r="C16" s="1" t="str">
        <f>TEXT(MONTH(Tabela8[[#This Row],[Dia]]),"mmmm")</f>
        <v>janeiro</v>
      </c>
      <c r="D16" s="1" t="s">
        <v>77</v>
      </c>
      <c r="E16" s="1" t="s">
        <v>78</v>
      </c>
      <c r="F16" s="1"/>
      <c r="G16" s="1"/>
    </row>
    <row r="17" spans="1:7" ht="15" hidden="1" customHeight="1">
      <c r="A17" s="61" t="s">
        <v>49</v>
      </c>
      <c r="B17" s="16">
        <v>45672</v>
      </c>
      <c r="C17" s="1" t="str">
        <f>TEXT(MONTH(Tabela8[[#This Row],[Dia]]),"mmmm")</f>
        <v>janeiro</v>
      </c>
      <c r="D17" s="1" t="s">
        <v>77</v>
      </c>
      <c r="E17" s="1" t="s">
        <v>78</v>
      </c>
      <c r="F17" s="1"/>
      <c r="G17" s="1"/>
    </row>
    <row r="18" spans="1:7" ht="15" hidden="1" customHeight="1">
      <c r="A18" s="61" t="s">
        <v>49</v>
      </c>
      <c r="B18" s="16">
        <v>45673</v>
      </c>
      <c r="C18" s="1" t="str">
        <f>TEXT(MONTH(Tabela8[[#This Row],[Dia]]),"mmmm")</f>
        <v>janeiro</v>
      </c>
      <c r="D18" s="1" t="s">
        <v>77</v>
      </c>
      <c r="E18" s="1" t="s">
        <v>78</v>
      </c>
      <c r="F18" s="1"/>
      <c r="G18" s="1"/>
    </row>
    <row r="19" spans="1:7" ht="15" hidden="1" customHeight="1">
      <c r="A19" s="61" t="s">
        <v>49</v>
      </c>
      <c r="B19" s="16">
        <v>45674</v>
      </c>
      <c r="C19" s="1" t="str">
        <f>TEXT(MONTH(Tabela8[[#This Row],[Dia]]),"mmmm")</f>
        <v>janeiro</v>
      </c>
      <c r="D19" s="1" t="s">
        <v>77</v>
      </c>
      <c r="E19" s="1" t="s">
        <v>78</v>
      </c>
      <c r="F19" s="1"/>
      <c r="G19" s="1"/>
    </row>
    <row r="20" spans="1:7" ht="15" hidden="1" customHeight="1">
      <c r="A20" s="61" t="s">
        <v>49</v>
      </c>
      <c r="B20" s="16">
        <v>45675</v>
      </c>
      <c r="C20" s="1" t="str">
        <f>TEXT(MONTH(Tabela8[[#This Row],[Dia]]),"mmmm")</f>
        <v>janeiro</v>
      </c>
      <c r="D20" s="1" t="s">
        <v>77</v>
      </c>
      <c r="E20" s="1" t="s">
        <v>78</v>
      </c>
      <c r="F20" s="1"/>
      <c r="G20" s="1"/>
    </row>
    <row r="21" spans="1:7" ht="15" hidden="1" customHeight="1">
      <c r="A21" s="61" t="s">
        <v>49</v>
      </c>
      <c r="B21" s="16">
        <v>45676</v>
      </c>
      <c r="C21" s="1" t="str">
        <f>TEXT(MONTH(Tabela8[[#This Row],[Dia]]),"mmmm")</f>
        <v>janeiro</v>
      </c>
      <c r="D21" s="1" t="s">
        <v>77</v>
      </c>
      <c r="E21" s="1" t="s">
        <v>78</v>
      </c>
      <c r="F21" s="1"/>
      <c r="G21" s="1"/>
    </row>
    <row r="22" spans="1:7" ht="15" hidden="1" customHeight="1">
      <c r="A22" s="61" t="s">
        <v>49</v>
      </c>
      <c r="B22" s="16">
        <v>45677</v>
      </c>
      <c r="C22" s="1" t="str">
        <f>TEXT(MONTH(Tabela8[[#This Row],[Dia]]),"mmmm")</f>
        <v>janeiro</v>
      </c>
      <c r="D22" s="1" t="s">
        <v>77</v>
      </c>
      <c r="E22" s="1" t="s">
        <v>78</v>
      </c>
      <c r="F22" s="1"/>
      <c r="G22" s="1"/>
    </row>
    <row r="23" spans="1:7" ht="15" hidden="1" customHeight="1">
      <c r="A23" s="61" t="s">
        <v>49</v>
      </c>
      <c r="B23" s="16">
        <v>45678</v>
      </c>
      <c r="C23" s="1" t="str">
        <f>TEXT(MONTH(Tabela8[[#This Row],[Dia]]),"mmmm")</f>
        <v>janeiro</v>
      </c>
      <c r="D23" s="1" t="s">
        <v>77</v>
      </c>
      <c r="E23" s="1" t="s">
        <v>78</v>
      </c>
      <c r="F23" s="1"/>
      <c r="G23" s="1"/>
    </row>
    <row r="24" spans="1:7" ht="15" hidden="1" customHeight="1">
      <c r="A24" s="61" t="s">
        <v>49</v>
      </c>
      <c r="B24" s="16">
        <v>45679</v>
      </c>
      <c r="C24" s="1" t="str">
        <f>TEXT(MONTH(Tabela8[[#This Row],[Dia]]),"mmmm")</f>
        <v>janeiro</v>
      </c>
      <c r="D24" s="1" t="s">
        <v>77</v>
      </c>
      <c r="E24" s="1" t="s">
        <v>78</v>
      </c>
      <c r="F24" s="1"/>
      <c r="G24" s="1"/>
    </row>
    <row r="25" spans="1:7" ht="15" hidden="1" customHeight="1">
      <c r="A25" s="61" t="s">
        <v>49</v>
      </c>
      <c r="B25" s="16">
        <v>45680</v>
      </c>
      <c r="C25" s="1" t="str">
        <f>TEXT(MONTH(Tabela8[[#This Row],[Dia]]),"mmmm")</f>
        <v>janeiro</v>
      </c>
      <c r="D25" s="1" t="s">
        <v>77</v>
      </c>
      <c r="E25" s="1" t="s">
        <v>78</v>
      </c>
      <c r="F25" s="1"/>
      <c r="G25" s="1"/>
    </row>
    <row r="26" spans="1:7" ht="15" hidden="1" customHeight="1">
      <c r="A26" s="61" t="s">
        <v>49</v>
      </c>
      <c r="B26" s="16">
        <v>45681</v>
      </c>
      <c r="C26" s="1" t="str">
        <f>TEXT(MONTH(Tabela8[[#This Row],[Dia]]),"mmmm")</f>
        <v>janeiro</v>
      </c>
      <c r="D26" s="1" t="s">
        <v>77</v>
      </c>
      <c r="E26" s="1" t="s">
        <v>78</v>
      </c>
      <c r="F26" s="1"/>
      <c r="G26" s="1"/>
    </row>
    <row r="27" spans="1:7" ht="15" hidden="1" customHeight="1">
      <c r="A27" s="61" t="s">
        <v>49</v>
      </c>
      <c r="B27" s="16">
        <v>45682</v>
      </c>
      <c r="C27" s="1" t="str">
        <f>TEXT(MONTH(Tabela8[[#This Row],[Dia]]),"mmmm")</f>
        <v>janeiro</v>
      </c>
      <c r="D27" s="1" t="s">
        <v>77</v>
      </c>
      <c r="E27" s="1" t="s">
        <v>78</v>
      </c>
      <c r="F27" s="1"/>
      <c r="G27" s="1"/>
    </row>
    <row r="28" spans="1:7" ht="15" hidden="1" customHeight="1">
      <c r="A28" s="61" t="s">
        <v>49</v>
      </c>
      <c r="B28" s="16">
        <v>45683</v>
      </c>
      <c r="C28" s="1" t="str">
        <f>TEXT(MONTH(Tabela8[[#This Row],[Dia]]),"mmmm")</f>
        <v>janeiro</v>
      </c>
      <c r="D28" s="1" t="s">
        <v>77</v>
      </c>
      <c r="E28" s="1" t="s">
        <v>78</v>
      </c>
      <c r="F28" s="1"/>
      <c r="G28" s="1"/>
    </row>
    <row r="29" spans="1:7" ht="15" hidden="1" customHeight="1" thickBot="1">
      <c r="A29" s="161" t="s">
        <v>26</v>
      </c>
      <c r="B29" s="166">
        <v>45658</v>
      </c>
      <c r="C29" s="161">
        <v>1</v>
      </c>
      <c r="D29" s="161" t="s">
        <v>79</v>
      </c>
      <c r="E29" s="161" t="s">
        <v>80</v>
      </c>
      <c r="F29" s="1"/>
      <c r="G29" s="1"/>
    </row>
    <row r="30" spans="1:7" ht="15" hidden="1" customHeight="1" thickBot="1">
      <c r="A30" s="162" t="s">
        <v>81</v>
      </c>
      <c r="B30" s="167">
        <v>45660</v>
      </c>
      <c r="C30" s="162">
        <v>1</v>
      </c>
      <c r="D30" s="162" t="s">
        <v>79</v>
      </c>
      <c r="E30" s="162" t="s">
        <v>82</v>
      </c>
      <c r="F30" s="1"/>
      <c r="G30" s="1"/>
    </row>
    <row r="31" spans="1:7" ht="15" hidden="1" customHeight="1" thickBot="1">
      <c r="A31" s="163" t="s">
        <v>81</v>
      </c>
      <c r="B31" s="168">
        <v>45661</v>
      </c>
      <c r="C31" s="163">
        <v>1</v>
      </c>
      <c r="D31" s="163" t="s">
        <v>83</v>
      </c>
      <c r="E31" s="164"/>
      <c r="F31" s="1"/>
      <c r="G31" s="1"/>
    </row>
    <row r="32" spans="1:7" ht="15" hidden="1" customHeight="1" thickBot="1">
      <c r="A32" s="162" t="s">
        <v>81</v>
      </c>
      <c r="B32" s="167">
        <v>45662</v>
      </c>
      <c r="C32" s="162">
        <v>1</v>
      </c>
      <c r="D32" s="162" t="s">
        <v>84</v>
      </c>
      <c r="E32" s="162" t="s">
        <v>85</v>
      </c>
      <c r="F32" s="1"/>
      <c r="G32" s="1"/>
    </row>
    <row r="33" spans="1:7" ht="15" hidden="1" customHeight="1" thickBot="1">
      <c r="A33" s="163" t="s">
        <v>81</v>
      </c>
      <c r="B33" s="168">
        <v>45664</v>
      </c>
      <c r="C33" s="163">
        <v>1</v>
      </c>
      <c r="D33" s="163" t="s">
        <v>86</v>
      </c>
      <c r="E33" s="163" t="s">
        <v>82</v>
      </c>
      <c r="F33" s="1"/>
      <c r="G33" s="1"/>
    </row>
    <row r="34" spans="1:7" ht="15" hidden="1" customHeight="1" thickBot="1">
      <c r="A34" s="162" t="s">
        <v>81</v>
      </c>
      <c r="B34" s="167">
        <v>45666</v>
      </c>
      <c r="C34" s="162">
        <v>1</v>
      </c>
      <c r="D34" s="162" t="s">
        <v>83</v>
      </c>
      <c r="E34" s="165"/>
      <c r="F34" s="1"/>
      <c r="G34" s="1"/>
    </row>
    <row r="35" spans="1:7" ht="15" hidden="1" customHeight="1" thickBot="1">
      <c r="A35" s="163" t="s">
        <v>81</v>
      </c>
      <c r="B35" s="168">
        <v>45668</v>
      </c>
      <c r="C35" s="163">
        <v>1</v>
      </c>
      <c r="D35" s="163" t="s">
        <v>84</v>
      </c>
      <c r="E35" s="163" t="s">
        <v>85</v>
      </c>
      <c r="F35" s="1"/>
      <c r="G35" s="1"/>
    </row>
    <row r="36" spans="1:7" ht="15" hidden="1" customHeight="1" thickBot="1">
      <c r="A36" s="162" t="s">
        <v>81</v>
      </c>
      <c r="B36" s="162" t="s">
        <v>87</v>
      </c>
      <c r="C36" s="162">
        <v>1</v>
      </c>
      <c r="D36" s="162" t="s">
        <v>83</v>
      </c>
      <c r="E36" s="165"/>
      <c r="F36" s="1"/>
      <c r="G36" s="1"/>
    </row>
    <row r="37" spans="1:7" ht="15" hidden="1" customHeight="1" thickBot="1">
      <c r="A37" s="163" t="s">
        <v>81</v>
      </c>
      <c r="B37" s="163" t="s">
        <v>88</v>
      </c>
      <c r="C37" s="163">
        <v>1</v>
      </c>
      <c r="D37" s="163" t="s">
        <v>86</v>
      </c>
      <c r="E37" s="164"/>
      <c r="F37" s="1"/>
      <c r="G37" s="1"/>
    </row>
    <row r="38" spans="1:7" ht="15" hidden="1" customHeight="1" thickBot="1">
      <c r="A38" s="162" t="s">
        <v>81</v>
      </c>
      <c r="B38" s="162" t="s">
        <v>89</v>
      </c>
      <c r="C38" s="162">
        <v>1</v>
      </c>
      <c r="D38" s="162" t="s">
        <v>90</v>
      </c>
      <c r="E38" s="165"/>
      <c r="F38" s="1"/>
      <c r="G38" s="1"/>
    </row>
    <row r="39" spans="1:7" ht="15" hidden="1" customHeight="1" thickBot="1">
      <c r="A39" s="163" t="s">
        <v>81</v>
      </c>
      <c r="B39" s="163" t="s">
        <v>91</v>
      </c>
      <c r="C39" s="163">
        <v>1</v>
      </c>
      <c r="D39" s="163" t="s">
        <v>90</v>
      </c>
      <c r="E39" s="164"/>
      <c r="F39" s="1"/>
      <c r="G39" s="1"/>
    </row>
    <row r="40" spans="1:7" ht="15" hidden="1" customHeight="1" thickBot="1">
      <c r="A40" s="162" t="s">
        <v>26</v>
      </c>
      <c r="B40" s="162" t="s">
        <v>92</v>
      </c>
      <c r="C40" s="162">
        <v>1</v>
      </c>
      <c r="D40" s="162" t="s">
        <v>93</v>
      </c>
      <c r="E40" s="162" t="s">
        <v>94</v>
      </c>
      <c r="F40" s="1"/>
      <c r="G40" s="1"/>
    </row>
    <row r="41" spans="1:7" ht="15" hidden="1" customHeight="1" thickBot="1">
      <c r="A41" s="163" t="s">
        <v>26</v>
      </c>
      <c r="B41" s="163" t="s">
        <v>95</v>
      </c>
      <c r="C41" s="163">
        <v>1</v>
      </c>
      <c r="D41" s="163" t="s">
        <v>96</v>
      </c>
      <c r="E41" s="163" t="s">
        <v>97</v>
      </c>
      <c r="F41" s="1"/>
      <c r="G41" s="1"/>
    </row>
    <row r="42" spans="1:7" ht="15" hidden="1" customHeight="1" thickBot="1">
      <c r="A42" s="162" t="s">
        <v>26</v>
      </c>
      <c r="B42" s="162" t="s">
        <v>98</v>
      </c>
      <c r="C42" s="162">
        <v>1</v>
      </c>
      <c r="D42" s="162" t="s">
        <v>90</v>
      </c>
      <c r="E42" s="165"/>
      <c r="F42" s="1"/>
      <c r="G42" s="1"/>
    </row>
    <row r="43" spans="1:7" ht="15" hidden="1" customHeight="1" thickBot="1">
      <c r="A43" s="163" t="s">
        <v>26</v>
      </c>
      <c r="B43" s="163" t="s">
        <v>99</v>
      </c>
      <c r="C43" s="163">
        <v>1</v>
      </c>
      <c r="D43" s="163" t="s">
        <v>79</v>
      </c>
      <c r="E43" s="164"/>
      <c r="F43" s="1"/>
      <c r="G43" s="1"/>
    </row>
    <row r="44" spans="1:7" ht="15" hidden="1" customHeight="1" thickBot="1">
      <c r="A44" s="162" t="s">
        <v>26</v>
      </c>
      <c r="B44" s="162" t="s">
        <v>100</v>
      </c>
      <c r="C44" s="162">
        <v>1</v>
      </c>
      <c r="D44" s="162" t="s">
        <v>101</v>
      </c>
      <c r="E44" s="165"/>
      <c r="F44" s="1"/>
      <c r="G44" s="1"/>
    </row>
    <row r="45" spans="1:7" ht="15" hidden="1" customHeight="1" thickBot="1">
      <c r="A45" s="163" t="s">
        <v>26</v>
      </c>
      <c r="B45" s="163" t="s">
        <v>89</v>
      </c>
      <c r="C45" s="163">
        <v>1</v>
      </c>
      <c r="D45" s="163" t="s">
        <v>102</v>
      </c>
      <c r="E45" s="164"/>
      <c r="F45" s="1"/>
      <c r="G45" s="1"/>
    </row>
    <row r="46" spans="1:7" ht="15" hidden="1" customHeight="1" thickBot="1">
      <c r="A46" s="162" t="s">
        <v>81</v>
      </c>
      <c r="B46" s="162" t="s">
        <v>91</v>
      </c>
      <c r="C46" s="162">
        <v>1</v>
      </c>
      <c r="D46" s="162" t="s">
        <v>90</v>
      </c>
      <c r="E46" s="162" t="s">
        <v>103</v>
      </c>
      <c r="F46" s="1"/>
      <c r="G46" s="1"/>
    </row>
    <row r="47" spans="1:7" ht="15" hidden="1" customHeight="1" thickBot="1">
      <c r="A47" s="163" t="s">
        <v>81</v>
      </c>
      <c r="B47" s="163" t="s">
        <v>104</v>
      </c>
      <c r="C47" s="163">
        <v>1</v>
      </c>
      <c r="D47" s="163" t="s">
        <v>90</v>
      </c>
      <c r="E47" s="163" t="s">
        <v>105</v>
      </c>
      <c r="F47" s="1"/>
      <c r="G47" s="1"/>
    </row>
    <row r="48" spans="1:7" ht="15" hidden="1" customHeight="1" thickBot="1">
      <c r="A48" s="162" t="s">
        <v>106</v>
      </c>
      <c r="B48" s="162" t="s">
        <v>107</v>
      </c>
      <c r="C48" s="162">
        <v>1</v>
      </c>
      <c r="D48" s="162" t="s">
        <v>84</v>
      </c>
      <c r="E48" s="162" t="s">
        <v>108</v>
      </c>
      <c r="F48" s="1"/>
      <c r="G48" s="1"/>
    </row>
    <row r="49" spans="1:7" ht="15" hidden="1" customHeight="1" thickBot="1">
      <c r="A49" s="163" t="s">
        <v>26</v>
      </c>
      <c r="B49" s="163" t="s">
        <v>107</v>
      </c>
      <c r="C49" s="163">
        <v>1</v>
      </c>
      <c r="D49" s="163" t="s">
        <v>109</v>
      </c>
      <c r="E49" s="164"/>
      <c r="F49" s="1"/>
      <c r="G49" s="1"/>
    </row>
    <row r="50" spans="1:7" ht="15" hidden="1" customHeight="1" thickBot="1">
      <c r="A50" s="162" t="s">
        <v>106</v>
      </c>
      <c r="B50" s="162" t="s">
        <v>110</v>
      </c>
      <c r="C50" s="162">
        <v>1</v>
      </c>
      <c r="D50" s="162" t="s">
        <v>83</v>
      </c>
      <c r="E50" s="162" t="s">
        <v>111</v>
      </c>
      <c r="F50" s="1"/>
      <c r="G50" s="1"/>
    </row>
    <row r="51" spans="1:7" ht="15" hidden="1" customHeight="1" thickBot="1">
      <c r="A51" s="163" t="s">
        <v>81</v>
      </c>
      <c r="B51" s="163" t="s">
        <v>112</v>
      </c>
      <c r="C51" s="163">
        <v>1</v>
      </c>
      <c r="D51" s="163" t="s">
        <v>83</v>
      </c>
      <c r="E51" s="163" t="s">
        <v>113</v>
      </c>
      <c r="F51" s="1"/>
      <c r="G51" s="1"/>
    </row>
    <row r="52" spans="1:7" ht="15" hidden="1" customHeight="1" thickBot="1">
      <c r="A52" s="162" t="s">
        <v>81</v>
      </c>
      <c r="B52" s="162" t="s">
        <v>114</v>
      </c>
      <c r="C52" s="162">
        <v>1</v>
      </c>
      <c r="D52" s="162" t="s">
        <v>84</v>
      </c>
      <c r="E52" s="162" t="s">
        <v>115</v>
      </c>
      <c r="F52" s="1"/>
      <c r="G52" s="1"/>
    </row>
    <row r="53" spans="1:7" ht="15" hidden="1" customHeight="1" thickBot="1">
      <c r="A53" s="163" t="s">
        <v>81</v>
      </c>
      <c r="B53" s="163" t="s">
        <v>116</v>
      </c>
      <c r="C53" s="163">
        <v>1</v>
      </c>
      <c r="D53" s="163" t="s">
        <v>83</v>
      </c>
      <c r="E53" s="164"/>
      <c r="F53" s="1"/>
      <c r="G53" s="1"/>
    </row>
    <row r="54" spans="1:7" ht="15" hidden="1" customHeight="1" thickBot="1">
      <c r="A54" s="162" t="s">
        <v>81</v>
      </c>
      <c r="B54" s="162" t="s">
        <v>117</v>
      </c>
      <c r="C54" s="162">
        <v>1</v>
      </c>
      <c r="D54" s="162" t="s">
        <v>83</v>
      </c>
      <c r="E54" s="165"/>
      <c r="F54" s="1"/>
      <c r="G54" s="1"/>
    </row>
    <row r="55" spans="1:7" ht="15" hidden="1" customHeight="1" thickBot="1">
      <c r="A55" s="163" t="s">
        <v>25</v>
      </c>
      <c r="B55" s="163" t="s">
        <v>117</v>
      </c>
      <c r="C55" s="163">
        <v>1</v>
      </c>
      <c r="D55" s="163" t="s">
        <v>83</v>
      </c>
      <c r="E55" s="163" t="s">
        <v>118</v>
      </c>
      <c r="F55" s="1"/>
      <c r="G55" s="1"/>
    </row>
    <row r="56" spans="1:7" ht="15" hidden="1" customHeight="1" thickBot="1">
      <c r="A56" s="162" t="s">
        <v>26</v>
      </c>
      <c r="B56" s="162" t="s">
        <v>117</v>
      </c>
      <c r="C56" s="162">
        <v>1</v>
      </c>
      <c r="D56" s="162" t="s">
        <v>119</v>
      </c>
      <c r="E56" s="162" t="s">
        <v>120</v>
      </c>
      <c r="F56" s="1"/>
      <c r="G56" s="1"/>
    </row>
    <row r="57" spans="1:7" ht="15" hidden="1" customHeight="1" thickBot="1">
      <c r="A57" s="163" t="s">
        <v>28</v>
      </c>
      <c r="B57" s="163" t="s">
        <v>117</v>
      </c>
      <c r="C57" s="163">
        <v>1</v>
      </c>
      <c r="D57" s="163" t="s">
        <v>83</v>
      </c>
      <c r="E57" s="163" t="s">
        <v>121</v>
      </c>
      <c r="F57" s="1"/>
      <c r="G57" s="1"/>
    </row>
    <row r="58" spans="1:7" ht="15" hidden="1" customHeight="1" thickBot="1">
      <c r="A58" s="162" t="s">
        <v>122</v>
      </c>
      <c r="B58" s="162" t="s">
        <v>117</v>
      </c>
      <c r="C58" s="162">
        <v>1</v>
      </c>
      <c r="D58" s="162" t="s">
        <v>83</v>
      </c>
      <c r="E58" s="162" t="s">
        <v>121</v>
      </c>
      <c r="F58" s="1"/>
      <c r="G58" s="1"/>
    </row>
    <row r="59" spans="1:7" ht="15" hidden="1" customHeight="1" thickBot="1">
      <c r="A59" s="163" t="s">
        <v>42</v>
      </c>
      <c r="B59" s="163" t="s">
        <v>117</v>
      </c>
      <c r="C59" s="163">
        <v>1</v>
      </c>
      <c r="D59" s="163" t="s">
        <v>83</v>
      </c>
      <c r="E59" s="163" t="s">
        <v>123</v>
      </c>
      <c r="F59" s="1"/>
      <c r="G59" s="1"/>
    </row>
    <row r="60" spans="1:7" ht="15" hidden="1" customHeight="1" thickBot="1">
      <c r="A60" s="162" t="s">
        <v>45</v>
      </c>
      <c r="B60" s="162" t="s">
        <v>117</v>
      </c>
      <c r="C60" s="162">
        <v>1</v>
      </c>
      <c r="D60" s="162" t="s">
        <v>83</v>
      </c>
      <c r="E60" s="162" t="s">
        <v>123</v>
      </c>
      <c r="F60" s="1"/>
      <c r="G60" s="1"/>
    </row>
    <row r="61" spans="1:7" ht="15" hidden="1" customHeight="1" thickBot="1">
      <c r="A61" s="163" t="s">
        <v>46</v>
      </c>
      <c r="B61" s="163" t="s">
        <v>117</v>
      </c>
      <c r="C61" s="163">
        <v>1</v>
      </c>
      <c r="D61" s="163" t="s">
        <v>83</v>
      </c>
      <c r="E61" s="163" t="s">
        <v>123</v>
      </c>
      <c r="F61" s="1"/>
      <c r="G61" s="1"/>
    </row>
    <row r="62" spans="1:7" ht="15" hidden="1" customHeight="1" thickBot="1">
      <c r="A62" s="162" t="s">
        <v>47</v>
      </c>
      <c r="B62" s="162" t="s">
        <v>117</v>
      </c>
      <c r="C62" s="162">
        <v>1</v>
      </c>
      <c r="D62" s="162" t="s">
        <v>83</v>
      </c>
      <c r="E62" s="162" t="s">
        <v>123</v>
      </c>
      <c r="F62" s="1"/>
      <c r="G62" s="1"/>
    </row>
    <row r="63" spans="1:7" ht="15" hidden="1" customHeight="1" thickBot="1">
      <c r="A63" s="163" t="s">
        <v>124</v>
      </c>
      <c r="B63" s="163" t="s">
        <v>117</v>
      </c>
      <c r="C63" s="163">
        <v>1</v>
      </c>
      <c r="D63" s="163" t="s">
        <v>79</v>
      </c>
      <c r="E63" s="163" t="s">
        <v>125</v>
      </c>
      <c r="F63" s="1"/>
      <c r="G63" s="1"/>
    </row>
    <row r="64" spans="1:7" ht="15" hidden="1" customHeight="1" thickBot="1">
      <c r="A64" s="162" t="s">
        <v>126</v>
      </c>
      <c r="B64" s="162" t="s">
        <v>117</v>
      </c>
      <c r="C64" s="162">
        <v>1</v>
      </c>
      <c r="D64" s="162" t="s">
        <v>79</v>
      </c>
      <c r="E64" s="162" t="s">
        <v>127</v>
      </c>
      <c r="F64" s="1"/>
      <c r="G64" s="1"/>
    </row>
    <row r="65" spans="1:7" ht="15" hidden="1" customHeight="1" thickBot="1">
      <c r="A65" s="163" t="s">
        <v>25</v>
      </c>
      <c r="B65" s="163" t="s">
        <v>117</v>
      </c>
      <c r="C65" s="163">
        <v>1</v>
      </c>
      <c r="D65" s="163" t="s">
        <v>79</v>
      </c>
      <c r="E65" s="163" t="s">
        <v>128</v>
      </c>
      <c r="F65" s="1"/>
      <c r="G65" s="1"/>
    </row>
    <row r="66" spans="1:7" ht="15" hidden="1" customHeight="1" thickBot="1">
      <c r="A66" s="162" t="s">
        <v>26</v>
      </c>
      <c r="B66" s="162" t="s">
        <v>117</v>
      </c>
      <c r="C66" s="162">
        <v>1</v>
      </c>
      <c r="D66" s="162" t="s">
        <v>79</v>
      </c>
      <c r="E66" s="162" t="s">
        <v>128</v>
      </c>
      <c r="F66" s="1"/>
      <c r="G66" s="1"/>
    </row>
    <row r="67" spans="1:7" ht="15" hidden="1" customHeight="1" thickBot="1">
      <c r="A67" s="163" t="s">
        <v>126</v>
      </c>
      <c r="B67" s="163" t="s">
        <v>129</v>
      </c>
      <c r="C67" s="163">
        <v>1</v>
      </c>
      <c r="D67" s="163" t="s">
        <v>79</v>
      </c>
      <c r="E67" s="163" t="s">
        <v>130</v>
      </c>
      <c r="F67" s="1"/>
      <c r="G67" s="1"/>
    </row>
    <row r="68" spans="1:7" ht="15" hidden="1" customHeight="1" thickBot="1">
      <c r="A68" s="162" t="s">
        <v>26</v>
      </c>
      <c r="B68" s="162" t="s">
        <v>129</v>
      </c>
      <c r="C68" s="162">
        <v>1</v>
      </c>
      <c r="D68" s="162" t="s">
        <v>131</v>
      </c>
      <c r="E68" s="162" t="s">
        <v>128</v>
      </c>
      <c r="F68" s="1"/>
      <c r="G68" s="1"/>
    </row>
    <row r="69" spans="1:7" ht="15" hidden="1" customHeight="1" thickBot="1">
      <c r="A69" s="163" t="s">
        <v>132</v>
      </c>
      <c r="B69" s="163" t="s">
        <v>129</v>
      </c>
      <c r="C69" s="163">
        <v>1</v>
      </c>
      <c r="D69" s="163" t="s">
        <v>83</v>
      </c>
      <c r="E69" s="163" t="s">
        <v>121</v>
      </c>
      <c r="F69" s="1"/>
      <c r="G69" s="1"/>
    </row>
    <row r="70" spans="1:7" ht="15" hidden="1" customHeight="1" thickBot="1">
      <c r="A70" s="162" t="s">
        <v>81</v>
      </c>
      <c r="B70" s="162" t="s">
        <v>129</v>
      </c>
      <c r="C70" s="162">
        <v>1</v>
      </c>
      <c r="D70" s="162" t="s">
        <v>83</v>
      </c>
      <c r="E70" s="165"/>
      <c r="F70" s="1"/>
      <c r="G70" s="1"/>
    </row>
    <row r="71" spans="1:7" ht="15" hidden="1" customHeight="1" thickBot="1">
      <c r="A71" s="163" t="s">
        <v>48</v>
      </c>
      <c r="B71" s="163" t="s">
        <v>117</v>
      </c>
      <c r="C71" s="163">
        <v>1</v>
      </c>
      <c r="D71" s="163" t="s">
        <v>83</v>
      </c>
      <c r="E71" s="164"/>
      <c r="F71" s="1"/>
      <c r="G71" s="1"/>
    </row>
    <row r="72" spans="1:7" ht="15" hidden="1" customHeight="1" thickBot="1">
      <c r="A72" s="162" t="s">
        <v>28</v>
      </c>
      <c r="B72" s="162" t="s">
        <v>117</v>
      </c>
      <c r="C72" s="162">
        <v>1</v>
      </c>
      <c r="D72" s="162" t="s">
        <v>133</v>
      </c>
      <c r="E72" s="162" t="s">
        <v>134</v>
      </c>
      <c r="F72" s="1"/>
      <c r="G72" s="1"/>
    </row>
    <row r="73" spans="1:7" ht="15" hidden="1" customHeight="1" thickBot="1">
      <c r="A73" s="163" t="s">
        <v>28</v>
      </c>
      <c r="B73" s="163" t="s">
        <v>129</v>
      </c>
      <c r="C73" s="163">
        <v>1</v>
      </c>
      <c r="D73" s="163" t="s">
        <v>133</v>
      </c>
      <c r="E73" s="163" t="s">
        <v>134</v>
      </c>
      <c r="F73" s="1"/>
      <c r="G73" s="1"/>
    </row>
    <row r="74" spans="1:7" ht="15" hidden="1" customHeight="1" thickBot="1">
      <c r="A74" s="162" t="s">
        <v>135</v>
      </c>
      <c r="B74" s="162" t="s">
        <v>117</v>
      </c>
      <c r="C74" s="162">
        <v>1</v>
      </c>
      <c r="D74" s="162" t="s">
        <v>133</v>
      </c>
      <c r="E74" s="162" t="s">
        <v>134</v>
      </c>
      <c r="F74" s="1"/>
      <c r="G74" s="1"/>
    </row>
    <row r="75" spans="1:7" ht="15" hidden="1" customHeight="1" thickBot="1">
      <c r="A75" s="163" t="s">
        <v>135</v>
      </c>
      <c r="B75" s="163" t="s">
        <v>129</v>
      </c>
      <c r="C75" s="163">
        <v>1</v>
      </c>
      <c r="D75" s="163" t="s">
        <v>133</v>
      </c>
      <c r="E75" s="163" t="s">
        <v>134</v>
      </c>
      <c r="F75" s="1"/>
      <c r="G75" s="1"/>
    </row>
    <row r="76" spans="1:7" ht="15" hidden="1" customHeight="1" thickBot="1">
      <c r="A76" s="162" t="s">
        <v>34</v>
      </c>
      <c r="B76" s="162" t="s">
        <v>117</v>
      </c>
      <c r="C76" s="162">
        <v>1</v>
      </c>
      <c r="D76" s="162" t="s">
        <v>133</v>
      </c>
      <c r="E76" s="162" t="s">
        <v>134</v>
      </c>
      <c r="F76" s="1"/>
      <c r="G76" s="1"/>
    </row>
    <row r="77" spans="1:7" ht="15" hidden="1" customHeight="1" thickBot="1">
      <c r="A77" s="163" t="s">
        <v>122</v>
      </c>
      <c r="B77" s="163" t="s">
        <v>117</v>
      </c>
      <c r="C77" s="163">
        <v>1</v>
      </c>
      <c r="D77" s="163" t="s">
        <v>133</v>
      </c>
      <c r="E77" s="163" t="s">
        <v>134</v>
      </c>
      <c r="F77" s="1"/>
      <c r="G77" s="1"/>
    </row>
    <row r="78" spans="1:7" ht="15" hidden="1" customHeight="1" thickBot="1">
      <c r="A78" s="162" t="s">
        <v>136</v>
      </c>
      <c r="B78" s="162" t="s">
        <v>129</v>
      </c>
      <c r="C78" s="162">
        <v>1</v>
      </c>
      <c r="D78" s="162" t="s">
        <v>137</v>
      </c>
      <c r="E78" s="162" t="s">
        <v>138</v>
      </c>
      <c r="F78" s="1"/>
      <c r="G78" s="1"/>
    </row>
    <row r="79" spans="1:7" ht="15" hidden="1" customHeight="1" thickBot="1">
      <c r="A79" s="163" t="s">
        <v>139</v>
      </c>
      <c r="B79" s="163" t="s">
        <v>129</v>
      </c>
      <c r="C79" s="163">
        <v>1</v>
      </c>
      <c r="D79" s="163" t="s">
        <v>137</v>
      </c>
      <c r="E79" s="163" t="s">
        <v>138</v>
      </c>
      <c r="F79" s="1"/>
      <c r="G79" s="1"/>
    </row>
    <row r="80" spans="1:7" ht="15" hidden="1" customHeight="1" thickBot="1">
      <c r="A80" s="162" t="s">
        <v>140</v>
      </c>
      <c r="B80" s="162" t="s">
        <v>129</v>
      </c>
      <c r="C80" s="162">
        <v>1</v>
      </c>
      <c r="D80" s="162" t="s">
        <v>137</v>
      </c>
      <c r="E80" s="162" t="s">
        <v>138</v>
      </c>
      <c r="F80" s="1"/>
      <c r="G80" s="1"/>
    </row>
    <row r="81" spans="1:7" ht="15" hidden="1" customHeight="1" thickBot="1">
      <c r="A81" s="163" t="s">
        <v>81</v>
      </c>
      <c r="B81" s="163" t="s">
        <v>141</v>
      </c>
      <c r="C81" s="163">
        <v>1</v>
      </c>
      <c r="D81" s="163" t="s">
        <v>142</v>
      </c>
      <c r="E81" s="164"/>
      <c r="F81" s="1"/>
      <c r="G81" s="1"/>
    </row>
    <row r="82" spans="1:7" ht="15" hidden="1" customHeight="1" thickBot="1">
      <c r="A82" s="162" t="s">
        <v>28</v>
      </c>
      <c r="B82" s="162" t="s">
        <v>141</v>
      </c>
      <c r="C82" s="162">
        <v>1</v>
      </c>
      <c r="D82" s="162" t="s">
        <v>133</v>
      </c>
      <c r="E82" s="162" t="s">
        <v>134</v>
      </c>
      <c r="F82" s="1"/>
      <c r="G82" s="1"/>
    </row>
    <row r="83" spans="1:7" ht="15" hidden="1" customHeight="1" thickBot="1">
      <c r="A83" s="163" t="s">
        <v>135</v>
      </c>
      <c r="B83" s="163" t="s">
        <v>141</v>
      </c>
      <c r="C83" s="163">
        <v>1</v>
      </c>
      <c r="D83" s="163" t="s">
        <v>133</v>
      </c>
      <c r="E83" s="163" t="s">
        <v>134</v>
      </c>
      <c r="F83" s="1"/>
      <c r="G83" s="1"/>
    </row>
    <row r="84" spans="1:7" ht="15" hidden="1" customHeight="1" thickBot="1">
      <c r="A84" s="162" t="s">
        <v>122</v>
      </c>
      <c r="B84" s="162" t="s">
        <v>141</v>
      </c>
      <c r="C84" s="162">
        <v>1</v>
      </c>
      <c r="D84" s="162" t="s">
        <v>133</v>
      </c>
      <c r="E84" s="162" t="s">
        <v>134</v>
      </c>
      <c r="F84" s="1"/>
      <c r="G84" s="1"/>
    </row>
    <row r="85" spans="1:7" ht="15" hidden="1" customHeight="1" thickBot="1">
      <c r="A85" s="163" t="s">
        <v>26</v>
      </c>
      <c r="B85" s="163" t="s">
        <v>141</v>
      </c>
      <c r="C85" s="163">
        <v>1</v>
      </c>
      <c r="D85" s="163" t="s">
        <v>143</v>
      </c>
      <c r="E85" s="163" t="s">
        <v>144</v>
      </c>
      <c r="F85" s="1"/>
      <c r="G85" s="1"/>
    </row>
    <row r="86" spans="1:7" ht="15" hidden="1" customHeight="1" thickBot="1">
      <c r="A86" s="162" t="s">
        <v>145</v>
      </c>
      <c r="B86" s="162" t="s">
        <v>141</v>
      </c>
      <c r="C86" s="162">
        <v>1</v>
      </c>
      <c r="D86" s="162" t="s">
        <v>146</v>
      </c>
      <c r="E86" s="162" t="s">
        <v>147</v>
      </c>
      <c r="F86" s="1"/>
      <c r="G86" s="1"/>
    </row>
    <row r="87" spans="1:7" ht="15" hidden="1" customHeight="1" thickBot="1">
      <c r="A87" s="163" t="s">
        <v>148</v>
      </c>
      <c r="B87" s="163" t="s">
        <v>141</v>
      </c>
      <c r="C87" s="163">
        <v>1</v>
      </c>
      <c r="D87" s="163" t="s">
        <v>137</v>
      </c>
      <c r="E87" s="163" t="s">
        <v>137</v>
      </c>
      <c r="F87" s="1"/>
      <c r="G87" s="1"/>
    </row>
    <row r="88" spans="1:7" ht="15" hidden="1" customHeight="1" thickBot="1">
      <c r="A88" s="162" t="s">
        <v>136</v>
      </c>
      <c r="B88" s="162" t="s">
        <v>141</v>
      </c>
      <c r="C88" s="162">
        <v>1</v>
      </c>
      <c r="D88" s="162" t="s">
        <v>137</v>
      </c>
      <c r="E88" s="162" t="s">
        <v>149</v>
      </c>
      <c r="F88" s="1"/>
      <c r="G88" s="1"/>
    </row>
    <row r="89" spans="1:7" ht="15" hidden="1" customHeight="1" thickBot="1">
      <c r="A89" s="163" t="s">
        <v>139</v>
      </c>
      <c r="B89" s="163" t="s">
        <v>141</v>
      </c>
      <c r="C89" s="163">
        <v>1</v>
      </c>
      <c r="D89" s="163" t="s">
        <v>137</v>
      </c>
      <c r="E89" s="163" t="s">
        <v>149</v>
      </c>
      <c r="F89" s="1"/>
      <c r="G89" s="1"/>
    </row>
    <row r="90" spans="1:7" ht="15" hidden="1" customHeight="1" thickBot="1">
      <c r="A90" s="162" t="s">
        <v>140</v>
      </c>
      <c r="B90" s="162" t="s">
        <v>141</v>
      </c>
      <c r="C90" s="162">
        <v>1</v>
      </c>
      <c r="D90" s="162" t="s">
        <v>137</v>
      </c>
      <c r="E90" s="162" t="s">
        <v>149</v>
      </c>
      <c r="F90" s="1"/>
      <c r="G90" s="1"/>
    </row>
    <row r="91" spans="1:7" ht="15" hidden="1" customHeight="1" thickBot="1">
      <c r="A91" s="163" t="s">
        <v>150</v>
      </c>
      <c r="B91" s="163" t="s">
        <v>141</v>
      </c>
      <c r="C91" s="163">
        <v>1</v>
      </c>
      <c r="D91" s="163" t="s">
        <v>137</v>
      </c>
      <c r="E91" s="163" t="s">
        <v>151</v>
      </c>
      <c r="F91" s="1"/>
      <c r="G91" s="1"/>
    </row>
    <row r="92" spans="1:7" hidden="1">
      <c r="A92" s="61" t="s">
        <v>152</v>
      </c>
      <c r="B92" s="1">
        <v>30</v>
      </c>
      <c r="C92" s="1">
        <v>1</v>
      </c>
      <c r="D92" s="1" t="s">
        <v>137</v>
      </c>
      <c r="E92" s="1" t="s">
        <v>128</v>
      </c>
      <c r="F92" s="1"/>
      <c r="G92" s="1"/>
    </row>
    <row r="93" spans="1:7" hidden="1">
      <c r="A93" s="61" t="s">
        <v>153</v>
      </c>
      <c r="B93" s="1">
        <v>30</v>
      </c>
      <c r="C93" s="1">
        <v>1</v>
      </c>
      <c r="D93" s="1" t="s">
        <v>137</v>
      </c>
      <c r="E93" s="1" t="s">
        <v>128</v>
      </c>
      <c r="F93" s="1"/>
      <c r="G93" s="1"/>
    </row>
    <row r="94" spans="1:7" hidden="1">
      <c r="A94" s="61" t="s">
        <v>154</v>
      </c>
      <c r="B94" s="1">
        <v>30</v>
      </c>
      <c r="C94" s="1">
        <v>1</v>
      </c>
      <c r="D94" s="1" t="s">
        <v>137</v>
      </c>
      <c r="E94" s="1" t="s">
        <v>128</v>
      </c>
      <c r="F94" s="1"/>
      <c r="G94" s="1"/>
    </row>
    <row r="95" spans="1:7" hidden="1">
      <c r="A95" s="61" t="s">
        <v>155</v>
      </c>
      <c r="B95" s="1">
        <v>30</v>
      </c>
      <c r="C95" s="1">
        <v>1</v>
      </c>
      <c r="D95" s="1" t="s">
        <v>137</v>
      </c>
      <c r="E95" s="1" t="s">
        <v>128</v>
      </c>
      <c r="F95" s="1"/>
      <c r="G95" s="1"/>
    </row>
    <row r="96" spans="1:7" hidden="1">
      <c r="A96" s="61" t="s">
        <v>156</v>
      </c>
      <c r="B96" s="1">
        <v>30</v>
      </c>
      <c r="C96" s="1">
        <v>1</v>
      </c>
      <c r="D96" s="1" t="s">
        <v>137</v>
      </c>
      <c r="E96" s="1" t="s">
        <v>128</v>
      </c>
      <c r="F96" s="1"/>
      <c r="G96" s="1"/>
    </row>
    <row r="97" spans="1:7" hidden="1">
      <c r="A97" s="61" t="s">
        <v>148</v>
      </c>
      <c r="B97" s="1">
        <v>30</v>
      </c>
      <c r="C97" s="1">
        <v>1</v>
      </c>
      <c r="D97" s="1" t="s">
        <v>137</v>
      </c>
      <c r="E97" s="1" t="s">
        <v>128</v>
      </c>
      <c r="F97" s="1"/>
      <c r="G97" s="1"/>
    </row>
    <row r="98" spans="1:7" hidden="1">
      <c r="A98" s="61" t="s">
        <v>157</v>
      </c>
      <c r="B98" s="1">
        <v>30</v>
      </c>
      <c r="C98" s="1">
        <v>1</v>
      </c>
      <c r="D98" s="1" t="s">
        <v>137</v>
      </c>
      <c r="E98" s="1" t="s">
        <v>128</v>
      </c>
      <c r="F98" s="1"/>
      <c r="G98" s="1"/>
    </row>
    <row r="99" spans="1:7" hidden="1">
      <c r="A99" s="61" t="s">
        <v>136</v>
      </c>
      <c r="B99" s="1">
        <v>30</v>
      </c>
      <c r="C99" s="1">
        <v>1</v>
      </c>
      <c r="D99" s="1" t="s">
        <v>137</v>
      </c>
      <c r="E99" s="1" t="s">
        <v>149</v>
      </c>
      <c r="F99" s="1"/>
      <c r="G99" s="1"/>
    </row>
    <row r="100" spans="1:7" hidden="1">
      <c r="A100" s="61" t="s">
        <v>139</v>
      </c>
      <c r="B100" s="1">
        <v>30</v>
      </c>
      <c r="C100" s="1">
        <v>1</v>
      </c>
      <c r="D100" s="1" t="s">
        <v>137</v>
      </c>
      <c r="E100" s="1" t="s">
        <v>149</v>
      </c>
      <c r="F100" s="1"/>
      <c r="G100" s="1"/>
    </row>
    <row r="101" spans="1:7" hidden="1">
      <c r="A101" s="61" t="s">
        <v>140</v>
      </c>
      <c r="B101" s="1">
        <v>30</v>
      </c>
      <c r="C101" s="1">
        <v>1</v>
      </c>
      <c r="D101" s="1" t="s">
        <v>137</v>
      </c>
      <c r="E101" s="1" t="s">
        <v>149</v>
      </c>
      <c r="F101" s="1"/>
      <c r="G101" s="1"/>
    </row>
    <row r="102" spans="1:7" hidden="1">
      <c r="A102" s="61" t="s">
        <v>132</v>
      </c>
      <c r="B102" s="1">
        <v>30</v>
      </c>
      <c r="C102" s="1">
        <v>1</v>
      </c>
      <c r="D102" s="1" t="s">
        <v>90</v>
      </c>
      <c r="F102" s="1"/>
      <c r="G102" s="1"/>
    </row>
    <row r="103" spans="1:7" hidden="1">
      <c r="A103" s="61" t="s">
        <v>106</v>
      </c>
      <c r="B103" s="1">
        <v>30</v>
      </c>
      <c r="C103" s="1">
        <v>1</v>
      </c>
      <c r="D103" s="1" t="s">
        <v>142</v>
      </c>
      <c r="F103" s="1"/>
      <c r="G103" s="1"/>
    </row>
    <row r="104" spans="1:7" hidden="1">
      <c r="A104" s="61" t="s">
        <v>158</v>
      </c>
      <c r="B104" s="1">
        <v>30</v>
      </c>
      <c r="C104" s="1">
        <v>1</v>
      </c>
      <c r="D104" s="1" t="s">
        <v>159</v>
      </c>
      <c r="E104" s="1" t="s">
        <v>160</v>
      </c>
      <c r="F104" s="1"/>
      <c r="G104" s="1"/>
    </row>
    <row r="105" spans="1:7" hidden="1">
      <c r="A105" s="61" t="s">
        <v>150</v>
      </c>
      <c r="B105" s="1">
        <v>30</v>
      </c>
      <c r="C105" s="1">
        <v>1</v>
      </c>
      <c r="D105" s="1" t="s">
        <v>161</v>
      </c>
      <c r="F105" s="1"/>
      <c r="G105" s="1"/>
    </row>
    <row r="106" spans="1:7" hidden="1">
      <c r="A106" s="61" t="s">
        <v>152</v>
      </c>
      <c r="B106" s="1">
        <v>31</v>
      </c>
      <c r="C106" s="1">
        <v>1</v>
      </c>
      <c r="D106" s="1" t="s">
        <v>161</v>
      </c>
      <c r="E106" s="1" t="s">
        <v>160</v>
      </c>
      <c r="F106" s="1"/>
      <c r="G106" s="1"/>
    </row>
    <row r="107" spans="1:7" hidden="1">
      <c r="A107" s="61" t="s">
        <v>153</v>
      </c>
      <c r="B107" s="1">
        <v>31</v>
      </c>
      <c r="C107" s="1">
        <v>1</v>
      </c>
      <c r="D107" s="1" t="s">
        <v>161</v>
      </c>
      <c r="E107" s="1" t="s">
        <v>160</v>
      </c>
      <c r="F107" s="1"/>
      <c r="G107" s="1"/>
    </row>
    <row r="108" spans="1:7" hidden="1">
      <c r="A108" s="61" t="s">
        <v>154</v>
      </c>
      <c r="B108" s="1">
        <v>31</v>
      </c>
      <c r="C108" s="1">
        <v>1</v>
      </c>
      <c r="D108" s="1" t="s">
        <v>161</v>
      </c>
      <c r="E108" s="1" t="s">
        <v>160</v>
      </c>
      <c r="F108" s="1"/>
      <c r="G108" s="1"/>
    </row>
    <row r="109" spans="1:7" hidden="1">
      <c r="A109" s="61" t="s">
        <v>155</v>
      </c>
      <c r="B109" s="1">
        <v>31</v>
      </c>
      <c r="C109" s="1">
        <v>1</v>
      </c>
      <c r="D109" s="1" t="s">
        <v>161</v>
      </c>
      <c r="E109" s="1" t="s">
        <v>160</v>
      </c>
      <c r="F109" s="1"/>
      <c r="G109" s="1"/>
    </row>
    <row r="110" spans="1:7" hidden="1">
      <c r="A110" s="61" t="s">
        <v>162</v>
      </c>
      <c r="B110" s="1">
        <v>31</v>
      </c>
      <c r="C110" s="1">
        <v>1</v>
      </c>
      <c r="D110" s="1" t="s">
        <v>161</v>
      </c>
      <c r="E110" s="1" t="s">
        <v>160</v>
      </c>
      <c r="F110" s="1"/>
      <c r="G110" s="1"/>
    </row>
    <row r="111" spans="1:7" hidden="1">
      <c r="A111" s="61" t="s">
        <v>106</v>
      </c>
      <c r="B111" s="1">
        <v>31</v>
      </c>
      <c r="C111" s="1">
        <v>1</v>
      </c>
      <c r="D111" s="1" t="s">
        <v>142</v>
      </c>
      <c r="E111" s="1" t="s">
        <v>163</v>
      </c>
      <c r="F111" s="1"/>
      <c r="G111" s="1"/>
    </row>
    <row r="112" spans="1:7" hidden="1">
      <c r="A112" s="61" t="s">
        <v>164</v>
      </c>
      <c r="B112" s="1">
        <v>31</v>
      </c>
      <c r="C112" s="1">
        <v>1</v>
      </c>
      <c r="D112" s="1" t="s">
        <v>142</v>
      </c>
      <c r="E112" s="1" t="s">
        <v>160</v>
      </c>
      <c r="F112" s="1"/>
      <c r="G112" s="1"/>
    </row>
    <row r="113" spans="1:7" hidden="1">
      <c r="A113" s="61" t="s">
        <v>145</v>
      </c>
      <c r="B113" s="1">
        <v>31</v>
      </c>
      <c r="C113" s="1">
        <v>1</v>
      </c>
      <c r="D113" s="1" t="s">
        <v>142</v>
      </c>
      <c r="E113" s="1" t="s">
        <v>160</v>
      </c>
      <c r="F113" s="1"/>
      <c r="G113" s="1"/>
    </row>
    <row r="114" spans="1:7" hidden="1">
      <c r="A114" s="61" t="s">
        <v>165</v>
      </c>
      <c r="B114" s="1">
        <v>31</v>
      </c>
      <c r="C114" s="1">
        <v>1</v>
      </c>
      <c r="D114" s="1" t="s">
        <v>142</v>
      </c>
      <c r="E114" s="1" t="s">
        <v>160</v>
      </c>
      <c r="F114" s="1"/>
      <c r="G114" s="1"/>
    </row>
    <row r="115" spans="1:7" hidden="1">
      <c r="A115" s="61" t="s">
        <v>136</v>
      </c>
      <c r="B115" s="1">
        <v>31</v>
      </c>
      <c r="C115" s="1">
        <v>1</v>
      </c>
      <c r="D115" s="1" t="s">
        <v>142</v>
      </c>
      <c r="E115" s="1" t="s">
        <v>160</v>
      </c>
      <c r="F115" s="1"/>
      <c r="G115" s="1"/>
    </row>
    <row r="116" spans="1:7" hidden="1">
      <c r="A116" s="61" t="s">
        <v>139</v>
      </c>
      <c r="B116" s="1">
        <v>31</v>
      </c>
      <c r="C116" s="1">
        <v>1</v>
      </c>
      <c r="D116" s="1" t="s">
        <v>142</v>
      </c>
      <c r="E116" s="1" t="s">
        <v>160</v>
      </c>
      <c r="F116" s="1"/>
      <c r="G116" s="1"/>
    </row>
    <row r="117" spans="1:7" hidden="1">
      <c r="A117" s="61" t="s">
        <v>139</v>
      </c>
      <c r="B117" s="1">
        <v>31</v>
      </c>
      <c r="C117" s="1">
        <v>1</v>
      </c>
      <c r="D117" s="1" t="s">
        <v>142</v>
      </c>
      <c r="F117" s="1"/>
      <c r="G117" s="1"/>
    </row>
    <row r="118" spans="1:7" hidden="1">
      <c r="A118" s="61" t="s">
        <v>158</v>
      </c>
      <c r="B118" s="1">
        <v>31</v>
      </c>
      <c r="C118" s="1">
        <v>1</v>
      </c>
      <c r="D118" s="1" t="s">
        <v>166</v>
      </c>
      <c r="E118" s="1" t="s">
        <v>167</v>
      </c>
      <c r="F118" s="1"/>
      <c r="G118" s="1"/>
    </row>
    <row r="119" spans="1:7" hidden="1">
      <c r="A119" s="61" t="s">
        <v>132</v>
      </c>
      <c r="B119" s="1">
        <v>31</v>
      </c>
      <c r="C119" s="1">
        <v>1</v>
      </c>
      <c r="D119" s="1" t="s">
        <v>142</v>
      </c>
      <c r="E119" s="1" t="s">
        <v>168</v>
      </c>
      <c r="F119" s="1"/>
      <c r="G119" s="1"/>
    </row>
    <row r="120" spans="1:7" hidden="1">
      <c r="A120" s="61" t="s">
        <v>132</v>
      </c>
      <c r="B120" s="1">
        <v>1</v>
      </c>
      <c r="C120" s="1">
        <v>2</v>
      </c>
      <c r="D120" s="1" t="s">
        <v>142</v>
      </c>
      <c r="E120" s="1" t="s">
        <v>169</v>
      </c>
      <c r="F120" s="1"/>
      <c r="G120" s="1"/>
    </row>
    <row r="121" spans="1:7" hidden="1">
      <c r="A121" s="61" t="s">
        <v>132</v>
      </c>
      <c r="B121" s="1">
        <v>2</v>
      </c>
      <c r="C121" s="1">
        <v>2</v>
      </c>
      <c r="D121" s="1" t="s">
        <v>142</v>
      </c>
      <c r="E121" s="1" t="s">
        <v>169</v>
      </c>
      <c r="F121" s="1"/>
      <c r="G121" s="1"/>
    </row>
    <row r="122" spans="1:7" hidden="1">
      <c r="A122" s="61" t="s">
        <v>170</v>
      </c>
      <c r="B122" s="1">
        <v>2</v>
      </c>
      <c r="C122" s="1">
        <v>2</v>
      </c>
      <c r="D122" s="1" t="s">
        <v>142</v>
      </c>
      <c r="E122" s="1" t="s">
        <v>169</v>
      </c>
      <c r="F122" s="1"/>
      <c r="G122" s="1"/>
    </row>
    <row r="123" spans="1:7" hidden="1">
      <c r="A123" s="61" t="s">
        <v>153</v>
      </c>
      <c r="B123" s="1">
        <v>2</v>
      </c>
      <c r="C123" s="1">
        <v>1</v>
      </c>
      <c r="D123" s="1" t="s">
        <v>133</v>
      </c>
      <c r="E123" s="1" t="s">
        <v>171</v>
      </c>
      <c r="F123" s="1"/>
      <c r="G123" s="1"/>
    </row>
    <row r="124" spans="1:7" hidden="1">
      <c r="A124" s="61" t="s">
        <v>172</v>
      </c>
      <c r="B124" s="1">
        <v>1</v>
      </c>
      <c r="C124" s="1">
        <v>2</v>
      </c>
      <c r="D124" s="1" t="s">
        <v>142</v>
      </c>
      <c r="E124" s="1" t="s">
        <v>169</v>
      </c>
      <c r="F124" s="1"/>
      <c r="G124" s="1"/>
    </row>
    <row r="125" spans="1:7" hidden="1">
      <c r="A125" s="61" t="s">
        <v>152</v>
      </c>
      <c r="B125" s="1">
        <v>2</v>
      </c>
      <c r="C125" s="1">
        <v>1</v>
      </c>
      <c r="D125" s="1" t="s">
        <v>173</v>
      </c>
      <c r="E125" s="1" t="s">
        <v>171</v>
      </c>
      <c r="F125" s="1"/>
      <c r="G125" s="1"/>
    </row>
    <row r="126" spans="1:7" hidden="1">
      <c r="A126" s="61" t="s">
        <v>172</v>
      </c>
      <c r="B126" s="1">
        <v>2</v>
      </c>
      <c r="C126" s="1">
        <v>2</v>
      </c>
      <c r="D126" s="1" t="s">
        <v>142</v>
      </c>
      <c r="E126" s="1" t="s">
        <v>169</v>
      </c>
      <c r="F126" s="1"/>
      <c r="G126" s="1"/>
    </row>
    <row r="127" spans="1:7" hidden="1">
      <c r="A127" s="61" t="s">
        <v>174</v>
      </c>
      <c r="B127" s="1">
        <v>2</v>
      </c>
      <c r="C127" s="1">
        <v>1</v>
      </c>
      <c r="D127" s="1" t="s">
        <v>133</v>
      </c>
      <c r="E127" s="1" t="s">
        <v>171</v>
      </c>
      <c r="F127" s="1"/>
      <c r="G127" s="1"/>
    </row>
    <row r="128" spans="1:7" hidden="1">
      <c r="A128" s="61" t="s">
        <v>172</v>
      </c>
      <c r="B128" s="1">
        <v>3</v>
      </c>
      <c r="C128" s="1">
        <v>2</v>
      </c>
      <c r="D128" s="1" t="s">
        <v>142</v>
      </c>
      <c r="E128" s="1" t="s">
        <v>169</v>
      </c>
      <c r="F128" s="1"/>
      <c r="G128" s="1"/>
    </row>
    <row r="129" spans="1:7" hidden="1">
      <c r="A129" s="61" t="s">
        <v>175</v>
      </c>
      <c r="B129" s="1">
        <v>2</v>
      </c>
      <c r="C129" s="1">
        <v>1</v>
      </c>
      <c r="D129" s="1" t="s">
        <v>173</v>
      </c>
      <c r="E129" s="1" t="s">
        <v>171</v>
      </c>
      <c r="F129" s="1"/>
      <c r="G129" s="1"/>
    </row>
    <row r="130" spans="1:7" hidden="1">
      <c r="A130" s="61" t="s">
        <v>152</v>
      </c>
      <c r="B130" s="1">
        <v>2</v>
      </c>
      <c r="C130" s="1">
        <v>2</v>
      </c>
      <c r="D130" s="1" t="s">
        <v>173</v>
      </c>
      <c r="E130" s="1" t="s">
        <v>171</v>
      </c>
      <c r="F130" s="1"/>
      <c r="G130" s="1"/>
    </row>
    <row r="131" spans="1:7" hidden="1">
      <c r="A131" s="61" t="s">
        <v>153</v>
      </c>
      <c r="B131" s="1">
        <v>2</v>
      </c>
      <c r="C131" s="1">
        <v>2</v>
      </c>
      <c r="D131" s="1" t="s">
        <v>173</v>
      </c>
      <c r="E131" s="1" t="s">
        <v>171</v>
      </c>
      <c r="F131" s="1"/>
      <c r="G131" s="1"/>
    </row>
    <row r="132" spans="1:7" hidden="1">
      <c r="A132" s="61" t="s">
        <v>176</v>
      </c>
      <c r="B132" s="1">
        <v>1</v>
      </c>
      <c r="C132" s="1">
        <v>2</v>
      </c>
      <c r="D132" s="1" t="s">
        <v>142</v>
      </c>
      <c r="E132" s="1" t="s">
        <v>177</v>
      </c>
      <c r="F132" s="1"/>
      <c r="G132" s="1"/>
    </row>
    <row r="133" spans="1:7" hidden="1">
      <c r="A133" s="61" t="s">
        <v>178</v>
      </c>
      <c r="B133" s="1">
        <v>2</v>
      </c>
      <c r="C133" s="1">
        <v>2</v>
      </c>
      <c r="D133" s="1" t="s">
        <v>173</v>
      </c>
      <c r="E133" s="1" t="s">
        <v>171</v>
      </c>
      <c r="F133" s="1"/>
      <c r="G133" s="1"/>
    </row>
    <row r="134" spans="1:7" hidden="1">
      <c r="A134" s="61" t="s">
        <v>179</v>
      </c>
      <c r="B134" s="1">
        <v>2</v>
      </c>
      <c r="C134" s="1">
        <v>2</v>
      </c>
      <c r="D134" s="1" t="s">
        <v>173</v>
      </c>
      <c r="E134" s="1" t="s">
        <v>171</v>
      </c>
      <c r="F134" s="1"/>
      <c r="G134" s="1"/>
    </row>
    <row r="135" spans="1:7" hidden="1">
      <c r="A135" s="61" t="s">
        <v>180</v>
      </c>
      <c r="B135" s="1">
        <v>1</v>
      </c>
      <c r="C135" s="1">
        <v>3</v>
      </c>
      <c r="D135" s="1" t="s">
        <v>77</v>
      </c>
      <c r="E135" s="1" t="s">
        <v>181</v>
      </c>
      <c r="F135" s="1"/>
      <c r="G135" s="1"/>
    </row>
    <row r="136" spans="1:7" hidden="1">
      <c r="A136" s="61" t="s">
        <v>176</v>
      </c>
      <c r="B136" s="1">
        <v>2</v>
      </c>
      <c r="C136" s="1">
        <v>2</v>
      </c>
      <c r="D136" s="1" t="s">
        <v>142</v>
      </c>
      <c r="E136" s="1" t="s">
        <v>182</v>
      </c>
      <c r="F136" s="1"/>
      <c r="G136" s="1"/>
    </row>
    <row r="137" spans="1:7" hidden="1">
      <c r="A137" s="61" t="s">
        <v>176</v>
      </c>
      <c r="B137" s="1">
        <v>3</v>
      </c>
      <c r="C137" s="1">
        <v>2</v>
      </c>
      <c r="D137" s="1" t="s">
        <v>142</v>
      </c>
      <c r="E137" s="1" t="s">
        <v>177</v>
      </c>
      <c r="F137" s="1"/>
      <c r="G137" s="1"/>
    </row>
    <row r="138" spans="1:7" hidden="1">
      <c r="A138" s="61" t="s">
        <v>41</v>
      </c>
      <c r="B138" s="1">
        <v>1</v>
      </c>
      <c r="C138" s="1">
        <v>3</v>
      </c>
      <c r="D138" s="1" t="s">
        <v>183</v>
      </c>
      <c r="E138" s="1" t="s">
        <v>184</v>
      </c>
      <c r="F138" s="1"/>
      <c r="G138" s="1"/>
    </row>
    <row r="139" spans="1:7" hidden="1">
      <c r="A139" s="61" t="s">
        <v>185</v>
      </c>
      <c r="B139" s="1">
        <v>1</v>
      </c>
      <c r="C139" s="1">
        <v>3</v>
      </c>
      <c r="D139" s="1" t="s">
        <v>183</v>
      </c>
      <c r="E139" s="1" t="s">
        <v>186</v>
      </c>
      <c r="F139" s="1"/>
      <c r="G139" s="1"/>
    </row>
    <row r="140" spans="1:7" hidden="1">
      <c r="A140" s="61" t="s">
        <v>187</v>
      </c>
      <c r="B140" s="1">
        <v>1</v>
      </c>
      <c r="C140" s="1">
        <v>3</v>
      </c>
      <c r="D140" s="1" t="s">
        <v>183</v>
      </c>
      <c r="E140" s="1" t="s">
        <v>186</v>
      </c>
      <c r="F140" s="1"/>
      <c r="G140" s="1"/>
    </row>
    <row r="141" spans="1:7" hidden="1">
      <c r="A141" s="61" t="s">
        <v>188</v>
      </c>
      <c r="B141" s="1">
        <v>1</v>
      </c>
      <c r="C141" s="1">
        <v>2</v>
      </c>
      <c r="D141" s="1" t="s">
        <v>161</v>
      </c>
      <c r="E141" s="1" t="s">
        <v>168</v>
      </c>
      <c r="F141" s="1"/>
      <c r="G141" s="1"/>
    </row>
    <row r="142" spans="1:7" hidden="1">
      <c r="A142" s="61" t="s">
        <v>188</v>
      </c>
      <c r="B142" s="1">
        <v>2</v>
      </c>
      <c r="C142" s="1">
        <v>2</v>
      </c>
      <c r="D142" s="1" t="s">
        <v>161</v>
      </c>
      <c r="E142" s="1" t="s">
        <v>168</v>
      </c>
      <c r="F142" s="1"/>
      <c r="G142" s="1"/>
    </row>
    <row r="143" spans="1:7" hidden="1">
      <c r="A143" s="61" t="s">
        <v>188</v>
      </c>
      <c r="B143" s="1">
        <v>3</v>
      </c>
      <c r="C143" s="1">
        <v>2</v>
      </c>
      <c r="D143" s="1" t="s">
        <v>161</v>
      </c>
      <c r="E143" s="1" t="s">
        <v>168</v>
      </c>
      <c r="F143" s="1"/>
      <c r="G143" s="1"/>
    </row>
    <row r="144" spans="1:7" hidden="1">
      <c r="A144" s="61" t="s">
        <v>189</v>
      </c>
      <c r="B144" s="1">
        <v>1</v>
      </c>
      <c r="C144" s="1">
        <v>2</v>
      </c>
      <c r="D144" s="1" t="s">
        <v>161</v>
      </c>
      <c r="E144" s="1" t="s">
        <v>168</v>
      </c>
      <c r="F144" s="1"/>
      <c r="G144" s="1"/>
    </row>
    <row r="145" spans="1:7" hidden="1">
      <c r="A145" s="61" t="s">
        <v>189</v>
      </c>
      <c r="B145" s="1">
        <v>2</v>
      </c>
      <c r="C145" s="1">
        <v>2</v>
      </c>
      <c r="D145" s="1" t="s">
        <v>161</v>
      </c>
      <c r="E145" s="1" t="s">
        <v>168</v>
      </c>
      <c r="F145" s="1"/>
      <c r="G145" s="1"/>
    </row>
    <row r="146" spans="1:7" hidden="1">
      <c r="A146" s="61" t="s">
        <v>189</v>
      </c>
      <c r="B146" s="1">
        <v>3</v>
      </c>
      <c r="C146" s="1">
        <v>2</v>
      </c>
      <c r="D146" s="1" t="s">
        <v>161</v>
      </c>
      <c r="E146" s="1" t="s">
        <v>168</v>
      </c>
      <c r="F146" s="1"/>
      <c r="G146" s="1"/>
    </row>
    <row r="147" spans="1:7" hidden="1">
      <c r="A147" s="61" t="s">
        <v>48</v>
      </c>
      <c r="B147" s="1">
        <v>1</v>
      </c>
      <c r="C147" s="1">
        <v>2</v>
      </c>
      <c r="D147" s="1" t="s">
        <v>161</v>
      </c>
      <c r="E147" s="1" t="s">
        <v>168</v>
      </c>
      <c r="F147" s="1"/>
      <c r="G147" s="1"/>
    </row>
    <row r="148" spans="1:7" hidden="1">
      <c r="A148" s="61" t="s">
        <v>48</v>
      </c>
      <c r="B148" s="1">
        <v>2</v>
      </c>
      <c r="C148" s="1">
        <v>2</v>
      </c>
      <c r="D148" s="1" t="s">
        <v>161</v>
      </c>
      <c r="E148" s="1" t="s">
        <v>168</v>
      </c>
      <c r="F148" s="1"/>
      <c r="G148" s="1"/>
    </row>
    <row r="149" spans="1:7" hidden="1">
      <c r="A149" s="61" t="s">
        <v>48</v>
      </c>
      <c r="B149" s="1">
        <v>3</v>
      </c>
      <c r="C149" s="1">
        <v>2</v>
      </c>
      <c r="D149" s="1" t="s">
        <v>161</v>
      </c>
      <c r="E149" s="1" t="s">
        <v>168</v>
      </c>
      <c r="F149" s="1"/>
      <c r="G149" s="1"/>
    </row>
    <row r="150" spans="1:7" hidden="1">
      <c r="A150" s="61" t="s">
        <v>106</v>
      </c>
      <c r="B150" s="1">
        <v>2</v>
      </c>
      <c r="C150" s="1">
        <v>1</v>
      </c>
      <c r="D150" s="1" t="s">
        <v>142</v>
      </c>
      <c r="E150" s="1" t="s">
        <v>190</v>
      </c>
      <c r="F150" s="1"/>
      <c r="G150" s="1"/>
    </row>
    <row r="151" spans="1:7" hidden="1">
      <c r="A151" s="61" t="s">
        <v>106</v>
      </c>
      <c r="B151" s="1">
        <v>2</v>
      </c>
      <c r="C151" s="1">
        <v>2</v>
      </c>
      <c r="D151" s="1" t="s">
        <v>142</v>
      </c>
      <c r="E151" s="1" t="s">
        <v>191</v>
      </c>
      <c r="F151" s="1"/>
      <c r="G151" s="1"/>
    </row>
    <row r="152" spans="1:7" hidden="1">
      <c r="A152" s="61" t="s">
        <v>192</v>
      </c>
      <c r="B152" s="1">
        <v>1</v>
      </c>
      <c r="C152" s="1">
        <v>3</v>
      </c>
      <c r="D152" s="1" t="s">
        <v>183</v>
      </c>
      <c r="E152" s="1" t="s">
        <v>186</v>
      </c>
      <c r="F152" s="1"/>
      <c r="G152" s="1"/>
    </row>
    <row r="153" spans="1:7" hidden="1">
      <c r="A153" s="61" t="s">
        <v>193</v>
      </c>
      <c r="B153" s="1">
        <v>1</v>
      </c>
      <c r="C153" s="1">
        <v>3</v>
      </c>
      <c r="D153" s="1" t="s">
        <v>77</v>
      </c>
      <c r="E153" s="1" t="s">
        <v>194</v>
      </c>
      <c r="F153" s="1"/>
      <c r="G153" s="1"/>
    </row>
    <row r="154" spans="1:7" hidden="1">
      <c r="A154" s="61" t="s">
        <v>195</v>
      </c>
      <c r="B154" s="1">
        <v>4</v>
      </c>
      <c r="C154" s="1">
        <v>2</v>
      </c>
      <c r="D154" s="1" t="s">
        <v>142</v>
      </c>
      <c r="E154" s="1" t="s">
        <v>196</v>
      </c>
      <c r="F154" s="1"/>
      <c r="G154" s="1"/>
    </row>
    <row r="155" spans="1:7" hidden="1">
      <c r="A155" s="61" t="s">
        <v>176</v>
      </c>
      <c r="B155" s="1">
        <v>4</v>
      </c>
      <c r="C155" s="1">
        <v>2</v>
      </c>
      <c r="D155" s="1" t="s">
        <v>142</v>
      </c>
      <c r="E155" s="1" t="s">
        <v>177</v>
      </c>
      <c r="F155" s="1"/>
      <c r="G155" s="1"/>
    </row>
    <row r="156" spans="1:7" hidden="1">
      <c r="A156" s="61" t="s">
        <v>188</v>
      </c>
      <c r="B156" s="1">
        <v>4</v>
      </c>
      <c r="C156" s="1">
        <v>2</v>
      </c>
      <c r="D156" s="1" t="s">
        <v>142</v>
      </c>
      <c r="E156" s="1" t="s">
        <v>177</v>
      </c>
      <c r="F156" s="1"/>
      <c r="G156" s="1"/>
    </row>
    <row r="157" spans="1:7" hidden="1">
      <c r="A157" s="61" t="s">
        <v>189</v>
      </c>
      <c r="B157" s="1">
        <v>4</v>
      </c>
      <c r="C157" s="1">
        <v>2</v>
      </c>
      <c r="D157" s="1" t="s">
        <v>142</v>
      </c>
      <c r="E157" s="1" t="s">
        <v>177</v>
      </c>
      <c r="F157" s="1"/>
      <c r="G157" s="1"/>
    </row>
    <row r="158" spans="1:7" hidden="1">
      <c r="A158" s="61" t="s">
        <v>197</v>
      </c>
      <c r="B158" s="1">
        <v>4</v>
      </c>
      <c r="C158" s="1">
        <v>2</v>
      </c>
      <c r="D158" s="1" t="s">
        <v>173</v>
      </c>
      <c r="E158" s="1" t="s">
        <v>171</v>
      </c>
      <c r="F158" s="1"/>
      <c r="G158" s="1"/>
    </row>
    <row r="159" spans="1:7" hidden="1">
      <c r="A159" s="61" t="s">
        <v>198</v>
      </c>
      <c r="B159" s="1">
        <v>4</v>
      </c>
      <c r="C159" s="1">
        <v>2</v>
      </c>
      <c r="D159" s="1" t="s">
        <v>133</v>
      </c>
      <c r="E159" s="1" t="s">
        <v>199</v>
      </c>
      <c r="F159" s="1"/>
      <c r="G159" s="1"/>
    </row>
    <row r="160" spans="1:7" hidden="1">
      <c r="A160" s="61" t="s">
        <v>178</v>
      </c>
      <c r="B160" s="1">
        <v>4</v>
      </c>
      <c r="C160" s="1">
        <v>2</v>
      </c>
      <c r="D160" s="1" t="s">
        <v>133</v>
      </c>
      <c r="E160" s="1" t="s">
        <v>200</v>
      </c>
      <c r="F160" s="1"/>
      <c r="G160" s="1"/>
    </row>
    <row r="161" spans="1:7" hidden="1">
      <c r="A161" s="61" t="s">
        <v>156</v>
      </c>
      <c r="B161" s="1">
        <v>4</v>
      </c>
      <c r="C161" s="1">
        <v>2</v>
      </c>
      <c r="D161" s="1" t="s">
        <v>133</v>
      </c>
      <c r="E161" s="1" t="s">
        <v>200</v>
      </c>
      <c r="F161" s="1"/>
      <c r="G161" s="1"/>
    </row>
    <row r="162" spans="1:7" hidden="1">
      <c r="A162" s="61" t="s">
        <v>201</v>
      </c>
      <c r="B162" s="1">
        <v>5</v>
      </c>
      <c r="C162" s="1">
        <v>2</v>
      </c>
      <c r="D162" s="1" t="s">
        <v>133</v>
      </c>
      <c r="E162" s="1" t="s">
        <v>202</v>
      </c>
      <c r="F162" s="1"/>
      <c r="G162" s="1"/>
    </row>
    <row r="163" spans="1:7" hidden="1">
      <c r="A163" s="61" t="s">
        <v>203</v>
      </c>
      <c r="B163" s="1">
        <v>5</v>
      </c>
      <c r="C163" s="1">
        <v>2</v>
      </c>
      <c r="D163" s="1" t="s">
        <v>133</v>
      </c>
      <c r="E163" s="1" t="s">
        <v>202</v>
      </c>
      <c r="F163" s="1"/>
      <c r="G163" s="1"/>
    </row>
    <row r="164" spans="1:7" hidden="1">
      <c r="A164" s="61" t="s">
        <v>48</v>
      </c>
      <c r="B164" s="1">
        <v>4</v>
      </c>
      <c r="C164" s="1">
        <v>2</v>
      </c>
      <c r="D164" s="1" t="s">
        <v>142</v>
      </c>
      <c r="E164" s="1" t="s">
        <v>168</v>
      </c>
      <c r="F164" s="1"/>
      <c r="G164" s="1"/>
    </row>
    <row r="165" spans="1:7" hidden="1">
      <c r="A165" s="61" t="s">
        <v>48</v>
      </c>
      <c r="B165" s="1">
        <v>5</v>
      </c>
      <c r="C165" s="1">
        <v>2</v>
      </c>
      <c r="D165" s="1" t="s">
        <v>142</v>
      </c>
      <c r="E165" s="1" t="s">
        <v>168</v>
      </c>
      <c r="F165" s="1"/>
      <c r="G165" s="1"/>
    </row>
    <row r="166" spans="1:7" hidden="1">
      <c r="A166" s="61" t="s">
        <v>106</v>
      </c>
      <c r="B166" s="1">
        <v>6</v>
      </c>
      <c r="C166" s="1">
        <v>2</v>
      </c>
      <c r="D166" s="1" t="s">
        <v>142</v>
      </c>
      <c r="F166" s="1"/>
      <c r="G166" s="1"/>
    </row>
    <row r="167" spans="1:7" hidden="1">
      <c r="A167" s="61" t="s">
        <v>150</v>
      </c>
      <c r="B167" s="1">
        <v>1</v>
      </c>
      <c r="C167" s="1">
        <v>2</v>
      </c>
      <c r="D167" s="1" t="s">
        <v>161</v>
      </c>
      <c r="E167" s="1" t="s">
        <v>204</v>
      </c>
      <c r="F167" s="1"/>
      <c r="G167" s="1"/>
    </row>
    <row r="168" spans="1:7" hidden="1">
      <c r="A168" s="61" t="s">
        <v>205</v>
      </c>
      <c r="B168" s="1">
        <v>2</v>
      </c>
      <c r="C168" s="1">
        <v>2</v>
      </c>
      <c r="D168" s="1" t="s">
        <v>161</v>
      </c>
      <c r="E168" s="1" t="s">
        <v>206</v>
      </c>
      <c r="F168" s="1"/>
      <c r="G168" s="1"/>
    </row>
    <row r="169" spans="1:7" hidden="1">
      <c r="A169" s="61" t="s">
        <v>150</v>
      </c>
      <c r="B169" s="1">
        <v>3</v>
      </c>
      <c r="C169" s="1">
        <v>2</v>
      </c>
      <c r="D169" s="1" t="s">
        <v>207</v>
      </c>
      <c r="E169" s="1" t="s">
        <v>208</v>
      </c>
      <c r="F169" s="1"/>
      <c r="G169" s="1"/>
    </row>
    <row r="170" spans="1:7" hidden="1">
      <c r="A170" s="61" t="s">
        <v>150</v>
      </c>
      <c r="B170" s="1">
        <v>4</v>
      </c>
      <c r="C170" s="1">
        <v>2</v>
      </c>
      <c r="D170" s="1" t="s">
        <v>207</v>
      </c>
      <c r="E170" s="1" t="s">
        <v>209</v>
      </c>
      <c r="F170" s="1"/>
      <c r="G170" s="1"/>
    </row>
    <row r="171" spans="1:7" hidden="1">
      <c r="A171" s="61" t="s">
        <v>150</v>
      </c>
      <c r="B171" s="1">
        <v>5</v>
      </c>
      <c r="C171" s="1">
        <v>2</v>
      </c>
      <c r="D171" s="1" t="s">
        <v>133</v>
      </c>
      <c r="E171" s="1" t="s">
        <v>210</v>
      </c>
      <c r="F171" s="1"/>
      <c r="G171" s="1"/>
    </row>
    <row r="172" spans="1:7" hidden="1">
      <c r="A172" s="61" t="s">
        <v>195</v>
      </c>
      <c r="B172" s="1">
        <v>5</v>
      </c>
      <c r="C172" s="1">
        <v>2</v>
      </c>
      <c r="D172" s="1" t="s">
        <v>183</v>
      </c>
      <c r="E172" s="1" t="s">
        <v>128</v>
      </c>
      <c r="F172" s="1"/>
      <c r="G172" s="1"/>
    </row>
    <row r="173" spans="1:7" hidden="1">
      <c r="A173" s="61" t="s">
        <v>211</v>
      </c>
      <c r="B173" s="1">
        <v>5</v>
      </c>
      <c r="C173" s="1">
        <v>2</v>
      </c>
      <c r="D173" s="1" t="s">
        <v>212</v>
      </c>
      <c r="E173" s="1" t="s">
        <v>213</v>
      </c>
      <c r="F173" s="1"/>
      <c r="G173" s="1"/>
    </row>
    <row r="174" spans="1:7" hidden="1">
      <c r="A174" s="61" t="s">
        <v>214</v>
      </c>
      <c r="B174" s="1">
        <v>5</v>
      </c>
      <c r="C174" s="1">
        <v>2</v>
      </c>
      <c r="D174" s="1" t="s">
        <v>212</v>
      </c>
      <c r="E174" s="1" t="s">
        <v>213</v>
      </c>
      <c r="F174" s="1"/>
      <c r="G174" s="1"/>
    </row>
    <row r="175" spans="1:7" hidden="1">
      <c r="A175" s="61" t="s">
        <v>215</v>
      </c>
      <c r="B175" s="1">
        <v>5</v>
      </c>
      <c r="C175" s="1">
        <v>2</v>
      </c>
      <c r="D175" s="1" t="s">
        <v>212</v>
      </c>
      <c r="E175" s="1" t="s">
        <v>213</v>
      </c>
      <c r="F175" s="1"/>
      <c r="G175" s="1"/>
    </row>
    <row r="176" spans="1:7" hidden="1">
      <c r="A176" s="61" t="s">
        <v>106</v>
      </c>
      <c r="B176" s="1">
        <v>6</v>
      </c>
      <c r="C176" s="1">
        <v>2</v>
      </c>
      <c r="D176" s="1" t="s">
        <v>216</v>
      </c>
      <c r="F176" s="1"/>
      <c r="G176" s="1"/>
    </row>
    <row r="177" spans="1:7" hidden="1">
      <c r="A177" s="61" t="s">
        <v>152</v>
      </c>
      <c r="B177" s="1">
        <v>6</v>
      </c>
      <c r="C177" s="1">
        <v>2</v>
      </c>
      <c r="D177" s="1" t="s">
        <v>133</v>
      </c>
      <c r="E177" s="1" t="s">
        <v>217</v>
      </c>
      <c r="F177" s="1"/>
      <c r="G177" s="1"/>
    </row>
    <row r="178" spans="1:7" hidden="1">
      <c r="A178" s="61" t="s">
        <v>211</v>
      </c>
      <c r="B178" s="1">
        <v>6</v>
      </c>
      <c r="C178" s="1">
        <v>2</v>
      </c>
      <c r="D178" s="1" t="s">
        <v>212</v>
      </c>
      <c r="E178" s="1" t="s">
        <v>218</v>
      </c>
      <c r="F178" s="1"/>
      <c r="G178" s="1"/>
    </row>
    <row r="179" spans="1:7" hidden="1">
      <c r="A179" s="61" t="s">
        <v>214</v>
      </c>
      <c r="B179" s="1">
        <v>6</v>
      </c>
      <c r="C179" s="1">
        <v>2</v>
      </c>
      <c r="D179" s="1" t="s">
        <v>212</v>
      </c>
      <c r="E179" s="1" t="s">
        <v>218</v>
      </c>
      <c r="F179" s="1"/>
      <c r="G179" s="1"/>
    </row>
    <row r="180" spans="1:7" hidden="1">
      <c r="A180" s="61" t="s">
        <v>219</v>
      </c>
      <c r="B180" s="1">
        <v>9</v>
      </c>
      <c r="C180" s="1">
        <v>2</v>
      </c>
      <c r="D180" s="1" t="s">
        <v>133</v>
      </c>
      <c r="E180" s="1" t="s">
        <v>220</v>
      </c>
      <c r="F180" s="1"/>
      <c r="G180" s="1"/>
    </row>
    <row r="181" spans="1:7" hidden="1">
      <c r="A181" s="61" t="s">
        <v>152</v>
      </c>
      <c r="B181" s="1">
        <v>8</v>
      </c>
      <c r="C181" s="1">
        <v>2</v>
      </c>
      <c r="D181" s="1" t="s">
        <v>216</v>
      </c>
      <c r="E181" s="1" t="s">
        <v>221</v>
      </c>
      <c r="F181" s="1"/>
      <c r="G181" s="1"/>
    </row>
    <row r="182" spans="1:7" hidden="1">
      <c r="A182" s="61" t="s">
        <v>222</v>
      </c>
      <c r="B182" s="1">
        <v>9</v>
      </c>
      <c r="C182" s="1">
        <v>2</v>
      </c>
      <c r="D182" s="1" t="s">
        <v>216</v>
      </c>
      <c r="E182" s="1" t="s">
        <v>223</v>
      </c>
      <c r="F182" s="1"/>
      <c r="G182" s="1"/>
    </row>
    <row r="183" spans="1:7" hidden="1">
      <c r="A183" s="61" t="s">
        <v>224</v>
      </c>
      <c r="B183" s="1">
        <v>9</v>
      </c>
      <c r="C183" s="1">
        <v>2</v>
      </c>
      <c r="D183" s="1" t="s">
        <v>216</v>
      </c>
      <c r="E183" s="1" t="s">
        <v>223</v>
      </c>
      <c r="F183" s="1"/>
      <c r="G183" s="1"/>
    </row>
    <row r="184" spans="1:7" hidden="1">
      <c r="A184" s="61" t="s">
        <v>178</v>
      </c>
      <c r="B184" s="1">
        <v>9</v>
      </c>
      <c r="C184" s="1">
        <v>2</v>
      </c>
      <c r="D184" s="1" t="s">
        <v>216</v>
      </c>
      <c r="E184" s="1" t="s">
        <v>223</v>
      </c>
      <c r="F184" s="1"/>
      <c r="G184" s="1"/>
    </row>
    <row r="185" spans="1:7" hidden="1">
      <c r="A185" s="61" t="s">
        <v>162</v>
      </c>
      <c r="B185" s="1">
        <v>9</v>
      </c>
      <c r="C185" s="1">
        <v>2</v>
      </c>
      <c r="D185" s="1" t="s">
        <v>216</v>
      </c>
      <c r="E185" s="1" t="s">
        <v>223</v>
      </c>
      <c r="F185" s="1"/>
      <c r="G185" s="1"/>
    </row>
    <row r="186" spans="1:7" hidden="1">
      <c r="A186" s="61" t="s">
        <v>225</v>
      </c>
      <c r="B186" s="1">
        <v>8</v>
      </c>
      <c r="C186" s="1">
        <v>2</v>
      </c>
      <c r="D186" s="1" t="s">
        <v>216</v>
      </c>
      <c r="E186" s="1" t="s">
        <v>137</v>
      </c>
      <c r="F186" s="1"/>
      <c r="G186" s="1"/>
    </row>
    <row r="187" spans="1:7" hidden="1">
      <c r="A187" s="61" t="s">
        <v>153</v>
      </c>
      <c r="B187" s="1">
        <v>8</v>
      </c>
      <c r="C187" s="1">
        <v>2</v>
      </c>
      <c r="D187" s="1" t="s">
        <v>216</v>
      </c>
      <c r="E187" s="1" t="s">
        <v>226</v>
      </c>
      <c r="F187" s="1"/>
      <c r="G187" s="1"/>
    </row>
    <row r="188" spans="1:7" hidden="1">
      <c r="A188" s="61" t="s">
        <v>145</v>
      </c>
      <c r="B188" s="1">
        <v>8</v>
      </c>
      <c r="C188" s="1">
        <v>2</v>
      </c>
      <c r="D188" s="1" t="s">
        <v>216</v>
      </c>
      <c r="E188" s="1" t="s">
        <v>137</v>
      </c>
      <c r="F188" s="1"/>
      <c r="G188" s="1"/>
    </row>
    <row r="189" spans="1:7" hidden="1">
      <c r="A189" s="61" t="s">
        <v>211</v>
      </c>
      <c r="B189" s="1">
        <v>7</v>
      </c>
      <c r="C189" s="1">
        <v>2</v>
      </c>
      <c r="D189" s="1" t="s">
        <v>212</v>
      </c>
      <c r="E189" s="1" t="s">
        <v>227</v>
      </c>
      <c r="F189" s="1"/>
      <c r="G189" s="1"/>
    </row>
    <row r="190" spans="1:7" hidden="1">
      <c r="A190" s="61" t="s">
        <v>211</v>
      </c>
      <c r="B190" s="1">
        <v>8</v>
      </c>
      <c r="C190" s="1">
        <v>2</v>
      </c>
      <c r="D190" s="1" t="s">
        <v>212</v>
      </c>
      <c r="E190" s="1" t="s">
        <v>213</v>
      </c>
      <c r="F190" s="1"/>
      <c r="G190" s="1"/>
    </row>
    <row r="191" spans="1:7" hidden="1">
      <c r="A191" s="61" t="s">
        <v>176</v>
      </c>
      <c r="B191" s="1">
        <v>9</v>
      </c>
      <c r="C191" s="1">
        <v>2</v>
      </c>
      <c r="D191" s="1" t="s">
        <v>212</v>
      </c>
      <c r="E191" s="1" t="s">
        <v>228</v>
      </c>
      <c r="F191" s="1"/>
      <c r="G191" s="1"/>
    </row>
    <row r="192" spans="1:7" hidden="1">
      <c r="A192" s="61" t="s">
        <v>214</v>
      </c>
      <c r="B192" s="1">
        <v>7</v>
      </c>
      <c r="C192" s="1">
        <v>2</v>
      </c>
      <c r="D192" s="1" t="s">
        <v>212</v>
      </c>
      <c r="E192" s="1" t="s">
        <v>227</v>
      </c>
      <c r="F192" s="1"/>
      <c r="G192" s="1"/>
    </row>
    <row r="193" spans="1:7" hidden="1">
      <c r="A193" s="61" t="s">
        <v>214</v>
      </c>
      <c r="B193" s="1">
        <v>8</v>
      </c>
      <c r="C193" s="1">
        <v>2</v>
      </c>
      <c r="D193" s="1" t="s">
        <v>212</v>
      </c>
      <c r="E193" s="1" t="s">
        <v>228</v>
      </c>
      <c r="F193" s="1"/>
      <c r="G193" s="1"/>
    </row>
    <row r="194" spans="1:7" hidden="1">
      <c r="A194" s="61" t="s">
        <v>214</v>
      </c>
      <c r="B194" s="1">
        <v>9</v>
      </c>
      <c r="C194" s="1">
        <v>2</v>
      </c>
      <c r="D194" s="1" t="s">
        <v>212</v>
      </c>
      <c r="E194" s="1" t="s">
        <v>227</v>
      </c>
      <c r="F194" s="1"/>
      <c r="G194" s="1"/>
    </row>
    <row r="195" spans="1:7" hidden="1">
      <c r="A195" s="61" t="s">
        <v>189</v>
      </c>
      <c r="B195" s="1">
        <v>7</v>
      </c>
      <c r="C195" s="1">
        <v>2</v>
      </c>
      <c r="D195" s="1" t="s">
        <v>212</v>
      </c>
      <c r="E195" s="1" t="s">
        <v>227</v>
      </c>
      <c r="F195" s="1"/>
      <c r="G195" s="1"/>
    </row>
    <row r="196" spans="1:7" hidden="1">
      <c r="A196" s="61" t="s">
        <v>189</v>
      </c>
      <c r="B196" s="1">
        <v>8</v>
      </c>
      <c r="C196" s="1">
        <v>2</v>
      </c>
      <c r="D196" s="1" t="s">
        <v>212</v>
      </c>
      <c r="E196" s="1" t="s">
        <v>228</v>
      </c>
      <c r="F196" s="1"/>
      <c r="G196" s="1"/>
    </row>
    <row r="197" spans="1:7" hidden="1">
      <c r="A197" s="61" t="s">
        <v>189</v>
      </c>
      <c r="B197" s="1">
        <v>9</v>
      </c>
      <c r="C197" s="1">
        <v>2</v>
      </c>
      <c r="D197" s="1" t="s">
        <v>212</v>
      </c>
      <c r="E197" s="1" t="s">
        <v>227</v>
      </c>
      <c r="F197" s="1"/>
      <c r="G197" s="1"/>
    </row>
    <row r="198" spans="1:7" hidden="1">
      <c r="A198" s="61" t="s">
        <v>106</v>
      </c>
      <c r="B198" s="1">
        <v>10</v>
      </c>
      <c r="C198" s="1">
        <v>2</v>
      </c>
      <c r="D198" s="1" t="s">
        <v>142</v>
      </c>
      <c r="E198" s="1" t="s">
        <v>229</v>
      </c>
      <c r="F198" s="1"/>
      <c r="G198" s="1"/>
    </row>
    <row r="199" spans="1:7" hidden="1">
      <c r="A199" s="61" t="s">
        <v>195</v>
      </c>
      <c r="B199" s="1">
        <v>10</v>
      </c>
      <c r="C199" s="1">
        <v>2</v>
      </c>
      <c r="D199" s="1" t="s">
        <v>216</v>
      </c>
      <c r="E199" s="1" t="s">
        <v>223</v>
      </c>
      <c r="F199" s="1"/>
      <c r="G199" s="1"/>
    </row>
    <row r="200" spans="1:7" hidden="1">
      <c r="A200" s="61" t="s">
        <v>230</v>
      </c>
      <c r="B200" s="1">
        <v>10</v>
      </c>
      <c r="C200" s="1">
        <v>2</v>
      </c>
      <c r="D200" s="1" t="s">
        <v>212</v>
      </c>
      <c r="E200" s="1" t="s">
        <v>228</v>
      </c>
      <c r="F200" s="1"/>
      <c r="G200" s="1"/>
    </row>
    <row r="201" spans="1:7" hidden="1">
      <c r="A201" s="61" t="s">
        <v>231</v>
      </c>
      <c r="B201" s="1">
        <v>10</v>
      </c>
      <c r="C201" s="1">
        <v>2</v>
      </c>
      <c r="D201" s="1" t="s">
        <v>212</v>
      </c>
      <c r="E201" s="1" t="s">
        <v>228</v>
      </c>
      <c r="F201" s="1"/>
      <c r="G201" s="1"/>
    </row>
    <row r="202" spans="1:7" hidden="1">
      <c r="A202" s="61" t="s">
        <v>232</v>
      </c>
      <c r="B202" s="1">
        <v>10</v>
      </c>
      <c r="C202" s="1">
        <v>2</v>
      </c>
      <c r="D202" s="1" t="s">
        <v>212</v>
      </c>
      <c r="E202" s="1" t="s">
        <v>228</v>
      </c>
      <c r="F202" s="1"/>
      <c r="G202" s="1"/>
    </row>
    <row r="203" spans="1:7" hidden="1">
      <c r="A203" s="61" t="s">
        <v>152</v>
      </c>
      <c r="B203" s="1">
        <v>10</v>
      </c>
      <c r="C203" s="1">
        <v>2</v>
      </c>
      <c r="D203" s="1" t="s">
        <v>216</v>
      </c>
      <c r="E203" s="1" t="s">
        <v>233</v>
      </c>
      <c r="F203" s="1"/>
      <c r="G203" s="1"/>
    </row>
    <row r="204" spans="1:7" hidden="1">
      <c r="A204" s="61" t="s">
        <v>153</v>
      </c>
      <c r="B204" s="1">
        <v>10</v>
      </c>
      <c r="C204" s="1">
        <v>2</v>
      </c>
      <c r="D204" s="1" t="s">
        <v>216</v>
      </c>
      <c r="E204" s="1" t="s">
        <v>234</v>
      </c>
      <c r="F204" s="1"/>
      <c r="G204" s="1"/>
    </row>
    <row r="205" spans="1:7" hidden="1">
      <c r="A205" s="61" t="s">
        <v>178</v>
      </c>
      <c r="B205" s="1">
        <v>10</v>
      </c>
      <c r="C205" s="1">
        <v>2</v>
      </c>
      <c r="D205" s="1" t="s">
        <v>216</v>
      </c>
      <c r="E205" s="1" t="s">
        <v>234</v>
      </c>
      <c r="F205" s="1"/>
      <c r="G205" s="1"/>
    </row>
    <row r="206" spans="1:7" hidden="1">
      <c r="A206" s="61" t="s">
        <v>156</v>
      </c>
      <c r="B206" s="1">
        <v>10</v>
      </c>
      <c r="C206" s="1">
        <v>2</v>
      </c>
      <c r="D206" s="1" t="s">
        <v>216</v>
      </c>
      <c r="E206" s="1" t="s">
        <v>234</v>
      </c>
      <c r="F206" s="1"/>
      <c r="G206" s="1"/>
    </row>
    <row r="207" spans="1:7" hidden="1">
      <c r="A207" s="61" t="s">
        <v>152</v>
      </c>
      <c r="B207" s="1">
        <v>11</v>
      </c>
      <c r="C207" s="1">
        <v>2</v>
      </c>
      <c r="D207" s="1" t="s">
        <v>216</v>
      </c>
      <c r="E207" s="1" t="s">
        <v>235</v>
      </c>
      <c r="F207" s="1"/>
      <c r="G207" s="1"/>
    </row>
    <row r="208" spans="1:7" hidden="1">
      <c r="A208" s="61" t="s">
        <v>153</v>
      </c>
      <c r="B208" s="1">
        <v>11</v>
      </c>
      <c r="C208" s="1">
        <v>2</v>
      </c>
      <c r="D208" s="1" t="s">
        <v>216</v>
      </c>
      <c r="E208" s="1" t="s">
        <v>236</v>
      </c>
      <c r="F208" s="1"/>
      <c r="G208" s="1"/>
    </row>
    <row r="209" spans="1:7" hidden="1">
      <c r="A209" s="61" t="s">
        <v>178</v>
      </c>
      <c r="B209" s="1">
        <v>11</v>
      </c>
      <c r="C209" s="1">
        <v>2</v>
      </c>
      <c r="D209" s="1" t="s">
        <v>216</v>
      </c>
      <c r="E209" s="1" t="s">
        <v>236</v>
      </c>
      <c r="F209" s="1"/>
      <c r="G209" s="1"/>
    </row>
    <row r="210" spans="1:7" hidden="1">
      <c r="A210" s="61" t="s">
        <v>162</v>
      </c>
      <c r="B210" s="1">
        <v>11</v>
      </c>
      <c r="C210" s="1">
        <v>2</v>
      </c>
      <c r="D210" s="1" t="s">
        <v>216</v>
      </c>
      <c r="E210" s="1" t="s">
        <v>237</v>
      </c>
      <c r="F210" s="1"/>
      <c r="G210" s="1"/>
    </row>
    <row r="211" spans="1:7" hidden="1">
      <c r="A211" s="61" t="s">
        <v>36</v>
      </c>
      <c r="B211" s="1">
        <v>11</v>
      </c>
      <c r="C211" s="1">
        <v>2</v>
      </c>
      <c r="E211" s="1" t="s">
        <v>238</v>
      </c>
      <c r="F211" s="1"/>
      <c r="G211" s="1"/>
    </row>
    <row r="212" spans="1:7" hidden="1">
      <c r="A212" s="61" t="s">
        <v>195</v>
      </c>
      <c r="B212" s="1">
        <v>11</v>
      </c>
      <c r="C212" s="1">
        <v>2</v>
      </c>
      <c r="D212" s="1" t="s">
        <v>137</v>
      </c>
      <c r="E212" s="1" t="s">
        <v>137</v>
      </c>
      <c r="F212" s="1"/>
      <c r="G212" s="1"/>
    </row>
    <row r="213" spans="1:7" hidden="1">
      <c r="A213" s="61" t="s">
        <v>230</v>
      </c>
      <c r="B213" s="1">
        <v>11</v>
      </c>
      <c r="C213" s="1">
        <v>2</v>
      </c>
      <c r="D213" s="1" t="s">
        <v>239</v>
      </c>
      <c r="E213" s="1" t="s">
        <v>240</v>
      </c>
      <c r="F213" s="1"/>
      <c r="G213" s="1"/>
    </row>
    <row r="214" spans="1:7" hidden="1">
      <c r="A214" s="61" t="s">
        <v>231</v>
      </c>
      <c r="B214" s="1">
        <v>11</v>
      </c>
      <c r="C214" s="1">
        <v>2</v>
      </c>
      <c r="D214" s="1" t="s">
        <v>239</v>
      </c>
      <c r="E214" s="1" t="s">
        <v>240</v>
      </c>
      <c r="F214" s="1"/>
      <c r="G214" s="1"/>
    </row>
    <row r="215" spans="1:7" hidden="1">
      <c r="A215" s="61" t="s">
        <v>232</v>
      </c>
      <c r="B215" s="1">
        <v>11</v>
      </c>
      <c r="C215" s="1">
        <v>2</v>
      </c>
      <c r="D215" s="1" t="s">
        <v>239</v>
      </c>
      <c r="E215" s="1" t="s">
        <v>240</v>
      </c>
      <c r="F215" s="1"/>
      <c r="G215" s="1"/>
    </row>
    <row r="216" spans="1:7" hidden="1">
      <c r="A216" s="61" t="s">
        <v>106</v>
      </c>
      <c r="B216" s="1">
        <v>12</v>
      </c>
      <c r="C216" s="1">
        <v>2</v>
      </c>
      <c r="D216" s="1" t="s">
        <v>241</v>
      </c>
      <c r="E216" s="1" t="s">
        <v>242</v>
      </c>
      <c r="F216" s="1"/>
      <c r="G216" s="1"/>
    </row>
    <row r="217" spans="1:7" hidden="1">
      <c r="A217" s="61" t="s">
        <v>243</v>
      </c>
      <c r="B217" s="1">
        <v>12</v>
      </c>
      <c r="C217" s="1">
        <v>2</v>
      </c>
      <c r="D217" s="1" t="s">
        <v>241</v>
      </c>
      <c r="E217" s="1" t="s">
        <v>137</v>
      </c>
      <c r="F217" s="1"/>
      <c r="G217" s="1"/>
    </row>
    <row r="218" spans="1:7" hidden="1">
      <c r="A218" s="61" t="s">
        <v>195</v>
      </c>
      <c r="B218" s="1">
        <v>12</v>
      </c>
      <c r="C218" s="1">
        <v>2</v>
      </c>
      <c r="D218" s="1" t="s">
        <v>241</v>
      </c>
      <c r="E218" s="1" t="s">
        <v>137</v>
      </c>
      <c r="F218" s="1"/>
      <c r="G218" s="1"/>
    </row>
    <row r="219" spans="1:7" hidden="1">
      <c r="A219" s="61" t="s">
        <v>230</v>
      </c>
      <c r="B219" s="1">
        <v>12</v>
      </c>
      <c r="C219" s="1">
        <v>2</v>
      </c>
      <c r="D219" s="1" t="s">
        <v>239</v>
      </c>
      <c r="E219" s="1" t="s">
        <v>240</v>
      </c>
      <c r="F219" s="1"/>
      <c r="G219" s="1"/>
    </row>
    <row r="220" spans="1:7" hidden="1">
      <c r="A220" s="61" t="s">
        <v>231</v>
      </c>
      <c r="B220" s="1">
        <v>12</v>
      </c>
      <c r="C220" s="1">
        <v>2</v>
      </c>
      <c r="D220" s="1" t="s">
        <v>239</v>
      </c>
      <c r="E220" s="1" t="s">
        <v>240</v>
      </c>
      <c r="F220" s="1"/>
      <c r="G220" s="1"/>
    </row>
    <row r="221" spans="1:7" hidden="1">
      <c r="A221" s="61" t="s">
        <v>232</v>
      </c>
      <c r="B221" s="1">
        <v>12</v>
      </c>
      <c r="C221" s="1">
        <v>2</v>
      </c>
      <c r="D221" s="1" t="s">
        <v>239</v>
      </c>
      <c r="E221" s="1" t="s">
        <v>240</v>
      </c>
      <c r="F221" s="1"/>
      <c r="G221" s="1"/>
    </row>
    <row r="222" spans="1:7" hidden="1">
      <c r="A222" s="61" t="s">
        <v>244</v>
      </c>
      <c r="B222" s="1">
        <v>12</v>
      </c>
      <c r="C222" s="1">
        <v>2</v>
      </c>
      <c r="D222" s="1" t="s">
        <v>241</v>
      </c>
      <c r="E222" s="1" t="s">
        <v>245</v>
      </c>
      <c r="F222" s="1"/>
      <c r="G222" s="1"/>
    </row>
    <row r="223" spans="1:7" hidden="1">
      <c r="A223" s="61" t="s">
        <v>162</v>
      </c>
      <c r="B223" s="1">
        <v>12</v>
      </c>
      <c r="C223" s="1">
        <v>2</v>
      </c>
      <c r="D223" s="1" t="s">
        <v>241</v>
      </c>
      <c r="E223" s="1" t="s">
        <v>246</v>
      </c>
      <c r="F223" s="1"/>
      <c r="G223" s="1"/>
    </row>
    <row r="224" spans="1:7" hidden="1">
      <c r="A224" s="61" t="s">
        <v>106</v>
      </c>
      <c r="B224" s="1">
        <v>13</v>
      </c>
      <c r="C224" s="1">
        <v>2</v>
      </c>
      <c r="D224" s="1" t="s">
        <v>241</v>
      </c>
      <c r="E224" s="1" t="s">
        <v>247</v>
      </c>
      <c r="F224" s="1"/>
      <c r="G224" s="1"/>
    </row>
    <row r="225" spans="1:7" hidden="1">
      <c r="A225" s="61" t="s">
        <v>106</v>
      </c>
      <c r="B225" s="1">
        <v>14</v>
      </c>
      <c r="C225" s="1">
        <v>2</v>
      </c>
      <c r="D225" s="1" t="s">
        <v>241</v>
      </c>
      <c r="F225" s="1"/>
      <c r="G225" s="1"/>
    </row>
    <row r="226" spans="1:7" hidden="1">
      <c r="A226" s="61" t="s">
        <v>106</v>
      </c>
      <c r="B226" s="1">
        <v>15</v>
      </c>
      <c r="C226" s="1">
        <v>2</v>
      </c>
      <c r="D226" s="1" t="s">
        <v>241</v>
      </c>
      <c r="F226" s="1"/>
      <c r="G226" s="1"/>
    </row>
    <row r="227" spans="1:7" hidden="1">
      <c r="A227" s="61" t="s">
        <v>164</v>
      </c>
      <c r="B227" s="1">
        <v>13</v>
      </c>
      <c r="C227" s="1">
        <v>2</v>
      </c>
      <c r="D227" s="1" t="s">
        <v>241</v>
      </c>
      <c r="E227" s="1" t="s">
        <v>248</v>
      </c>
      <c r="F227" s="1"/>
      <c r="G227" s="1"/>
    </row>
    <row r="228" spans="1:7" hidden="1">
      <c r="A228" s="61" t="s">
        <v>164</v>
      </c>
      <c r="B228" s="1">
        <v>14</v>
      </c>
      <c r="C228" s="1">
        <v>2</v>
      </c>
      <c r="D228" s="1" t="s">
        <v>241</v>
      </c>
      <c r="E228" s="1" t="s">
        <v>137</v>
      </c>
      <c r="F228" s="1"/>
      <c r="G228" s="1"/>
    </row>
    <row r="229" spans="1:7" hidden="1">
      <c r="A229" s="61" t="s">
        <v>164</v>
      </c>
      <c r="B229" s="1">
        <v>16</v>
      </c>
      <c r="C229" s="1">
        <v>2</v>
      </c>
      <c r="D229" s="1" t="s">
        <v>241</v>
      </c>
      <c r="E229" s="1" t="s">
        <v>137</v>
      </c>
      <c r="F229" s="1"/>
      <c r="G229" s="1"/>
    </row>
    <row r="230" spans="1:7" hidden="1">
      <c r="A230" s="61" t="s">
        <v>195</v>
      </c>
      <c r="B230" s="1">
        <v>13</v>
      </c>
      <c r="C230" s="1">
        <v>2</v>
      </c>
      <c r="D230" s="1" t="s">
        <v>241</v>
      </c>
      <c r="E230" s="1" t="s">
        <v>137</v>
      </c>
      <c r="F230" s="1"/>
      <c r="G230" s="1"/>
    </row>
    <row r="231" spans="1:7" hidden="1">
      <c r="A231" s="61" t="s">
        <v>195</v>
      </c>
      <c r="B231" s="1">
        <v>14</v>
      </c>
      <c r="C231" s="1">
        <v>2</v>
      </c>
      <c r="D231" s="1" t="s">
        <v>241</v>
      </c>
      <c r="E231" s="1" t="s">
        <v>137</v>
      </c>
      <c r="F231" s="1"/>
      <c r="G231" s="1"/>
    </row>
    <row r="232" spans="1:7" hidden="1">
      <c r="A232" s="61" t="s">
        <v>195</v>
      </c>
      <c r="B232" s="1">
        <v>15</v>
      </c>
      <c r="C232" s="1">
        <v>2</v>
      </c>
      <c r="D232" s="1" t="s">
        <v>241</v>
      </c>
      <c r="E232" s="1" t="s">
        <v>137</v>
      </c>
      <c r="F232" s="1"/>
      <c r="G232" s="1"/>
    </row>
    <row r="233" spans="1:7" hidden="1">
      <c r="A233" s="61" t="s">
        <v>195</v>
      </c>
      <c r="B233" s="1">
        <v>16</v>
      </c>
      <c r="C233" s="1">
        <v>2</v>
      </c>
      <c r="D233" s="1" t="s">
        <v>241</v>
      </c>
      <c r="E233" s="1" t="s">
        <v>137</v>
      </c>
      <c r="F233" s="1"/>
      <c r="G233" s="1"/>
    </row>
    <row r="234" spans="1:7" hidden="1">
      <c r="A234" s="61" t="s">
        <v>230</v>
      </c>
      <c r="B234" s="1">
        <v>13</v>
      </c>
      <c r="C234" s="1">
        <v>2</v>
      </c>
      <c r="D234" s="1" t="s">
        <v>241</v>
      </c>
      <c r="E234" s="1" t="s">
        <v>249</v>
      </c>
      <c r="F234" s="1"/>
      <c r="G234" s="1"/>
    </row>
    <row r="235" spans="1:7" hidden="1">
      <c r="A235" s="61" t="s">
        <v>230</v>
      </c>
      <c r="B235" s="1">
        <v>14</v>
      </c>
      <c r="C235" s="1">
        <v>2</v>
      </c>
      <c r="D235" s="1" t="s">
        <v>241</v>
      </c>
      <c r="E235" s="1" t="s">
        <v>249</v>
      </c>
      <c r="F235" s="1"/>
      <c r="G235" s="1"/>
    </row>
    <row r="236" spans="1:7" hidden="1">
      <c r="A236" s="61" t="s">
        <v>230</v>
      </c>
      <c r="B236" s="1">
        <v>15</v>
      </c>
      <c r="C236" s="1">
        <v>2</v>
      </c>
      <c r="D236" s="1" t="s">
        <v>241</v>
      </c>
      <c r="E236" s="1" t="s">
        <v>249</v>
      </c>
      <c r="F236" s="1"/>
      <c r="G236" s="1"/>
    </row>
    <row r="237" spans="1:7" hidden="1">
      <c r="A237" s="61" t="s">
        <v>230</v>
      </c>
      <c r="B237" s="1">
        <v>16</v>
      </c>
      <c r="C237" s="1">
        <v>2</v>
      </c>
      <c r="D237" s="1" t="s">
        <v>241</v>
      </c>
      <c r="E237" s="1" t="s">
        <v>249</v>
      </c>
      <c r="F237" s="1"/>
      <c r="G237" s="1"/>
    </row>
    <row r="238" spans="1:7" hidden="1">
      <c r="A238" s="61" t="s">
        <v>231</v>
      </c>
      <c r="B238" s="1">
        <v>13</v>
      </c>
      <c r="C238" s="1">
        <v>2</v>
      </c>
      <c r="D238" s="1" t="s">
        <v>241</v>
      </c>
      <c r="E238" s="1" t="s">
        <v>249</v>
      </c>
      <c r="F238" s="1"/>
      <c r="G238" s="1"/>
    </row>
    <row r="239" spans="1:7" hidden="1">
      <c r="A239" s="61" t="s">
        <v>231</v>
      </c>
      <c r="B239" s="1">
        <v>14</v>
      </c>
      <c r="C239" s="1">
        <v>2</v>
      </c>
      <c r="D239" s="1" t="s">
        <v>241</v>
      </c>
      <c r="E239" s="1" t="s">
        <v>249</v>
      </c>
      <c r="F239" s="1"/>
      <c r="G239" s="1"/>
    </row>
    <row r="240" spans="1:7" hidden="1">
      <c r="A240" s="61" t="s">
        <v>231</v>
      </c>
      <c r="B240" s="1">
        <v>15</v>
      </c>
      <c r="C240" s="1">
        <v>2</v>
      </c>
      <c r="D240" s="1" t="s">
        <v>241</v>
      </c>
      <c r="E240" s="1" t="s">
        <v>249</v>
      </c>
      <c r="F240" s="1"/>
      <c r="G240" s="1"/>
    </row>
    <row r="241" spans="1:7" hidden="1">
      <c r="A241" s="61" t="s">
        <v>231</v>
      </c>
      <c r="B241" s="1">
        <v>16</v>
      </c>
      <c r="C241" s="1">
        <v>2</v>
      </c>
      <c r="D241" s="1" t="s">
        <v>241</v>
      </c>
      <c r="E241" s="1" t="s">
        <v>249</v>
      </c>
      <c r="F241" s="1"/>
      <c r="G241" s="1"/>
    </row>
    <row r="242" spans="1:7" hidden="1">
      <c r="A242" s="61" t="s">
        <v>232</v>
      </c>
      <c r="B242" s="1">
        <v>13</v>
      </c>
      <c r="C242" s="1">
        <v>2</v>
      </c>
      <c r="D242" s="1" t="s">
        <v>241</v>
      </c>
      <c r="E242" s="1" t="s">
        <v>249</v>
      </c>
      <c r="F242" s="1"/>
      <c r="G242" s="1"/>
    </row>
    <row r="243" spans="1:7" hidden="1">
      <c r="A243" s="61" t="s">
        <v>232</v>
      </c>
      <c r="B243" s="1">
        <v>14</v>
      </c>
      <c r="C243" s="1">
        <v>2</v>
      </c>
      <c r="D243" s="1" t="s">
        <v>241</v>
      </c>
      <c r="E243" s="1" t="s">
        <v>249</v>
      </c>
      <c r="F243" s="1"/>
      <c r="G243" s="1"/>
    </row>
    <row r="244" spans="1:7" hidden="1">
      <c r="A244" s="61" t="s">
        <v>232</v>
      </c>
      <c r="B244" s="1">
        <v>15</v>
      </c>
      <c r="C244" s="1">
        <v>2</v>
      </c>
      <c r="D244" s="1" t="s">
        <v>241</v>
      </c>
      <c r="E244" s="1" t="s">
        <v>249</v>
      </c>
      <c r="F244" s="1"/>
      <c r="G244" s="1"/>
    </row>
    <row r="245" spans="1:7" hidden="1">
      <c r="A245" s="61" t="s">
        <v>232</v>
      </c>
      <c r="B245" s="1">
        <v>16</v>
      </c>
      <c r="C245" s="1">
        <v>2</v>
      </c>
      <c r="D245" s="1" t="s">
        <v>241</v>
      </c>
      <c r="E245" s="1" t="s">
        <v>249</v>
      </c>
      <c r="F245" s="1"/>
      <c r="G245" s="1"/>
    </row>
    <row r="246" spans="1:7" hidden="1">
      <c r="A246" s="61" t="s">
        <v>152</v>
      </c>
      <c r="B246" s="1">
        <v>13</v>
      </c>
      <c r="C246" s="1">
        <v>2</v>
      </c>
      <c r="D246" s="1" t="s">
        <v>241</v>
      </c>
      <c r="E246" s="1" t="s">
        <v>250</v>
      </c>
      <c r="F246" s="1"/>
      <c r="G246" s="1"/>
    </row>
    <row r="247" spans="1:7" hidden="1">
      <c r="A247" s="61" t="s">
        <v>251</v>
      </c>
      <c r="B247" s="1">
        <v>13</v>
      </c>
      <c r="C247" s="1">
        <v>2</v>
      </c>
      <c r="D247" s="1" t="s">
        <v>241</v>
      </c>
      <c r="E247" s="1" t="s">
        <v>250</v>
      </c>
      <c r="F247" s="1"/>
      <c r="G247" s="1"/>
    </row>
    <row r="248" spans="1:7" hidden="1">
      <c r="A248" s="61" t="s">
        <v>252</v>
      </c>
      <c r="B248" s="1">
        <v>13</v>
      </c>
      <c r="C248" s="1">
        <v>2</v>
      </c>
      <c r="D248" s="1" t="s">
        <v>241</v>
      </c>
      <c r="E248" s="1" t="s">
        <v>250</v>
      </c>
      <c r="F248" s="1"/>
      <c r="G248" s="1"/>
    </row>
    <row r="249" spans="1:7" hidden="1">
      <c r="A249" s="61" t="s">
        <v>253</v>
      </c>
      <c r="B249" s="1">
        <v>13</v>
      </c>
      <c r="C249" s="1">
        <v>2</v>
      </c>
      <c r="D249" s="1" t="s">
        <v>241</v>
      </c>
      <c r="E249" s="1" t="s">
        <v>250</v>
      </c>
      <c r="F249" s="1"/>
      <c r="G249" s="1"/>
    </row>
    <row r="250" spans="1:7" hidden="1">
      <c r="A250" s="61" t="s">
        <v>254</v>
      </c>
      <c r="B250" s="1">
        <v>14</v>
      </c>
      <c r="C250" s="1">
        <v>2</v>
      </c>
      <c r="D250" s="1" t="s">
        <v>241</v>
      </c>
      <c r="E250" s="1" t="s">
        <v>250</v>
      </c>
      <c r="F250" s="1"/>
      <c r="G250" s="1"/>
    </row>
    <row r="251" spans="1:7" hidden="1">
      <c r="A251" s="61" t="s">
        <v>255</v>
      </c>
      <c r="B251" s="1">
        <v>15</v>
      </c>
      <c r="C251" s="1">
        <v>2</v>
      </c>
      <c r="D251" s="1" t="s">
        <v>241</v>
      </c>
      <c r="E251" s="1" t="s">
        <v>256</v>
      </c>
      <c r="F251" s="1"/>
      <c r="G251" s="1"/>
    </row>
    <row r="252" spans="1:7" hidden="1">
      <c r="A252" s="61" t="s">
        <v>257</v>
      </c>
      <c r="B252" s="1">
        <v>16</v>
      </c>
      <c r="C252" s="1">
        <v>2</v>
      </c>
      <c r="D252" s="1" t="s">
        <v>241</v>
      </c>
      <c r="E252" s="1" t="s">
        <v>256</v>
      </c>
      <c r="F252" s="1"/>
      <c r="G252" s="1"/>
    </row>
    <row r="253" spans="1:7" hidden="1">
      <c r="A253" s="61" t="s">
        <v>258</v>
      </c>
      <c r="B253" s="1">
        <v>17</v>
      </c>
      <c r="C253" s="1">
        <v>2</v>
      </c>
      <c r="D253" s="1" t="s">
        <v>241</v>
      </c>
      <c r="E253" s="1" t="s">
        <v>259</v>
      </c>
      <c r="F253" s="1"/>
      <c r="G253" s="1"/>
    </row>
    <row r="254" spans="1:7" hidden="1">
      <c r="A254" s="61" t="s">
        <v>145</v>
      </c>
      <c r="B254" s="1">
        <v>17</v>
      </c>
      <c r="C254" s="1">
        <v>2</v>
      </c>
      <c r="D254" s="1" t="s">
        <v>241</v>
      </c>
      <c r="E254" s="1" t="s">
        <v>259</v>
      </c>
      <c r="F254" s="1"/>
      <c r="G254" s="1"/>
    </row>
    <row r="255" spans="1:7" hidden="1">
      <c r="A255" s="61" t="s">
        <v>195</v>
      </c>
      <c r="B255" s="1">
        <v>17</v>
      </c>
      <c r="C255" s="1">
        <v>2</v>
      </c>
      <c r="D255" s="1" t="s">
        <v>241</v>
      </c>
      <c r="E255" s="1" t="s">
        <v>259</v>
      </c>
      <c r="F255" s="1"/>
      <c r="G255" s="1"/>
    </row>
    <row r="256" spans="1:7" hidden="1">
      <c r="A256" s="61" t="s">
        <v>230</v>
      </c>
      <c r="B256" s="1">
        <v>17</v>
      </c>
      <c r="C256" s="1">
        <v>2</v>
      </c>
      <c r="D256" s="1" t="s">
        <v>239</v>
      </c>
      <c r="E256" s="1" t="s">
        <v>259</v>
      </c>
      <c r="F256" s="1"/>
      <c r="G256" s="1"/>
    </row>
    <row r="257" spans="1:7" hidden="1">
      <c r="A257" s="61" t="s">
        <v>231</v>
      </c>
      <c r="B257" s="1">
        <v>17</v>
      </c>
      <c r="C257" s="1">
        <v>2</v>
      </c>
      <c r="D257" s="1" t="s">
        <v>239</v>
      </c>
      <c r="E257" s="1" t="s">
        <v>259</v>
      </c>
      <c r="F257" s="1"/>
      <c r="G257" s="1"/>
    </row>
    <row r="258" spans="1:7" hidden="1">
      <c r="A258" s="61" t="s">
        <v>232</v>
      </c>
      <c r="B258" s="1">
        <v>17</v>
      </c>
      <c r="C258" s="1">
        <v>2</v>
      </c>
      <c r="D258" s="1" t="s">
        <v>239</v>
      </c>
      <c r="E258" s="1" t="s">
        <v>259</v>
      </c>
      <c r="F258" s="1"/>
      <c r="G258" s="1"/>
    </row>
    <row r="259" spans="1:7" hidden="1">
      <c r="A259" s="61" t="s">
        <v>197</v>
      </c>
      <c r="B259" s="1">
        <v>17</v>
      </c>
      <c r="C259" s="1">
        <v>2</v>
      </c>
      <c r="D259" s="1" t="s">
        <v>260</v>
      </c>
      <c r="E259" s="1" t="s">
        <v>261</v>
      </c>
      <c r="F259" s="1"/>
      <c r="G259" s="1"/>
    </row>
    <row r="260" spans="1:7" hidden="1">
      <c r="A260" s="61" t="s">
        <v>262</v>
      </c>
      <c r="B260" s="1">
        <v>17</v>
      </c>
      <c r="C260" s="1">
        <v>2</v>
      </c>
      <c r="D260" s="1" t="s">
        <v>260</v>
      </c>
      <c r="E260" s="1" t="s">
        <v>263</v>
      </c>
      <c r="F260" s="1"/>
      <c r="G260" s="1"/>
    </row>
    <row r="261" spans="1:7" hidden="1">
      <c r="A261" s="61" t="s">
        <v>162</v>
      </c>
      <c r="B261" s="1">
        <v>17</v>
      </c>
      <c r="C261" s="1">
        <v>2</v>
      </c>
      <c r="D261" s="1" t="s">
        <v>260</v>
      </c>
      <c r="E261" s="1" t="s">
        <v>264</v>
      </c>
      <c r="F261" s="1"/>
      <c r="G261" s="1"/>
    </row>
    <row r="262" spans="1:7" hidden="1">
      <c r="A262" s="61" t="s">
        <v>158</v>
      </c>
      <c r="B262" s="1">
        <v>3</v>
      </c>
      <c r="C262" s="1">
        <v>2</v>
      </c>
      <c r="D262" s="1" t="s">
        <v>265</v>
      </c>
      <c r="E262" s="1" t="s">
        <v>266</v>
      </c>
      <c r="F262" s="1"/>
      <c r="G262" s="1"/>
    </row>
    <row r="263" spans="1:7" hidden="1">
      <c r="A263" s="61" t="s">
        <v>267</v>
      </c>
      <c r="B263" s="1">
        <v>4</v>
      </c>
      <c r="C263" s="1">
        <v>2</v>
      </c>
      <c r="D263" s="1" t="s">
        <v>268</v>
      </c>
      <c r="E263" s="1" t="s">
        <v>266</v>
      </c>
      <c r="F263" s="1"/>
      <c r="G263" s="1"/>
    </row>
    <row r="264" spans="1:7" hidden="1">
      <c r="A264" s="61" t="s">
        <v>158</v>
      </c>
      <c r="B264" s="1">
        <v>9</v>
      </c>
      <c r="C264" s="1">
        <v>2</v>
      </c>
      <c r="D264" s="1" t="s">
        <v>268</v>
      </c>
      <c r="E264" s="1" t="s">
        <v>266</v>
      </c>
      <c r="F264" s="1"/>
      <c r="G264" s="1"/>
    </row>
    <row r="265" spans="1:7" hidden="1">
      <c r="A265" s="61" t="s">
        <v>106</v>
      </c>
      <c r="B265" s="1">
        <v>19</v>
      </c>
      <c r="C265" s="1">
        <v>2</v>
      </c>
      <c r="D265" s="1" t="s">
        <v>269</v>
      </c>
      <c r="E265" s="1" t="s">
        <v>270</v>
      </c>
      <c r="F265" s="1"/>
      <c r="G265" s="1"/>
    </row>
    <row r="266" spans="1:7" hidden="1">
      <c r="A266" s="61" t="s">
        <v>152</v>
      </c>
      <c r="B266" s="1">
        <v>18</v>
      </c>
      <c r="C266" s="1">
        <v>2</v>
      </c>
      <c r="D266" s="1" t="s">
        <v>260</v>
      </c>
      <c r="E266" s="1" t="s">
        <v>271</v>
      </c>
      <c r="F266" s="1"/>
      <c r="G266" s="1"/>
    </row>
    <row r="267" spans="1:7" hidden="1">
      <c r="A267" s="61" t="s">
        <v>162</v>
      </c>
      <c r="B267" s="1">
        <v>18</v>
      </c>
      <c r="C267" s="1">
        <v>2</v>
      </c>
      <c r="D267" s="1" t="s">
        <v>260</v>
      </c>
      <c r="E267" s="1" t="s">
        <v>272</v>
      </c>
      <c r="F267" s="1"/>
      <c r="G267" s="1"/>
    </row>
    <row r="268" spans="1:7" hidden="1">
      <c r="A268" s="61" t="s">
        <v>48</v>
      </c>
      <c r="B268" s="1">
        <v>18</v>
      </c>
      <c r="C268" s="1">
        <v>2</v>
      </c>
      <c r="D268" s="1" t="s">
        <v>273</v>
      </c>
      <c r="E268" s="1" t="s">
        <v>274</v>
      </c>
      <c r="F268" s="1"/>
      <c r="G268" s="1"/>
    </row>
    <row r="269" spans="1:7" hidden="1">
      <c r="A269" s="61" t="s">
        <v>36</v>
      </c>
      <c r="B269" s="1">
        <v>12</v>
      </c>
      <c r="C269" s="1">
        <v>2</v>
      </c>
      <c r="D269" s="1" t="s">
        <v>275</v>
      </c>
      <c r="E269" s="1" t="s">
        <v>276</v>
      </c>
      <c r="F269" s="1"/>
      <c r="G269" s="1"/>
    </row>
    <row r="270" spans="1:7" hidden="1">
      <c r="A270" s="61" t="s">
        <v>36</v>
      </c>
      <c r="B270" s="1">
        <v>13</v>
      </c>
      <c r="C270" s="1">
        <v>2</v>
      </c>
      <c r="D270" s="1" t="s">
        <v>275</v>
      </c>
      <c r="E270" s="1" t="s">
        <v>277</v>
      </c>
      <c r="F270" s="1"/>
      <c r="G270" s="1"/>
    </row>
    <row r="271" spans="1:7" hidden="1">
      <c r="A271" s="61" t="s">
        <v>36</v>
      </c>
      <c r="B271" s="1">
        <v>14</v>
      </c>
      <c r="C271" s="1">
        <v>2</v>
      </c>
      <c r="D271" s="1" t="s">
        <v>275</v>
      </c>
      <c r="E271" s="1" t="s">
        <v>277</v>
      </c>
      <c r="F271" s="1"/>
      <c r="G271" s="1"/>
    </row>
    <row r="272" spans="1:7" hidden="1">
      <c r="A272" s="61" t="s">
        <v>36</v>
      </c>
      <c r="B272" s="1">
        <v>15</v>
      </c>
      <c r="C272" s="1">
        <v>2</v>
      </c>
      <c r="D272" s="1" t="s">
        <v>275</v>
      </c>
      <c r="E272" s="1" t="s">
        <v>277</v>
      </c>
      <c r="F272" s="1"/>
      <c r="G272" s="1"/>
    </row>
    <row r="273" spans="1:7" hidden="1">
      <c r="A273" s="61" t="s">
        <v>36</v>
      </c>
      <c r="B273" s="1">
        <v>16</v>
      </c>
      <c r="C273" s="1">
        <v>2</v>
      </c>
      <c r="D273" s="1" t="s">
        <v>275</v>
      </c>
      <c r="E273" s="1" t="s">
        <v>277</v>
      </c>
      <c r="F273" s="1"/>
      <c r="G273" s="1"/>
    </row>
    <row r="274" spans="1:7" hidden="1">
      <c r="A274" s="61" t="s">
        <v>36</v>
      </c>
      <c r="B274" s="1">
        <v>17</v>
      </c>
      <c r="C274" s="1">
        <v>2</v>
      </c>
      <c r="D274" s="1" t="s">
        <v>275</v>
      </c>
      <c r="E274" s="1" t="s">
        <v>277</v>
      </c>
      <c r="F274" s="1"/>
      <c r="G274" s="1"/>
    </row>
    <row r="275" spans="1:7" hidden="1">
      <c r="A275" s="61" t="s">
        <v>36</v>
      </c>
      <c r="B275" s="1">
        <v>18</v>
      </c>
      <c r="C275" s="1">
        <v>2</v>
      </c>
      <c r="D275" s="1" t="s">
        <v>275</v>
      </c>
      <c r="E275" s="1" t="s">
        <v>277</v>
      </c>
      <c r="F275" s="1"/>
      <c r="G275" s="1"/>
    </row>
    <row r="276" spans="1:7" hidden="1">
      <c r="A276" s="61" t="s">
        <v>165</v>
      </c>
      <c r="B276" s="1">
        <v>19</v>
      </c>
      <c r="C276" s="1">
        <v>2</v>
      </c>
      <c r="D276" s="1" t="s">
        <v>278</v>
      </c>
      <c r="E276" s="1" t="s">
        <v>279</v>
      </c>
      <c r="F276" s="1"/>
      <c r="G276" s="1"/>
    </row>
    <row r="277" spans="1:7" hidden="1">
      <c r="A277" s="61" t="s">
        <v>230</v>
      </c>
      <c r="B277" s="1">
        <v>19</v>
      </c>
      <c r="C277" s="1">
        <v>2</v>
      </c>
      <c r="D277" s="1" t="s">
        <v>278</v>
      </c>
      <c r="E277" s="1" t="s">
        <v>279</v>
      </c>
      <c r="F277" s="1"/>
      <c r="G277" s="1"/>
    </row>
    <row r="278" spans="1:7" hidden="1">
      <c r="A278" s="61" t="s">
        <v>231</v>
      </c>
      <c r="B278" s="1">
        <v>19</v>
      </c>
      <c r="C278" s="1">
        <v>2</v>
      </c>
      <c r="D278" s="1" t="s">
        <v>278</v>
      </c>
      <c r="E278" s="1" t="s">
        <v>279</v>
      </c>
      <c r="F278" s="1"/>
      <c r="G278" s="1"/>
    </row>
    <row r="279" spans="1:7" hidden="1">
      <c r="A279" s="61" t="s">
        <v>232</v>
      </c>
      <c r="B279" s="1">
        <v>19</v>
      </c>
      <c r="C279" s="1">
        <v>2</v>
      </c>
      <c r="D279" s="1" t="s">
        <v>278</v>
      </c>
      <c r="E279" s="1" t="s">
        <v>279</v>
      </c>
      <c r="F279" s="1"/>
      <c r="G279" s="1"/>
    </row>
    <row r="280" spans="1:7" hidden="1">
      <c r="A280" s="61" t="s">
        <v>152</v>
      </c>
      <c r="B280" s="1">
        <v>19</v>
      </c>
      <c r="C280" s="1">
        <v>2</v>
      </c>
      <c r="D280" s="1" t="s">
        <v>260</v>
      </c>
      <c r="E280" s="1" t="s">
        <v>271</v>
      </c>
      <c r="F280" s="1"/>
      <c r="G280" s="1"/>
    </row>
    <row r="281" spans="1:7" hidden="1">
      <c r="A281" s="61" t="s">
        <v>26</v>
      </c>
      <c r="B281" s="1">
        <v>1</v>
      </c>
      <c r="C281" s="1">
        <v>3</v>
      </c>
      <c r="D281" s="1" t="s">
        <v>280</v>
      </c>
      <c r="E281" s="1" t="s">
        <v>281</v>
      </c>
      <c r="F281" s="1"/>
      <c r="G281" s="1"/>
    </row>
    <row r="282" spans="1:7" hidden="1">
      <c r="A282" s="61" t="s">
        <v>135</v>
      </c>
      <c r="B282" s="1">
        <v>1</v>
      </c>
      <c r="C282" s="1">
        <v>3</v>
      </c>
      <c r="D282" s="1" t="s">
        <v>77</v>
      </c>
      <c r="E282" s="1" t="s">
        <v>282</v>
      </c>
      <c r="F282" s="1"/>
      <c r="G282" s="1"/>
    </row>
    <row r="283" spans="1:7" hidden="1">
      <c r="A283" s="61" t="s">
        <v>34</v>
      </c>
      <c r="B283" s="1">
        <v>1</v>
      </c>
      <c r="C283" s="1">
        <v>3</v>
      </c>
      <c r="D283" s="1" t="s">
        <v>77</v>
      </c>
      <c r="E283" s="1" t="s">
        <v>282</v>
      </c>
      <c r="F283" s="1"/>
      <c r="G283" s="1"/>
    </row>
    <row r="284" spans="1:7" hidden="1">
      <c r="A284" s="61" t="s">
        <v>60</v>
      </c>
      <c r="B284" s="1">
        <v>1</v>
      </c>
      <c r="C284" s="1">
        <v>3</v>
      </c>
      <c r="D284" s="1" t="s">
        <v>77</v>
      </c>
      <c r="E284" s="1" t="s">
        <v>282</v>
      </c>
      <c r="F284" s="1"/>
      <c r="G284" s="1"/>
    </row>
    <row r="285" spans="1:7" hidden="1">
      <c r="A285" s="61" t="s">
        <v>61</v>
      </c>
      <c r="B285" s="1">
        <v>1</v>
      </c>
      <c r="C285" s="1">
        <v>3</v>
      </c>
      <c r="D285" s="1" t="s">
        <v>77</v>
      </c>
      <c r="E285" s="1" t="s">
        <v>282</v>
      </c>
      <c r="F285" s="1"/>
      <c r="G285" s="1"/>
    </row>
    <row r="286" spans="1:7" hidden="1">
      <c r="A286" s="61" t="s">
        <v>59</v>
      </c>
      <c r="B286" s="1">
        <v>1</v>
      </c>
      <c r="C286" s="1">
        <v>3</v>
      </c>
      <c r="D286" s="1" t="s">
        <v>77</v>
      </c>
      <c r="E286" s="1" t="s">
        <v>283</v>
      </c>
      <c r="F286" s="1"/>
      <c r="G286" s="1"/>
    </row>
    <row r="287" spans="1:7" hidden="1">
      <c r="A287" s="61" t="s">
        <v>26</v>
      </c>
      <c r="B287" s="1">
        <v>1</v>
      </c>
      <c r="C287" s="1">
        <v>3</v>
      </c>
      <c r="D287" s="1" t="s">
        <v>183</v>
      </c>
      <c r="E287" s="1" t="s">
        <v>284</v>
      </c>
      <c r="F287" s="1"/>
      <c r="G287" s="1"/>
    </row>
    <row r="288" spans="1:7" hidden="1">
      <c r="A288" s="61" t="s">
        <v>33</v>
      </c>
      <c r="B288" s="1">
        <v>1</v>
      </c>
      <c r="C288" s="1">
        <v>3</v>
      </c>
      <c r="D288" s="1" t="s">
        <v>77</v>
      </c>
      <c r="E288" s="123" t="s">
        <v>285</v>
      </c>
      <c r="F288" s="1"/>
      <c r="G288" s="1"/>
    </row>
    <row r="289" spans="1:7" hidden="1">
      <c r="A289" s="61" t="s">
        <v>29</v>
      </c>
      <c r="B289" s="1">
        <v>1</v>
      </c>
      <c r="C289" s="1">
        <v>3</v>
      </c>
      <c r="D289" s="1" t="s">
        <v>77</v>
      </c>
      <c r="E289" s="1" t="s">
        <v>286</v>
      </c>
      <c r="F289" s="1"/>
      <c r="G289" s="1"/>
    </row>
    <row r="290" spans="1:7" hidden="1">
      <c r="A290" s="61" t="s">
        <v>30</v>
      </c>
      <c r="B290" s="1">
        <v>1</v>
      </c>
      <c r="C290" s="1">
        <v>3</v>
      </c>
      <c r="D290" s="1" t="s">
        <v>77</v>
      </c>
      <c r="E290" s="1" t="s">
        <v>286</v>
      </c>
      <c r="F290" s="1"/>
      <c r="G290" s="1"/>
    </row>
    <row r="291" spans="1:7" hidden="1">
      <c r="A291" s="61" t="s">
        <v>53</v>
      </c>
      <c r="B291" s="1">
        <v>1</v>
      </c>
      <c r="C291" s="1">
        <v>3</v>
      </c>
      <c r="D291" s="1" t="s">
        <v>77</v>
      </c>
      <c r="E291" s="1" t="s">
        <v>287</v>
      </c>
      <c r="F291" s="1"/>
      <c r="G291" s="1"/>
    </row>
    <row r="292" spans="1:7" hidden="1">
      <c r="A292" s="61" t="s">
        <v>54</v>
      </c>
      <c r="B292" s="1">
        <v>1</v>
      </c>
      <c r="C292" s="1">
        <v>3</v>
      </c>
      <c r="D292" s="1" t="s">
        <v>77</v>
      </c>
      <c r="E292" s="1" t="s">
        <v>287</v>
      </c>
      <c r="F292" s="1"/>
      <c r="G292" s="1"/>
    </row>
    <row r="293" spans="1:7" ht="158.44999999999999">
      <c r="A293" s="61" t="s">
        <v>23</v>
      </c>
      <c r="B293" s="1">
        <v>1</v>
      </c>
      <c r="C293" s="1">
        <v>4</v>
      </c>
      <c r="E293" s="123" t="s">
        <v>288</v>
      </c>
      <c r="F293" s="1"/>
      <c r="G293" s="1"/>
    </row>
    <row r="294" spans="1:7">
      <c r="A294" s="61" t="s">
        <v>33</v>
      </c>
      <c r="B294" s="1">
        <v>1</v>
      </c>
      <c r="C294" s="1">
        <v>4</v>
      </c>
      <c r="D294" s="1" t="s">
        <v>77</v>
      </c>
      <c r="E294" s="1" t="s">
        <v>289</v>
      </c>
      <c r="F294" s="1"/>
      <c r="G294" s="1"/>
    </row>
    <row r="295" spans="1:7">
      <c r="A295" s="61" t="s">
        <v>185</v>
      </c>
      <c r="B295" s="1">
        <v>1</v>
      </c>
      <c r="C295" s="1">
        <v>4</v>
      </c>
      <c r="D295" s="1" t="s">
        <v>77</v>
      </c>
      <c r="E295" s="1" t="s">
        <v>290</v>
      </c>
      <c r="F295" s="1"/>
      <c r="G295" s="1"/>
    </row>
    <row r="296" spans="1:7">
      <c r="A296" s="61" t="s">
        <v>187</v>
      </c>
      <c r="B296" s="1">
        <v>1</v>
      </c>
      <c r="C296" s="1">
        <v>4</v>
      </c>
      <c r="D296" s="1" t="s">
        <v>77</v>
      </c>
      <c r="E296" s="1" t="s">
        <v>290</v>
      </c>
      <c r="F296" s="1"/>
      <c r="G296" s="1"/>
    </row>
    <row r="297" spans="1:7">
      <c r="A297" s="61" t="s">
        <v>192</v>
      </c>
      <c r="B297" s="1">
        <v>1</v>
      </c>
      <c r="C297" s="1">
        <v>4</v>
      </c>
      <c r="D297" s="1" t="s">
        <v>77</v>
      </c>
      <c r="E297" s="1" t="s">
        <v>290</v>
      </c>
      <c r="F297" s="1"/>
      <c r="G297" s="1"/>
    </row>
    <row r="298" spans="1:7">
      <c r="A298" s="61" t="s">
        <v>49</v>
      </c>
      <c r="B298" s="1">
        <v>1</v>
      </c>
      <c r="C298" s="1">
        <v>4</v>
      </c>
      <c r="D298" s="1" t="s">
        <v>77</v>
      </c>
      <c r="E298" s="1" t="s">
        <v>291</v>
      </c>
      <c r="F298" s="1"/>
      <c r="G298" s="1"/>
    </row>
    <row r="299" spans="1:7">
      <c r="A299" s="61" t="s">
        <v>50</v>
      </c>
      <c r="B299" s="1">
        <v>1</v>
      </c>
      <c r="C299" s="1">
        <v>4</v>
      </c>
      <c r="D299" s="1" t="s">
        <v>77</v>
      </c>
      <c r="E299" s="1" t="s">
        <v>292</v>
      </c>
      <c r="F299" s="1"/>
      <c r="G299" s="1"/>
    </row>
    <row r="300" spans="1:7">
      <c r="A300" s="61" t="s">
        <v>51</v>
      </c>
      <c r="B300" s="1">
        <v>1</v>
      </c>
      <c r="C300" s="1">
        <v>4</v>
      </c>
      <c r="D300" s="1" t="s">
        <v>77</v>
      </c>
      <c r="E300" s="1" t="s">
        <v>292</v>
      </c>
      <c r="F300" s="1"/>
      <c r="G300" s="1"/>
    </row>
    <row r="301" spans="1:7">
      <c r="A301" s="61" t="s">
        <v>52</v>
      </c>
      <c r="B301" s="1">
        <v>1</v>
      </c>
      <c r="C301" s="1">
        <v>4</v>
      </c>
      <c r="D301" s="1" t="s">
        <v>77</v>
      </c>
      <c r="E301" s="1" t="s">
        <v>292</v>
      </c>
      <c r="F301" s="1"/>
      <c r="G301" s="1"/>
    </row>
    <row r="302" spans="1:7">
      <c r="A302" s="61" t="s">
        <v>53</v>
      </c>
      <c r="B302" s="1">
        <v>1</v>
      </c>
      <c r="C302" s="1">
        <v>4</v>
      </c>
      <c r="D302" s="1" t="s">
        <v>77</v>
      </c>
      <c r="E302" s="1" t="s">
        <v>292</v>
      </c>
      <c r="F302" s="1"/>
      <c r="G302" s="1"/>
    </row>
    <row r="303" spans="1:7">
      <c r="A303" s="61" t="s">
        <v>54</v>
      </c>
      <c r="B303" s="1">
        <v>1</v>
      </c>
      <c r="C303" s="1">
        <v>4</v>
      </c>
      <c r="D303" s="1" t="s">
        <v>77</v>
      </c>
      <c r="E303" s="1" t="s">
        <v>292</v>
      </c>
      <c r="F303" s="1"/>
      <c r="G303" s="1"/>
    </row>
    <row r="304" spans="1:7">
      <c r="A304" s="61" t="s">
        <v>180</v>
      </c>
      <c r="B304" s="1">
        <v>1</v>
      </c>
      <c r="C304" s="1">
        <v>4</v>
      </c>
      <c r="D304" s="1" t="s">
        <v>77</v>
      </c>
      <c r="E304" s="199" t="s">
        <v>293</v>
      </c>
      <c r="F304" s="1"/>
      <c r="G304" s="1"/>
    </row>
    <row r="305" spans="1:7">
      <c r="A305" s="61" t="s">
        <v>55</v>
      </c>
      <c r="B305" s="1">
        <v>1</v>
      </c>
      <c r="C305" s="1">
        <v>4</v>
      </c>
      <c r="D305" s="1" t="s">
        <v>77</v>
      </c>
      <c r="E305" s="1" t="s">
        <v>294</v>
      </c>
      <c r="F305" s="1"/>
      <c r="G305" s="1"/>
    </row>
    <row r="306" spans="1:7">
      <c r="A306" s="61" t="s">
        <v>56</v>
      </c>
      <c r="B306" s="1">
        <v>1</v>
      </c>
      <c r="C306" s="1">
        <v>4</v>
      </c>
      <c r="D306" s="1" t="s">
        <v>77</v>
      </c>
      <c r="E306" s="1" t="s">
        <v>295</v>
      </c>
      <c r="F306" s="1"/>
      <c r="G306" s="1"/>
    </row>
    <row r="307" spans="1:7">
      <c r="A307" s="61" t="s">
        <v>57</v>
      </c>
      <c r="B307" s="1">
        <v>1</v>
      </c>
      <c r="C307" s="1">
        <v>4</v>
      </c>
      <c r="D307" s="1" t="s">
        <v>77</v>
      </c>
      <c r="E307" s="1" t="s">
        <v>295</v>
      </c>
      <c r="F307" s="1"/>
      <c r="G307" s="1"/>
    </row>
    <row r="308" spans="1:7">
      <c r="A308" s="61" t="s">
        <v>59</v>
      </c>
      <c r="B308" s="1">
        <v>1</v>
      </c>
      <c r="C308" s="1">
        <v>4</v>
      </c>
      <c r="D308" s="1" t="s">
        <v>77</v>
      </c>
      <c r="E308" s="1" t="s">
        <v>295</v>
      </c>
      <c r="F308" s="1"/>
      <c r="G308" s="1"/>
    </row>
    <row r="309" spans="1:7">
      <c r="A309" s="61" t="s">
        <v>29</v>
      </c>
      <c r="B309" s="1">
        <v>1</v>
      </c>
      <c r="C309" s="1">
        <v>4</v>
      </c>
      <c r="D309" s="1" t="s">
        <v>77</v>
      </c>
      <c r="E309" s="1" t="s">
        <v>296</v>
      </c>
      <c r="F309" s="1"/>
      <c r="G309" s="1"/>
    </row>
    <row r="310" spans="1:7">
      <c r="A310" s="61" t="s">
        <v>30</v>
      </c>
      <c r="B310" s="1">
        <v>1</v>
      </c>
      <c r="C310" s="1">
        <v>4</v>
      </c>
      <c r="D310" s="1" t="s">
        <v>77</v>
      </c>
      <c r="E310" s="1" t="s">
        <v>296</v>
      </c>
      <c r="F310" s="1"/>
      <c r="G310" s="1"/>
    </row>
    <row r="311" spans="1:7">
      <c r="A311" s="61" t="s">
        <v>41</v>
      </c>
      <c r="B311" s="1">
        <v>1</v>
      </c>
      <c r="C311" s="1">
        <v>4</v>
      </c>
      <c r="D311" s="1" t="s">
        <v>77</v>
      </c>
      <c r="E311" s="1" t="s">
        <v>295</v>
      </c>
      <c r="F311" s="1"/>
      <c r="G311" s="1"/>
    </row>
    <row r="312" spans="1:7">
      <c r="A312" s="61" t="s">
        <v>39</v>
      </c>
      <c r="B312" s="1">
        <v>1</v>
      </c>
      <c r="C312" s="1">
        <v>4</v>
      </c>
      <c r="D312" s="1" t="s">
        <v>77</v>
      </c>
      <c r="E312" s="1" t="s">
        <v>297</v>
      </c>
      <c r="F312" s="1"/>
      <c r="G312" s="1"/>
    </row>
    <row r="313" spans="1:7" hidden="1">
      <c r="A313" s="61" t="s">
        <v>152</v>
      </c>
      <c r="B313" s="1">
        <v>2</v>
      </c>
      <c r="C313" s="1">
        <v>3</v>
      </c>
      <c r="D313" s="1" t="s">
        <v>161</v>
      </c>
      <c r="E313" s="1" t="s">
        <v>196</v>
      </c>
      <c r="F313" s="1"/>
      <c r="G313" s="1"/>
    </row>
    <row r="314" spans="1:7" hidden="1">
      <c r="A314" s="61" t="s">
        <v>153</v>
      </c>
      <c r="B314" s="1">
        <v>2</v>
      </c>
      <c r="C314" s="1">
        <v>3</v>
      </c>
      <c r="D314" s="1" t="s">
        <v>161</v>
      </c>
      <c r="E314" s="1" t="s">
        <v>168</v>
      </c>
      <c r="F314" s="1"/>
      <c r="G314" s="1"/>
    </row>
    <row r="315" spans="1:7" hidden="1">
      <c r="A315" s="61" t="s">
        <v>178</v>
      </c>
      <c r="B315" s="1">
        <v>2</v>
      </c>
      <c r="C315" s="1">
        <v>3</v>
      </c>
      <c r="D315" s="1" t="s">
        <v>161</v>
      </c>
      <c r="E315" s="1" t="s">
        <v>168</v>
      </c>
      <c r="F315" s="1"/>
      <c r="G315" s="1"/>
    </row>
    <row r="316" spans="1:7" hidden="1">
      <c r="A316" s="61" t="s">
        <v>179</v>
      </c>
      <c r="B316" s="1">
        <v>2</v>
      </c>
      <c r="C316" s="1">
        <v>3</v>
      </c>
      <c r="D316" s="1" t="s">
        <v>161</v>
      </c>
      <c r="E316" s="1" t="s">
        <v>168</v>
      </c>
      <c r="F316" s="1"/>
      <c r="G316" s="1"/>
    </row>
    <row r="317" spans="1:7" hidden="1">
      <c r="A317" s="61" t="s">
        <v>106</v>
      </c>
      <c r="B317" s="1">
        <v>2</v>
      </c>
      <c r="C317" s="1">
        <v>3</v>
      </c>
      <c r="D317" s="1" t="s">
        <v>142</v>
      </c>
      <c r="E317" s="1" t="s">
        <v>298</v>
      </c>
      <c r="F317" s="1"/>
      <c r="G317" s="1"/>
    </row>
    <row r="318" spans="1:7" hidden="1">
      <c r="A318" s="61" t="s">
        <v>106</v>
      </c>
      <c r="B318" s="1">
        <v>2</v>
      </c>
      <c r="C318" s="1">
        <v>3</v>
      </c>
      <c r="D318" s="1" t="s">
        <v>142</v>
      </c>
      <c r="E318" s="1" t="s">
        <v>298</v>
      </c>
      <c r="F318" s="1"/>
      <c r="G318" s="1"/>
    </row>
    <row r="319" spans="1:7" hidden="1">
      <c r="A319" s="61" t="s">
        <v>180</v>
      </c>
      <c r="B319" s="1">
        <v>2</v>
      </c>
      <c r="C319" s="1">
        <v>3</v>
      </c>
      <c r="D319" s="1" t="s">
        <v>183</v>
      </c>
      <c r="E319" s="1" t="s">
        <v>299</v>
      </c>
      <c r="F319" s="1"/>
      <c r="G319" s="1"/>
    </row>
    <row r="320" spans="1:7" hidden="1">
      <c r="A320" s="61" t="s">
        <v>41</v>
      </c>
      <c r="B320" s="1">
        <v>2</v>
      </c>
      <c r="C320" s="1">
        <v>3</v>
      </c>
      <c r="D320" s="1" t="s">
        <v>183</v>
      </c>
      <c r="E320" s="1" t="s">
        <v>184</v>
      </c>
      <c r="F320" s="1"/>
      <c r="G320" s="1"/>
    </row>
    <row r="321" spans="1:7" hidden="1">
      <c r="A321" s="61" t="s">
        <v>185</v>
      </c>
      <c r="B321" s="1">
        <v>2</v>
      </c>
      <c r="C321" s="1">
        <v>3</v>
      </c>
      <c r="D321" s="1" t="s">
        <v>183</v>
      </c>
      <c r="E321" s="1" t="s">
        <v>186</v>
      </c>
      <c r="F321" s="1"/>
      <c r="G321" s="1"/>
    </row>
    <row r="322" spans="1:7" hidden="1">
      <c r="A322" s="61" t="s">
        <v>187</v>
      </c>
      <c r="B322" s="1">
        <v>2</v>
      </c>
      <c r="C322" s="1">
        <v>3</v>
      </c>
      <c r="D322" s="1" t="s">
        <v>183</v>
      </c>
      <c r="E322" s="1" t="s">
        <v>186</v>
      </c>
      <c r="F322" s="1"/>
      <c r="G322" s="1"/>
    </row>
    <row r="323" spans="1:7" hidden="1">
      <c r="A323" s="61" t="s">
        <v>192</v>
      </c>
      <c r="B323" s="1">
        <v>2</v>
      </c>
      <c r="C323" s="1">
        <v>3</v>
      </c>
      <c r="D323" s="1" t="s">
        <v>183</v>
      </c>
      <c r="E323" s="1" t="s">
        <v>186</v>
      </c>
      <c r="F323" s="1"/>
      <c r="G323" s="1"/>
    </row>
    <row r="324" spans="1:7" hidden="1">
      <c r="A324" s="61" t="s">
        <v>193</v>
      </c>
      <c r="B324" s="1">
        <v>2</v>
      </c>
      <c r="C324" s="1">
        <v>3</v>
      </c>
      <c r="D324" s="1" t="s">
        <v>77</v>
      </c>
      <c r="E324" s="1" t="s">
        <v>194</v>
      </c>
      <c r="F324" s="1"/>
      <c r="G324" s="1"/>
    </row>
    <row r="325" spans="1:7" hidden="1">
      <c r="A325" s="61" t="s">
        <v>135</v>
      </c>
      <c r="B325" s="1">
        <v>2</v>
      </c>
      <c r="C325" s="1">
        <v>3</v>
      </c>
      <c r="D325" s="1" t="s">
        <v>77</v>
      </c>
      <c r="E325" s="1" t="s">
        <v>282</v>
      </c>
      <c r="F325" s="1"/>
      <c r="G325" s="1"/>
    </row>
    <row r="326" spans="1:7" ht="28.9" hidden="1">
      <c r="A326" s="61" t="s">
        <v>55</v>
      </c>
      <c r="B326" s="1">
        <v>2</v>
      </c>
      <c r="C326" s="1">
        <v>3</v>
      </c>
      <c r="D326" s="1" t="s">
        <v>77</v>
      </c>
      <c r="E326" s="123" t="s">
        <v>300</v>
      </c>
      <c r="F326" s="1"/>
      <c r="G326" s="1"/>
    </row>
    <row r="327" spans="1:7" hidden="1">
      <c r="A327" s="61" t="s">
        <v>56</v>
      </c>
      <c r="B327" s="1">
        <v>2</v>
      </c>
      <c r="C327" s="1">
        <v>3</v>
      </c>
      <c r="D327" s="1" t="s">
        <v>77</v>
      </c>
      <c r="E327" s="1" t="s">
        <v>301</v>
      </c>
      <c r="F327" s="1"/>
      <c r="G327" s="1"/>
    </row>
    <row r="328" spans="1:7" hidden="1">
      <c r="A328" s="61" t="s">
        <v>57</v>
      </c>
      <c r="B328" s="1">
        <v>2</v>
      </c>
      <c r="C328" s="1">
        <v>3</v>
      </c>
      <c r="D328" s="1" t="s">
        <v>77</v>
      </c>
      <c r="E328" s="1" t="s">
        <v>302</v>
      </c>
      <c r="F328" s="1"/>
      <c r="G328" s="1"/>
    </row>
    <row r="329" spans="1:7" hidden="1">
      <c r="A329" s="61" t="s">
        <v>58</v>
      </c>
      <c r="B329" s="1">
        <v>2</v>
      </c>
      <c r="C329" s="1">
        <v>3</v>
      </c>
      <c r="D329" s="1" t="s">
        <v>77</v>
      </c>
      <c r="E329" s="1" t="s">
        <v>303</v>
      </c>
      <c r="F329" s="1"/>
      <c r="G329" s="1"/>
    </row>
    <row r="330" spans="1:7" hidden="1">
      <c r="A330" s="61" t="s">
        <v>59</v>
      </c>
      <c r="B330" s="1">
        <v>2</v>
      </c>
      <c r="C330" s="1">
        <v>3</v>
      </c>
      <c r="D330" s="1" t="s">
        <v>77</v>
      </c>
      <c r="E330" s="1" t="s">
        <v>283</v>
      </c>
      <c r="F330" s="1"/>
      <c r="G330" s="1"/>
    </row>
    <row r="331" spans="1:7" hidden="1">
      <c r="A331" s="61" t="s">
        <v>45</v>
      </c>
      <c r="B331" s="1">
        <v>2</v>
      </c>
      <c r="C331" s="1">
        <v>3</v>
      </c>
      <c r="D331" s="1" t="s">
        <v>183</v>
      </c>
      <c r="E331" s="1" t="s">
        <v>284</v>
      </c>
      <c r="F331" s="1"/>
      <c r="G331" s="1"/>
    </row>
    <row r="332" spans="1:7" hidden="1">
      <c r="A332" s="61" t="s">
        <v>46</v>
      </c>
      <c r="B332" s="1">
        <v>2</v>
      </c>
      <c r="C332" s="1">
        <v>3</v>
      </c>
      <c r="D332" s="1" t="s">
        <v>183</v>
      </c>
      <c r="E332" s="1" t="s">
        <v>284</v>
      </c>
      <c r="F332" s="1"/>
      <c r="G332" s="1"/>
    </row>
    <row r="333" spans="1:7" hidden="1">
      <c r="A333" s="61" t="s">
        <v>47</v>
      </c>
      <c r="B333" s="1">
        <v>2</v>
      </c>
      <c r="C333" s="1">
        <v>3</v>
      </c>
      <c r="D333" s="1" t="s">
        <v>183</v>
      </c>
      <c r="E333" s="1" t="s">
        <v>284</v>
      </c>
      <c r="F333" s="1"/>
      <c r="G333" s="1"/>
    </row>
    <row r="334" spans="1:7" hidden="1">
      <c r="A334" s="61" t="s">
        <v>42</v>
      </c>
      <c r="B334" s="1">
        <v>2</v>
      </c>
      <c r="C334" s="1">
        <v>3</v>
      </c>
      <c r="D334" s="1" t="s">
        <v>183</v>
      </c>
      <c r="E334" s="1" t="s">
        <v>284</v>
      </c>
      <c r="F334" s="1"/>
      <c r="G334" s="1"/>
    </row>
    <row r="335" spans="1:7" hidden="1">
      <c r="A335" s="61" t="s">
        <v>43</v>
      </c>
      <c r="B335" s="1">
        <v>2</v>
      </c>
      <c r="C335" s="1">
        <v>3</v>
      </c>
      <c r="D335" s="1" t="s">
        <v>183</v>
      </c>
      <c r="E335" s="1" t="s">
        <v>284</v>
      </c>
      <c r="F335" s="1"/>
      <c r="G335" s="1"/>
    </row>
    <row r="336" spans="1:7" hidden="1">
      <c r="A336" s="61" t="s">
        <v>44</v>
      </c>
      <c r="B336" s="1">
        <v>2</v>
      </c>
      <c r="C336" s="1">
        <v>3</v>
      </c>
      <c r="D336" s="1" t="s">
        <v>183</v>
      </c>
      <c r="E336" s="1" t="s">
        <v>284</v>
      </c>
      <c r="F336" s="1"/>
      <c r="G336" s="1"/>
    </row>
    <row r="337" spans="1:7" hidden="1">
      <c r="A337" s="61" t="s">
        <v>33</v>
      </c>
      <c r="B337" s="1">
        <v>2</v>
      </c>
      <c r="C337" s="1">
        <v>3</v>
      </c>
      <c r="D337" s="1" t="s">
        <v>77</v>
      </c>
      <c r="E337" s="123" t="s">
        <v>285</v>
      </c>
      <c r="F337" s="1"/>
      <c r="G337" s="1"/>
    </row>
    <row r="338" spans="1:7" hidden="1">
      <c r="A338" s="61" t="s">
        <v>29</v>
      </c>
      <c r="B338" s="1">
        <v>2</v>
      </c>
      <c r="C338" s="1">
        <v>3</v>
      </c>
      <c r="D338" s="1" t="s">
        <v>77</v>
      </c>
      <c r="E338" s="1" t="s">
        <v>286</v>
      </c>
      <c r="F338" s="1"/>
      <c r="G338" s="1"/>
    </row>
    <row r="339" spans="1:7" hidden="1">
      <c r="A339" s="61" t="s">
        <v>30</v>
      </c>
      <c r="B339" s="1">
        <v>2</v>
      </c>
      <c r="C339" s="1">
        <v>3</v>
      </c>
      <c r="D339" s="1" t="s">
        <v>77</v>
      </c>
      <c r="E339" s="1" t="s">
        <v>286</v>
      </c>
      <c r="F339" s="1"/>
      <c r="G339" s="1"/>
    </row>
    <row r="340" spans="1:7" hidden="1">
      <c r="A340" s="61" t="s">
        <v>53</v>
      </c>
      <c r="B340" s="1">
        <v>2</v>
      </c>
      <c r="C340" s="1">
        <v>3</v>
      </c>
      <c r="D340" s="1" t="s">
        <v>77</v>
      </c>
      <c r="E340" s="1" t="s">
        <v>287</v>
      </c>
      <c r="F340" s="1"/>
      <c r="G340" s="1"/>
    </row>
    <row r="341" spans="1:7" hidden="1">
      <c r="A341" s="61" t="s">
        <v>54</v>
      </c>
      <c r="B341" s="1">
        <v>2</v>
      </c>
      <c r="C341" s="1">
        <v>3</v>
      </c>
      <c r="D341" s="1" t="s">
        <v>77</v>
      </c>
      <c r="E341" s="1" t="s">
        <v>287</v>
      </c>
      <c r="F341" s="1"/>
      <c r="G341" s="1"/>
    </row>
    <row r="342" spans="1:7">
      <c r="A342" s="61" t="s">
        <v>26</v>
      </c>
      <c r="B342" s="1">
        <v>1</v>
      </c>
      <c r="C342" s="1">
        <v>5</v>
      </c>
      <c r="D342" s="1" t="s">
        <v>183</v>
      </c>
      <c r="E342" s="1" t="s">
        <v>304</v>
      </c>
      <c r="F342" s="1"/>
      <c r="G342" s="1"/>
    </row>
    <row r="343" spans="1:7">
      <c r="A343" s="61" t="s">
        <v>23</v>
      </c>
      <c r="B343" s="1">
        <v>2</v>
      </c>
      <c r="C343" s="1">
        <v>4</v>
      </c>
      <c r="F343" s="1"/>
      <c r="G343" s="1"/>
    </row>
    <row r="344" spans="1:7">
      <c r="A344" s="61" t="s">
        <v>33</v>
      </c>
      <c r="B344" s="1">
        <v>2</v>
      </c>
      <c r="C344" s="1">
        <v>4</v>
      </c>
      <c r="D344" s="1" t="s">
        <v>77</v>
      </c>
      <c r="E344" s="1" t="s">
        <v>289</v>
      </c>
      <c r="F344" s="1"/>
      <c r="G344" s="1"/>
    </row>
    <row r="345" spans="1:7">
      <c r="A345" s="61" t="s">
        <v>185</v>
      </c>
      <c r="B345" s="1">
        <v>2</v>
      </c>
      <c r="C345" s="1">
        <v>4</v>
      </c>
      <c r="D345" s="1" t="s">
        <v>77</v>
      </c>
      <c r="E345" s="1" t="s">
        <v>290</v>
      </c>
      <c r="F345" s="1"/>
      <c r="G345" s="1"/>
    </row>
    <row r="346" spans="1:7">
      <c r="A346" s="61" t="s">
        <v>187</v>
      </c>
      <c r="B346" s="1">
        <v>2</v>
      </c>
      <c r="C346" s="1">
        <v>4</v>
      </c>
      <c r="D346" s="1" t="s">
        <v>77</v>
      </c>
      <c r="E346" s="1" t="s">
        <v>290</v>
      </c>
      <c r="F346" s="1"/>
      <c r="G346" s="1"/>
    </row>
    <row r="347" spans="1:7">
      <c r="A347" s="61" t="s">
        <v>49</v>
      </c>
      <c r="B347" s="1">
        <v>2</v>
      </c>
      <c r="C347" s="1">
        <v>4</v>
      </c>
      <c r="D347" s="1" t="s">
        <v>77</v>
      </c>
      <c r="E347" s="1" t="s">
        <v>305</v>
      </c>
      <c r="F347" s="1"/>
      <c r="G347" s="1"/>
    </row>
    <row r="348" spans="1:7">
      <c r="A348" s="61" t="s">
        <v>50</v>
      </c>
      <c r="B348" s="1">
        <v>2</v>
      </c>
      <c r="C348" s="1">
        <v>4</v>
      </c>
      <c r="D348" s="1" t="s">
        <v>77</v>
      </c>
      <c r="E348" s="1" t="s">
        <v>305</v>
      </c>
      <c r="F348" s="1"/>
      <c r="G348" s="1"/>
    </row>
    <row r="349" spans="1:7">
      <c r="A349" s="61" t="s">
        <v>51</v>
      </c>
      <c r="B349" s="1">
        <v>2</v>
      </c>
      <c r="C349" s="1">
        <v>4</v>
      </c>
      <c r="D349" s="1" t="s">
        <v>77</v>
      </c>
      <c r="E349" s="1" t="s">
        <v>305</v>
      </c>
      <c r="F349" s="1"/>
      <c r="G349" s="1"/>
    </row>
    <row r="350" spans="1:7">
      <c r="A350" s="61" t="s">
        <v>52</v>
      </c>
      <c r="B350" s="1">
        <v>2</v>
      </c>
      <c r="C350" s="1">
        <v>4</v>
      </c>
      <c r="D350" s="1" t="s">
        <v>77</v>
      </c>
      <c r="E350" s="1" t="s">
        <v>306</v>
      </c>
      <c r="F350" s="1"/>
      <c r="G350" s="1"/>
    </row>
    <row r="351" spans="1:7">
      <c r="A351" s="61" t="s">
        <v>53</v>
      </c>
      <c r="B351" s="1">
        <v>2</v>
      </c>
      <c r="C351" s="1">
        <v>4</v>
      </c>
      <c r="D351" s="1" t="s">
        <v>77</v>
      </c>
      <c r="E351" s="1" t="s">
        <v>306</v>
      </c>
      <c r="F351" s="1"/>
      <c r="G351" s="1"/>
    </row>
    <row r="352" spans="1:7">
      <c r="A352" s="61" t="s">
        <v>54</v>
      </c>
      <c r="B352" s="1">
        <v>2</v>
      </c>
      <c r="C352" s="1">
        <v>4</v>
      </c>
      <c r="D352" s="1" t="s">
        <v>77</v>
      </c>
      <c r="E352" s="1" t="s">
        <v>306</v>
      </c>
      <c r="F352" s="1"/>
      <c r="G352" s="1"/>
    </row>
    <row r="353" spans="1:7">
      <c r="A353" s="61" t="s">
        <v>29</v>
      </c>
      <c r="B353" s="1">
        <v>2</v>
      </c>
      <c r="C353" s="1">
        <v>4</v>
      </c>
      <c r="D353" s="1" t="s">
        <v>77</v>
      </c>
      <c r="E353" s="1" t="s">
        <v>296</v>
      </c>
      <c r="F353" s="1"/>
      <c r="G353" s="1"/>
    </row>
    <row r="354" spans="1:7">
      <c r="A354" s="61" t="s">
        <v>30</v>
      </c>
      <c r="B354" s="1">
        <v>2</v>
      </c>
      <c r="C354" s="1">
        <v>4</v>
      </c>
      <c r="D354" s="1" t="s">
        <v>77</v>
      </c>
      <c r="E354" s="1" t="s">
        <v>296</v>
      </c>
      <c r="F354" s="1"/>
      <c r="G354" s="1"/>
    </row>
    <row r="355" spans="1:7" hidden="1">
      <c r="A355" s="61" t="s">
        <v>180</v>
      </c>
      <c r="B355" s="1">
        <v>3</v>
      </c>
      <c r="C355" s="1">
        <v>3</v>
      </c>
      <c r="D355" s="1" t="s">
        <v>183</v>
      </c>
      <c r="E355" s="1" t="s">
        <v>299</v>
      </c>
      <c r="F355" s="1"/>
      <c r="G355" s="1"/>
    </row>
    <row r="356" spans="1:7" hidden="1">
      <c r="A356" s="61" t="s">
        <v>185</v>
      </c>
      <c r="B356" s="1">
        <v>3</v>
      </c>
      <c r="C356" s="1">
        <v>3</v>
      </c>
      <c r="D356" s="1" t="s">
        <v>183</v>
      </c>
      <c r="E356" s="1" t="s">
        <v>186</v>
      </c>
      <c r="F356" s="1"/>
      <c r="G356" s="1"/>
    </row>
    <row r="357" spans="1:7" hidden="1">
      <c r="A357" s="61" t="s">
        <v>187</v>
      </c>
      <c r="B357" s="1">
        <v>3</v>
      </c>
      <c r="C357" s="1">
        <v>3</v>
      </c>
      <c r="D357" s="1" t="s">
        <v>183</v>
      </c>
      <c r="E357" s="1" t="s">
        <v>186</v>
      </c>
      <c r="F357" s="1"/>
      <c r="G357" s="1"/>
    </row>
    <row r="358" spans="1:7" hidden="1">
      <c r="A358" s="61" t="s">
        <v>192</v>
      </c>
      <c r="B358" s="1">
        <v>3</v>
      </c>
      <c r="C358" s="1">
        <v>3</v>
      </c>
      <c r="D358" s="1" t="s">
        <v>183</v>
      </c>
      <c r="E358" s="1" t="s">
        <v>186</v>
      </c>
      <c r="F358" s="1"/>
      <c r="G358" s="1"/>
    </row>
    <row r="359" spans="1:7" hidden="1">
      <c r="A359" s="61" t="s">
        <v>193</v>
      </c>
      <c r="B359" s="1">
        <v>3</v>
      </c>
      <c r="C359" s="1">
        <v>3</v>
      </c>
      <c r="D359" s="1" t="s">
        <v>77</v>
      </c>
      <c r="E359" s="1" t="s">
        <v>194</v>
      </c>
      <c r="F359" s="1"/>
      <c r="G359" s="1"/>
    </row>
    <row r="360" spans="1:7" hidden="1">
      <c r="A360" s="61" t="s">
        <v>33</v>
      </c>
      <c r="B360" s="1">
        <v>3</v>
      </c>
      <c r="C360" s="1">
        <v>3</v>
      </c>
      <c r="D360" s="1" t="s">
        <v>77</v>
      </c>
      <c r="E360" s="123" t="s">
        <v>285</v>
      </c>
      <c r="F360" s="1"/>
      <c r="G360" s="1"/>
    </row>
    <row r="361" spans="1:7">
      <c r="A361" s="61" t="s">
        <v>39</v>
      </c>
      <c r="B361" s="1">
        <v>2</v>
      </c>
      <c r="C361" s="1">
        <v>4</v>
      </c>
      <c r="D361" s="1" t="s">
        <v>77</v>
      </c>
      <c r="E361" s="1" t="s">
        <v>297</v>
      </c>
      <c r="F361" s="1"/>
      <c r="G361" s="1"/>
    </row>
    <row r="362" spans="1:7">
      <c r="A362" s="61" t="s">
        <v>124</v>
      </c>
      <c r="B362" s="1">
        <v>3</v>
      </c>
      <c r="C362" s="1">
        <v>4</v>
      </c>
      <c r="D362" s="1" t="s">
        <v>183</v>
      </c>
      <c r="E362" s="1" t="s">
        <v>307</v>
      </c>
      <c r="F362" s="1"/>
      <c r="G362" s="1"/>
    </row>
    <row r="363" spans="1:7">
      <c r="A363" s="61" t="s">
        <v>185</v>
      </c>
      <c r="B363" s="1">
        <v>3</v>
      </c>
      <c r="C363" s="1">
        <v>4</v>
      </c>
      <c r="D363" s="1" t="s">
        <v>183</v>
      </c>
      <c r="E363" s="1" t="s">
        <v>308</v>
      </c>
      <c r="F363" s="1"/>
      <c r="G363" s="1"/>
    </row>
    <row r="364" spans="1:7">
      <c r="A364" s="61" t="s">
        <v>187</v>
      </c>
      <c r="B364" s="1">
        <v>3</v>
      </c>
      <c r="C364" s="1">
        <v>4</v>
      </c>
      <c r="D364" s="1" t="s">
        <v>183</v>
      </c>
      <c r="E364" s="1" t="s">
        <v>308</v>
      </c>
      <c r="F364" s="1"/>
      <c r="G364" s="1"/>
    </row>
    <row r="365" spans="1:7">
      <c r="A365" s="61" t="s">
        <v>192</v>
      </c>
      <c r="B365" s="1">
        <v>3</v>
      </c>
      <c r="C365" s="1">
        <v>4</v>
      </c>
      <c r="D365" s="1" t="s">
        <v>183</v>
      </c>
      <c r="E365" s="1" t="s">
        <v>308</v>
      </c>
      <c r="F365" s="1"/>
      <c r="G365" s="1"/>
    </row>
    <row r="366" spans="1:7">
      <c r="A366" s="61" t="s">
        <v>49</v>
      </c>
      <c r="B366" s="1">
        <v>3</v>
      </c>
      <c r="C366" s="1">
        <v>4</v>
      </c>
      <c r="D366" s="1" t="s">
        <v>77</v>
      </c>
      <c r="E366" s="1" t="s">
        <v>309</v>
      </c>
      <c r="F366" s="1"/>
      <c r="G366" s="1"/>
    </row>
    <row r="367" spans="1:7">
      <c r="A367" s="61" t="s">
        <v>50</v>
      </c>
      <c r="B367" s="1">
        <v>3</v>
      </c>
      <c r="C367" s="1">
        <v>4</v>
      </c>
      <c r="D367" s="1" t="s">
        <v>77</v>
      </c>
      <c r="E367" s="1" t="s">
        <v>309</v>
      </c>
      <c r="F367" s="1"/>
      <c r="G367" s="1"/>
    </row>
    <row r="368" spans="1:7" ht="15" thickBot="1">
      <c r="A368" s="61" t="s">
        <v>51</v>
      </c>
      <c r="B368" s="1">
        <v>3</v>
      </c>
      <c r="C368" s="1">
        <v>4</v>
      </c>
      <c r="D368" s="1" t="s">
        <v>77</v>
      </c>
      <c r="E368" s="1" t="s">
        <v>309</v>
      </c>
      <c r="F368" s="1"/>
      <c r="G368" s="1"/>
    </row>
    <row r="369" spans="1:7" ht="15" thickBot="1">
      <c r="A369" s="193" t="s">
        <v>52</v>
      </c>
      <c r="B369" s="195">
        <v>3</v>
      </c>
      <c r="C369" s="195">
        <v>4</v>
      </c>
      <c r="D369" s="195" t="s">
        <v>77</v>
      </c>
      <c r="E369" s="195" t="s">
        <v>309</v>
      </c>
      <c r="F369" s="1"/>
      <c r="G369" s="1"/>
    </row>
    <row r="370" spans="1:7" ht="15" thickBot="1">
      <c r="A370" s="193" t="s">
        <v>53</v>
      </c>
      <c r="B370" s="195">
        <v>3</v>
      </c>
      <c r="C370" s="195">
        <v>4</v>
      </c>
      <c r="D370" s="195" t="s">
        <v>77</v>
      </c>
      <c r="E370" s="195" t="s">
        <v>309</v>
      </c>
      <c r="F370" s="1"/>
      <c r="G370" s="1"/>
    </row>
    <row r="371" spans="1:7" ht="15" thickBot="1">
      <c r="A371" s="193" t="s">
        <v>54</v>
      </c>
      <c r="B371" s="195">
        <v>3</v>
      </c>
      <c r="C371" s="195">
        <v>4</v>
      </c>
      <c r="D371" s="195" t="s">
        <v>77</v>
      </c>
      <c r="E371" s="195" t="s">
        <v>309</v>
      </c>
      <c r="F371" s="1"/>
      <c r="G371" s="1"/>
    </row>
    <row r="372" spans="1:7" ht="15" thickBot="1">
      <c r="A372" s="193" t="s">
        <v>180</v>
      </c>
      <c r="B372" s="195">
        <v>3</v>
      </c>
      <c r="C372" s="195">
        <v>4</v>
      </c>
      <c r="D372" s="195" t="s">
        <v>183</v>
      </c>
      <c r="E372" s="195" t="s">
        <v>310</v>
      </c>
      <c r="F372" s="1"/>
      <c r="G372" s="1"/>
    </row>
    <row r="373" spans="1:7" ht="15" hidden="1" thickBot="1">
      <c r="A373" s="193" t="s">
        <v>180</v>
      </c>
      <c r="B373" s="195">
        <v>4</v>
      </c>
      <c r="C373" s="195">
        <v>3</v>
      </c>
      <c r="D373" s="195" t="s">
        <v>183</v>
      </c>
      <c r="E373" s="195" t="s">
        <v>299</v>
      </c>
      <c r="F373" s="1"/>
      <c r="G373" s="1"/>
    </row>
    <row r="374" spans="1:7" ht="15" hidden="1" thickBot="1">
      <c r="A374" s="193" t="s">
        <v>185</v>
      </c>
      <c r="B374" s="195">
        <v>4</v>
      </c>
      <c r="C374" s="195">
        <v>3</v>
      </c>
      <c r="D374" s="195" t="s">
        <v>183</v>
      </c>
      <c r="E374" s="1" t="s">
        <v>186</v>
      </c>
      <c r="F374" s="1"/>
      <c r="G374" s="1"/>
    </row>
    <row r="375" spans="1:7" ht="15" hidden="1" thickBot="1">
      <c r="A375" s="193" t="s">
        <v>187</v>
      </c>
      <c r="B375" s="195">
        <v>4</v>
      </c>
      <c r="C375" s="195">
        <v>3</v>
      </c>
      <c r="D375" s="195" t="s">
        <v>183</v>
      </c>
      <c r="E375" s="1" t="s">
        <v>186</v>
      </c>
      <c r="F375" s="1"/>
      <c r="G375" s="1"/>
    </row>
    <row r="376" spans="1:7" ht="15" hidden="1" thickBot="1">
      <c r="A376" s="193" t="s">
        <v>192</v>
      </c>
      <c r="B376" s="195">
        <v>4</v>
      </c>
      <c r="C376" s="195">
        <v>3</v>
      </c>
      <c r="D376" s="195" t="s">
        <v>77</v>
      </c>
      <c r="E376" s="1" t="s">
        <v>186</v>
      </c>
      <c r="F376" s="1"/>
      <c r="G376" s="1"/>
    </row>
    <row r="377" spans="1:7" ht="15" hidden="1" thickBot="1">
      <c r="A377" s="193" t="s">
        <v>41</v>
      </c>
      <c r="B377" s="195">
        <v>4</v>
      </c>
      <c r="C377" s="195">
        <v>3</v>
      </c>
      <c r="D377" s="195" t="s">
        <v>183</v>
      </c>
      <c r="E377" s="1" t="s">
        <v>184</v>
      </c>
      <c r="F377" s="1"/>
      <c r="G377" s="1"/>
    </row>
    <row r="378" spans="1:7" ht="15" hidden="1" thickBot="1">
      <c r="A378" s="193" t="s">
        <v>193</v>
      </c>
      <c r="B378" s="195">
        <v>4</v>
      </c>
      <c r="C378" s="195">
        <v>3</v>
      </c>
      <c r="D378" s="195" t="s">
        <v>77</v>
      </c>
      <c r="E378" s="1" t="s">
        <v>194</v>
      </c>
      <c r="F378" s="1"/>
      <c r="G378" s="1"/>
    </row>
    <row r="379" spans="1:7" ht="15" hidden="1" thickBot="1">
      <c r="A379" s="193" t="s">
        <v>135</v>
      </c>
      <c r="B379" s="195">
        <v>4</v>
      </c>
      <c r="C379" s="195">
        <v>3</v>
      </c>
      <c r="D379" s="195" t="s">
        <v>77</v>
      </c>
      <c r="E379" s="1" t="s">
        <v>282</v>
      </c>
      <c r="F379" s="1"/>
      <c r="G379" s="1"/>
    </row>
    <row r="380" spans="1:7" ht="15" hidden="1" thickBot="1">
      <c r="A380" s="193" t="s">
        <v>34</v>
      </c>
      <c r="B380" s="195">
        <v>4</v>
      </c>
      <c r="C380" s="195">
        <v>3</v>
      </c>
      <c r="D380" s="195" t="s">
        <v>77</v>
      </c>
      <c r="E380" s="1" t="s">
        <v>282</v>
      </c>
      <c r="F380" s="1"/>
      <c r="G380" s="1"/>
    </row>
    <row r="381" spans="1:7" ht="15" hidden="1" thickBot="1">
      <c r="A381" s="193" t="s">
        <v>60</v>
      </c>
      <c r="B381" s="195">
        <v>4</v>
      </c>
      <c r="C381" s="195">
        <v>3</v>
      </c>
      <c r="D381" s="195" t="s">
        <v>77</v>
      </c>
      <c r="E381" s="1" t="s">
        <v>282</v>
      </c>
      <c r="F381" s="1"/>
      <c r="G381" s="1"/>
    </row>
    <row r="382" spans="1:7" ht="15" hidden="1" thickBot="1">
      <c r="A382" s="193" t="s">
        <v>61</v>
      </c>
      <c r="B382" s="195">
        <v>4</v>
      </c>
      <c r="C382" s="195">
        <v>3</v>
      </c>
      <c r="D382" s="195" t="s">
        <v>77</v>
      </c>
      <c r="E382" s="1" t="s">
        <v>282</v>
      </c>
      <c r="F382" s="1"/>
      <c r="G382" s="1"/>
    </row>
    <row r="383" spans="1:7" ht="29.45" hidden="1" thickBot="1">
      <c r="A383" s="193" t="s">
        <v>55</v>
      </c>
      <c r="B383" s="195">
        <v>4</v>
      </c>
      <c r="C383" s="195">
        <v>3</v>
      </c>
      <c r="D383" s="195" t="s">
        <v>77</v>
      </c>
      <c r="E383" s="123" t="s">
        <v>300</v>
      </c>
      <c r="F383" s="1"/>
      <c r="G383" s="1"/>
    </row>
    <row r="384" spans="1:7" ht="15" hidden="1" thickBot="1">
      <c r="A384" s="193" t="s">
        <v>33</v>
      </c>
      <c r="B384" s="195">
        <v>4</v>
      </c>
      <c r="C384" s="195">
        <v>3</v>
      </c>
      <c r="D384" s="195" t="s">
        <v>77</v>
      </c>
      <c r="E384" s="123" t="s">
        <v>285</v>
      </c>
      <c r="F384" s="1"/>
      <c r="G384" s="1"/>
    </row>
    <row r="385" spans="1:7" ht="15" thickBot="1">
      <c r="A385" s="193" t="s">
        <v>39</v>
      </c>
      <c r="B385" s="195">
        <v>3</v>
      </c>
      <c r="C385" s="195">
        <v>4</v>
      </c>
      <c r="D385" s="195" t="s">
        <v>77</v>
      </c>
      <c r="E385" s="195" t="s">
        <v>297</v>
      </c>
      <c r="F385" s="1"/>
      <c r="G385" s="1"/>
    </row>
    <row r="386" spans="1:7" ht="13.15" customHeight="1">
      <c r="A386" s="61" t="s">
        <v>193</v>
      </c>
      <c r="B386" s="1">
        <v>4</v>
      </c>
      <c r="C386" s="1">
        <v>4</v>
      </c>
      <c r="D386" s="1" t="s">
        <v>183</v>
      </c>
      <c r="E386" s="1" t="s">
        <v>311</v>
      </c>
      <c r="F386" s="1"/>
      <c r="G386" s="1"/>
    </row>
    <row r="387" spans="1:7">
      <c r="A387" s="61" t="s">
        <v>28</v>
      </c>
      <c r="B387" s="1">
        <v>4</v>
      </c>
      <c r="C387" s="1">
        <v>4</v>
      </c>
      <c r="D387" s="1" t="s">
        <v>183</v>
      </c>
      <c r="E387" s="1" t="s">
        <v>311</v>
      </c>
      <c r="F387" s="1"/>
      <c r="G387" s="1"/>
    </row>
    <row r="388" spans="1:7">
      <c r="A388" s="61" t="s">
        <v>135</v>
      </c>
      <c r="B388" s="1">
        <v>4</v>
      </c>
      <c r="C388" s="1">
        <v>4</v>
      </c>
      <c r="D388" s="1" t="s">
        <v>183</v>
      </c>
      <c r="E388" s="1" t="s">
        <v>311</v>
      </c>
      <c r="F388" s="1"/>
      <c r="G388" s="1"/>
    </row>
    <row r="389" spans="1:7">
      <c r="A389" s="61" t="s">
        <v>34</v>
      </c>
      <c r="B389" s="1">
        <v>4</v>
      </c>
      <c r="C389" s="1">
        <v>4</v>
      </c>
      <c r="D389" s="1" t="s">
        <v>183</v>
      </c>
      <c r="E389" s="1" t="s">
        <v>311</v>
      </c>
      <c r="F389" s="1"/>
      <c r="G389" s="1"/>
    </row>
    <row r="390" spans="1:7">
      <c r="A390" s="61" t="s">
        <v>124</v>
      </c>
      <c r="B390" s="1">
        <v>4</v>
      </c>
      <c r="C390" s="1">
        <v>4</v>
      </c>
      <c r="D390" s="1" t="s">
        <v>280</v>
      </c>
      <c r="E390" s="1" t="s">
        <v>248</v>
      </c>
      <c r="F390" s="1"/>
      <c r="G390" s="1"/>
    </row>
    <row r="391" spans="1:7">
      <c r="A391" s="61" t="s">
        <v>185</v>
      </c>
      <c r="B391" s="1">
        <v>4</v>
      </c>
      <c r="C391" s="1">
        <v>4</v>
      </c>
      <c r="D391" s="1" t="s">
        <v>280</v>
      </c>
      <c r="E391" s="1" t="s">
        <v>248</v>
      </c>
      <c r="F391" s="1"/>
      <c r="G391" s="1"/>
    </row>
    <row r="392" spans="1:7">
      <c r="A392" s="61" t="s">
        <v>187</v>
      </c>
      <c r="B392" s="1">
        <v>4</v>
      </c>
      <c r="C392" s="1">
        <v>4</v>
      </c>
      <c r="D392" s="1" t="s">
        <v>280</v>
      </c>
      <c r="E392" s="1" t="s">
        <v>248</v>
      </c>
      <c r="F392" s="1"/>
      <c r="G392" s="1"/>
    </row>
    <row r="393" spans="1:7">
      <c r="A393" s="61" t="s">
        <v>192</v>
      </c>
      <c r="B393" s="1">
        <v>4</v>
      </c>
      <c r="C393" s="1">
        <v>4</v>
      </c>
      <c r="D393" s="1" t="s">
        <v>280</v>
      </c>
      <c r="E393" s="1" t="s">
        <v>248</v>
      </c>
      <c r="F393" s="1"/>
      <c r="G393" s="1"/>
    </row>
    <row r="394" spans="1:7">
      <c r="A394" s="61" t="s">
        <v>60</v>
      </c>
      <c r="B394" s="1">
        <v>4</v>
      </c>
      <c r="C394" s="1">
        <v>4</v>
      </c>
      <c r="D394" s="1" t="s">
        <v>183</v>
      </c>
      <c r="E394" s="1" t="s">
        <v>311</v>
      </c>
      <c r="F394" s="1"/>
      <c r="G394" s="1"/>
    </row>
    <row r="395" spans="1:7">
      <c r="A395" s="61" t="s">
        <v>61</v>
      </c>
      <c r="B395" s="1">
        <v>4</v>
      </c>
      <c r="C395" s="1">
        <v>4</v>
      </c>
      <c r="D395" s="1" t="s">
        <v>183</v>
      </c>
      <c r="E395" s="1" t="s">
        <v>311</v>
      </c>
      <c r="F395" s="1"/>
      <c r="G395" s="1"/>
    </row>
    <row r="396" spans="1:7">
      <c r="A396" s="61" t="s">
        <v>49</v>
      </c>
      <c r="B396" s="1">
        <v>4</v>
      </c>
      <c r="C396" s="1">
        <v>4</v>
      </c>
      <c r="D396" s="1" t="s">
        <v>183</v>
      </c>
      <c r="E396" s="1" t="s">
        <v>128</v>
      </c>
      <c r="F396" s="1"/>
      <c r="G396" s="1"/>
    </row>
    <row r="397" spans="1:7">
      <c r="A397" s="61" t="s">
        <v>50</v>
      </c>
      <c r="B397" s="1">
        <v>4</v>
      </c>
      <c r="C397" s="1">
        <v>4</v>
      </c>
      <c r="D397" s="1" t="s">
        <v>183</v>
      </c>
      <c r="E397" s="1" t="s">
        <v>128</v>
      </c>
      <c r="F397" s="1"/>
      <c r="G397" s="1"/>
    </row>
    <row r="398" spans="1:7">
      <c r="A398" s="61" t="s">
        <v>51</v>
      </c>
      <c r="B398" s="1">
        <v>4</v>
      </c>
      <c r="C398" s="1">
        <v>4</v>
      </c>
      <c r="D398" s="1" t="s">
        <v>183</v>
      </c>
      <c r="E398" s="1" t="s">
        <v>128</v>
      </c>
      <c r="F398" s="1"/>
      <c r="G398" s="1"/>
    </row>
    <row r="399" spans="1:7">
      <c r="A399" s="61" t="s">
        <v>52</v>
      </c>
      <c r="B399" s="1">
        <v>4</v>
      </c>
      <c r="C399" s="1">
        <v>4</v>
      </c>
      <c r="D399" s="1" t="s">
        <v>183</v>
      </c>
      <c r="E399" s="1" t="s">
        <v>128</v>
      </c>
      <c r="F399" s="1"/>
      <c r="G399" s="1"/>
    </row>
    <row r="400" spans="1:7">
      <c r="A400" s="61" t="s">
        <v>53</v>
      </c>
      <c r="B400" s="1">
        <v>4</v>
      </c>
      <c r="C400" s="1">
        <v>4</v>
      </c>
      <c r="D400" s="1" t="s">
        <v>183</v>
      </c>
      <c r="E400" s="1" t="s">
        <v>128</v>
      </c>
      <c r="F400" s="1"/>
      <c r="G400" s="1"/>
    </row>
    <row r="401" spans="1:7">
      <c r="A401" s="61" t="s">
        <v>54</v>
      </c>
      <c r="B401" s="1">
        <v>4</v>
      </c>
      <c r="C401" s="1">
        <v>4</v>
      </c>
      <c r="D401" s="1" t="s">
        <v>183</v>
      </c>
      <c r="E401" s="1" t="s">
        <v>128</v>
      </c>
      <c r="F401" s="1"/>
      <c r="G401" s="1"/>
    </row>
    <row r="402" spans="1:7">
      <c r="A402" s="61" t="s">
        <v>180</v>
      </c>
      <c r="B402" s="1">
        <v>4</v>
      </c>
      <c r="C402" s="1">
        <v>4</v>
      </c>
      <c r="D402" s="1" t="s">
        <v>183</v>
      </c>
      <c r="E402" s="1" t="s">
        <v>312</v>
      </c>
      <c r="F402" s="1"/>
      <c r="G402" s="1"/>
    </row>
    <row r="403" spans="1:7">
      <c r="A403" s="61" t="s">
        <v>55</v>
      </c>
      <c r="B403" s="1">
        <v>4</v>
      </c>
      <c r="C403" s="1">
        <v>4</v>
      </c>
      <c r="D403" s="1" t="s">
        <v>77</v>
      </c>
      <c r="E403" s="1" t="s">
        <v>313</v>
      </c>
      <c r="F403" s="1"/>
      <c r="G403" s="1"/>
    </row>
    <row r="404" spans="1:7">
      <c r="A404" s="61" t="s">
        <v>25</v>
      </c>
      <c r="B404" s="1">
        <v>4</v>
      </c>
      <c r="C404" s="1">
        <v>4</v>
      </c>
      <c r="D404" s="1" t="s">
        <v>183</v>
      </c>
      <c r="E404" s="1" t="s">
        <v>137</v>
      </c>
      <c r="F404" s="1"/>
      <c r="G404" s="1"/>
    </row>
    <row r="405" spans="1:7">
      <c r="A405" s="61" t="s">
        <v>41</v>
      </c>
      <c r="B405" s="1">
        <v>4</v>
      </c>
      <c r="C405" s="1">
        <v>4</v>
      </c>
      <c r="D405" s="1" t="s">
        <v>280</v>
      </c>
      <c r="E405" s="1" t="s">
        <v>248</v>
      </c>
      <c r="F405" s="1"/>
      <c r="G405" s="1"/>
    </row>
    <row r="406" spans="1:7">
      <c r="A406" s="61" t="s">
        <v>31</v>
      </c>
      <c r="B406" s="1">
        <v>4</v>
      </c>
      <c r="C406" s="1">
        <v>4</v>
      </c>
      <c r="D406" s="1" t="s">
        <v>183</v>
      </c>
      <c r="E406" s="1" t="s">
        <v>137</v>
      </c>
      <c r="F406" s="1"/>
      <c r="G406" s="1"/>
    </row>
    <row r="407" spans="1:7">
      <c r="A407" s="61" t="s">
        <v>42</v>
      </c>
      <c r="B407" s="1">
        <v>4</v>
      </c>
      <c r="C407" s="1">
        <v>4</v>
      </c>
      <c r="D407" s="1" t="s">
        <v>280</v>
      </c>
      <c r="E407" s="1" t="s">
        <v>248</v>
      </c>
      <c r="F407" s="1"/>
      <c r="G407" s="1"/>
    </row>
    <row r="408" spans="1:7">
      <c r="A408" s="61" t="s">
        <v>43</v>
      </c>
      <c r="B408" s="1">
        <v>4</v>
      </c>
      <c r="C408" s="1">
        <v>4</v>
      </c>
      <c r="D408" s="1" t="s">
        <v>280</v>
      </c>
      <c r="E408" s="1" t="s">
        <v>248</v>
      </c>
      <c r="F408" s="1"/>
      <c r="G408" s="1"/>
    </row>
    <row r="409" spans="1:7">
      <c r="A409" s="61" t="s">
        <v>44</v>
      </c>
      <c r="B409" s="1">
        <v>4</v>
      </c>
      <c r="C409" s="1">
        <v>4</v>
      </c>
      <c r="D409" s="1" t="s">
        <v>280</v>
      </c>
      <c r="E409" s="1" t="s">
        <v>248</v>
      </c>
      <c r="F409" s="1"/>
      <c r="G409" s="1"/>
    </row>
    <row r="410" spans="1:7">
      <c r="A410" s="61" t="s">
        <v>45</v>
      </c>
      <c r="B410" s="1">
        <v>4</v>
      </c>
      <c r="C410" s="1">
        <v>4</v>
      </c>
      <c r="D410" s="1" t="s">
        <v>280</v>
      </c>
      <c r="E410" s="1" t="s">
        <v>248</v>
      </c>
      <c r="F410" s="1"/>
      <c r="G410" s="1"/>
    </row>
    <row r="411" spans="1:7">
      <c r="A411" s="61" t="s">
        <v>46</v>
      </c>
      <c r="B411" s="1">
        <v>4</v>
      </c>
      <c r="C411" s="1">
        <v>4</v>
      </c>
      <c r="D411" s="1" t="s">
        <v>280</v>
      </c>
      <c r="E411" s="1" t="s">
        <v>248</v>
      </c>
      <c r="F411" s="1"/>
      <c r="G411" s="1"/>
    </row>
    <row r="412" spans="1:7">
      <c r="A412" s="61" t="s">
        <v>47</v>
      </c>
      <c r="B412" s="1">
        <v>4</v>
      </c>
      <c r="C412" s="1">
        <v>4</v>
      </c>
      <c r="D412" s="1" t="s">
        <v>280</v>
      </c>
      <c r="E412" s="1" t="s">
        <v>248</v>
      </c>
      <c r="F412" s="1"/>
      <c r="G412" s="1"/>
    </row>
    <row r="413" spans="1:7" hidden="1">
      <c r="A413" s="61" t="s">
        <v>180</v>
      </c>
      <c r="B413" s="1">
        <v>5</v>
      </c>
      <c r="C413" s="1">
        <v>3</v>
      </c>
      <c r="D413" s="1" t="s">
        <v>183</v>
      </c>
      <c r="E413" s="1" t="s">
        <v>314</v>
      </c>
      <c r="F413" s="1"/>
      <c r="G413" s="1"/>
    </row>
    <row r="414" spans="1:7" hidden="1">
      <c r="A414" s="61" t="s">
        <v>185</v>
      </c>
      <c r="B414" s="1">
        <v>5</v>
      </c>
      <c r="C414" s="1">
        <v>3</v>
      </c>
      <c r="D414" s="1" t="s">
        <v>183</v>
      </c>
      <c r="E414" s="1" t="s">
        <v>186</v>
      </c>
      <c r="F414" s="1"/>
      <c r="G414" s="1"/>
    </row>
    <row r="415" spans="1:7" hidden="1">
      <c r="A415" s="61" t="s">
        <v>187</v>
      </c>
      <c r="B415" s="1">
        <v>5</v>
      </c>
      <c r="C415" s="1">
        <v>3</v>
      </c>
      <c r="D415" s="1" t="s">
        <v>183</v>
      </c>
      <c r="E415" s="1" t="s">
        <v>186</v>
      </c>
      <c r="F415" s="1"/>
      <c r="G415" s="1"/>
    </row>
    <row r="416" spans="1:7" hidden="1">
      <c r="A416" s="61" t="s">
        <v>192</v>
      </c>
      <c r="B416" s="1">
        <v>5</v>
      </c>
      <c r="C416" s="1">
        <v>3</v>
      </c>
      <c r="D416" s="1" t="s">
        <v>183</v>
      </c>
      <c r="E416" s="1" t="s">
        <v>186</v>
      </c>
      <c r="F416" s="1"/>
      <c r="G416" s="1"/>
    </row>
    <row r="417" spans="1:7" hidden="1">
      <c r="A417" s="61" t="s">
        <v>41</v>
      </c>
      <c r="B417" s="1">
        <v>5</v>
      </c>
      <c r="C417" s="1">
        <v>3</v>
      </c>
      <c r="D417" s="1" t="s">
        <v>183</v>
      </c>
      <c r="E417" s="1" t="s">
        <v>184</v>
      </c>
      <c r="F417" s="1"/>
      <c r="G417" s="1"/>
    </row>
    <row r="418" spans="1:7" hidden="1">
      <c r="A418" s="61" t="s">
        <v>135</v>
      </c>
      <c r="B418" s="1">
        <v>5</v>
      </c>
      <c r="C418" s="1">
        <v>3</v>
      </c>
      <c r="D418" s="1" t="s">
        <v>77</v>
      </c>
      <c r="E418" s="1" t="s">
        <v>282</v>
      </c>
      <c r="F418" s="1"/>
      <c r="G418" s="1"/>
    </row>
    <row r="419" spans="1:7" hidden="1">
      <c r="A419" s="61" t="s">
        <v>34</v>
      </c>
      <c r="B419" s="1">
        <v>5</v>
      </c>
      <c r="C419" s="1">
        <v>3</v>
      </c>
      <c r="D419" s="1" t="s">
        <v>77</v>
      </c>
      <c r="E419" s="1" t="s">
        <v>282</v>
      </c>
      <c r="F419" s="1"/>
      <c r="G419" s="1"/>
    </row>
    <row r="420" spans="1:7" ht="15" hidden="1" thickBot="1">
      <c r="A420" s="61" t="s">
        <v>60</v>
      </c>
      <c r="B420" s="195">
        <v>5</v>
      </c>
      <c r="C420" s="195">
        <v>3</v>
      </c>
      <c r="D420" s="195" t="s">
        <v>77</v>
      </c>
      <c r="E420" s="1" t="s">
        <v>282</v>
      </c>
      <c r="F420" s="1"/>
      <c r="G420" s="1"/>
    </row>
    <row r="421" spans="1:7" ht="29.45" hidden="1" thickBot="1">
      <c r="A421" s="61" t="s">
        <v>55</v>
      </c>
      <c r="B421" s="195">
        <v>5</v>
      </c>
      <c r="C421" s="195">
        <v>3</v>
      </c>
      <c r="D421" s="195" t="s">
        <v>77</v>
      </c>
      <c r="E421" s="196" t="s">
        <v>300</v>
      </c>
      <c r="F421" s="1"/>
      <c r="G421" s="1"/>
    </row>
    <row r="422" spans="1:7" hidden="1">
      <c r="A422" s="61" t="s">
        <v>33</v>
      </c>
      <c r="B422" s="203">
        <v>5</v>
      </c>
      <c r="C422" s="203">
        <v>3</v>
      </c>
      <c r="D422" s="203" t="s">
        <v>77</v>
      </c>
      <c r="E422" s="205" t="s">
        <v>285</v>
      </c>
      <c r="F422" s="1"/>
      <c r="G422" s="1"/>
    </row>
    <row r="423" spans="1:7" hidden="1">
      <c r="A423" s="61" t="s">
        <v>29</v>
      </c>
      <c r="B423" s="1">
        <v>5</v>
      </c>
      <c r="C423" s="1">
        <v>3</v>
      </c>
      <c r="D423" s="1" t="s">
        <v>77</v>
      </c>
      <c r="E423" s="1" t="s">
        <v>315</v>
      </c>
      <c r="F423" s="1"/>
      <c r="G423" s="1"/>
    </row>
    <row r="424" spans="1:7">
      <c r="A424" s="61" t="s">
        <v>39</v>
      </c>
      <c r="B424" s="1">
        <v>4</v>
      </c>
      <c r="C424" s="1">
        <v>4</v>
      </c>
      <c r="D424" s="1" t="s">
        <v>77</v>
      </c>
      <c r="E424" s="1" t="s">
        <v>297</v>
      </c>
      <c r="F424" s="1"/>
      <c r="G424" s="1"/>
    </row>
    <row r="425" spans="1:7">
      <c r="A425" s="61" t="s">
        <v>28</v>
      </c>
      <c r="B425" s="1">
        <v>5</v>
      </c>
      <c r="C425" s="1">
        <v>4</v>
      </c>
      <c r="D425" s="1" t="s">
        <v>77</v>
      </c>
      <c r="E425" s="1" t="s">
        <v>311</v>
      </c>
      <c r="F425" s="1"/>
      <c r="G425" s="1"/>
    </row>
    <row r="426" spans="1:7">
      <c r="A426" s="61" t="s">
        <v>135</v>
      </c>
      <c r="B426" s="1">
        <v>5</v>
      </c>
      <c r="C426" s="1">
        <v>4</v>
      </c>
      <c r="D426" s="1" t="s">
        <v>77</v>
      </c>
      <c r="E426" s="1" t="s">
        <v>311</v>
      </c>
      <c r="F426" s="1"/>
      <c r="G426" s="1"/>
    </row>
    <row r="427" spans="1:7">
      <c r="A427" s="61" t="s">
        <v>34</v>
      </c>
      <c r="B427" s="1">
        <v>5</v>
      </c>
      <c r="C427" s="1">
        <v>4</v>
      </c>
      <c r="D427" s="1" t="s">
        <v>183</v>
      </c>
      <c r="E427" s="1" t="s">
        <v>311</v>
      </c>
      <c r="F427" s="1"/>
      <c r="G427" s="1"/>
    </row>
    <row r="428" spans="1:7">
      <c r="A428" s="61" t="s">
        <v>48</v>
      </c>
      <c r="B428" s="1">
        <v>5</v>
      </c>
      <c r="C428" s="1">
        <v>4</v>
      </c>
      <c r="D428" s="1" t="s">
        <v>183</v>
      </c>
      <c r="E428" s="1" t="s">
        <v>137</v>
      </c>
      <c r="F428" s="1"/>
      <c r="G428" s="1"/>
    </row>
    <row r="429" spans="1:7">
      <c r="A429" s="61" t="s">
        <v>124</v>
      </c>
      <c r="B429" s="1">
        <v>5</v>
      </c>
      <c r="C429" s="1">
        <v>4</v>
      </c>
      <c r="D429" s="1" t="s">
        <v>183</v>
      </c>
      <c r="E429" s="1" t="s">
        <v>137</v>
      </c>
      <c r="F429" s="1"/>
      <c r="G429" s="1"/>
    </row>
    <row r="430" spans="1:7">
      <c r="A430" s="61" t="s">
        <v>185</v>
      </c>
      <c r="B430" s="1">
        <v>5</v>
      </c>
      <c r="C430" s="1">
        <v>4</v>
      </c>
      <c r="D430" s="1" t="s">
        <v>183</v>
      </c>
      <c r="E430" s="1" t="s">
        <v>137</v>
      </c>
      <c r="F430" s="1"/>
      <c r="G430" s="1"/>
    </row>
    <row r="431" spans="1:7">
      <c r="A431" s="61" t="s">
        <v>187</v>
      </c>
      <c r="B431" s="1">
        <v>5</v>
      </c>
      <c r="C431" s="1">
        <v>4</v>
      </c>
      <c r="D431" s="1" t="s">
        <v>183</v>
      </c>
      <c r="E431" s="1" t="s">
        <v>137</v>
      </c>
      <c r="F431" s="1"/>
      <c r="G431" s="1"/>
    </row>
    <row r="432" spans="1:7">
      <c r="A432" s="61" t="s">
        <v>192</v>
      </c>
      <c r="B432" s="1">
        <v>5</v>
      </c>
      <c r="C432" s="1">
        <v>4</v>
      </c>
      <c r="D432" s="1" t="s">
        <v>183</v>
      </c>
      <c r="E432" s="1" t="s">
        <v>137</v>
      </c>
      <c r="F432" s="1"/>
      <c r="G432" s="1"/>
    </row>
    <row r="433" spans="1:7">
      <c r="A433" s="61" t="s">
        <v>60</v>
      </c>
      <c r="B433" s="1">
        <v>5</v>
      </c>
      <c r="C433" s="1">
        <v>4</v>
      </c>
      <c r="D433" s="1" t="s">
        <v>77</v>
      </c>
      <c r="E433" s="1" t="s">
        <v>311</v>
      </c>
      <c r="F433" s="1"/>
      <c r="G433" s="1"/>
    </row>
    <row r="434" spans="1:7">
      <c r="A434" s="61" t="s">
        <v>60</v>
      </c>
      <c r="B434" s="1">
        <v>5</v>
      </c>
      <c r="C434" s="1">
        <v>4</v>
      </c>
      <c r="D434" s="1" t="s">
        <v>183</v>
      </c>
      <c r="E434" s="1" t="s">
        <v>311</v>
      </c>
      <c r="F434" s="1"/>
      <c r="G434" s="1"/>
    </row>
    <row r="435" spans="1:7">
      <c r="A435" s="61" t="s">
        <v>61</v>
      </c>
      <c r="B435" s="1">
        <v>5</v>
      </c>
      <c r="C435" s="1">
        <v>4</v>
      </c>
      <c r="D435" s="1" t="s">
        <v>183</v>
      </c>
      <c r="E435" s="1" t="s">
        <v>311</v>
      </c>
      <c r="F435" s="1"/>
      <c r="G435" s="1"/>
    </row>
    <row r="436" spans="1:7">
      <c r="A436" s="61" t="s">
        <v>49</v>
      </c>
      <c r="B436" s="1">
        <v>5</v>
      </c>
      <c r="C436" s="1">
        <v>4</v>
      </c>
      <c r="D436" s="1" t="s">
        <v>183</v>
      </c>
      <c r="E436" s="1" t="s">
        <v>292</v>
      </c>
      <c r="F436" s="1"/>
      <c r="G436" s="1"/>
    </row>
    <row r="437" spans="1:7">
      <c r="A437" s="61" t="s">
        <v>50</v>
      </c>
      <c r="B437" s="1">
        <v>5</v>
      </c>
      <c r="C437" s="1">
        <v>4</v>
      </c>
      <c r="D437" s="1" t="s">
        <v>183</v>
      </c>
      <c r="E437" s="1" t="s">
        <v>292</v>
      </c>
      <c r="F437" s="1"/>
      <c r="G437" s="1"/>
    </row>
    <row r="438" spans="1:7">
      <c r="A438" s="61" t="s">
        <v>51</v>
      </c>
      <c r="B438" s="1">
        <v>5</v>
      </c>
      <c r="C438" s="1">
        <v>4</v>
      </c>
      <c r="D438" s="1" t="s">
        <v>183</v>
      </c>
      <c r="E438" s="1" t="s">
        <v>292</v>
      </c>
      <c r="F438" s="1"/>
      <c r="G438" s="1"/>
    </row>
    <row r="439" spans="1:7">
      <c r="A439" s="61" t="s">
        <v>52</v>
      </c>
      <c r="B439" s="1">
        <v>5</v>
      </c>
      <c r="C439" s="1">
        <v>4</v>
      </c>
      <c r="D439" s="1" t="s">
        <v>183</v>
      </c>
      <c r="E439" s="1" t="s">
        <v>292</v>
      </c>
      <c r="F439" s="1"/>
      <c r="G439" s="1"/>
    </row>
    <row r="440" spans="1:7">
      <c r="A440" s="61" t="s">
        <v>53</v>
      </c>
      <c r="B440" s="1">
        <v>5</v>
      </c>
      <c r="C440" s="1">
        <v>4</v>
      </c>
      <c r="D440" s="1" t="s">
        <v>183</v>
      </c>
      <c r="E440" s="1" t="s">
        <v>292</v>
      </c>
      <c r="F440" s="1"/>
      <c r="G440" s="1"/>
    </row>
    <row r="441" spans="1:7">
      <c r="A441" s="61" t="s">
        <v>54</v>
      </c>
      <c r="B441" s="1">
        <v>5</v>
      </c>
      <c r="C441" s="1">
        <v>4</v>
      </c>
      <c r="D441" s="1" t="s">
        <v>183</v>
      </c>
      <c r="E441" s="1" t="s">
        <v>292</v>
      </c>
      <c r="F441" s="1"/>
      <c r="G441" s="1"/>
    </row>
    <row r="442" spans="1:7">
      <c r="A442" s="61" t="s">
        <v>180</v>
      </c>
      <c r="B442" s="1">
        <v>5</v>
      </c>
      <c r="C442" s="1">
        <v>4</v>
      </c>
      <c r="D442" s="1" t="s">
        <v>77</v>
      </c>
      <c r="E442" s="1" t="s">
        <v>316</v>
      </c>
      <c r="F442" s="1"/>
      <c r="G442" s="1"/>
    </row>
    <row r="443" spans="1:7">
      <c r="A443" s="61" t="s">
        <v>55</v>
      </c>
      <c r="B443" s="1">
        <v>5</v>
      </c>
      <c r="C443" s="1">
        <v>4</v>
      </c>
      <c r="D443" s="1" t="s">
        <v>183</v>
      </c>
      <c r="E443" s="1" t="s">
        <v>317</v>
      </c>
      <c r="F443" s="1"/>
      <c r="G443" s="1"/>
    </row>
    <row r="444" spans="1:7">
      <c r="A444" s="61" t="s">
        <v>55</v>
      </c>
      <c r="B444" s="1">
        <v>5</v>
      </c>
      <c r="C444" s="1">
        <v>4</v>
      </c>
      <c r="D444" s="1" t="s">
        <v>183</v>
      </c>
      <c r="E444" s="1" t="s">
        <v>317</v>
      </c>
      <c r="F444" s="1"/>
      <c r="G444" s="1"/>
    </row>
    <row r="445" spans="1:7">
      <c r="A445" s="61" t="s">
        <v>56</v>
      </c>
      <c r="B445" s="1">
        <v>5</v>
      </c>
      <c r="C445" s="1">
        <v>4</v>
      </c>
      <c r="D445" s="1" t="s">
        <v>183</v>
      </c>
      <c r="E445" s="1" t="s">
        <v>318</v>
      </c>
      <c r="F445" s="1"/>
      <c r="G445" s="1"/>
    </row>
    <row r="446" spans="1:7">
      <c r="A446" s="61" t="s">
        <v>56</v>
      </c>
      <c r="B446" s="1">
        <v>5</v>
      </c>
      <c r="C446" s="1">
        <v>4</v>
      </c>
      <c r="D446" s="1" t="s">
        <v>183</v>
      </c>
      <c r="E446" s="1" t="s">
        <v>318</v>
      </c>
      <c r="F446" s="1"/>
      <c r="G446" s="1"/>
    </row>
    <row r="447" spans="1:7">
      <c r="A447" s="61" t="s">
        <v>57</v>
      </c>
      <c r="B447" s="1">
        <v>5</v>
      </c>
      <c r="C447" s="1">
        <v>4</v>
      </c>
      <c r="D447" s="1" t="s">
        <v>183</v>
      </c>
      <c r="E447" s="1" t="s">
        <v>318</v>
      </c>
      <c r="F447" s="1"/>
      <c r="G447" s="1"/>
    </row>
    <row r="448" spans="1:7">
      <c r="A448" s="61" t="s">
        <v>57</v>
      </c>
      <c r="B448" s="1">
        <v>5</v>
      </c>
      <c r="C448" s="1">
        <v>4</v>
      </c>
      <c r="D448" s="1" t="s">
        <v>183</v>
      </c>
      <c r="E448" s="1" t="s">
        <v>319</v>
      </c>
      <c r="F448" s="1"/>
      <c r="G448" s="1"/>
    </row>
    <row r="449" spans="1:7">
      <c r="A449" s="61" t="s">
        <v>58</v>
      </c>
      <c r="B449" s="1">
        <v>5</v>
      </c>
      <c r="C449" s="1">
        <v>4</v>
      </c>
      <c r="D449" s="1" t="s">
        <v>183</v>
      </c>
      <c r="E449" s="1" t="s">
        <v>318</v>
      </c>
      <c r="F449" s="1"/>
      <c r="G449" s="1"/>
    </row>
    <row r="450" spans="1:7">
      <c r="A450" s="61" t="s">
        <v>58</v>
      </c>
      <c r="B450" s="1">
        <v>5</v>
      </c>
      <c r="C450" s="1">
        <v>4</v>
      </c>
      <c r="D450" s="1" t="s">
        <v>183</v>
      </c>
      <c r="E450" s="1" t="s">
        <v>320</v>
      </c>
      <c r="F450" s="1"/>
      <c r="G450" s="1"/>
    </row>
    <row r="451" spans="1:7">
      <c r="A451" s="61" t="s">
        <v>59</v>
      </c>
      <c r="B451" s="1">
        <v>5</v>
      </c>
      <c r="C451" s="1">
        <v>4</v>
      </c>
      <c r="D451" s="1" t="s">
        <v>183</v>
      </c>
      <c r="E451" s="1" t="s">
        <v>318</v>
      </c>
      <c r="F451" s="1"/>
      <c r="G451" s="1"/>
    </row>
    <row r="452" spans="1:7">
      <c r="A452" s="61" t="s">
        <v>59</v>
      </c>
      <c r="B452" s="1">
        <v>5</v>
      </c>
      <c r="C452" s="1">
        <v>4</v>
      </c>
      <c r="D452" s="1" t="s">
        <v>183</v>
      </c>
      <c r="E452" s="1" t="s">
        <v>320</v>
      </c>
      <c r="F452" s="1"/>
      <c r="G452" s="1"/>
    </row>
    <row r="453" spans="1:7">
      <c r="A453" s="61" t="s">
        <v>26</v>
      </c>
      <c r="B453" s="1">
        <v>5</v>
      </c>
      <c r="C453" s="1">
        <v>4</v>
      </c>
      <c r="D453" s="1" t="s">
        <v>183</v>
      </c>
      <c r="E453" s="1" t="s">
        <v>321</v>
      </c>
      <c r="F453" s="1"/>
      <c r="G453" s="1"/>
    </row>
    <row r="454" spans="1:7">
      <c r="A454" s="61" t="s">
        <v>25</v>
      </c>
      <c r="B454" s="1">
        <v>5</v>
      </c>
      <c r="C454" s="1">
        <v>4</v>
      </c>
      <c r="D454" s="1" t="s">
        <v>280</v>
      </c>
      <c r="E454" s="1" t="s">
        <v>248</v>
      </c>
      <c r="F454" s="1"/>
      <c r="G454" s="1"/>
    </row>
    <row r="455" spans="1:7">
      <c r="A455" s="61" t="s">
        <v>25</v>
      </c>
      <c r="B455" s="1">
        <v>5</v>
      </c>
      <c r="C455" s="1">
        <v>4</v>
      </c>
      <c r="D455" s="1" t="s">
        <v>280</v>
      </c>
      <c r="E455" s="1" t="s">
        <v>248</v>
      </c>
      <c r="F455" s="1"/>
      <c r="G455" s="1"/>
    </row>
    <row r="456" spans="1:7">
      <c r="A456" s="61" t="s">
        <v>41</v>
      </c>
      <c r="B456" s="1">
        <v>5</v>
      </c>
      <c r="C456" s="1">
        <v>4</v>
      </c>
      <c r="D456" s="1" t="s">
        <v>183</v>
      </c>
      <c r="E456" s="1" t="s">
        <v>137</v>
      </c>
      <c r="F456" s="1"/>
      <c r="G456" s="1"/>
    </row>
    <row r="457" spans="1:7">
      <c r="A457" s="61" t="s">
        <v>31</v>
      </c>
      <c r="B457" s="1">
        <v>5</v>
      </c>
      <c r="C457" s="1">
        <v>4</v>
      </c>
      <c r="D457" s="1" t="s">
        <v>280</v>
      </c>
      <c r="E457" s="1" t="s">
        <v>248</v>
      </c>
      <c r="F457" s="1"/>
      <c r="G457" s="1"/>
    </row>
    <row r="458" spans="1:7">
      <c r="A458" s="61" t="s">
        <v>42</v>
      </c>
      <c r="B458" s="1">
        <v>5</v>
      </c>
      <c r="C458" s="1">
        <v>4</v>
      </c>
      <c r="D458" s="1" t="s">
        <v>183</v>
      </c>
      <c r="E458" s="1" t="s">
        <v>322</v>
      </c>
      <c r="F458" s="1"/>
      <c r="G458" s="1"/>
    </row>
    <row r="459" spans="1:7">
      <c r="A459" s="61" t="s">
        <v>43</v>
      </c>
      <c r="B459" s="1">
        <v>5</v>
      </c>
      <c r="C459" s="1">
        <v>4</v>
      </c>
      <c r="D459" s="1" t="s">
        <v>183</v>
      </c>
      <c r="E459" s="1" t="s">
        <v>322</v>
      </c>
      <c r="F459" s="1"/>
      <c r="G459" s="1"/>
    </row>
    <row r="460" spans="1:7">
      <c r="A460" s="61" t="s">
        <v>44</v>
      </c>
      <c r="B460" s="1">
        <v>5</v>
      </c>
      <c r="C460" s="1">
        <v>4</v>
      </c>
      <c r="D460" s="1" t="s">
        <v>183</v>
      </c>
      <c r="E460" s="1" t="s">
        <v>322</v>
      </c>
      <c r="F460" s="1"/>
      <c r="G460" s="1"/>
    </row>
    <row r="461" spans="1:7">
      <c r="A461" s="61" t="s">
        <v>46</v>
      </c>
      <c r="B461" s="1">
        <v>5</v>
      </c>
      <c r="C461" s="1">
        <v>4</v>
      </c>
      <c r="D461" s="1" t="s">
        <v>183</v>
      </c>
      <c r="E461" s="1" t="s">
        <v>322</v>
      </c>
      <c r="F461" s="1"/>
      <c r="G461" s="1"/>
    </row>
    <row r="462" spans="1:7">
      <c r="A462" s="61" t="s">
        <v>47</v>
      </c>
      <c r="B462" s="1">
        <v>5</v>
      </c>
      <c r="C462" s="1">
        <v>4</v>
      </c>
      <c r="D462" s="1" t="s">
        <v>183</v>
      </c>
      <c r="E462" s="1" t="s">
        <v>322</v>
      </c>
      <c r="F462" s="1"/>
      <c r="G462" s="1"/>
    </row>
    <row r="463" spans="1:7">
      <c r="A463" s="61" t="s">
        <v>35</v>
      </c>
      <c r="B463" s="1">
        <v>5</v>
      </c>
      <c r="C463" s="1">
        <v>4</v>
      </c>
      <c r="D463" s="1" t="s">
        <v>183</v>
      </c>
      <c r="E463" s="1" t="s">
        <v>79</v>
      </c>
      <c r="F463" s="1"/>
      <c r="G463" s="1"/>
    </row>
    <row r="464" spans="1:7">
      <c r="A464" s="61" t="s">
        <v>36</v>
      </c>
      <c r="B464" s="1">
        <v>5</v>
      </c>
      <c r="C464" s="1">
        <v>4</v>
      </c>
      <c r="D464" s="1" t="s">
        <v>183</v>
      </c>
      <c r="E464" s="1" t="s">
        <v>79</v>
      </c>
      <c r="F464" s="1"/>
      <c r="G464" s="1"/>
    </row>
    <row r="465" spans="1:7">
      <c r="A465" s="61" t="s">
        <v>37</v>
      </c>
      <c r="B465" s="1">
        <v>5</v>
      </c>
      <c r="C465" s="1">
        <v>4</v>
      </c>
      <c r="D465" s="1" t="s">
        <v>183</v>
      </c>
      <c r="E465" s="1" t="s">
        <v>79</v>
      </c>
      <c r="F465" s="1"/>
      <c r="G465" s="1"/>
    </row>
    <row r="466" spans="1:7">
      <c r="A466" s="61" t="s">
        <v>38</v>
      </c>
      <c r="B466" s="1">
        <v>5</v>
      </c>
      <c r="C466" s="1">
        <v>4</v>
      </c>
      <c r="D466" s="1" t="s">
        <v>183</v>
      </c>
      <c r="E466" s="1" t="s">
        <v>322</v>
      </c>
      <c r="F466" s="1"/>
      <c r="G466" s="1"/>
    </row>
    <row r="467" spans="1:7">
      <c r="A467" s="61" t="s">
        <v>39</v>
      </c>
      <c r="B467" s="1">
        <v>5</v>
      </c>
      <c r="C467" s="1">
        <v>4</v>
      </c>
      <c r="D467" s="1" t="s">
        <v>183</v>
      </c>
      <c r="E467" s="1" t="s">
        <v>297</v>
      </c>
      <c r="F467" s="1"/>
      <c r="G467" s="1"/>
    </row>
    <row r="468" spans="1:7" ht="28.9" hidden="1">
      <c r="A468" s="61" t="s">
        <v>55</v>
      </c>
      <c r="B468" s="1">
        <v>6</v>
      </c>
      <c r="C468" s="1">
        <v>3</v>
      </c>
      <c r="D468" s="1" t="s">
        <v>183</v>
      </c>
      <c r="E468" s="123" t="s">
        <v>323</v>
      </c>
      <c r="F468" s="1"/>
      <c r="G468" s="1"/>
    </row>
    <row r="469" spans="1:7" hidden="1">
      <c r="A469" s="61" t="s">
        <v>56</v>
      </c>
      <c r="B469" s="1">
        <v>6</v>
      </c>
      <c r="C469" s="1">
        <v>3</v>
      </c>
      <c r="D469" s="1" t="s">
        <v>183</v>
      </c>
      <c r="E469" s="1" t="s">
        <v>284</v>
      </c>
      <c r="F469" s="1"/>
      <c r="G469" s="1"/>
    </row>
    <row r="470" spans="1:7" hidden="1">
      <c r="A470" s="61" t="s">
        <v>57</v>
      </c>
      <c r="B470" s="1">
        <v>6</v>
      </c>
      <c r="C470" s="1">
        <v>3</v>
      </c>
      <c r="D470" s="1" t="s">
        <v>183</v>
      </c>
      <c r="E470" s="1" t="s">
        <v>284</v>
      </c>
      <c r="F470" s="1"/>
      <c r="G470" s="1"/>
    </row>
    <row r="471" spans="1:7" hidden="1">
      <c r="A471" s="61" t="s">
        <v>58</v>
      </c>
      <c r="B471" s="1">
        <v>6</v>
      </c>
      <c r="C471" s="1">
        <v>3</v>
      </c>
      <c r="D471" s="1" t="s">
        <v>183</v>
      </c>
      <c r="E471" s="1" t="s">
        <v>284</v>
      </c>
      <c r="F471" s="1"/>
      <c r="G471" s="1"/>
    </row>
    <row r="472" spans="1:7" hidden="1">
      <c r="A472" s="61" t="s">
        <v>59</v>
      </c>
      <c r="B472" s="1">
        <v>6</v>
      </c>
      <c r="C472" s="1">
        <v>3</v>
      </c>
      <c r="D472" s="1" t="s">
        <v>183</v>
      </c>
      <c r="E472" s="1" t="s">
        <v>284</v>
      </c>
      <c r="F472" s="1"/>
      <c r="G472" s="1"/>
    </row>
    <row r="473" spans="1:7" hidden="1">
      <c r="A473" s="61" t="s">
        <v>193</v>
      </c>
      <c r="B473" s="1">
        <v>6</v>
      </c>
      <c r="C473" s="1">
        <v>3</v>
      </c>
      <c r="D473" s="1" t="s">
        <v>77</v>
      </c>
      <c r="E473" s="1" t="s">
        <v>266</v>
      </c>
      <c r="F473" s="1"/>
      <c r="G473" s="1"/>
    </row>
    <row r="474" spans="1:7" hidden="1">
      <c r="A474" s="61" t="s">
        <v>135</v>
      </c>
      <c r="B474" s="1">
        <v>6</v>
      </c>
      <c r="C474" s="1">
        <v>3</v>
      </c>
      <c r="D474" s="1" t="s">
        <v>77</v>
      </c>
      <c r="E474" s="1" t="s">
        <v>324</v>
      </c>
      <c r="F474" s="1"/>
      <c r="G474" s="1"/>
    </row>
    <row r="475" spans="1:7" hidden="1">
      <c r="A475" s="61" t="s">
        <v>34</v>
      </c>
      <c r="B475" s="1">
        <v>6</v>
      </c>
      <c r="C475" s="1">
        <v>3</v>
      </c>
      <c r="D475" s="1" t="s">
        <v>77</v>
      </c>
      <c r="E475" s="1" t="s">
        <v>324</v>
      </c>
      <c r="F475" s="1"/>
      <c r="G475" s="1"/>
    </row>
    <row r="476" spans="1:7" hidden="1">
      <c r="A476" s="61" t="s">
        <v>60</v>
      </c>
      <c r="B476" s="1">
        <v>6</v>
      </c>
      <c r="C476" s="1">
        <v>3</v>
      </c>
      <c r="D476" s="1" t="s">
        <v>77</v>
      </c>
      <c r="E476" s="1" t="s">
        <v>324</v>
      </c>
      <c r="F476" s="1"/>
      <c r="G476" s="1"/>
    </row>
    <row r="477" spans="1:7" hidden="1">
      <c r="A477" s="61" t="s">
        <v>61</v>
      </c>
      <c r="B477" s="1">
        <v>6</v>
      </c>
      <c r="C477" s="1">
        <v>3</v>
      </c>
      <c r="D477" s="1" t="s">
        <v>77</v>
      </c>
      <c r="E477" s="1" t="s">
        <v>324</v>
      </c>
      <c r="F477" s="1"/>
      <c r="G477" s="1"/>
    </row>
    <row r="478" spans="1:7" hidden="1">
      <c r="A478" s="61" t="s">
        <v>31</v>
      </c>
      <c r="B478" s="1">
        <v>6</v>
      </c>
      <c r="C478" s="1">
        <v>3</v>
      </c>
      <c r="D478" s="1" t="s">
        <v>183</v>
      </c>
      <c r="E478" s="1" t="s">
        <v>137</v>
      </c>
      <c r="F478" s="1"/>
      <c r="G478" s="1"/>
    </row>
    <row r="479" spans="1:7" hidden="1">
      <c r="A479" s="61" t="s">
        <v>124</v>
      </c>
      <c r="B479" s="1">
        <v>6</v>
      </c>
      <c r="C479" s="1">
        <v>3</v>
      </c>
      <c r="D479" s="1" t="s">
        <v>183</v>
      </c>
      <c r="E479" s="1" t="s">
        <v>137</v>
      </c>
      <c r="F479" s="1"/>
      <c r="G479" s="1"/>
    </row>
    <row r="480" spans="1:7" hidden="1">
      <c r="A480" s="61" t="s">
        <v>33</v>
      </c>
      <c r="B480" s="1">
        <v>6</v>
      </c>
      <c r="C480" s="1">
        <v>3</v>
      </c>
      <c r="D480" s="1" t="s">
        <v>77</v>
      </c>
      <c r="E480" s="123" t="s">
        <v>285</v>
      </c>
      <c r="F480" s="1"/>
      <c r="G480" s="1"/>
    </row>
    <row r="481" spans="1:7" hidden="1">
      <c r="A481" s="192" t="s">
        <v>31</v>
      </c>
      <c r="B481" s="194">
        <v>6</v>
      </c>
      <c r="C481" s="194">
        <v>3</v>
      </c>
      <c r="D481" s="194" t="s">
        <v>183</v>
      </c>
      <c r="E481" s="194" t="s">
        <v>137</v>
      </c>
      <c r="F481" s="1"/>
      <c r="G481" s="1"/>
    </row>
    <row r="482" spans="1:7" hidden="1">
      <c r="A482" s="192" t="s">
        <v>124</v>
      </c>
      <c r="B482" s="194">
        <v>6</v>
      </c>
      <c r="C482" s="194">
        <v>3</v>
      </c>
      <c r="D482" s="194" t="s">
        <v>183</v>
      </c>
      <c r="E482" s="194" t="s">
        <v>137</v>
      </c>
      <c r="F482" s="1"/>
      <c r="G482" s="1"/>
    </row>
    <row r="483" spans="1:7" hidden="1">
      <c r="A483" s="192" t="s">
        <v>41</v>
      </c>
      <c r="B483" s="194">
        <v>6</v>
      </c>
      <c r="C483" s="194">
        <v>3</v>
      </c>
      <c r="D483" s="194" t="s">
        <v>183</v>
      </c>
      <c r="E483" s="194" t="s">
        <v>325</v>
      </c>
      <c r="F483" s="1"/>
      <c r="G483" s="1"/>
    </row>
    <row r="484" spans="1:7" hidden="1">
      <c r="A484" s="192" t="s">
        <v>185</v>
      </c>
      <c r="B484" s="194">
        <v>6</v>
      </c>
      <c r="C484" s="194">
        <v>3</v>
      </c>
      <c r="D484" s="194" t="s">
        <v>183</v>
      </c>
      <c r="E484" s="1" t="s">
        <v>186</v>
      </c>
      <c r="F484" s="1"/>
      <c r="G484" s="1"/>
    </row>
    <row r="485" spans="1:7" hidden="1">
      <c r="A485" s="192" t="s">
        <v>187</v>
      </c>
      <c r="B485" s="194">
        <v>6</v>
      </c>
      <c r="C485" s="194">
        <v>3</v>
      </c>
      <c r="D485" s="194" t="s">
        <v>183</v>
      </c>
      <c r="E485" s="1" t="s">
        <v>186</v>
      </c>
      <c r="F485" s="1"/>
      <c r="G485" s="1"/>
    </row>
    <row r="486" spans="1:7" hidden="1">
      <c r="A486" s="192" t="s">
        <v>192</v>
      </c>
      <c r="B486" s="194">
        <v>6</v>
      </c>
      <c r="C486" s="194">
        <v>3</v>
      </c>
      <c r="D486" s="194" t="s">
        <v>183</v>
      </c>
      <c r="E486" s="1" t="s">
        <v>186</v>
      </c>
      <c r="F486" s="1"/>
      <c r="G486" s="1"/>
    </row>
    <row r="487" spans="1:7" hidden="1">
      <c r="A487" s="61" t="s">
        <v>29</v>
      </c>
      <c r="B487" s="1">
        <v>6</v>
      </c>
      <c r="C487" s="1">
        <v>3</v>
      </c>
      <c r="D487" s="1" t="s">
        <v>77</v>
      </c>
      <c r="E487" s="1" t="s">
        <v>315</v>
      </c>
      <c r="F487" s="1"/>
      <c r="G487" s="1"/>
    </row>
    <row r="488" spans="1:7">
      <c r="A488" s="61" t="s">
        <v>40</v>
      </c>
      <c r="B488" s="1">
        <v>5</v>
      </c>
      <c r="C488" s="1">
        <v>4</v>
      </c>
      <c r="D488" s="1" t="s">
        <v>183</v>
      </c>
      <c r="E488" s="1" t="s">
        <v>128</v>
      </c>
      <c r="F488" s="1"/>
      <c r="G488" s="1"/>
    </row>
    <row r="489" spans="1:7">
      <c r="A489" s="61" t="s">
        <v>193</v>
      </c>
      <c r="B489" s="1">
        <v>6</v>
      </c>
      <c r="C489" s="1">
        <v>4</v>
      </c>
      <c r="D489" s="1" t="s">
        <v>77</v>
      </c>
      <c r="E489" s="1" t="s">
        <v>311</v>
      </c>
      <c r="F489" s="1"/>
      <c r="G489" s="1"/>
    </row>
    <row r="490" spans="1:7">
      <c r="A490" s="61" t="s">
        <v>28</v>
      </c>
      <c r="B490" s="1">
        <v>6</v>
      </c>
      <c r="C490" s="1">
        <v>4</v>
      </c>
      <c r="D490" s="1" t="s">
        <v>77</v>
      </c>
      <c r="E490" s="1" t="s">
        <v>311</v>
      </c>
      <c r="F490" s="1"/>
      <c r="G490" s="1"/>
    </row>
    <row r="491" spans="1:7">
      <c r="A491" s="61" t="s">
        <v>135</v>
      </c>
      <c r="B491" s="1">
        <v>6</v>
      </c>
      <c r="C491" s="1">
        <v>4</v>
      </c>
      <c r="D491" s="1" t="s">
        <v>77</v>
      </c>
      <c r="E491" s="1" t="s">
        <v>311</v>
      </c>
      <c r="F491" s="1"/>
      <c r="G491" s="1"/>
    </row>
    <row r="492" spans="1:7">
      <c r="A492" s="61" t="s">
        <v>34</v>
      </c>
      <c r="B492" s="1">
        <v>6</v>
      </c>
      <c r="C492" s="1">
        <v>4</v>
      </c>
      <c r="D492" s="1" t="s">
        <v>77</v>
      </c>
      <c r="E492" s="1" t="s">
        <v>311</v>
      </c>
      <c r="F492" s="1"/>
      <c r="G492" s="1"/>
    </row>
    <row r="493" spans="1:7">
      <c r="A493" s="61" t="s">
        <v>48</v>
      </c>
      <c r="B493" s="1">
        <v>6</v>
      </c>
      <c r="C493" s="1">
        <v>4</v>
      </c>
      <c r="D493" s="1" t="s">
        <v>280</v>
      </c>
      <c r="E493" s="1" t="s">
        <v>326</v>
      </c>
      <c r="F493" s="1"/>
      <c r="G493" s="1"/>
    </row>
    <row r="494" spans="1:7">
      <c r="A494" s="61" t="s">
        <v>124</v>
      </c>
      <c r="B494" s="1">
        <v>6</v>
      </c>
      <c r="C494" s="1">
        <v>4</v>
      </c>
      <c r="D494" s="1" t="s">
        <v>280</v>
      </c>
      <c r="E494" s="1" t="s">
        <v>248</v>
      </c>
      <c r="F494" s="1"/>
      <c r="G494" s="1"/>
    </row>
    <row r="495" spans="1:7">
      <c r="A495" s="61" t="s">
        <v>185</v>
      </c>
      <c r="B495" s="1">
        <v>6</v>
      </c>
      <c r="C495" s="1">
        <v>4</v>
      </c>
      <c r="D495" s="1" t="s">
        <v>280</v>
      </c>
      <c r="E495" s="1" t="s">
        <v>248</v>
      </c>
      <c r="F495" s="1"/>
      <c r="G495" s="1"/>
    </row>
    <row r="496" spans="1:7">
      <c r="A496" s="61" t="s">
        <v>187</v>
      </c>
      <c r="B496" s="1">
        <v>6</v>
      </c>
      <c r="C496" s="1">
        <v>4</v>
      </c>
      <c r="D496" s="1" t="s">
        <v>280</v>
      </c>
      <c r="E496" s="1" t="s">
        <v>248</v>
      </c>
      <c r="F496" s="1"/>
      <c r="G496" s="1"/>
    </row>
    <row r="497" spans="1:7">
      <c r="A497" s="61" t="s">
        <v>192</v>
      </c>
      <c r="B497" s="1">
        <v>6</v>
      </c>
      <c r="C497" s="1">
        <v>4</v>
      </c>
      <c r="D497" s="1" t="s">
        <v>280</v>
      </c>
      <c r="E497" s="1" t="s">
        <v>248</v>
      </c>
      <c r="F497" s="1"/>
      <c r="G497" s="1"/>
    </row>
    <row r="498" spans="1:7">
      <c r="A498" s="61" t="s">
        <v>60</v>
      </c>
      <c r="B498" s="1">
        <v>6</v>
      </c>
      <c r="C498" s="1">
        <v>4</v>
      </c>
      <c r="D498" s="1" t="s">
        <v>77</v>
      </c>
      <c r="E498" s="1" t="s">
        <v>311</v>
      </c>
      <c r="F498" s="1"/>
      <c r="G498" s="1"/>
    </row>
    <row r="499" spans="1:7">
      <c r="A499" s="61" t="s">
        <v>61</v>
      </c>
      <c r="B499" s="1">
        <v>6</v>
      </c>
      <c r="C499" s="1">
        <v>4</v>
      </c>
      <c r="D499" s="1" t="s">
        <v>183</v>
      </c>
      <c r="E499" s="1" t="s">
        <v>322</v>
      </c>
      <c r="F499" s="1"/>
      <c r="G499" s="1"/>
    </row>
    <row r="500" spans="1:7">
      <c r="A500" s="61" t="s">
        <v>61</v>
      </c>
      <c r="B500" s="1">
        <v>6</v>
      </c>
      <c r="C500" s="1">
        <v>4</v>
      </c>
      <c r="D500" s="1" t="s">
        <v>77</v>
      </c>
      <c r="E500" s="1" t="s">
        <v>311</v>
      </c>
      <c r="F500" s="1"/>
      <c r="G500" s="1"/>
    </row>
    <row r="501" spans="1:7">
      <c r="A501" s="61" t="s">
        <v>49</v>
      </c>
      <c r="B501" s="1">
        <v>6</v>
      </c>
      <c r="C501" s="1">
        <v>4</v>
      </c>
      <c r="D501" s="1" t="s">
        <v>183</v>
      </c>
      <c r="E501" s="1" t="s">
        <v>292</v>
      </c>
      <c r="F501" s="1"/>
      <c r="G501" s="1"/>
    </row>
    <row r="502" spans="1:7">
      <c r="A502" s="61" t="s">
        <v>50</v>
      </c>
      <c r="B502" s="1">
        <v>6</v>
      </c>
      <c r="C502" s="1">
        <v>4</v>
      </c>
      <c r="D502" s="1" t="s">
        <v>183</v>
      </c>
      <c r="E502" s="1" t="s">
        <v>292</v>
      </c>
      <c r="F502" s="1"/>
      <c r="G502" s="1"/>
    </row>
    <row r="503" spans="1:7">
      <c r="A503" s="61" t="s">
        <v>51</v>
      </c>
      <c r="B503" s="1">
        <v>6</v>
      </c>
      <c r="C503" s="1">
        <v>4</v>
      </c>
      <c r="D503" s="1" t="s">
        <v>183</v>
      </c>
      <c r="E503" s="1" t="s">
        <v>292</v>
      </c>
      <c r="F503" s="1"/>
      <c r="G503" s="1"/>
    </row>
    <row r="504" spans="1:7">
      <c r="A504" s="61" t="s">
        <v>52</v>
      </c>
      <c r="B504" s="1">
        <v>6</v>
      </c>
      <c r="C504" s="1">
        <v>4</v>
      </c>
      <c r="D504" s="1" t="s">
        <v>183</v>
      </c>
      <c r="E504" s="1" t="s">
        <v>292</v>
      </c>
      <c r="F504" s="1"/>
      <c r="G504" s="1"/>
    </row>
    <row r="505" spans="1:7">
      <c r="A505" s="61" t="s">
        <v>53</v>
      </c>
      <c r="B505" s="1">
        <v>6</v>
      </c>
      <c r="C505" s="1">
        <v>4</v>
      </c>
      <c r="D505" s="1" t="s">
        <v>183</v>
      </c>
      <c r="E505" s="1" t="s">
        <v>292</v>
      </c>
      <c r="F505" s="1"/>
      <c r="G505" s="1"/>
    </row>
    <row r="506" spans="1:7">
      <c r="A506" s="61" t="s">
        <v>54</v>
      </c>
      <c r="B506" s="1">
        <v>6</v>
      </c>
      <c r="C506" s="1">
        <v>4</v>
      </c>
      <c r="D506" s="1" t="s">
        <v>183</v>
      </c>
      <c r="E506" s="1" t="s">
        <v>292</v>
      </c>
      <c r="F506" s="1"/>
      <c r="G506" s="1"/>
    </row>
    <row r="507" spans="1:7">
      <c r="A507" s="61" t="s">
        <v>180</v>
      </c>
      <c r="B507" s="1">
        <v>6</v>
      </c>
      <c r="C507" s="1">
        <v>4</v>
      </c>
      <c r="D507" s="1" t="s">
        <v>77</v>
      </c>
      <c r="E507" s="1" t="s">
        <v>327</v>
      </c>
      <c r="F507" s="1"/>
      <c r="G507" s="1"/>
    </row>
    <row r="508" spans="1:7">
      <c r="A508" s="61" t="s">
        <v>41</v>
      </c>
      <c r="B508" s="1">
        <v>6</v>
      </c>
      <c r="C508" s="1">
        <v>4</v>
      </c>
      <c r="D508" s="1" t="s">
        <v>280</v>
      </c>
      <c r="E508" s="1" t="s">
        <v>248</v>
      </c>
      <c r="F508" s="1"/>
      <c r="G508" s="1"/>
    </row>
    <row r="509" spans="1:7">
      <c r="A509" s="61" t="s">
        <v>31</v>
      </c>
      <c r="B509" s="1">
        <v>6</v>
      </c>
      <c r="C509" s="1">
        <v>4</v>
      </c>
      <c r="D509" s="1" t="s">
        <v>280</v>
      </c>
      <c r="E509" s="1" t="s">
        <v>248</v>
      </c>
      <c r="F509" s="1"/>
      <c r="G509" s="1"/>
    </row>
    <row r="510" spans="1:7">
      <c r="A510" s="61" t="s">
        <v>42</v>
      </c>
      <c r="B510" s="1">
        <v>6</v>
      </c>
      <c r="C510" s="1">
        <v>4</v>
      </c>
      <c r="D510" s="1" t="s">
        <v>183</v>
      </c>
      <c r="E510" s="1" t="s">
        <v>322</v>
      </c>
      <c r="F510" s="1"/>
      <c r="G510" s="1"/>
    </row>
    <row r="511" spans="1:7">
      <c r="A511" s="61" t="s">
        <v>43</v>
      </c>
      <c r="B511" s="1">
        <v>6</v>
      </c>
      <c r="C511" s="1">
        <v>4</v>
      </c>
      <c r="D511" s="1" t="s">
        <v>183</v>
      </c>
      <c r="E511" s="1" t="s">
        <v>322</v>
      </c>
      <c r="F511" s="1"/>
      <c r="G511" s="1"/>
    </row>
    <row r="512" spans="1:7">
      <c r="A512" s="61" t="s">
        <v>44</v>
      </c>
      <c r="B512" s="1">
        <v>6</v>
      </c>
      <c r="C512" s="1">
        <v>4</v>
      </c>
      <c r="D512" s="1" t="s">
        <v>183</v>
      </c>
      <c r="E512" s="1" t="s">
        <v>322</v>
      </c>
      <c r="F512" s="1"/>
      <c r="G512" s="1"/>
    </row>
    <row r="513" spans="1:7">
      <c r="A513" s="61" t="s">
        <v>45</v>
      </c>
      <c r="B513" s="1">
        <v>6</v>
      </c>
      <c r="C513" s="1">
        <v>4</v>
      </c>
      <c r="D513" s="1" t="s">
        <v>183</v>
      </c>
      <c r="E513" s="1" t="s">
        <v>322</v>
      </c>
      <c r="F513" s="1"/>
      <c r="G513" s="1"/>
    </row>
    <row r="514" spans="1:7">
      <c r="A514" s="61" t="s">
        <v>47</v>
      </c>
      <c r="B514" s="1">
        <v>6</v>
      </c>
      <c r="C514" s="1">
        <v>4</v>
      </c>
      <c r="D514" s="1" t="s">
        <v>183</v>
      </c>
      <c r="E514" s="1" t="s">
        <v>322</v>
      </c>
      <c r="F514" s="1"/>
      <c r="G514" s="1"/>
    </row>
    <row r="515" spans="1:7">
      <c r="A515" s="61" t="s">
        <v>35</v>
      </c>
      <c r="B515" s="1">
        <v>6</v>
      </c>
      <c r="C515" s="1">
        <v>4</v>
      </c>
      <c r="D515" s="1" t="s">
        <v>183</v>
      </c>
      <c r="E515" s="1" t="s">
        <v>79</v>
      </c>
      <c r="F515" s="1"/>
      <c r="G515" s="1"/>
    </row>
    <row r="516" spans="1:7">
      <c r="A516" s="61" t="s">
        <v>36</v>
      </c>
      <c r="B516" s="1">
        <v>6</v>
      </c>
      <c r="C516" s="1">
        <v>4</v>
      </c>
      <c r="D516" s="1" t="s">
        <v>183</v>
      </c>
      <c r="E516" s="1" t="s">
        <v>79</v>
      </c>
      <c r="F516" s="1"/>
      <c r="G516" s="1"/>
    </row>
    <row r="517" spans="1:7">
      <c r="A517" s="61" t="s">
        <v>37</v>
      </c>
      <c r="B517" s="1">
        <v>6</v>
      </c>
      <c r="C517" s="1">
        <v>4</v>
      </c>
      <c r="D517" s="1" t="s">
        <v>183</v>
      </c>
      <c r="E517" s="1" t="s">
        <v>79</v>
      </c>
      <c r="F517" s="1"/>
      <c r="G517" s="1"/>
    </row>
    <row r="518" spans="1:7">
      <c r="A518" s="61" t="s">
        <v>39</v>
      </c>
      <c r="B518" s="1">
        <v>6</v>
      </c>
      <c r="C518" s="1">
        <v>4</v>
      </c>
      <c r="D518" s="1" t="s">
        <v>183</v>
      </c>
      <c r="E518" s="1" t="s">
        <v>297</v>
      </c>
      <c r="F518" s="1"/>
      <c r="G518" s="1"/>
    </row>
    <row r="519" spans="1:7" hidden="1">
      <c r="A519" s="61" t="s">
        <v>193</v>
      </c>
      <c r="B519" s="1">
        <v>7</v>
      </c>
      <c r="C519" s="1">
        <v>3</v>
      </c>
      <c r="D519" s="1" t="s">
        <v>77</v>
      </c>
      <c r="E519" s="190" t="s">
        <v>328</v>
      </c>
      <c r="F519" s="1" t="e" vm="1">
        <v>#VALUE!</v>
      </c>
      <c r="G519" s="1"/>
    </row>
    <row r="520" spans="1:7" hidden="1">
      <c r="A520" s="61" t="s">
        <v>33</v>
      </c>
      <c r="B520" s="1">
        <v>7</v>
      </c>
      <c r="C520" s="1">
        <v>3</v>
      </c>
      <c r="D520" s="1" t="s">
        <v>77</v>
      </c>
      <c r="E520" s="123" t="s">
        <v>285</v>
      </c>
      <c r="F520" s="1"/>
      <c r="G520" s="1"/>
    </row>
    <row r="521" spans="1:7" hidden="1">
      <c r="A521" s="192" t="s">
        <v>185</v>
      </c>
      <c r="B521" s="194">
        <v>7</v>
      </c>
      <c r="C521" s="194">
        <v>3</v>
      </c>
      <c r="D521" s="194" t="s">
        <v>77</v>
      </c>
      <c r="E521" s="1" t="s">
        <v>186</v>
      </c>
      <c r="F521" s="1"/>
      <c r="G521" s="1"/>
    </row>
    <row r="522" spans="1:7" hidden="1">
      <c r="A522" s="192" t="s">
        <v>187</v>
      </c>
      <c r="B522" s="194">
        <v>7</v>
      </c>
      <c r="C522" s="194">
        <v>3</v>
      </c>
      <c r="D522" s="194" t="s">
        <v>77</v>
      </c>
      <c r="E522" s="1" t="s">
        <v>186</v>
      </c>
      <c r="F522" s="1"/>
      <c r="G522" s="1"/>
    </row>
    <row r="523" spans="1:7" hidden="1">
      <c r="A523" s="61" t="s">
        <v>29</v>
      </c>
      <c r="B523" s="1">
        <v>7</v>
      </c>
      <c r="C523" s="1">
        <v>3</v>
      </c>
      <c r="D523" s="1" t="s">
        <v>77</v>
      </c>
      <c r="E523" s="1" t="s">
        <v>315</v>
      </c>
      <c r="F523" s="1"/>
      <c r="G523" s="1"/>
    </row>
    <row r="524" spans="1:7">
      <c r="A524" s="61" t="s">
        <v>40</v>
      </c>
      <c r="B524" s="1">
        <v>6</v>
      </c>
      <c r="C524" s="1">
        <v>4</v>
      </c>
      <c r="D524" s="1" t="s">
        <v>183</v>
      </c>
      <c r="E524" s="1" t="s">
        <v>128</v>
      </c>
      <c r="F524" s="1"/>
      <c r="G524" s="1"/>
    </row>
    <row r="525" spans="1:7">
      <c r="A525" s="61" t="s">
        <v>135</v>
      </c>
      <c r="B525" s="1">
        <v>7</v>
      </c>
      <c r="C525" s="1">
        <v>4</v>
      </c>
      <c r="D525" s="1" t="s">
        <v>77</v>
      </c>
      <c r="E525" s="1" t="s">
        <v>329</v>
      </c>
      <c r="F525" s="1"/>
      <c r="G525" s="1"/>
    </row>
    <row r="526" spans="1:7">
      <c r="A526" s="61" t="s">
        <v>185</v>
      </c>
      <c r="B526" s="1">
        <v>7</v>
      </c>
      <c r="C526" s="1">
        <v>4</v>
      </c>
      <c r="D526" s="1" t="s">
        <v>183</v>
      </c>
      <c r="E526" s="1" t="s">
        <v>330</v>
      </c>
      <c r="F526" s="1"/>
      <c r="G526" s="1"/>
    </row>
    <row r="527" spans="1:7">
      <c r="A527" s="61" t="s">
        <v>187</v>
      </c>
      <c r="B527" s="1">
        <v>7</v>
      </c>
      <c r="C527" s="1">
        <v>4</v>
      </c>
      <c r="D527" s="1" t="s">
        <v>183</v>
      </c>
      <c r="E527" s="1" t="s">
        <v>330</v>
      </c>
      <c r="F527" s="1"/>
      <c r="G527" s="1"/>
    </row>
    <row r="528" spans="1:7">
      <c r="A528" s="61" t="s">
        <v>192</v>
      </c>
      <c r="B528" s="1">
        <v>7</v>
      </c>
      <c r="C528" s="1">
        <v>4</v>
      </c>
      <c r="D528" s="1" t="s">
        <v>183</v>
      </c>
      <c r="E528" s="1" t="s">
        <v>330</v>
      </c>
      <c r="F528" s="1"/>
      <c r="G528" s="1"/>
    </row>
    <row r="529" spans="1:7">
      <c r="A529" s="61" t="s">
        <v>49</v>
      </c>
      <c r="B529" s="1">
        <v>7</v>
      </c>
      <c r="C529" s="1">
        <v>4</v>
      </c>
      <c r="D529" s="1" t="s">
        <v>183</v>
      </c>
      <c r="E529" s="1" t="s">
        <v>331</v>
      </c>
      <c r="F529" s="1"/>
      <c r="G529" s="1"/>
    </row>
    <row r="530" spans="1:7" ht="15" thickBot="1">
      <c r="A530" s="61" t="s">
        <v>49</v>
      </c>
      <c r="B530" s="1">
        <v>7</v>
      </c>
      <c r="C530" s="1">
        <v>4</v>
      </c>
      <c r="D530" s="1" t="s">
        <v>183</v>
      </c>
      <c r="E530" s="1" t="s">
        <v>292</v>
      </c>
      <c r="F530" s="1"/>
      <c r="G530" s="1"/>
    </row>
    <row r="531" spans="1:7" ht="15" thickBot="1">
      <c r="A531" s="61" t="s">
        <v>50</v>
      </c>
      <c r="B531" s="1">
        <v>7</v>
      </c>
      <c r="C531" s="1">
        <v>4</v>
      </c>
      <c r="D531" s="195" t="s">
        <v>183</v>
      </c>
      <c r="E531" s="195" t="s">
        <v>331</v>
      </c>
      <c r="F531" s="1"/>
      <c r="G531" s="1"/>
    </row>
    <row r="532" spans="1:7" ht="15" thickBot="1">
      <c r="A532" s="61" t="s">
        <v>50</v>
      </c>
      <c r="B532" s="1">
        <v>7</v>
      </c>
      <c r="C532" s="1">
        <v>4</v>
      </c>
      <c r="D532" s="195" t="s">
        <v>183</v>
      </c>
      <c r="E532" s="195" t="s">
        <v>292</v>
      </c>
      <c r="F532" s="1"/>
      <c r="G532" s="1"/>
    </row>
    <row r="533" spans="1:7">
      <c r="A533" s="61" t="s">
        <v>51</v>
      </c>
      <c r="B533" s="1">
        <v>7</v>
      </c>
      <c r="C533" s="1">
        <v>4</v>
      </c>
      <c r="D533" s="1" t="s">
        <v>183</v>
      </c>
      <c r="E533" s="1" t="s">
        <v>331</v>
      </c>
      <c r="F533" s="1"/>
      <c r="G533" s="1"/>
    </row>
    <row r="534" spans="1:7" ht="15" thickBot="1">
      <c r="A534" s="61" t="s">
        <v>51</v>
      </c>
      <c r="B534" s="1">
        <v>7</v>
      </c>
      <c r="C534" s="1">
        <v>4</v>
      </c>
      <c r="D534" s="1" t="s">
        <v>183</v>
      </c>
      <c r="E534" s="1" t="s">
        <v>292</v>
      </c>
      <c r="F534" s="1"/>
      <c r="G534" s="1"/>
    </row>
    <row r="535" spans="1:7" ht="15" thickBot="1">
      <c r="A535" s="61" t="s">
        <v>52</v>
      </c>
      <c r="B535" s="1">
        <v>7</v>
      </c>
      <c r="C535" s="1">
        <v>4</v>
      </c>
      <c r="D535" s="1" t="s">
        <v>183</v>
      </c>
      <c r="E535" s="195" t="s">
        <v>331</v>
      </c>
      <c r="F535" s="1"/>
      <c r="G535" s="1"/>
    </row>
    <row r="536" spans="1:7" ht="15" thickBot="1">
      <c r="A536" s="61" t="s">
        <v>52</v>
      </c>
      <c r="B536" s="1">
        <v>7</v>
      </c>
      <c r="C536" s="1">
        <v>4</v>
      </c>
      <c r="D536" s="1" t="s">
        <v>183</v>
      </c>
      <c r="E536" s="195" t="s">
        <v>292</v>
      </c>
      <c r="F536" s="1"/>
      <c r="G536" s="1"/>
    </row>
    <row r="537" spans="1:7">
      <c r="A537" s="61" t="s">
        <v>53</v>
      </c>
      <c r="B537" s="1">
        <v>7</v>
      </c>
      <c r="C537" s="1">
        <v>4</v>
      </c>
      <c r="D537" s="1" t="s">
        <v>183</v>
      </c>
      <c r="E537" s="1" t="s">
        <v>331</v>
      </c>
      <c r="F537" s="1"/>
      <c r="G537" s="1"/>
    </row>
    <row r="538" spans="1:7">
      <c r="A538" s="61" t="s">
        <v>53</v>
      </c>
      <c r="B538" s="1">
        <v>7</v>
      </c>
      <c r="C538" s="1">
        <v>4</v>
      </c>
      <c r="D538" s="1" t="s">
        <v>183</v>
      </c>
      <c r="E538" s="1" t="s">
        <v>292</v>
      </c>
      <c r="F538" s="1"/>
      <c r="G538" s="1"/>
    </row>
    <row r="539" spans="1:7">
      <c r="A539" s="61" t="s">
        <v>54</v>
      </c>
      <c r="B539" s="1">
        <v>7</v>
      </c>
      <c r="C539" s="1">
        <v>4</v>
      </c>
      <c r="D539" s="1" t="s">
        <v>183</v>
      </c>
      <c r="E539" s="1" t="s">
        <v>331</v>
      </c>
      <c r="F539" s="1"/>
      <c r="G539" s="1"/>
    </row>
    <row r="540" spans="1:7">
      <c r="A540" s="61" t="s">
        <v>54</v>
      </c>
      <c r="B540" s="1">
        <v>7</v>
      </c>
      <c r="C540" s="1">
        <v>4</v>
      </c>
      <c r="D540" s="1" t="s">
        <v>183</v>
      </c>
      <c r="E540" s="1" t="s">
        <v>292</v>
      </c>
      <c r="F540" s="1"/>
      <c r="G540" s="1"/>
    </row>
    <row r="541" spans="1:7">
      <c r="A541" s="61" t="s">
        <v>55</v>
      </c>
      <c r="B541" s="1">
        <v>7</v>
      </c>
      <c r="C541" s="1">
        <v>4</v>
      </c>
      <c r="D541" s="1" t="s">
        <v>77</v>
      </c>
      <c r="E541" s="1" t="s">
        <v>332</v>
      </c>
      <c r="F541" s="1"/>
      <c r="G541" s="1"/>
    </row>
    <row r="542" spans="1:7">
      <c r="A542" s="61" t="s">
        <v>56</v>
      </c>
      <c r="B542" s="1">
        <v>7</v>
      </c>
      <c r="C542" s="1">
        <v>4</v>
      </c>
      <c r="D542" s="1" t="s">
        <v>77</v>
      </c>
      <c r="E542" s="1" t="s">
        <v>333</v>
      </c>
      <c r="F542" s="1"/>
      <c r="G542" s="1"/>
    </row>
    <row r="543" spans="1:7">
      <c r="A543" s="61" t="s">
        <v>57</v>
      </c>
      <c r="B543" s="1">
        <v>7</v>
      </c>
      <c r="C543" s="1">
        <v>4</v>
      </c>
      <c r="D543" s="1" t="s">
        <v>77</v>
      </c>
      <c r="F543" s="1"/>
      <c r="G543" s="1"/>
    </row>
    <row r="544" spans="1:7">
      <c r="A544" s="61" t="s">
        <v>57</v>
      </c>
      <c r="B544" s="1">
        <v>7</v>
      </c>
      <c r="C544" s="1">
        <v>4</v>
      </c>
      <c r="D544" s="1" t="s">
        <v>77</v>
      </c>
      <c r="E544" s="1" t="s">
        <v>334</v>
      </c>
      <c r="F544" s="1"/>
      <c r="G544" s="1"/>
    </row>
    <row r="545" spans="1:7">
      <c r="A545" s="61" t="s">
        <v>58</v>
      </c>
      <c r="B545" s="1">
        <v>7</v>
      </c>
      <c r="C545" s="1">
        <v>4</v>
      </c>
      <c r="D545" s="1" t="s">
        <v>77</v>
      </c>
      <c r="E545" s="1" t="s">
        <v>333</v>
      </c>
      <c r="F545" s="1"/>
      <c r="G545" s="1"/>
    </row>
    <row r="546" spans="1:7">
      <c r="A546" s="61" t="s">
        <v>59</v>
      </c>
      <c r="B546" s="1">
        <v>7</v>
      </c>
      <c r="C546" s="1">
        <v>4</v>
      </c>
      <c r="D546" s="1" t="s">
        <v>77</v>
      </c>
      <c r="E546" s="1" t="s">
        <v>333</v>
      </c>
      <c r="F546" s="1"/>
      <c r="G546" s="1"/>
    </row>
    <row r="547" spans="1:7">
      <c r="A547" s="61" t="s">
        <v>35</v>
      </c>
      <c r="B547" s="1">
        <v>7</v>
      </c>
      <c r="C547" s="1">
        <v>4</v>
      </c>
      <c r="D547" s="1" t="s">
        <v>183</v>
      </c>
      <c r="E547" s="1" t="s">
        <v>335</v>
      </c>
      <c r="F547" s="1"/>
      <c r="G547" s="1"/>
    </row>
    <row r="548" spans="1:7">
      <c r="A548" s="61" t="s">
        <v>36</v>
      </c>
      <c r="B548" s="1">
        <v>7</v>
      </c>
      <c r="C548" s="1">
        <v>4</v>
      </c>
      <c r="D548" s="1" t="s">
        <v>183</v>
      </c>
      <c r="E548" s="1" t="s">
        <v>335</v>
      </c>
      <c r="F548" s="1"/>
      <c r="G548" s="1"/>
    </row>
    <row r="549" spans="1:7">
      <c r="A549" s="61" t="s">
        <v>37</v>
      </c>
      <c r="B549" s="1">
        <v>7</v>
      </c>
      <c r="C549" s="1">
        <v>4</v>
      </c>
      <c r="D549" s="1" t="s">
        <v>183</v>
      </c>
      <c r="E549" s="1" t="s">
        <v>336</v>
      </c>
      <c r="F549" s="1"/>
      <c r="G549" s="1"/>
    </row>
    <row r="550" spans="1:7" ht="15" thickBot="1">
      <c r="A550" s="61" t="s">
        <v>39</v>
      </c>
      <c r="B550" s="1">
        <v>7</v>
      </c>
      <c r="C550" s="1">
        <v>4</v>
      </c>
      <c r="D550" s="1" t="s">
        <v>183</v>
      </c>
      <c r="E550" s="1" t="s">
        <v>337</v>
      </c>
      <c r="F550" s="1"/>
      <c r="G550" s="1"/>
    </row>
    <row r="551" spans="1:7" ht="15" hidden="1" thickBot="1">
      <c r="A551" s="61" t="s">
        <v>59</v>
      </c>
      <c r="B551" s="1">
        <v>8</v>
      </c>
      <c r="C551" s="1">
        <v>3</v>
      </c>
      <c r="D551" s="195" t="s">
        <v>77</v>
      </c>
      <c r="E551" s="195" t="s">
        <v>338</v>
      </c>
      <c r="F551" s="1"/>
      <c r="G551" s="1"/>
    </row>
    <row r="552" spans="1:7" ht="15" hidden="1" thickBot="1">
      <c r="A552" s="61" t="s">
        <v>180</v>
      </c>
      <c r="B552" s="1">
        <v>8</v>
      </c>
      <c r="C552" s="1">
        <v>3</v>
      </c>
      <c r="D552" s="195" t="s">
        <v>183</v>
      </c>
      <c r="E552" s="195" t="s">
        <v>339</v>
      </c>
      <c r="F552" s="1"/>
      <c r="G552" s="1"/>
    </row>
    <row r="553" spans="1:7" ht="15" hidden="1" thickBot="1">
      <c r="A553" s="61" t="s">
        <v>193</v>
      </c>
      <c r="B553" s="1">
        <v>8</v>
      </c>
      <c r="C553" s="1">
        <v>3</v>
      </c>
      <c r="D553" s="195" t="s">
        <v>77</v>
      </c>
      <c r="E553" s="197" t="s">
        <v>340</v>
      </c>
      <c r="F553" s="1"/>
      <c r="G553" s="1"/>
    </row>
    <row r="554" spans="1:7" ht="15" hidden="1" thickBot="1">
      <c r="A554" s="61" t="s">
        <v>135</v>
      </c>
      <c r="B554" s="1">
        <v>8</v>
      </c>
      <c r="C554" s="1">
        <v>3</v>
      </c>
      <c r="D554" s="195" t="s">
        <v>77</v>
      </c>
      <c r="E554" s="195" t="s">
        <v>324</v>
      </c>
      <c r="F554" s="1"/>
      <c r="G554" s="1"/>
    </row>
    <row r="555" spans="1:7" ht="15" hidden="1" thickBot="1">
      <c r="A555" s="61" t="s">
        <v>33</v>
      </c>
      <c r="B555" s="1">
        <v>8</v>
      </c>
      <c r="C555" s="1">
        <v>3</v>
      </c>
      <c r="D555" s="195" t="s">
        <v>77</v>
      </c>
      <c r="E555" s="196" t="s">
        <v>285</v>
      </c>
      <c r="F555" s="1"/>
      <c r="G555" s="1"/>
    </row>
    <row r="556" spans="1:7" ht="15" hidden="1" thickBot="1">
      <c r="A556" s="192" t="s">
        <v>41</v>
      </c>
      <c r="B556" s="194">
        <v>8</v>
      </c>
      <c r="C556" s="194">
        <v>3</v>
      </c>
      <c r="D556" s="194" t="s">
        <v>183</v>
      </c>
      <c r="E556" s="191" t="s">
        <v>325</v>
      </c>
      <c r="F556" s="1"/>
      <c r="G556" s="1"/>
    </row>
    <row r="557" spans="1:7" ht="15" hidden="1" thickBot="1">
      <c r="A557" s="192" t="s">
        <v>185</v>
      </c>
      <c r="B557" s="194">
        <v>8</v>
      </c>
      <c r="C557" s="194">
        <v>3</v>
      </c>
      <c r="D557" s="194" t="s">
        <v>77</v>
      </c>
      <c r="E557" s="195" t="s">
        <v>186</v>
      </c>
      <c r="F557" s="1"/>
      <c r="G557" s="1"/>
    </row>
    <row r="558" spans="1:7" ht="15" hidden="1" thickBot="1">
      <c r="A558" s="192" t="s">
        <v>187</v>
      </c>
      <c r="B558" s="194">
        <v>8</v>
      </c>
      <c r="C558" s="194">
        <v>3</v>
      </c>
      <c r="D558" s="191" t="s">
        <v>77</v>
      </c>
      <c r="E558" s="195" t="s">
        <v>186</v>
      </c>
      <c r="F558" s="1"/>
      <c r="G558" s="1"/>
    </row>
    <row r="559" spans="1:7" ht="15" hidden="1" thickBot="1">
      <c r="A559" s="192" t="s">
        <v>192</v>
      </c>
      <c r="B559" s="194">
        <v>8</v>
      </c>
      <c r="C559" s="194">
        <v>3</v>
      </c>
      <c r="D559" s="191" t="s">
        <v>77</v>
      </c>
      <c r="E559" s="195" t="s">
        <v>186</v>
      </c>
      <c r="F559" s="1"/>
      <c r="G559" s="1"/>
    </row>
    <row r="560" spans="1:7" ht="15" hidden="1" thickBot="1">
      <c r="A560" s="61" t="s">
        <v>29</v>
      </c>
      <c r="B560" s="1">
        <v>8</v>
      </c>
      <c r="C560" s="1">
        <v>3</v>
      </c>
      <c r="D560" s="195" t="s">
        <v>77</v>
      </c>
      <c r="E560" s="195" t="s">
        <v>315</v>
      </c>
      <c r="F560" s="1"/>
      <c r="G560" s="1"/>
    </row>
    <row r="561" spans="1:7" ht="15" thickBot="1">
      <c r="A561" s="61" t="s">
        <v>40</v>
      </c>
      <c r="B561" s="1">
        <v>7</v>
      </c>
      <c r="C561" s="1">
        <v>4</v>
      </c>
      <c r="D561" s="195" t="s">
        <v>183</v>
      </c>
      <c r="E561" s="195" t="s">
        <v>128</v>
      </c>
      <c r="F561" s="1"/>
      <c r="G561" s="1"/>
    </row>
    <row r="562" spans="1:7">
      <c r="A562" s="61" t="s">
        <v>185</v>
      </c>
      <c r="B562" s="1">
        <v>8</v>
      </c>
      <c r="C562" s="1">
        <v>4</v>
      </c>
      <c r="D562" s="1" t="s">
        <v>183</v>
      </c>
      <c r="E562" s="1" t="s">
        <v>330</v>
      </c>
      <c r="F562" s="1"/>
      <c r="G562" s="1"/>
    </row>
    <row r="563" spans="1:7">
      <c r="A563" s="61" t="s">
        <v>187</v>
      </c>
      <c r="B563" s="1">
        <v>8</v>
      </c>
      <c r="C563" s="1">
        <v>4</v>
      </c>
      <c r="D563" s="1" t="s">
        <v>183</v>
      </c>
      <c r="E563" s="1" t="s">
        <v>330</v>
      </c>
      <c r="F563" s="1"/>
      <c r="G563" s="1"/>
    </row>
    <row r="564" spans="1:7">
      <c r="A564" s="61" t="s">
        <v>192</v>
      </c>
      <c r="B564" s="1">
        <v>8</v>
      </c>
      <c r="C564" s="1">
        <v>4</v>
      </c>
      <c r="D564" s="1" t="s">
        <v>183</v>
      </c>
      <c r="E564" s="1" t="s">
        <v>330</v>
      </c>
      <c r="F564" s="1"/>
      <c r="G564" s="1"/>
    </row>
    <row r="565" spans="1:7" hidden="1">
      <c r="A565" s="61" t="s">
        <v>180</v>
      </c>
      <c r="B565" s="1">
        <v>9</v>
      </c>
      <c r="C565" s="1">
        <v>3</v>
      </c>
      <c r="D565" s="1" t="s">
        <v>183</v>
      </c>
      <c r="E565" s="1" t="s">
        <v>339</v>
      </c>
      <c r="F565" s="1"/>
      <c r="G565" s="1"/>
    </row>
    <row r="566" spans="1:7" hidden="1">
      <c r="A566" s="61" t="s">
        <v>193</v>
      </c>
      <c r="B566" s="1">
        <v>9</v>
      </c>
      <c r="C566" s="1">
        <v>3</v>
      </c>
      <c r="D566" s="1" t="s">
        <v>77</v>
      </c>
      <c r="E566" s="190" t="s">
        <v>341</v>
      </c>
      <c r="F566" s="1"/>
      <c r="G566" s="1"/>
    </row>
    <row r="567" spans="1:7" hidden="1">
      <c r="A567" s="61" t="s">
        <v>135</v>
      </c>
      <c r="B567" s="1">
        <v>9</v>
      </c>
      <c r="C567" s="1">
        <v>3</v>
      </c>
      <c r="D567" s="1" t="s">
        <v>77</v>
      </c>
      <c r="E567" s="1" t="s">
        <v>324</v>
      </c>
      <c r="F567" s="1"/>
      <c r="G567" s="1"/>
    </row>
    <row r="568" spans="1:7" hidden="1">
      <c r="A568" s="61" t="s">
        <v>34</v>
      </c>
      <c r="B568" s="1">
        <v>9</v>
      </c>
      <c r="C568" s="1">
        <v>3</v>
      </c>
      <c r="D568" s="1" t="s">
        <v>77</v>
      </c>
      <c r="E568" s="1" t="s">
        <v>324</v>
      </c>
      <c r="F568" s="1"/>
      <c r="G568" s="1"/>
    </row>
    <row r="569" spans="1:7" hidden="1">
      <c r="A569" s="61" t="s">
        <v>60</v>
      </c>
      <c r="B569" s="1">
        <v>9</v>
      </c>
      <c r="C569" s="1">
        <v>3</v>
      </c>
      <c r="D569" s="1" t="s">
        <v>77</v>
      </c>
      <c r="E569" s="1" t="s">
        <v>324</v>
      </c>
      <c r="F569" s="1"/>
      <c r="G569" s="1"/>
    </row>
    <row r="570" spans="1:7" hidden="1">
      <c r="A570" s="61" t="s">
        <v>61</v>
      </c>
      <c r="B570" s="1">
        <v>9</v>
      </c>
      <c r="C570" s="1">
        <v>3</v>
      </c>
      <c r="D570" s="1" t="s">
        <v>77</v>
      </c>
      <c r="E570" s="1" t="s">
        <v>324</v>
      </c>
      <c r="F570" s="1"/>
      <c r="G570" s="1"/>
    </row>
    <row r="571" spans="1:7" hidden="1">
      <c r="A571" s="61" t="s">
        <v>33</v>
      </c>
      <c r="B571" s="1">
        <v>9</v>
      </c>
      <c r="C571" s="1">
        <v>3</v>
      </c>
      <c r="D571" s="1" t="s">
        <v>77</v>
      </c>
      <c r="E571" s="123" t="s">
        <v>285</v>
      </c>
      <c r="F571" s="1"/>
      <c r="G571" s="1"/>
    </row>
    <row r="572" spans="1:7" hidden="1">
      <c r="A572" s="192" t="s">
        <v>41</v>
      </c>
      <c r="B572" s="194">
        <v>9</v>
      </c>
      <c r="C572" s="194">
        <v>3</v>
      </c>
      <c r="D572" s="194" t="s">
        <v>183</v>
      </c>
      <c r="E572" s="194" t="s">
        <v>325</v>
      </c>
      <c r="F572" s="1"/>
      <c r="G572" s="1"/>
    </row>
    <row r="573" spans="1:7" hidden="1">
      <c r="A573" s="192" t="s">
        <v>185</v>
      </c>
      <c r="B573" s="194">
        <v>9</v>
      </c>
      <c r="C573" s="194">
        <v>3</v>
      </c>
      <c r="D573" s="194" t="s">
        <v>77</v>
      </c>
      <c r="E573" s="1" t="s">
        <v>186</v>
      </c>
      <c r="F573" s="1"/>
      <c r="G573" s="1"/>
    </row>
    <row r="574" spans="1:7" hidden="1">
      <c r="A574" s="192" t="s">
        <v>187</v>
      </c>
      <c r="B574" s="194">
        <v>9</v>
      </c>
      <c r="C574" s="194">
        <v>3</v>
      </c>
      <c r="D574" s="194" t="s">
        <v>77</v>
      </c>
      <c r="E574" s="1" t="s">
        <v>186</v>
      </c>
      <c r="F574" s="1"/>
      <c r="G574" s="1"/>
    </row>
    <row r="575" spans="1:7" hidden="1">
      <c r="A575" s="192" t="s">
        <v>192</v>
      </c>
      <c r="B575" s="194">
        <v>9</v>
      </c>
      <c r="C575" s="194">
        <v>3</v>
      </c>
      <c r="D575" s="194" t="s">
        <v>77</v>
      </c>
      <c r="E575" s="1" t="s">
        <v>186</v>
      </c>
      <c r="F575" s="1"/>
      <c r="G575" s="1"/>
    </row>
    <row r="576" spans="1:7" hidden="1">
      <c r="A576" s="192" t="s">
        <v>55</v>
      </c>
      <c r="B576" s="194">
        <v>9</v>
      </c>
      <c r="C576" s="194">
        <v>3</v>
      </c>
      <c r="D576" s="194" t="s">
        <v>77</v>
      </c>
      <c r="E576" s="194" t="s">
        <v>342</v>
      </c>
      <c r="F576" s="1"/>
      <c r="G576" s="1"/>
    </row>
    <row r="577" spans="1:7" hidden="1">
      <c r="A577" s="61" t="s">
        <v>29</v>
      </c>
      <c r="B577" s="1">
        <v>9</v>
      </c>
      <c r="C577" s="1">
        <v>3</v>
      </c>
      <c r="D577" s="1" t="s">
        <v>77</v>
      </c>
      <c r="E577" s="1" t="s">
        <v>343</v>
      </c>
      <c r="F577" s="1" t="e" vm="2">
        <v>#VALUE!</v>
      </c>
      <c r="G577" s="1"/>
    </row>
    <row r="578" spans="1:7">
      <c r="A578" s="61" t="s">
        <v>180</v>
      </c>
      <c r="B578" s="1">
        <v>8</v>
      </c>
      <c r="C578" s="1">
        <v>4</v>
      </c>
      <c r="D578" s="1" t="s">
        <v>183</v>
      </c>
      <c r="E578" s="1" t="s">
        <v>344</v>
      </c>
      <c r="F578" s="1"/>
      <c r="G578" s="1"/>
    </row>
    <row r="579" spans="1:7">
      <c r="A579" s="61" t="s">
        <v>193</v>
      </c>
      <c r="B579" s="1">
        <v>9</v>
      </c>
      <c r="C579" s="1">
        <v>4</v>
      </c>
      <c r="D579" s="1" t="s">
        <v>183</v>
      </c>
      <c r="E579" s="1" t="s">
        <v>336</v>
      </c>
      <c r="F579" s="1"/>
      <c r="G579" s="1"/>
    </row>
    <row r="580" spans="1:7">
      <c r="A580" s="61" t="s">
        <v>28</v>
      </c>
      <c r="B580" s="1">
        <v>9</v>
      </c>
      <c r="C580" s="1">
        <v>4</v>
      </c>
      <c r="D580" s="1" t="s">
        <v>183</v>
      </c>
      <c r="E580" s="1" t="s">
        <v>336</v>
      </c>
      <c r="F580" s="1"/>
      <c r="G580" s="1"/>
    </row>
    <row r="581" spans="1:7">
      <c r="A581" s="61" t="s">
        <v>135</v>
      </c>
      <c r="B581" s="1">
        <v>9</v>
      </c>
      <c r="C581" s="1">
        <v>4</v>
      </c>
      <c r="D581" s="1" t="s">
        <v>183</v>
      </c>
      <c r="E581" s="1" t="s">
        <v>336</v>
      </c>
      <c r="F581" s="1"/>
      <c r="G581" s="1"/>
    </row>
    <row r="582" spans="1:7">
      <c r="A582" s="61" t="s">
        <v>34</v>
      </c>
      <c r="B582" s="1">
        <v>9</v>
      </c>
      <c r="C582" s="1">
        <v>4</v>
      </c>
      <c r="D582" s="1" t="s">
        <v>183</v>
      </c>
      <c r="E582" s="1" t="s">
        <v>336</v>
      </c>
      <c r="F582" s="1"/>
      <c r="G582" s="1"/>
    </row>
    <row r="583" spans="1:7">
      <c r="A583" s="61" t="s">
        <v>48</v>
      </c>
      <c r="B583" s="1">
        <v>9</v>
      </c>
      <c r="C583" s="1">
        <v>4</v>
      </c>
      <c r="D583" s="1" t="s">
        <v>183</v>
      </c>
      <c r="E583" s="1" t="s">
        <v>137</v>
      </c>
      <c r="F583" s="1"/>
      <c r="G583" s="1"/>
    </row>
    <row r="584" spans="1:7">
      <c r="A584" s="61" t="s">
        <v>124</v>
      </c>
      <c r="B584" s="1">
        <v>9</v>
      </c>
      <c r="C584" s="1">
        <v>4</v>
      </c>
      <c r="D584" s="1" t="s">
        <v>183</v>
      </c>
      <c r="E584" s="1" t="s">
        <v>345</v>
      </c>
      <c r="F584" s="1"/>
      <c r="G584" s="1"/>
    </row>
    <row r="585" spans="1:7" ht="15" thickBot="1">
      <c r="A585" s="61" t="s">
        <v>185</v>
      </c>
      <c r="B585" s="1">
        <v>9</v>
      </c>
      <c r="C585" s="1">
        <v>4</v>
      </c>
      <c r="D585" s="1" t="s">
        <v>183</v>
      </c>
      <c r="E585" s="1" t="s">
        <v>346</v>
      </c>
      <c r="F585" s="1"/>
      <c r="G585" s="1"/>
    </row>
    <row r="586" spans="1:7" ht="15" thickBot="1">
      <c r="A586" s="61" t="s">
        <v>187</v>
      </c>
      <c r="B586" s="1">
        <v>9</v>
      </c>
      <c r="C586" s="1">
        <v>4</v>
      </c>
      <c r="D586" s="195" t="s">
        <v>183</v>
      </c>
      <c r="E586" s="195" t="s">
        <v>346</v>
      </c>
      <c r="F586" s="1"/>
      <c r="G586" s="1"/>
    </row>
    <row r="587" spans="1:7" ht="15" thickBot="1">
      <c r="A587" s="61" t="s">
        <v>192</v>
      </c>
      <c r="B587" s="1">
        <v>9</v>
      </c>
      <c r="C587" s="1">
        <v>4</v>
      </c>
      <c r="D587" s="195" t="s">
        <v>183</v>
      </c>
      <c r="E587" s="195" t="s">
        <v>346</v>
      </c>
      <c r="F587" s="1"/>
      <c r="G587" s="1"/>
    </row>
    <row r="588" spans="1:7">
      <c r="A588" s="61" t="s">
        <v>60</v>
      </c>
      <c r="B588" s="1">
        <v>9</v>
      </c>
      <c r="C588" s="1">
        <v>4</v>
      </c>
      <c r="D588" s="1" t="s">
        <v>183</v>
      </c>
      <c r="E588" s="1" t="s">
        <v>336</v>
      </c>
      <c r="F588" s="1"/>
      <c r="G588" s="1"/>
    </row>
    <row r="589" spans="1:7">
      <c r="A589" s="61" t="s">
        <v>61</v>
      </c>
      <c r="B589" s="1">
        <v>9</v>
      </c>
      <c r="C589" s="1">
        <v>4</v>
      </c>
      <c r="D589" s="1" t="s">
        <v>183</v>
      </c>
      <c r="E589" s="1" t="s">
        <v>336</v>
      </c>
      <c r="F589" s="1"/>
      <c r="G589" s="1"/>
    </row>
    <row r="590" spans="1:7">
      <c r="A590" s="61" t="s">
        <v>49</v>
      </c>
      <c r="B590" s="1">
        <v>9</v>
      </c>
      <c r="C590" s="1">
        <v>4</v>
      </c>
      <c r="D590" s="1" t="s">
        <v>183</v>
      </c>
      <c r="E590" s="1" t="s">
        <v>331</v>
      </c>
      <c r="F590" s="1"/>
      <c r="G590" s="1"/>
    </row>
    <row r="591" spans="1:7">
      <c r="A591" s="61" t="s">
        <v>50</v>
      </c>
      <c r="B591" s="1">
        <v>9</v>
      </c>
      <c r="C591" s="1">
        <v>4</v>
      </c>
      <c r="D591" s="1" t="s">
        <v>183</v>
      </c>
      <c r="E591" s="1" t="s">
        <v>331</v>
      </c>
      <c r="F591" s="1"/>
      <c r="G591" s="1"/>
    </row>
    <row r="592" spans="1:7">
      <c r="A592" s="61" t="s">
        <v>51</v>
      </c>
      <c r="B592" s="1">
        <v>9</v>
      </c>
      <c r="C592" s="1">
        <v>4</v>
      </c>
      <c r="D592" s="1" t="s">
        <v>183</v>
      </c>
      <c r="E592" s="1" t="s">
        <v>331</v>
      </c>
      <c r="F592" s="1"/>
      <c r="G592" s="1"/>
    </row>
    <row r="593" spans="1:7">
      <c r="A593" s="61" t="s">
        <v>52</v>
      </c>
      <c r="B593" s="1">
        <v>9</v>
      </c>
      <c r="C593" s="1">
        <v>4</v>
      </c>
      <c r="D593" s="1" t="s">
        <v>183</v>
      </c>
      <c r="E593" s="1" t="s">
        <v>331</v>
      </c>
      <c r="F593" s="1"/>
      <c r="G593" s="1"/>
    </row>
    <row r="594" spans="1:7">
      <c r="A594" s="61" t="s">
        <v>53</v>
      </c>
      <c r="B594" s="1">
        <v>9</v>
      </c>
      <c r="C594" s="1">
        <v>4</v>
      </c>
      <c r="D594" s="1" t="s">
        <v>183</v>
      </c>
      <c r="E594" s="1" t="s">
        <v>331</v>
      </c>
      <c r="F594" s="1"/>
      <c r="G594" s="1"/>
    </row>
    <row r="595" spans="1:7">
      <c r="A595" s="61" t="s">
        <v>54</v>
      </c>
      <c r="B595" s="1">
        <v>9</v>
      </c>
      <c r="C595" s="1">
        <v>4</v>
      </c>
      <c r="D595" s="1" t="s">
        <v>183</v>
      </c>
      <c r="E595" s="1" t="s">
        <v>331</v>
      </c>
      <c r="F595" s="1"/>
      <c r="G595" s="1"/>
    </row>
    <row r="596" spans="1:7">
      <c r="A596" s="61" t="s">
        <v>180</v>
      </c>
      <c r="B596" s="1">
        <v>9</v>
      </c>
      <c r="C596" s="1">
        <v>4</v>
      </c>
      <c r="D596" s="1" t="s">
        <v>183</v>
      </c>
      <c r="E596" s="1" t="s">
        <v>347</v>
      </c>
      <c r="F596" s="1"/>
      <c r="G596" s="1"/>
    </row>
    <row r="597" spans="1:7">
      <c r="A597" s="61" t="s">
        <v>55</v>
      </c>
      <c r="B597" s="1">
        <v>9</v>
      </c>
      <c r="C597" s="1">
        <v>4</v>
      </c>
      <c r="D597" s="1" t="s">
        <v>183</v>
      </c>
      <c r="E597" s="1" t="s">
        <v>317</v>
      </c>
      <c r="F597" s="1"/>
      <c r="G597" s="1"/>
    </row>
    <row r="598" spans="1:7">
      <c r="A598" s="61" t="s">
        <v>56</v>
      </c>
      <c r="B598" s="1">
        <v>9</v>
      </c>
      <c r="C598" s="1">
        <v>4</v>
      </c>
      <c r="D598" s="1" t="s">
        <v>183</v>
      </c>
      <c r="E598" s="1" t="s">
        <v>348</v>
      </c>
      <c r="F598" s="1"/>
      <c r="G598" s="1"/>
    </row>
    <row r="599" spans="1:7">
      <c r="A599" s="61" t="s">
        <v>57</v>
      </c>
      <c r="B599" s="1">
        <v>9</v>
      </c>
      <c r="C599" s="1">
        <v>4</v>
      </c>
      <c r="D599" s="1" t="s">
        <v>183</v>
      </c>
      <c r="E599" s="1" t="s">
        <v>319</v>
      </c>
      <c r="F599" s="1"/>
      <c r="G599" s="1"/>
    </row>
    <row r="600" spans="1:7">
      <c r="A600" s="61" t="s">
        <v>58</v>
      </c>
      <c r="B600" s="1">
        <v>9</v>
      </c>
      <c r="C600" s="1">
        <v>4</v>
      </c>
      <c r="D600" s="1" t="s">
        <v>183</v>
      </c>
      <c r="E600" s="1" t="s">
        <v>348</v>
      </c>
      <c r="F600" s="1"/>
      <c r="G600" s="1"/>
    </row>
    <row r="601" spans="1:7" ht="15" thickBot="1">
      <c r="A601" s="61" t="s">
        <v>59</v>
      </c>
      <c r="B601" s="1">
        <v>9</v>
      </c>
      <c r="C601" s="1">
        <v>4</v>
      </c>
      <c r="D601" s="1" t="s">
        <v>183</v>
      </c>
      <c r="E601" s="1" t="s">
        <v>348</v>
      </c>
      <c r="F601" s="1"/>
      <c r="G601" s="1"/>
    </row>
    <row r="602" spans="1:7" ht="15" thickBot="1">
      <c r="A602" s="61" t="s">
        <v>25</v>
      </c>
      <c r="B602" s="1">
        <v>9</v>
      </c>
      <c r="C602" s="1">
        <v>4</v>
      </c>
      <c r="D602" s="204" t="s">
        <v>183</v>
      </c>
      <c r="E602" s="204" t="s">
        <v>349</v>
      </c>
      <c r="F602" s="1"/>
      <c r="G602" s="1"/>
    </row>
    <row r="603" spans="1:7" ht="15" thickBot="1">
      <c r="A603" s="61" t="s">
        <v>41</v>
      </c>
      <c r="B603" s="1">
        <v>9</v>
      </c>
      <c r="C603" s="1">
        <v>4</v>
      </c>
      <c r="D603" s="195" t="s">
        <v>183</v>
      </c>
      <c r="E603" s="195" t="s">
        <v>349</v>
      </c>
      <c r="F603" s="1"/>
      <c r="G603" s="1"/>
    </row>
    <row r="604" spans="1:7" hidden="1">
      <c r="A604" s="61" t="s">
        <v>23</v>
      </c>
      <c r="B604" s="1">
        <v>10</v>
      </c>
      <c r="C604" s="1">
        <v>3</v>
      </c>
      <c r="D604" s="1" t="s">
        <v>77</v>
      </c>
      <c r="E604" s="1" t="s">
        <v>350</v>
      </c>
      <c r="F604" s="1"/>
      <c r="G604" s="1"/>
    </row>
    <row r="605" spans="1:7" hidden="1">
      <c r="A605" s="61" t="s">
        <v>24</v>
      </c>
      <c r="B605" s="1">
        <v>10</v>
      </c>
      <c r="C605" s="1">
        <v>3</v>
      </c>
      <c r="D605" s="1" t="s">
        <v>77</v>
      </c>
      <c r="E605" s="1" t="s">
        <v>351</v>
      </c>
      <c r="F605" s="1"/>
      <c r="G605" s="1"/>
    </row>
    <row r="606" spans="1:7" hidden="1">
      <c r="A606" s="61" t="s">
        <v>29</v>
      </c>
      <c r="B606" s="1">
        <v>10</v>
      </c>
      <c r="C606" s="1">
        <v>3</v>
      </c>
      <c r="D606" s="1" t="s">
        <v>77</v>
      </c>
      <c r="E606" s="1" t="s">
        <v>352</v>
      </c>
      <c r="F606" s="1"/>
      <c r="G606" s="1"/>
    </row>
    <row r="607" spans="1:7" hidden="1">
      <c r="A607" s="61" t="s">
        <v>30</v>
      </c>
      <c r="B607" s="1">
        <v>10</v>
      </c>
      <c r="C607" s="1">
        <v>3</v>
      </c>
      <c r="D607" s="1" t="s">
        <v>77</v>
      </c>
      <c r="E607" s="1" t="s">
        <v>353</v>
      </c>
      <c r="F607" s="1"/>
      <c r="G607" s="1"/>
    </row>
    <row r="608" spans="1:7" hidden="1">
      <c r="A608" s="61" t="s">
        <v>33</v>
      </c>
      <c r="B608" s="1">
        <v>10</v>
      </c>
      <c r="C608" s="1">
        <v>3</v>
      </c>
      <c r="D608" s="1" t="s">
        <v>77</v>
      </c>
      <c r="E608" s="123" t="s">
        <v>354</v>
      </c>
      <c r="F608" s="1"/>
      <c r="G608" s="1"/>
    </row>
    <row r="609" spans="1:7" ht="15" hidden="1" thickBot="1">
      <c r="A609" s="61" t="s">
        <v>38</v>
      </c>
      <c r="B609" s="1">
        <v>10</v>
      </c>
      <c r="C609" s="1">
        <v>3</v>
      </c>
      <c r="D609" s="204" t="s">
        <v>77</v>
      </c>
      <c r="E609" s="204" t="s">
        <v>355</v>
      </c>
      <c r="F609" s="1"/>
      <c r="G609" s="1"/>
    </row>
    <row r="610" spans="1:7" hidden="1">
      <c r="A610" s="61" t="s">
        <v>48</v>
      </c>
      <c r="B610" s="1">
        <v>10</v>
      </c>
      <c r="C610" s="1">
        <v>3</v>
      </c>
      <c r="D610" s="1" t="s">
        <v>77</v>
      </c>
      <c r="E610" s="1" t="s">
        <v>356</v>
      </c>
      <c r="F610" s="1"/>
      <c r="G610" s="1"/>
    </row>
    <row r="611" spans="1:7" hidden="1">
      <c r="A611" s="61" t="s">
        <v>180</v>
      </c>
      <c r="B611" s="1">
        <v>10</v>
      </c>
      <c r="C611" s="1">
        <v>3</v>
      </c>
      <c r="D611" s="1" t="s">
        <v>183</v>
      </c>
      <c r="E611" s="1" t="s">
        <v>339</v>
      </c>
      <c r="F611" s="1"/>
      <c r="G611" s="1"/>
    </row>
    <row r="612" spans="1:7">
      <c r="A612" s="61" t="s">
        <v>31</v>
      </c>
      <c r="B612" s="1">
        <v>9</v>
      </c>
      <c r="C612" s="1">
        <v>4</v>
      </c>
      <c r="D612" s="1" t="s">
        <v>183</v>
      </c>
      <c r="E612" s="1" t="s">
        <v>357</v>
      </c>
      <c r="F612" s="1"/>
      <c r="G612" s="1"/>
    </row>
    <row r="613" spans="1:7">
      <c r="A613" s="61" t="s">
        <v>193</v>
      </c>
      <c r="B613" s="1">
        <v>10</v>
      </c>
      <c r="C613" s="1">
        <v>4</v>
      </c>
      <c r="D613" s="1" t="s">
        <v>77</v>
      </c>
      <c r="E613" s="1" t="s">
        <v>134</v>
      </c>
      <c r="F613" s="1"/>
      <c r="G613" s="1"/>
    </row>
    <row r="614" spans="1:7">
      <c r="A614" s="61" t="s">
        <v>28</v>
      </c>
      <c r="B614" s="1">
        <v>10</v>
      </c>
      <c r="C614" s="1">
        <v>4</v>
      </c>
      <c r="D614" s="1" t="s">
        <v>77</v>
      </c>
      <c r="E614" s="1" t="s">
        <v>134</v>
      </c>
      <c r="F614" s="1"/>
      <c r="G614" s="1"/>
    </row>
    <row r="615" spans="1:7">
      <c r="A615" s="61" t="s">
        <v>135</v>
      </c>
      <c r="B615" s="1">
        <v>10</v>
      </c>
      <c r="C615" s="1">
        <v>4</v>
      </c>
      <c r="D615" s="1" t="s">
        <v>77</v>
      </c>
      <c r="E615" s="1" t="s">
        <v>134</v>
      </c>
      <c r="F615" s="1"/>
      <c r="G615" s="1"/>
    </row>
    <row r="616" spans="1:7">
      <c r="A616" s="61" t="s">
        <v>34</v>
      </c>
      <c r="B616" s="1">
        <v>10</v>
      </c>
      <c r="C616" s="1">
        <v>4</v>
      </c>
      <c r="D616" s="1" t="s">
        <v>77</v>
      </c>
      <c r="E616" s="1" t="s">
        <v>134</v>
      </c>
      <c r="F616" s="1"/>
      <c r="G616" s="1"/>
    </row>
    <row r="617" spans="1:7">
      <c r="A617" s="61" t="s">
        <v>185</v>
      </c>
      <c r="B617" s="1">
        <v>10</v>
      </c>
      <c r="C617" s="1">
        <v>4</v>
      </c>
      <c r="D617" s="1" t="s">
        <v>77</v>
      </c>
      <c r="E617" s="1" t="s">
        <v>358</v>
      </c>
      <c r="F617" s="1"/>
      <c r="G617" s="1"/>
    </row>
    <row r="618" spans="1:7">
      <c r="A618" s="61" t="s">
        <v>187</v>
      </c>
      <c r="B618" s="1">
        <v>10</v>
      </c>
      <c r="C618" s="1">
        <v>4</v>
      </c>
      <c r="D618" s="1" t="s">
        <v>77</v>
      </c>
      <c r="E618" s="1" t="s">
        <v>358</v>
      </c>
      <c r="F618" s="1"/>
      <c r="G618" s="1"/>
    </row>
    <row r="619" spans="1:7">
      <c r="A619" s="61" t="s">
        <v>192</v>
      </c>
      <c r="B619" s="1">
        <v>10</v>
      </c>
      <c r="C619" s="1">
        <v>4</v>
      </c>
      <c r="D619" s="1" t="s">
        <v>77</v>
      </c>
      <c r="E619" s="1" t="s">
        <v>358</v>
      </c>
      <c r="F619" s="1"/>
      <c r="G619" s="1"/>
    </row>
    <row r="620" spans="1:7">
      <c r="A620" s="61" t="s">
        <v>60</v>
      </c>
      <c r="B620" s="1">
        <v>10</v>
      </c>
      <c r="C620" s="1">
        <v>4</v>
      </c>
      <c r="D620" s="1" t="s">
        <v>77</v>
      </c>
      <c r="E620" s="1" t="s">
        <v>134</v>
      </c>
      <c r="F620" s="1"/>
      <c r="G620" s="1"/>
    </row>
    <row r="621" spans="1:7">
      <c r="A621" s="61" t="s">
        <v>61</v>
      </c>
      <c r="B621" s="1">
        <v>10</v>
      </c>
      <c r="C621" s="1">
        <v>4</v>
      </c>
      <c r="D621" s="1" t="s">
        <v>77</v>
      </c>
      <c r="E621" s="1" t="s">
        <v>134</v>
      </c>
      <c r="F621" s="1"/>
      <c r="G621" s="1"/>
    </row>
    <row r="622" spans="1:7">
      <c r="A622" s="61" t="s">
        <v>49</v>
      </c>
      <c r="B622" s="1">
        <v>10</v>
      </c>
      <c r="C622" s="1">
        <v>4</v>
      </c>
      <c r="D622" s="1" t="s">
        <v>183</v>
      </c>
      <c r="E622" s="1" t="s">
        <v>128</v>
      </c>
      <c r="F622" s="1"/>
      <c r="G622" s="1"/>
    </row>
    <row r="623" spans="1:7">
      <c r="A623" s="61" t="s">
        <v>50</v>
      </c>
      <c r="B623" s="1">
        <v>10</v>
      </c>
      <c r="C623" s="1">
        <v>4</v>
      </c>
      <c r="D623" s="1" t="s">
        <v>183</v>
      </c>
      <c r="E623" s="1" t="s">
        <v>128</v>
      </c>
      <c r="F623" s="1"/>
      <c r="G623" s="1"/>
    </row>
    <row r="624" spans="1:7">
      <c r="A624" s="61" t="s">
        <v>51</v>
      </c>
      <c r="B624" s="1">
        <v>10</v>
      </c>
      <c r="C624" s="1">
        <v>4</v>
      </c>
      <c r="D624" s="1" t="s">
        <v>183</v>
      </c>
      <c r="E624" s="1" t="s">
        <v>128</v>
      </c>
      <c r="F624" s="1"/>
      <c r="G624" s="1"/>
    </row>
    <row r="625" spans="1:7">
      <c r="A625" s="61" t="s">
        <v>52</v>
      </c>
      <c r="B625" s="1">
        <v>10</v>
      </c>
      <c r="C625" s="1">
        <v>4</v>
      </c>
      <c r="D625" s="1" t="s">
        <v>183</v>
      </c>
      <c r="E625" s="1" t="s">
        <v>128</v>
      </c>
      <c r="F625" s="1"/>
      <c r="G625" s="1"/>
    </row>
    <row r="626" spans="1:7">
      <c r="A626" s="61" t="s">
        <v>53</v>
      </c>
      <c r="B626" s="1">
        <v>10</v>
      </c>
      <c r="C626" s="1">
        <v>4</v>
      </c>
      <c r="D626" s="1" t="s">
        <v>183</v>
      </c>
      <c r="E626" s="1" t="s">
        <v>128</v>
      </c>
      <c r="F626" s="1"/>
      <c r="G626" s="1"/>
    </row>
    <row r="627" spans="1:7">
      <c r="A627" s="61" t="s">
        <v>54</v>
      </c>
      <c r="B627" s="1">
        <v>10</v>
      </c>
      <c r="C627" s="1">
        <v>4</v>
      </c>
      <c r="D627" s="1" t="s">
        <v>183</v>
      </c>
      <c r="E627" s="1" t="s">
        <v>128</v>
      </c>
      <c r="F627" s="1"/>
      <c r="G627" s="1"/>
    </row>
    <row r="628" spans="1:7">
      <c r="A628" s="61" t="s">
        <v>55</v>
      </c>
      <c r="B628" s="1">
        <v>10</v>
      </c>
      <c r="C628" s="1">
        <v>4</v>
      </c>
      <c r="D628" s="1" t="s">
        <v>77</v>
      </c>
      <c r="E628" s="1" t="s">
        <v>359</v>
      </c>
      <c r="F628" s="1"/>
      <c r="G628" s="1"/>
    </row>
    <row r="629" spans="1:7" hidden="1">
      <c r="A629" s="61" t="s">
        <v>23</v>
      </c>
      <c r="B629" s="1">
        <v>11</v>
      </c>
      <c r="C629" s="1">
        <v>3</v>
      </c>
      <c r="D629" s="1" t="s">
        <v>360</v>
      </c>
      <c r="E629" s="1" t="s">
        <v>361</v>
      </c>
      <c r="F629" s="1"/>
      <c r="G629" s="1"/>
    </row>
    <row r="630" spans="1:7" hidden="1">
      <c r="A630" s="61" t="s">
        <v>24</v>
      </c>
      <c r="B630" s="1">
        <v>11</v>
      </c>
      <c r="C630" s="1">
        <v>3</v>
      </c>
      <c r="D630" s="1" t="s">
        <v>360</v>
      </c>
      <c r="E630" s="1" t="s">
        <v>351</v>
      </c>
      <c r="F630" s="1"/>
      <c r="G630" s="1"/>
    </row>
    <row r="631" spans="1:7" hidden="1">
      <c r="A631" s="61" t="s">
        <v>29</v>
      </c>
      <c r="B631" s="1">
        <v>11</v>
      </c>
      <c r="C631" s="1">
        <v>3</v>
      </c>
      <c r="F631" s="1"/>
      <c r="G631" s="1"/>
    </row>
    <row r="632" spans="1:7" hidden="1">
      <c r="A632" s="61" t="s">
        <v>30</v>
      </c>
      <c r="B632" s="1">
        <v>11</v>
      </c>
      <c r="C632" s="1">
        <v>3</v>
      </c>
      <c r="F632" s="1"/>
      <c r="G632" s="1"/>
    </row>
    <row r="633" spans="1:7" hidden="1">
      <c r="A633" s="61" t="s">
        <v>31</v>
      </c>
      <c r="B633" s="1">
        <v>11</v>
      </c>
      <c r="C633" s="1">
        <v>3</v>
      </c>
      <c r="F633" s="1"/>
      <c r="G633" s="1"/>
    </row>
    <row r="634" spans="1:7" hidden="1">
      <c r="A634" s="61" t="s">
        <v>32</v>
      </c>
      <c r="B634" s="1">
        <v>11</v>
      </c>
      <c r="C634" s="1">
        <v>3</v>
      </c>
      <c r="F634" s="1"/>
      <c r="G634" s="1"/>
    </row>
    <row r="635" spans="1:7" hidden="1">
      <c r="A635" s="61" t="s">
        <v>33</v>
      </c>
      <c r="B635" s="1">
        <v>11</v>
      </c>
      <c r="C635" s="1">
        <v>3</v>
      </c>
      <c r="F635" s="1"/>
      <c r="G635" s="1"/>
    </row>
    <row r="636" spans="1:7" hidden="1">
      <c r="A636" s="61" t="s">
        <v>38</v>
      </c>
      <c r="B636" s="1">
        <v>11</v>
      </c>
      <c r="C636" s="1">
        <v>3</v>
      </c>
      <c r="F636" s="1"/>
      <c r="G636" s="1"/>
    </row>
    <row r="637" spans="1:7" hidden="1">
      <c r="A637" s="61" t="s">
        <v>41</v>
      </c>
      <c r="B637" s="1">
        <v>11</v>
      </c>
      <c r="C637" s="1">
        <v>3</v>
      </c>
      <c r="F637" s="1"/>
      <c r="G637" s="1"/>
    </row>
    <row r="638" spans="1:7" hidden="1">
      <c r="A638" s="61" t="s">
        <v>48</v>
      </c>
      <c r="B638" s="1">
        <v>11</v>
      </c>
      <c r="C638" s="1">
        <v>3</v>
      </c>
      <c r="F638" s="1"/>
      <c r="G638" s="1"/>
    </row>
    <row r="639" spans="1:7" hidden="1">
      <c r="A639" s="61" t="s">
        <v>185</v>
      </c>
      <c r="B639" s="1">
        <v>11</v>
      </c>
      <c r="C639" s="1">
        <v>3</v>
      </c>
      <c r="F639" s="1"/>
      <c r="G639" s="1"/>
    </row>
    <row r="640" spans="1:7" hidden="1">
      <c r="A640" s="61" t="s">
        <v>187</v>
      </c>
      <c r="B640" s="1">
        <v>11</v>
      </c>
      <c r="C640" s="1">
        <v>3</v>
      </c>
      <c r="F640" s="1"/>
      <c r="G640" s="1"/>
    </row>
    <row r="641" spans="1:7" hidden="1">
      <c r="A641" s="61" t="s">
        <v>192</v>
      </c>
      <c r="B641" s="1">
        <v>11</v>
      </c>
      <c r="C641" s="1">
        <v>3</v>
      </c>
      <c r="F641" s="1"/>
      <c r="G641" s="1"/>
    </row>
    <row r="642" spans="1:7" hidden="1">
      <c r="A642" s="198" t="s">
        <v>180</v>
      </c>
      <c r="B642" s="202">
        <v>11</v>
      </c>
      <c r="C642" s="202">
        <v>3</v>
      </c>
      <c r="D642" s="202" t="s">
        <v>183</v>
      </c>
      <c r="E642" s="1" t="s">
        <v>339</v>
      </c>
      <c r="F642" s="1"/>
      <c r="G642" s="1"/>
    </row>
    <row r="643" spans="1:7" hidden="1">
      <c r="A643" s="198" t="s">
        <v>55</v>
      </c>
      <c r="B643" s="202">
        <v>11</v>
      </c>
      <c r="C643" s="202">
        <v>3</v>
      </c>
      <c r="D643" s="202" t="s">
        <v>77</v>
      </c>
      <c r="E643" s="202" t="s">
        <v>362</v>
      </c>
      <c r="F643" s="1"/>
      <c r="G643" s="1"/>
    </row>
    <row r="644" spans="1:7" hidden="1">
      <c r="A644" s="198" t="s">
        <v>59</v>
      </c>
      <c r="B644" s="202">
        <v>11</v>
      </c>
      <c r="C644" s="202">
        <v>3</v>
      </c>
      <c r="D644" s="202" t="s">
        <v>77</v>
      </c>
      <c r="E644" s="202" t="s">
        <v>363</v>
      </c>
      <c r="F644" s="1"/>
      <c r="G644" s="1"/>
    </row>
    <row r="645" spans="1:7">
      <c r="A645" s="61" t="s">
        <v>57</v>
      </c>
      <c r="B645" s="1">
        <v>10</v>
      </c>
      <c r="C645" s="1">
        <v>4</v>
      </c>
      <c r="D645" s="1" t="s">
        <v>77</v>
      </c>
      <c r="E645" s="1" t="s">
        <v>364</v>
      </c>
      <c r="F645" s="1"/>
      <c r="G645" s="1"/>
    </row>
    <row r="646" spans="1:7">
      <c r="A646" s="61" t="s">
        <v>185</v>
      </c>
      <c r="B646" s="1">
        <v>11</v>
      </c>
      <c r="C646" s="1">
        <v>4</v>
      </c>
      <c r="D646" s="1" t="s">
        <v>77</v>
      </c>
      <c r="E646" s="1" t="s">
        <v>365</v>
      </c>
      <c r="F646" s="1"/>
      <c r="G646" s="1"/>
    </row>
    <row r="647" spans="1:7">
      <c r="A647" s="61" t="s">
        <v>187</v>
      </c>
      <c r="B647" s="1">
        <v>11</v>
      </c>
      <c r="C647" s="1">
        <v>4</v>
      </c>
      <c r="D647" s="1" t="s">
        <v>77</v>
      </c>
      <c r="E647" s="1" t="s">
        <v>365</v>
      </c>
      <c r="F647" s="1"/>
      <c r="G647" s="1"/>
    </row>
    <row r="648" spans="1:7">
      <c r="A648" s="61" t="s">
        <v>192</v>
      </c>
      <c r="B648" s="1">
        <v>11</v>
      </c>
      <c r="C648" s="1">
        <v>4</v>
      </c>
      <c r="D648" s="1" t="s">
        <v>77</v>
      </c>
      <c r="E648" s="1" t="s">
        <v>365</v>
      </c>
      <c r="F648" s="1"/>
      <c r="G648" s="1"/>
    </row>
    <row r="649" spans="1:7">
      <c r="A649" s="61" t="s">
        <v>49</v>
      </c>
      <c r="B649" s="1">
        <v>11</v>
      </c>
      <c r="C649" s="1">
        <v>4</v>
      </c>
      <c r="D649" s="1" t="s">
        <v>183</v>
      </c>
      <c r="E649" s="1" t="s">
        <v>366</v>
      </c>
      <c r="F649" s="1"/>
      <c r="G649" s="1"/>
    </row>
    <row r="650" spans="1:7">
      <c r="A650" s="61" t="s">
        <v>50</v>
      </c>
      <c r="B650" s="1">
        <v>11</v>
      </c>
      <c r="C650" s="1">
        <v>4</v>
      </c>
      <c r="D650" s="1" t="s">
        <v>183</v>
      </c>
      <c r="E650" s="1" t="s">
        <v>366</v>
      </c>
      <c r="F650" s="1"/>
      <c r="G650" s="1"/>
    </row>
    <row r="651" spans="1:7">
      <c r="A651" s="61" t="s">
        <v>52</v>
      </c>
      <c r="B651" s="1">
        <v>11</v>
      </c>
      <c r="C651" s="1">
        <v>4</v>
      </c>
      <c r="D651" s="1" t="s">
        <v>183</v>
      </c>
      <c r="E651" s="1" t="s">
        <v>366</v>
      </c>
      <c r="F651" s="1"/>
      <c r="G651" s="1"/>
    </row>
    <row r="652" spans="1:7">
      <c r="A652" s="61" t="s">
        <v>53</v>
      </c>
      <c r="B652" s="1">
        <v>11</v>
      </c>
      <c r="C652" s="1">
        <v>4</v>
      </c>
      <c r="D652" s="1" t="s">
        <v>183</v>
      </c>
      <c r="E652" s="1" t="s">
        <v>366</v>
      </c>
      <c r="F652" s="1"/>
      <c r="G652" s="1"/>
    </row>
    <row r="653" spans="1:7">
      <c r="A653" s="61" t="s">
        <v>54</v>
      </c>
      <c r="B653" s="1">
        <v>11</v>
      </c>
      <c r="C653" s="1">
        <v>4</v>
      </c>
      <c r="D653" s="1" t="s">
        <v>183</v>
      </c>
      <c r="E653" s="1" t="s">
        <v>366</v>
      </c>
      <c r="F653" s="1"/>
      <c r="G653" s="1"/>
    </row>
    <row r="654" spans="1:7">
      <c r="A654" s="61" t="s">
        <v>367</v>
      </c>
      <c r="B654" s="1">
        <v>11</v>
      </c>
      <c r="C654" s="1">
        <v>4</v>
      </c>
      <c r="D654" s="1" t="s">
        <v>183</v>
      </c>
      <c r="E654" s="1" t="s">
        <v>366</v>
      </c>
      <c r="F654" s="1"/>
      <c r="G654" s="1"/>
    </row>
    <row r="655" spans="1:7">
      <c r="A655" s="61" t="s">
        <v>180</v>
      </c>
      <c r="B655" s="1">
        <v>11</v>
      </c>
      <c r="C655" s="1">
        <v>4</v>
      </c>
      <c r="D655" s="1" t="s">
        <v>77</v>
      </c>
      <c r="E655" s="1" t="s">
        <v>368</v>
      </c>
      <c r="F655" s="1"/>
      <c r="G655" s="1"/>
    </row>
    <row r="656" spans="1:7">
      <c r="A656" s="61" t="s">
        <v>55</v>
      </c>
      <c r="B656" s="1">
        <v>11</v>
      </c>
      <c r="C656" s="1">
        <v>4</v>
      </c>
      <c r="D656" s="1" t="s">
        <v>77</v>
      </c>
      <c r="E656" s="1" t="s">
        <v>369</v>
      </c>
      <c r="F656" s="1"/>
      <c r="G656" s="1"/>
    </row>
    <row r="657" spans="1:7" ht="302.45" hidden="1">
      <c r="A657" s="61" t="s">
        <v>23</v>
      </c>
      <c r="B657" s="1">
        <v>12</v>
      </c>
      <c r="C657" s="1">
        <v>3</v>
      </c>
      <c r="D657" s="1" t="s">
        <v>370</v>
      </c>
      <c r="E657" s="123" t="s">
        <v>371</v>
      </c>
      <c r="F657" s="1"/>
      <c r="G657" s="1"/>
    </row>
    <row r="658" spans="1:7" ht="28.9" hidden="1">
      <c r="A658" s="61" t="s">
        <v>24</v>
      </c>
      <c r="B658" s="1">
        <v>12</v>
      </c>
      <c r="C658" s="1">
        <v>3</v>
      </c>
      <c r="D658" s="1" t="s">
        <v>370</v>
      </c>
      <c r="E658" s="123" t="s">
        <v>372</v>
      </c>
      <c r="F658" s="1"/>
      <c r="G658" s="1"/>
    </row>
    <row r="659" spans="1:7" hidden="1">
      <c r="A659" s="61" t="s">
        <v>25</v>
      </c>
      <c r="B659" s="1">
        <v>12</v>
      </c>
      <c r="C659" s="1">
        <v>3</v>
      </c>
      <c r="F659" s="1"/>
      <c r="G659" s="1"/>
    </row>
    <row r="660" spans="1:7" hidden="1">
      <c r="A660" s="61" t="s">
        <v>193</v>
      </c>
      <c r="B660" s="1">
        <v>12</v>
      </c>
      <c r="C660" s="1">
        <v>3</v>
      </c>
      <c r="F660" s="1"/>
      <c r="G660" s="1"/>
    </row>
    <row r="661" spans="1:7" hidden="1">
      <c r="A661" s="61" t="s">
        <v>29</v>
      </c>
      <c r="B661" s="1">
        <v>12</v>
      </c>
      <c r="C661" s="1">
        <v>3</v>
      </c>
      <c r="F661" s="1"/>
      <c r="G661" s="1"/>
    </row>
    <row r="662" spans="1:7" hidden="1">
      <c r="A662" s="61" t="s">
        <v>31</v>
      </c>
      <c r="B662" s="1">
        <v>12</v>
      </c>
      <c r="C662" s="1">
        <v>3</v>
      </c>
      <c r="F662" s="1"/>
      <c r="G662" s="1"/>
    </row>
    <row r="663" spans="1:7" hidden="1">
      <c r="A663" s="61" t="s">
        <v>32</v>
      </c>
      <c r="B663" s="1">
        <v>12</v>
      </c>
      <c r="C663" s="1">
        <v>3</v>
      </c>
      <c r="F663" s="1"/>
      <c r="G663" s="1"/>
    </row>
    <row r="664" spans="1:7" hidden="1">
      <c r="A664" s="61" t="s">
        <v>33</v>
      </c>
      <c r="B664" s="1">
        <v>12</v>
      </c>
      <c r="C664" s="1">
        <v>3</v>
      </c>
      <c r="F664" s="1"/>
      <c r="G664" s="1"/>
    </row>
    <row r="665" spans="1:7" hidden="1">
      <c r="A665" s="61" t="s">
        <v>135</v>
      </c>
      <c r="B665" s="1">
        <v>12</v>
      </c>
      <c r="C665" s="1">
        <v>3</v>
      </c>
      <c r="F665" s="1"/>
      <c r="G665" s="1"/>
    </row>
    <row r="666" spans="1:7" hidden="1">
      <c r="A666" s="61" t="s">
        <v>34</v>
      </c>
      <c r="B666" s="1">
        <v>12</v>
      </c>
      <c r="C666" s="1">
        <v>3</v>
      </c>
      <c r="F666" s="1"/>
      <c r="G666" s="1"/>
    </row>
    <row r="667" spans="1:7" hidden="1">
      <c r="A667" s="61" t="s">
        <v>38</v>
      </c>
      <c r="B667" s="1">
        <v>12</v>
      </c>
      <c r="C667" s="1">
        <v>3</v>
      </c>
      <c r="F667" s="1"/>
      <c r="G667" s="1"/>
    </row>
    <row r="668" spans="1:7" hidden="1">
      <c r="A668" s="61" t="s">
        <v>41</v>
      </c>
      <c r="B668" s="1">
        <v>12</v>
      </c>
      <c r="C668" s="1">
        <v>3</v>
      </c>
      <c r="F668" s="1"/>
      <c r="G668" s="1"/>
    </row>
    <row r="669" spans="1:7" hidden="1">
      <c r="A669" s="61" t="s">
        <v>48</v>
      </c>
      <c r="B669" s="1">
        <v>12</v>
      </c>
      <c r="C669" s="1">
        <v>3</v>
      </c>
      <c r="F669" s="1"/>
      <c r="G669" s="1"/>
    </row>
    <row r="670" spans="1:7" hidden="1">
      <c r="A670" s="61" t="s">
        <v>49</v>
      </c>
      <c r="B670" s="1">
        <v>12</v>
      </c>
      <c r="C670" s="1">
        <v>3</v>
      </c>
      <c r="F670" s="1"/>
      <c r="G670" s="1"/>
    </row>
    <row r="671" spans="1:7" hidden="1">
      <c r="A671" s="61" t="s">
        <v>50</v>
      </c>
      <c r="B671" s="1">
        <v>12</v>
      </c>
      <c r="C671" s="1">
        <v>3</v>
      </c>
      <c r="F671" s="1"/>
      <c r="G671" s="1"/>
    </row>
    <row r="672" spans="1:7" hidden="1">
      <c r="A672" s="61" t="s">
        <v>51</v>
      </c>
      <c r="B672" s="1">
        <v>12</v>
      </c>
      <c r="C672" s="1">
        <v>3</v>
      </c>
      <c r="F672" s="1"/>
      <c r="G672" s="1"/>
    </row>
    <row r="673" spans="1:7" hidden="1">
      <c r="A673" s="61" t="s">
        <v>52</v>
      </c>
      <c r="B673" s="1">
        <v>12</v>
      </c>
      <c r="C673" s="1">
        <v>3</v>
      </c>
      <c r="F673" s="1"/>
      <c r="G673" s="1"/>
    </row>
    <row r="674" spans="1:7" hidden="1">
      <c r="A674" s="61" t="s">
        <v>53</v>
      </c>
      <c r="B674" s="1">
        <v>12</v>
      </c>
      <c r="C674" s="1">
        <v>3</v>
      </c>
      <c r="F674" s="1"/>
      <c r="G674" s="1"/>
    </row>
    <row r="675" spans="1:7" hidden="1">
      <c r="A675" s="61" t="s">
        <v>54</v>
      </c>
      <c r="B675" s="1">
        <v>12</v>
      </c>
      <c r="C675" s="1">
        <v>3</v>
      </c>
      <c r="F675" s="1"/>
      <c r="G675" s="1"/>
    </row>
    <row r="676" spans="1:7" hidden="1">
      <c r="A676" s="61" t="s">
        <v>55</v>
      </c>
      <c r="B676" s="1">
        <v>12</v>
      </c>
      <c r="C676" s="1">
        <v>3</v>
      </c>
      <c r="F676" s="1"/>
      <c r="G676" s="1"/>
    </row>
    <row r="677" spans="1:7" hidden="1">
      <c r="A677" s="61" t="s">
        <v>60</v>
      </c>
      <c r="B677" s="1">
        <v>12</v>
      </c>
      <c r="C677" s="1">
        <v>3</v>
      </c>
      <c r="F677" s="1"/>
      <c r="G677" s="1"/>
    </row>
    <row r="678" spans="1:7" hidden="1">
      <c r="A678" s="61" t="s">
        <v>61</v>
      </c>
      <c r="B678" s="1">
        <v>12</v>
      </c>
      <c r="C678" s="1">
        <v>3</v>
      </c>
      <c r="F678" s="1"/>
      <c r="G678" s="1"/>
    </row>
    <row r="679" spans="1:7" hidden="1">
      <c r="A679" s="61" t="s">
        <v>185</v>
      </c>
      <c r="B679" s="1">
        <v>12</v>
      </c>
      <c r="C679" s="1">
        <v>3</v>
      </c>
      <c r="F679" s="1"/>
      <c r="G679" s="1"/>
    </row>
    <row r="680" spans="1:7" hidden="1">
      <c r="A680" s="61" t="s">
        <v>187</v>
      </c>
      <c r="B680" s="1">
        <v>12</v>
      </c>
      <c r="C680" s="1">
        <v>3</v>
      </c>
      <c r="F680" s="1"/>
      <c r="G680" s="1"/>
    </row>
    <row r="681" spans="1:7" hidden="1">
      <c r="A681" s="61" t="s">
        <v>192</v>
      </c>
      <c r="B681" s="1">
        <v>12</v>
      </c>
      <c r="C681" s="1">
        <v>3</v>
      </c>
      <c r="F681" s="1"/>
      <c r="G681" s="1"/>
    </row>
    <row r="682" spans="1:7" hidden="1">
      <c r="A682" s="61" t="s">
        <v>180</v>
      </c>
      <c r="B682" s="1">
        <v>12</v>
      </c>
      <c r="C682" s="1">
        <v>3</v>
      </c>
      <c r="F682" s="1"/>
      <c r="G682" s="1"/>
    </row>
    <row r="683" spans="1:7" hidden="1">
      <c r="A683" s="61" t="s">
        <v>193</v>
      </c>
      <c r="B683" s="1">
        <v>12</v>
      </c>
      <c r="C683" s="1">
        <v>3</v>
      </c>
      <c r="D683" s="1" t="s">
        <v>77</v>
      </c>
      <c r="E683" s="1" t="s">
        <v>324</v>
      </c>
      <c r="F683" s="1"/>
      <c r="G683" s="1"/>
    </row>
    <row r="684" spans="1:7" hidden="1">
      <c r="A684" s="61" t="s">
        <v>28</v>
      </c>
      <c r="B684" s="1">
        <v>12</v>
      </c>
      <c r="C684" s="1">
        <v>3</v>
      </c>
      <c r="D684" s="1" t="s">
        <v>77</v>
      </c>
      <c r="E684" s="1" t="s">
        <v>324</v>
      </c>
      <c r="F684" s="1"/>
      <c r="G684" s="1"/>
    </row>
    <row r="685" spans="1:7" hidden="1">
      <c r="A685" s="61" t="s">
        <v>135</v>
      </c>
      <c r="B685" s="1">
        <v>12</v>
      </c>
      <c r="C685" s="1">
        <v>3</v>
      </c>
      <c r="D685" s="1" t="s">
        <v>77</v>
      </c>
      <c r="E685" s="1" t="s">
        <v>324</v>
      </c>
      <c r="F685" s="1"/>
      <c r="G685" s="1"/>
    </row>
    <row r="686" spans="1:7" hidden="1">
      <c r="A686" s="61" t="s">
        <v>34</v>
      </c>
      <c r="B686" s="1">
        <v>12</v>
      </c>
      <c r="C686" s="1">
        <v>3</v>
      </c>
      <c r="D686" s="1" t="s">
        <v>77</v>
      </c>
      <c r="E686" s="1" t="s">
        <v>324</v>
      </c>
      <c r="F686" s="1"/>
      <c r="G686" s="1"/>
    </row>
    <row r="687" spans="1:7" hidden="1">
      <c r="A687" s="61" t="s">
        <v>60</v>
      </c>
      <c r="B687" s="1">
        <v>12</v>
      </c>
      <c r="C687" s="1">
        <v>3</v>
      </c>
      <c r="D687" s="1" t="s">
        <v>77</v>
      </c>
      <c r="E687" s="1" t="s">
        <v>324</v>
      </c>
      <c r="F687" s="1"/>
      <c r="G687" s="1"/>
    </row>
    <row r="688" spans="1:7" hidden="1">
      <c r="A688" s="61" t="s">
        <v>61</v>
      </c>
      <c r="B688" s="1">
        <v>12</v>
      </c>
      <c r="C688" s="1">
        <v>3</v>
      </c>
      <c r="D688" s="1" t="s">
        <v>77</v>
      </c>
      <c r="E688" s="1" t="s">
        <v>324</v>
      </c>
      <c r="F688" s="1"/>
      <c r="G688" s="1"/>
    </row>
    <row r="689" spans="1:7">
      <c r="A689" s="61" t="s">
        <v>57</v>
      </c>
      <c r="B689" s="1">
        <v>11</v>
      </c>
      <c r="C689" s="1">
        <v>4</v>
      </c>
      <c r="D689" s="1" t="s">
        <v>77</v>
      </c>
      <c r="E689" s="1" t="s">
        <v>373</v>
      </c>
      <c r="F689" s="1"/>
      <c r="G689" s="1"/>
    </row>
    <row r="690" spans="1:7">
      <c r="A690" s="61" t="s">
        <v>48</v>
      </c>
      <c r="B690" s="1">
        <v>12</v>
      </c>
      <c r="C690" s="1">
        <v>4</v>
      </c>
      <c r="D690" s="1" t="s">
        <v>183</v>
      </c>
      <c r="E690" s="1" t="s">
        <v>137</v>
      </c>
      <c r="F690" s="1"/>
      <c r="G690" s="1"/>
    </row>
    <row r="691" spans="1:7">
      <c r="A691" s="61" t="s">
        <v>185</v>
      </c>
      <c r="B691" s="1">
        <v>12</v>
      </c>
      <c r="C691" s="1">
        <v>4</v>
      </c>
      <c r="D691" s="1" t="s">
        <v>77</v>
      </c>
      <c r="E691" s="1" t="s">
        <v>365</v>
      </c>
      <c r="F691" s="1"/>
      <c r="G691" s="1"/>
    </row>
    <row r="692" spans="1:7">
      <c r="A692" s="61" t="s">
        <v>187</v>
      </c>
      <c r="B692" s="1">
        <v>12</v>
      </c>
      <c r="C692" s="1">
        <v>4</v>
      </c>
      <c r="D692" s="1" t="s">
        <v>77</v>
      </c>
      <c r="E692" s="1" t="s">
        <v>365</v>
      </c>
      <c r="F692" s="1"/>
      <c r="G692" s="1"/>
    </row>
    <row r="693" spans="1:7" ht="15" thickBot="1">
      <c r="A693" s="61" t="s">
        <v>192</v>
      </c>
      <c r="B693" s="1">
        <v>12</v>
      </c>
      <c r="C693" s="1">
        <v>4</v>
      </c>
      <c r="D693" s="1" t="s">
        <v>77</v>
      </c>
      <c r="E693" s="1" t="s">
        <v>365</v>
      </c>
      <c r="F693" s="1"/>
      <c r="G693" s="1"/>
    </row>
    <row r="694" spans="1:7" ht="15" thickBot="1">
      <c r="A694" s="61" t="s">
        <v>49</v>
      </c>
      <c r="B694" s="1">
        <v>12</v>
      </c>
      <c r="C694" s="1">
        <v>4</v>
      </c>
      <c r="D694" s="204" t="s">
        <v>183</v>
      </c>
      <c r="E694" s="204" t="s">
        <v>374</v>
      </c>
      <c r="F694" s="1"/>
      <c r="G694" s="1"/>
    </row>
    <row r="695" spans="1:7">
      <c r="A695" s="61" t="s">
        <v>50</v>
      </c>
      <c r="B695" s="1">
        <v>12</v>
      </c>
      <c r="C695" s="1">
        <v>4</v>
      </c>
      <c r="D695" s="1" t="s">
        <v>183</v>
      </c>
      <c r="E695" s="1" t="s">
        <v>374</v>
      </c>
      <c r="F695" s="1"/>
      <c r="G695" s="1"/>
    </row>
    <row r="696" spans="1:7">
      <c r="A696" s="61" t="s">
        <v>51</v>
      </c>
      <c r="B696" s="1">
        <v>12</v>
      </c>
      <c r="C696" s="1">
        <v>4</v>
      </c>
      <c r="D696" s="1" t="s">
        <v>183</v>
      </c>
      <c r="E696" s="1" t="s">
        <v>374</v>
      </c>
      <c r="F696" s="1"/>
      <c r="G696" s="1"/>
    </row>
    <row r="697" spans="1:7">
      <c r="A697" s="61" t="s">
        <v>52</v>
      </c>
      <c r="B697" s="1">
        <v>12</v>
      </c>
      <c r="C697" s="1">
        <v>4</v>
      </c>
      <c r="D697" s="1" t="s">
        <v>183</v>
      </c>
      <c r="E697" s="1" t="s">
        <v>374</v>
      </c>
      <c r="F697" s="1"/>
      <c r="G697" s="1"/>
    </row>
    <row r="698" spans="1:7">
      <c r="A698" s="61" t="s">
        <v>53</v>
      </c>
      <c r="B698" s="1">
        <v>12</v>
      </c>
      <c r="C698" s="1">
        <v>4</v>
      </c>
      <c r="D698" s="1" t="s">
        <v>183</v>
      </c>
      <c r="E698" s="1" t="s">
        <v>374</v>
      </c>
      <c r="F698" s="1"/>
      <c r="G698" s="1"/>
    </row>
    <row r="699" spans="1:7">
      <c r="A699" s="61" t="s">
        <v>54</v>
      </c>
      <c r="B699" s="1">
        <v>12</v>
      </c>
      <c r="C699" s="1">
        <v>4</v>
      </c>
      <c r="D699" s="1" t="s">
        <v>183</v>
      </c>
      <c r="E699" s="1" t="s">
        <v>374</v>
      </c>
      <c r="F699" s="1"/>
      <c r="G699" s="1"/>
    </row>
    <row r="700" spans="1:7">
      <c r="A700" s="61" t="s">
        <v>55</v>
      </c>
      <c r="B700" s="1">
        <v>12</v>
      </c>
      <c r="C700" s="1">
        <v>4</v>
      </c>
      <c r="D700" s="1" t="s">
        <v>77</v>
      </c>
      <c r="E700" s="1" t="s">
        <v>359</v>
      </c>
      <c r="F700" s="1"/>
      <c r="G700" s="1"/>
    </row>
    <row r="701" spans="1:7">
      <c r="A701" s="61" t="s">
        <v>57</v>
      </c>
      <c r="B701" s="1">
        <v>12</v>
      </c>
      <c r="C701" s="1">
        <v>4</v>
      </c>
      <c r="D701" s="1" t="s">
        <v>77</v>
      </c>
      <c r="E701" s="1" t="s">
        <v>373</v>
      </c>
      <c r="F701" s="1"/>
      <c r="G701" s="1"/>
    </row>
    <row r="702" spans="1:7">
      <c r="A702" s="61" t="s">
        <v>41</v>
      </c>
      <c r="B702" s="1">
        <v>12</v>
      </c>
      <c r="C702" s="1">
        <v>4</v>
      </c>
      <c r="D702" s="1" t="s">
        <v>183</v>
      </c>
      <c r="E702" s="1" t="s">
        <v>137</v>
      </c>
      <c r="F702" s="1"/>
      <c r="G702" s="1"/>
    </row>
    <row r="703" spans="1:7" hidden="1">
      <c r="A703" s="61" t="s">
        <v>180</v>
      </c>
      <c r="B703" s="1">
        <v>13</v>
      </c>
      <c r="C703" s="1">
        <v>3</v>
      </c>
      <c r="D703" s="1" t="s">
        <v>77</v>
      </c>
      <c r="E703" s="1" t="s">
        <v>375</v>
      </c>
      <c r="F703" s="1"/>
      <c r="G703" s="1"/>
    </row>
    <row r="704" spans="1:7" hidden="1">
      <c r="A704" s="61" t="s">
        <v>55</v>
      </c>
      <c r="B704" s="1">
        <v>13</v>
      </c>
      <c r="C704" s="1">
        <v>3</v>
      </c>
      <c r="D704" s="1" t="s">
        <v>183</v>
      </c>
      <c r="E704" s="1" t="s">
        <v>376</v>
      </c>
      <c r="F704" s="1"/>
      <c r="G704" s="1"/>
    </row>
    <row r="705" spans="1:7" hidden="1">
      <c r="A705" s="61" t="s">
        <v>56</v>
      </c>
      <c r="B705" s="1">
        <v>13</v>
      </c>
      <c r="C705" s="1">
        <v>3</v>
      </c>
      <c r="D705" s="1" t="s">
        <v>183</v>
      </c>
      <c r="E705" s="1" t="s">
        <v>376</v>
      </c>
      <c r="F705" s="1"/>
      <c r="G705" s="1"/>
    </row>
    <row r="706" spans="1:7" hidden="1">
      <c r="A706" s="61" t="s">
        <v>57</v>
      </c>
      <c r="B706" s="1">
        <v>13</v>
      </c>
      <c r="C706" s="1">
        <v>3</v>
      </c>
      <c r="D706" s="1" t="s">
        <v>183</v>
      </c>
      <c r="E706" s="1" t="s">
        <v>376</v>
      </c>
      <c r="F706" s="1"/>
      <c r="G706" s="1"/>
    </row>
    <row r="707" spans="1:7" hidden="1">
      <c r="A707" s="61" t="s">
        <v>58</v>
      </c>
      <c r="B707" s="1">
        <v>13</v>
      </c>
      <c r="C707" s="1">
        <v>3</v>
      </c>
      <c r="D707" s="1" t="s">
        <v>183</v>
      </c>
      <c r="E707" s="1" t="s">
        <v>376</v>
      </c>
      <c r="F707" s="1"/>
      <c r="G707" s="1"/>
    </row>
    <row r="708" spans="1:7" hidden="1">
      <c r="A708" s="61" t="s">
        <v>59</v>
      </c>
      <c r="B708" s="1">
        <v>13</v>
      </c>
      <c r="C708" s="1">
        <v>3</v>
      </c>
      <c r="D708" s="1" t="s">
        <v>183</v>
      </c>
      <c r="E708" s="1" t="s">
        <v>348</v>
      </c>
      <c r="F708" s="1"/>
      <c r="G708" s="1"/>
    </row>
    <row r="709" spans="1:7" hidden="1">
      <c r="A709" s="61" t="s">
        <v>193</v>
      </c>
      <c r="B709" s="1">
        <v>13</v>
      </c>
      <c r="C709" s="1">
        <v>3</v>
      </c>
      <c r="D709" s="1" t="s">
        <v>77</v>
      </c>
      <c r="E709" s="1" t="s">
        <v>377</v>
      </c>
      <c r="F709" s="1"/>
      <c r="G709" s="1"/>
    </row>
    <row r="710" spans="1:7" hidden="1">
      <c r="A710" s="61" t="s">
        <v>28</v>
      </c>
      <c r="B710" s="1">
        <v>13</v>
      </c>
      <c r="C710" s="1">
        <v>3</v>
      </c>
      <c r="D710" s="1" t="s">
        <v>77</v>
      </c>
      <c r="E710" s="1" t="s">
        <v>377</v>
      </c>
      <c r="F710" s="1"/>
      <c r="G710" s="1"/>
    </row>
    <row r="711" spans="1:7" hidden="1">
      <c r="A711" s="61" t="s">
        <v>135</v>
      </c>
      <c r="B711" s="1">
        <v>13</v>
      </c>
      <c r="C711" s="1">
        <v>3</v>
      </c>
      <c r="D711" s="1" t="s">
        <v>77</v>
      </c>
      <c r="E711" s="1" t="s">
        <v>377</v>
      </c>
      <c r="F711" s="1"/>
      <c r="G711" s="1"/>
    </row>
    <row r="712" spans="1:7" hidden="1">
      <c r="A712" s="61" t="s">
        <v>34</v>
      </c>
      <c r="B712" s="1">
        <v>13</v>
      </c>
      <c r="C712" s="1">
        <v>3</v>
      </c>
      <c r="D712" s="1" t="s">
        <v>77</v>
      </c>
      <c r="E712" s="1" t="s">
        <v>377</v>
      </c>
      <c r="F712" s="1"/>
      <c r="G712" s="1"/>
    </row>
    <row r="713" spans="1:7" hidden="1">
      <c r="A713" s="61" t="s">
        <v>60</v>
      </c>
      <c r="B713" s="1">
        <v>13</v>
      </c>
      <c r="C713" s="1">
        <v>3</v>
      </c>
      <c r="D713" s="1" t="s">
        <v>77</v>
      </c>
      <c r="E713" s="1" t="s">
        <v>377</v>
      </c>
      <c r="F713" s="1"/>
      <c r="G713" s="1"/>
    </row>
    <row r="714" spans="1:7" hidden="1">
      <c r="A714" s="61" t="s">
        <v>61</v>
      </c>
      <c r="B714" s="1">
        <v>13</v>
      </c>
      <c r="C714" s="1">
        <v>3</v>
      </c>
      <c r="D714" s="1" t="s">
        <v>77</v>
      </c>
      <c r="E714" s="1" t="s">
        <v>377</v>
      </c>
      <c r="F714" s="1"/>
      <c r="G714" s="1"/>
    </row>
    <row r="715" spans="1:7">
      <c r="A715" s="61" t="s">
        <v>31</v>
      </c>
      <c r="B715" s="1">
        <v>12</v>
      </c>
      <c r="C715" s="1">
        <v>4</v>
      </c>
      <c r="D715" s="1" t="s">
        <v>183</v>
      </c>
      <c r="E715" s="1" t="s">
        <v>137</v>
      </c>
      <c r="F715" s="1"/>
      <c r="G715" s="1"/>
    </row>
    <row r="716" spans="1:7">
      <c r="A716" s="61" t="s">
        <v>193</v>
      </c>
      <c r="B716" s="1">
        <v>13</v>
      </c>
      <c r="C716" s="1">
        <v>4</v>
      </c>
      <c r="D716" s="1" t="s">
        <v>183</v>
      </c>
      <c r="E716" s="1" t="s">
        <v>378</v>
      </c>
      <c r="F716" s="1"/>
      <c r="G716" s="1"/>
    </row>
    <row r="717" spans="1:7">
      <c r="A717" s="61" t="s">
        <v>28</v>
      </c>
      <c r="B717" s="1">
        <v>13</v>
      </c>
      <c r="C717" s="1">
        <v>4</v>
      </c>
      <c r="D717" s="1" t="s">
        <v>183</v>
      </c>
      <c r="E717" s="1" t="s">
        <v>378</v>
      </c>
      <c r="F717" s="1"/>
      <c r="G717" s="1"/>
    </row>
    <row r="718" spans="1:7">
      <c r="A718" s="61" t="s">
        <v>135</v>
      </c>
      <c r="B718" s="1">
        <v>13</v>
      </c>
      <c r="C718" s="1">
        <v>4</v>
      </c>
      <c r="D718" s="1" t="s">
        <v>183</v>
      </c>
      <c r="E718" s="1" t="s">
        <v>378</v>
      </c>
      <c r="F718" s="1"/>
      <c r="G718" s="1"/>
    </row>
    <row r="719" spans="1:7">
      <c r="A719" s="61" t="s">
        <v>34</v>
      </c>
      <c r="B719" s="1">
        <v>13</v>
      </c>
      <c r="C719" s="1">
        <v>4</v>
      </c>
      <c r="D719" s="1" t="s">
        <v>183</v>
      </c>
      <c r="E719" s="1" t="s">
        <v>378</v>
      </c>
      <c r="F719" s="1"/>
      <c r="G719" s="1"/>
    </row>
    <row r="720" spans="1:7">
      <c r="A720" s="61" t="s">
        <v>124</v>
      </c>
      <c r="B720" s="1">
        <v>13</v>
      </c>
      <c r="C720" s="1">
        <v>4</v>
      </c>
      <c r="D720" s="1" t="s">
        <v>183</v>
      </c>
      <c r="E720" s="1" t="s">
        <v>326</v>
      </c>
      <c r="F720" s="1"/>
      <c r="G720" s="1"/>
    </row>
    <row r="721" spans="1:7">
      <c r="A721" s="61" t="s">
        <v>185</v>
      </c>
      <c r="B721" s="1">
        <v>13</v>
      </c>
      <c r="C721" s="1">
        <v>4</v>
      </c>
      <c r="D721" s="1" t="s">
        <v>183</v>
      </c>
      <c r="E721" s="1" t="s">
        <v>379</v>
      </c>
      <c r="F721" s="1"/>
      <c r="G721" s="1"/>
    </row>
    <row r="722" spans="1:7">
      <c r="A722" s="61" t="s">
        <v>187</v>
      </c>
      <c r="B722" s="1">
        <v>13</v>
      </c>
      <c r="C722" s="1">
        <v>4</v>
      </c>
      <c r="D722" s="1" t="s">
        <v>183</v>
      </c>
      <c r="E722" s="1" t="s">
        <v>379</v>
      </c>
      <c r="F722" s="1"/>
      <c r="G722" s="1"/>
    </row>
    <row r="723" spans="1:7">
      <c r="A723" s="61" t="s">
        <v>192</v>
      </c>
      <c r="B723" s="1">
        <v>13</v>
      </c>
      <c r="C723" s="1">
        <v>4</v>
      </c>
      <c r="D723" s="1" t="s">
        <v>183</v>
      </c>
      <c r="E723" s="1" t="s">
        <v>379</v>
      </c>
      <c r="F723" s="1"/>
      <c r="G723" s="1"/>
    </row>
    <row r="724" spans="1:7">
      <c r="A724" s="61" t="s">
        <v>60</v>
      </c>
      <c r="B724" s="1">
        <v>13</v>
      </c>
      <c r="C724" s="1">
        <v>4</v>
      </c>
      <c r="D724" s="1" t="s">
        <v>183</v>
      </c>
      <c r="E724" s="1" t="s">
        <v>378</v>
      </c>
      <c r="F724" s="1"/>
      <c r="G724" s="1"/>
    </row>
    <row r="725" spans="1:7">
      <c r="A725" s="61" t="s">
        <v>61</v>
      </c>
      <c r="B725" s="1">
        <v>13</v>
      </c>
      <c r="C725" s="1">
        <v>4</v>
      </c>
      <c r="D725" s="1" t="s">
        <v>183</v>
      </c>
      <c r="E725" s="1" t="s">
        <v>378</v>
      </c>
      <c r="F725" s="1"/>
      <c r="G725" s="1"/>
    </row>
    <row r="726" spans="1:7">
      <c r="A726" s="61" t="s">
        <v>49</v>
      </c>
      <c r="B726" s="1">
        <v>13</v>
      </c>
      <c r="C726" s="1">
        <v>4</v>
      </c>
      <c r="D726" s="1" t="s">
        <v>280</v>
      </c>
      <c r="E726" s="1" t="s">
        <v>321</v>
      </c>
      <c r="F726" s="1"/>
      <c r="G726" s="1"/>
    </row>
    <row r="727" spans="1:7">
      <c r="A727" s="61" t="s">
        <v>50</v>
      </c>
      <c r="B727" s="1">
        <v>13</v>
      </c>
      <c r="C727" s="1">
        <v>4</v>
      </c>
      <c r="D727" s="1" t="s">
        <v>280</v>
      </c>
      <c r="E727" s="1" t="s">
        <v>321</v>
      </c>
      <c r="F727" s="1"/>
      <c r="G727" s="1"/>
    </row>
    <row r="728" spans="1:7">
      <c r="A728" s="61" t="s">
        <v>51</v>
      </c>
      <c r="B728" s="1">
        <v>13</v>
      </c>
      <c r="C728" s="1">
        <v>4</v>
      </c>
      <c r="D728" s="1" t="s">
        <v>280</v>
      </c>
      <c r="E728" s="1" t="s">
        <v>321</v>
      </c>
      <c r="F728" s="1"/>
      <c r="G728" s="1"/>
    </row>
    <row r="729" spans="1:7">
      <c r="A729" s="61" t="s">
        <v>52</v>
      </c>
      <c r="B729" s="1">
        <v>13</v>
      </c>
      <c r="C729" s="1">
        <v>4</v>
      </c>
      <c r="D729" s="1" t="s">
        <v>280</v>
      </c>
      <c r="E729" s="1" t="s">
        <v>321</v>
      </c>
      <c r="F729" s="1"/>
      <c r="G729" s="1"/>
    </row>
    <row r="730" spans="1:7">
      <c r="A730" s="61" t="s">
        <v>53</v>
      </c>
      <c r="B730" s="1">
        <v>13</v>
      </c>
      <c r="C730" s="1">
        <v>4</v>
      </c>
      <c r="D730" s="1" t="s">
        <v>280</v>
      </c>
      <c r="E730" s="1" t="s">
        <v>321</v>
      </c>
      <c r="F730" s="1"/>
      <c r="G730" s="1"/>
    </row>
    <row r="731" spans="1:7">
      <c r="A731" s="61" t="s">
        <v>54</v>
      </c>
      <c r="B731" s="1">
        <v>13</v>
      </c>
      <c r="C731" s="1">
        <v>4</v>
      </c>
      <c r="D731" s="1" t="s">
        <v>280</v>
      </c>
      <c r="E731" s="1" t="s">
        <v>321</v>
      </c>
      <c r="F731" s="1"/>
      <c r="G731" s="1"/>
    </row>
    <row r="732" spans="1:7">
      <c r="A732" s="61" t="s">
        <v>180</v>
      </c>
      <c r="B732" s="1">
        <v>13</v>
      </c>
      <c r="C732" s="1">
        <v>4</v>
      </c>
      <c r="D732" s="1" t="s">
        <v>183</v>
      </c>
      <c r="E732" s="1" t="s">
        <v>380</v>
      </c>
      <c r="F732" s="1"/>
      <c r="G732" s="1"/>
    </row>
    <row r="733" spans="1:7">
      <c r="A733" s="61" t="s">
        <v>55</v>
      </c>
      <c r="B733" s="1">
        <v>13</v>
      </c>
      <c r="C733" s="1">
        <v>4</v>
      </c>
      <c r="D733" s="1" t="s">
        <v>183</v>
      </c>
      <c r="E733" s="1" t="s">
        <v>381</v>
      </c>
      <c r="F733" s="1"/>
      <c r="G733" s="1"/>
    </row>
    <row r="734" spans="1:7">
      <c r="A734" s="61" t="s">
        <v>56</v>
      </c>
      <c r="B734" s="1">
        <v>13</v>
      </c>
      <c r="C734" s="1">
        <v>4</v>
      </c>
      <c r="D734" s="1" t="s">
        <v>183</v>
      </c>
      <c r="E734" s="1" t="s">
        <v>161</v>
      </c>
      <c r="F734" s="1"/>
      <c r="G734" s="1"/>
    </row>
    <row r="735" spans="1:7">
      <c r="A735" s="61" t="s">
        <v>57</v>
      </c>
      <c r="B735" s="1">
        <v>13</v>
      </c>
      <c r="C735" s="1">
        <v>4</v>
      </c>
      <c r="D735" s="1" t="s">
        <v>183</v>
      </c>
      <c r="E735" s="1" t="s">
        <v>382</v>
      </c>
      <c r="F735" s="1"/>
      <c r="G735" s="1"/>
    </row>
    <row r="736" spans="1:7">
      <c r="A736" s="61" t="s">
        <v>58</v>
      </c>
      <c r="B736" s="1">
        <v>13</v>
      </c>
      <c r="C736" s="1">
        <v>4</v>
      </c>
      <c r="D736" s="1" t="s">
        <v>183</v>
      </c>
      <c r="E736" s="1" t="s">
        <v>161</v>
      </c>
      <c r="F736" s="1"/>
      <c r="G736" s="1"/>
    </row>
    <row r="737" spans="1:7">
      <c r="A737" s="61" t="s">
        <v>59</v>
      </c>
      <c r="B737" s="1">
        <v>13</v>
      </c>
      <c r="C737" s="1">
        <v>4</v>
      </c>
      <c r="D737" s="1" t="s">
        <v>183</v>
      </c>
      <c r="E737" s="1" t="s">
        <v>161</v>
      </c>
      <c r="F737" s="1"/>
      <c r="G737" s="1"/>
    </row>
    <row r="738" spans="1:7">
      <c r="A738" s="61" t="s">
        <v>41</v>
      </c>
      <c r="B738" s="1">
        <v>13</v>
      </c>
      <c r="C738" s="1">
        <v>4</v>
      </c>
      <c r="D738" s="1" t="s">
        <v>183</v>
      </c>
      <c r="E738" s="1" t="s">
        <v>137</v>
      </c>
      <c r="F738" s="1"/>
      <c r="G738" s="1"/>
    </row>
    <row r="739" spans="1:7" hidden="1">
      <c r="A739" s="61" t="s">
        <v>55</v>
      </c>
      <c r="B739" s="1">
        <v>14</v>
      </c>
      <c r="C739" s="1">
        <v>3</v>
      </c>
      <c r="D739" s="1" t="s">
        <v>183</v>
      </c>
      <c r="E739" s="1" t="s">
        <v>284</v>
      </c>
      <c r="F739" s="1"/>
      <c r="G739" s="1"/>
    </row>
    <row r="740" spans="1:7" hidden="1">
      <c r="A740" s="61" t="s">
        <v>180</v>
      </c>
      <c r="B740" s="1">
        <v>14</v>
      </c>
      <c r="C740" s="1">
        <v>3</v>
      </c>
      <c r="D740" s="1" t="s">
        <v>183</v>
      </c>
      <c r="E740" s="1" t="s">
        <v>383</v>
      </c>
      <c r="F740" s="1"/>
      <c r="G740" s="1"/>
    </row>
    <row r="741" spans="1:7" hidden="1">
      <c r="A741" s="61" t="s">
        <v>42</v>
      </c>
      <c r="B741" s="1">
        <v>14</v>
      </c>
      <c r="C741" s="1">
        <v>3</v>
      </c>
      <c r="D741" s="1" t="s">
        <v>280</v>
      </c>
      <c r="E741" s="1" t="s">
        <v>384</v>
      </c>
      <c r="F741" s="1"/>
      <c r="G741" s="1"/>
    </row>
    <row r="742" spans="1:7" hidden="1">
      <c r="A742" s="61" t="s">
        <v>43</v>
      </c>
      <c r="B742" s="1">
        <v>14</v>
      </c>
      <c r="C742" s="1">
        <v>3</v>
      </c>
      <c r="D742" s="1" t="s">
        <v>280</v>
      </c>
      <c r="E742" s="1" t="s">
        <v>384</v>
      </c>
      <c r="F742" s="1"/>
      <c r="G742" s="1"/>
    </row>
    <row r="743" spans="1:7" hidden="1">
      <c r="A743" s="61" t="s">
        <v>44</v>
      </c>
      <c r="B743" s="1">
        <v>14</v>
      </c>
      <c r="C743" s="1">
        <v>3</v>
      </c>
      <c r="D743" s="1" t="s">
        <v>280</v>
      </c>
      <c r="E743" s="1" t="s">
        <v>384</v>
      </c>
      <c r="F743" s="1"/>
      <c r="G743" s="1"/>
    </row>
    <row r="744" spans="1:7" hidden="1">
      <c r="A744" s="61" t="s">
        <v>45</v>
      </c>
      <c r="B744" s="1">
        <v>14</v>
      </c>
      <c r="C744" s="1">
        <v>3</v>
      </c>
      <c r="D744" s="1" t="s">
        <v>280</v>
      </c>
      <c r="E744" s="1" t="s">
        <v>384</v>
      </c>
      <c r="F744" s="1"/>
      <c r="G744" s="1"/>
    </row>
    <row r="745" spans="1:7" hidden="1">
      <c r="A745" s="61" t="s">
        <v>46</v>
      </c>
      <c r="B745" s="1">
        <v>14</v>
      </c>
      <c r="C745" s="1">
        <v>3</v>
      </c>
      <c r="D745" s="1" t="s">
        <v>280</v>
      </c>
      <c r="E745" s="1" t="s">
        <v>384</v>
      </c>
      <c r="F745" s="1"/>
      <c r="G745" s="1"/>
    </row>
    <row r="746" spans="1:7" hidden="1">
      <c r="A746" s="61" t="s">
        <v>47</v>
      </c>
      <c r="B746" s="1">
        <v>14</v>
      </c>
      <c r="C746" s="1">
        <v>3</v>
      </c>
      <c r="D746" s="1" t="s">
        <v>280</v>
      </c>
      <c r="E746" s="1" t="s">
        <v>384</v>
      </c>
      <c r="F746" s="1"/>
      <c r="G746" s="1"/>
    </row>
    <row r="747" spans="1:7" hidden="1">
      <c r="A747" s="61" t="s">
        <v>60</v>
      </c>
      <c r="B747" s="1">
        <v>14</v>
      </c>
      <c r="C747" s="1">
        <v>3</v>
      </c>
      <c r="D747" s="1" t="s">
        <v>77</v>
      </c>
      <c r="E747" s="1" t="s">
        <v>377</v>
      </c>
      <c r="F747" s="1"/>
      <c r="G747" s="1"/>
    </row>
    <row r="748" spans="1:7" hidden="1">
      <c r="A748" s="61" t="s">
        <v>61</v>
      </c>
      <c r="B748" s="1">
        <v>14</v>
      </c>
      <c r="C748" s="1">
        <v>3</v>
      </c>
      <c r="D748" s="1" t="s">
        <v>77</v>
      </c>
      <c r="E748" s="1" t="s">
        <v>377</v>
      </c>
      <c r="F748" s="1"/>
      <c r="G748" s="1"/>
    </row>
    <row r="749" spans="1:7">
      <c r="A749" s="61" t="s">
        <v>31</v>
      </c>
      <c r="B749" s="1">
        <v>13</v>
      </c>
      <c r="C749" s="1">
        <v>4</v>
      </c>
      <c r="D749" s="1" t="s">
        <v>183</v>
      </c>
      <c r="E749" s="1" t="s">
        <v>137</v>
      </c>
      <c r="F749" s="1"/>
      <c r="G749" s="1"/>
    </row>
    <row r="750" spans="1:7">
      <c r="A750" s="61" t="s">
        <v>193</v>
      </c>
      <c r="B750" s="1">
        <v>14</v>
      </c>
      <c r="C750" s="1">
        <v>4</v>
      </c>
      <c r="D750" s="1" t="s">
        <v>77</v>
      </c>
      <c r="E750" s="1" t="s">
        <v>134</v>
      </c>
      <c r="F750" s="1"/>
      <c r="G750" s="1"/>
    </row>
    <row r="751" spans="1:7">
      <c r="A751" s="61" t="s">
        <v>28</v>
      </c>
      <c r="B751" s="1">
        <v>14</v>
      </c>
      <c r="C751" s="1">
        <v>4</v>
      </c>
      <c r="D751" s="1" t="s">
        <v>77</v>
      </c>
      <c r="E751" s="1" t="s">
        <v>134</v>
      </c>
      <c r="F751" s="1"/>
      <c r="G751" s="1"/>
    </row>
    <row r="752" spans="1:7">
      <c r="A752" s="61" t="s">
        <v>135</v>
      </c>
      <c r="B752" s="1">
        <v>14</v>
      </c>
      <c r="C752" s="1">
        <v>4</v>
      </c>
      <c r="D752" s="1" t="s">
        <v>77</v>
      </c>
      <c r="E752" s="1" t="s">
        <v>134</v>
      </c>
      <c r="F752" s="1"/>
      <c r="G752" s="1"/>
    </row>
    <row r="753" spans="1:7">
      <c r="A753" s="61" t="s">
        <v>185</v>
      </c>
      <c r="B753" s="1">
        <v>14</v>
      </c>
      <c r="C753" s="1">
        <v>4</v>
      </c>
      <c r="D753" s="1" t="s">
        <v>183</v>
      </c>
      <c r="E753" s="1" t="s">
        <v>385</v>
      </c>
      <c r="F753" s="1"/>
      <c r="G753" s="1"/>
    </row>
    <row r="754" spans="1:7">
      <c r="A754" s="61" t="s">
        <v>187</v>
      </c>
      <c r="B754" s="1">
        <v>14</v>
      </c>
      <c r="C754" s="1">
        <v>4</v>
      </c>
      <c r="D754" s="1" t="s">
        <v>183</v>
      </c>
      <c r="E754" s="1" t="s">
        <v>385</v>
      </c>
      <c r="F754" s="1"/>
      <c r="G754" s="1"/>
    </row>
    <row r="755" spans="1:7">
      <c r="A755" s="61" t="s">
        <v>192</v>
      </c>
      <c r="B755" s="1">
        <v>14</v>
      </c>
      <c r="C755" s="1">
        <v>4</v>
      </c>
      <c r="D755" s="1" t="s">
        <v>183</v>
      </c>
      <c r="E755" s="1" t="s">
        <v>385</v>
      </c>
      <c r="F755" s="1"/>
      <c r="G755" s="1"/>
    </row>
    <row r="756" spans="1:7">
      <c r="A756" s="61" t="s">
        <v>60</v>
      </c>
      <c r="B756" s="1">
        <v>14</v>
      </c>
      <c r="C756" s="1">
        <v>4</v>
      </c>
      <c r="D756" s="1" t="s">
        <v>77</v>
      </c>
      <c r="E756" s="1" t="s">
        <v>134</v>
      </c>
      <c r="F756" s="1"/>
      <c r="G756" s="1"/>
    </row>
    <row r="757" spans="1:7">
      <c r="A757" s="61" t="s">
        <v>61</v>
      </c>
      <c r="B757" s="1">
        <v>14</v>
      </c>
      <c r="C757" s="1">
        <v>4</v>
      </c>
      <c r="D757" s="1" t="s">
        <v>77</v>
      </c>
      <c r="E757" s="1" t="s">
        <v>134</v>
      </c>
      <c r="F757" s="1"/>
      <c r="G757" s="1"/>
    </row>
    <row r="758" spans="1:7">
      <c r="A758" s="61" t="s">
        <v>49</v>
      </c>
      <c r="B758" s="1">
        <v>14</v>
      </c>
      <c r="C758" s="1">
        <v>4</v>
      </c>
      <c r="D758" s="1" t="s">
        <v>280</v>
      </c>
      <c r="E758" s="1" t="s">
        <v>321</v>
      </c>
      <c r="F758" s="1"/>
      <c r="G758" s="1"/>
    </row>
    <row r="759" spans="1:7">
      <c r="A759" s="61" t="s">
        <v>50</v>
      </c>
      <c r="B759" s="1">
        <v>14</v>
      </c>
      <c r="C759" s="1">
        <v>4</v>
      </c>
      <c r="D759" s="1" t="s">
        <v>280</v>
      </c>
      <c r="E759" s="1" t="s">
        <v>321</v>
      </c>
      <c r="F759" s="1"/>
      <c r="G759" s="1"/>
    </row>
    <row r="760" spans="1:7">
      <c r="A760" s="61" t="s">
        <v>51</v>
      </c>
      <c r="B760" s="1">
        <v>14</v>
      </c>
      <c r="C760" s="1">
        <v>4</v>
      </c>
      <c r="D760" s="1" t="s">
        <v>280</v>
      </c>
      <c r="E760" s="1" t="s">
        <v>321</v>
      </c>
      <c r="F760" s="1"/>
      <c r="G760" s="1"/>
    </row>
    <row r="761" spans="1:7">
      <c r="A761" s="61" t="s">
        <v>52</v>
      </c>
      <c r="B761" s="1">
        <v>14</v>
      </c>
      <c r="C761" s="1">
        <v>4</v>
      </c>
      <c r="D761" s="1" t="s">
        <v>280</v>
      </c>
      <c r="E761" s="1" t="s">
        <v>321</v>
      </c>
      <c r="F761" s="1"/>
      <c r="G761" s="1"/>
    </row>
    <row r="762" spans="1:7">
      <c r="A762" s="61" t="s">
        <v>53</v>
      </c>
      <c r="B762" s="1">
        <v>14</v>
      </c>
      <c r="C762" s="1">
        <v>4</v>
      </c>
      <c r="D762" s="1" t="s">
        <v>280</v>
      </c>
      <c r="E762" s="1" t="s">
        <v>321</v>
      </c>
      <c r="F762" s="1"/>
      <c r="G762" s="1"/>
    </row>
    <row r="763" spans="1:7">
      <c r="A763" s="61" t="s">
        <v>54</v>
      </c>
      <c r="B763" s="1">
        <v>14</v>
      </c>
      <c r="C763" s="1">
        <v>4</v>
      </c>
      <c r="D763" s="1" t="s">
        <v>280</v>
      </c>
      <c r="E763" s="1" t="s">
        <v>321</v>
      </c>
      <c r="F763" s="1"/>
      <c r="G763" s="1"/>
    </row>
    <row r="764" spans="1:7">
      <c r="A764" s="61" t="s">
        <v>180</v>
      </c>
      <c r="B764" s="1">
        <v>14</v>
      </c>
      <c r="C764" s="1">
        <v>4</v>
      </c>
      <c r="D764" s="1" t="s">
        <v>183</v>
      </c>
      <c r="E764" s="1" t="s">
        <v>386</v>
      </c>
      <c r="F764" s="1"/>
      <c r="G764" s="1"/>
    </row>
    <row r="765" spans="1:7">
      <c r="A765" s="61" t="s">
        <v>55</v>
      </c>
      <c r="B765" s="1">
        <v>14</v>
      </c>
      <c r="C765" s="1">
        <v>4</v>
      </c>
      <c r="D765" s="1" t="s">
        <v>183</v>
      </c>
      <c r="E765" s="1" t="s">
        <v>387</v>
      </c>
      <c r="F765" s="1"/>
      <c r="G765" s="1"/>
    </row>
    <row r="766" spans="1:7">
      <c r="A766" s="61" t="s">
        <v>56</v>
      </c>
      <c r="B766" s="1">
        <v>14</v>
      </c>
      <c r="C766" s="1">
        <v>4</v>
      </c>
      <c r="D766" s="1" t="s">
        <v>183</v>
      </c>
      <c r="E766" s="1" t="s">
        <v>79</v>
      </c>
      <c r="F766" s="1"/>
      <c r="G766" s="1"/>
    </row>
    <row r="767" spans="1:7">
      <c r="A767" s="61" t="s">
        <v>57</v>
      </c>
      <c r="B767" s="1">
        <v>14</v>
      </c>
      <c r="C767" s="1">
        <v>4</v>
      </c>
      <c r="D767" s="1" t="s">
        <v>183</v>
      </c>
      <c r="E767" s="1" t="s">
        <v>382</v>
      </c>
      <c r="F767" s="1"/>
      <c r="G767" s="1"/>
    </row>
    <row r="768" spans="1:7">
      <c r="A768" s="61" t="s">
        <v>58</v>
      </c>
      <c r="B768" s="1">
        <v>14</v>
      </c>
      <c r="C768" s="1">
        <v>4</v>
      </c>
      <c r="D768" s="1" t="s">
        <v>183</v>
      </c>
      <c r="E768" s="1" t="s">
        <v>79</v>
      </c>
      <c r="F768" s="1"/>
      <c r="G768" s="1"/>
    </row>
    <row r="769" spans="1:7">
      <c r="A769" s="61" t="s">
        <v>59</v>
      </c>
      <c r="B769" s="1">
        <v>14</v>
      </c>
      <c r="C769" s="1">
        <v>4</v>
      </c>
      <c r="D769" s="1" t="s">
        <v>183</v>
      </c>
      <c r="E769" s="1" t="s">
        <v>79</v>
      </c>
      <c r="F769" s="1"/>
      <c r="G769" s="1"/>
    </row>
    <row r="770" spans="1:7">
      <c r="A770" s="61" t="s">
        <v>25</v>
      </c>
      <c r="B770" s="1">
        <v>14</v>
      </c>
      <c r="C770" s="1">
        <v>4</v>
      </c>
      <c r="D770" s="1" t="s">
        <v>183</v>
      </c>
      <c r="F770" s="1"/>
      <c r="G770" s="1"/>
    </row>
    <row r="771" spans="1:7">
      <c r="A771" s="61" t="s">
        <v>31</v>
      </c>
      <c r="B771" s="1">
        <v>14</v>
      </c>
      <c r="C771" s="1">
        <v>4</v>
      </c>
      <c r="D771" s="1" t="s">
        <v>183</v>
      </c>
      <c r="E771" s="1" t="s">
        <v>137</v>
      </c>
      <c r="F771" s="1"/>
      <c r="G771" s="1"/>
    </row>
    <row r="772" spans="1:7">
      <c r="A772" s="61" t="s">
        <v>35</v>
      </c>
      <c r="B772" s="1">
        <v>14</v>
      </c>
      <c r="C772" s="1">
        <v>4</v>
      </c>
      <c r="D772" s="1" t="s">
        <v>183</v>
      </c>
      <c r="E772" s="1" t="s">
        <v>128</v>
      </c>
      <c r="F772" s="1"/>
      <c r="G772" s="1"/>
    </row>
    <row r="773" spans="1:7">
      <c r="A773" s="61" t="s">
        <v>36</v>
      </c>
      <c r="B773" s="1">
        <v>14</v>
      </c>
      <c r="C773" s="1">
        <v>4</v>
      </c>
      <c r="D773" s="1" t="s">
        <v>183</v>
      </c>
      <c r="E773" s="1" t="s">
        <v>128</v>
      </c>
      <c r="F773" s="1"/>
      <c r="G773" s="1"/>
    </row>
    <row r="774" spans="1:7">
      <c r="A774" s="61" t="s">
        <v>37</v>
      </c>
      <c r="B774" s="1">
        <v>14</v>
      </c>
      <c r="C774" s="1">
        <v>4</v>
      </c>
      <c r="D774" s="1" t="s">
        <v>183</v>
      </c>
      <c r="E774" s="1" t="s">
        <v>128</v>
      </c>
      <c r="F774" s="1"/>
      <c r="G774" s="1"/>
    </row>
    <row r="775" spans="1:7" hidden="1">
      <c r="A775" s="61" t="s">
        <v>180</v>
      </c>
      <c r="B775" s="1">
        <v>15</v>
      </c>
      <c r="C775" s="1">
        <v>3</v>
      </c>
      <c r="D775" s="1" t="s">
        <v>183</v>
      </c>
      <c r="E775" s="1" t="s">
        <v>383</v>
      </c>
      <c r="F775" s="1"/>
      <c r="G775" s="1"/>
    </row>
    <row r="776" spans="1:7" hidden="1">
      <c r="A776" s="61" t="s">
        <v>55</v>
      </c>
      <c r="B776" s="1">
        <v>15</v>
      </c>
      <c r="C776" s="1">
        <v>3</v>
      </c>
      <c r="D776" s="1" t="s">
        <v>77</v>
      </c>
      <c r="E776" s="1" t="s">
        <v>388</v>
      </c>
      <c r="F776" s="1"/>
      <c r="G776" s="1"/>
    </row>
    <row r="777" spans="1:7" hidden="1">
      <c r="A777" s="61" t="s">
        <v>56</v>
      </c>
      <c r="B777" s="1">
        <v>15</v>
      </c>
      <c r="C777" s="1">
        <v>3</v>
      </c>
      <c r="D777" s="1" t="s">
        <v>77</v>
      </c>
      <c r="E777" s="1" t="s">
        <v>388</v>
      </c>
      <c r="F777" s="1"/>
      <c r="G777" s="1"/>
    </row>
    <row r="778" spans="1:7" hidden="1">
      <c r="A778" s="61" t="s">
        <v>57</v>
      </c>
      <c r="B778" s="1">
        <v>15</v>
      </c>
      <c r="C778" s="1">
        <v>3</v>
      </c>
      <c r="D778" s="1" t="s">
        <v>77</v>
      </c>
      <c r="E778" s="1" t="s">
        <v>388</v>
      </c>
      <c r="F778" s="1"/>
      <c r="G778" s="1"/>
    </row>
    <row r="779" spans="1:7" hidden="1">
      <c r="A779" s="61" t="s">
        <v>58</v>
      </c>
      <c r="B779" s="1">
        <v>15</v>
      </c>
      <c r="C779" s="1">
        <v>3</v>
      </c>
      <c r="D779" s="1" t="s">
        <v>77</v>
      </c>
      <c r="E779" s="1" t="s">
        <v>388</v>
      </c>
      <c r="F779" s="1"/>
      <c r="G779" s="1"/>
    </row>
    <row r="780" spans="1:7" hidden="1">
      <c r="A780" s="61" t="s">
        <v>42</v>
      </c>
      <c r="B780" s="1">
        <v>15</v>
      </c>
      <c r="C780" s="1">
        <v>3</v>
      </c>
      <c r="D780" s="1" t="s">
        <v>280</v>
      </c>
      <c r="E780" s="1" t="s">
        <v>384</v>
      </c>
      <c r="F780" s="1"/>
      <c r="G780" s="1"/>
    </row>
    <row r="781" spans="1:7" hidden="1">
      <c r="A781" s="61" t="s">
        <v>43</v>
      </c>
      <c r="B781" s="1">
        <v>15</v>
      </c>
      <c r="C781" s="1">
        <v>3</v>
      </c>
      <c r="D781" s="1" t="s">
        <v>280</v>
      </c>
      <c r="E781" s="1" t="s">
        <v>384</v>
      </c>
      <c r="F781" s="1"/>
      <c r="G781" s="1"/>
    </row>
    <row r="782" spans="1:7" hidden="1">
      <c r="A782" s="61" t="s">
        <v>44</v>
      </c>
      <c r="B782" s="1">
        <v>15</v>
      </c>
      <c r="C782" s="1">
        <v>3</v>
      </c>
      <c r="D782" s="1" t="s">
        <v>280</v>
      </c>
      <c r="E782" s="1" t="s">
        <v>384</v>
      </c>
      <c r="F782" s="1"/>
      <c r="G782" s="1"/>
    </row>
    <row r="783" spans="1:7" hidden="1">
      <c r="A783" s="61" t="s">
        <v>45</v>
      </c>
      <c r="B783" s="1">
        <v>15</v>
      </c>
      <c r="C783" s="1">
        <v>3</v>
      </c>
      <c r="D783" s="1" t="s">
        <v>280</v>
      </c>
      <c r="E783" s="1" t="s">
        <v>384</v>
      </c>
      <c r="F783" s="1"/>
      <c r="G783" s="1"/>
    </row>
    <row r="784" spans="1:7" hidden="1">
      <c r="A784" s="61" t="s">
        <v>46</v>
      </c>
      <c r="B784" s="1">
        <v>15</v>
      </c>
      <c r="C784" s="1">
        <v>3</v>
      </c>
      <c r="D784" s="1" t="s">
        <v>280</v>
      </c>
      <c r="E784" s="1" t="s">
        <v>384</v>
      </c>
      <c r="F784" s="1"/>
      <c r="G784" s="1"/>
    </row>
    <row r="785" spans="1:7" hidden="1">
      <c r="A785" s="61" t="s">
        <v>47</v>
      </c>
      <c r="B785" s="1">
        <v>15</v>
      </c>
      <c r="C785" s="1">
        <v>3</v>
      </c>
      <c r="D785" s="1" t="s">
        <v>280</v>
      </c>
      <c r="E785" s="1" t="s">
        <v>384</v>
      </c>
      <c r="F785" s="1"/>
      <c r="G785" s="1"/>
    </row>
    <row r="786" spans="1:7">
      <c r="A786" s="61" t="s">
        <v>40</v>
      </c>
      <c r="B786" s="1">
        <v>14</v>
      </c>
      <c r="C786" s="1">
        <v>4</v>
      </c>
      <c r="D786" s="1" t="s">
        <v>183</v>
      </c>
      <c r="E786" s="1" t="s">
        <v>128</v>
      </c>
      <c r="F786" s="1"/>
      <c r="G786" s="1"/>
    </row>
    <row r="787" spans="1:7">
      <c r="A787" s="61" t="s">
        <v>193</v>
      </c>
      <c r="B787" s="1">
        <v>15</v>
      </c>
      <c r="C787" s="1">
        <v>4</v>
      </c>
      <c r="D787" s="1" t="s">
        <v>183</v>
      </c>
      <c r="E787" s="1" t="s">
        <v>128</v>
      </c>
      <c r="F787" s="1"/>
      <c r="G787" s="1"/>
    </row>
    <row r="788" spans="1:7">
      <c r="A788" s="61" t="s">
        <v>28</v>
      </c>
      <c r="B788" s="1">
        <v>15</v>
      </c>
      <c r="C788" s="1">
        <v>4</v>
      </c>
      <c r="D788" s="1" t="s">
        <v>183</v>
      </c>
      <c r="E788" s="1" t="s">
        <v>128</v>
      </c>
      <c r="F788" s="1"/>
      <c r="G788" s="1"/>
    </row>
    <row r="789" spans="1:7">
      <c r="A789" s="61" t="s">
        <v>135</v>
      </c>
      <c r="B789" s="1">
        <v>15</v>
      </c>
      <c r="C789" s="1">
        <v>4</v>
      </c>
      <c r="D789" s="1" t="s">
        <v>183</v>
      </c>
      <c r="E789" s="1" t="s">
        <v>128</v>
      </c>
      <c r="F789" s="1"/>
      <c r="G789" s="1"/>
    </row>
    <row r="790" spans="1:7">
      <c r="A790" s="61" t="s">
        <v>34</v>
      </c>
      <c r="B790" s="1">
        <v>15</v>
      </c>
      <c r="C790" s="1">
        <v>4</v>
      </c>
      <c r="D790" s="1" t="s">
        <v>183</v>
      </c>
      <c r="E790" s="1" t="s">
        <v>128</v>
      </c>
      <c r="F790" s="1"/>
      <c r="G790" s="1"/>
    </row>
    <row r="791" spans="1:7">
      <c r="A791" s="61" t="s">
        <v>48</v>
      </c>
      <c r="B791" s="1">
        <v>15</v>
      </c>
      <c r="C791" s="1">
        <v>4</v>
      </c>
      <c r="D791" s="1" t="s">
        <v>280</v>
      </c>
      <c r="E791" s="1" t="s">
        <v>326</v>
      </c>
      <c r="F791" s="1"/>
      <c r="G791" s="1"/>
    </row>
    <row r="792" spans="1:7">
      <c r="A792" s="61" t="s">
        <v>124</v>
      </c>
      <c r="B792" s="1">
        <v>15</v>
      </c>
      <c r="C792" s="1">
        <v>4</v>
      </c>
      <c r="D792" s="1" t="s">
        <v>280</v>
      </c>
      <c r="E792" s="1" t="s">
        <v>326</v>
      </c>
      <c r="F792" s="1"/>
      <c r="G792" s="1"/>
    </row>
    <row r="793" spans="1:7">
      <c r="A793" s="61" t="s">
        <v>185</v>
      </c>
      <c r="B793" s="1">
        <v>15</v>
      </c>
      <c r="C793" s="1">
        <v>4</v>
      </c>
      <c r="D793" s="1" t="s">
        <v>280</v>
      </c>
      <c r="E793" s="1" t="s">
        <v>389</v>
      </c>
      <c r="F793" s="1"/>
      <c r="G793" s="1"/>
    </row>
    <row r="794" spans="1:7">
      <c r="A794" s="61" t="s">
        <v>187</v>
      </c>
      <c r="B794" s="1">
        <v>15</v>
      </c>
      <c r="C794" s="1">
        <v>4</v>
      </c>
      <c r="D794" s="1" t="s">
        <v>280</v>
      </c>
      <c r="E794" s="1" t="s">
        <v>389</v>
      </c>
      <c r="F794" s="1"/>
      <c r="G794" s="1"/>
    </row>
    <row r="795" spans="1:7">
      <c r="A795" s="61" t="s">
        <v>192</v>
      </c>
      <c r="B795" s="1">
        <v>15</v>
      </c>
      <c r="C795" s="1">
        <v>4</v>
      </c>
      <c r="D795" s="1" t="s">
        <v>280</v>
      </c>
      <c r="E795" s="1" t="s">
        <v>389</v>
      </c>
      <c r="F795" s="1"/>
      <c r="G795" s="1"/>
    </row>
    <row r="796" spans="1:7">
      <c r="A796" s="61" t="s">
        <v>60</v>
      </c>
      <c r="B796" s="1">
        <v>15</v>
      </c>
      <c r="C796" s="1">
        <v>4</v>
      </c>
      <c r="D796" s="1" t="s">
        <v>183</v>
      </c>
      <c r="E796" s="1" t="s">
        <v>128</v>
      </c>
      <c r="F796" s="1"/>
      <c r="G796" s="1"/>
    </row>
    <row r="797" spans="1:7">
      <c r="A797" s="61" t="s">
        <v>61</v>
      </c>
      <c r="B797" s="1">
        <v>15</v>
      </c>
      <c r="C797" s="1">
        <v>4</v>
      </c>
      <c r="D797" s="1" t="s">
        <v>183</v>
      </c>
      <c r="E797" s="1" t="s">
        <v>128</v>
      </c>
      <c r="F797" s="1"/>
      <c r="G797" s="1"/>
    </row>
    <row r="798" spans="1:7">
      <c r="A798" s="61" t="s">
        <v>49</v>
      </c>
      <c r="B798" s="1">
        <v>15</v>
      </c>
      <c r="C798" s="1">
        <v>4</v>
      </c>
      <c r="D798" s="1" t="s">
        <v>183</v>
      </c>
      <c r="E798" s="1" t="s">
        <v>128</v>
      </c>
      <c r="F798" s="1"/>
      <c r="G798" s="1"/>
    </row>
    <row r="799" spans="1:7">
      <c r="A799" s="61" t="s">
        <v>50</v>
      </c>
      <c r="B799" s="1">
        <v>15</v>
      </c>
      <c r="C799" s="1">
        <v>4</v>
      </c>
      <c r="D799" s="1" t="s">
        <v>183</v>
      </c>
      <c r="E799" s="1" t="s">
        <v>128</v>
      </c>
      <c r="F799" s="1"/>
      <c r="G799" s="1"/>
    </row>
    <row r="800" spans="1:7">
      <c r="A800" s="61" t="s">
        <v>51</v>
      </c>
      <c r="B800" s="1">
        <v>15</v>
      </c>
      <c r="C800" s="1">
        <v>4</v>
      </c>
      <c r="D800" s="1" t="s">
        <v>183</v>
      </c>
      <c r="E800" s="1" t="s">
        <v>128</v>
      </c>
      <c r="F800" s="1"/>
      <c r="G800" s="1"/>
    </row>
    <row r="801" spans="1:7">
      <c r="A801" s="61" t="s">
        <v>52</v>
      </c>
      <c r="B801" s="1">
        <v>15</v>
      </c>
      <c r="C801" s="1">
        <v>4</v>
      </c>
      <c r="D801" s="1" t="s">
        <v>183</v>
      </c>
      <c r="E801" s="1" t="s">
        <v>128</v>
      </c>
      <c r="F801" s="1"/>
      <c r="G801" s="1"/>
    </row>
    <row r="802" spans="1:7">
      <c r="A802" s="61" t="s">
        <v>53</v>
      </c>
      <c r="B802" s="1">
        <v>15</v>
      </c>
      <c r="C802" s="1">
        <v>4</v>
      </c>
      <c r="D802" s="1" t="s">
        <v>183</v>
      </c>
      <c r="E802" s="1" t="s">
        <v>128</v>
      </c>
      <c r="F802" s="1"/>
      <c r="G802" s="1"/>
    </row>
    <row r="803" spans="1:7">
      <c r="A803" s="61" t="s">
        <v>54</v>
      </c>
      <c r="B803" s="1">
        <v>15</v>
      </c>
      <c r="C803" s="1">
        <v>4</v>
      </c>
      <c r="D803" s="1" t="s">
        <v>183</v>
      </c>
      <c r="E803" s="1" t="s">
        <v>128</v>
      </c>
      <c r="F803" s="1"/>
      <c r="G803" s="1"/>
    </row>
    <row r="804" spans="1:7">
      <c r="A804" s="61" t="s">
        <v>180</v>
      </c>
      <c r="B804" s="1">
        <v>15</v>
      </c>
      <c r="C804" s="1">
        <v>4</v>
      </c>
      <c r="D804" s="1" t="s">
        <v>183</v>
      </c>
      <c r="E804" s="1" t="s">
        <v>390</v>
      </c>
      <c r="F804" s="1"/>
      <c r="G804" s="1"/>
    </row>
    <row r="805" spans="1:7">
      <c r="A805" s="61" t="s">
        <v>55</v>
      </c>
      <c r="B805" s="1">
        <v>15</v>
      </c>
      <c r="C805" s="1">
        <v>4</v>
      </c>
      <c r="D805" s="1" t="s">
        <v>391</v>
      </c>
      <c r="E805" s="1" t="s">
        <v>161</v>
      </c>
      <c r="F805" s="1"/>
      <c r="G805" s="1"/>
    </row>
    <row r="806" spans="1:7">
      <c r="A806" s="61" t="s">
        <v>56</v>
      </c>
      <c r="B806" s="1">
        <v>15</v>
      </c>
      <c r="C806" s="1">
        <v>4</v>
      </c>
      <c r="D806" s="1" t="s">
        <v>391</v>
      </c>
      <c r="E806" s="1" t="s">
        <v>392</v>
      </c>
      <c r="F806" s="1"/>
      <c r="G806" s="1"/>
    </row>
    <row r="807" spans="1:7">
      <c r="A807" s="61" t="s">
        <v>57</v>
      </c>
      <c r="B807" s="1">
        <v>15</v>
      </c>
      <c r="C807" s="1">
        <v>4</v>
      </c>
      <c r="D807" s="1" t="s">
        <v>391</v>
      </c>
      <c r="E807" s="1" t="s">
        <v>348</v>
      </c>
      <c r="F807" s="1"/>
      <c r="G807" s="1"/>
    </row>
    <row r="808" spans="1:7">
      <c r="A808" s="61" t="s">
        <v>58</v>
      </c>
      <c r="B808" s="1">
        <v>15</v>
      </c>
      <c r="C808" s="1">
        <v>4</v>
      </c>
      <c r="D808" s="1" t="s">
        <v>391</v>
      </c>
      <c r="E808" s="1" t="s">
        <v>79</v>
      </c>
      <c r="F808" s="1"/>
      <c r="G808" s="1"/>
    </row>
    <row r="809" spans="1:7">
      <c r="A809" s="61" t="s">
        <v>59</v>
      </c>
      <c r="B809" s="1">
        <v>15</v>
      </c>
      <c r="C809" s="1">
        <v>4</v>
      </c>
      <c r="D809" s="1" t="s">
        <v>391</v>
      </c>
      <c r="E809" s="1" t="s">
        <v>320</v>
      </c>
      <c r="F809" s="1"/>
      <c r="G809" s="1"/>
    </row>
    <row r="810" spans="1:7">
      <c r="A810" s="61" t="s">
        <v>25</v>
      </c>
      <c r="B810" s="1">
        <v>15</v>
      </c>
      <c r="C810" s="1">
        <v>4</v>
      </c>
      <c r="D810" s="1" t="s">
        <v>280</v>
      </c>
      <c r="E810" s="1" t="s">
        <v>326</v>
      </c>
      <c r="F810" s="1"/>
      <c r="G810" s="1"/>
    </row>
    <row r="811" spans="1:7">
      <c r="A811" s="61" t="s">
        <v>31</v>
      </c>
      <c r="B811" s="1">
        <v>15</v>
      </c>
      <c r="C811" s="1">
        <v>4</v>
      </c>
      <c r="D811" s="1" t="s">
        <v>280</v>
      </c>
      <c r="E811" s="1" t="s">
        <v>326</v>
      </c>
      <c r="F811" s="1"/>
      <c r="G811" s="1"/>
    </row>
    <row r="812" spans="1:7">
      <c r="A812" s="61" t="s">
        <v>35</v>
      </c>
      <c r="B812" s="1">
        <v>15</v>
      </c>
      <c r="C812" s="1">
        <v>4</v>
      </c>
      <c r="D812" s="1" t="s">
        <v>280</v>
      </c>
      <c r="E812" s="1" t="s">
        <v>393</v>
      </c>
      <c r="F812" s="1"/>
      <c r="G812" s="1"/>
    </row>
    <row r="813" spans="1:7">
      <c r="A813" s="61" t="s">
        <v>36</v>
      </c>
      <c r="B813" s="1">
        <v>15</v>
      </c>
      <c r="C813" s="1">
        <v>4</v>
      </c>
      <c r="D813" s="1" t="s">
        <v>280</v>
      </c>
      <c r="E813" s="1" t="s">
        <v>321</v>
      </c>
      <c r="F813" s="1"/>
      <c r="G813" s="1"/>
    </row>
    <row r="814" spans="1:7">
      <c r="A814" s="61" t="s">
        <v>37</v>
      </c>
      <c r="B814" s="1">
        <v>15</v>
      </c>
      <c r="C814" s="1">
        <v>4</v>
      </c>
      <c r="D814" s="1" t="s">
        <v>280</v>
      </c>
      <c r="E814" s="1" t="s">
        <v>321</v>
      </c>
      <c r="F814" s="1"/>
      <c r="G814" s="1"/>
    </row>
    <row r="815" spans="1:7" hidden="1">
      <c r="A815" s="61" t="s">
        <v>180</v>
      </c>
      <c r="B815" s="1">
        <v>16</v>
      </c>
      <c r="C815" s="1">
        <v>3</v>
      </c>
      <c r="D815" s="1" t="s">
        <v>183</v>
      </c>
      <c r="E815" s="1" t="s">
        <v>383</v>
      </c>
      <c r="F815" s="1"/>
      <c r="G815" s="1"/>
    </row>
    <row r="816" spans="1:7" hidden="1">
      <c r="A816" s="61" t="s">
        <v>42</v>
      </c>
      <c r="B816" s="1">
        <v>16</v>
      </c>
      <c r="C816" s="1">
        <v>3</v>
      </c>
      <c r="D816" s="1" t="s">
        <v>280</v>
      </c>
      <c r="E816" s="1" t="s">
        <v>384</v>
      </c>
      <c r="F816" s="1"/>
      <c r="G816" s="1"/>
    </row>
    <row r="817" spans="1:7" hidden="1">
      <c r="A817" s="61" t="s">
        <v>43</v>
      </c>
      <c r="B817" s="1">
        <v>16</v>
      </c>
      <c r="C817" s="1">
        <v>3</v>
      </c>
      <c r="D817" s="1" t="s">
        <v>280</v>
      </c>
      <c r="E817" s="1" t="s">
        <v>384</v>
      </c>
      <c r="F817" s="1"/>
      <c r="G817" s="1"/>
    </row>
    <row r="818" spans="1:7" hidden="1">
      <c r="A818" s="61" t="s">
        <v>44</v>
      </c>
      <c r="B818" s="1">
        <v>16</v>
      </c>
      <c r="C818" s="1">
        <v>3</v>
      </c>
      <c r="D818" s="1" t="s">
        <v>280</v>
      </c>
      <c r="E818" s="1" t="s">
        <v>384</v>
      </c>
      <c r="F818" s="1"/>
      <c r="G818" s="1"/>
    </row>
    <row r="819" spans="1:7" hidden="1">
      <c r="A819" s="61" t="s">
        <v>45</v>
      </c>
      <c r="B819" s="1">
        <v>16</v>
      </c>
      <c r="C819" s="1">
        <v>3</v>
      </c>
      <c r="D819" s="1" t="s">
        <v>280</v>
      </c>
      <c r="E819" s="1" t="s">
        <v>384</v>
      </c>
      <c r="F819" s="1"/>
      <c r="G819" s="1"/>
    </row>
    <row r="820" spans="1:7" hidden="1">
      <c r="A820" s="61" t="s">
        <v>45</v>
      </c>
      <c r="B820" s="1">
        <v>16</v>
      </c>
      <c r="C820" s="1">
        <v>3</v>
      </c>
      <c r="D820" s="1" t="s">
        <v>280</v>
      </c>
      <c r="E820" s="1" t="s">
        <v>384</v>
      </c>
      <c r="F820" s="1"/>
      <c r="G820" s="1"/>
    </row>
    <row r="821" spans="1:7" hidden="1">
      <c r="A821" s="61" t="s">
        <v>47</v>
      </c>
      <c r="B821" s="1">
        <v>16</v>
      </c>
      <c r="C821" s="1">
        <v>3</v>
      </c>
      <c r="D821" s="1" t="s">
        <v>280</v>
      </c>
      <c r="E821" s="1" t="s">
        <v>384</v>
      </c>
      <c r="F821" s="1"/>
      <c r="G821" s="1"/>
    </row>
    <row r="822" spans="1:7" hidden="1">
      <c r="A822" s="61" t="s">
        <v>60</v>
      </c>
      <c r="B822" s="1">
        <v>16</v>
      </c>
      <c r="C822" s="1">
        <v>3</v>
      </c>
      <c r="D822" s="1" t="s">
        <v>77</v>
      </c>
      <c r="E822" s="1" t="s">
        <v>394</v>
      </c>
      <c r="F822" s="1"/>
      <c r="G822" s="1"/>
    </row>
    <row r="823" spans="1:7" hidden="1">
      <c r="A823" s="61" t="s">
        <v>61</v>
      </c>
      <c r="B823" s="1">
        <v>16</v>
      </c>
      <c r="C823" s="1">
        <v>3</v>
      </c>
      <c r="D823" s="1" t="s">
        <v>77</v>
      </c>
      <c r="E823" s="1" t="s">
        <v>394</v>
      </c>
      <c r="F823" s="1"/>
      <c r="G823" s="1"/>
    </row>
    <row r="824" spans="1:7" hidden="1">
      <c r="A824" s="61" t="s">
        <v>55</v>
      </c>
      <c r="B824" s="1">
        <v>16</v>
      </c>
      <c r="C824" s="1">
        <v>3</v>
      </c>
      <c r="D824" s="1" t="s">
        <v>183</v>
      </c>
      <c r="E824" s="1" t="s">
        <v>395</v>
      </c>
      <c r="F824" s="1"/>
      <c r="G824" s="1"/>
    </row>
    <row r="825" spans="1:7" hidden="1">
      <c r="A825" s="61" t="s">
        <v>56</v>
      </c>
      <c r="B825" s="1">
        <v>16</v>
      </c>
      <c r="C825" s="1">
        <v>3</v>
      </c>
      <c r="D825" s="1" t="s">
        <v>183</v>
      </c>
      <c r="E825" s="1" t="s">
        <v>396</v>
      </c>
      <c r="F825" s="1"/>
      <c r="G825" s="1"/>
    </row>
    <row r="826" spans="1:7" hidden="1">
      <c r="A826" s="61" t="s">
        <v>57</v>
      </c>
      <c r="B826" s="1">
        <v>16</v>
      </c>
      <c r="C826" s="1">
        <v>3</v>
      </c>
      <c r="D826" s="1" t="s">
        <v>183</v>
      </c>
      <c r="E826" s="1" t="s">
        <v>397</v>
      </c>
      <c r="F826" s="1"/>
      <c r="G826" s="1"/>
    </row>
    <row r="827" spans="1:7" hidden="1">
      <c r="A827" s="61" t="s">
        <v>58</v>
      </c>
      <c r="B827" s="1">
        <v>16</v>
      </c>
      <c r="C827" s="1">
        <v>3</v>
      </c>
      <c r="D827" s="1" t="s">
        <v>183</v>
      </c>
      <c r="E827" s="1" t="s">
        <v>398</v>
      </c>
      <c r="F827" s="1"/>
      <c r="G827" s="1"/>
    </row>
    <row r="828" spans="1:7" hidden="1">
      <c r="A828" s="61" t="s">
        <v>59</v>
      </c>
      <c r="B828" s="1">
        <v>16</v>
      </c>
      <c r="C828" s="1">
        <v>3</v>
      </c>
      <c r="D828" s="1" t="s">
        <v>183</v>
      </c>
      <c r="F828" s="1"/>
      <c r="G828" s="1"/>
    </row>
    <row r="829" spans="1:7">
      <c r="A829" s="61" t="s">
        <v>40</v>
      </c>
      <c r="B829" s="1">
        <v>15</v>
      </c>
      <c r="C829" s="1">
        <v>4</v>
      </c>
      <c r="D829" s="1" t="s">
        <v>280</v>
      </c>
      <c r="E829" s="1" t="s">
        <v>321</v>
      </c>
      <c r="F829" s="1"/>
      <c r="G829" s="1"/>
    </row>
    <row r="830" spans="1:7">
      <c r="A830" s="61" t="s">
        <v>193</v>
      </c>
      <c r="B830" s="1">
        <v>16</v>
      </c>
      <c r="C830" s="1">
        <v>4</v>
      </c>
      <c r="D830" s="1" t="s">
        <v>183</v>
      </c>
      <c r="E830" s="1" t="s">
        <v>399</v>
      </c>
      <c r="F830" s="1"/>
      <c r="G830" s="1"/>
    </row>
    <row r="831" spans="1:7">
      <c r="A831" s="61" t="s">
        <v>28</v>
      </c>
      <c r="B831" s="1">
        <v>16</v>
      </c>
      <c r="C831" s="1">
        <v>4</v>
      </c>
      <c r="D831" s="1" t="s">
        <v>183</v>
      </c>
      <c r="E831" s="1" t="s">
        <v>128</v>
      </c>
      <c r="F831" s="1"/>
      <c r="G831" s="1"/>
    </row>
    <row r="832" spans="1:7">
      <c r="A832" s="61" t="s">
        <v>135</v>
      </c>
      <c r="B832" s="1">
        <v>16</v>
      </c>
      <c r="C832" s="1">
        <v>4</v>
      </c>
      <c r="D832" s="1" t="s">
        <v>183</v>
      </c>
      <c r="E832" s="1" t="s">
        <v>128</v>
      </c>
      <c r="F832" s="1"/>
      <c r="G832" s="1"/>
    </row>
    <row r="833" spans="1:7">
      <c r="A833" s="61" t="s">
        <v>34</v>
      </c>
      <c r="B833" s="1">
        <v>16</v>
      </c>
      <c r="C833" s="1">
        <v>4</v>
      </c>
      <c r="D833" s="1" t="s">
        <v>183</v>
      </c>
      <c r="E833" s="1" t="s">
        <v>128</v>
      </c>
      <c r="F833" s="1"/>
      <c r="G833" s="1"/>
    </row>
    <row r="834" spans="1:7">
      <c r="A834" s="61" t="s">
        <v>48</v>
      </c>
      <c r="B834" s="1">
        <v>16</v>
      </c>
      <c r="C834" s="1">
        <v>4</v>
      </c>
      <c r="D834" s="1" t="s">
        <v>280</v>
      </c>
      <c r="E834" s="1" t="s">
        <v>326</v>
      </c>
      <c r="F834" s="1"/>
      <c r="G834" s="1"/>
    </row>
    <row r="835" spans="1:7">
      <c r="A835" s="61" t="s">
        <v>124</v>
      </c>
      <c r="B835" s="1">
        <v>16</v>
      </c>
      <c r="C835" s="1">
        <v>4</v>
      </c>
      <c r="D835" s="1" t="s">
        <v>280</v>
      </c>
      <c r="E835" s="1" t="s">
        <v>326</v>
      </c>
      <c r="F835" s="1"/>
      <c r="G835" s="1"/>
    </row>
    <row r="836" spans="1:7">
      <c r="A836" s="61" t="s">
        <v>185</v>
      </c>
      <c r="B836" s="1">
        <v>16</v>
      </c>
      <c r="C836" s="1">
        <v>4</v>
      </c>
      <c r="D836" s="1" t="s">
        <v>280</v>
      </c>
      <c r="E836" s="1" t="s">
        <v>400</v>
      </c>
      <c r="F836" s="1"/>
      <c r="G836" s="1"/>
    </row>
    <row r="837" spans="1:7">
      <c r="A837" s="61" t="s">
        <v>187</v>
      </c>
      <c r="B837" s="1">
        <v>16</v>
      </c>
      <c r="C837" s="1">
        <v>4</v>
      </c>
      <c r="D837" s="1" t="s">
        <v>280</v>
      </c>
      <c r="E837" s="1" t="s">
        <v>400</v>
      </c>
      <c r="F837" s="1"/>
      <c r="G837" s="1"/>
    </row>
    <row r="838" spans="1:7">
      <c r="A838" s="61" t="s">
        <v>192</v>
      </c>
      <c r="B838" s="1">
        <v>16</v>
      </c>
      <c r="C838" s="1">
        <v>4</v>
      </c>
      <c r="D838" s="1" t="s">
        <v>280</v>
      </c>
      <c r="E838" s="1" t="s">
        <v>400</v>
      </c>
      <c r="F838" s="1"/>
      <c r="G838" s="1"/>
    </row>
    <row r="839" spans="1:7">
      <c r="A839" s="61" t="s">
        <v>60</v>
      </c>
      <c r="B839" s="1">
        <v>16</v>
      </c>
      <c r="C839" s="1">
        <v>4</v>
      </c>
      <c r="D839" s="1" t="s">
        <v>183</v>
      </c>
      <c r="E839" s="1" t="s">
        <v>128</v>
      </c>
      <c r="F839" s="1"/>
      <c r="G839" s="1"/>
    </row>
    <row r="840" spans="1:7">
      <c r="A840" s="61" t="s">
        <v>61</v>
      </c>
      <c r="B840" s="1">
        <v>16</v>
      </c>
      <c r="C840" s="1">
        <v>4</v>
      </c>
      <c r="D840" s="1" t="s">
        <v>183</v>
      </c>
      <c r="E840" s="1" t="s">
        <v>128</v>
      </c>
      <c r="F840" s="1"/>
      <c r="G840" s="1"/>
    </row>
    <row r="841" spans="1:7">
      <c r="A841" s="61" t="s">
        <v>49</v>
      </c>
      <c r="B841" s="1">
        <v>16</v>
      </c>
      <c r="C841" s="1">
        <v>4</v>
      </c>
      <c r="D841" s="1" t="s">
        <v>183</v>
      </c>
      <c r="E841" s="1" t="s">
        <v>128</v>
      </c>
      <c r="F841" s="1"/>
      <c r="G841" s="1"/>
    </row>
    <row r="842" spans="1:7">
      <c r="A842" s="61" t="s">
        <v>50</v>
      </c>
      <c r="B842" s="1">
        <v>16</v>
      </c>
      <c r="C842" s="1">
        <v>4</v>
      </c>
      <c r="D842" s="1" t="s">
        <v>183</v>
      </c>
      <c r="E842" s="1" t="s">
        <v>128</v>
      </c>
      <c r="F842" s="1"/>
      <c r="G842" s="1"/>
    </row>
    <row r="843" spans="1:7">
      <c r="A843" s="61" t="s">
        <v>51</v>
      </c>
      <c r="B843" s="1">
        <v>16</v>
      </c>
      <c r="C843" s="1">
        <v>4</v>
      </c>
      <c r="D843" s="1" t="s">
        <v>183</v>
      </c>
      <c r="E843" s="1" t="s">
        <v>128</v>
      </c>
      <c r="F843" s="1"/>
      <c r="G843" s="1"/>
    </row>
    <row r="844" spans="1:7">
      <c r="A844" s="61" t="s">
        <v>52</v>
      </c>
      <c r="B844" s="1">
        <v>16</v>
      </c>
      <c r="C844" s="1">
        <v>4</v>
      </c>
      <c r="D844" s="1" t="s">
        <v>183</v>
      </c>
      <c r="E844" s="1" t="s">
        <v>128</v>
      </c>
      <c r="F844" s="1"/>
      <c r="G844" s="1"/>
    </row>
    <row r="845" spans="1:7">
      <c r="A845" s="61" t="s">
        <v>53</v>
      </c>
      <c r="B845" s="1">
        <v>16</v>
      </c>
      <c r="C845" s="1">
        <v>4</v>
      </c>
      <c r="D845" s="1" t="s">
        <v>183</v>
      </c>
      <c r="E845" s="1" t="s">
        <v>128</v>
      </c>
      <c r="F845" s="1"/>
      <c r="G845" s="1"/>
    </row>
    <row r="846" spans="1:7">
      <c r="A846" s="61" t="s">
        <v>54</v>
      </c>
      <c r="B846" s="1">
        <v>16</v>
      </c>
      <c r="C846" s="1">
        <v>4</v>
      </c>
      <c r="D846" s="1" t="s">
        <v>183</v>
      </c>
      <c r="E846" s="1" t="s">
        <v>128</v>
      </c>
      <c r="F846" s="1"/>
      <c r="G846" s="1"/>
    </row>
    <row r="847" spans="1:7">
      <c r="A847" s="61" t="s">
        <v>180</v>
      </c>
      <c r="B847" s="1">
        <v>16</v>
      </c>
      <c r="C847" s="1">
        <v>4</v>
      </c>
      <c r="D847" s="1" t="s">
        <v>183</v>
      </c>
      <c r="E847" s="1" t="s">
        <v>401</v>
      </c>
      <c r="F847" s="1"/>
      <c r="G847" s="1"/>
    </row>
    <row r="848" spans="1:7">
      <c r="A848" s="61" t="s">
        <v>55</v>
      </c>
      <c r="B848" s="1">
        <v>16</v>
      </c>
      <c r="C848" s="1">
        <v>4</v>
      </c>
      <c r="D848" s="1" t="s">
        <v>391</v>
      </c>
      <c r="E848" s="1" t="s">
        <v>161</v>
      </c>
      <c r="F848" s="1"/>
      <c r="G848" s="1"/>
    </row>
    <row r="849" spans="1:7">
      <c r="A849" s="61" t="s">
        <v>56</v>
      </c>
      <c r="B849" s="1">
        <v>16</v>
      </c>
      <c r="C849" s="1">
        <v>4</v>
      </c>
      <c r="D849" s="1" t="s">
        <v>391</v>
      </c>
      <c r="E849" s="1" t="s">
        <v>161</v>
      </c>
      <c r="F849" s="1"/>
      <c r="G849" s="1"/>
    </row>
    <row r="850" spans="1:7">
      <c r="A850" s="61" t="s">
        <v>57</v>
      </c>
      <c r="B850" s="1">
        <v>16</v>
      </c>
      <c r="C850" s="1">
        <v>4</v>
      </c>
      <c r="D850" s="1" t="s">
        <v>391</v>
      </c>
      <c r="E850" s="1" t="s">
        <v>320</v>
      </c>
      <c r="F850" s="1"/>
      <c r="G850" s="1"/>
    </row>
    <row r="851" spans="1:7">
      <c r="A851" s="61" t="s">
        <v>58</v>
      </c>
      <c r="B851" s="1">
        <v>16</v>
      </c>
      <c r="C851" s="1">
        <v>4</v>
      </c>
      <c r="D851" s="1" t="s">
        <v>391</v>
      </c>
      <c r="E851" s="1" t="s">
        <v>402</v>
      </c>
      <c r="F851" s="1"/>
      <c r="G851" s="1"/>
    </row>
    <row r="852" spans="1:7">
      <c r="A852" s="61" t="s">
        <v>59</v>
      </c>
      <c r="B852" s="1">
        <v>16</v>
      </c>
      <c r="C852" s="1">
        <v>4</v>
      </c>
      <c r="D852" s="1" t="s">
        <v>391</v>
      </c>
      <c r="E852" s="1" t="s">
        <v>403</v>
      </c>
      <c r="F852" s="1"/>
      <c r="G852" s="1"/>
    </row>
    <row r="853" spans="1:7">
      <c r="A853" s="61" t="s">
        <v>25</v>
      </c>
      <c r="B853" s="1">
        <v>16</v>
      </c>
      <c r="C853" s="1">
        <v>4</v>
      </c>
      <c r="D853" s="1" t="s">
        <v>280</v>
      </c>
      <c r="E853" s="1" t="s">
        <v>326</v>
      </c>
      <c r="F853" s="1"/>
      <c r="G853" s="1"/>
    </row>
    <row r="854" spans="1:7">
      <c r="A854" s="61" t="s">
        <v>41</v>
      </c>
      <c r="B854" s="1">
        <v>16</v>
      </c>
      <c r="C854" s="1">
        <v>4</v>
      </c>
      <c r="D854" s="1" t="s">
        <v>280</v>
      </c>
      <c r="E854" s="1" t="s">
        <v>326</v>
      </c>
      <c r="F854" s="1"/>
      <c r="G854" s="1"/>
    </row>
    <row r="855" spans="1:7">
      <c r="A855" s="61" t="s">
        <v>31</v>
      </c>
      <c r="B855" s="1">
        <v>16</v>
      </c>
      <c r="C855" s="1">
        <v>4</v>
      </c>
      <c r="D855" s="1" t="s">
        <v>280</v>
      </c>
      <c r="E855" s="1" t="s">
        <v>326</v>
      </c>
      <c r="F855" s="1"/>
      <c r="G855" s="1"/>
    </row>
    <row r="856" spans="1:7">
      <c r="A856" s="61" t="s">
        <v>404</v>
      </c>
      <c r="B856" s="1">
        <v>16</v>
      </c>
      <c r="C856" s="1">
        <v>4</v>
      </c>
      <c r="D856" s="1" t="s">
        <v>280</v>
      </c>
      <c r="E856" s="1" t="s">
        <v>405</v>
      </c>
      <c r="F856" s="1"/>
      <c r="G856" s="1"/>
    </row>
    <row r="857" spans="1:7">
      <c r="A857" s="61" t="s">
        <v>406</v>
      </c>
      <c r="B857" s="1">
        <v>16</v>
      </c>
      <c r="C857" s="1">
        <v>4</v>
      </c>
      <c r="D857" s="1" t="s">
        <v>280</v>
      </c>
      <c r="E857" s="1" t="s">
        <v>405</v>
      </c>
      <c r="F857" s="1"/>
      <c r="G857" s="1"/>
    </row>
    <row r="858" spans="1:7">
      <c r="A858" s="61" t="s">
        <v>407</v>
      </c>
      <c r="B858" s="1">
        <v>16</v>
      </c>
      <c r="C858" s="1">
        <v>4</v>
      </c>
      <c r="D858" s="1" t="s">
        <v>280</v>
      </c>
      <c r="E858" s="1" t="s">
        <v>405</v>
      </c>
      <c r="F858" s="1"/>
      <c r="G858" s="1"/>
    </row>
    <row r="859" spans="1:7">
      <c r="A859" s="61" t="s">
        <v>408</v>
      </c>
      <c r="B859" s="1">
        <v>16</v>
      </c>
      <c r="C859" s="1">
        <v>4</v>
      </c>
      <c r="D859" s="1" t="s">
        <v>280</v>
      </c>
      <c r="E859" s="1" t="s">
        <v>405</v>
      </c>
      <c r="F859" s="1"/>
      <c r="G859" s="1"/>
    </row>
    <row r="860" spans="1:7">
      <c r="A860" s="61" t="s">
        <v>409</v>
      </c>
      <c r="B860" s="1">
        <v>16</v>
      </c>
      <c r="C860" s="1">
        <v>4</v>
      </c>
      <c r="D860" s="1" t="s">
        <v>280</v>
      </c>
      <c r="E860" s="1" t="s">
        <v>405</v>
      </c>
      <c r="F860" s="1"/>
      <c r="G860" s="1"/>
    </row>
    <row r="861" spans="1:7">
      <c r="A861" s="61" t="s">
        <v>410</v>
      </c>
      <c r="B861" s="1">
        <v>16</v>
      </c>
      <c r="C861" s="1">
        <v>4</v>
      </c>
      <c r="D861" s="1" t="s">
        <v>280</v>
      </c>
      <c r="E861" s="1" t="s">
        <v>405</v>
      </c>
      <c r="F861" s="1"/>
      <c r="G861" s="1"/>
    </row>
    <row r="862" spans="1:7">
      <c r="A862" s="61" t="s">
        <v>35</v>
      </c>
      <c r="B862" s="1">
        <v>16</v>
      </c>
      <c r="C862" s="1">
        <v>4</v>
      </c>
      <c r="D862" s="1" t="s">
        <v>183</v>
      </c>
      <c r="E862" s="1" t="s">
        <v>128</v>
      </c>
      <c r="F862" s="1"/>
      <c r="G862" s="1"/>
    </row>
    <row r="863" spans="1:7">
      <c r="A863" s="61" t="s">
        <v>36</v>
      </c>
      <c r="B863" s="1">
        <v>16</v>
      </c>
      <c r="C863" s="1">
        <v>4</v>
      </c>
      <c r="D863" s="1" t="s">
        <v>183</v>
      </c>
      <c r="E863" s="1" t="s">
        <v>128</v>
      </c>
      <c r="F863" s="1"/>
      <c r="G863" s="1"/>
    </row>
    <row r="864" spans="1:7">
      <c r="A864" s="61" t="s">
        <v>37</v>
      </c>
      <c r="B864" s="1">
        <v>16</v>
      </c>
      <c r="C864" s="1">
        <v>4</v>
      </c>
      <c r="D864" s="1" t="s">
        <v>183</v>
      </c>
      <c r="E864" s="1" t="s">
        <v>128</v>
      </c>
      <c r="F864" s="1"/>
      <c r="G864" s="1"/>
    </row>
    <row r="865" spans="1:7" ht="72" hidden="1">
      <c r="A865" s="61" t="s">
        <v>23</v>
      </c>
      <c r="B865" s="1">
        <v>17</v>
      </c>
      <c r="C865" s="1">
        <v>3</v>
      </c>
      <c r="E865" s="123" t="s">
        <v>411</v>
      </c>
      <c r="F865" s="1"/>
      <c r="G865" s="1"/>
    </row>
    <row r="866" spans="1:7" hidden="1">
      <c r="A866" s="61" t="s">
        <v>24</v>
      </c>
      <c r="B866" s="1">
        <v>17</v>
      </c>
      <c r="C866" s="1">
        <v>3</v>
      </c>
      <c r="E866" s="1" t="s">
        <v>412</v>
      </c>
      <c r="F866" s="1"/>
      <c r="G866" s="1"/>
    </row>
    <row r="867" spans="1:7" hidden="1">
      <c r="A867" s="61" t="s">
        <v>193</v>
      </c>
      <c r="B867" s="1">
        <v>17</v>
      </c>
      <c r="C867" s="1">
        <v>3</v>
      </c>
      <c r="F867" s="1"/>
      <c r="G867" s="1"/>
    </row>
    <row r="868" spans="1:7" hidden="1">
      <c r="A868" s="61" t="s">
        <v>29</v>
      </c>
      <c r="B868" s="1">
        <v>17</v>
      </c>
      <c r="C868" s="1">
        <v>3</v>
      </c>
      <c r="D868" s="1" t="s">
        <v>77</v>
      </c>
      <c r="E868" s="1" t="s">
        <v>413</v>
      </c>
      <c r="F868" s="1"/>
      <c r="G868" s="1"/>
    </row>
    <row r="869" spans="1:7" hidden="1">
      <c r="A869" s="61" t="s">
        <v>30</v>
      </c>
      <c r="B869" s="1">
        <v>17</v>
      </c>
      <c r="C869" s="1">
        <v>3</v>
      </c>
      <c r="D869" s="1" t="s">
        <v>77</v>
      </c>
      <c r="E869" s="1" t="s">
        <v>414</v>
      </c>
      <c r="F869" s="1"/>
      <c r="G869" s="1"/>
    </row>
    <row r="870" spans="1:7" hidden="1">
      <c r="A870" s="61" t="s">
        <v>31</v>
      </c>
      <c r="B870" s="1">
        <v>17</v>
      </c>
      <c r="C870" s="1">
        <v>3</v>
      </c>
      <c r="F870" s="1"/>
      <c r="G870" s="1"/>
    </row>
    <row r="871" spans="1:7" hidden="1">
      <c r="A871" s="61" t="s">
        <v>33</v>
      </c>
      <c r="B871" s="1">
        <v>17</v>
      </c>
      <c r="C871" s="1">
        <v>3</v>
      </c>
      <c r="D871" s="1" t="s">
        <v>183</v>
      </c>
      <c r="E871" s="1" t="s">
        <v>415</v>
      </c>
      <c r="F871" s="1"/>
      <c r="G871" s="1"/>
    </row>
    <row r="872" spans="1:7" hidden="1">
      <c r="A872" s="61" t="s">
        <v>135</v>
      </c>
      <c r="B872" s="1">
        <v>17</v>
      </c>
      <c r="C872" s="1">
        <v>3</v>
      </c>
      <c r="F872" s="1"/>
      <c r="G872" s="1"/>
    </row>
    <row r="873" spans="1:7" hidden="1">
      <c r="A873" s="61" t="s">
        <v>34</v>
      </c>
      <c r="B873" s="1">
        <v>17</v>
      </c>
      <c r="C873" s="1">
        <v>3</v>
      </c>
      <c r="F873" s="1"/>
      <c r="G873" s="1"/>
    </row>
    <row r="874" spans="1:7" hidden="1">
      <c r="A874" s="61" t="s">
        <v>49</v>
      </c>
      <c r="B874" s="1">
        <v>17</v>
      </c>
      <c r="C874" s="1">
        <v>3</v>
      </c>
      <c r="D874" s="1" t="s">
        <v>183</v>
      </c>
      <c r="E874" s="1" t="s">
        <v>118</v>
      </c>
      <c r="F874" s="1"/>
      <c r="G874" s="1"/>
    </row>
    <row r="875" spans="1:7" hidden="1">
      <c r="A875" s="61" t="s">
        <v>50</v>
      </c>
      <c r="B875" s="1">
        <v>17</v>
      </c>
      <c r="C875" s="1">
        <v>3</v>
      </c>
      <c r="D875" s="1" t="s">
        <v>183</v>
      </c>
      <c r="E875" s="1" t="s">
        <v>118</v>
      </c>
      <c r="F875" s="1"/>
      <c r="G875" s="1"/>
    </row>
    <row r="876" spans="1:7" hidden="1">
      <c r="A876" s="61" t="s">
        <v>51</v>
      </c>
      <c r="B876" s="1">
        <v>17</v>
      </c>
      <c r="C876" s="1">
        <v>3</v>
      </c>
      <c r="D876" s="1" t="s">
        <v>183</v>
      </c>
      <c r="E876" s="1" t="s">
        <v>118</v>
      </c>
      <c r="F876" s="1"/>
      <c r="G876" s="1"/>
    </row>
    <row r="877" spans="1:7" hidden="1">
      <c r="A877" s="61" t="s">
        <v>52</v>
      </c>
      <c r="B877" s="1">
        <v>17</v>
      </c>
      <c r="C877" s="1">
        <v>3</v>
      </c>
      <c r="D877" s="1" t="s">
        <v>183</v>
      </c>
      <c r="E877" s="1" t="s">
        <v>118</v>
      </c>
      <c r="F877" s="1"/>
      <c r="G877" s="1"/>
    </row>
    <row r="878" spans="1:7" hidden="1">
      <c r="A878" s="61" t="s">
        <v>53</v>
      </c>
      <c r="B878" s="1">
        <v>17</v>
      </c>
      <c r="C878" s="1">
        <v>3</v>
      </c>
      <c r="D878" s="1" t="s">
        <v>183</v>
      </c>
      <c r="E878" s="1" t="s">
        <v>118</v>
      </c>
      <c r="F878" s="1"/>
      <c r="G878" s="1"/>
    </row>
    <row r="879" spans="1:7" hidden="1">
      <c r="A879" s="61" t="s">
        <v>54</v>
      </c>
      <c r="B879" s="1">
        <v>17</v>
      </c>
      <c r="C879" s="1">
        <v>3</v>
      </c>
      <c r="D879" s="1" t="s">
        <v>183</v>
      </c>
      <c r="E879" s="1" t="s">
        <v>118</v>
      </c>
      <c r="F879" s="1"/>
      <c r="G879" s="1"/>
    </row>
    <row r="880" spans="1:7" hidden="1">
      <c r="A880" s="61" t="s">
        <v>55</v>
      </c>
      <c r="B880" s="1">
        <v>17</v>
      </c>
      <c r="C880" s="1">
        <v>3</v>
      </c>
      <c r="F880" s="1"/>
      <c r="G880" s="1"/>
    </row>
    <row r="881" spans="1:7" hidden="1">
      <c r="A881" s="61" t="s">
        <v>56</v>
      </c>
      <c r="B881" s="1">
        <v>17</v>
      </c>
      <c r="C881" s="1">
        <v>3</v>
      </c>
      <c r="F881" s="1"/>
      <c r="G881" s="1"/>
    </row>
    <row r="882" spans="1:7" hidden="1">
      <c r="A882" s="61" t="s">
        <v>57</v>
      </c>
      <c r="B882" s="1">
        <v>17</v>
      </c>
      <c r="C882" s="1">
        <v>3</v>
      </c>
      <c r="F882" s="1"/>
      <c r="G882" s="1"/>
    </row>
    <row r="883" spans="1:7" hidden="1">
      <c r="A883" s="61" t="s">
        <v>58</v>
      </c>
      <c r="B883" s="1">
        <v>17</v>
      </c>
      <c r="C883" s="1">
        <v>3</v>
      </c>
      <c r="F883" s="1"/>
      <c r="G883" s="1"/>
    </row>
    <row r="884" spans="1:7" hidden="1">
      <c r="A884" s="61" t="s">
        <v>59</v>
      </c>
      <c r="B884" s="1">
        <v>17</v>
      </c>
      <c r="C884" s="1">
        <v>3</v>
      </c>
      <c r="F884" s="1"/>
      <c r="G884" s="1"/>
    </row>
    <row r="885" spans="1:7" hidden="1">
      <c r="A885" s="61" t="s">
        <v>60</v>
      </c>
      <c r="B885" s="1">
        <v>17</v>
      </c>
      <c r="C885" s="1">
        <v>3</v>
      </c>
      <c r="F885" s="1"/>
      <c r="G885" s="1"/>
    </row>
    <row r="886" spans="1:7" hidden="1">
      <c r="A886" s="61" t="s">
        <v>61</v>
      </c>
      <c r="B886" s="1">
        <v>17</v>
      </c>
      <c r="C886" s="1">
        <v>3</v>
      </c>
      <c r="F886" s="1"/>
      <c r="G886" s="1"/>
    </row>
    <row r="887" spans="1:7" hidden="1">
      <c r="A887" s="61" t="s">
        <v>185</v>
      </c>
      <c r="B887" s="1">
        <v>17</v>
      </c>
      <c r="C887" s="1">
        <v>3</v>
      </c>
      <c r="F887" s="1"/>
      <c r="G887" s="1"/>
    </row>
    <row r="888" spans="1:7" hidden="1">
      <c r="A888" s="61" t="s">
        <v>187</v>
      </c>
      <c r="B888" s="1">
        <v>17</v>
      </c>
      <c r="C888" s="1">
        <v>3</v>
      </c>
      <c r="F888" s="1"/>
      <c r="G888" s="1"/>
    </row>
    <row r="889" spans="1:7" hidden="1">
      <c r="A889" s="61" t="s">
        <v>192</v>
      </c>
      <c r="B889" s="1">
        <v>17</v>
      </c>
      <c r="C889" s="1">
        <v>3</v>
      </c>
      <c r="F889" s="1"/>
      <c r="G889" s="1"/>
    </row>
    <row r="890" spans="1:7">
      <c r="A890" s="61" t="s">
        <v>40</v>
      </c>
      <c r="B890" s="1">
        <v>16</v>
      </c>
      <c r="C890" s="1">
        <v>4</v>
      </c>
      <c r="D890" s="1" t="s">
        <v>183</v>
      </c>
      <c r="E890" s="1" t="s">
        <v>128</v>
      </c>
      <c r="F890" s="1"/>
      <c r="G890" s="1"/>
    </row>
    <row r="891" spans="1:7">
      <c r="A891" s="61" t="s">
        <v>124</v>
      </c>
      <c r="B891" s="1">
        <v>17</v>
      </c>
      <c r="C891" s="1">
        <v>4</v>
      </c>
      <c r="D891" s="1" t="s">
        <v>280</v>
      </c>
      <c r="E891" s="1" t="s">
        <v>326</v>
      </c>
      <c r="F891" s="1"/>
      <c r="G891" s="1"/>
    </row>
    <row r="892" spans="1:7">
      <c r="A892" s="61" t="s">
        <v>185</v>
      </c>
      <c r="B892" s="1">
        <v>17</v>
      </c>
      <c r="C892" s="1">
        <v>4</v>
      </c>
      <c r="D892" s="1" t="s">
        <v>183</v>
      </c>
      <c r="E892" s="1" t="s">
        <v>400</v>
      </c>
      <c r="F892" s="1"/>
      <c r="G892" s="1"/>
    </row>
    <row r="893" spans="1:7">
      <c r="A893" s="61" t="s">
        <v>187</v>
      </c>
      <c r="B893" s="1">
        <v>17</v>
      </c>
      <c r="C893" s="1">
        <v>4</v>
      </c>
      <c r="D893" s="1" t="s">
        <v>183</v>
      </c>
      <c r="E893" s="1" t="s">
        <v>400</v>
      </c>
      <c r="F893" s="1"/>
      <c r="G893" s="1"/>
    </row>
    <row r="894" spans="1:7">
      <c r="A894" s="61" t="s">
        <v>192</v>
      </c>
      <c r="B894" s="1">
        <v>17</v>
      </c>
      <c r="C894" s="1">
        <v>4</v>
      </c>
      <c r="D894" s="1" t="s">
        <v>183</v>
      </c>
      <c r="E894" s="1" t="s">
        <v>400</v>
      </c>
      <c r="F894" s="1"/>
      <c r="G894" s="1"/>
    </row>
    <row r="895" spans="1:7">
      <c r="A895" s="61" t="s">
        <v>180</v>
      </c>
      <c r="B895" s="1">
        <v>17</v>
      </c>
      <c r="C895" s="1">
        <v>4</v>
      </c>
      <c r="D895" s="1" t="s">
        <v>183</v>
      </c>
      <c r="E895" s="1" t="s">
        <v>416</v>
      </c>
      <c r="F895" s="1"/>
      <c r="G895" s="1"/>
    </row>
    <row r="896" spans="1:7">
      <c r="A896" s="61" t="s">
        <v>55</v>
      </c>
      <c r="B896" s="1">
        <v>17</v>
      </c>
      <c r="C896" s="1">
        <v>4</v>
      </c>
      <c r="D896" s="1" t="s">
        <v>77</v>
      </c>
      <c r="E896" s="1" t="s">
        <v>417</v>
      </c>
      <c r="F896" s="1"/>
      <c r="G896" s="1"/>
    </row>
    <row r="897" spans="1:7">
      <c r="A897" s="61" t="s">
        <v>56</v>
      </c>
      <c r="B897" s="1">
        <v>17</v>
      </c>
      <c r="C897" s="1">
        <v>4</v>
      </c>
      <c r="D897" s="1" t="s">
        <v>77</v>
      </c>
      <c r="E897" s="1" t="s">
        <v>418</v>
      </c>
      <c r="F897" s="1"/>
      <c r="G897" s="1"/>
    </row>
    <row r="898" spans="1:7">
      <c r="A898" s="61" t="s">
        <v>57</v>
      </c>
      <c r="B898" s="1">
        <v>17</v>
      </c>
      <c r="C898" s="1">
        <v>4</v>
      </c>
      <c r="D898" s="1" t="s">
        <v>391</v>
      </c>
      <c r="E898" s="1" t="s">
        <v>402</v>
      </c>
      <c r="F898" s="1"/>
      <c r="G898" s="1"/>
    </row>
    <row r="899" spans="1:7">
      <c r="A899" s="61" t="s">
        <v>58</v>
      </c>
      <c r="B899" s="1">
        <v>17</v>
      </c>
      <c r="C899" s="1">
        <v>4</v>
      </c>
      <c r="D899" s="1" t="s">
        <v>391</v>
      </c>
      <c r="E899" s="1" t="s">
        <v>419</v>
      </c>
      <c r="F899" s="1"/>
      <c r="G899" s="1"/>
    </row>
    <row r="900" spans="1:7">
      <c r="A900" s="61" t="s">
        <v>59</v>
      </c>
      <c r="B900" s="1">
        <v>17</v>
      </c>
      <c r="C900" s="1">
        <v>4</v>
      </c>
      <c r="D900" s="1" t="s">
        <v>391</v>
      </c>
      <c r="E900" s="1" t="s">
        <v>420</v>
      </c>
      <c r="F900" s="1"/>
      <c r="G900" s="1"/>
    </row>
    <row r="901" spans="1:7">
      <c r="A901" s="61" t="s">
        <v>26</v>
      </c>
      <c r="B901" s="1">
        <v>17</v>
      </c>
      <c r="C901" s="1">
        <v>4</v>
      </c>
      <c r="D901" s="1" t="s">
        <v>391</v>
      </c>
      <c r="E901" s="1" t="s">
        <v>128</v>
      </c>
      <c r="F901" s="1"/>
      <c r="G901" s="1"/>
    </row>
    <row r="902" spans="1:7">
      <c r="A902" s="61" t="s">
        <v>25</v>
      </c>
      <c r="B902" s="1">
        <v>17</v>
      </c>
      <c r="C902" s="1">
        <v>4</v>
      </c>
      <c r="D902" s="1" t="s">
        <v>183</v>
      </c>
      <c r="E902" s="1" t="s">
        <v>326</v>
      </c>
      <c r="F902" s="1"/>
      <c r="G902" s="1"/>
    </row>
    <row r="903" spans="1:7">
      <c r="A903" s="61" t="s">
        <v>41</v>
      </c>
      <c r="B903" s="1">
        <v>17</v>
      </c>
      <c r="C903" s="1">
        <v>4</v>
      </c>
      <c r="D903" s="1" t="s">
        <v>280</v>
      </c>
      <c r="E903" s="1" t="s">
        <v>326</v>
      </c>
      <c r="F903" s="1"/>
      <c r="G903" s="1"/>
    </row>
    <row r="904" spans="1:7">
      <c r="A904" s="61" t="s">
        <v>31</v>
      </c>
      <c r="B904" s="1">
        <v>17</v>
      </c>
      <c r="C904" s="1">
        <v>4</v>
      </c>
      <c r="D904" s="1" t="s">
        <v>280</v>
      </c>
      <c r="E904" s="1" t="s">
        <v>326</v>
      </c>
      <c r="F904" s="1"/>
      <c r="G904" s="1"/>
    </row>
    <row r="905" spans="1:7">
      <c r="A905" s="61" t="s">
        <v>36</v>
      </c>
      <c r="B905" s="1">
        <v>17</v>
      </c>
      <c r="C905" s="1">
        <v>4</v>
      </c>
      <c r="D905" s="1" t="s">
        <v>183</v>
      </c>
      <c r="E905" s="1" t="s">
        <v>128</v>
      </c>
      <c r="F905" s="1"/>
      <c r="G905" s="1"/>
    </row>
    <row r="906" spans="1:7" ht="129.6" hidden="1">
      <c r="A906" s="61" t="s">
        <v>23</v>
      </c>
      <c r="B906" s="1">
        <v>18</v>
      </c>
      <c r="C906" s="1">
        <v>3</v>
      </c>
      <c r="E906" s="123" t="s">
        <v>421</v>
      </c>
      <c r="F906" s="1"/>
      <c r="G906" s="1"/>
    </row>
    <row r="907" spans="1:7" hidden="1">
      <c r="A907" s="61" t="s">
        <v>24</v>
      </c>
      <c r="B907" s="1">
        <v>18</v>
      </c>
      <c r="C907" s="1">
        <v>3</v>
      </c>
      <c r="D907" s="1" t="s">
        <v>119</v>
      </c>
      <c r="E907" s="1" t="s">
        <v>422</v>
      </c>
      <c r="F907" s="1"/>
      <c r="G907" s="1"/>
    </row>
    <row r="908" spans="1:7" hidden="1">
      <c r="A908" s="61" t="s">
        <v>25</v>
      </c>
      <c r="B908" s="1">
        <v>18</v>
      </c>
      <c r="C908" s="1">
        <v>3</v>
      </c>
      <c r="D908" s="1" t="s">
        <v>119</v>
      </c>
      <c r="F908" s="1"/>
      <c r="G908" s="1"/>
    </row>
    <row r="909" spans="1:7" hidden="1">
      <c r="A909" s="61" t="s">
        <v>193</v>
      </c>
      <c r="B909" s="1">
        <v>18</v>
      </c>
      <c r="C909" s="1">
        <v>3</v>
      </c>
      <c r="D909" s="194" t="s">
        <v>77</v>
      </c>
      <c r="E909" s="194" t="s">
        <v>134</v>
      </c>
      <c r="F909" s="1"/>
      <c r="G909" s="1"/>
    </row>
    <row r="910" spans="1:7" hidden="1">
      <c r="A910" s="61" t="s">
        <v>28</v>
      </c>
      <c r="B910" s="1">
        <v>18</v>
      </c>
      <c r="C910" s="1">
        <v>3</v>
      </c>
      <c r="D910" s="194" t="s">
        <v>77</v>
      </c>
      <c r="E910" s="194" t="s">
        <v>423</v>
      </c>
      <c r="F910" s="1"/>
      <c r="G910" s="1"/>
    </row>
    <row r="911" spans="1:7" hidden="1">
      <c r="A911" s="61" t="s">
        <v>31</v>
      </c>
      <c r="B911" s="1">
        <v>18</v>
      </c>
      <c r="C911" s="1">
        <v>3</v>
      </c>
      <c r="D911" s="1" t="s">
        <v>119</v>
      </c>
      <c r="E911" s="1" t="s">
        <v>424</v>
      </c>
      <c r="F911" s="1"/>
      <c r="G911" s="1"/>
    </row>
    <row r="912" spans="1:7" hidden="1">
      <c r="A912" s="61" t="s">
        <v>33</v>
      </c>
      <c r="B912" s="1">
        <v>18</v>
      </c>
      <c r="C912" s="1">
        <v>3</v>
      </c>
      <c r="D912" s="1" t="s">
        <v>183</v>
      </c>
      <c r="E912" s="1" t="s">
        <v>425</v>
      </c>
      <c r="F912" s="1"/>
      <c r="G912" s="1"/>
    </row>
    <row r="913" spans="1:7" hidden="1">
      <c r="A913" s="61" t="s">
        <v>135</v>
      </c>
      <c r="B913" s="1">
        <v>18</v>
      </c>
      <c r="C913" s="1">
        <v>3</v>
      </c>
      <c r="D913" s="1" t="s">
        <v>183</v>
      </c>
      <c r="E913" s="194" t="s">
        <v>134</v>
      </c>
      <c r="F913" s="1"/>
      <c r="G913" s="1"/>
    </row>
    <row r="914" spans="1:7" hidden="1">
      <c r="A914" s="61" t="s">
        <v>34</v>
      </c>
      <c r="B914" s="1">
        <v>18</v>
      </c>
      <c r="C914" s="1">
        <v>3</v>
      </c>
      <c r="D914" s="1" t="s">
        <v>183</v>
      </c>
      <c r="E914" s="194" t="s">
        <v>134</v>
      </c>
      <c r="F914" s="1"/>
      <c r="G914" s="1"/>
    </row>
    <row r="915" spans="1:7" hidden="1">
      <c r="A915" s="61" t="s">
        <v>35</v>
      </c>
      <c r="B915" s="1">
        <v>18</v>
      </c>
      <c r="C915" s="1">
        <v>3</v>
      </c>
      <c r="D915" s="1" t="s">
        <v>183</v>
      </c>
      <c r="E915" s="1" t="s">
        <v>426</v>
      </c>
      <c r="F915" s="1"/>
      <c r="G915" s="1"/>
    </row>
    <row r="916" spans="1:7" hidden="1">
      <c r="A916" s="61" t="s">
        <v>36</v>
      </c>
      <c r="B916" s="1">
        <v>18</v>
      </c>
      <c r="C916" s="1">
        <v>3</v>
      </c>
      <c r="D916" s="1" t="s">
        <v>183</v>
      </c>
      <c r="E916" s="1" t="s">
        <v>426</v>
      </c>
      <c r="F916" s="1"/>
      <c r="G916" s="1"/>
    </row>
    <row r="917" spans="1:7" hidden="1">
      <c r="A917" s="61" t="s">
        <v>37</v>
      </c>
      <c r="B917" s="1">
        <v>18</v>
      </c>
      <c r="C917" s="1">
        <v>3</v>
      </c>
      <c r="D917" s="1" t="s">
        <v>183</v>
      </c>
      <c r="E917" s="1" t="s">
        <v>426</v>
      </c>
      <c r="F917" s="1"/>
      <c r="G917" s="1"/>
    </row>
    <row r="918" spans="1:7" hidden="1">
      <c r="A918" s="61" t="s">
        <v>38</v>
      </c>
      <c r="B918" s="1">
        <v>18</v>
      </c>
      <c r="C918" s="1">
        <v>3</v>
      </c>
      <c r="D918" s="1" t="s">
        <v>183</v>
      </c>
      <c r="E918" s="1" t="s">
        <v>427</v>
      </c>
      <c r="F918" s="1"/>
      <c r="G918" s="1"/>
    </row>
    <row r="919" spans="1:7" hidden="1">
      <c r="A919" s="61" t="s">
        <v>39</v>
      </c>
      <c r="B919" s="1">
        <v>18</v>
      </c>
      <c r="C919" s="1">
        <v>3</v>
      </c>
      <c r="D919" s="1" t="s">
        <v>183</v>
      </c>
      <c r="E919" s="1" t="s">
        <v>427</v>
      </c>
      <c r="F919" s="1"/>
      <c r="G919" s="1"/>
    </row>
    <row r="920" spans="1:7" hidden="1">
      <c r="A920" s="61" t="s">
        <v>40</v>
      </c>
      <c r="B920" s="1">
        <v>18</v>
      </c>
      <c r="C920" s="1">
        <v>3</v>
      </c>
      <c r="D920" s="1" t="s">
        <v>183</v>
      </c>
      <c r="E920" s="1" t="s">
        <v>427</v>
      </c>
      <c r="F920" s="1"/>
      <c r="G920" s="1"/>
    </row>
    <row r="921" spans="1:7" hidden="1">
      <c r="A921" s="61" t="s">
        <v>41</v>
      </c>
      <c r="B921" s="1">
        <v>18</v>
      </c>
      <c r="C921" s="1">
        <v>3</v>
      </c>
      <c r="F921" s="1"/>
      <c r="G921" s="1"/>
    </row>
    <row r="922" spans="1:7" hidden="1">
      <c r="A922" s="61" t="s">
        <v>42</v>
      </c>
      <c r="B922" s="1">
        <v>18</v>
      </c>
      <c r="C922" s="1">
        <v>3</v>
      </c>
      <c r="D922" s="1" t="s">
        <v>183</v>
      </c>
      <c r="E922" s="1" t="s">
        <v>425</v>
      </c>
      <c r="F922" s="1"/>
      <c r="G922" s="1"/>
    </row>
    <row r="923" spans="1:7" hidden="1">
      <c r="A923" s="61" t="s">
        <v>43</v>
      </c>
      <c r="B923" s="1">
        <v>18</v>
      </c>
      <c r="C923" s="1">
        <v>3</v>
      </c>
      <c r="D923" s="1" t="s">
        <v>183</v>
      </c>
      <c r="E923" s="1" t="s">
        <v>425</v>
      </c>
      <c r="F923" s="1"/>
      <c r="G923" s="1"/>
    </row>
    <row r="924" spans="1:7" hidden="1">
      <c r="A924" s="61" t="s">
        <v>44</v>
      </c>
      <c r="B924" s="1">
        <v>18</v>
      </c>
      <c r="C924" s="1">
        <v>3</v>
      </c>
      <c r="D924" s="1" t="s">
        <v>183</v>
      </c>
      <c r="E924" s="1" t="s">
        <v>425</v>
      </c>
      <c r="F924" s="1"/>
      <c r="G924" s="1"/>
    </row>
    <row r="925" spans="1:7" hidden="1">
      <c r="A925" s="61" t="s">
        <v>45</v>
      </c>
      <c r="B925" s="1">
        <v>18</v>
      </c>
      <c r="C925" s="1">
        <v>3</v>
      </c>
      <c r="D925" s="1" t="s">
        <v>183</v>
      </c>
      <c r="E925" s="1" t="s">
        <v>428</v>
      </c>
      <c r="F925" s="1"/>
      <c r="G925" s="1"/>
    </row>
    <row r="926" spans="1:7" hidden="1">
      <c r="A926" s="61" t="s">
        <v>46</v>
      </c>
      <c r="B926" s="1">
        <v>18</v>
      </c>
      <c r="C926" s="1">
        <v>3</v>
      </c>
      <c r="D926" s="1" t="s">
        <v>183</v>
      </c>
      <c r="E926" s="1" t="s">
        <v>428</v>
      </c>
      <c r="F926" s="1"/>
      <c r="G926" s="1"/>
    </row>
    <row r="927" spans="1:7" hidden="1">
      <c r="A927" s="61" t="s">
        <v>47</v>
      </c>
      <c r="B927" s="1">
        <v>18</v>
      </c>
      <c r="C927" s="1">
        <v>3</v>
      </c>
      <c r="D927" s="1" t="s">
        <v>183</v>
      </c>
      <c r="E927" s="1" t="s">
        <v>428</v>
      </c>
      <c r="F927" s="1"/>
      <c r="G927" s="1"/>
    </row>
    <row r="928" spans="1:7" hidden="1">
      <c r="A928" s="61" t="s">
        <v>54</v>
      </c>
      <c r="B928" s="1">
        <v>18</v>
      </c>
      <c r="C928" s="1">
        <v>3</v>
      </c>
      <c r="D928" s="1" t="s">
        <v>183</v>
      </c>
      <c r="E928" s="1" t="s">
        <v>429</v>
      </c>
      <c r="F928" s="1"/>
      <c r="G928" s="1"/>
    </row>
    <row r="929" spans="1:7" hidden="1">
      <c r="A929" s="61" t="s">
        <v>55</v>
      </c>
      <c r="B929" s="1">
        <v>18</v>
      </c>
      <c r="C929" s="1">
        <v>3</v>
      </c>
      <c r="D929" s="194" t="s">
        <v>280</v>
      </c>
      <c r="E929" s="194" t="s">
        <v>321</v>
      </c>
      <c r="F929" s="1"/>
      <c r="G929" s="1"/>
    </row>
    <row r="930" spans="1:7" hidden="1">
      <c r="A930" s="61" t="s">
        <v>56</v>
      </c>
      <c r="B930" s="1">
        <v>18</v>
      </c>
      <c r="C930" s="1">
        <v>3</v>
      </c>
      <c r="D930" s="194" t="s">
        <v>280</v>
      </c>
      <c r="E930" s="194" t="s">
        <v>321</v>
      </c>
      <c r="F930" s="1"/>
      <c r="G930" s="1"/>
    </row>
    <row r="931" spans="1:7" hidden="1">
      <c r="A931" s="61" t="s">
        <v>57</v>
      </c>
      <c r="B931" s="1">
        <v>18</v>
      </c>
      <c r="C931" s="1">
        <v>3</v>
      </c>
      <c r="D931" s="194" t="s">
        <v>280</v>
      </c>
      <c r="E931" s="194" t="s">
        <v>321</v>
      </c>
      <c r="F931" s="1"/>
      <c r="G931" s="1"/>
    </row>
    <row r="932" spans="1:7" hidden="1">
      <c r="A932" s="61" t="s">
        <v>58</v>
      </c>
      <c r="B932" s="1">
        <v>18</v>
      </c>
      <c r="C932" s="1">
        <v>3</v>
      </c>
      <c r="D932" s="194" t="s">
        <v>280</v>
      </c>
      <c r="E932" s="194" t="s">
        <v>321</v>
      </c>
      <c r="F932" s="1"/>
      <c r="G932" s="1"/>
    </row>
    <row r="933" spans="1:7" hidden="1">
      <c r="A933" s="61" t="s">
        <v>59</v>
      </c>
      <c r="B933" s="1">
        <v>18</v>
      </c>
      <c r="C933" s="1">
        <v>3</v>
      </c>
      <c r="D933" s="194" t="s">
        <v>280</v>
      </c>
      <c r="E933" s="194" t="s">
        <v>321</v>
      </c>
      <c r="F933" s="1"/>
      <c r="G933" s="1"/>
    </row>
    <row r="934" spans="1:7" hidden="1">
      <c r="A934" s="61" t="s">
        <v>60</v>
      </c>
      <c r="B934" s="1">
        <v>18</v>
      </c>
      <c r="C934" s="1">
        <v>3</v>
      </c>
      <c r="D934" s="1" t="s">
        <v>183</v>
      </c>
      <c r="E934" s="194" t="s">
        <v>134</v>
      </c>
      <c r="F934" s="1"/>
      <c r="G934" s="1"/>
    </row>
    <row r="935" spans="1:7" hidden="1">
      <c r="A935" s="61" t="s">
        <v>61</v>
      </c>
      <c r="B935" s="1">
        <v>18</v>
      </c>
      <c r="C935" s="1">
        <v>3</v>
      </c>
      <c r="D935" s="1" t="s">
        <v>183</v>
      </c>
      <c r="E935" s="194" t="s">
        <v>134</v>
      </c>
      <c r="F935" s="1"/>
      <c r="G935" s="1"/>
    </row>
    <row r="936" spans="1:7" hidden="1">
      <c r="A936" s="61" t="s">
        <v>185</v>
      </c>
      <c r="B936" s="1">
        <v>18</v>
      </c>
      <c r="C936" s="1">
        <v>3</v>
      </c>
      <c r="D936" s="194" t="s">
        <v>183</v>
      </c>
      <c r="E936" s="194" t="s">
        <v>430</v>
      </c>
      <c r="F936" s="1"/>
      <c r="G936" s="1"/>
    </row>
    <row r="937" spans="1:7" hidden="1">
      <c r="A937" s="61" t="s">
        <v>187</v>
      </c>
      <c r="B937" s="1">
        <v>18</v>
      </c>
      <c r="C937" s="1">
        <v>3</v>
      </c>
      <c r="D937" s="194" t="s">
        <v>183</v>
      </c>
      <c r="E937" s="194" t="s">
        <v>430</v>
      </c>
      <c r="F937" s="1"/>
      <c r="G937" s="1"/>
    </row>
    <row r="938" spans="1:7" hidden="1">
      <c r="A938" s="61" t="s">
        <v>192</v>
      </c>
      <c r="B938" s="1">
        <v>18</v>
      </c>
      <c r="C938" s="1">
        <v>3</v>
      </c>
      <c r="D938" s="194" t="s">
        <v>183</v>
      </c>
      <c r="E938" s="194" t="s">
        <v>430</v>
      </c>
      <c r="F938" s="1"/>
      <c r="G938" s="1"/>
    </row>
    <row r="939" spans="1:7" hidden="1">
      <c r="A939" s="61" t="s">
        <v>180</v>
      </c>
      <c r="B939" s="1">
        <v>18</v>
      </c>
      <c r="C939" s="1">
        <v>3</v>
      </c>
      <c r="D939" s="194" t="s">
        <v>119</v>
      </c>
      <c r="E939" s="194" t="s">
        <v>431</v>
      </c>
      <c r="F939" s="1"/>
      <c r="G939" s="1"/>
    </row>
    <row r="940" spans="1:7">
      <c r="A940" s="61" t="s">
        <v>40</v>
      </c>
      <c r="B940" s="1">
        <v>17</v>
      </c>
      <c r="C940" s="1">
        <v>4</v>
      </c>
      <c r="D940" s="1" t="s">
        <v>183</v>
      </c>
      <c r="E940" s="1" t="s">
        <v>128</v>
      </c>
      <c r="F940" s="1"/>
      <c r="G940" s="1"/>
    </row>
    <row r="941" spans="1:7">
      <c r="A941" s="61" t="s">
        <v>124</v>
      </c>
      <c r="B941" s="1">
        <v>18</v>
      </c>
      <c r="C941" s="1">
        <v>4</v>
      </c>
      <c r="D941" s="1" t="s">
        <v>183</v>
      </c>
      <c r="E941" s="1" t="s">
        <v>326</v>
      </c>
      <c r="F941" s="1"/>
      <c r="G941" s="1"/>
    </row>
    <row r="942" spans="1:7">
      <c r="A942" s="61" t="s">
        <v>185</v>
      </c>
      <c r="B942" s="1">
        <v>18</v>
      </c>
      <c r="C942" s="1">
        <v>4</v>
      </c>
      <c r="D942" s="1" t="s">
        <v>183</v>
      </c>
      <c r="E942" s="1" t="s">
        <v>400</v>
      </c>
      <c r="F942" s="1"/>
      <c r="G942" s="1"/>
    </row>
    <row r="943" spans="1:7">
      <c r="A943" s="61" t="s">
        <v>187</v>
      </c>
      <c r="B943" s="1">
        <v>18</v>
      </c>
      <c r="C943" s="1">
        <v>4</v>
      </c>
      <c r="D943" s="1" t="s">
        <v>183</v>
      </c>
      <c r="E943" s="1" t="s">
        <v>400</v>
      </c>
      <c r="F943" s="1"/>
      <c r="G943" s="1"/>
    </row>
    <row r="944" spans="1:7">
      <c r="A944" s="61" t="s">
        <v>192</v>
      </c>
      <c r="B944" s="1">
        <v>18</v>
      </c>
      <c r="C944" s="1">
        <v>4</v>
      </c>
      <c r="D944" s="1" t="s">
        <v>183</v>
      </c>
      <c r="E944" s="1" t="s">
        <v>400</v>
      </c>
      <c r="F944" s="1"/>
      <c r="G944" s="1"/>
    </row>
    <row r="945" spans="1:7">
      <c r="A945" s="61" t="s">
        <v>180</v>
      </c>
      <c r="B945" s="1">
        <v>18</v>
      </c>
      <c r="C945" s="1">
        <v>4</v>
      </c>
      <c r="D945" s="1" t="s">
        <v>280</v>
      </c>
      <c r="E945" s="1" t="s">
        <v>432</v>
      </c>
      <c r="F945" s="1"/>
      <c r="G945" s="1"/>
    </row>
    <row r="946" spans="1:7">
      <c r="A946" s="61" t="s">
        <v>55</v>
      </c>
      <c r="B946" s="1">
        <v>18</v>
      </c>
      <c r="C946" s="1">
        <v>4</v>
      </c>
      <c r="D946" s="1" t="s">
        <v>77</v>
      </c>
      <c r="E946" s="1" t="s">
        <v>417</v>
      </c>
      <c r="F946" s="1"/>
      <c r="G946" s="1"/>
    </row>
    <row r="947" spans="1:7">
      <c r="A947" s="61" t="s">
        <v>56</v>
      </c>
      <c r="B947" s="1">
        <v>18</v>
      </c>
      <c r="C947" s="1">
        <v>4</v>
      </c>
      <c r="D947" s="1" t="s">
        <v>77</v>
      </c>
      <c r="E947" s="1" t="s">
        <v>418</v>
      </c>
      <c r="F947" s="1"/>
      <c r="G947" s="1"/>
    </row>
    <row r="948" spans="1:7">
      <c r="A948" s="61" t="s">
        <v>57</v>
      </c>
      <c r="B948" s="1">
        <v>18</v>
      </c>
      <c r="C948" s="1">
        <v>4</v>
      </c>
      <c r="D948" s="1" t="s">
        <v>391</v>
      </c>
      <c r="E948" s="1" t="s">
        <v>433</v>
      </c>
      <c r="F948" s="1"/>
      <c r="G948" s="1"/>
    </row>
    <row r="949" spans="1:7">
      <c r="A949" s="61" t="s">
        <v>58</v>
      </c>
      <c r="B949" s="1">
        <v>18</v>
      </c>
      <c r="C949" s="1">
        <v>4</v>
      </c>
      <c r="D949" s="1" t="s">
        <v>391</v>
      </c>
      <c r="E949" s="1" t="s">
        <v>419</v>
      </c>
      <c r="F949" s="1"/>
      <c r="G949" s="1"/>
    </row>
    <row r="950" spans="1:7">
      <c r="A950" s="61" t="s">
        <v>59</v>
      </c>
      <c r="B950" s="1">
        <v>18</v>
      </c>
      <c r="C950" s="1">
        <v>4</v>
      </c>
      <c r="D950" s="1" t="s">
        <v>391</v>
      </c>
      <c r="E950" s="1" t="s">
        <v>433</v>
      </c>
      <c r="F950" s="1"/>
      <c r="G950" s="1"/>
    </row>
    <row r="951" spans="1:7">
      <c r="A951" s="61" t="s">
        <v>31</v>
      </c>
      <c r="B951" s="1">
        <v>18</v>
      </c>
      <c r="C951" s="1">
        <v>4</v>
      </c>
      <c r="D951" s="1" t="s">
        <v>280</v>
      </c>
      <c r="E951" s="1" t="s">
        <v>326</v>
      </c>
      <c r="F951" s="1"/>
      <c r="G951" s="1"/>
    </row>
    <row r="952" spans="1:7">
      <c r="A952" s="61" t="s">
        <v>35</v>
      </c>
      <c r="B952" s="1">
        <v>18</v>
      </c>
      <c r="C952" s="1">
        <v>4</v>
      </c>
      <c r="D952" s="1" t="s">
        <v>183</v>
      </c>
      <c r="E952" s="1" t="s">
        <v>128</v>
      </c>
      <c r="F952" s="1"/>
      <c r="G952" s="1"/>
    </row>
    <row r="953" spans="1:7">
      <c r="A953" s="61" t="s">
        <v>36</v>
      </c>
      <c r="B953" s="1">
        <v>18</v>
      </c>
      <c r="C953" s="1">
        <v>4</v>
      </c>
      <c r="D953" s="1" t="s">
        <v>183</v>
      </c>
      <c r="E953" s="1" t="s">
        <v>128</v>
      </c>
      <c r="F953" s="1"/>
      <c r="G953" s="1"/>
    </row>
    <row r="954" spans="1:7">
      <c r="A954" s="61" t="s">
        <v>37</v>
      </c>
      <c r="B954" s="1">
        <v>18</v>
      </c>
      <c r="C954" s="1">
        <v>4</v>
      </c>
      <c r="D954" s="1" t="s">
        <v>183</v>
      </c>
      <c r="E954" s="1" t="s">
        <v>128</v>
      </c>
      <c r="F954" s="1"/>
      <c r="G954" s="1"/>
    </row>
    <row r="955" spans="1:7" hidden="1">
      <c r="A955" s="61" t="s">
        <v>23</v>
      </c>
      <c r="B955" s="1">
        <v>19</v>
      </c>
      <c r="C955" s="1">
        <v>3</v>
      </c>
      <c r="F955" s="1"/>
      <c r="G955" s="1"/>
    </row>
    <row r="956" spans="1:7" hidden="1">
      <c r="A956" s="61" t="s">
        <v>28</v>
      </c>
      <c r="B956" s="1">
        <v>19</v>
      </c>
      <c r="C956" s="1">
        <v>3</v>
      </c>
      <c r="F956" s="1"/>
      <c r="G956" s="1"/>
    </row>
    <row r="957" spans="1:7" hidden="1">
      <c r="A957" s="61" t="s">
        <v>29</v>
      </c>
      <c r="B957" s="1">
        <v>19</v>
      </c>
      <c r="C957" s="1">
        <v>3</v>
      </c>
      <c r="F957" s="1"/>
      <c r="G957" s="1"/>
    </row>
    <row r="958" spans="1:7" hidden="1">
      <c r="A958" s="61" t="s">
        <v>30</v>
      </c>
      <c r="B958" s="1">
        <v>19</v>
      </c>
      <c r="C958" s="1">
        <v>3</v>
      </c>
      <c r="F958" s="1"/>
      <c r="G958" s="1"/>
    </row>
    <row r="959" spans="1:7" hidden="1">
      <c r="A959" s="61" t="s">
        <v>33</v>
      </c>
      <c r="B959" s="1">
        <v>19</v>
      </c>
      <c r="C959" s="1">
        <v>3</v>
      </c>
      <c r="F959" s="1"/>
      <c r="G959" s="1"/>
    </row>
    <row r="960" spans="1:7" hidden="1">
      <c r="A960" s="61" t="s">
        <v>35</v>
      </c>
      <c r="B960" s="1">
        <v>19</v>
      </c>
      <c r="C960" s="1">
        <v>3</v>
      </c>
      <c r="F960" s="1"/>
      <c r="G960" s="1"/>
    </row>
    <row r="961" spans="1:7" hidden="1">
      <c r="A961" s="61" t="s">
        <v>36</v>
      </c>
      <c r="B961" s="1">
        <v>19</v>
      </c>
      <c r="C961" s="1">
        <v>3</v>
      </c>
      <c r="F961" s="1"/>
      <c r="G961" s="1"/>
    </row>
    <row r="962" spans="1:7" hidden="1">
      <c r="A962" s="61" t="s">
        <v>37</v>
      </c>
      <c r="B962" s="1">
        <v>19</v>
      </c>
      <c r="C962" s="1">
        <v>3</v>
      </c>
      <c r="F962" s="1"/>
      <c r="G962" s="1"/>
    </row>
    <row r="963" spans="1:7" hidden="1">
      <c r="A963" s="61" t="s">
        <v>38</v>
      </c>
      <c r="B963" s="1">
        <v>19</v>
      </c>
      <c r="C963" s="1">
        <v>3</v>
      </c>
      <c r="F963" s="1"/>
      <c r="G963" s="1"/>
    </row>
    <row r="964" spans="1:7" hidden="1">
      <c r="A964" s="61" t="s">
        <v>39</v>
      </c>
      <c r="B964" s="1">
        <v>19</v>
      </c>
      <c r="C964" s="1">
        <v>3</v>
      </c>
      <c r="F964" s="1"/>
      <c r="G964" s="1"/>
    </row>
    <row r="965" spans="1:7" hidden="1">
      <c r="A965" s="61" t="s">
        <v>40</v>
      </c>
      <c r="B965" s="1">
        <v>19</v>
      </c>
      <c r="C965" s="1">
        <v>3</v>
      </c>
      <c r="F965" s="1"/>
      <c r="G965" s="1"/>
    </row>
    <row r="966" spans="1:7" hidden="1">
      <c r="A966" s="61" t="s">
        <v>42</v>
      </c>
      <c r="B966" s="1">
        <v>19</v>
      </c>
      <c r="C966" s="1">
        <v>3</v>
      </c>
      <c r="F966" s="1"/>
      <c r="G966" s="1"/>
    </row>
    <row r="967" spans="1:7" hidden="1">
      <c r="A967" s="61" t="s">
        <v>43</v>
      </c>
      <c r="B967" s="1">
        <v>19</v>
      </c>
      <c r="C967" s="1">
        <v>3</v>
      </c>
      <c r="F967" s="1"/>
      <c r="G967" s="1"/>
    </row>
    <row r="968" spans="1:7" hidden="1">
      <c r="A968" s="61" t="s">
        <v>44</v>
      </c>
      <c r="B968" s="1">
        <v>19</v>
      </c>
      <c r="C968" s="1">
        <v>3</v>
      </c>
      <c r="F968" s="1"/>
      <c r="G968" s="1"/>
    </row>
    <row r="969" spans="1:7" hidden="1">
      <c r="A969" s="61" t="s">
        <v>45</v>
      </c>
      <c r="B969" s="1">
        <v>19</v>
      </c>
      <c r="C969" s="1">
        <v>3</v>
      </c>
      <c r="F969" s="1"/>
      <c r="G969" s="1"/>
    </row>
    <row r="970" spans="1:7" hidden="1">
      <c r="A970" s="61" t="s">
        <v>46</v>
      </c>
      <c r="B970" s="1">
        <v>19</v>
      </c>
      <c r="C970" s="1">
        <v>3</v>
      </c>
      <c r="F970" s="1"/>
      <c r="G970" s="1"/>
    </row>
    <row r="971" spans="1:7" hidden="1">
      <c r="A971" s="61" t="s">
        <v>47</v>
      </c>
      <c r="B971" s="1">
        <v>19</v>
      </c>
      <c r="C971" s="1">
        <v>3</v>
      </c>
      <c r="F971" s="1"/>
      <c r="G971" s="1"/>
    </row>
    <row r="972" spans="1:7" hidden="1">
      <c r="A972" s="61" t="s">
        <v>55</v>
      </c>
      <c r="B972" s="1">
        <v>19</v>
      </c>
      <c r="C972" s="1">
        <v>3</v>
      </c>
      <c r="D972" s="1" t="s">
        <v>183</v>
      </c>
      <c r="E972" s="1" t="s">
        <v>128</v>
      </c>
      <c r="F972" s="1"/>
      <c r="G972" s="1"/>
    </row>
    <row r="973" spans="1:7" hidden="1">
      <c r="A973" s="61" t="s">
        <v>59</v>
      </c>
      <c r="B973" s="1">
        <v>19</v>
      </c>
      <c r="C973" s="1">
        <v>3</v>
      </c>
      <c r="D973" s="1" t="s">
        <v>183</v>
      </c>
      <c r="E973" s="1" t="s">
        <v>128</v>
      </c>
      <c r="F973" s="1"/>
      <c r="G973" s="1"/>
    </row>
    <row r="974" spans="1:7" hidden="1">
      <c r="A974" s="61" t="s">
        <v>185</v>
      </c>
      <c r="B974" s="1">
        <v>19</v>
      </c>
      <c r="C974" s="1">
        <v>3</v>
      </c>
      <c r="D974" s="1">
        <v>19</v>
      </c>
      <c r="E974" s="1">
        <v>3</v>
      </c>
      <c r="F974" s="1" t="s">
        <v>183</v>
      </c>
      <c r="G974" s="1" t="s">
        <v>434</v>
      </c>
    </row>
    <row r="975" spans="1:7" hidden="1">
      <c r="A975" s="61" t="s">
        <v>187</v>
      </c>
      <c r="B975" s="1">
        <v>19</v>
      </c>
      <c r="C975" s="1">
        <v>3</v>
      </c>
      <c r="D975" s="1">
        <v>19</v>
      </c>
      <c r="E975" s="1">
        <v>3</v>
      </c>
      <c r="F975" s="1" t="s">
        <v>183</v>
      </c>
      <c r="G975" s="1" t="s">
        <v>434</v>
      </c>
    </row>
    <row r="976" spans="1:7" hidden="1">
      <c r="A976" s="61" t="s">
        <v>192</v>
      </c>
      <c r="B976" s="1">
        <v>19</v>
      </c>
      <c r="C976" s="1">
        <v>3</v>
      </c>
      <c r="D976" s="1">
        <v>19</v>
      </c>
      <c r="E976" s="1">
        <v>3</v>
      </c>
      <c r="F976" s="1" t="s">
        <v>183</v>
      </c>
      <c r="G976" s="1" t="s">
        <v>434</v>
      </c>
    </row>
    <row r="977" spans="1:7" hidden="1">
      <c r="A977" s="61" t="s">
        <v>180</v>
      </c>
      <c r="B977" s="1">
        <v>19</v>
      </c>
      <c r="C977" s="1">
        <v>3</v>
      </c>
      <c r="D977" s="1" t="s">
        <v>280</v>
      </c>
      <c r="E977" s="1" t="s">
        <v>435</v>
      </c>
      <c r="F977" s="1"/>
      <c r="G977" s="1"/>
    </row>
    <row r="978" spans="1:7">
      <c r="A978" s="61" t="s">
        <v>40</v>
      </c>
      <c r="B978" s="1">
        <v>18</v>
      </c>
      <c r="C978" s="1">
        <v>4</v>
      </c>
      <c r="D978" s="1" t="s">
        <v>183</v>
      </c>
      <c r="E978" s="1" t="s">
        <v>128</v>
      </c>
      <c r="F978" s="1"/>
      <c r="G978" s="1"/>
    </row>
    <row r="979" spans="1:7">
      <c r="A979" s="61" t="s">
        <v>52</v>
      </c>
      <c r="B979" s="1">
        <v>18</v>
      </c>
      <c r="C979" s="1">
        <v>4</v>
      </c>
      <c r="D979" s="1" t="s">
        <v>183</v>
      </c>
      <c r="E979" s="1" t="s">
        <v>128</v>
      </c>
      <c r="F979" s="1"/>
      <c r="G979" s="1"/>
    </row>
    <row r="980" spans="1:7">
      <c r="A980" s="61" t="s">
        <v>54</v>
      </c>
      <c r="B980" s="1">
        <v>18</v>
      </c>
      <c r="C980" s="1">
        <v>4</v>
      </c>
      <c r="D980" s="1" t="s">
        <v>183</v>
      </c>
      <c r="E980" s="1" t="s">
        <v>128</v>
      </c>
      <c r="F980" s="1"/>
      <c r="G980" s="1"/>
    </row>
    <row r="981" spans="1:7">
      <c r="A981" s="61" t="s">
        <v>48</v>
      </c>
      <c r="B981" s="1">
        <v>19</v>
      </c>
      <c r="C981" s="1">
        <v>4</v>
      </c>
      <c r="D981" s="1" t="s">
        <v>183</v>
      </c>
      <c r="E981" s="1" t="s">
        <v>137</v>
      </c>
      <c r="F981" s="1"/>
      <c r="G981" s="1"/>
    </row>
    <row r="982" spans="1:7">
      <c r="A982" s="61" t="s">
        <v>124</v>
      </c>
      <c r="B982" s="1">
        <v>19</v>
      </c>
      <c r="C982" s="1">
        <v>4</v>
      </c>
      <c r="D982" s="1" t="s">
        <v>183</v>
      </c>
      <c r="E982" s="1" t="s">
        <v>326</v>
      </c>
      <c r="F982" s="1"/>
      <c r="G982" s="1"/>
    </row>
    <row r="983" spans="1:7">
      <c r="A983" s="61" t="s">
        <v>185</v>
      </c>
      <c r="B983" s="1">
        <v>19</v>
      </c>
      <c r="C983" s="1">
        <v>4</v>
      </c>
      <c r="D983" s="1" t="s">
        <v>280</v>
      </c>
      <c r="E983" s="1" t="s">
        <v>400</v>
      </c>
      <c r="F983" s="1"/>
      <c r="G983" s="1"/>
    </row>
    <row r="984" spans="1:7">
      <c r="A984" s="61" t="s">
        <v>187</v>
      </c>
      <c r="B984" s="1">
        <v>19</v>
      </c>
      <c r="C984" s="1">
        <v>4</v>
      </c>
      <c r="D984" s="1" t="s">
        <v>280</v>
      </c>
      <c r="E984" s="1" t="s">
        <v>400</v>
      </c>
      <c r="F984" s="1"/>
      <c r="G984" s="1"/>
    </row>
    <row r="985" spans="1:7">
      <c r="A985" s="61" t="s">
        <v>192</v>
      </c>
      <c r="B985" s="1">
        <v>19</v>
      </c>
      <c r="C985" s="1">
        <v>4</v>
      </c>
      <c r="D985" s="1" t="s">
        <v>280</v>
      </c>
      <c r="E985" s="1" t="s">
        <v>400</v>
      </c>
      <c r="F985" s="1"/>
      <c r="G985" s="1"/>
    </row>
    <row r="986" spans="1:7">
      <c r="A986" s="61" t="s">
        <v>180</v>
      </c>
      <c r="B986" s="1">
        <v>19</v>
      </c>
      <c r="C986" s="1">
        <v>4</v>
      </c>
      <c r="D986" s="1" t="s">
        <v>280</v>
      </c>
      <c r="E986" s="1" t="s">
        <v>436</v>
      </c>
      <c r="F986" s="1"/>
      <c r="G986" s="1"/>
    </row>
    <row r="987" spans="1:7">
      <c r="A987" s="61" t="s">
        <v>55</v>
      </c>
      <c r="B987" s="1">
        <v>19</v>
      </c>
      <c r="C987" s="1">
        <v>4</v>
      </c>
      <c r="D987" s="1" t="s">
        <v>391</v>
      </c>
      <c r="E987" s="1" t="s">
        <v>437</v>
      </c>
      <c r="F987" s="1"/>
      <c r="G987" s="1"/>
    </row>
    <row r="988" spans="1:7">
      <c r="A988" s="61" t="s">
        <v>56</v>
      </c>
      <c r="B988" s="1">
        <v>19</v>
      </c>
      <c r="C988" s="1">
        <v>4</v>
      </c>
      <c r="D988" s="1" t="s">
        <v>77</v>
      </c>
      <c r="E988" s="1" t="s">
        <v>418</v>
      </c>
      <c r="F988" s="1"/>
      <c r="G988" s="1"/>
    </row>
    <row r="989" spans="1:7">
      <c r="A989" s="61" t="s">
        <v>57</v>
      </c>
      <c r="B989" s="1">
        <v>19</v>
      </c>
      <c r="C989" s="1">
        <v>4</v>
      </c>
      <c r="D989" s="1" t="s">
        <v>391</v>
      </c>
      <c r="E989" s="1" t="s">
        <v>433</v>
      </c>
      <c r="F989" s="1"/>
      <c r="G989" s="1"/>
    </row>
    <row r="990" spans="1:7">
      <c r="A990" s="61" t="s">
        <v>58</v>
      </c>
      <c r="B990" s="1">
        <v>19</v>
      </c>
      <c r="C990" s="1">
        <v>4</v>
      </c>
      <c r="D990" s="1" t="s">
        <v>391</v>
      </c>
      <c r="E990" s="1" t="s">
        <v>348</v>
      </c>
      <c r="F990" s="1"/>
      <c r="G990" s="1"/>
    </row>
    <row r="991" spans="1:7">
      <c r="A991" s="61" t="s">
        <v>59</v>
      </c>
      <c r="B991" s="1">
        <v>19</v>
      </c>
      <c r="C991" s="1">
        <v>4</v>
      </c>
      <c r="D991" s="1" t="s">
        <v>391</v>
      </c>
      <c r="E991" s="1" t="s">
        <v>433</v>
      </c>
      <c r="F991" s="1"/>
      <c r="G991" s="1"/>
    </row>
    <row r="992" spans="1:7">
      <c r="A992" s="61" t="s">
        <v>26</v>
      </c>
      <c r="B992" s="1">
        <v>19</v>
      </c>
      <c r="C992" s="1">
        <v>4</v>
      </c>
      <c r="E992" s="1" t="s">
        <v>438</v>
      </c>
      <c r="F992" s="1"/>
      <c r="G992" s="1"/>
    </row>
    <row r="993" spans="1:7">
      <c r="A993" s="61" t="s">
        <v>26</v>
      </c>
      <c r="B993" s="1">
        <v>19</v>
      </c>
      <c r="C993" s="1">
        <v>4</v>
      </c>
      <c r="D993" s="1" t="s">
        <v>183</v>
      </c>
      <c r="E993" s="1" t="s">
        <v>439</v>
      </c>
      <c r="F993" s="1"/>
      <c r="G993" s="1"/>
    </row>
    <row r="994" spans="1:7">
      <c r="A994" s="61" t="s">
        <v>25</v>
      </c>
      <c r="B994" s="1">
        <v>19</v>
      </c>
      <c r="C994" s="1">
        <v>4</v>
      </c>
      <c r="D994" s="1" t="s">
        <v>280</v>
      </c>
      <c r="E994" s="1" t="s">
        <v>326</v>
      </c>
      <c r="F994" s="1"/>
      <c r="G994" s="1"/>
    </row>
    <row r="995" spans="1:7">
      <c r="A995" s="61" t="s">
        <v>41</v>
      </c>
      <c r="B995" s="1">
        <v>19</v>
      </c>
      <c r="C995" s="1">
        <v>4</v>
      </c>
      <c r="D995" s="1" t="s">
        <v>280</v>
      </c>
      <c r="E995" s="1" t="s">
        <v>326</v>
      </c>
      <c r="F995" s="1"/>
      <c r="G995" s="1"/>
    </row>
    <row r="996" spans="1:7">
      <c r="A996" s="61" t="s">
        <v>31</v>
      </c>
      <c r="B996" s="1">
        <v>19</v>
      </c>
      <c r="C996" s="1">
        <v>4</v>
      </c>
      <c r="D996" s="1" t="s">
        <v>183</v>
      </c>
      <c r="E996" s="1" t="s">
        <v>326</v>
      </c>
      <c r="F996" s="1"/>
      <c r="G996" s="1"/>
    </row>
    <row r="997" spans="1:7">
      <c r="A997" s="61" t="s">
        <v>35</v>
      </c>
      <c r="B997" s="1">
        <v>19</v>
      </c>
      <c r="C997" s="1">
        <v>4</v>
      </c>
      <c r="D997" s="1" t="s">
        <v>183</v>
      </c>
      <c r="E997" s="1" t="s">
        <v>128</v>
      </c>
      <c r="F997" s="1"/>
      <c r="G997" s="1"/>
    </row>
    <row r="998" spans="1:7" hidden="1">
      <c r="A998" s="61" t="s">
        <v>23</v>
      </c>
      <c r="B998" s="1">
        <v>20</v>
      </c>
      <c r="C998" s="1">
        <v>3</v>
      </c>
      <c r="F998" s="1"/>
      <c r="G998" s="1"/>
    </row>
    <row r="999" spans="1:7" hidden="1">
      <c r="A999" s="61" t="s">
        <v>31</v>
      </c>
      <c r="B999" s="1">
        <v>20</v>
      </c>
      <c r="C999" s="1">
        <v>3</v>
      </c>
      <c r="D999" s="194" t="s">
        <v>183</v>
      </c>
      <c r="E999" s="194" t="s">
        <v>440</v>
      </c>
      <c r="F999" s="1"/>
      <c r="G999" s="1"/>
    </row>
    <row r="1000" spans="1:7" hidden="1">
      <c r="A1000" s="61" t="s">
        <v>32</v>
      </c>
      <c r="B1000" s="1">
        <v>20</v>
      </c>
      <c r="C1000" s="1">
        <v>3</v>
      </c>
      <c r="D1000" s="194" t="s">
        <v>183</v>
      </c>
      <c r="E1000" s="194" t="s">
        <v>440</v>
      </c>
      <c r="F1000" s="1"/>
      <c r="G1000" s="1"/>
    </row>
    <row r="1001" spans="1:7" hidden="1">
      <c r="A1001" s="61" t="s">
        <v>33</v>
      </c>
      <c r="B1001" s="1">
        <v>20</v>
      </c>
      <c r="C1001" s="1">
        <v>3</v>
      </c>
      <c r="F1001" s="1"/>
      <c r="G1001" s="1"/>
    </row>
    <row r="1002" spans="1:7" hidden="1">
      <c r="A1002" s="61" t="s">
        <v>38</v>
      </c>
      <c r="B1002" s="1">
        <v>20</v>
      </c>
      <c r="C1002" s="1">
        <v>3</v>
      </c>
      <c r="F1002" s="1"/>
      <c r="G1002" s="1"/>
    </row>
    <row r="1003" spans="1:7" hidden="1">
      <c r="A1003" s="61" t="s">
        <v>39</v>
      </c>
      <c r="B1003" s="1">
        <v>20</v>
      </c>
      <c r="C1003" s="1">
        <v>3</v>
      </c>
      <c r="F1003" s="1"/>
      <c r="G1003" s="1"/>
    </row>
    <row r="1004" spans="1:7" hidden="1">
      <c r="A1004" s="61" t="s">
        <v>40</v>
      </c>
      <c r="B1004" s="1">
        <v>20</v>
      </c>
      <c r="C1004" s="1">
        <v>3</v>
      </c>
      <c r="F1004" s="1"/>
      <c r="G1004" s="1"/>
    </row>
    <row r="1005" spans="1:7" hidden="1">
      <c r="A1005" s="61" t="s">
        <v>42</v>
      </c>
      <c r="B1005" s="1">
        <v>20</v>
      </c>
      <c r="C1005" s="1">
        <v>3</v>
      </c>
      <c r="F1005" s="1"/>
      <c r="G1005" s="1"/>
    </row>
    <row r="1006" spans="1:7" hidden="1">
      <c r="A1006" s="61" t="s">
        <v>43</v>
      </c>
      <c r="B1006" s="1">
        <v>20</v>
      </c>
      <c r="C1006" s="1">
        <v>3</v>
      </c>
      <c r="F1006" s="1"/>
      <c r="G1006" s="1"/>
    </row>
    <row r="1007" spans="1:7" hidden="1">
      <c r="A1007" s="61" t="s">
        <v>44</v>
      </c>
      <c r="B1007" s="1">
        <v>20</v>
      </c>
      <c r="C1007" s="1">
        <v>3</v>
      </c>
      <c r="F1007" s="1"/>
      <c r="G1007" s="1"/>
    </row>
    <row r="1008" spans="1:7" hidden="1">
      <c r="A1008" s="61" t="s">
        <v>45</v>
      </c>
      <c r="B1008" s="1">
        <v>20</v>
      </c>
      <c r="C1008" s="1">
        <v>3</v>
      </c>
      <c r="F1008" s="1"/>
      <c r="G1008" s="1"/>
    </row>
    <row r="1009" spans="1:7" hidden="1">
      <c r="A1009" s="61" t="s">
        <v>46</v>
      </c>
      <c r="B1009" s="1">
        <v>20</v>
      </c>
      <c r="C1009" s="1">
        <v>3</v>
      </c>
      <c r="F1009" s="1"/>
      <c r="G1009" s="1"/>
    </row>
    <row r="1010" spans="1:7" hidden="1">
      <c r="A1010" s="61" t="s">
        <v>47</v>
      </c>
      <c r="B1010" s="1">
        <v>20</v>
      </c>
      <c r="C1010" s="1">
        <v>3</v>
      </c>
      <c r="F1010" s="1"/>
      <c r="G1010" s="1"/>
    </row>
    <row r="1011" spans="1:7" hidden="1">
      <c r="A1011" s="61" t="s">
        <v>49</v>
      </c>
      <c r="B1011" s="1">
        <v>20</v>
      </c>
      <c r="C1011" s="1">
        <v>3</v>
      </c>
      <c r="F1011" s="1"/>
      <c r="G1011" s="1"/>
    </row>
    <row r="1012" spans="1:7" hidden="1">
      <c r="A1012" s="61" t="s">
        <v>51</v>
      </c>
      <c r="B1012" s="1">
        <v>20</v>
      </c>
      <c r="C1012" s="1">
        <v>3</v>
      </c>
      <c r="F1012" s="1"/>
      <c r="G1012" s="1"/>
    </row>
    <row r="1013" spans="1:7" hidden="1">
      <c r="A1013" s="61" t="s">
        <v>52</v>
      </c>
      <c r="B1013" s="1">
        <v>20</v>
      </c>
      <c r="C1013" s="1">
        <v>3</v>
      </c>
      <c r="F1013" s="1"/>
      <c r="G1013" s="1"/>
    </row>
    <row r="1014" spans="1:7" hidden="1">
      <c r="A1014" s="61" t="s">
        <v>54</v>
      </c>
      <c r="B1014" s="1">
        <v>20</v>
      </c>
      <c r="C1014" s="1">
        <v>3</v>
      </c>
      <c r="F1014" s="1"/>
      <c r="G1014" s="1"/>
    </row>
    <row r="1015" spans="1:7" hidden="1">
      <c r="A1015" s="61" t="s">
        <v>60</v>
      </c>
      <c r="B1015" s="1">
        <v>20</v>
      </c>
      <c r="C1015" s="1">
        <v>3</v>
      </c>
      <c r="D1015" s="194" t="s">
        <v>77</v>
      </c>
      <c r="E1015" s="194" t="s">
        <v>441</v>
      </c>
      <c r="F1015" s="1"/>
      <c r="G1015" s="1"/>
    </row>
    <row r="1016" spans="1:7" hidden="1">
      <c r="A1016" s="61" t="s">
        <v>61</v>
      </c>
      <c r="B1016" s="1">
        <v>20</v>
      </c>
      <c r="C1016" s="1">
        <v>3</v>
      </c>
      <c r="D1016" s="194" t="s">
        <v>77</v>
      </c>
      <c r="E1016" s="194" t="s">
        <v>442</v>
      </c>
      <c r="F1016" s="1"/>
      <c r="G1016" s="1"/>
    </row>
    <row r="1017" spans="1:7" hidden="1">
      <c r="A1017" s="61" t="s">
        <v>185</v>
      </c>
      <c r="B1017" s="1">
        <v>20</v>
      </c>
      <c r="C1017" s="1">
        <v>3</v>
      </c>
      <c r="D1017" s="1" t="s">
        <v>183</v>
      </c>
      <c r="E1017" s="1" t="s">
        <v>443</v>
      </c>
      <c r="F1017" s="1"/>
      <c r="G1017" s="1"/>
    </row>
    <row r="1018" spans="1:7" hidden="1">
      <c r="A1018" s="61" t="s">
        <v>187</v>
      </c>
      <c r="B1018" s="1">
        <v>20</v>
      </c>
      <c r="C1018" s="1">
        <v>3</v>
      </c>
      <c r="D1018" s="1" t="s">
        <v>183</v>
      </c>
      <c r="E1018" s="1" t="s">
        <v>443</v>
      </c>
      <c r="F1018" s="1"/>
      <c r="G1018" s="1"/>
    </row>
    <row r="1019" spans="1:7" hidden="1">
      <c r="A1019" s="61" t="s">
        <v>192</v>
      </c>
      <c r="B1019" s="1">
        <v>20</v>
      </c>
      <c r="C1019" s="1">
        <v>3</v>
      </c>
      <c r="D1019" s="1" t="s">
        <v>183</v>
      </c>
      <c r="E1019" s="1" t="s">
        <v>443</v>
      </c>
      <c r="F1019" s="1"/>
      <c r="G1019" s="1"/>
    </row>
    <row r="1020" spans="1:7">
      <c r="A1020" s="61" t="s">
        <v>36</v>
      </c>
      <c r="B1020" s="1">
        <v>19</v>
      </c>
      <c r="C1020" s="1">
        <v>4</v>
      </c>
      <c r="D1020" s="1" t="s">
        <v>183</v>
      </c>
      <c r="E1020" s="1" t="s">
        <v>128</v>
      </c>
      <c r="F1020" s="1"/>
      <c r="G1020" s="1"/>
    </row>
    <row r="1021" spans="1:7">
      <c r="A1021" s="61" t="s">
        <v>37</v>
      </c>
      <c r="B1021" s="1">
        <v>19</v>
      </c>
      <c r="C1021" s="1">
        <v>4</v>
      </c>
      <c r="D1021" s="1" t="s">
        <v>183</v>
      </c>
      <c r="E1021" s="1" t="s">
        <v>128</v>
      </c>
      <c r="F1021" s="1"/>
      <c r="G1021" s="1"/>
    </row>
    <row r="1022" spans="1:7">
      <c r="A1022" s="61" t="s">
        <v>40</v>
      </c>
      <c r="B1022" s="1">
        <v>19</v>
      </c>
      <c r="C1022" s="1">
        <v>4</v>
      </c>
      <c r="D1022" s="1" t="s">
        <v>183</v>
      </c>
      <c r="E1022" s="1" t="s">
        <v>128</v>
      </c>
      <c r="F1022" s="1"/>
      <c r="G1022" s="1"/>
    </row>
    <row r="1023" spans="1:7">
      <c r="A1023" s="61" t="s">
        <v>49</v>
      </c>
      <c r="B1023" s="1">
        <v>19</v>
      </c>
      <c r="C1023" s="1">
        <v>4</v>
      </c>
      <c r="D1023" s="1" t="s">
        <v>280</v>
      </c>
      <c r="E1023" s="1" t="s">
        <v>444</v>
      </c>
      <c r="F1023" s="1"/>
      <c r="G1023" s="1"/>
    </row>
    <row r="1024" spans="1:7">
      <c r="A1024" s="61" t="s">
        <v>50</v>
      </c>
      <c r="B1024" s="1">
        <v>19</v>
      </c>
      <c r="C1024" s="1">
        <v>4</v>
      </c>
      <c r="D1024" s="1" t="s">
        <v>280</v>
      </c>
      <c r="E1024" s="1" t="s">
        <v>444</v>
      </c>
      <c r="F1024" s="1"/>
      <c r="G1024" s="1"/>
    </row>
    <row r="1025" spans="1:7">
      <c r="A1025" s="61" t="s">
        <v>51</v>
      </c>
      <c r="B1025" s="1">
        <v>19</v>
      </c>
      <c r="C1025" s="1">
        <v>4</v>
      </c>
      <c r="D1025" s="1" t="s">
        <v>280</v>
      </c>
      <c r="E1025" s="1" t="s">
        <v>444</v>
      </c>
      <c r="F1025" s="1"/>
      <c r="G1025" s="1"/>
    </row>
    <row r="1026" spans="1:7">
      <c r="A1026" s="61" t="s">
        <v>52</v>
      </c>
      <c r="B1026" s="1">
        <v>19</v>
      </c>
      <c r="C1026" s="1">
        <v>4</v>
      </c>
      <c r="D1026" s="1" t="s">
        <v>280</v>
      </c>
      <c r="E1026" s="1" t="s">
        <v>444</v>
      </c>
      <c r="F1026" s="1"/>
      <c r="G1026" s="1"/>
    </row>
    <row r="1027" spans="1:7">
      <c r="A1027" s="61" t="s">
        <v>53</v>
      </c>
      <c r="B1027" s="1">
        <v>19</v>
      </c>
      <c r="C1027" s="1">
        <v>4</v>
      </c>
      <c r="D1027" s="1" t="s">
        <v>280</v>
      </c>
      <c r="E1027" s="1" t="s">
        <v>444</v>
      </c>
      <c r="F1027" s="1"/>
      <c r="G1027" s="1"/>
    </row>
    <row r="1028" spans="1:7">
      <c r="A1028" s="61" t="s">
        <v>54</v>
      </c>
      <c r="B1028" s="1">
        <v>19</v>
      </c>
      <c r="C1028" s="1">
        <v>4</v>
      </c>
      <c r="D1028" s="1" t="s">
        <v>280</v>
      </c>
      <c r="E1028" s="1" t="s">
        <v>444</v>
      </c>
      <c r="F1028" s="1"/>
      <c r="G1028" s="1"/>
    </row>
    <row r="1029" spans="1:7">
      <c r="A1029" s="61" t="s">
        <v>124</v>
      </c>
      <c r="B1029" s="1">
        <v>20</v>
      </c>
      <c r="C1029" s="1">
        <v>4</v>
      </c>
      <c r="D1029" s="1" t="s">
        <v>183</v>
      </c>
      <c r="E1029" s="1" t="s">
        <v>137</v>
      </c>
      <c r="F1029" s="1"/>
      <c r="G1029" s="1"/>
    </row>
    <row r="1030" spans="1:7">
      <c r="A1030" s="61" t="s">
        <v>185</v>
      </c>
      <c r="B1030" s="1">
        <v>20</v>
      </c>
      <c r="C1030" s="1">
        <v>4</v>
      </c>
      <c r="D1030" s="1" t="s">
        <v>183</v>
      </c>
      <c r="E1030" s="1" t="s">
        <v>400</v>
      </c>
      <c r="F1030" s="1"/>
      <c r="G1030" s="1"/>
    </row>
    <row r="1031" spans="1:7">
      <c r="A1031" s="61" t="s">
        <v>187</v>
      </c>
      <c r="B1031" s="1">
        <v>20</v>
      </c>
      <c r="C1031" s="1">
        <v>4</v>
      </c>
      <c r="D1031" s="1" t="s">
        <v>183</v>
      </c>
      <c r="E1031" s="1" t="s">
        <v>400</v>
      </c>
      <c r="F1031" s="1"/>
      <c r="G1031" s="1"/>
    </row>
    <row r="1032" spans="1:7" hidden="1">
      <c r="A1032" s="61" t="s">
        <v>23</v>
      </c>
      <c r="B1032" s="1">
        <v>21</v>
      </c>
      <c r="C1032" s="1">
        <v>3</v>
      </c>
      <c r="F1032" s="1"/>
      <c r="G1032" s="1"/>
    </row>
    <row r="1033" spans="1:7" hidden="1">
      <c r="A1033" s="61" t="s">
        <v>24</v>
      </c>
      <c r="B1033" s="1">
        <v>21</v>
      </c>
      <c r="C1033" s="1">
        <v>3</v>
      </c>
      <c r="F1033" s="1"/>
      <c r="G1033" s="1"/>
    </row>
    <row r="1034" spans="1:7" hidden="1">
      <c r="A1034" s="61" t="s">
        <v>26</v>
      </c>
      <c r="B1034" s="1">
        <v>21</v>
      </c>
      <c r="C1034" s="1">
        <v>3</v>
      </c>
      <c r="D1034" s="194" t="s">
        <v>183</v>
      </c>
      <c r="E1034" s="194" t="s">
        <v>321</v>
      </c>
      <c r="F1034" s="1"/>
      <c r="G1034" s="1"/>
    </row>
    <row r="1035" spans="1:7" hidden="1">
      <c r="A1035" s="61" t="s">
        <v>193</v>
      </c>
      <c r="B1035" s="1">
        <v>21</v>
      </c>
      <c r="C1035" s="1">
        <v>3</v>
      </c>
      <c r="F1035" s="1"/>
      <c r="G1035" s="1"/>
    </row>
    <row r="1036" spans="1:7" hidden="1">
      <c r="A1036" s="61" t="s">
        <v>28</v>
      </c>
      <c r="B1036" s="1">
        <v>21</v>
      </c>
      <c r="C1036" s="1">
        <v>3</v>
      </c>
      <c r="F1036" s="1"/>
      <c r="G1036" s="1"/>
    </row>
    <row r="1037" spans="1:7" hidden="1">
      <c r="A1037" s="61" t="s">
        <v>29</v>
      </c>
      <c r="B1037" s="1">
        <v>21</v>
      </c>
      <c r="C1037" s="1">
        <v>3</v>
      </c>
      <c r="F1037" s="1"/>
      <c r="G1037" s="1"/>
    </row>
    <row r="1038" spans="1:7" hidden="1">
      <c r="A1038" s="61" t="s">
        <v>33</v>
      </c>
      <c r="B1038" s="1">
        <v>21</v>
      </c>
      <c r="C1038" s="1">
        <v>3</v>
      </c>
      <c r="F1038" s="1"/>
      <c r="G1038" s="1"/>
    </row>
    <row r="1039" spans="1:7" hidden="1">
      <c r="A1039" s="61" t="s">
        <v>135</v>
      </c>
      <c r="B1039" s="1">
        <v>21</v>
      </c>
      <c r="C1039" s="1">
        <v>3</v>
      </c>
      <c r="F1039" s="1"/>
      <c r="G1039" s="1"/>
    </row>
    <row r="1040" spans="1:7" hidden="1">
      <c r="A1040" s="61" t="s">
        <v>34</v>
      </c>
      <c r="B1040" s="1">
        <v>21</v>
      </c>
      <c r="C1040" s="1">
        <v>3</v>
      </c>
      <c r="F1040" s="1"/>
      <c r="G1040" s="1"/>
    </row>
    <row r="1041" spans="1:7" hidden="1">
      <c r="A1041" s="61" t="s">
        <v>35</v>
      </c>
      <c r="B1041" s="1">
        <v>21</v>
      </c>
      <c r="C1041" s="1">
        <v>3</v>
      </c>
      <c r="F1041" s="1"/>
      <c r="G1041" s="1"/>
    </row>
    <row r="1042" spans="1:7" hidden="1">
      <c r="A1042" s="61" t="s">
        <v>36</v>
      </c>
      <c r="B1042" s="1">
        <v>21</v>
      </c>
      <c r="C1042" s="1">
        <v>3</v>
      </c>
      <c r="F1042" s="1"/>
      <c r="G1042" s="1"/>
    </row>
    <row r="1043" spans="1:7" hidden="1">
      <c r="A1043" s="61" t="s">
        <v>37</v>
      </c>
      <c r="B1043" s="1">
        <v>21</v>
      </c>
      <c r="C1043" s="1">
        <v>3</v>
      </c>
      <c r="F1043" s="1"/>
      <c r="G1043" s="1"/>
    </row>
    <row r="1044" spans="1:7" hidden="1">
      <c r="A1044" s="61" t="s">
        <v>38</v>
      </c>
      <c r="B1044" s="1">
        <v>21</v>
      </c>
      <c r="C1044" s="1">
        <v>3</v>
      </c>
      <c r="F1044" s="1"/>
      <c r="G1044" s="1"/>
    </row>
    <row r="1045" spans="1:7" hidden="1">
      <c r="A1045" s="61" t="s">
        <v>39</v>
      </c>
      <c r="B1045" s="1">
        <v>21</v>
      </c>
      <c r="C1045" s="1">
        <v>3</v>
      </c>
      <c r="F1045" s="1"/>
      <c r="G1045" s="1"/>
    </row>
    <row r="1046" spans="1:7" hidden="1">
      <c r="A1046" s="61" t="s">
        <v>40</v>
      </c>
      <c r="B1046" s="1">
        <v>21</v>
      </c>
      <c r="C1046" s="1">
        <v>3</v>
      </c>
      <c r="F1046" s="1"/>
      <c r="G1046" s="1"/>
    </row>
    <row r="1047" spans="1:7" hidden="1">
      <c r="A1047" s="61" t="s">
        <v>41</v>
      </c>
      <c r="B1047" s="1">
        <v>21</v>
      </c>
      <c r="C1047" s="1">
        <v>3</v>
      </c>
      <c r="F1047" s="1"/>
      <c r="G1047" s="1"/>
    </row>
    <row r="1048" spans="1:7" hidden="1">
      <c r="A1048" s="61" t="s">
        <v>42</v>
      </c>
      <c r="B1048" s="1">
        <v>21</v>
      </c>
      <c r="C1048" s="1">
        <v>3</v>
      </c>
      <c r="F1048" s="1"/>
      <c r="G1048" s="1"/>
    </row>
    <row r="1049" spans="1:7" hidden="1">
      <c r="A1049" s="61" t="s">
        <v>43</v>
      </c>
      <c r="B1049" s="1">
        <v>21</v>
      </c>
      <c r="C1049" s="1">
        <v>3</v>
      </c>
      <c r="F1049" s="1"/>
      <c r="G1049" s="1"/>
    </row>
    <row r="1050" spans="1:7" hidden="1">
      <c r="A1050" s="61" t="s">
        <v>44</v>
      </c>
      <c r="B1050" s="1">
        <v>21</v>
      </c>
      <c r="C1050" s="1">
        <v>3</v>
      </c>
      <c r="F1050" s="1"/>
      <c r="G1050" s="1"/>
    </row>
    <row r="1051" spans="1:7" hidden="1">
      <c r="A1051" s="61" t="s">
        <v>45</v>
      </c>
      <c r="B1051" s="1">
        <v>21</v>
      </c>
      <c r="C1051" s="1">
        <v>3</v>
      </c>
      <c r="F1051" s="1"/>
      <c r="G1051" s="1"/>
    </row>
    <row r="1052" spans="1:7" hidden="1">
      <c r="A1052" s="61" t="s">
        <v>46</v>
      </c>
      <c r="B1052" s="1">
        <v>21</v>
      </c>
      <c r="C1052" s="1">
        <v>3</v>
      </c>
      <c r="F1052" s="1"/>
      <c r="G1052" s="1"/>
    </row>
    <row r="1053" spans="1:7" hidden="1">
      <c r="A1053" s="61" t="s">
        <v>47</v>
      </c>
      <c r="B1053" s="1">
        <v>21</v>
      </c>
      <c r="C1053" s="1">
        <v>3</v>
      </c>
      <c r="F1053" s="1"/>
      <c r="G1053" s="1"/>
    </row>
    <row r="1054" spans="1:7" hidden="1">
      <c r="A1054" s="61" t="s">
        <v>49</v>
      </c>
      <c r="B1054" s="1">
        <v>21</v>
      </c>
      <c r="C1054" s="1">
        <v>3</v>
      </c>
      <c r="F1054" s="1"/>
      <c r="G1054" s="1"/>
    </row>
    <row r="1055" spans="1:7" hidden="1">
      <c r="A1055" s="61" t="s">
        <v>50</v>
      </c>
      <c r="B1055" s="1">
        <v>21</v>
      </c>
      <c r="C1055" s="1">
        <v>3</v>
      </c>
      <c r="F1055" s="1"/>
      <c r="G1055" s="1"/>
    </row>
    <row r="1056" spans="1:7" hidden="1">
      <c r="A1056" s="61" t="s">
        <v>51</v>
      </c>
      <c r="B1056" s="1">
        <v>21</v>
      </c>
      <c r="C1056" s="1">
        <v>3</v>
      </c>
      <c r="F1056" s="1"/>
      <c r="G1056" s="1"/>
    </row>
    <row r="1057" spans="1:7" hidden="1">
      <c r="A1057" s="61" t="s">
        <v>52</v>
      </c>
      <c r="B1057" s="1">
        <v>21</v>
      </c>
      <c r="C1057" s="1">
        <v>3</v>
      </c>
      <c r="F1057" s="1"/>
      <c r="G1057" s="1"/>
    </row>
    <row r="1058" spans="1:7" hidden="1">
      <c r="A1058" s="61" t="s">
        <v>53</v>
      </c>
      <c r="B1058" s="1">
        <v>21</v>
      </c>
      <c r="C1058" s="1">
        <v>3</v>
      </c>
      <c r="F1058" s="1"/>
      <c r="G1058" s="1"/>
    </row>
    <row r="1059" spans="1:7" hidden="1">
      <c r="A1059" s="61" t="s">
        <v>54</v>
      </c>
      <c r="B1059" s="1">
        <v>21</v>
      </c>
      <c r="C1059" s="1">
        <v>3</v>
      </c>
      <c r="F1059" s="1"/>
      <c r="G1059" s="1"/>
    </row>
    <row r="1060" spans="1:7" hidden="1">
      <c r="A1060" s="61" t="s">
        <v>55</v>
      </c>
      <c r="B1060" s="1">
        <v>21</v>
      </c>
      <c r="C1060" s="1">
        <v>3</v>
      </c>
      <c r="F1060" s="1"/>
      <c r="G1060" s="1"/>
    </row>
    <row r="1061" spans="1:7" hidden="1">
      <c r="A1061" s="61" t="s">
        <v>56</v>
      </c>
      <c r="B1061" s="1">
        <v>21</v>
      </c>
      <c r="C1061" s="1">
        <v>3</v>
      </c>
      <c r="F1061" s="1"/>
      <c r="G1061" s="1"/>
    </row>
    <row r="1062" spans="1:7" hidden="1">
      <c r="A1062" s="61" t="s">
        <v>57</v>
      </c>
      <c r="B1062" s="1">
        <v>21</v>
      </c>
      <c r="C1062" s="1">
        <v>3</v>
      </c>
      <c r="F1062" s="1"/>
      <c r="G1062" s="1"/>
    </row>
    <row r="1063" spans="1:7" hidden="1">
      <c r="A1063" s="61" t="s">
        <v>58</v>
      </c>
      <c r="B1063" s="1">
        <v>21</v>
      </c>
      <c r="C1063" s="1">
        <v>3</v>
      </c>
      <c r="F1063" s="1"/>
      <c r="G1063" s="1"/>
    </row>
    <row r="1064" spans="1:7" hidden="1">
      <c r="A1064" s="61" t="s">
        <v>59</v>
      </c>
      <c r="B1064" s="1">
        <v>21</v>
      </c>
      <c r="C1064" s="1">
        <v>3</v>
      </c>
      <c r="F1064" s="1"/>
      <c r="G1064" s="1"/>
    </row>
    <row r="1065" spans="1:7" hidden="1">
      <c r="A1065" s="61" t="s">
        <v>60</v>
      </c>
      <c r="B1065" s="1">
        <v>21</v>
      </c>
      <c r="C1065" s="1">
        <v>3</v>
      </c>
      <c r="F1065" s="1"/>
      <c r="G1065" s="1"/>
    </row>
    <row r="1066" spans="1:7" hidden="1">
      <c r="A1066" s="61" t="s">
        <v>61</v>
      </c>
      <c r="B1066" s="1">
        <v>21</v>
      </c>
      <c r="C1066" s="1">
        <v>3</v>
      </c>
      <c r="F1066" s="1"/>
      <c r="G1066" s="1"/>
    </row>
    <row r="1067" spans="1:7" hidden="1">
      <c r="A1067" s="61" t="s">
        <v>185</v>
      </c>
      <c r="B1067" s="1">
        <v>21</v>
      </c>
      <c r="C1067" s="1">
        <v>3</v>
      </c>
      <c r="F1067" s="1"/>
      <c r="G1067" s="1"/>
    </row>
    <row r="1068" spans="1:7" hidden="1">
      <c r="A1068" s="61" t="s">
        <v>187</v>
      </c>
      <c r="B1068" s="1">
        <v>21</v>
      </c>
      <c r="C1068" s="1">
        <v>3</v>
      </c>
      <c r="F1068" s="1"/>
      <c r="G1068" s="1"/>
    </row>
    <row r="1069" spans="1:7">
      <c r="A1069" s="61" t="s">
        <v>192</v>
      </c>
      <c r="B1069" s="1">
        <v>20</v>
      </c>
      <c r="C1069" s="1">
        <v>4</v>
      </c>
      <c r="D1069" s="1" t="s">
        <v>183</v>
      </c>
      <c r="E1069" s="1" t="s">
        <v>400</v>
      </c>
      <c r="F1069" s="1"/>
      <c r="G1069" s="1"/>
    </row>
    <row r="1070" spans="1:7">
      <c r="A1070" s="61" t="s">
        <v>180</v>
      </c>
      <c r="B1070" s="1">
        <v>20</v>
      </c>
      <c r="C1070" s="1">
        <v>4</v>
      </c>
      <c r="D1070" s="1" t="s">
        <v>183</v>
      </c>
      <c r="E1070" s="1" t="s">
        <v>445</v>
      </c>
      <c r="F1070" s="1"/>
      <c r="G1070" s="1"/>
    </row>
    <row r="1071" spans="1:7">
      <c r="A1071" s="61" t="s">
        <v>55</v>
      </c>
      <c r="B1071" s="1">
        <v>20</v>
      </c>
      <c r="C1071" s="1">
        <v>4</v>
      </c>
      <c r="D1071" s="1" t="s">
        <v>391</v>
      </c>
      <c r="E1071" s="1" t="s">
        <v>446</v>
      </c>
      <c r="F1071" s="1"/>
      <c r="G1071" s="1"/>
    </row>
    <row r="1072" spans="1:7">
      <c r="A1072" s="61" t="s">
        <v>56</v>
      </c>
      <c r="B1072" s="1">
        <v>20</v>
      </c>
      <c r="C1072" s="1">
        <v>4</v>
      </c>
      <c r="D1072" s="1" t="s">
        <v>77</v>
      </c>
      <c r="E1072" s="1" t="s">
        <v>418</v>
      </c>
      <c r="F1072" s="1"/>
      <c r="G1072" s="1"/>
    </row>
    <row r="1073" spans="1:7">
      <c r="A1073" s="61" t="s">
        <v>57</v>
      </c>
      <c r="B1073" s="1">
        <v>20</v>
      </c>
      <c r="C1073" s="1">
        <v>4</v>
      </c>
      <c r="D1073" s="1" t="s">
        <v>391</v>
      </c>
      <c r="E1073" s="1" t="s">
        <v>348</v>
      </c>
      <c r="F1073" s="1"/>
      <c r="G1073" s="1"/>
    </row>
    <row r="1074" spans="1:7">
      <c r="A1074" s="61" t="s">
        <v>58</v>
      </c>
      <c r="B1074" s="1">
        <v>20</v>
      </c>
      <c r="C1074" s="1">
        <v>4</v>
      </c>
      <c r="D1074" s="1" t="s">
        <v>391</v>
      </c>
      <c r="E1074" s="1" t="s">
        <v>79</v>
      </c>
      <c r="F1074" s="1"/>
      <c r="G1074" s="1"/>
    </row>
    <row r="1075" spans="1:7" hidden="1">
      <c r="A1075" s="61" t="s">
        <v>23</v>
      </c>
      <c r="B1075" s="1">
        <v>22</v>
      </c>
      <c r="C1075" s="1">
        <v>3</v>
      </c>
      <c r="F1075" s="1"/>
      <c r="G1075" s="1"/>
    </row>
    <row r="1076" spans="1:7" hidden="1">
      <c r="A1076" s="61" t="s">
        <v>24</v>
      </c>
      <c r="B1076" s="1">
        <v>22</v>
      </c>
      <c r="C1076" s="1">
        <v>3</v>
      </c>
      <c r="F1076" s="1"/>
      <c r="G1076" s="1"/>
    </row>
    <row r="1077" spans="1:7" hidden="1">
      <c r="A1077" s="61" t="s">
        <v>26</v>
      </c>
      <c r="B1077" s="1">
        <v>22</v>
      </c>
      <c r="C1077" s="1">
        <v>3</v>
      </c>
      <c r="F1077" s="1"/>
      <c r="G1077" s="1"/>
    </row>
    <row r="1078" spans="1:7" hidden="1">
      <c r="A1078" s="61" t="s">
        <v>193</v>
      </c>
      <c r="B1078" s="1">
        <v>22</v>
      </c>
      <c r="C1078" s="1">
        <v>3</v>
      </c>
      <c r="F1078" s="1"/>
      <c r="G1078" s="1"/>
    </row>
    <row r="1079" spans="1:7" hidden="1">
      <c r="A1079" s="61" t="s">
        <v>28</v>
      </c>
      <c r="B1079" s="1">
        <v>22</v>
      </c>
      <c r="C1079" s="1">
        <v>3</v>
      </c>
      <c r="F1079" s="1"/>
      <c r="G1079" s="1"/>
    </row>
    <row r="1080" spans="1:7" hidden="1">
      <c r="A1080" s="61" t="s">
        <v>29</v>
      </c>
      <c r="B1080" s="1">
        <v>22</v>
      </c>
      <c r="C1080" s="1">
        <v>3</v>
      </c>
      <c r="F1080" s="1"/>
      <c r="G1080" s="1"/>
    </row>
    <row r="1081" spans="1:7" hidden="1">
      <c r="A1081" s="61" t="s">
        <v>30</v>
      </c>
      <c r="B1081" s="1">
        <v>22</v>
      </c>
      <c r="C1081" s="1">
        <v>3</v>
      </c>
      <c r="F1081" s="1"/>
      <c r="G1081" s="1"/>
    </row>
    <row r="1082" spans="1:7" hidden="1">
      <c r="A1082" s="61" t="s">
        <v>31</v>
      </c>
      <c r="B1082" s="1">
        <v>22</v>
      </c>
      <c r="C1082" s="1">
        <v>3</v>
      </c>
      <c r="F1082" s="1"/>
      <c r="G1082" s="1"/>
    </row>
    <row r="1083" spans="1:7" hidden="1">
      <c r="A1083" s="61" t="s">
        <v>33</v>
      </c>
      <c r="B1083" s="1">
        <v>22</v>
      </c>
      <c r="C1083" s="1">
        <v>3</v>
      </c>
      <c r="F1083" s="1"/>
      <c r="G1083" s="1"/>
    </row>
    <row r="1084" spans="1:7" hidden="1">
      <c r="A1084" s="61" t="s">
        <v>135</v>
      </c>
      <c r="B1084" s="1">
        <v>22</v>
      </c>
      <c r="C1084" s="1">
        <v>3</v>
      </c>
      <c r="F1084" s="1"/>
      <c r="G1084" s="1"/>
    </row>
    <row r="1085" spans="1:7" hidden="1">
      <c r="A1085" s="61" t="s">
        <v>34</v>
      </c>
      <c r="B1085" s="1">
        <v>22</v>
      </c>
      <c r="C1085" s="1">
        <v>3</v>
      </c>
      <c r="F1085" s="1"/>
      <c r="G1085" s="1"/>
    </row>
    <row r="1086" spans="1:7" hidden="1">
      <c r="A1086" s="61" t="s">
        <v>38</v>
      </c>
      <c r="B1086" s="1">
        <v>22</v>
      </c>
      <c r="C1086" s="1">
        <v>3</v>
      </c>
      <c r="F1086" s="1"/>
      <c r="G1086" s="1"/>
    </row>
    <row r="1087" spans="1:7" hidden="1">
      <c r="A1087" s="61" t="s">
        <v>39</v>
      </c>
      <c r="B1087" s="1">
        <v>22</v>
      </c>
      <c r="C1087" s="1">
        <v>3</v>
      </c>
      <c r="F1087" s="1"/>
      <c r="G1087" s="1"/>
    </row>
    <row r="1088" spans="1:7" hidden="1">
      <c r="A1088" s="61" t="s">
        <v>41</v>
      </c>
      <c r="B1088" s="1">
        <v>22</v>
      </c>
      <c r="C1088" s="1">
        <v>3</v>
      </c>
      <c r="F1088" s="1"/>
      <c r="G1088" s="1"/>
    </row>
    <row r="1089" spans="1:7" hidden="1">
      <c r="A1089" s="61" t="s">
        <v>42</v>
      </c>
      <c r="B1089" s="1">
        <v>22</v>
      </c>
      <c r="C1089" s="1">
        <v>3</v>
      </c>
      <c r="F1089" s="1"/>
      <c r="G1089" s="1"/>
    </row>
    <row r="1090" spans="1:7" hidden="1">
      <c r="A1090" s="61" t="s">
        <v>43</v>
      </c>
      <c r="B1090" s="1">
        <v>22</v>
      </c>
      <c r="C1090" s="1">
        <v>3</v>
      </c>
      <c r="F1090" s="1"/>
      <c r="G1090" s="1"/>
    </row>
    <row r="1091" spans="1:7" hidden="1">
      <c r="A1091" s="61" t="s">
        <v>44</v>
      </c>
      <c r="B1091" s="1">
        <v>22</v>
      </c>
      <c r="C1091" s="1">
        <v>3</v>
      </c>
      <c r="F1091" s="1"/>
      <c r="G1091" s="1"/>
    </row>
    <row r="1092" spans="1:7" hidden="1">
      <c r="A1092" s="61" t="s">
        <v>49</v>
      </c>
      <c r="B1092" s="1">
        <v>22</v>
      </c>
      <c r="C1092" s="1">
        <v>3</v>
      </c>
      <c r="F1092" s="1"/>
      <c r="G1092" s="1"/>
    </row>
    <row r="1093" spans="1:7" hidden="1">
      <c r="A1093" s="61" t="s">
        <v>50</v>
      </c>
      <c r="B1093" s="1">
        <v>22</v>
      </c>
      <c r="C1093" s="1">
        <v>3</v>
      </c>
      <c r="F1093" s="1"/>
      <c r="G1093" s="1"/>
    </row>
    <row r="1094" spans="1:7" hidden="1">
      <c r="A1094" s="61" t="s">
        <v>51</v>
      </c>
      <c r="B1094" s="1">
        <v>22</v>
      </c>
      <c r="C1094" s="1">
        <v>3</v>
      </c>
      <c r="F1094" s="1"/>
      <c r="G1094" s="1"/>
    </row>
    <row r="1095" spans="1:7" hidden="1">
      <c r="A1095" s="61" t="s">
        <v>52</v>
      </c>
      <c r="B1095" s="1">
        <v>22</v>
      </c>
      <c r="C1095" s="1">
        <v>3</v>
      </c>
      <c r="F1095" s="1"/>
      <c r="G1095" s="1"/>
    </row>
    <row r="1096" spans="1:7" hidden="1">
      <c r="A1096" s="61" t="s">
        <v>53</v>
      </c>
      <c r="B1096" s="1">
        <v>22</v>
      </c>
      <c r="C1096" s="1">
        <v>3</v>
      </c>
      <c r="F1096" s="1"/>
      <c r="G1096" s="1"/>
    </row>
    <row r="1097" spans="1:7" hidden="1">
      <c r="A1097" s="61" t="s">
        <v>54</v>
      </c>
      <c r="B1097" s="1">
        <v>22</v>
      </c>
      <c r="C1097" s="1">
        <v>3</v>
      </c>
      <c r="F1097" s="1"/>
      <c r="G1097" s="1"/>
    </row>
    <row r="1098" spans="1:7" hidden="1">
      <c r="A1098" s="61" t="s">
        <v>55</v>
      </c>
      <c r="B1098" s="1">
        <v>22</v>
      </c>
      <c r="C1098" s="1">
        <v>3</v>
      </c>
      <c r="F1098" s="1"/>
      <c r="G1098" s="1"/>
    </row>
    <row r="1099" spans="1:7" hidden="1">
      <c r="A1099" s="61" t="s">
        <v>56</v>
      </c>
      <c r="B1099" s="1">
        <v>22</v>
      </c>
      <c r="C1099" s="1">
        <v>3</v>
      </c>
      <c r="F1099" s="1"/>
      <c r="G1099" s="1"/>
    </row>
    <row r="1100" spans="1:7" hidden="1">
      <c r="A1100" s="61" t="s">
        <v>57</v>
      </c>
      <c r="B1100" s="1">
        <v>22</v>
      </c>
      <c r="C1100" s="1">
        <v>3</v>
      </c>
      <c r="F1100" s="1"/>
      <c r="G1100" s="1"/>
    </row>
    <row r="1101" spans="1:7" hidden="1">
      <c r="A1101" s="61" t="s">
        <v>58</v>
      </c>
      <c r="B1101" s="1">
        <v>22</v>
      </c>
      <c r="C1101" s="1">
        <v>3</v>
      </c>
      <c r="F1101" s="1"/>
      <c r="G1101" s="1"/>
    </row>
    <row r="1102" spans="1:7" hidden="1">
      <c r="A1102" s="61" t="s">
        <v>59</v>
      </c>
      <c r="B1102" s="1">
        <v>22</v>
      </c>
      <c r="C1102" s="1">
        <v>3</v>
      </c>
      <c r="F1102" s="1"/>
      <c r="G1102" s="1"/>
    </row>
    <row r="1103" spans="1:7" hidden="1">
      <c r="A1103" s="61" t="s">
        <v>60</v>
      </c>
      <c r="B1103" s="1">
        <v>22</v>
      </c>
      <c r="C1103" s="1">
        <v>3</v>
      </c>
      <c r="F1103" s="1"/>
      <c r="G1103" s="1"/>
    </row>
    <row r="1104" spans="1:7" hidden="1">
      <c r="A1104" s="61" t="s">
        <v>185</v>
      </c>
      <c r="B1104" s="1">
        <v>22</v>
      </c>
      <c r="C1104" s="1">
        <v>3</v>
      </c>
      <c r="F1104" s="1"/>
      <c r="G1104" s="1"/>
    </row>
    <row r="1105" spans="1:7" hidden="1">
      <c r="A1105" s="61" t="s">
        <v>187</v>
      </c>
      <c r="B1105" s="1">
        <v>22</v>
      </c>
      <c r="C1105" s="1">
        <v>3</v>
      </c>
      <c r="F1105" s="1"/>
      <c r="G1105" s="1"/>
    </row>
    <row r="1106" spans="1:7" hidden="1">
      <c r="A1106" s="61" t="s">
        <v>192</v>
      </c>
      <c r="B1106" s="1">
        <v>22</v>
      </c>
      <c r="C1106" s="1">
        <v>3</v>
      </c>
      <c r="F1106" s="1"/>
      <c r="G1106" s="1"/>
    </row>
    <row r="1107" spans="1:7">
      <c r="A1107" s="61" t="s">
        <v>59</v>
      </c>
      <c r="B1107" s="1">
        <v>20</v>
      </c>
      <c r="C1107" s="1">
        <v>4</v>
      </c>
      <c r="D1107" s="1" t="s">
        <v>391</v>
      </c>
      <c r="E1107" s="1" t="s">
        <v>79</v>
      </c>
      <c r="F1107" s="1"/>
      <c r="G1107" s="1"/>
    </row>
    <row r="1108" spans="1:7">
      <c r="A1108" s="61" t="s">
        <v>26</v>
      </c>
      <c r="B1108" s="1">
        <v>20</v>
      </c>
      <c r="C1108" s="1">
        <v>4</v>
      </c>
      <c r="D1108" s="1" t="s">
        <v>183</v>
      </c>
      <c r="E1108" s="1" t="s">
        <v>439</v>
      </c>
      <c r="F1108" s="1"/>
      <c r="G1108" s="1"/>
    </row>
    <row r="1109" spans="1:7">
      <c r="A1109" s="61" t="s">
        <v>31</v>
      </c>
      <c r="B1109" s="1">
        <v>20</v>
      </c>
      <c r="C1109" s="1">
        <v>4</v>
      </c>
      <c r="D1109" s="1" t="s">
        <v>280</v>
      </c>
      <c r="E1109" s="1" t="s">
        <v>326</v>
      </c>
      <c r="F1109" s="1"/>
      <c r="G1109" s="1"/>
    </row>
    <row r="1110" spans="1:7">
      <c r="A1110" s="61" t="s">
        <v>49</v>
      </c>
      <c r="B1110" s="1">
        <v>20</v>
      </c>
      <c r="C1110" s="1">
        <v>4</v>
      </c>
      <c r="D1110" s="1" t="s">
        <v>183</v>
      </c>
      <c r="E1110" s="1" t="s">
        <v>447</v>
      </c>
      <c r="F1110" s="1"/>
      <c r="G1110" s="1"/>
    </row>
    <row r="1111" spans="1:7">
      <c r="A1111" s="61" t="s">
        <v>50</v>
      </c>
      <c r="B1111" s="1">
        <v>20</v>
      </c>
      <c r="C1111" s="1">
        <v>4</v>
      </c>
      <c r="D1111" s="1" t="s">
        <v>183</v>
      </c>
      <c r="E1111" s="1" t="s">
        <v>447</v>
      </c>
      <c r="F1111" s="1"/>
      <c r="G1111" s="1"/>
    </row>
    <row r="1112" spans="1:7">
      <c r="A1112" s="61" t="s">
        <v>51</v>
      </c>
      <c r="B1112" s="1">
        <v>20</v>
      </c>
      <c r="C1112" s="1">
        <v>4</v>
      </c>
      <c r="D1112" s="1" t="s">
        <v>183</v>
      </c>
      <c r="E1112" s="1" t="s">
        <v>447</v>
      </c>
      <c r="F1112" s="1"/>
      <c r="G1112" s="1"/>
    </row>
    <row r="1113" spans="1:7">
      <c r="A1113" s="61" t="s">
        <v>52</v>
      </c>
      <c r="B1113" s="1">
        <v>20</v>
      </c>
      <c r="C1113" s="1">
        <v>4</v>
      </c>
      <c r="D1113" s="1" t="s">
        <v>183</v>
      </c>
      <c r="E1113" s="1" t="s">
        <v>447</v>
      </c>
      <c r="F1113" s="1"/>
      <c r="G1113" s="1"/>
    </row>
    <row r="1114" spans="1:7">
      <c r="A1114" s="61" t="s">
        <v>53</v>
      </c>
      <c r="B1114" s="1">
        <v>20</v>
      </c>
      <c r="C1114" s="1">
        <v>4</v>
      </c>
      <c r="D1114" s="1" t="s">
        <v>183</v>
      </c>
      <c r="E1114" s="1" t="s">
        <v>447</v>
      </c>
      <c r="F1114" s="1"/>
      <c r="G1114" s="1"/>
    </row>
    <row r="1115" spans="1:7">
      <c r="A1115" s="61" t="s">
        <v>54</v>
      </c>
      <c r="B1115" s="1">
        <v>20</v>
      </c>
      <c r="C1115" s="1">
        <v>4</v>
      </c>
      <c r="D1115" s="1" t="s">
        <v>183</v>
      </c>
      <c r="E1115" s="1" t="s">
        <v>447</v>
      </c>
      <c r="F1115" s="1"/>
      <c r="G1115" s="1"/>
    </row>
    <row r="1116" spans="1:7" hidden="1">
      <c r="A1116" s="61" t="s">
        <v>23</v>
      </c>
      <c r="B1116" s="1">
        <v>23</v>
      </c>
      <c r="C1116" s="1">
        <v>3</v>
      </c>
      <c r="F1116" s="1"/>
      <c r="G1116" s="1"/>
    </row>
    <row r="1117" spans="1:7" hidden="1">
      <c r="A1117" s="61" t="s">
        <v>24</v>
      </c>
      <c r="B1117" s="1">
        <v>23</v>
      </c>
      <c r="C1117" s="1">
        <v>3</v>
      </c>
      <c r="F1117" s="1"/>
      <c r="G1117" s="1"/>
    </row>
    <row r="1118" spans="1:7" hidden="1">
      <c r="A1118" s="61" t="s">
        <v>26</v>
      </c>
      <c r="B1118" s="1">
        <v>23</v>
      </c>
      <c r="C1118" s="1">
        <v>3</v>
      </c>
      <c r="F1118" s="1"/>
      <c r="G1118" s="1"/>
    </row>
    <row r="1119" spans="1:7" hidden="1">
      <c r="A1119" s="61" t="s">
        <v>29</v>
      </c>
      <c r="B1119" s="1">
        <v>23</v>
      </c>
      <c r="C1119" s="1">
        <v>3</v>
      </c>
      <c r="F1119" s="1"/>
      <c r="G1119" s="1"/>
    </row>
    <row r="1120" spans="1:7" hidden="1">
      <c r="A1120" s="61" t="s">
        <v>30</v>
      </c>
      <c r="B1120" s="1">
        <v>23</v>
      </c>
      <c r="C1120" s="1">
        <v>3</v>
      </c>
      <c r="F1120" s="1"/>
      <c r="G1120" s="1"/>
    </row>
    <row r="1121" spans="1:7" hidden="1">
      <c r="A1121" s="61" t="s">
        <v>33</v>
      </c>
      <c r="B1121" s="1">
        <v>23</v>
      </c>
      <c r="C1121" s="1">
        <v>3</v>
      </c>
      <c r="F1121" s="1"/>
      <c r="G1121" s="1"/>
    </row>
    <row r="1122" spans="1:7" hidden="1">
      <c r="A1122" s="61" t="s">
        <v>135</v>
      </c>
      <c r="B1122" s="1">
        <v>23</v>
      </c>
      <c r="C1122" s="1">
        <v>3</v>
      </c>
      <c r="F1122" s="1"/>
      <c r="G1122" s="1"/>
    </row>
    <row r="1123" spans="1:7" hidden="1">
      <c r="A1123" s="61" t="s">
        <v>38</v>
      </c>
      <c r="B1123" s="1">
        <v>23</v>
      </c>
      <c r="C1123" s="1">
        <v>3</v>
      </c>
      <c r="F1123" s="1"/>
      <c r="G1123" s="1"/>
    </row>
    <row r="1124" spans="1:7" hidden="1">
      <c r="A1124" s="61" t="s">
        <v>49</v>
      </c>
      <c r="B1124" s="1">
        <v>23</v>
      </c>
      <c r="C1124" s="1">
        <v>3</v>
      </c>
      <c r="F1124" s="1"/>
      <c r="G1124" s="1"/>
    </row>
    <row r="1125" spans="1:7" hidden="1">
      <c r="A1125" s="61" t="s">
        <v>50</v>
      </c>
      <c r="B1125" s="1">
        <v>23</v>
      </c>
      <c r="C1125" s="1">
        <v>3</v>
      </c>
      <c r="F1125" s="1"/>
      <c r="G1125" s="1"/>
    </row>
    <row r="1126" spans="1:7" hidden="1">
      <c r="A1126" s="61" t="s">
        <v>51</v>
      </c>
      <c r="B1126" s="1">
        <v>23</v>
      </c>
      <c r="C1126" s="1">
        <v>3</v>
      </c>
      <c r="F1126" s="1"/>
      <c r="G1126" s="1"/>
    </row>
    <row r="1127" spans="1:7" hidden="1">
      <c r="A1127" s="61" t="s">
        <v>52</v>
      </c>
      <c r="B1127" s="1">
        <v>23</v>
      </c>
      <c r="C1127" s="1">
        <v>3</v>
      </c>
      <c r="F1127" s="1"/>
      <c r="G1127" s="1"/>
    </row>
    <row r="1128" spans="1:7" hidden="1">
      <c r="A1128" s="61" t="s">
        <v>53</v>
      </c>
      <c r="B1128" s="1">
        <v>23</v>
      </c>
      <c r="C1128" s="1">
        <v>3</v>
      </c>
      <c r="F1128" s="1"/>
      <c r="G1128" s="1"/>
    </row>
    <row r="1129" spans="1:7" hidden="1">
      <c r="A1129" s="61" t="s">
        <v>54</v>
      </c>
      <c r="B1129" s="1">
        <v>23</v>
      </c>
      <c r="C1129" s="1">
        <v>3</v>
      </c>
      <c r="F1129" s="1"/>
      <c r="G1129" s="1"/>
    </row>
    <row r="1130" spans="1:7" hidden="1">
      <c r="A1130" s="61" t="s">
        <v>60</v>
      </c>
      <c r="B1130" s="1">
        <v>23</v>
      </c>
      <c r="C1130" s="1">
        <v>3</v>
      </c>
      <c r="F1130" s="1"/>
      <c r="G1130" s="1"/>
    </row>
    <row r="1131" spans="1:7" hidden="1">
      <c r="A1131" s="61" t="s">
        <v>185</v>
      </c>
      <c r="B1131" s="1">
        <v>23</v>
      </c>
      <c r="C1131" s="1">
        <v>3</v>
      </c>
      <c r="F1131" s="1"/>
      <c r="G1131" s="1"/>
    </row>
    <row r="1132" spans="1:7" hidden="1">
      <c r="A1132" s="61" t="s">
        <v>187</v>
      </c>
      <c r="B1132" s="1">
        <v>23</v>
      </c>
      <c r="C1132" s="1">
        <v>3</v>
      </c>
      <c r="F1132" s="1"/>
      <c r="G1132" s="1"/>
    </row>
    <row r="1133" spans="1:7" hidden="1">
      <c r="A1133" s="61" t="s">
        <v>192</v>
      </c>
      <c r="B1133" s="1">
        <v>23</v>
      </c>
      <c r="C1133" s="1">
        <v>3</v>
      </c>
      <c r="F1133" s="1"/>
      <c r="G1133" s="1"/>
    </row>
    <row r="1134" spans="1:7" hidden="1">
      <c r="A1134" s="61" t="s">
        <v>180</v>
      </c>
      <c r="B1134" s="1">
        <v>23</v>
      </c>
      <c r="C1134" s="1">
        <v>3</v>
      </c>
      <c r="D1134" s="194" t="s">
        <v>280</v>
      </c>
      <c r="E1134" s="194" t="s">
        <v>448</v>
      </c>
      <c r="F1134" s="1"/>
      <c r="G1134" s="1"/>
    </row>
    <row r="1135" spans="1:7">
      <c r="A1135" s="61" t="s">
        <v>185</v>
      </c>
      <c r="B1135" s="1">
        <v>21</v>
      </c>
      <c r="C1135" s="1">
        <v>4</v>
      </c>
      <c r="D1135" s="1" t="s">
        <v>183</v>
      </c>
      <c r="E1135" s="1" t="s">
        <v>400</v>
      </c>
      <c r="F1135" s="1"/>
      <c r="G1135" s="1"/>
    </row>
    <row r="1136" spans="1:7">
      <c r="A1136" s="61" t="s">
        <v>187</v>
      </c>
      <c r="B1136" s="1">
        <v>21</v>
      </c>
      <c r="C1136" s="1">
        <v>4</v>
      </c>
      <c r="D1136" s="1" t="s">
        <v>183</v>
      </c>
      <c r="E1136" s="1" t="s">
        <v>400</v>
      </c>
      <c r="F1136" s="1"/>
      <c r="G1136" s="1"/>
    </row>
    <row r="1137" spans="1:7">
      <c r="A1137" s="61" t="s">
        <v>192</v>
      </c>
      <c r="B1137" s="1">
        <v>21</v>
      </c>
      <c r="C1137" s="1">
        <v>4</v>
      </c>
      <c r="D1137" s="1" t="s">
        <v>183</v>
      </c>
      <c r="E1137" s="1" t="s">
        <v>400</v>
      </c>
      <c r="F1137" s="1"/>
      <c r="G1137" s="1"/>
    </row>
    <row r="1138" spans="1:7">
      <c r="A1138" s="61" t="s">
        <v>55</v>
      </c>
      <c r="B1138" s="1">
        <v>21</v>
      </c>
      <c r="C1138" s="1">
        <v>4</v>
      </c>
      <c r="D1138" s="1" t="s">
        <v>77</v>
      </c>
      <c r="E1138" s="1" t="s">
        <v>449</v>
      </c>
      <c r="F1138" s="1"/>
      <c r="G1138" s="1"/>
    </row>
    <row r="1139" spans="1:7">
      <c r="A1139" s="61" t="s">
        <v>56</v>
      </c>
      <c r="B1139" s="1">
        <v>21</v>
      </c>
      <c r="C1139" s="1">
        <v>4</v>
      </c>
      <c r="D1139" s="1" t="s">
        <v>450</v>
      </c>
      <c r="E1139" s="1" t="s">
        <v>451</v>
      </c>
      <c r="F1139" s="1"/>
      <c r="G1139" s="1"/>
    </row>
    <row r="1140" spans="1:7">
      <c r="A1140" s="61" t="s">
        <v>26</v>
      </c>
      <c r="B1140" s="1">
        <v>21</v>
      </c>
      <c r="C1140" s="1">
        <v>4</v>
      </c>
      <c r="D1140" s="1" t="s">
        <v>183</v>
      </c>
      <c r="E1140" s="1" t="s">
        <v>439</v>
      </c>
      <c r="F1140" s="1"/>
      <c r="G1140" s="1"/>
    </row>
    <row r="1141" spans="1:7">
      <c r="A1141" s="61" t="s">
        <v>49</v>
      </c>
      <c r="B1141" s="1">
        <v>21</v>
      </c>
      <c r="C1141" s="1">
        <v>4</v>
      </c>
      <c r="D1141" s="1" t="s">
        <v>77</v>
      </c>
      <c r="E1141" s="1" t="s">
        <v>452</v>
      </c>
      <c r="F1141" s="1"/>
      <c r="G1141" s="1"/>
    </row>
    <row r="1142" spans="1:7">
      <c r="A1142" s="61" t="s">
        <v>50</v>
      </c>
      <c r="B1142" s="1">
        <v>21</v>
      </c>
      <c r="C1142" s="1">
        <v>4</v>
      </c>
      <c r="D1142" s="1" t="s">
        <v>77</v>
      </c>
      <c r="E1142" s="1" t="s">
        <v>452</v>
      </c>
      <c r="F1142" s="1"/>
      <c r="G1142" s="1"/>
    </row>
    <row r="1143" spans="1:7">
      <c r="A1143" s="61" t="s">
        <v>51</v>
      </c>
      <c r="B1143" s="1">
        <v>21</v>
      </c>
      <c r="C1143" s="1">
        <v>4</v>
      </c>
      <c r="D1143" s="1" t="s">
        <v>77</v>
      </c>
      <c r="E1143" s="1" t="s">
        <v>452</v>
      </c>
      <c r="F1143" s="1"/>
      <c r="G1143" s="1"/>
    </row>
    <row r="1144" spans="1:7">
      <c r="A1144" s="61" t="s">
        <v>52</v>
      </c>
      <c r="B1144" s="1">
        <v>21</v>
      </c>
      <c r="C1144" s="1">
        <v>4</v>
      </c>
      <c r="D1144" s="1" t="s">
        <v>77</v>
      </c>
      <c r="E1144" s="1" t="s">
        <v>452</v>
      </c>
      <c r="F1144" s="1"/>
      <c r="G1144" s="1"/>
    </row>
    <row r="1145" spans="1:7">
      <c r="A1145" s="61" t="s">
        <v>53</v>
      </c>
      <c r="B1145" s="1">
        <v>21</v>
      </c>
      <c r="C1145" s="1">
        <v>4</v>
      </c>
      <c r="D1145" s="1" t="s">
        <v>77</v>
      </c>
      <c r="E1145" s="1" t="s">
        <v>452</v>
      </c>
      <c r="F1145" s="1"/>
      <c r="G1145" s="1"/>
    </row>
    <row r="1146" spans="1:7">
      <c r="A1146" s="61" t="s">
        <v>54</v>
      </c>
      <c r="B1146" s="1">
        <v>21</v>
      </c>
      <c r="C1146" s="1">
        <v>4</v>
      </c>
      <c r="D1146" s="1" t="s">
        <v>77</v>
      </c>
      <c r="E1146" s="1" t="s">
        <v>452</v>
      </c>
      <c r="F1146" s="1"/>
      <c r="G1146" s="1"/>
    </row>
    <row r="1147" spans="1:7">
      <c r="A1147" s="61" t="s">
        <v>185</v>
      </c>
      <c r="B1147" s="1">
        <v>22</v>
      </c>
      <c r="C1147" s="1">
        <v>4</v>
      </c>
      <c r="F1147" s="1"/>
      <c r="G1147" s="1"/>
    </row>
    <row r="1148" spans="1:7">
      <c r="A1148" s="61" t="s">
        <v>55</v>
      </c>
      <c r="B1148" s="1">
        <v>22</v>
      </c>
      <c r="C1148" s="1">
        <v>4</v>
      </c>
      <c r="D1148" s="1" t="s">
        <v>77</v>
      </c>
      <c r="E1148" s="1" t="s">
        <v>453</v>
      </c>
      <c r="F1148" s="1"/>
      <c r="G1148" s="1"/>
    </row>
    <row r="1149" spans="1:7">
      <c r="A1149" s="61" t="s">
        <v>56</v>
      </c>
      <c r="B1149" s="1">
        <v>22</v>
      </c>
      <c r="C1149" s="1">
        <v>4</v>
      </c>
      <c r="D1149" s="1" t="s">
        <v>77</v>
      </c>
      <c r="E1149" s="1" t="s">
        <v>454</v>
      </c>
      <c r="F1149" s="1"/>
      <c r="G1149" s="1"/>
    </row>
    <row r="1150" spans="1:7">
      <c r="A1150" s="61" t="s">
        <v>26</v>
      </c>
      <c r="B1150" s="1">
        <v>22</v>
      </c>
      <c r="C1150" s="1">
        <v>4</v>
      </c>
      <c r="D1150" s="1" t="s">
        <v>183</v>
      </c>
      <c r="E1150" s="1" t="s">
        <v>439</v>
      </c>
      <c r="F1150" s="1"/>
      <c r="G1150" s="1"/>
    </row>
    <row r="1151" spans="1:7">
      <c r="A1151" s="61" t="s">
        <v>31</v>
      </c>
      <c r="B1151" s="1">
        <v>22</v>
      </c>
      <c r="C1151" s="1">
        <v>4</v>
      </c>
      <c r="D1151" s="1" t="s">
        <v>183</v>
      </c>
      <c r="E1151" s="1" t="s">
        <v>326</v>
      </c>
      <c r="F1151" s="1"/>
      <c r="G1151" s="1"/>
    </row>
    <row r="1152" spans="1:7" ht="100.9" hidden="1">
      <c r="A1152" s="61" t="s">
        <v>23</v>
      </c>
      <c r="B1152" s="1">
        <v>24</v>
      </c>
      <c r="C1152" s="1">
        <v>3</v>
      </c>
      <c r="E1152" s="123" t="s">
        <v>455</v>
      </c>
      <c r="F1152" s="1"/>
      <c r="G1152" s="1"/>
    </row>
    <row r="1153" spans="1:7">
      <c r="A1153" s="61" t="s">
        <v>35</v>
      </c>
      <c r="B1153" s="1">
        <v>22</v>
      </c>
      <c r="C1153" s="1">
        <v>4</v>
      </c>
      <c r="D1153" s="1" t="s">
        <v>183</v>
      </c>
      <c r="E1153" s="1" t="s">
        <v>128</v>
      </c>
      <c r="F1153" s="1"/>
      <c r="G1153" s="1"/>
    </row>
    <row r="1154" spans="1:7">
      <c r="A1154" s="61" t="s">
        <v>36</v>
      </c>
      <c r="B1154" s="1">
        <v>22</v>
      </c>
      <c r="C1154" s="1">
        <v>4</v>
      </c>
      <c r="D1154" s="1" t="s">
        <v>183</v>
      </c>
      <c r="E1154" s="1" t="s">
        <v>128</v>
      </c>
      <c r="F1154" s="1"/>
      <c r="G1154" s="1"/>
    </row>
    <row r="1155" spans="1:7">
      <c r="A1155" s="61" t="s">
        <v>37</v>
      </c>
      <c r="B1155" s="1">
        <v>22</v>
      </c>
      <c r="C1155" s="1">
        <v>4</v>
      </c>
      <c r="D1155" s="1" t="s">
        <v>183</v>
      </c>
      <c r="E1155" s="1" t="s">
        <v>128</v>
      </c>
      <c r="F1155" s="1"/>
      <c r="G1155" s="1"/>
    </row>
    <row r="1156" spans="1:7">
      <c r="A1156" s="61" t="s">
        <v>40</v>
      </c>
      <c r="B1156" s="1">
        <v>22</v>
      </c>
      <c r="C1156" s="1">
        <v>4</v>
      </c>
      <c r="D1156" s="1" t="s">
        <v>183</v>
      </c>
      <c r="E1156" s="1" t="s">
        <v>128</v>
      </c>
      <c r="F1156" s="1"/>
      <c r="G1156" s="1"/>
    </row>
    <row r="1157" spans="1:7">
      <c r="A1157" s="61" t="s">
        <v>49</v>
      </c>
      <c r="B1157" s="1">
        <v>22</v>
      </c>
      <c r="C1157" s="1">
        <v>4</v>
      </c>
      <c r="D1157" s="1" t="s">
        <v>183</v>
      </c>
      <c r="E1157" s="1" t="s">
        <v>456</v>
      </c>
      <c r="F1157" s="1"/>
      <c r="G1157" s="1"/>
    </row>
    <row r="1158" spans="1:7">
      <c r="A1158" s="61" t="s">
        <v>50</v>
      </c>
      <c r="B1158" s="1">
        <v>22</v>
      </c>
      <c r="C1158" s="1">
        <v>4</v>
      </c>
      <c r="D1158" s="1" t="s">
        <v>183</v>
      </c>
      <c r="E1158" s="1" t="s">
        <v>456</v>
      </c>
      <c r="F1158" s="1"/>
      <c r="G1158" s="1"/>
    </row>
    <row r="1159" spans="1:7">
      <c r="A1159" s="61" t="s">
        <v>51</v>
      </c>
      <c r="B1159" s="1">
        <v>22</v>
      </c>
      <c r="C1159" s="1">
        <v>4</v>
      </c>
      <c r="D1159" s="1" t="s">
        <v>183</v>
      </c>
      <c r="E1159" s="1" t="s">
        <v>456</v>
      </c>
      <c r="F1159" s="1"/>
      <c r="G1159" s="1"/>
    </row>
    <row r="1160" spans="1:7">
      <c r="A1160" s="61" t="s">
        <v>52</v>
      </c>
      <c r="B1160" s="1">
        <v>22</v>
      </c>
      <c r="C1160" s="1">
        <v>4</v>
      </c>
      <c r="D1160" s="1" t="s">
        <v>183</v>
      </c>
      <c r="E1160" s="1" t="s">
        <v>457</v>
      </c>
      <c r="F1160" s="1"/>
      <c r="G1160" s="1"/>
    </row>
    <row r="1161" spans="1:7">
      <c r="A1161" s="61" t="s">
        <v>53</v>
      </c>
      <c r="B1161" s="1">
        <v>22</v>
      </c>
      <c r="C1161" s="1">
        <v>4</v>
      </c>
      <c r="D1161" s="1" t="s">
        <v>183</v>
      </c>
      <c r="E1161" s="1" t="s">
        <v>457</v>
      </c>
      <c r="F1161" s="1"/>
      <c r="G1161" s="1"/>
    </row>
    <row r="1162" spans="1:7">
      <c r="A1162" s="61" t="s">
        <v>54</v>
      </c>
      <c r="B1162" s="1">
        <v>22</v>
      </c>
      <c r="C1162" s="1">
        <v>4</v>
      </c>
      <c r="D1162" s="1" t="s">
        <v>183</v>
      </c>
      <c r="E1162" s="1" t="s">
        <v>458</v>
      </c>
      <c r="F1162" s="1"/>
      <c r="G1162" s="1"/>
    </row>
    <row r="1163" spans="1:7">
      <c r="A1163" s="61" t="s">
        <v>124</v>
      </c>
      <c r="B1163" s="1">
        <v>23</v>
      </c>
      <c r="C1163" s="1">
        <v>4</v>
      </c>
      <c r="D1163" s="1" t="s">
        <v>183</v>
      </c>
      <c r="E1163" s="1" t="s">
        <v>137</v>
      </c>
      <c r="F1163" s="1"/>
      <c r="G1163" s="1"/>
    </row>
    <row r="1164" spans="1:7">
      <c r="A1164" s="61" t="s">
        <v>185</v>
      </c>
      <c r="B1164" s="1">
        <v>23</v>
      </c>
      <c r="C1164" s="1">
        <v>4</v>
      </c>
      <c r="F1164" s="1"/>
      <c r="G1164" s="1"/>
    </row>
    <row r="1165" spans="1:7">
      <c r="A1165" s="61" t="s">
        <v>55</v>
      </c>
      <c r="B1165" s="1">
        <v>23</v>
      </c>
      <c r="C1165" s="1">
        <v>4</v>
      </c>
      <c r="D1165" s="1" t="s">
        <v>183</v>
      </c>
      <c r="E1165" s="1" t="s">
        <v>459</v>
      </c>
      <c r="F1165" s="1"/>
      <c r="G1165" s="1"/>
    </row>
    <row r="1166" spans="1:7">
      <c r="A1166" s="61" t="s">
        <v>56</v>
      </c>
      <c r="B1166" s="1">
        <v>23</v>
      </c>
      <c r="C1166" s="1">
        <v>4</v>
      </c>
      <c r="D1166" s="1" t="s">
        <v>183</v>
      </c>
      <c r="E1166" s="1" t="s">
        <v>460</v>
      </c>
      <c r="F1166" s="1"/>
      <c r="G1166" s="1"/>
    </row>
    <row r="1167" spans="1:7">
      <c r="A1167" s="61" t="s">
        <v>57</v>
      </c>
      <c r="B1167" s="1">
        <v>23</v>
      </c>
      <c r="C1167" s="1">
        <v>4</v>
      </c>
      <c r="D1167" s="1" t="s">
        <v>183</v>
      </c>
      <c r="E1167" s="1" t="s">
        <v>461</v>
      </c>
      <c r="F1167" s="1"/>
      <c r="G1167" s="1"/>
    </row>
    <row r="1168" spans="1:7">
      <c r="A1168" s="61" t="s">
        <v>58</v>
      </c>
      <c r="B1168" s="1">
        <v>23</v>
      </c>
      <c r="C1168" s="1">
        <v>4</v>
      </c>
      <c r="D1168" s="1" t="s">
        <v>183</v>
      </c>
      <c r="E1168" s="1" t="s">
        <v>348</v>
      </c>
      <c r="F1168" s="1"/>
      <c r="G1168" s="1"/>
    </row>
    <row r="1169" spans="1:7">
      <c r="A1169" s="61" t="s">
        <v>59</v>
      </c>
      <c r="B1169" s="1">
        <v>23</v>
      </c>
      <c r="C1169" s="1">
        <v>4</v>
      </c>
      <c r="D1169" s="1" t="s">
        <v>183</v>
      </c>
      <c r="E1169" s="1" t="s">
        <v>348</v>
      </c>
      <c r="F1169" s="1"/>
      <c r="G1169" s="1"/>
    </row>
    <row r="1170" spans="1:7">
      <c r="A1170" s="61" t="s">
        <v>26</v>
      </c>
      <c r="B1170" s="1">
        <v>23</v>
      </c>
      <c r="C1170" s="1">
        <v>4</v>
      </c>
      <c r="D1170" s="1" t="s">
        <v>183</v>
      </c>
      <c r="E1170" s="1" t="s">
        <v>439</v>
      </c>
      <c r="F1170" s="1"/>
      <c r="G1170" s="1"/>
    </row>
    <row r="1171" spans="1:7">
      <c r="A1171" s="61" t="s">
        <v>25</v>
      </c>
      <c r="B1171" s="1">
        <v>23</v>
      </c>
      <c r="C1171" s="1">
        <v>4</v>
      </c>
      <c r="D1171" s="1" t="s">
        <v>183</v>
      </c>
      <c r="E1171" s="1" t="s">
        <v>137</v>
      </c>
      <c r="F1171" s="1"/>
      <c r="G1171" s="1"/>
    </row>
    <row r="1172" spans="1:7">
      <c r="A1172" s="61" t="s">
        <v>41</v>
      </c>
      <c r="B1172" s="1">
        <v>23</v>
      </c>
      <c r="C1172" s="1">
        <v>4</v>
      </c>
      <c r="D1172" s="1" t="s">
        <v>183</v>
      </c>
      <c r="E1172" s="1" t="s">
        <v>137</v>
      </c>
      <c r="F1172" s="1"/>
      <c r="G1172" s="1"/>
    </row>
    <row r="1173" spans="1:7">
      <c r="A1173" s="61" t="s">
        <v>31</v>
      </c>
      <c r="B1173" s="1">
        <v>23</v>
      </c>
      <c r="C1173" s="1">
        <v>4</v>
      </c>
      <c r="D1173" s="1" t="s">
        <v>183</v>
      </c>
      <c r="E1173" s="1" t="s">
        <v>137</v>
      </c>
      <c r="F1173" s="1"/>
      <c r="G1173" s="1"/>
    </row>
    <row r="1174" spans="1:7">
      <c r="A1174" s="61" t="s">
        <v>42</v>
      </c>
      <c r="B1174" s="1">
        <v>23</v>
      </c>
      <c r="C1174" s="1">
        <v>4</v>
      </c>
      <c r="D1174" s="1" t="s">
        <v>183</v>
      </c>
      <c r="E1174" s="1" t="s">
        <v>462</v>
      </c>
      <c r="F1174" s="1"/>
      <c r="G1174" s="1"/>
    </row>
    <row r="1175" spans="1:7">
      <c r="A1175" s="61" t="s">
        <v>43</v>
      </c>
      <c r="B1175" s="1">
        <v>23</v>
      </c>
      <c r="C1175" s="1">
        <v>4</v>
      </c>
      <c r="D1175" s="1" t="s">
        <v>183</v>
      </c>
      <c r="E1175" s="1" t="s">
        <v>462</v>
      </c>
      <c r="F1175" s="1"/>
      <c r="G1175" s="1"/>
    </row>
    <row r="1176" spans="1:7">
      <c r="A1176" s="61" t="s">
        <v>44</v>
      </c>
      <c r="B1176" s="1">
        <v>23</v>
      </c>
      <c r="C1176" s="1">
        <v>4</v>
      </c>
      <c r="D1176" s="1" t="s">
        <v>183</v>
      </c>
      <c r="E1176" s="1" t="s">
        <v>462</v>
      </c>
      <c r="F1176" s="1"/>
      <c r="G1176" s="1"/>
    </row>
    <row r="1177" spans="1:7">
      <c r="A1177" s="61" t="s">
        <v>45</v>
      </c>
      <c r="B1177" s="1">
        <v>23</v>
      </c>
      <c r="C1177" s="1">
        <v>4</v>
      </c>
      <c r="D1177" s="1" t="s">
        <v>183</v>
      </c>
      <c r="E1177" s="1" t="s">
        <v>462</v>
      </c>
      <c r="F1177" s="1"/>
      <c r="G1177" s="1"/>
    </row>
    <row r="1178" spans="1:7">
      <c r="A1178" s="61" t="s">
        <v>46</v>
      </c>
      <c r="B1178" s="1">
        <v>23</v>
      </c>
      <c r="C1178" s="1">
        <v>4</v>
      </c>
      <c r="D1178" s="1" t="s">
        <v>183</v>
      </c>
      <c r="E1178" s="1" t="s">
        <v>462</v>
      </c>
      <c r="F1178" s="1"/>
      <c r="G1178" s="1"/>
    </row>
    <row r="1179" spans="1:7">
      <c r="A1179" s="61" t="s">
        <v>47</v>
      </c>
      <c r="B1179" s="1">
        <v>23</v>
      </c>
      <c r="C1179" s="1">
        <v>4</v>
      </c>
      <c r="D1179" s="1" t="s">
        <v>183</v>
      </c>
      <c r="E1179" s="1" t="s">
        <v>462</v>
      </c>
      <c r="F1179" s="1"/>
      <c r="G1179" s="1"/>
    </row>
    <row r="1180" spans="1:7">
      <c r="A1180" s="61" t="s">
        <v>49</v>
      </c>
      <c r="B1180" s="1">
        <v>23</v>
      </c>
      <c r="C1180" s="1">
        <v>4</v>
      </c>
      <c r="D1180" s="1" t="s">
        <v>183</v>
      </c>
      <c r="E1180" s="1" t="s">
        <v>463</v>
      </c>
      <c r="F1180" s="1"/>
      <c r="G1180" s="1"/>
    </row>
    <row r="1181" spans="1:7">
      <c r="A1181" s="61" t="s">
        <v>50</v>
      </c>
      <c r="B1181" s="1">
        <v>23</v>
      </c>
      <c r="C1181" s="1">
        <v>4</v>
      </c>
      <c r="D1181" s="1" t="s">
        <v>183</v>
      </c>
      <c r="E1181" s="1" t="s">
        <v>463</v>
      </c>
      <c r="F1181" s="1"/>
      <c r="G1181" s="1"/>
    </row>
    <row r="1182" spans="1:7">
      <c r="A1182" s="61" t="s">
        <v>51</v>
      </c>
      <c r="B1182" s="1">
        <v>23</v>
      </c>
      <c r="C1182" s="1">
        <v>4</v>
      </c>
      <c r="D1182" s="1" t="s">
        <v>183</v>
      </c>
      <c r="E1182" s="1" t="s">
        <v>463</v>
      </c>
      <c r="F1182" s="1"/>
      <c r="G1182" s="1"/>
    </row>
    <row r="1183" spans="1:7">
      <c r="A1183" s="61" t="s">
        <v>52</v>
      </c>
      <c r="B1183" s="1">
        <v>23</v>
      </c>
      <c r="C1183" s="1">
        <v>4</v>
      </c>
      <c r="D1183" s="1" t="s">
        <v>183</v>
      </c>
      <c r="E1183" s="1" t="s">
        <v>464</v>
      </c>
      <c r="F1183" s="1"/>
      <c r="G1183" s="1"/>
    </row>
    <row r="1184" spans="1:7">
      <c r="A1184" s="61" t="s">
        <v>53</v>
      </c>
      <c r="B1184" s="1">
        <v>23</v>
      </c>
      <c r="C1184" s="1">
        <v>4</v>
      </c>
      <c r="D1184" s="1" t="s">
        <v>183</v>
      </c>
      <c r="E1184" s="1" t="s">
        <v>128</v>
      </c>
      <c r="F1184" s="1"/>
      <c r="G1184" s="1"/>
    </row>
    <row r="1185" spans="1:7">
      <c r="A1185" s="61" t="s">
        <v>54</v>
      </c>
      <c r="B1185" s="1">
        <v>23</v>
      </c>
      <c r="C1185" s="1">
        <v>4</v>
      </c>
      <c r="D1185" s="1" t="s">
        <v>183</v>
      </c>
      <c r="E1185" s="1" t="s">
        <v>464</v>
      </c>
      <c r="F1185" s="1"/>
      <c r="G1185" s="1"/>
    </row>
    <row r="1186" spans="1:7">
      <c r="A1186" s="61" t="s">
        <v>48</v>
      </c>
      <c r="B1186" s="1">
        <v>24</v>
      </c>
      <c r="C1186" s="1">
        <v>4</v>
      </c>
      <c r="D1186" s="1" t="s">
        <v>280</v>
      </c>
      <c r="E1186" s="1" t="s">
        <v>326</v>
      </c>
      <c r="F1186" s="1"/>
      <c r="G1186" s="1"/>
    </row>
    <row r="1187" spans="1:7">
      <c r="A1187" s="61" t="s">
        <v>124</v>
      </c>
      <c r="B1187" s="1">
        <v>24</v>
      </c>
      <c r="C1187" s="1">
        <v>4</v>
      </c>
      <c r="D1187" s="1" t="s">
        <v>183</v>
      </c>
      <c r="E1187" s="1" t="s">
        <v>137</v>
      </c>
      <c r="F1187" s="1"/>
      <c r="G1187" s="1"/>
    </row>
    <row r="1188" spans="1:7">
      <c r="A1188" s="61" t="s">
        <v>185</v>
      </c>
      <c r="B1188" s="1">
        <v>24</v>
      </c>
      <c r="C1188" s="1">
        <v>4</v>
      </c>
      <c r="F1188" s="1"/>
      <c r="G1188" s="1"/>
    </row>
    <row r="1189" spans="1:7">
      <c r="A1189" s="61" t="s">
        <v>180</v>
      </c>
      <c r="B1189" s="1">
        <v>24</v>
      </c>
      <c r="C1189" s="1">
        <v>4</v>
      </c>
      <c r="D1189" s="1" t="s">
        <v>280</v>
      </c>
      <c r="E1189" s="1" t="s">
        <v>465</v>
      </c>
      <c r="F1189" s="1"/>
      <c r="G1189" s="1"/>
    </row>
    <row r="1190" spans="1:7">
      <c r="A1190" s="61" t="s">
        <v>55</v>
      </c>
      <c r="B1190" s="1">
        <v>24</v>
      </c>
      <c r="C1190" s="1">
        <v>4</v>
      </c>
      <c r="D1190" s="1" t="s">
        <v>183</v>
      </c>
      <c r="E1190" s="1" t="s">
        <v>466</v>
      </c>
      <c r="F1190" s="1"/>
      <c r="G1190" s="1"/>
    </row>
    <row r="1191" spans="1:7">
      <c r="A1191" s="61" t="s">
        <v>56</v>
      </c>
      <c r="B1191" s="1">
        <v>24</v>
      </c>
      <c r="C1191" s="1">
        <v>4</v>
      </c>
      <c r="D1191" s="1" t="s">
        <v>183</v>
      </c>
      <c r="E1191" s="1" t="s">
        <v>467</v>
      </c>
      <c r="F1191" s="1"/>
      <c r="G1191" s="1"/>
    </row>
    <row r="1192" spans="1:7">
      <c r="A1192" s="61" t="s">
        <v>57</v>
      </c>
      <c r="B1192" s="1">
        <v>24</v>
      </c>
      <c r="C1192" s="1">
        <v>4</v>
      </c>
      <c r="D1192" s="1" t="s">
        <v>183</v>
      </c>
      <c r="E1192" s="1" t="s">
        <v>348</v>
      </c>
      <c r="F1192" s="1"/>
      <c r="G1192" s="1"/>
    </row>
    <row r="1193" spans="1:7">
      <c r="A1193" s="61" t="s">
        <v>58</v>
      </c>
      <c r="B1193" s="1">
        <v>24</v>
      </c>
      <c r="C1193" s="1">
        <v>4</v>
      </c>
      <c r="D1193" s="1" t="s">
        <v>183</v>
      </c>
      <c r="E1193" s="1" t="s">
        <v>348</v>
      </c>
      <c r="F1193" s="1"/>
      <c r="G1193" s="1"/>
    </row>
    <row r="1194" spans="1:7">
      <c r="A1194" s="61" t="s">
        <v>59</v>
      </c>
      <c r="B1194" s="1">
        <v>24</v>
      </c>
      <c r="C1194" s="1">
        <v>4</v>
      </c>
      <c r="D1194" s="1" t="s">
        <v>183</v>
      </c>
      <c r="E1194" s="1" t="s">
        <v>348</v>
      </c>
      <c r="F1194" s="1"/>
      <c r="G1194" s="1"/>
    </row>
    <row r="1195" spans="1:7">
      <c r="A1195" s="61" t="s">
        <v>25</v>
      </c>
      <c r="B1195" s="1">
        <v>24</v>
      </c>
      <c r="C1195" s="1">
        <v>4</v>
      </c>
      <c r="D1195" s="1" t="s">
        <v>183</v>
      </c>
      <c r="E1195" s="1" t="s">
        <v>137</v>
      </c>
      <c r="F1195" s="1"/>
      <c r="G1195" s="1"/>
    </row>
    <row r="1196" spans="1:7" ht="72" hidden="1">
      <c r="A1196" s="61" t="s">
        <v>23</v>
      </c>
      <c r="B1196" s="1">
        <v>29</v>
      </c>
      <c r="C1196" s="1">
        <v>3</v>
      </c>
      <c r="E1196" s="123" t="s">
        <v>468</v>
      </c>
      <c r="F1196" s="1"/>
      <c r="G1196" s="1"/>
    </row>
    <row r="1197" spans="1:7" hidden="1">
      <c r="A1197" s="61" t="s">
        <v>193</v>
      </c>
      <c r="B1197" s="1">
        <v>29</v>
      </c>
      <c r="C1197" s="1">
        <v>3</v>
      </c>
      <c r="F1197" s="1"/>
      <c r="G1197" s="1"/>
    </row>
    <row r="1198" spans="1:7" hidden="1">
      <c r="A1198" s="61" t="s">
        <v>28</v>
      </c>
      <c r="B1198" s="1">
        <v>29</v>
      </c>
      <c r="C1198" s="1">
        <v>3</v>
      </c>
      <c r="F1198" s="1"/>
      <c r="G1198" s="1"/>
    </row>
    <row r="1199" spans="1:7" hidden="1">
      <c r="A1199" s="61" t="s">
        <v>33</v>
      </c>
      <c r="B1199" s="1">
        <v>29</v>
      </c>
      <c r="C1199" s="1">
        <v>3</v>
      </c>
      <c r="D1199" s="1" t="s">
        <v>77</v>
      </c>
      <c r="E1199" s="1" t="s">
        <v>469</v>
      </c>
      <c r="F1199" s="1"/>
      <c r="G1199" s="1"/>
    </row>
    <row r="1200" spans="1:7" hidden="1">
      <c r="A1200" s="61" t="s">
        <v>135</v>
      </c>
      <c r="B1200" s="1">
        <v>29</v>
      </c>
      <c r="C1200" s="1">
        <v>3</v>
      </c>
      <c r="F1200" s="1"/>
      <c r="G1200" s="1"/>
    </row>
    <row r="1201" spans="1:7" hidden="1">
      <c r="A1201" s="61" t="s">
        <v>34</v>
      </c>
      <c r="B1201" s="1">
        <v>29</v>
      </c>
      <c r="C1201" s="1">
        <v>3</v>
      </c>
      <c r="F1201" s="1"/>
      <c r="G1201" s="1"/>
    </row>
    <row r="1202" spans="1:7" hidden="1">
      <c r="A1202" s="61" t="s">
        <v>39</v>
      </c>
      <c r="B1202" s="1">
        <v>29</v>
      </c>
      <c r="C1202" s="1">
        <v>3</v>
      </c>
      <c r="F1202" s="1"/>
      <c r="G1202" s="1"/>
    </row>
    <row r="1203" spans="1:7" hidden="1">
      <c r="A1203" s="61" t="s">
        <v>48</v>
      </c>
      <c r="B1203" s="1">
        <v>29</v>
      </c>
      <c r="C1203" s="1">
        <v>3</v>
      </c>
      <c r="F1203" s="1"/>
      <c r="G1203" s="1"/>
    </row>
    <row r="1204" spans="1:7" hidden="1">
      <c r="A1204" s="61" t="s">
        <v>49</v>
      </c>
      <c r="B1204" s="1">
        <v>29</v>
      </c>
      <c r="C1204" s="1">
        <v>3</v>
      </c>
      <c r="F1204" s="1"/>
      <c r="G1204" s="1"/>
    </row>
    <row r="1205" spans="1:7" hidden="1">
      <c r="A1205" s="61" t="s">
        <v>50</v>
      </c>
      <c r="B1205" s="1">
        <v>29</v>
      </c>
      <c r="C1205" s="1">
        <v>3</v>
      </c>
      <c r="F1205" s="1"/>
      <c r="G1205" s="1"/>
    </row>
    <row r="1206" spans="1:7" hidden="1">
      <c r="A1206" s="61" t="s">
        <v>51</v>
      </c>
      <c r="B1206" s="1">
        <v>29</v>
      </c>
      <c r="C1206" s="1">
        <v>3</v>
      </c>
      <c r="F1206" s="1"/>
      <c r="G1206" s="1"/>
    </row>
    <row r="1207" spans="1:7" hidden="1">
      <c r="A1207" s="61" t="s">
        <v>52</v>
      </c>
      <c r="B1207" s="1">
        <v>29</v>
      </c>
      <c r="C1207" s="1">
        <v>3</v>
      </c>
      <c r="F1207" s="1"/>
      <c r="G1207" s="1"/>
    </row>
    <row r="1208" spans="1:7" hidden="1">
      <c r="A1208" s="61" t="s">
        <v>53</v>
      </c>
      <c r="B1208" s="1">
        <v>29</v>
      </c>
      <c r="C1208" s="1">
        <v>3</v>
      </c>
      <c r="F1208" s="1"/>
      <c r="G1208" s="1"/>
    </row>
    <row r="1209" spans="1:7" hidden="1">
      <c r="A1209" s="61" t="s">
        <v>54</v>
      </c>
      <c r="B1209" s="1">
        <v>29</v>
      </c>
      <c r="C1209" s="1">
        <v>3</v>
      </c>
      <c r="F1209" s="1"/>
      <c r="G1209" s="1"/>
    </row>
    <row r="1210" spans="1:7" hidden="1">
      <c r="A1210" s="61" t="s">
        <v>55</v>
      </c>
      <c r="B1210" s="1">
        <v>29</v>
      </c>
      <c r="C1210" s="1">
        <v>3</v>
      </c>
      <c r="F1210" s="1"/>
      <c r="G1210" s="1"/>
    </row>
    <row r="1211" spans="1:7" hidden="1">
      <c r="A1211" s="61" t="s">
        <v>56</v>
      </c>
      <c r="B1211" s="1">
        <v>29</v>
      </c>
      <c r="C1211" s="1">
        <v>3</v>
      </c>
      <c r="F1211" s="1"/>
      <c r="G1211" s="1"/>
    </row>
    <row r="1212" spans="1:7" hidden="1">
      <c r="A1212" s="61" t="s">
        <v>57</v>
      </c>
      <c r="B1212" s="1">
        <v>29</v>
      </c>
      <c r="C1212" s="1">
        <v>3</v>
      </c>
      <c r="F1212" s="1"/>
      <c r="G1212" s="1"/>
    </row>
    <row r="1213" spans="1:7" hidden="1">
      <c r="A1213" s="61" t="s">
        <v>58</v>
      </c>
      <c r="B1213" s="1">
        <v>29</v>
      </c>
      <c r="C1213" s="1">
        <v>3</v>
      </c>
      <c r="F1213" s="1"/>
      <c r="G1213" s="1"/>
    </row>
    <row r="1214" spans="1:7" hidden="1">
      <c r="A1214" s="61" t="s">
        <v>59</v>
      </c>
      <c r="B1214" s="1">
        <v>29</v>
      </c>
      <c r="C1214" s="1">
        <v>3</v>
      </c>
      <c r="F1214" s="1"/>
      <c r="G1214" s="1"/>
    </row>
    <row r="1215" spans="1:7" hidden="1">
      <c r="A1215" s="61" t="s">
        <v>60</v>
      </c>
      <c r="B1215" s="1">
        <v>29</v>
      </c>
      <c r="C1215" s="1">
        <v>3</v>
      </c>
      <c r="F1215" s="1"/>
      <c r="G1215" s="1"/>
    </row>
    <row r="1216" spans="1:7" hidden="1">
      <c r="A1216" s="61" t="s">
        <v>61</v>
      </c>
      <c r="B1216" s="1">
        <v>29</v>
      </c>
      <c r="C1216" s="1">
        <v>3</v>
      </c>
      <c r="F1216" s="1"/>
      <c r="G1216" s="1"/>
    </row>
    <row r="1217" spans="1:7" ht="129.6" hidden="1">
      <c r="A1217" s="61" t="s">
        <v>185</v>
      </c>
      <c r="B1217" s="1">
        <v>29</v>
      </c>
      <c r="C1217" s="1">
        <v>3</v>
      </c>
      <c r="D1217" s="1" t="s">
        <v>77</v>
      </c>
      <c r="E1217" s="123" t="s">
        <v>470</v>
      </c>
      <c r="F1217" s="1"/>
      <c r="G1217" s="1"/>
    </row>
    <row r="1218" spans="1:7" ht="129.6" hidden="1">
      <c r="A1218" s="61" t="s">
        <v>187</v>
      </c>
      <c r="B1218" s="1">
        <v>29</v>
      </c>
      <c r="C1218" s="1">
        <v>3</v>
      </c>
      <c r="D1218" s="1" t="s">
        <v>77</v>
      </c>
      <c r="E1218" s="123" t="s">
        <v>470</v>
      </c>
      <c r="F1218" s="1"/>
      <c r="G1218" s="1"/>
    </row>
    <row r="1219" spans="1:7" ht="129.6" hidden="1">
      <c r="A1219" s="61" t="s">
        <v>192</v>
      </c>
      <c r="B1219" s="1">
        <v>29</v>
      </c>
      <c r="C1219" s="1">
        <v>3</v>
      </c>
      <c r="D1219" s="1" t="s">
        <v>77</v>
      </c>
      <c r="E1219" s="123" t="s">
        <v>470</v>
      </c>
      <c r="F1219" s="1"/>
      <c r="G1219" s="1"/>
    </row>
    <row r="1220" spans="1:7" hidden="1">
      <c r="A1220" s="61" t="s">
        <v>26</v>
      </c>
      <c r="B1220" s="1">
        <v>29</v>
      </c>
      <c r="C1220" s="1">
        <v>3</v>
      </c>
      <c r="D1220" s="1" t="s">
        <v>77</v>
      </c>
      <c r="E1220" s="1" t="s">
        <v>471</v>
      </c>
      <c r="F1220" s="1"/>
      <c r="G1220" s="1"/>
    </row>
    <row r="1221" spans="1:7" ht="129.6" hidden="1">
      <c r="A1221" s="61" t="s">
        <v>32</v>
      </c>
      <c r="B1221" s="1">
        <v>29</v>
      </c>
      <c r="C1221" s="1">
        <v>3</v>
      </c>
      <c r="D1221" s="1" t="s">
        <v>77</v>
      </c>
      <c r="E1221" s="123" t="s">
        <v>472</v>
      </c>
      <c r="F1221" s="1"/>
      <c r="G1221" s="1"/>
    </row>
    <row r="1222" spans="1:7" ht="216" hidden="1">
      <c r="A1222" s="61" t="s">
        <v>35</v>
      </c>
      <c r="B1222" s="1">
        <v>29</v>
      </c>
      <c r="C1222" s="1">
        <v>3</v>
      </c>
      <c r="D1222" s="1" t="s">
        <v>77</v>
      </c>
      <c r="E1222" s="123" t="s">
        <v>473</v>
      </c>
      <c r="F1222" s="1"/>
      <c r="G1222" s="1"/>
    </row>
    <row r="1223" spans="1:7" hidden="1">
      <c r="A1223" s="61"/>
      <c r="C1223" s="1">
        <v>3</v>
      </c>
      <c r="D1223" s="1" t="s">
        <v>183</v>
      </c>
      <c r="E1223" s="1" t="s">
        <v>474</v>
      </c>
      <c r="F1223" s="1"/>
      <c r="G1223" s="1"/>
    </row>
    <row r="1224" spans="1:7" hidden="1">
      <c r="A1224" s="61"/>
      <c r="C1224" s="1" t="str">
        <f>TEXT(MONTH(Tabela8[[#This Row],[Dia]]),"mmmm")</f>
        <v>janeiro</v>
      </c>
      <c r="F1224" s="1"/>
      <c r="G1224" s="1"/>
    </row>
    <row r="1225" spans="1:7">
      <c r="A1225" s="61" t="s">
        <v>41</v>
      </c>
      <c r="B1225" s="1">
        <v>24</v>
      </c>
      <c r="C1225" s="1">
        <v>4</v>
      </c>
      <c r="D1225" s="1" t="s">
        <v>183</v>
      </c>
      <c r="E1225" s="1" t="s">
        <v>137</v>
      </c>
      <c r="F1225" s="1"/>
      <c r="G1225" s="1"/>
    </row>
    <row r="1226" spans="1:7">
      <c r="A1226" s="61" t="s">
        <v>31</v>
      </c>
      <c r="B1226" s="1">
        <v>24</v>
      </c>
      <c r="C1226" s="1">
        <v>4</v>
      </c>
      <c r="D1226" s="1" t="s">
        <v>183</v>
      </c>
      <c r="E1226" s="1" t="s">
        <v>137</v>
      </c>
      <c r="F1226" s="1"/>
      <c r="G1226" s="1"/>
    </row>
    <row r="1227" spans="1:7">
      <c r="A1227" s="61" t="s">
        <v>42</v>
      </c>
      <c r="B1227" s="1">
        <v>24</v>
      </c>
      <c r="C1227" s="1">
        <v>4</v>
      </c>
      <c r="D1227" s="1" t="s">
        <v>183</v>
      </c>
      <c r="E1227" s="1" t="s">
        <v>475</v>
      </c>
      <c r="F1227" s="1"/>
      <c r="G1227" s="1"/>
    </row>
    <row r="1228" spans="1:7">
      <c r="A1228" s="61" t="s">
        <v>45</v>
      </c>
      <c r="B1228" s="1">
        <v>24</v>
      </c>
      <c r="C1228" s="1">
        <v>4</v>
      </c>
      <c r="D1228" s="1" t="s">
        <v>183</v>
      </c>
      <c r="E1228" s="1" t="s">
        <v>475</v>
      </c>
      <c r="F1228" s="1"/>
      <c r="G1228" s="1"/>
    </row>
    <row r="1229" spans="1:7">
      <c r="A1229" s="61" t="s">
        <v>46</v>
      </c>
      <c r="B1229" s="1">
        <v>24</v>
      </c>
      <c r="C1229" s="1">
        <v>4</v>
      </c>
      <c r="D1229" s="1" t="s">
        <v>183</v>
      </c>
      <c r="E1229" s="1" t="s">
        <v>475</v>
      </c>
      <c r="F1229" s="1"/>
      <c r="G1229" s="1"/>
    </row>
    <row r="1230" spans="1:7">
      <c r="A1230" s="61" t="s">
        <v>47</v>
      </c>
      <c r="B1230" s="1">
        <v>24</v>
      </c>
      <c r="C1230" s="1">
        <v>4</v>
      </c>
      <c r="D1230" s="1" t="s">
        <v>183</v>
      </c>
      <c r="E1230" s="1" t="s">
        <v>475</v>
      </c>
      <c r="F1230" s="1"/>
      <c r="G1230" s="1"/>
    </row>
    <row r="1231" spans="1:7">
      <c r="A1231" s="61" t="s">
        <v>49</v>
      </c>
      <c r="B1231" s="1">
        <v>24</v>
      </c>
      <c r="C1231" s="1">
        <v>4</v>
      </c>
      <c r="D1231" s="1" t="s">
        <v>77</v>
      </c>
      <c r="E1231" s="1" t="s">
        <v>476</v>
      </c>
      <c r="F1231" s="1"/>
      <c r="G1231" s="1"/>
    </row>
    <row r="1232" spans="1:7">
      <c r="A1232" s="61" t="s">
        <v>50</v>
      </c>
      <c r="B1232" s="1">
        <v>24</v>
      </c>
      <c r="C1232" s="1">
        <v>4</v>
      </c>
      <c r="D1232" s="1" t="s">
        <v>77</v>
      </c>
      <c r="E1232" s="1" t="s">
        <v>476</v>
      </c>
      <c r="F1232" s="1"/>
      <c r="G1232" s="1"/>
    </row>
    <row r="1233" spans="1:7">
      <c r="A1233" s="61" t="s">
        <v>51</v>
      </c>
      <c r="B1233" s="1">
        <v>24</v>
      </c>
      <c r="C1233" s="1">
        <v>4</v>
      </c>
      <c r="D1233" s="1" t="s">
        <v>77</v>
      </c>
      <c r="E1233" s="1" t="s">
        <v>476</v>
      </c>
      <c r="F1233" s="1"/>
      <c r="G1233" s="1"/>
    </row>
    <row r="1234" spans="1:7">
      <c r="A1234" s="61" t="s">
        <v>52</v>
      </c>
      <c r="B1234" s="1">
        <v>24</v>
      </c>
      <c r="C1234" s="1">
        <v>4</v>
      </c>
      <c r="D1234" s="1" t="s">
        <v>77</v>
      </c>
      <c r="E1234" s="1" t="s">
        <v>464</v>
      </c>
      <c r="F1234" s="1"/>
      <c r="G1234" s="1"/>
    </row>
    <row r="1235" spans="1:7">
      <c r="A1235" s="61" t="s">
        <v>53</v>
      </c>
      <c r="B1235" s="1">
        <v>24</v>
      </c>
      <c r="C1235" s="1">
        <v>4</v>
      </c>
      <c r="D1235" s="1" t="s">
        <v>77</v>
      </c>
      <c r="E1235" s="1" t="s">
        <v>476</v>
      </c>
      <c r="F1235" s="1"/>
      <c r="G1235" s="1"/>
    </row>
    <row r="1236" spans="1:7">
      <c r="A1236" s="61" t="s">
        <v>54</v>
      </c>
      <c r="B1236" s="1">
        <v>24</v>
      </c>
      <c r="C1236" s="1">
        <v>4</v>
      </c>
      <c r="D1236" s="1" t="s">
        <v>77</v>
      </c>
      <c r="E1236" s="1" t="s">
        <v>476</v>
      </c>
      <c r="F1236" s="1"/>
      <c r="G1236" s="1"/>
    </row>
    <row r="1237" spans="1:7">
      <c r="A1237" s="61" t="s">
        <v>477</v>
      </c>
      <c r="B1237" s="1">
        <v>24</v>
      </c>
      <c r="C1237" s="1">
        <v>4</v>
      </c>
      <c r="D1237" s="1" t="s">
        <v>79</v>
      </c>
      <c r="E1237" s="1" t="s">
        <v>128</v>
      </c>
      <c r="F1237" s="1"/>
      <c r="G1237" s="1"/>
    </row>
    <row r="1238" spans="1:7">
      <c r="A1238" s="61" t="s">
        <v>180</v>
      </c>
      <c r="B1238" s="1">
        <v>25</v>
      </c>
      <c r="C1238" s="1">
        <v>4</v>
      </c>
      <c r="D1238" s="1" t="s">
        <v>280</v>
      </c>
      <c r="E1238" s="1" t="s">
        <v>478</v>
      </c>
      <c r="F1238" s="1"/>
      <c r="G1238" s="1"/>
    </row>
    <row r="1239" spans="1:7">
      <c r="A1239" s="61" t="s">
        <v>55</v>
      </c>
      <c r="B1239" s="1">
        <v>25</v>
      </c>
      <c r="C1239" s="1">
        <v>4</v>
      </c>
      <c r="D1239" s="1" t="s">
        <v>183</v>
      </c>
      <c r="E1239" s="1" t="s">
        <v>466</v>
      </c>
      <c r="F1239" s="1"/>
      <c r="G1239" s="1"/>
    </row>
    <row r="1240" spans="1:7">
      <c r="A1240" s="61" t="s">
        <v>55</v>
      </c>
      <c r="B1240" s="1">
        <v>25</v>
      </c>
      <c r="C1240" s="1">
        <v>4</v>
      </c>
      <c r="D1240" s="1" t="s">
        <v>183</v>
      </c>
      <c r="E1240" s="1" t="s">
        <v>128</v>
      </c>
      <c r="F1240" s="1"/>
      <c r="G1240" s="1"/>
    </row>
    <row r="1241" spans="1:7">
      <c r="A1241" s="61" t="s">
        <v>56</v>
      </c>
      <c r="B1241" s="1">
        <v>25</v>
      </c>
      <c r="C1241" s="1">
        <v>4</v>
      </c>
      <c r="D1241" s="1" t="s">
        <v>183</v>
      </c>
      <c r="E1241" s="1" t="s">
        <v>467</v>
      </c>
      <c r="F1241" s="1"/>
      <c r="G1241" s="1"/>
    </row>
    <row r="1242" spans="1:7">
      <c r="A1242" s="61" t="s">
        <v>56</v>
      </c>
      <c r="B1242" s="1">
        <v>25</v>
      </c>
      <c r="C1242" s="1">
        <v>4</v>
      </c>
      <c r="D1242" s="1" t="s">
        <v>183</v>
      </c>
      <c r="E1242" s="1" t="s">
        <v>479</v>
      </c>
      <c r="F1242" s="1"/>
      <c r="G1242" s="1"/>
    </row>
    <row r="1243" spans="1:7">
      <c r="A1243" s="61" t="s">
        <v>57</v>
      </c>
      <c r="B1243" s="1">
        <v>25</v>
      </c>
      <c r="C1243" s="1">
        <v>4</v>
      </c>
      <c r="D1243" s="1" t="s">
        <v>183</v>
      </c>
      <c r="E1243" s="1" t="s">
        <v>348</v>
      </c>
      <c r="F1243" s="1"/>
      <c r="G1243" s="1"/>
    </row>
    <row r="1244" spans="1:7">
      <c r="A1244" s="61" t="s">
        <v>57</v>
      </c>
      <c r="B1244" s="1">
        <v>25</v>
      </c>
      <c r="C1244" s="1">
        <v>4</v>
      </c>
      <c r="D1244" s="1" t="s">
        <v>183</v>
      </c>
      <c r="E1244" s="1" t="s">
        <v>128</v>
      </c>
      <c r="F1244" s="1"/>
      <c r="G1244" s="1"/>
    </row>
    <row r="1245" spans="1:7">
      <c r="A1245" s="61" t="s">
        <v>58</v>
      </c>
      <c r="B1245" s="1">
        <v>25</v>
      </c>
      <c r="C1245" s="1">
        <v>4</v>
      </c>
      <c r="D1245" s="1" t="s">
        <v>183</v>
      </c>
      <c r="E1245" s="1" t="s">
        <v>348</v>
      </c>
      <c r="F1245" s="1"/>
      <c r="G1245" s="1"/>
    </row>
    <row r="1246" spans="1:7">
      <c r="A1246" s="61" t="s">
        <v>58</v>
      </c>
      <c r="B1246" s="1">
        <v>25</v>
      </c>
      <c r="C1246" s="1">
        <v>4</v>
      </c>
      <c r="D1246" s="1" t="s">
        <v>183</v>
      </c>
      <c r="E1246" s="1" t="s">
        <v>128</v>
      </c>
      <c r="F1246" s="1"/>
      <c r="G1246" s="1"/>
    </row>
    <row r="1247" spans="1:7">
      <c r="A1247" s="61" t="s">
        <v>59</v>
      </c>
      <c r="B1247" s="1">
        <v>25</v>
      </c>
      <c r="C1247" s="1">
        <v>4</v>
      </c>
      <c r="D1247" s="1" t="s">
        <v>183</v>
      </c>
      <c r="E1247" s="1" t="s">
        <v>348</v>
      </c>
      <c r="F1247" s="1"/>
      <c r="G1247" s="1"/>
    </row>
    <row r="1248" spans="1:7">
      <c r="A1248" s="61" t="s">
        <v>59</v>
      </c>
      <c r="B1248" s="1">
        <v>25</v>
      </c>
      <c r="C1248" s="1">
        <v>4</v>
      </c>
      <c r="D1248" s="1" t="s">
        <v>183</v>
      </c>
      <c r="E1248" s="1" t="s">
        <v>128</v>
      </c>
      <c r="F1248" s="1"/>
      <c r="G1248" s="1"/>
    </row>
    <row r="1249" spans="1:7">
      <c r="A1249" s="61" t="s">
        <v>42</v>
      </c>
      <c r="B1249" s="1">
        <v>25</v>
      </c>
      <c r="C1249" s="1">
        <v>4</v>
      </c>
      <c r="D1249" s="1" t="s">
        <v>280</v>
      </c>
      <c r="E1249" s="1" t="s">
        <v>480</v>
      </c>
      <c r="F1249" s="1"/>
      <c r="G1249" s="1"/>
    </row>
    <row r="1250" spans="1:7">
      <c r="A1250" s="61" t="s">
        <v>43</v>
      </c>
      <c r="B1250" s="1">
        <v>25</v>
      </c>
      <c r="C1250" s="1">
        <v>4</v>
      </c>
      <c r="D1250" s="1" t="s">
        <v>280</v>
      </c>
      <c r="E1250" s="1" t="s">
        <v>480</v>
      </c>
      <c r="F1250" s="1"/>
      <c r="G1250" s="1"/>
    </row>
    <row r="1251" spans="1:7">
      <c r="A1251" s="61" t="s">
        <v>44</v>
      </c>
      <c r="B1251" s="1">
        <v>25</v>
      </c>
      <c r="C1251" s="1">
        <v>4</v>
      </c>
      <c r="D1251" s="1" t="s">
        <v>280</v>
      </c>
      <c r="E1251" s="1" t="s">
        <v>480</v>
      </c>
      <c r="F1251" s="1"/>
      <c r="G1251" s="1"/>
    </row>
    <row r="1252" spans="1:7">
      <c r="A1252" s="61" t="s">
        <v>45</v>
      </c>
      <c r="B1252" s="1">
        <v>25</v>
      </c>
      <c r="C1252" s="1">
        <v>4</v>
      </c>
      <c r="D1252" s="1" t="s">
        <v>280</v>
      </c>
      <c r="E1252" s="1" t="s">
        <v>480</v>
      </c>
      <c r="F1252" s="1"/>
      <c r="G1252" s="1"/>
    </row>
    <row r="1253" spans="1:7">
      <c r="A1253" s="61" t="s">
        <v>46</v>
      </c>
      <c r="B1253" s="1">
        <v>25</v>
      </c>
      <c r="C1253" s="1">
        <v>4</v>
      </c>
      <c r="D1253" s="1" t="s">
        <v>280</v>
      </c>
      <c r="E1253" s="1" t="s">
        <v>480</v>
      </c>
      <c r="F1253" s="1"/>
      <c r="G1253" s="1"/>
    </row>
    <row r="1254" spans="1:7">
      <c r="A1254" s="61" t="s">
        <v>47</v>
      </c>
      <c r="B1254" s="1">
        <v>25</v>
      </c>
      <c r="C1254" s="1">
        <v>4</v>
      </c>
      <c r="D1254" s="1" t="s">
        <v>280</v>
      </c>
      <c r="E1254" s="1" t="s">
        <v>480</v>
      </c>
      <c r="F1254" s="1"/>
      <c r="G1254" s="1"/>
    </row>
    <row r="1255" spans="1:7">
      <c r="A1255" s="61" t="s">
        <v>49</v>
      </c>
      <c r="B1255" s="1">
        <v>25</v>
      </c>
      <c r="C1255" s="1">
        <v>4</v>
      </c>
      <c r="D1255" s="1" t="s">
        <v>77</v>
      </c>
      <c r="E1255" s="1" t="s">
        <v>481</v>
      </c>
      <c r="F1255" s="1"/>
      <c r="G1255" s="1"/>
    </row>
    <row r="1256" spans="1:7">
      <c r="A1256" s="61" t="s">
        <v>50</v>
      </c>
      <c r="B1256" s="1">
        <v>25</v>
      </c>
      <c r="C1256" s="1">
        <v>4</v>
      </c>
      <c r="D1256" s="1" t="s">
        <v>77</v>
      </c>
      <c r="E1256" s="1" t="s">
        <v>481</v>
      </c>
      <c r="F1256" s="1"/>
      <c r="G1256" s="1"/>
    </row>
    <row r="1257" spans="1:7">
      <c r="A1257" s="61" t="s">
        <v>51</v>
      </c>
      <c r="B1257" s="1">
        <v>25</v>
      </c>
      <c r="C1257" s="1">
        <v>4</v>
      </c>
      <c r="D1257" s="1" t="s">
        <v>77</v>
      </c>
      <c r="E1257" s="1" t="s">
        <v>481</v>
      </c>
      <c r="F1257" s="1"/>
      <c r="G1257" s="1"/>
    </row>
    <row r="1258" spans="1:7">
      <c r="A1258" s="61" t="s">
        <v>52</v>
      </c>
      <c r="B1258" s="1">
        <v>25</v>
      </c>
      <c r="C1258" s="1">
        <v>4</v>
      </c>
      <c r="D1258" s="1" t="s">
        <v>77</v>
      </c>
      <c r="E1258" s="1" t="s">
        <v>482</v>
      </c>
      <c r="F1258" s="1"/>
      <c r="G1258" s="1"/>
    </row>
    <row r="1259" spans="1:7">
      <c r="A1259" s="61" t="s">
        <v>53</v>
      </c>
      <c r="B1259" s="1">
        <v>25</v>
      </c>
      <c r="C1259" s="1">
        <v>4</v>
      </c>
      <c r="D1259" s="1" t="s">
        <v>77</v>
      </c>
      <c r="E1259" s="1" t="s">
        <v>481</v>
      </c>
      <c r="F1259" s="1"/>
      <c r="G1259" s="1"/>
    </row>
    <row r="1260" spans="1:7">
      <c r="A1260" s="61" t="s">
        <v>54</v>
      </c>
      <c r="B1260" s="1">
        <v>25</v>
      </c>
      <c r="C1260" s="1">
        <v>4</v>
      </c>
      <c r="D1260" s="1" t="s">
        <v>77</v>
      </c>
      <c r="E1260" s="1" t="s">
        <v>481</v>
      </c>
      <c r="F1260" s="1"/>
      <c r="G1260" s="1"/>
    </row>
    <row r="1261" spans="1:7">
      <c r="A1261" s="61" t="s">
        <v>180</v>
      </c>
      <c r="B1261" s="1">
        <v>26</v>
      </c>
      <c r="C1261" s="1">
        <v>4</v>
      </c>
      <c r="D1261" s="1" t="s">
        <v>183</v>
      </c>
      <c r="E1261" s="1" t="s">
        <v>483</v>
      </c>
      <c r="F1261" s="1"/>
      <c r="G1261" s="1"/>
    </row>
    <row r="1262" spans="1:7">
      <c r="A1262" s="61" t="s">
        <v>55</v>
      </c>
      <c r="B1262" s="1">
        <v>26</v>
      </c>
      <c r="C1262" s="1">
        <v>4</v>
      </c>
      <c r="D1262" s="1" t="s">
        <v>183</v>
      </c>
      <c r="E1262" s="1" t="s">
        <v>128</v>
      </c>
      <c r="F1262" s="1"/>
      <c r="G1262" s="1"/>
    </row>
    <row r="1263" spans="1:7">
      <c r="A1263" s="61" t="s">
        <v>56</v>
      </c>
      <c r="B1263" s="1">
        <v>26</v>
      </c>
      <c r="C1263" s="1">
        <v>4</v>
      </c>
      <c r="D1263" s="1" t="s">
        <v>183</v>
      </c>
      <c r="E1263" s="1" t="s">
        <v>484</v>
      </c>
      <c r="F1263" s="1"/>
      <c r="G1263" s="1"/>
    </row>
    <row r="1264" spans="1:7">
      <c r="A1264" s="61" t="s">
        <v>57</v>
      </c>
      <c r="B1264" s="1">
        <v>26</v>
      </c>
      <c r="C1264" s="1">
        <v>4</v>
      </c>
      <c r="D1264" s="1" t="s">
        <v>183</v>
      </c>
      <c r="E1264" s="1" t="s">
        <v>128</v>
      </c>
      <c r="F1264" s="1"/>
      <c r="G1264" s="1"/>
    </row>
    <row r="1265" spans="1:7">
      <c r="A1265" s="61" t="s">
        <v>58</v>
      </c>
      <c r="B1265" s="1">
        <v>26</v>
      </c>
      <c r="C1265" s="1">
        <v>4</v>
      </c>
      <c r="D1265" s="1" t="s">
        <v>183</v>
      </c>
      <c r="E1265" s="1" t="s">
        <v>128</v>
      </c>
      <c r="F1265" s="1"/>
      <c r="G1265" s="1"/>
    </row>
    <row r="1266" spans="1:7">
      <c r="A1266" s="61" t="s">
        <v>59</v>
      </c>
      <c r="B1266" s="1">
        <v>26</v>
      </c>
      <c r="C1266" s="1">
        <v>4</v>
      </c>
      <c r="D1266" s="1" t="s">
        <v>183</v>
      </c>
      <c r="E1266" s="1" t="s">
        <v>128</v>
      </c>
      <c r="F1266" s="1"/>
      <c r="G1266" s="1"/>
    </row>
    <row r="1267" spans="1:7">
      <c r="A1267" s="61" t="s">
        <v>49</v>
      </c>
      <c r="B1267" s="1">
        <v>26</v>
      </c>
      <c r="C1267" s="1">
        <v>4</v>
      </c>
      <c r="D1267" s="1" t="s">
        <v>77</v>
      </c>
      <c r="E1267" s="1" t="s">
        <v>485</v>
      </c>
      <c r="F1267" s="1"/>
      <c r="G1267" s="1"/>
    </row>
    <row r="1268" spans="1:7">
      <c r="A1268" s="61" t="s">
        <v>50</v>
      </c>
      <c r="B1268" s="1">
        <v>26</v>
      </c>
      <c r="C1268" s="1">
        <v>4</v>
      </c>
      <c r="D1268" s="1" t="s">
        <v>77</v>
      </c>
      <c r="E1268" s="1" t="s">
        <v>485</v>
      </c>
      <c r="F1268" s="1"/>
      <c r="G1268" s="1"/>
    </row>
    <row r="1269" spans="1:7">
      <c r="A1269" s="61" t="s">
        <v>51</v>
      </c>
      <c r="B1269" s="1">
        <v>26</v>
      </c>
      <c r="C1269" s="1">
        <v>4</v>
      </c>
      <c r="D1269" s="1" t="s">
        <v>77</v>
      </c>
      <c r="E1269" s="1" t="s">
        <v>485</v>
      </c>
      <c r="F1269" s="1"/>
      <c r="G1269" s="1"/>
    </row>
    <row r="1270" spans="1:7">
      <c r="A1270" s="61" t="s">
        <v>52</v>
      </c>
      <c r="B1270" s="1">
        <v>26</v>
      </c>
      <c r="C1270" s="1">
        <v>4</v>
      </c>
      <c r="D1270" s="1" t="s">
        <v>77</v>
      </c>
      <c r="E1270" s="1" t="s">
        <v>485</v>
      </c>
      <c r="F1270" s="1"/>
      <c r="G1270" s="1"/>
    </row>
    <row r="1271" spans="1:7">
      <c r="A1271" s="61" t="s">
        <v>53</v>
      </c>
      <c r="B1271" s="1">
        <v>26</v>
      </c>
      <c r="C1271" s="1">
        <v>4</v>
      </c>
      <c r="D1271" s="1" t="s">
        <v>77</v>
      </c>
      <c r="E1271" s="1" t="s">
        <v>485</v>
      </c>
      <c r="F1271" s="1"/>
      <c r="G1271" s="1"/>
    </row>
    <row r="1272" spans="1:7">
      <c r="A1272" s="61" t="s">
        <v>54</v>
      </c>
      <c r="B1272" s="1">
        <v>26</v>
      </c>
      <c r="C1272" s="1">
        <v>4</v>
      </c>
      <c r="D1272" s="1" t="s">
        <v>77</v>
      </c>
      <c r="E1272" s="1" t="s">
        <v>485</v>
      </c>
      <c r="F1272" s="1"/>
      <c r="G1272" s="1"/>
    </row>
    <row r="1273" spans="1:7">
      <c r="A1273" s="61" t="s">
        <v>477</v>
      </c>
      <c r="B1273" s="1">
        <v>26</v>
      </c>
      <c r="C1273" s="1">
        <v>4</v>
      </c>
      <c r="D1273" s="1" t="s">
        <v>79</v>
      </c>
      <c r="E1273" s="1" t="s">
        <v>128</v>
      </c>
      <c r="F1273" s="1"/>
      <c r="G1273" s="1"/>
    </row>
    <row r="1274" spans="1:7">
      <c r="A1274" s="61" t="s">
        <v>56</v>
      </c>
      <c r="B1274" s="1">
        <v>27</v>
      </c>
      <c r="C1274" s="1">
        <v>4</v>
      </c>
      <c r="D1274" s="1" t="s">
        <v>77</v>
      </c>
      <c r="E1274" s="1" t="s">
        <v>486</v>
      </c>
      <c r="F1274" s="1"/>
      <c r="G1274" s="1"/>
    </row>
    <row r="1275" spans="1:7">
      <c r="A1275" s="61" t="s">
        <v>57</v>
      </c>
      <c r="B1275" s="1">
        <v>27</v>
      </c>
      <c r="C1275" s="1">
        <v>4</v>
      </c>
      <c r="D1275" s="1" t="s">
        <v>77</v>
      </c>
      <c r="E1275" s="1" t="s">
        <v>486</v>
      </c>
      <c r="F1275" s="1"/>
      <c r="G1275" s="1"/>
    </row>
    <row r="1276" spans="1:7">
      <c r="A1276" s="61" t="s">
        <v>58</v>
      </c>
      <c r="B1276" s="1">
        <v>27</v>
      </c>
      <c r="C1276" s="1">
        <v>4</v>
      </c>
      <c r="D1276" s="1" t="s">
        <v>77</v>
      </c>
      <c r="E1276" s="1" t="s">
        <v>486</v>
      </c>
      <c r="F1276" s="1"/>
      <c r="G1276" s="1"/>
    </row>
    <row r="1277" spans="1:7">
      <c r="A1277" s="61" t="s">
        <v>59</v>
      </c>
      <c r="B1277" s="1">
        <v>27</v>
      </c>
      <c r="C1277" s="1">
        <v>4</v>
      </c>
      <c r="D1277" s="1" t="s">
        <v>77</v>
      </c>
      <c r="E1277" s="1" t="s">
        <v>486</v>
      </c>
      <c r="F1277" s="1"/>
      <c r="G1277" s="1"/>
    </row>
    <row r="1278" spans="1:7">
      <c r="A1278" s="61" t="s">
        <v>49</v>
      </c>
      <c r="B1278" s="1">
        <v>27</v>
      </c>
      <c r="C1278" s="1">
        <v>4</v>
      </c>
      <c r="D1278" s="1" t="s">
        <v>280</v>
      </c>
      <c r="E1278" s="1" t="s">
        <v>444</v>
      </c>
      <c r="F1278" s="1"/>
      <c r="G1278" s="1"/>
    </row>
    <row r="1279" spans="1:7">
      <c r="A1279" s="61" t="s">
        <v>50</v>
      </c>
      <c r="B1279" s="1">
        <v>27</v>
      </c>
      <c r="C1279" s="1">
        <v>4</v>
      </c>
      <c r="D1279" s="1" t="s">
        <v>280</v>
      </c>
      <c r="E1279" s="1" t="s">
        <v>444</v>
      </c>
      <c r="F1279" s="1"/>
      <c r="G1279" s="1"/>
    </row>
    <row r="1280" spans="1:7">
      <c r="A1280" s="61" t="s">
        <v>51</v>
      </c>
      <c r="B1280" s="1">
        <v>27</v>
      </c>
      <c r="C1280" s="1">
        <v>4</v>
      </c>
      <c r="D1280" s="1" t="s">
        <v>280</v>
      </c>
      <c r="E1280" s="1" t="s">
        <v>444</v>
      </c>
      <c r="F1280" s="1"/>
      <c r="G1280" s="1"/>
    </row>
    <row r="1281" spans="1:7">
      <c r="A1281" s="61" t="s">
        <v>52</v>
      </c>
      <c r="B1281" s="1">
        <v>27</v>
      </c>
      <c r="C1281" s="1">
        <v>4</v>
      </c>
      <c r="D1281" s="1" t="s">
        <v>280</v>
      </c>
      <c r="E1281" s="1" t="s">
        <v>444</v>
      </c>
      <c r="F1281" s="1"/>
      <c r="G1281" s="1"/>
    </row>
    <row r="1282" spans="1:7">
      <c r="A1282" s="61" t="s">
        <v>53</v>
      </c>
      <c r="B1282" s="1">
        <v>27</v>
      </c>
      <c r="C1282" s="1">
        <v>4</v>
      </c>
      <c r="D1282" s="1" t="s">
        <v>280</v>
      </c>
      <c r="E1282" s="1" t="s">
        <v>444</v>
      </c>
      <c r="F1282" s="1"/>
      <c r="G1282" s="1"/>
    </row>
    <row r="1283" spans="1:7">
      <c r="A1283" s="61" t="s">
        <v>54</v>
      </c>
      <c r="B1283" s="1">
        <v>27</v>
      </c>
      <c r="C1283" s="1">
        <v>4</v>
      </c>
      <c r="D1283" s="1" t="s">
        <v>280</v>
      </c>
      <c r="E1283" s="1" t="s">
        <v>444</v>
      </c>
      <c r="F1283" s="1"/>
      <c r="G1283" s="1"/>
    </row>
    <row r="1284" spans="1:7">
      <c r="A1284" s="61" t="s">
        <v>477</v>
      </c>
      <c r="B1284" s="1">
        <v>27</v>
      </c>
      <c r="C1284" s="1">
        <v>4</v>
      </c>
      <c r="D1284" s="1" t="s">
        <v>487</v>
      </c>
      <c r="E1284" s="1" t="s">
        <v>128</v>
      </c>
      <c r="F1284" s="1"/>
      <c r="G1284" s="1"/>
    </row>
    <row r="1285" spans="1:7">
      <c r="A1285" s="61" t="s">
        <v>49</v>
      </c>
      <c r="B1285" s="1">
        <v>28</v>
      </c>
      <c r="C1285" s="1">
        <v>4</v>
      </c>
      <c r="D1285" s="1" t="s">
        <v>280</v>
      </c>
      <c r="E1285" s="1" t="s">
        <v>321</v>
      </c>
      <c r="F1285" s="1"/>
      <c r="G1285" s="1"/>
    </row>
    <row r="1286" spans="1:7">
      <c r="A1286" s="61" t="s">
        <v>50</v>
      </c>
      <c r="B1286" s="1">
        <v>28</v>
      </c>
      <c r="C1286" s="1">
        <v>4</v>
      </c>
      <c r="D1286" s="1" t="s">
        <v>280</v>
      </c>
      <c r="E1286" s="1" t="s">
        <v>321</v>
      </c>
      <c r="F1286" s="1"/>
      <c r="G1286" s="1"/>
    </row>
    <row r="1287" spans="1:7">
      <c r="A1287" s="61" t="s">
        <v>51</v>
      </c>
      <c r="B1287" s="1">
        <v>28</v>
      </c>
      <c r="C1287" s="1">
        <v>4</v>
      </c>
      <c r="D1287" s="1" t="s">
        <v>280</v>
      </c>
      <c r="E1287" s="1" t="s">
        <v>321</v>
      </c>
      <c r="F1287" s="1"/>
      <c r="G1287" s="1"/>
    </row>
    <row r="1288" spans="1:7">
      <c r="A1288" s="61" t="s">
        <v>52</v>
      </c>
      <c r="B1288" s="1">
        <v>28</v>
      </c>
      <c r="C1288" s="1">
        <v>4</v>
      </c>
      <c r="D1288" s="1" t="s">
        <v>280</v>
      </c>
      <c r="E1288" s="1" t="s">
        <v>321</v>
      </c>
      <c r="F1288" s="1"/>
      <c r="G1288" s="1"/>
    </row>
    <row r="1289" spans="1:7">
      <c r="A1289" s="61" t="s">
        <v>53</v>
      </c>
      <c r="B1289" s="1">
        <v>28</v>
      </c>
      <c r="C1289" s="1">
        <v>4</v>
      </c>
      <c r="D1289" s="1" t="s">
        <v>280</v>
      </c>
      <c r="E1289" s="1" t="s">
        <v>321</v>
      </c>
      <c r="F1289" s="1"/>
      <c r="G1289" s="1"/>
    </row>
    <row r="1290" spans="1:7">
      <c r="A1290" s="61" t="s">
        <v>54</v>
      </c>
      <c r="B1290" s="1">
        <v>28</v>
      </c>
      <c r="C1290" s="1">
        <v>4</v>
      </c>
      <c r="D1290" s="1" t="s">
        <v>280</v>
      </c>
      <c r="E1290" s="1" t="s">
        <v>321</v>
      </c>
      <c r="F1290" s="1"/>
      <c r="G1290" s="1"/>
    </row>
    <row r="1291" spans="1:7">
      <c r="A1291" s="61" t="s">
        <v>26</v>
      </c>
      <c r="B1291" s="1">
        <v>28</v>
      </c>
      <c r="C1291" s="1">
        <v>4</v>
      </c>
      <c r="D1291" s="1" t="s">
        <v>183</v>
      </c>
      <c r="E1291" s="1" t="s">
        <v>304</v>
      </c>
      <c r="F1291" s="1"/>
      <c r="G1291" s="1"/>
    </row>
    <row r="1292" spans="1:7">
      <c r="A1292" s="61" t="s">
        <v>477</v>
      </c>
      <c r="B1292" s="1">
        <v>28</v>
      </c>
      <c r="C1292" s="1">
        <v>4</v>
      </c>
      <c r="D1292" s="1" t="s">
        <v>79</v>
      </c>
      <c r="E1292" s="1" t="s">
        <v>128</v>
      </c>
      <c r="F1292" s="1"/>
      <c r="G1292" s="1"/>
    </row>
    <row r="1293" spans="1:7">
      <c r="A1293" s="61" t="s">
        <v>180</v>
      </c>
      <c r="B1293" s="1">
        <v>29</v>
      </c>
      <c r="C1293" s="1">
        <v>4</v>
      </c>
      <c r="D1293" s="1" t="s">
        <v>183</v>
      </c>
      <c r="E1293" s="1" t="s">
        <v>488</v>
      </c>
      <c r="F1293" s="1"/>
      <c r="G1293" s="1"/>
    </row>
    <row r="1294" spans="1:7">
      <c r="A1294" s="61" t="s">
        <v>49</v>
      </c>
      <c r="B1294" s="1">
        <v>29</v>
      </c>
      <c r="C1294" s="1">
        <v>4</v>
      </c>
      <c r="D1294" s="1" t="s">
        <v>183</v>
      </c>
      <c r="E1294" s="1" t="s">
        <v>489</v>
      </c>
      <c r="F1294" s="1"/>
      <c r="G1294" s="1"/>
    </row>
    <row r="1295" spans="1:7">
      <c r="A1295" s="61" t="s">
        <v>50</v>
      </c>
      <c r="B1295" s="1">
        <v>29</v>
      </c>
      <c r="C1295" s="1">
        <v>4</v>
      </c>
      <c r="D1295" s="1" t="s">
        <v>183</v>
      </c>
      <c r="E1295" s="1" t="s">
        <v>489</v>
      </c>
      <c r="F1295" s="1"/>
      <c r="G1295" s="1"/>
    </row>
    <row r="1296" spans="1:7">
      <c r="A1296" s="61" t="s">
        <v>51</v>
      </c>
      <c r="B1296" s="1">
        <v>29</v>
      </c>
      <c r="C1296" s="1">
        <v>4</v>
      </c>
      <c r="D1296" s="1" t="s">
        <v>183</v>
      </c>
      <c r="E1296" s="1" t="s">
        <v>489</v>
      </c>
      <c r="F1296" s="1"/>
      <c r="G1296" s="1"/>
    </row>
    <row r="1297" spans="1:7">
      <c r="A1297" s="61" t="s">
        <v>52</v>
      </c>
      <c r="B1297" s="1">
        <v>29</v>
      </c>
      <c r="C1297" s="1">
        <v>4</v>
      </c>
      <c r="D1297" s="1" t="s">
        <v>183</v>
      </c>
      <c r="E1297" s="1" t="s">
        <v>489</v>
      </c>
      <c r="F1297" s="1"/>
      <c r="G1297" s="1"/>
    </row>
    <row r="1298" spans="1:7">
      <c r="A1298" s="61" t="s">
        <v>53</v>
      </c>
      <c r="B1298" s="1">
        <v>29</v>
      </c>
      <c r="C1298" s="1">
        <v>4</v>
      </c>
      <c r="D1298" s="1" t="s">
        <v>183</v>
      </c>
      <c r="E1298" s="1" t="s">
        <v>489</v>
      </c>
      <c r="F1298" s="1"/>
      <c r="G1298" s="1"/>
    </row>
    <row r="1299" spans="1:7">
      <c r="A1299" s="61" t="s">
        <v>54</v>
      </c>
      <c r="B1299" s="1">
        <v>29</v>
      </c>
      <c r="C1299" s="1">
        <v>4</v>
      </c>
      <c r="D1299" s="1" t="s">
        <v>183</v>
      </c>
      <c r="E1299" s="1" t="s">
        <v>489</v>
      </c>
      <c r="F1299" s="1"/>
      <c r="G1299" s="1"/>
    </row>
    <row r="1300" spans="1:7">
      <c r="A1300" s="61" t="s">
        <v>55</v>
      </c>
      <c r="B1300" s="1">
        <v>29</v>
      </c>
      <c r="C1300" s="1">
        <v>4</v>
      </c>
      <c r="D1300" s="1" t="s">
        <v>183</v>
      </c>
      <c r="E1300" s="1" t="s">
        <v>79</v>
      </c>
      <c r="F1300" s="1"/>
      <c r="G1300" s="1"/>
    </row>
    <row r="1301" spans="1:7">
      <c r="A1301" s="61" t="s">
        <v>56</v>
      </c>
      <c r="B1301" s="1">
        <v>29</v>
      </c>
      <c r="C1301" s="1">
        <v>4</v>
      </c>
      <c r="D1301" s="1" t="s">
        <v>183</v>
      </c>
      <c r="E1301" s="1" t="s">
        <v>79</v>
      </c>
      <c r="F1301" s="1"/>
      <c r="G1301" s="1"/>
    </row>
    <row r="1302" spans="1:7">
      <c r="A1302" s="61" t="s">
        <v>57</v>
      </c>
      <c r="B1302" s="1">
        <v>29</v>
      </c>
      <c r="C1302" s="1">
        <v>4</v>
      </c>
      <c r="D1302" s="1" t="s">
        <v>183</v>
      </c>
      <c r="E1302" s="1" t="s">
        <v>79</v>
      </c>
      <c r="F1302" s="1"/>
      <c r="G1302" s="1"/>
    </row>
    <row r="1303" spans="1:7">
      <c r="A1303" s="61" t="s">
        <v>58</v>
      </c>
      <c r="B1303" s="1">
        <v>29</v>
      </c>
      <c r="C1303" s="1">
        <v>4</v>
      </c>
      <c r="D1303" s="1" t="s">
        <v>183</v>
      </c>
      <c r="E1303" s="1" t="s">
        <v>79</v>
      </c>
      <c r="F1303" s="1"/>
      <c r="G1303" s="1"/>
    </row>
    <row r="1304" spans="1:7">
      <c r="A1304" s="61" t="s">
        <v>59</v>
      </c>
      <c r="B1304" s="1">
        <v>29</v>
      </c>
      <c r="C1304" s="1">
        <v>4</v>
      </c>
      <c r="D1304" s="1" t="s">
        <v>183</v>
      </c>
      <c r="E1304" s="1" t="s">
        <v>79</v>
      </c>
      <c r="F1304" s="1"/>
      <c r="G1304" s="1"/>
    </row>
    <row r="1305" spans="1:7">
      <c r="A1305" s="61" t="s">
        <v>26</v>
      </c>
      <c r="B1305" s="1">
        <v>29</v>
      </c>
      <c r="C1305" s="1">
        <v>4</v>
      </c>
      <c r="D1305" s="1" t="s">
        <v>183</v>
      </c>
      <c r="E1305" s="1" t="s">
        <v>304</v>
      </c>
      <c r="F1305" s="1"/>
      <c r="G1305" s="1"/>
    </row>
    <row r="1306" spans="1:7">
      <c r="A1306" s="61" t="s">
        <v>477</v>
      </c>
      <c r="B1306" s="1">
        <v>29</v>
      </c>
      <c r="C1306" s="1">
        <v>4</v>
      </c>
      <c r="D1306" s="1" t="s">
        <v>79</v>
      </c>
      <c r="E1306" s="1" t="s">
        <v>128</v>
      </c>
      <c r="F1306" s="1"/>
      <c r="G1306" s="1"/>
    </row>
    <row r="1307" spans="1:7">
      <c r="A1307" s="61" t="s">
        <v>42</v>
      </c>
      <c r="B1307" s="1">
        <v>29</v>
      </c>
      <c r="C1307" s="1">
        <v>4</v>
      </c>
      <c r="D1307" s="1" t="s">
        <v>183</v>
      </c>
      <c r="E1307" s="1" t="s">
        <v>490</v>
      </c>
      <c r="F1307" s="1"/>
      <c r="G1307" s="1"/>
    </row>
    <row r="1308" spans="1:7">
      <c r="A1308" s="61" t="s">
        <v>43</v>
      </c>
      <c r="B1308" s="1">
        <v>29</v>
      </c>
      <c r="C1308" s="1">
        <v>4</v>
      </c>
      <c r="D1308" s="1" t="s">
        <v>183</v>
      </c>
      <c r="E1308" s="1" t="s">
        <v>490</v>
      </c>
      <c r="F1308" s="1"/>
      <c r="G1308" s="1"/>
    </row>
    <row r="1309" spans="1:7">
      <c r="A1309" s="61" t="s">
        <v>44</v>
      </c>
      <c r="B1309" s="1">
        <v>29</v>
      </c>
      <c r="C1309" s="1">
        <v>4</v>
      </c>
      <c r="D1309" s="1" t="s">
        <v>183</v>
      </c>
      <c r="E1309" s="1" t="s">
        <v>490</v>
      </c>
      <c r="F1309" s="1"/>
      <c r="G1309" s="1"/>
    </row>
    <row r="1310" spans="1:7">
      <c r="A1310" s="61" t="s">
        <v>45</v>
      </c>
      <c r="B1310" s="1">
        <v>29</v>
      </c>
      <c r="C1310" s="1">
        <v>4</v>
      </c>
      <c r="D1310" s="1" t="s">
        <v>183</v>
      </c>
      <c r="E1310" s="1" t="s">
        <v>490</v>
      </c>
      <c r="F1310" s="1"/>
      <c r="G1310" s="1"/>
    </row>
    <row r="1311" spans="1:7">
      <c r="A1311" s="61" t="s">
        <v>46</v>
      </c>
      <c r="B1311" s="1">
        <v>29</v>
      </c>
      <c r="C1311" s="1">
        <v>4</v>
      </c>
      <c r="D1311" s="1" t="s">
        <v>183</v>
      </c>
      <c r="E1311" s="1" t="s">
        <v>490</v>
      </c>
      <c r="F1311" s="1"/>
      <c r="G1311" s="1"/>
    </row>
    <row r="1312" spans="1:7">
      <c r="A1312" s="61" t="s">
        <v>47</v>
      </c>
      <c r="B1312" s="1">
        <v>29</v>
      </c>
      <c r="C1312" s="1">
        <v>4</v>
      </c>
      <c r="D1312" s="1" t="s">
        <v>183</v>
      </c>
      <c r="E1312" s="1" t="s">
        <v>490</v>
      </c>
      <c r="F1312" s="1"/>
      <c r="G1312" s="1"/>
    </row>
    <row r="1313" spans="1:7">
      <c r="A1313" s="61" t="s">
        <v>55</v>
      </c>
      <c r="B1313" s="1">
        <v>30</v>
      </c>
      <c r="C1313" s="1">
        <v>4</v>
      </c>
      <c r="D1313" s="1" t="s">
        <v>183</v>
      </c>
      <c r="E1313" s="1" t="s">
        <v>79</v>
      </c>
      <c r="F1313" s="1"/>
      <c r="G1313" s="1"/>
    </row>
    <row r="1314" spans="1:7">
      <c r="A1314" s="61" t="s">
        <v>56</v>
      </c>
      <c r="B1314" s="1">
        <v>30</v>
      </c>
      <c r="C1314" s="1">
        <v>4</v>
      </c>
      <c r="D1314" s="1" t="s">
        <v>183</v>
      </c>
      <c r="E1314" s="1" t="s">
        <v>79</v>
      </c>
      <c r="F1314" s="1"/>
      <c r="G1314" s="1"/>
    </row>
    <row r="1315" spans="1:7">
      <c r="A1315" s="61" t="s">
        <v>57</v>
      </c>
      <c r="B1315" s="1">
        <v>30</v>
      </c>
      <c r="C1315" s="1">
        <v>4</v>
      </c>
      <c r="D1315" s="1" t="s">
        <v>183</v>
      </c>
      <c r="E1315" s="1" t="s">
        <v>79</v>
      </c>
      <c r="F1315" s="1"/>
      <c r="G1315" s="1"/>
    </row>
    <row r="1316" spans="1:7">
      <c r="A1316" s="61" t="s">
        <v>58</v>
      </c>
      <c r="B1316" s="1">
        <v>30</v>
      </c>
      <c r="C1316" s="1">
        <v>4</v>
      </c>
      <c r="D1316" s="1" t="s">
        <v>183</v>
      </c>
      <c r="E1316" s="1" t="s">
        <v>79</v>
      </c>
      <c r="F1316" s="1"/>
      <c r="G1316" s="1"/>
    </row>
    <row r="1317" spans="1:7">
      <c r="A1317" s="61" t="s">
        <v>59</v>
      </c>
      <c r="B1317" s="1">
        <v>30</v>
      </c>
      <c r="C1317" s="1">
        <v>4</v>
      </c>
      <c r="D1317" s="1" t="s">
        <v>183</v>
      </c>
      <c r="E1317" s="1" t="s">
        <v>79</v>
      </c>
      <c r="F1317" s="1"/>
      <c r="G1317" s="1"/>
    </row>
    <row r="1318" spans="1:7">
      <c r="A1318" s="61" t="s">
        <v>26</v>
      </c>
      <c r="B1318" s="1">
        <v>30</v>
      </c>
      <c r="C1318" s="1">
        <v>4</v>
      </c>
      <c r="D1318" s="1" t="s">
        <v>183</v>
      </c>
      <c r="E1318" s="1" t="s">
        <v>304</v>
      </c>
      <c r="F1318" s="1"/>
      <c r="G1318" s="1"/>
    </row>
    <row r="1319" spans="1:7">
      <c r="A1319" s="61" t="s">
        <v>49</v>
      </c>
      <c r="B1319" s="1">
        <v>30</v>
      </c>
      <c r="C1319" s="1">
        <v>4</v>
      </c>
      <c r="D1319" s="1" t="s">
        <v>183</v>
      </c>
      <c r="E1319" s="1" t="s">
        <v>491</v>
      </c>
      <c r="F1319" s="1"/>
      <c r="G1319" s="1"/>
    </row>
    <row r="1320" spans="1:7">
      <c r="A1320" s="61" t="s">
        <v>50</v>
      </c>
      <c r="B1320" s="1">
        <v>30</v>
      </c>
      <c r="C1320" s="1">
        <v>4</v>
      </c>
      <c r="D1320" s="1" t="s">
        <v>183</v>
      </c>
      <c r="E1320" s="1" t="s">
        <v>491</v>
      </c>
      <c r="F1320" s="1"/>
      <c r="G1320" s="1"/>
    </row>
    <row r="1321" spans="1:7">
      <c r="A1321" s="61" t="s">
        <v>51</v>
      </c>
      <c r="B1321" s="1">
        <v>30</v>
      </c>
      <c r="C1321" s="1">
        <v>4</v>
      </c>
      <c r="D1321" s="1" t="s">
        <v>183</v>
      </c>
      <c r="E1321" s="1" t="s">
        <v>491</v>
      </c>
      <c r="F1321" s="1"/>
      <c r="G1321" s="1"/>
    </row>
    <row r="1322" spans="1:7">
      <c r="A1322" s="61" t="s">
        <v>52</v>
      </c>
      <c r="B1322" s="1">
        <v>30</v>
      </c>
      <c r="C1322" s="1">
        <v>4</v>
      </c>
      <c r="D1322" s="1" t="s">
        <v>183</v>
      </c>
      <c r="E1322" s="1" t="s">
        <v>491</v>
      </c>
      <c r="F1322" s="1"/>
      <c r="G1322" s="1"/>
    </row>
    <row r="1323" spans="1:7">
      <c r="A1323" s="61" t="s">
        <v>53</v>
      </c>
      <c r="B1323" s="1">
        <v>30</v>
      </c>
      <c r="C1323" s="1">
        <v>4</v>
      </c>
      <c r="D1323" s="1" t="s">
        <v>183</v>
      </c>
      <c r="E1323" s="1" t="s">
        <v>491</v>
      </c>
      <c r="F1323" s="1"/>
      <c r="G1323" s="1"/>
    </row>
    <row r="1324" spans="1:7">
      <c r="A1324" s="61" t="s">
        <v>54</v>
      </c>
      <c r="B1324" s="1">
        <v>30</v>
      </c>
      <c r="C1324" s="1">
        <v>4</v>
      </c>
      <c r="D1324" s="1" t="s">
        <v>183</v>
      </c>
      <c r="E1324" s="1" t="s">
        <v>491</v>
      </c>
      <c r="F1324" s="1"/>
      <c r="G1324" s="1"/>
    </row>
    <row r="1325" spans="1:7">
      <c r="A1325" s="61" t="s">
        <v>477</v>
      </c>
      <c r="B1325" s="1">
        <v>30</v>
      </c>
      <c r="C1325" s="1">
        <v>4</v>
      </c>
      <c r="D1325" s="1" t="s">
        <v>79</v>
      </c>
      <c r="E1325" s="1" t="s">
        <v>128</v>
      </c>
      <c r="F1325" s="1"/>
      <c r="G1325" s="1"/>
    </row>
    <row r="1326" spans="1:7">
      <c r="A1326" s="61" t="s">
        <v>42</v>
      </c>
      <c r="B1326" s="1">
        <v>30</v>
      </c>
      <c r="C1326" s="1">
        <v>4</v>
      </c>
      <c r="D1326" s="1" t="s">
        <v>183</v>
      </c>
      <c r="E1326" s="1" t="s">
        <v>490</v>
      </c>
      <c r="F1326" s="1"/>
      <c r="G1326" s="1"/>
    </row>
    <row r="1327" spans="1:7">
      <c r="A1327" s="61" t="s">
        <v>43</v>
      </c>
      <c r="B1327" s="1">
        <v>30</v>
      </c>
      <c r="C1327" s="1">
        <v>4</v>
      </c>
      <c r="D1327" s="1" t="s">
        <v>183</v>
      </c>
      <c r="E1327" s="1" t="s">
        <v>490</v>
      </c>
      <c r="F1327" s="1"/>
      <c r="G1327" s="1"/>
    </row>
    <row r="1328" spans="1:7">
      <c r="A1328" s="61" t="s">
        <v>44</v>
      </c>
      <c r="B1328" s="1">
        <v>30</v>
      </c>
      <c r="C1328" s="1">
        <v>4</v>
      </c>
      <c r="D1328" s="1" t="s">
        <v>183</v>
      </c>
      <c r="E1328" s="1" t="s">
        <v>490</v>
      </c>
      <c r="F1328" s="1"/>
      <c r="G1328" s="1"/>
    </row>
    <row r="1329" spans="1:7">
      <c r="A1329" s="61" t="s">
        <v>45</v>
      </c>
      <c r="B1329" s="1">
        <v>30</v>
      </c>
      <c r="C1329" s="1">
        <v>4</v>
      </c>
      <c r="D1329" s="1" t="s">
        <v>183</v>
      </c>
      <c r="E1329" s="1" t="s">
        <v>490</v>
      </c>
      <c r="F1329" s="1"/>
      <c r="G1329" s="1"/>
    </row>
    <row r="1330" spans="1:7">
      <c r="A1330" s="61" t="s">
        <v>46</v>
      </c>
      <c r="B1330" s="1">
        <v>30</v>
      </c>
      <c r="C1330" s="1">
        <v>4</v>
      </c>
      <c r="D1330" s="1" t="s">
        <v>183</v>
      </c>
      <c r="E1330" s="1" t="s">
        <v>490</v>
      </c>
      <c r="F1330" s="1"/>
      <c r="G1330" s="1"/>
    </row>
    <row r="1331" spans="1:7">
      <c r="A1331" s="61" t="s">
        <v>47</v>
      </c>
      <c r="B1331" s="1">
        <v>30</v>
      </c>
      <c r="C1331" s="1">
        <v>4</v>
      </c>
      <c r="D1331" s="1" t="s">
        <v>183</v>
      </c>
      <c r="E1331" s="1" t="s">
        <v>490</v>
      </c>
      <c r="F1331" s="1"/>
      <c r="G1331" s="1"/>
    </row>
    <row r="1332" spans="1:7">
      <c r="A1332" s="61" t="s">
        <v>59</v>
      </c>
      <c r="B1332" s="1">
        <v>30</v>
      </c>
      <c r="C1332" s="1">
        <v>4</v>
      </c>
      <c r="D1332" s="1" t="s">
        <v>77</v>
      </c>
      <c r="E1332" s="1" t="s">
        <v>492</v>
      </c>
      <c r="F1332" s="1"/>
      <c r="G1332" s="1"/>
    </row>
    <row r="1333" spans="1:7">
      <c r="A1333" s="61" t="s">
        <v>23</v>
      </c>
      <c r="B1333" s="1">
        <v>1</v>
      </c>
      <c r="C1333" s="1">
        <v>5</v>
      </c>
      <c r="F1333" s="1"/>
      <c r="G1333" s="1"/>
    </row>
    <row r="1334" spans="1:7">
      <c r="A1334" s="61" t="s">
        <v>24</v>
      </c>
      <c r="B1334" s="1">
        <v>1</v>
      </c>
      <c r="C1334" s="1">
        <v>5</v>
      </c>
      <c r="F1334" s="1"/>
      <c r="G1334" s="1"/>
    </row>
    <row r="1335" spans="1:7">
      <c r="A1335" s="61" t="s">
        <v>26</v>
      </c>
      <c r="B1335" s="1">
        <v>1</v>
      </c>
      <c r="C1335" s="1">
        <v>5</v>
      </c>
      <c r="F1335" s="1"/>
      <c r="G1335" s="1"/>
    </row>
    <row r="1336" spans="1:7">
      <c r="A1336" s="61" t="s">
        <v>193</v>
      </c>
      <c r="B1336" s="1">
        <v>1</v>
      </c>
      <c r="C1336" s="1">
        <v>5</v>
      </c>
      <c r="F1336" s="1"/>
      <c r="G1336" s="1"/>
    </row>
    <row r="1337" spans="1:7">
      <c r="A1337" s="61" t="s">
        <v>135</v>
      </c>
      <c r="B1337" s="1">
        <v>1</v>
      </c>
      <c r="C1337" s="1">
        <v>5</v>
      </c>
      <c r="F1337" s="1"/>
      <c r="G1337" s="1"/>
    </row>
    <row r="1338" spans="1:7">
      <c r="A1338" s="61" t="s">
        <v>34</v>
      </c>
      <c r="B1338" s="1">
        <v>1</v>
      </c>
      <c r="C1338" s="1">
        <v>5</v>
      </c>
      <c r="F1338" s="1"/>
      <c r="G1338" s="1"/>
    </row>
    <row r="1339" spans="1:7">
      <c r="A1339" s="61" t="s">
        <v>35</v>
      </c>
      <c r="B1339" s="1">
        <v>1</v>
      </c>
      <c r="C1339" s="1">
        <v>5</v>
      </c>
      <c r="F1339" s="1"/>
      <c r="G1339" s="1"/>
    </row>
    <row r="1340" spans="1:7">
      <c r="A1340" s="61" t="s">
        <v>36</v>
      </c>
      <c r="B1340" s="1">
        <v>1</v>
      </c>
      <c r="C1340" s="1">
        <v>5</v>
      </c>
      <c r="F1340" s="1"/>
      <c r="G1340" s="1"/>
    </row>
    <row r="1341" spans="1:7">
      <c r="A1341" s="61" t="s">
        <v>37</v>
      </c>
      <c r="B1341" s="1">
        <v>1</v>
      </c>
      <c r="C1341" s="1">
        <v>5</v>
      </c>
      <c r="F1341" s="1"/>
      <c r="G1341" s="1"/>
    </row>
    <row r="1342" spans="1:7">
      <c r="A1342" s="61" t="s">
        <v>38</v>
      </c>
      <c r="B1342" s="1">
        <v>1</v>
      </c>
      <c r="C1342" s="1">
        <v>5</v>
      </c>
      <c r="F1342" s="1"/>
      <c r="G1342" s="1"/>
    </row>
    <row r="1343" spans="1:7">
      <c r="A1343" s="61" t="s">
        <v>39</v>
      </c>
      <c r="B1343" s="1">
        <v>1</v>
      </c>
      <c r="C1343" s="1">
        <v>5</v>
      </c>
      <c r="F1343" s="1"/>
      <c r="G1343" s="1"/>
    </row>
    <row r="1344" spans="1:7">
      <c r="A1344" s="61" t="s">
        <v>40</v>
      </c>
      <c r="B1344" s="1">
        <v>1</v>
      </c>
      <c r="C1344" s="1">
        <v>5</v>
      </c>
      <c r="F1344" s="1"/>
      <c r="G1344" s="1"/>
    </row>
    <row r="1345" spans="1:7">
      <c r="A1345" s="61" t="s">
        <v>42</v>
      </c>
      <c r="B1345" s="1">
        <v>1</v>
      </c>
      <c r="C1345" s="1">
        <v>5</v>
      </c>
      <c r="F1345" s="1"/>
      <c r="G1345" s="1"/>
    </row>
    <row r="1346" spans="1:7">
      <c r="A1346" s="61" t="s">
        <v>43</v>
      </c>
      <c r="B1346" s="1">
        <v>1</v>
      </c>
      <c r="C1346" s="1">
        <v>5</v>
      </c>
      <c r="F1346" s="1"/>
      <c r="G1346" s="1"/>
    </row>
    <row r="1347" spans="1:7">
      <c r="A1347" s="61" t="s">
        <v>44</v>
      </c>
      <c r="B1347" s="1">
        <v>1</v>
      </c>
      <c r="C1347" s="1">
        <v>5</v>
      </c>
      <c r="F1347" s="1"/>
      <c r="G1347" s="1"/>
    </row>
    <row r="1348" spans="1:7">
      <c r="A1348" s="61" t="s">
        <v>45</v>
      </c>
      <c r="B1348" s="1">
        <v>1</v>
      </c>
      <c r="C1348" s="1">
        <v>5</v>
      </c>
      <c r="F1348" s="1"/>
      <c r="G1348" s="1"/>
    </row>
    <row r="1349" spans="1:7">
      <c r="A1349" s="61" t="s">
        <v>46</v>
      </c>
      <c r="B1349" s="1">
        <v>1</v>
      </c>
      <c r="C1349" s="1">
        <v>5</v>
      </c>
      <c r="F1349" s="1"/>
      <c r="G1349" s="1"/>
    </row>
    <row r="1350" spans="1:7">
      <c r="A1350" s="61" t="s">
        <v>47</v>
      </c>
      <c r="B1350" s="1">
        <v>1</v>
      </c>
      <c r="C1350" s="1">
        <v>5</v>
      </c>
      <c r="F1350" s="1"/>
      <c r="G1350" s="1"/>
    </row>
    <row r="1351" spans="1:7">
      <c r="A1351" s="61" t="s">
        <v>49</v>
      </c>
      <c r="B1351" s="1">
        <v>1</v>
      </c>
      <c r="C1351" s="1">
        <v>5</v>
      </c>
      <c r="F1351" s="1"/>
      <c r="G1351" s="1"/>
    </row>
    <row r="1352" spans="1:7">
      <c r="A1352" s="61" t="s">
        <v>23</v>
      </c>
      <c r="B1352" s="1">
        <v>2</v>
      </c>
      <c r="C1352" s="1">
        <v>5</v>
      </c>
      <c r="F1352" s="1"/>
      <c r="G1352" s="1"/>
    </row>
    <row r="1353" spans="1:7">
      <c r="A1353" s="61" t="s">
        <v>24</v>
      </c>
      <c r="B1353" s="1">
        <v>2</v>
      </c>
      <c r="C1353" s="1">
        <v>5</v>
      </c>
      <c r="F1353" s="1"/>
      <c r="G1353" s="1"/>
    </row>
    <row r="1354" spans="1:7">
      <c r="A1354" s="61" t="s">
        <v>25</v>
      </c>
      <c r="B1354" s="1">
        <v>2</v>
      </c>
      <c r="C1354" s="1">
        <v>5</v>
      </c>
      <c r="F1354" s="1"/>
      <c r="G1354" s="1"/>
    </row>
    <row r="1355" spans="1:7">
      <c r="A1355" s="61" t="s">
        <v>26</v>
      </c>
      <c r="B1355" s="1">
        <v>2</v>
      </c>
      <c r="C1355" s="1">
        <v>5</v>
      </c>
      <c r="F1355" s="1"/>
      <c r="G1355" s="1"/>
    </row>
    <row r="1356" spans="1:7">
      <c r="A1356" s="61" t="s">
        <v>193</v>
      </c>
      <c r="B1356" s="1">
        <v>2</v>
      </c>
      <c r="C1356" s="1">
        <v>5</v>
      </c>
      <c r="F1356" s="1"/>
      <c r="G1356" s="1"/>
    </row>
    <row r="1357" spans="1:7">
      <c r="A1357" s="61" t="s">
        <v>31</v>
      </c>
      <c r="B1357" s="1">
        <v>2</v>
      </c>
      <c r="C1357" s="1">
        <v>5</v>
      </c>
      <c r="F1357" s="1"/>
      <c r="G1357" s="1"/>
    </row>
    <row r="1358" spans="1:7">
      <c r="A1358" s="61" t="s">
        <v>32</v>
      </c>
      <c r="B1358" s="1">
        <v>2</v>
      </c>
      <c r="C1358" s="1">
        <v>5</v>
      </c>
      <c r="F1358" s="1"/>
      <c r="G1358" s="1"/>
    </row>
    <row r="1359" spans="1:7">
      <c r="A1359" s="61" t="s">
        <v>135</v>
      </c>
      <c r="B1359" s="1">
        <v>2</v>
      </c>
      <c r="C1359" s="1">
        <v>5</v>
      </c>
      <c r="F1359" s="1"/>
      <c r="G1359" s="1"/>
    </row>
    <row r="1360" spans="1:7">
      <c r="A1360" s="61" t="s">
        <v>34</v>
      </c>
      <c r="B1360" s="1">
        <v>2</v>
      </c>
      <c r="C1360" s="1">
        <v>5</v>
      </c>
      <c r="F1360" s="1"/>
      <c r="G1360" s="1"/>
    </row>
    <row r="1361" spans="1:7">
      <c r="A1361" s="61" t="s">
        <v>41</v>
      </c>
      <c r="B1361" s="1">
        <v>2</v>
      </c>
      <c r="C1361" s="1">
        <v>5</v>
      </c>
      <c r="F1361" s="1"/>
      <c r="G1361" s="1"/>
    </row>
    <row r="1362" spans="1:7">
      <c r="A1362" s="61" t="s">
        <v>42</v>
      </c>
      <c r="B1362" s="1">
        <v>2</v>
      </c>
      <c r="C1362" s="1">
        <v>5</v>
      </c>
      <c r="F1362" s="1"/>
      <c r="G1362" s="1"/>
    </row>
    <row r="1363" spans="1:7">
      <c r="A1363" s="61" t="s">
        <v>43</v>
      </c>
      <c r="B1363" s="1">
        <v>2</v>
      </c>
      <c r="C1363" s="1">
        <v>5</v>
      </c>
      <c r="F1363" s="1"/>
      <c r="G1363" s="1"/>
    </row>
    <row r="1364" spans="1:7">
      <c r="A1364" s="61" t="s">
        <v>44</v>
      </c>
      <c r="B1364" s="1">
        <v>2</v>
      </c>
      <c r="C1364" s="1">
        <v>5</v>
      </c>
      <c r="F1364" s="1"/>
      <c r="G1364" s="1"/>
    </row>
    <row r="1365" spans="1:7">
      <c r="A1365" s="61" t="s">
        <v>45</v>
      </c>
      <c r="B1365" s="1">
        <v>2</v>
      </c>
      <c r="C1365" s="1">
        <v>5</v>
      </c>
      <c r="F1365" s="1"/>
      <c r="G1365" s="1"/>
    </row>
    <row r="1366" spans="1:7">
      <c r="A1366" s="61" t="s">
        <v>46</v>
      </c>
      <c r="B1366" s="1">
        <v>2</v>
      </c>
      <c r="C1366" s="1">
        <v>5</v>
      </c>
      <c r="F1366" s="1"/>
      <c r="G1366" s="1"/>
    </row>
    <row r="1367" spans="1:7">
      <c r="A1367" s="61" t="s">
        <v>47</v>
      </c>
      <c r="B1367" s="1">
        <v>2</v>
      </c>
      <c r="C1367" s="1">
        <v>5</v>
      </c>
      <c r="F1367" s="1"/>
      <c r="G1367" s="1"/>
    </row>
    <row r="1368" spans="1:7">
      <c r="A1368" s="61" t="s">
        <v>48</v>
      </c>
      <c r="B1368" s="1">
        <v>2</v>
      </c>
      <c r="C1368" s="1">
        <v>5</v>
      </c>
      <c r="F1368" s="1"/>
      <c r="G1368" s="1"/>
    </row>
    <row r="1369" spans="1:7">
      <c r="A1369" s="61" t="s">
        <v>49</v>
      </c>
      <c r="B1369" s="1">
        <v>2</v>
      </c>
      <c r="C1369" s="1">
        <v>5</v>
      </c>
      <c r="F1369" s="1"/>
      <c r="G1369" s="1"/>
    </row>
    <row r="1370" spans="1:7">
      <c r="A1370" s="61" t="s">
        <v>23</v>
      </c>
      <c r="B1370" s="1">
        <v>3</v>
      </c>
      <c r="C1370" s="1">
        <v>5</v>
      </c>
      <c r="F1370" s="1"/>
      <c r="G1370" s="1"/>
    </row>
    <row r="1371" spans="1:7">
      <c r="A1371" s="61" t="s">
        <v>24</v>
      </c>
      <c r="B1371" s="1">
        <v>3</v>
      </c>
      <c r="C1371" s="1">
        <v>5</v>
      </c>
      <c r="F1371" s="1"/>
      <c r="G1371" s="1"/>
    </row>
    <row r="1372" spans="1:7">
      <c r="A1372" s="61" t="s">
        <v>25</v>
      </c>
      <c r="B1372" s="1">
        <v>3</v>
      </c>
      <c r="C1372" s="1">
        <v>5</v>
      </c>
      <c r="F1372" s="1"/>
      <c r="G1372" s="1"/>
    </row>
    <row r="1373" spans="1:7">
      <c r="A1373" s="61" t="s">
        <v>193</v>
      </c>
      <c r="B1373" s="1">
        <v>3</v>
      </c>
      <c r="C1373" s="1">
        <v>5</v>
      </c>
      <c r="F1373" s="1"/>
      <c r="G1373" s="1"/>
    </row>
    <row r="1374" spans="1:7">
      <c r="A1374" s="61" t="s">
        <v>31</v>
      </c>
      <c r="B1374" s="1">
        <v>3</v>
      </c>
      <c r="C1374" s="1">
        <v>5</v>
      </c>
      <c r="F1374" s="1"/>
      <c r="G1374" s="1"/>
    </row>
    <row r="1375" spans="1:7">
      <c r="A1375" s="61" t="s">
        <v>32</v>
      </c>
      <c r="B1375" s="1">
        <v>3</v>
      </c>
      <c r="C1375" s="1">
        <v>5</v>
      </c>
      <c r="F1375" s="1"/>
      <c r="G1375" s="1"/>
    </row>
    <row r="1376" spans="1:7">
      <c r="A1376" s="61" t="s">
        <v>135</v>
      </c>
      <c r="B1376" s="1">
        <v>3</v>
      </c>
      <c r="C1376" s="1">
        <v>5</v>
      </c>
      <c r="F1376" s="1"/>
      <c r="G1376" s="1"/>
    </row>
    <row r="1377" spans="1:7">
      <c r="A1377" s="61" t="s">
        <v>34</v>
      </c>
      <c r="B1377" s="1">
        <v>3</v>
      </c>
      <c r="C1377" s="1">
        <v>5</v>
      </c>
      <c r="F1377" s="1"/>
      <c r="G1377" s="1"/>
    </row>
    <row r="1378" spans="1:7">
      <c r="A1378" s="61" t="s">
        <v>41</v>
      </c>
      <c r="B1378" s="1">
        <v>3</v>
      </c>
      <c r="C1378" s="1">
        <v>5</v>
      </c>
      <c r="F1378" s="1"/>
      <c r="G1378" s="1"/>
    </row>
    <row r="1379" spans="1:7">
      <c r="A1379" s="61" t="s">
        <v>48</v>
      </c>
      <c r="B1379" s="1">
        <v>3</v>
      </c>
      <c r="C1379" s="1">
        <v>5</v>
      </c>
      <c r="F1379" s="1"/>
      <c r="G1379" s="1"/>
    </row>
    <row r="1380" spans="1:7">
      <c r="A1380" s="61" t="s">
        <v>23</v>
      </c>
      <c r="B1380" s="1">
        <v>4</v>
      </c>
      <c r="C1380" s="1">
        <v>5</v>
      </c>
      <c r="F1380" s="1"/>
      <c r="G1380" s="1"/>
    </row>
    <row r="1381" spans="1:7">
      <c r="A1381" s="61" t="s">
        <v>24</v>
      </c>
      <c r="B1381" s="1">
        <v>4</v>
      </c>
      <c r="C1381" s="1">
        <v>5</v>
      </c>
      <c r="F1381" s="1"/>
      <c r="G1381" s="1"/>
    </row>
    <row r="1382" spans="1:7">
      <c r="A1382" s="61" t="s">
        <v>49</v>
      </c>
      <c r="B1382" s="1">
        <v>4</v>
      </c>
      <c r="C1382" s="1">
        <v>5</v>
      </c>
      <c r="F1382" s="1"/>
      <c r="G1382" s="1"/>
    </row>
    <row r="1383" spans="1:7">
      <c r="A1383" s="61" t="s">
        <v>23</v>
      </c>
      <c r="B1383" s="1">
        <v>5</v>
      </c>
      <c r="C1383" s="1">
        <v>5</v>
      </c>
      <c r="F1383" s="1"/>
      <c r="G1383" s="1"/>
    </row>
    <row r="1384" spans="1:7">
      <c r="A1384" s="61" t="s">
        <v>24</v>
      </c>
      <c r="B1384" s="1">
        <v>5</v>
      </c>
      <c r="C1384" s="1">
        <v>5</v>
      </c>
      <c r="F1384" s="1"/>
      <c r="G1384" s="1"/>
    </row>
    <row r="1385" spans="1:7">
      <c r="A1385" s="61" t="s">
        <v>39</v>
      </c>
      <c r="B1385" s="1">
        <v>5</v>
      </c>
      <c r="C1385" s="1">
        <v>5</v>
      </c>
      <c r="F1385" s="1"/>
      <c r="G1385" s="1"/>
    </row>
    <row r="1386" spans="1:7">
      <c r="A1386" s="61" t="s">
        <v>42</v>
      </c>
      <c r="B1386" s="1">
        <v>5</v>
      </c>
      <c r="C1386" s="1">
        <v>5</v>
      </c>
      <c r="F1386" s="1"/>
      <c r="G1386" s="1"/>
    </row>
    <row r="1387" spans="1:7">
      <c r="A1387" s="61" t="s">
        <v>23</v>
      </c>
      <c r="B1387" s="1">
        <v>6</v>
      </c>
      <c r="C1387" s="1">
        <v>5</v>
      </c>
      <c r="F1387" s="1"/>
      <c r="G1387" s="1"/>
    </row>
    <row r="1388" spans="1:7">
      <c r="A1388" s="61" t="s">
        <v>24</v>
      </c>
      <c r="B1388" s="1">
        <v>6</v>
      </c>
      <c r="C1388" s="1">
        <v>5</v>
      </c>
      <c r="F1388" s="1"/>
      <c r="G1388" s="1"/>
    </row>
    <row r="1389" spans="1:7">
      <c r="A1389" s="61" t="s">
        <v>39</v>
      </c>
      <c r="B1389" s="1">
        <v>6</v>
      </c>
      <c r="C1389" s="1">
        <v>5</v>
      </c>
      <c r="F1389" s="1"/>
      <c r="G1389" s="1"/>
    </row>
    <row r="1390" spans="1:7">
      <c r="A1390" s="61" t="s">
        <v>23</v>
      </c>
      <c r="B1390" s="1">
        <v>7</v>
      </c>
      <c r="C1390" s="1">
        <v>5</v>
      </c>
      <c r="F1390" s="1"/>
      <c r="G1390" s="1"/>
    </row>
    <row r="1391" spans="1:7">
      <c r="A1391" s="61" t="s">
        <v>24</v>
      </c>
      <c r="B1391" s="1">
        <v>7</v>
      </c>
      <c r="C1391" s="1">
        <v>5</v>
      </c>
      <c r="F1391" s="1"/>
      <c r="G1391" s="1"/>
    </row>
    <row r="1392" spans="1:7">
      <c r="A1392" s="61" t="s">
        <v>193</v>
      </c>
      <c r="B1392" s="1">
        <v>7</v>
      </c>
      <c r="C1392" s="1">
        <v>5</v>
      </c>
      <c r="F1392" s="1"/>
      <c r="G1392" s="1"/>
    </row>
    <row r="1393" spans="1:7">
      <c r="A1393" s="61" t="s">
        <v>28</v>
      </c>
      <c r="B1393" s="1">
        <v>7</v>
      </c>
      <c r="C1393" s="1">
        <v>5</v>
      </c>
      <c r="F1393" s="1"/>
      <c r="G1393" s="1"/>
    </row>
    <row r="1394" spans="1:7">
      <c r="A1394" s="61" t="s">
        <v>135</v>
      </c>
      <c r="B1394" s="1">
        <v>7</v>
      </c>
      <c r="C1394" s="1">
        <v>5</v>
      </c>
      <c r="F1394" s="1"/>
      <c r="G1394" s="1"/>
    </row>
    <row r="1395" spans="1:7">
      <c r="A1395" s="61" t="s">
        <v>34</v>
      </c>
      <c r="B1395" s="1">
        <v>7</v>
      </c>
      <c r="C1395" s="1">
        <v>5</v>
      </c>
      <c r="F1395" s="1"/>
      <c r="G1395" s="1"/>
    </row>
    <row r="1396" spans="1:7">
      <c r="A1396" s="61" t="s">
        <v>38</v>
      </c>
      <c r="B1396" s="1">
        <v>7</v>
      </c>
      <c r="C1396" s="1">
        <v>5</v>
      </c>
      <c r="F1396" s="1"/>
      <c r="G1396" s="1"/>
    </row>
    <row r="1397" spans="1:7">
      <c r="A1397" s="61" t="s">
        <v>39</v>
      </c>
      <c r="B1397" s="1">
        <v>7</v>
      </c>
      <c r="C1397" s="1">
        <v>5</v>
      </c>
      <c r="F1397" s="1"/>
      <c r="G1397" s="1"/>
    </row>
    <row r="1398" spans="1:7">
      <c r="A1398" s="61" t="s">
        <v>42</v>
      </c>
      <c r="B1398" s="1">
        <v>7</v>
      </c>
      <c r="C1398" s="1">
        <v>5</v>
      </c>
      <c r="F1398" s="1"/>
      <c r="G1398" s="1"/>
    </row>
    <row r="1399" spans="1:7">
      <c r="A1399" s="61" t="s">
        <v>43</v>
      </c>
      <c r="B1399" s="1">
        <v>7</v>
      </c>
      <c r="C1399" s="1">
        <v>5</v>
      </c>
      <c r="F1399" s="1"/>
      <c r="G1399" s="1"/>
    </row>
    <row r="1400" spans="1:7">
      <c r="A1400" s="61" t="s">
        <v>44</v>
      </c>
      <c r="B1400" s="1">
        <v>7</v>
      </c>
      <c r="C1400" s="1">
        <v>5</v>
      </c>
      <c r="F1400" s="1"/>
      <c r="G1400" s="1"/>
    </row>
    <row r="1401" spans="1:7">
      <c r="A1401" s="61" t="s">
        <v>45</v>
      </c>
      <c r="B1401" s="1">
        <v>7</v>
      </c>
      <c r="C1401" s="1">
        <v>5</v>
      </c>
      <c r="F1401" s="1"/>
      <c r="G1401" s="1"/>
    </row>
    <row r="1402" spans="1:7">
      <c r="A1402" s="61" t="s">
        <v>46</v>
      </c>
      <c r="B1402" s="1">
        <v>7</v>
      </c>
      <c r="C1402" s="1">
        <v>5</v>
      </c>
      <c r="F1402" s="1"/>
      <c r="G1402" s="1"/>
    </row>
    <row r="1403" spans="1:7">
      <c r="A1403" s="61" t="s">
        <v>47</v>
      </c>
      <c r="B1403" s="1">
        <v>7</v>
      </c>
      <c r="C1403" s="1">
        <v>5</v>
      </c>
      <c r="F1403" s="1"/>
      <c r="G1403" s="1"/>
    </row>
    <row r="1404" spans="1:7">
      <c r="A1404" s="61" t="s">
        <v>23</v>
      </c>
      <c r="B1404" s="1">
        <v>8</v>
      </c>
      <c r="C1404" s="1">
        <v>5</v>
      </c>
      <c r="F1404" s="1"/>
      <c r="G1404" s="1"/>
    </row>
    <row r="1405" spans="1:7">
      <c r="A1405" s="61" t="s">
        <v>24</v>
      </c>
      <c r="B1405" s="1">
        <v>8</v>
      </c>
      <c r="C1405" s="1">
        <v>5</v>
      </c>
      <c r="F1405" s="1"/>
      <c r="G1405" s="1"/>
    </row>
    <row r="1406" spans="1:7">
      <c r="A1406" s="61" t="s">
        <v>193</v>
      </c>
      <c r="B1406" s="1">
        <v>8</v>
      </c>
      <c r="C1406" s="1">
        <v>5</v>
      </c>
      <c r="F1406" s="1"/>
      <c r="G1406" s="1"/>
    </row>
    <row r="1407" spans="1:7">
      <c r="A1407" s="61" t="s">
        <v>135</v>
      </c>
      <c r="B1407" s="1">
        <v>8</v>
      </c>
      <c r="C1407" s="1">
        <v>5</v>
      </c>
      <c r="F1407" s="1"/>
      <c r="G1407" s="1"/>
    </row>
    <row r="1408" spans="1:7">
      <c r="A1408" s="61" t="s">
        <v>34</v>
      </c>
      <c r="B1408" s="1">
        <v>8</v>
      </c>
      <c r="C1408" s="1">
        <v>5</v>
      </c>
      <c r="F1408" s="1"/>
      <c r="G1408" s="1"/>
    </row>
    <row r="1409" spans="1:7">
      <c r="A1409" s="61" t="s">
        <v>41</v>
      </c>
      <c r="B1409" s="1">
        <v>8</v>
      </c>
      <c r="C1409" s="1">
        <v>5</v>
      </c>
      <c r="F1409" s="1"/>
      <c r="G1409" s="1"/>
    </row>
    <row r="1410" spans="1:7">
      <c r="A1410" s="61" t="s">
        <v>23</v>
      </c>
      <c r="B1410" s="1">
        <v>9</v>
      </c>
      <c r="C1410" s="1">
        <v>5</v>
      </c>
      <c r="F1410" s="1"/>
      <c r="G1410" s="1"/>
    </row>
    <row r="1411" spans="1:7">
      <c r="A1411" s="61" t="s">
        <v>24</v>
      </c>
      <c r="B1411" s="1">
        <v>9</v>
      </c>
      <c r="C1411" s="1">
        <v>5</v>
      </c>
      <c r="F1411" s="1"/>
      <c r="G1411" s="1"/>
    </row>
    <row r="1412" spans="1:7">
      <c r="A1412" s="61" t="s">
        <v>41</v>
      </c>
      <c r="B1412" s="1">
        <v>9</v>
      </c>
      <c r="C1412" s="1">
        <v>5</v>
      </c>
      <c r="F1412" s="1"/>
      <c r="G1412" s="1"/>
    </row>
    <row r="1413" spans="1:7">
      <c r="A1413" s="61" t="s">
        <v>23</v>
      </c>
      <c r="B1413" s="1">
        <v>10</v>
      </c>
      <c r="C1413" s="1">
        <v>5</v>
      </c>
      <c r="F1413" s="1"/>
      <c r="G1413" s="1"/>
    </row>
    <row r="1414" spans="1:7">
      <c r="A1414" s="61" t="s">
        <v>24</v>
      </c>
      <c r="B1414" s="1">
        <v>10</v>
      </c>
      <c r="C1414" s="1">
        <v>5</v>
      </c>
      <c r="F1414" s="1"/>
      <c r="G1414" s="1"/>
    </row>
    <row r="1415" spans="1:7">
      <c r="A1415" s="61" t="s">
        <v>29</v>
      </c>
      <c r="B1415" s="1">
        <v>10</v>
      </c>
      <c r="C1415" s="1">
        <v>5</v>
      </c>
      <c r="F1415" s="1"/>
      <c r="G1415" s="1"/>
    </row>
    <row r="1416" spans="1:7">
      <c r="A1416" s="61" t="s">
        <v>31</v>
      </c>
      <c r="B1416" s="1">
        <v>10</v>
      </c>
      <c r="C1416" s="1">
        <v>5</v>
      </c>
      <c r="F1416" s="1"/>
      <c r="G1416" s="1"/>
    </row>
    <row r="1417" spans="1:7">
      <c r="A1417" s="61" t="s">
        <v>32</v>
      </c>
      <c r="B1417" s="1">
        <v>10</v>
      </c>
      <c r="C1417" s="1">
        <v>5</v>
      </c>
      <c r="F1417" s="1"/>
      <c r="G1417" s="1"/>
    </row>
    <row r="1418" spans="1:7">
      <c r="A1418" s="61" t="s">
        <v>23</v>
      </c>
      <c r="B1418" s="1">
        <v>11</v>
      </c>
      <c r="C1418" s="1">
        <v>5</v>
      </c>
      <c r="F1418" s="1"/>
      <c r="G1418" s="1"/>
    </row>
    <row r="1419" spans="1:7">
      <c r="A1419" s="61" t="s">
        <v>24</v>
      </c>
      <c r="B1419" s="1">
        <v>11</v>
      </c>
      <c r="C1419" s="1">
        <v>5</v>
      </c>
      <c r="F1419" s="1"/>
      <c r="G1419" s="1"/>
    </row>
    <row r="1420" spans="1:7">
      <c r="A1420" s="61" t="s">
        <v>31</v>
      </c>
      <c r="B1420" s="1">
        <v>11</v>
      </c>
      <c r="C1420" s="1">
        <v>5</v>
      </c>
      <c r="F1420" s="1"/>
      <c r="G1420" s="1"/>
    </row>
    <row r="1421" spans="1:7">
      <c r="A1421" s="61" t="s">
        <v>32</v>
      </c>
      <c r="B1421" s="1">
        <v>11</v>
      </c>
      <c r="C1421" s="1">
        <v>5</v>
      </c>
      <c r="F1421" s="1"/>
      <c r="G1421" s="1"/>
    </row>
    <row r="1422" spans="1:7">
      <c r="A1422" s="61" t="s">
        <v>34</v>
      </c>
      <c r="B1422" s="1">
        <v>11</v>
      </c>
      <c r="C1422" s="1">
        <v>5</v>
      </c>
      <c r="F1422" s="1"/>
      <c r="G1422" s="1"/>
    </row>
    <row r="1423" spans="1:7">
      <c r="A1423" s="61" t="s">
        <v>41</v>
      </c>
      <c r="B1423" s="1">
        <v>11</v>
      </c>
      <c r="C1423" s="1">
        <v>5</v>
      </c>
      <c r="F1423" s="1"/>
      <c r="G1423" s="1"/>
    </row>
    <row r="1424" spans="1:7">
      <c r="A1424" s="61" t="s">
        <v>42</v>
      </c>
      <c r="B1424" s="1">
        <v>11</v>
      </c>
      <c r="C1424" s="1">
        <v>5</v>
      </c>
      <c r="F1424" s="1"/>
      <c r="G1424" s="1"/>
    </row>
    <row r="1425" spans="1:7">
      <c r="A1425" s="61" t="s">
        <v>43</v>
      </c>
      <c r="B1425" s="1">
        <v>11</v>
      </c>
      <c r="C1425" s="1">
        <v>5</v>
      </c>
      <c r="F1425" s="1"/>
      <c r="G1425" s="1"/>
    </row>
    <row r="1426" spans="1:7">
      <c r="A1426" s="61" t="s">
        <v>44</v>
      </c>
      <c r="B1426" s="1">
        <v>11</v>
      </c>
      <c r="C1426" s="1">
        <v>5</v>
      </c>
      <c r="F1426" s="1"/>
      <c r="G1426" s="1"/>
    </row>
    <row r="1427" spans="1:7">
      <c r="A1427" s="61" t="s">
        <v>23</v>
      </c>
      <c r="B1427" s="1">
        <v>12</v>
      </c>
      <c r="C1427" s="1">
        <v>5</v>
      </c>
      <c r="F1427" s="1"/>
      <c r="G1427" s="1"/>
    </row>
    <row r="1428" spans="1:7">
      <c r="A1428" s="61" t="s">
        <v>24</v>
      </c>
      <c r="B1428" s="1">
        <v>12</v>
      </c>
      <c r="C1428" s="1">
        <v>5</v>
      </c>
      <c r="F1428" s="1"/>
      <c r="G1428" s="1"/>
    </row>
    <row r="1429" spans="1:7">
      <c r="A1429" s="61" t="s">
        <v>193</v>
      </c>
      <c r="B1429" s="1">
        <v>12</v>
      </c>
      <c r="C1429" s="1">
        <v>5</v>
      </c>
      <c r="F1429" s="1"/>
      <c r="G1429" s="1"/>
    </row>
    <row r="1430" spans="1:7">
      <c r="A1430" s="61" t="s">
        <v>28</v>
      </c>
      <c r="B1430" s="1">
        <v>12</v>
      </c>
      <c r="C1430" s="1">
        <v>5</v>
      </c>
      <c r="F1430" s="1"/>
      <c r="G1430" s="1"/>
    </row>
    <row r="1431" spans="1:7">
      <c r="A1431" s="61" t="s">
        <v>33</v>
      </c>
      <c r="B1431" s="1">
        <v>12</v>
      </c>
      <c r="C1431" s="1">
        <v>5</v>
      </c>
      <c r="F1431" s="1"/>
      <c r="G1431" s="1"/>
    </row>
    <row r="1432" spans="1:7">
      <c r="A1432" s="61" t="s">
        <v>135</v>
      </c>
      <c r="B1432" s="1">
        <v>12</v>
      </c>
      <c r="C1432" s="1">
        <v>5</v>
      </c>
      <c r="F1432" s="1"/>
      <c r="G1432" s="1"/>
    </row>
    <row r="1433" spans="1:7">
      <c r="A1433" s="61" t="s">
        <v>34</v>
      </c>
      <c r="B1433" s="1">
        <v>12</v>
      </c>
      <c r="C1433" s="1">
        <v>5</v>
      </c>
      <c r="F1433" s="1"/>
      <c r="G1433" s="1"/>
    </row>
    <row r="1434" spans="1:7">
      <c r="A1434" s="61" t="s">
        <v>38</v>
      </c>
      <c r="B1434" s="1">
        <v>12</v>
      </c>
      <c r="C1434" s="1">
        <v>5</v>
      </c>
      <c r="F1434" s="1"/>
      <c r="G1434" s="1"/>
    </row>
    <row r="1435" spans="1:7">
      <c r="A1435" s="61" t="s">
        <v>39</v>
      </c>
      <c r="B1435" s="1">
        <v>12</v>
      </c>
      <c r="C1435" s="1">
        <v>5</v>
      </c>
      <c r="F1435" s="1"/>
      <c r="G1435" s="1"/>
    </row>
    <row r="1436" spans="1:7">
      <c r="A1436" s="61" t="s">
        <v>41</v>
      </c>
      <c r="B1436" s="1">
        <v>12</v>
      </c>
      <c r="C1436" s="1">
        <v>5</v>
      </c>
      <c r="F1436" s="1"/>
      <c r="G1436" s="1"/>
    </row>
    <row r="1437" spans="1:7">
      <c r="A1437" s="61" t="s">
        <v>42</v>
      </c>
      <c r="B1437" s="1">
        <v>12</v>
      </c>
      <c r="C1437" s="1">
        <v>5</v>
      </c>
      <c r="F1437" s="1"/>
      <c r="G1437" s="1"/>
    </row>
    <row r="1438" spans="1:7">
      <c r="A1438" s="61" t="s">
        <v>43</v>
      </c>
      <c r="B1438" s="1">
        <v>12</v>
      </c>
      <c r="C1438" s="1">
        <v>5</v>
      </c>
      <c r="F1438" s="1"/>
      <c r="G1438" s="1"/>
    </row>
    <row r="1439" spans="1:7">
      <c r="A1439" s="61" t="s">
        <v>44</v>
      </c>
      <c r="B1439" s="1">
        <v>12</v>
      </c>
      <c r="C1439" s="1">
        <v>5</v>
      </c>
      <c r="F1439" s="1"/>
      <c r="G1439" s="1"/>
    </row>
    <row r="1440" spans="1:7">
      <c r="A1440" s="61" t="s">
        <v>45</v>
      </c>
      <c r="B1440" s="1">
        <v>12</v>
      </c>
      <c r="C1440" s="1">
        <v>5</v>
      </c>
      <c r="F1440" s="1"/>
      <c r="G1440" s="1"/>
    </row>
    <row r="1441" spans="1:7">
      <c r="A1441" s="61" t="s">
        <v>46</v>
      </c>
      <c r="B1441" s="1">
        <v>12</v>
      </c>
      <c r="C1441" s="1">
        <v>5</v>
      </c>
      <c r="F1441" s="1"/>
      <c r="G1441" s="1"/>
    </row>
    <row r="1442" spans="1:7">
      <c r="A1442" s="61" t="s">
        <v>47</v>
      </c>
      <c r="B1442" s="1">
        <v>12</v>
      </c>
      <c r="C1442" s="1">
        <v>5</v>
      </c>
      <c r="F1442" s="1"/>
      <c r="G1442" s="1"/>
    </row>
    <row r="1443" spans="1:7">
      <c r="A1443" s="61" t="s">
        <v>49</v>
      </c>
      <c r="B1443" s="1">
        <v>12</v>
      </c>
      <c r="C1443" s="1">
        <v>5</v>
      </c>
      <c r="F1443" s="1"/>
      <c r="G1443" s="1"/>
    </row>
    <row r="1444" spans="1:7">
      <c r="A1444" s="61" t="s">
        <v>50</v>
      </c>
      <c r="B1444" s="1">
        <v>12</v>
      </c>
      <c r="C1444" s="1">
        <v>5</v>
      </c>
      <c r="F1444" s="1"/>
      <c r="G1444" s="1"/>
    </row>
    <row r="1445" spans="1:7">
      <c r="A1445" s="61" t="s">
        <v>51</v>
      </c>
      <c r="B1445" s="1">
        <v>12</v>
      </c>
      <c r="C1445" s="1">
        <v>5</v>
      </c>
      <c r="F1445" s="1"/>
      <c r="G1445" s="1"/>
    </row>
    <row r="1446" spans="1:7">
      <c r="A1446" s="61" t="s">
        <v>52</v>
      </c>
      <c r="B1446" s="1">
        <v>12</v>
      </c>
      <c r="C1446" s="1">
        <v>5</v>
      </c>
      <c r="F1446" s="1"/>
      <c r="G1446" s="1"/>
    </row>
    <row r="1447" spans="1:7">
      <c r="A1447" s="61" t="s">
        <v>53</v>
      </c>
      <c r="B1447" s="1">
        <v>12</v>
      </c>
      <c r="C1447" s="1">
        <v>5</v>
      </c>
      <c r="F1447" s="1"/>
      <c r="G1447" s="1"/>
    </row>
    <row r="1448" spans="1:7">
      <c r="A1448" s="61" t="s">
        <v>54</v>
      </c>
      <c r="B1448" s="1">
        <v>12</v>
      </c>
      <c r="C1448" s="1">
        <v>5</v>
      </c>
      <c r="F1448" s="1"/>
      <c r="G1448" s="1"/>
    </row>
    <row r="1449" spans="1:7">
      <c r="A1449" s="61" t="s">
        <v>55</v>
      </c>
      <c r="B1449" s="1">
        <v>12</v>
      </c>
      <c r="C1449" s="1">
        <v>5</v>
      </c>
      <c r="F1449" s="1"/>
      <c r="G1449" s="1"/>
    </row>
    <row r="1450" spans="1:7">
      <c r="A1450" s="61" t="s">
        <v>56</v>
      </c>
      <c r="B1450" s="1">
        <v>12</v>
      </c>
      <c r="C1450" s="1">
        <v>5</v>
      </c>
      <c r="F1450" s="1"/>
      <c r="G1450" s="1"/>
    </row>
    <row r="1451" spans="1:7">
      <c r="A1451" s="61" t="s">
        <v>57</v>
      </c>
      <c r="B1451" s="1">
        <v>12</v>
      </c>
      <c r="C1451" s="1">
        <v>5</v>
      </c>
      <c r="F1451" s="1"/>
      <c r="G1451" s="1"/>
    </row>
    <row r="1452" spans="1:7">
      <c r="A1452" s="61" t="s">
        <v>58</v>
      </c>
      <c r="B1452" s="1">
        <v>12</v>
      </c>
      <c r="C1452" s="1">
        <v>5</v>
      </c>
      <c r="F1452" s="1"/>
      <c r="G1452" s="1"/>
    </row>
    <row r="1453" spans="1:7">
      <c r="A1453" s="61" t="s">
        <v>59</v>
      </c>
      <c r="B1453" s="1">
        <v>12</v>
      </c>
      <c r="C1453" s="1">
        <v>5</v>
      </c>
      <c r="F1453" s="1"/>
      <c r="G1453" s="1"/>
    </row>
    <row r="1454" spans="1:7">
      <c r="A1454" s="61" t="s">
        <v>60</v>
      </c>
      <c r="B1454" s="1">
        <v>12</v>
      </c>
      <c r="C1454" s="1">
        <v>5</v>
      </c>
      <c r="F1454" s="1"/>
      <c r="G1454" s="1"/>
    </row>
    <row r="1455" spans="1:7">
      <c r="A1455" s="61" t="s">
        <v>61</v>
      </c>
      <c r="B1455" s="1">
        <v>12</v>
      </c>
      <c r="C1455" s="1">
        <v>5</v>
      </c>
      <c r="F1455" s="1"/>
      <c r="G1455" s="1"/>
    </row>
    <row r="1456" spans="1:7">
      <c r="A1456" s="61" t="s">
        <v>185</v>
      </c>
      <c r="B1456" s="1">
        <v>12</v>
      </c>
      <c r="C1456" s="1">
        <v>5</v>
      </c>
      <c r="F1456" s="1"/>
      <c r="G1456" s="1"/>
    </row>
    <row r="1457" spans="1:7">
      <c r="A1457" s="61" t="s">
        <v>187</v>
      </c>
      <c r="B1457" s="1">
        <v>12</v>
      </c>
      <c r="C1457" s="1">
        <v>5</v>
      </c>
      <c r="F1457" s="1"/>
      <c r="G1457" s="1"/>
    </row>
    <row r="1458" spans="1:7">
      <c r="A1458" s="61" t="s">
        <v>192</v>
      </c>
      <c r="B1458" s="1">
        <v>12</v>
      </c>
      <c r="C1458" s="1">
        <v>5</v>
      </c>
      <c r="F1458" s="1"/>
      <c r="G1458" s="1"/>
    </row>
    <row r="1459" spans="1:7">
      <c r="A1459" s="61" t="s">
        <v>180</v>
      </c>
      <c r="B1459" s="1">
        <v>12</v>
      </c>
      <c r="C1459" s="1">
        <v>5</v>
      </c>
      <c r="F1459" s="1"/>
      <c r="G1459" s="1"/>
    </row>
    <row r="1460" spans="1:7">
      <c r="A1460" s="61" t="s">
        <v>493</v>
      </c>
      <c r="B1460" s="1">
        <v>12</v>
      </c>
      <c r="C1460" s="1">
        <v>5</v>
      </c>
      <c r="F1460" s="1"/>
      <c r="G1460" s="1"/>
    </row>
    <row r="1461" spans="1:7">
      <c r="A1461" s="61" t="s">
        <v>494</v>
      </c>
      <c r="B1461" s="1">
        <v>12</v>
      </c>
      <c r="C1461" s="1">
        <v>5</v>
      </c>
      <c r="F1461" s="1"/>
      <c r="G1461" s="1"/>
    </row>
    <row r="1462" spans="1:7">
      <c r="A1462" s="61" t="s">
        <v>495</v>
      </c>
      <c r="B1462" s="1">
        <v>12</v>
      </c>
      <c r="C1462" s="1">
        <v>5</v>
      </c>
      <c r="F1462" s="1"/>
      <c r="G1462" s="1"/>
    </row>
    <row r="1463" spans="1:7">
      <c r="A1463" s="61" t="s">
        <v>496</v>
      </c>
      <c r="B1463" s="1">
        <v>12</v>
      </c>
      <c r="C1463" s="1">
        <v>5</v>
      </c>
      <c r="F1463" s="1"/>
      <c r="G1463" s="1"/>
    </row>
    <row r="1464" spans="1:7">
      <c r="A1464" s="61" t="s">
        <v>497</v>
      </c>
      <c r="B1464" s="1">
        <v>12</v>
      </c>
      <c r="C1464" s="1">
        <v>5</v>
      </c>
      <c r="F1464" s="1"/>
      <c r="G1464" s="1"/>
    </row>
    <row r="1465" spans="1:7">
      <c r="A1465" s="61" t="s">
        <v>498</v>
      </c>
      <c r="B1465" s="1">
        <v>12</v>
      </c>
      <c r="C1465" s="1">
        <v>5</v>
      </c>
      <c r="F1465" s="1"/>
      <c r="G1465" s="1"/>
    </row>
    <row r="1466" spans="1:7">
      <c r="A1466" s="61" t="s">
        <v>499</v>
      </c>
      <c r="B1466" s="1">
        <v>12</v>
      </c>
      <c r="C1466" s="1">
        <v>5</v>
      </c>
      <c r="F1466" s="1"/>
      <c r="G1466" s="1"/>
    </row>
    <row r="1467" spans="1:7">
      <c r="A1467" s="61" t="s">
        <v>500</v>
      </c>
      <c r="B1467" s="1">
        <v>12</v>
      </c>
      <c r="C1467" s="1">
        <v>5</v>
      </c>
      <c r="F1467" s="1"/>
      <c r="G1467" s="1"/>
    </row>
    <row r="1468" spans="1:7">
      <c r="A1468" s="61" t="s">
        <v>501</v>
      </c>
      <c r="B1468" s="1">
        <v>12</v>
      </c>
      <c r="C1468" s="1">
        <v>5</v>
      </c>
      <c r="F1468" s="1"/>
      <c r="G1468" s="1"/>
    </row>
    <row r="1469" spans="1:7">
      <c r="A1469" s="61" t="s">
        <v>502</v>
      </c>
      <c r="B1469" s="1">
        <v>12</v>
      </c>
      <c r="C1469" s="1">
        <v>5</v>
      </c>
      <c r="F1469" s="1"/>
      <c r="G1469" s="1"/>
    </row>
    <row r="1470" spans="1:7">
      <c r="A1470" s="61" t="s">
        <v>23</v>
      </c>
      <c r="B1470" s="1">
        <v>13</v>
      </c>
      <c r="C1470" s="1">
        <v>5</v>
      </c>
      <c r="F1470" s="1"/>
      <c r="G1470" s="1"/>
    </row>
    <row r="1471" spans="1:7">
      <c r="A1471" s="61" t="s">
        <v>24</v>
      </c>
      <c r="B1471" s="1">
        <v>13</v>
      </c>
      <c r="C1471" s="1">
        <v>5</v>
      </c>
      <c r="F1471" s="1"/>
      <c r="G1471" s="1"/>
    </row>
    <row r="1472" spans="1:7">
      <c r="A1472" s="61" t="s">
        <v>26</v>
      </c>
      <c r="B1472" s="1">
        <v>13</v>
      </c>
      <c r="C1472" s="1">
        <v>5</v>
      </c>
      <c r="F1472" s="1"/>
      <c r="G1472" s="1"/>
    </row>
    <row r="1473" spans="1:7">
      <c r="A1473" s="61" t="s">
        <v>29</v>
      </c>
      <c r="B1473" s="1">
        <v>13</v>
      </c>
      <c r="C1473" s="1">
        <v>5</v>
      </c>
      <c r="F1473" s="1"/>
      <c r="G1473" s="1"/>
    </row>
    <row r="1474" spans="1:7">
      <c r="A1474" s="61" t="s">
        <v>30</v>
      </c>
      <c r="B1474" s="1">
        <v>13</v>
      </c>
      <c r="C1474" s="1">
        <v>5</v>
      </c>
      <c r="F1474" s="1"/>
      <c r="G1474" s="1"/>
    </row>
    <row r="1475" spans="1:7">
      <c r="A1475" s="61" t="s">
        <v>31</v>
      </c>
      <c r="B1475" s="1">
        <v>13</v>
      </c>
      <c r="C1475" s="1">
        <v>5</v>
      </c>
      <c r="F1475" s="1"/>
      <c r="G1475" s="1"/>
    </row>
    <row r="1476" spans="1:7">
      <c r="A1476" s="61" t="s">
        <v>33</v>
      </c>
      <c r="B1476" s="1">
        <v>13</v>
      </c>
      <c r="C1476" s="1">
        <v>5</v>
      </c>
      <c r="F1476" s="1"/>
      <c r="G1476" s="1"/>
    </row>
    <row r="1477" spans="1:7">
      <c r="A1477" s="61" t="s">
        <v>35</v>
      </c>
      <c r="B1477" s="1">
        <v>13</v>
      </c>
      <c r="C1477" s="1">
        <v>5</v>
      </c>
      <c r="F1477" s="1"/>
      <c r="G1477" s="1"/>
    </row>
    <row r="1478" spans="1:7">
      <c r="A1478" s="61" t="s">
        <v>36</v>
      </c>
      <c r="B1478" s="1">
        <v>13</v>
      </c>
      <c r="C1478" s="1">
        <v>5</v>
      </c>
      <c r="F1478" s="1"/>
      <c r="G1478" s="1"/>
    </row>
    <row r="1479" spans="1:7">
      <c r="A1479" s="61" t="s">
        <v>37</v>
      </c>
      <c r="B1479" s="1">
        <v>13</v>
      </c>
      <c r="C1479" s="1">
        <v>5</v>
      </c>
      <c r="F1479" s="1"/>
      <c r="G1479" s="1"/>
    </row>
    <row r="1480" spans="1:7">
      <c r="A1480" s="61" t="s">
        <v>38</v>
      </c>
      <c r="B1480" s="1">
        <v>13</v>
      </c>
      <c r="C1480" s="1">
        <v>5</v>
      </c>
      <c r="F1480" s="1"/>
      <c r="G1480" s="1"/>
    </row>
    <row r="1481" spans="1:7">
      <c r="A1481" s="61" t="s">
        <v>39</v>
      </c>
      <c r="B1481" s="1">
        <v>13</v>
      </c>
      <c r="C1481" s="1">
        <v>5</v>
      </c>
      <c r="F1481" s="1"/>
      <c r="G1481" s="1"/>
    </row>
    <row r="1482" spans="1:7">
      <c r="A1482" s="61" t="s">
        <v>40</v>
      </c>
      <c r="B1482" s="1">
        <v>13</v>
      </c>
      <c r="C1482" s="1">
        <v>5</v>
      </c>
      <c r="F1482" s="1"/>
      <c r="G1482" s="1"/>
    </row>
    <row r="1483" spans="1:7">
      <c r="A1483" s="61" t="s">
        <v>41</v>
      </c>
      <c r="B1483" s="1">
        <v>13</v>
      </c>
      <c r="C1483" s="1">
        <v>5</v>
      </c>
      <c r="F1483" s="1"/>
      <c r="G1483" s="1"/>
    </row>
    <row r="1484" spans="1:7">
      <c r="A1484" s="61" t="s">
        <v>42</v>
      </c>
      <c r="B1484" s="1">
        <v>13</v>
      </c>
      <c r="C1484" s="1">
        <v>5</v>
      </c>
      <c r="F1484" s="1"/>
      <c r="G1484" s="1"/>
    </row>
    <row r="1485" spans="1:7">
      <c r="A1485" s="61" t="s">
        <v>43</v>
      </c>
      <c r="B1485" s="1">
        <v>13</v>
      </c>
      <c r="C1485" s="1">
        <v>5</v>
      </c>
      <c r="F1485" s="1"/>
      <c r="G1485" s="1"/>
    </row>
    <row r="1486" spans="1:7">
      <c r="A1486" s="61" t="s">
        <v>44</v>
      </c>
      <c r="B1486" s="1">
        <v>13</v>
      </c>
      <c r="C1486" s="1">
        <v>5</v>
      </c>
      <c r="F1486" s="1"/>
      <c r="G1486" s="1"/>
    </row>
    <row r="1487" spans="1:7">
      <c r="A1487" s="61" t="s">
        <v>45</v>
      </c>
      <c r="B1487" s="1">
        <v>13</v>
      </c>
      <c r="C1487" s="1">
        <v>5</v>
      </c>
      <c r="F1487" s="1"/>
      <c r="G1487" s="1"/>
    </row>
    <row r="1488" spans="1:7">
      <c r="A1488" s="61" t="s">
        <v>46</v>
      </c>
      <c r="B1488" s="1">
        <v>13</v>
      </c>
      <c r="C1488" s="1">
        <v>5</v>
      </c>
      <c r="F1488" s="1"/>
      <c r="G1488" s="1"/>
    </row>
    <row r="1489" spans="1:7">
      <c r="A1489" s="61" t="s">
        <v>47</v>
      </c>
      <c r="B1489" s="1">
        <v>13</v>
      </c>
      <c r="C1489" s="1">
        <v>5</v>
      </c>
      <c r="F1489" s="1"/>
      <c r="G1489" s="1"/>
    </row>
    <row r="1490" spans="1:7">
      <c r="A1490" s="61" t="s">
        <v>55</v>
      </c>
      <c r="B1490" s="1">
        <v>13</v>
      </c>
      <c r="C1490" s="1">
        <v>5</v>
      </c>
      <c r="F1490" s="1"/>
      <c r="G1490" s="1"/>
    </row>
    <row r="1491" spans="1:7">
      <c r="A1491" s="61" t="s">
        <v>56</v>
      </c>
      <c r="B1491" s="1">
        <v>13</v>
      </c>
      <c r="C1491" s="1">
        <v>5</v>
      </c>
      <c r="F1491" s="1"/>
      <c r="G1491" s="1"/>
    </row>
    <row r="1492" spans="1:7">
      <c r="A1492" s="61" t="s">
        <v>57</v>
      </c>
      <c r="B1492" s="1">
        <v>13</v>
      </c>
      <c r="C1492" s="1">
        <v>5</v>
      </c>
      <c r="F1492" s="1"/>
      <c r="G1492" s="1"/>
    </row>
    <row r="1493" spans="1:7">
      <c r="A1493" s="61" t="s">
        <v>59</v>
      </c>
      <c r="B1493" s="1">
        <v>13</v>
      </c>
      <c r="C1493" s="1">
        <v>5</v>
      </c>
      <c r="F1493" s="1"/>
      <c r="G1493" s="1"/>
    </row>
    <row r="1494" spans="1:7">
      <c r="A1494" s="61" t="s">
        <v>185</v>
      </c>
      <c r="B1494" s="1">
        <v>13</v>
      </c>
      <c r="C1494" s="1">
        <v>5</v>
      </c>
      <c r="F1494" s="1"/>
      <c r="G1494" s="1"/>
    </row>
    <row r="1495" spans="1:7">
      <c r="A1495" s="61" t="s">
        <v>187</v>
      </c>
      <c r="B1495" s="1">
        <v>13</v>
      </c>
      <c r="C1495" s="1">
        <v>5</v>
      </c>
      <c r="F1495" s="1"/>
      <c r="G1495" s="1"/>
    </row>
    <row r="1496" spans="1:7">
      <c r="A1496" s="61" t="s">
        <v>192</v>
      </c>
      <c r="B1496" s="1">
        <v>13</v>
      </c>
      <c r="C1496" s="1">
        <v>5</v>
      </c>
      <c r="F1496" s="1"/>
      <c r="G1496" s="1"/>
    </row>
    <row r="1497" spans="1:7">
      <c r="A1497" s="61" t="s">
        <v>180</v>
      </c>
      <c r="B1497" s="1">
        <v>13</v>
      </c>
      <c r="C1497" s="1">
        <v>5</v>
      </c>
      <c r="F1497" s="1"/>
      <c r="G1497" s="1"/>
    </row>
    <row r="1498" spans="1:7">
      <c r="A1498" s="61" t="s">
        <v>493</v>
      </c>
      <c r="B1498" s="1">
        <v>13</v>
      </c>
      <c r="C1498" s="1">
        <v>5</v>
      </c>
      <c r="F1498" s="1"/>
      <c r="G1498" s="1"/>
    </row>
    <row r="1499" spans="1:7">
      <c r="A1499" s="61" t="s">
        <v>494</v>
      </c>
      <c r="B1499" s="1">
        <v>13</v>
      </c>
      <c r="C1499" s="1">
        <v>5</v>
      </c>
      <c r="F1499" s="1"/>
      <c r="G1499" s="1"/>
    </row>
    <row r="1500" spans="1:7">
      <c r="A1500" s="61" t="s">
        <v>495</v>
      </c>
      <c r="B1500" s="1">
        <v>13</v>
      </c>
      <c r="C1500" s="1">
        <v>5</v>
      </c>
      <c r="F1500" s="1"/>
      <c r="G1500" s="1"/>
    </row>
    <row r="1501" spans="1:7">
      <c r="A1501" s="61" t="s">
        <v>496</v>
      </c>
      <c r="B1501" s="1">
        <v>13</v>
      </c>
      <c r="C1501" s="1">
        <v>5</v>
      </c>
      <c r="F1501" s="1"/>
      <c r="G1501" s="1"/>
    </row>
    <row r="1502" spans="1:7">
      <c r="A1502" s="61" t="s">
        <v>497</v>
      </c>
      <c r="B1502" s="1">
        <v>13</v>
      </c>
      <c r="C1502" s="1">
        <v>5</v>
      </c>
      <c r="F1502" s="1"/>
      <c r="G1502" s="1"/>
    </row>
    <row r="1503" spans="1:7">
      <c r="A1503" s="61" t="s">
        <v>500</v>
      </c>
      <c r="B1503" s="1">
        <v>13</v>
      </c>
      <c r="C1503" s="1">
        <v>5</v>
      </c>
      <c r="F1503" s="1"/>
      <c r="G1503" s="1"/>
    </row>
    <row r="1504" spans="1:7">
      <c r="A1504" s="61" t="s">
        <v>502</v>
      </c>
      <c r="B1504" s="1">
        <v>13</v>
      </c>
      <c r="C1504" s="1">
        <v>5</v>
      </c>
      <c r="F1504" s="1"/>
      <c r="G1504" s="1"/>
    </row>
    <row r="1505" spans="1:7" ht="216">
      <c r="A1505" s="61" t="s">
        <v>23</v>
      </c>
      <c r="B1505" s="1">
        <v>14</v>
      </c>
      <c r="C1505" s="1">
        <v>5</v>
      </c>
      <c r="D1505" s="1" t="s">
        <v>77</v>
      </c>
      <c r="E1505" s="123" t="s">
        <v>503</v>
      </c>
      <c r="F1505" s="1"/>
      <c r="G1505" s="1"/>
    </row>
    <row r="1506" spans="1:7">
      <c r="A1506" s="61" t="s">
        <v>26</v>
      </c>
      <c r="B1506" s="1">
        <v>14</v>
      </c>
      <c r="C1506" s="1">
        <v>5</v>
      </c>
      <c r="F1506" s="1"/>
      <c r="G1506" s="1"/>
    </row>
    <row r="1507" spans="1:7">
      <c r="A1507" s="61" t="s">
        <v>193</v>
      </c>
      <c r="B1507" s="1">
        <v>14</v>
      </c>
      <c r="C1507" s="1">
        <v>5</v>
      </c>
      <c r="F1507" s="1"/>
      <c r="G1507" s="1"/>
    </row>
    <row r="1508" spans="1:7">
      <c r="A1508" s="61" t="s">
        <v>28</v>
      </c>
      <c r="B1508" s="1">
        <v>14</v>
      </c>
      <c r="C1508" s="1">
        <v>5</v>
      </c>
      <c r="F1508" s="1"/>
      <c r="G1508" s="1"/>
    </row>
    <row r="1509" spans="1:7">
      <c r="A1509" s="61" t="s">
        <v>29</v>
      </c>
      <c r="B1509" s="1">
        <v>14</v>
      </c>
      <c r="C1509" s="1">
        <v>5</v>
      </c>
      <c r="F1509" s="1"/>
      <c r="G1509" s="1"/>
    </row>
    <row r="1510" spans="1:7">
      <c r="A1510" s="61" t="s">
        <v>30</v>
      </c>
      <c r="B1510" s="1">
        <v>14</v>
      </c>
      <c r="C1510" s="1">
        <v>5</v>
      </c>
      <c r="F1510" s="1"/>
      <c r="G1510" s="1"/>
    </row>
    <row r="1511" spans="1:7">
      <c r="A1511" s="61" t="s">
        <v>33</v>
      </c>
      <c r="B1511" s="1">
        <v>14</v>
      </c>
      <c r="C1511" s="1">
        <v>5</v>
      </c>
      <c r="F1511" s="1"/>
      <c r="G1511" s="1"/>
    </row>
    <row r="1512" spans="1:7">
      <c r="A1512" s="61" t="s">
        <v>135</v>
      </c>
      <c r="B1512" s="1">
        <v>14</v>
      </c>
      <c r="C1512" s="1">
        <v>5</v>
      </c>
      <c r="F1512" s="1"/>
      <c r="G1512" s="1"/>
    </row>
    <row r="1513" spans="1:7">
      <c r="A1513" s="61" t="s">
        <v>34</v>
      </c>
      <c r="B1513" s="1">
        <v>14</v>
      </c>
      <c r="C1513" s="1">
        <v>5</v>
      </c>
      <c r="F1513" s="1"/>
      <c r="G1513" s="1"/>
    </row>
    <row r="1514" spans="1:7">
      <c r="A1514" s="61" t="s">
        <v>35</v>
      </c>
      <c r="B1514" s="1">
        <v>14</v>
      </c>
      <c r="C1514" s="1">
        <v>5</v>
      </c>
      <c r="F1514" s="1"/>
      <c r="G1514" s="1"/>
    </row>
    <row r="1515" spans="1:7">
      <c r="A1515" s="61" t="s">
        <v>36</v>
      </c>
      <c r="B1515" s="1">
        <v>14</v>
      </c>
      <c r="C1515" s="1">
        <v>5</v>
      </c>
      <c r="F1515" s="1"/>
      <c r="G1515" s="1"/>
    </row>
    <row r="1516" spans="1:7">
      <c r="A1516" s="61" t="s">
        <v>38</v>
      </c>
      <c r="B1516" s="1">
        <v>14</v>
      </c>
      <c r="C1516" s="1">
        <v>5</v>
      </c>
      <c r="F1516" s="1"/>
      <c r="G1516" s="1"/>
    </row>
    <row r="1517" spans="1:7">
      <c r="A1517" s="61" t="s">
        <v>39</v>
      </c>
      <c r="B1517" s="1">
        <v>14</v>
      </c>
      <c r="C1517" s="1">
        <v>5</v>
      </c>
      <c r="F1517" s="1"/>
      <c r="G1517" s="1"/>
    </row>
    <row r="1518" spans="1:7">
      <c r="A1518" s="61" t="s">
        <v>49</v>
      </c>
      <c r="B1518" s="1">
        <v>14</v>
      </c>
      <c r="C1518" s="1">
        <v>5</v>
      </c>
      <c r="D1518" s="1" t="s">
        <v>183</v>
      </c>
      <c r="E1518" s="1" t="s">
        <v>504</v>
      </c>
      <c r="F1518" s="1"/>
      <c r="G1518" s="1"/>
    </row>
    <row r="1519" spans="1:7">
      <c r="A1519" s="61" t="s">
        <v>50</v>
      </c>
      <c r="B1519" s="1">
        <v>14</v>
      </c>
      <c r="C1519" s="1">
        <v>5</v>
      </c>
      <c r="D1519" s="1" t="s">
        <v>183</v>
      </c>
      <c r="E1519" s="1" t="s">
        <v>504</v>
      </c>
      <c r="F1519" s="1"/>
      <c r="G1519" s="1"/>
    </row>
    <row r="1520" spans="1:7">
      <c r="A1520" s="61" t="s">
        <v>51</v>
      </c>
      <c r="B1520" s="1">
        <v>14</v>
      </c>
      <c r="C1520" s="1">
        <v>5</v>
      </c>
      <c r="D1520" s="1" t="s">
        <v>183</v>
      </c>
      <c r="E1520" s="1" t="s">
        <v>504</v>
      </c>
      <c r="F1520" s="1"/>
      <c r="G1520" s="1"/>
    </row>
    <row r="1521" spans="1:7">
      <c r="A1521" s="61" t="s">
        <v>52</v>
      </c>
      <c r="B1521" s="1">
        <v>14</v>
      </c>
      <c r="C1521" s="1">
        <v>5</v>
      </c>
      <c r="D1521" s="1" t="s">
        <v>183</v>
      </c>
      <c r="E1521" s="1" t="s">
        <v>504</v>
      </c>
      <c r="F1521" s="1"/>
      <c r="G1521" s="1"/>
    </row>
    <row r="1522" spans="1:7">
      <c r="A1522" s="61" t="s">
        <v>53</v>
      </c>
      <c r="B1522" s="1">
        <v>14</v>
      </c>
      <c r="C1522" s="1">
        <v>5</v>
      </c>
      <c r="D1522" s="1" t="s">
        <v>183</v>
      </c>
      <c r="E1522" s="1" t="s">
        <v>504</v>
      </c>
      <c r="F1522" s="1"/>
      <c r="G1522" s="1"/>
    </row>
    <row r="1523" spans="1:7">
      <c r="A1523" s="61" t="s">
        <v>54</v>
      </c>
      <c r="B1523" s="1">
        <v>14</v>
      </c>
      <c r="C1523" s="1">
        <v>5</v>
      </c>
      <c r="D1523" s="1" t="s">
        <v>183</v>
      </c>
      <c r="E1523" s="1" t="s">
        <v>504</v>
      </c>
      <c r="F1523" s="1"/>
      <c r="G1523" s="1"/>
    </row>
    <row r="1524" spans="1:7">
      <c r="A1524" s="61" t="s">
        <v>60</v>
      </c>
      <c r="B1524" s="1">
        <v>14</v>
      </c>
      <c r="C1524" s="1">
        <v>5</v>
      </c>
      <c r="D1524" s="1" t="s">
        <v>77</v>
      </c>
      <c r="E1524" s="1" t="s">
        <v>505</v>
      </c>
      <c r="F1524" s="1"/>
      <c r="G1524" s="1"/>
    </row>
    <row r="1525" spans="1:7">
      <c r="A1525" s="61" t="s">
        <v>61</v>
      </c>
      <c r="B1525" s="1">
        <v>14</v>
      </c>
      <c r="C1525" s="1">
        <v>5</v>
      </c>
      <c r="D1525" s="1" t="s">
        <v>77</v>
      </c>
      <c r="E1525" s="1" t="s">
        <v>505</v>
      </c>
      <c r="F1525" s="1"/>
      <c r="G1525" s="1"/>
    </row>
    <row r="1526" spans="1:7">
      <c r="A1526" s="61" t="s">
        <v>185</v>
      </c>
      <c r="B1526" s="1">
        <v>14</v>
      </c>
      <c r="C1526" s="1">
        <v>5</v>
      </c>
      <c r="D1526" s="1" t="s">
        <v>183</v>
      </c>
      <c r="E1526" s="1" t="s">
        <v>506</v>
      </c>
      <c r="F1526" s="1"/>
      <c r="G1526" s="1"/>
    </row>
    <row r="1527" spans="1:7">
      <c r="A1527" s="61" t="s">
        <v>187</v>
      </c>
      <c r="B1527" s="1">
        <v>14</v>
      </c>
      <c r="C1527" s="1">
        <v>5</v>
      </c>
      <c r="D1527" s="1" t="s">
        <v>183</v>
      </c>
      <c r="E1527" s="1" t="s">
        <v>506</v>
      </c>
      <c r="F1527" s="1"/>
      <c r="G1527" s="1"/>
    </row>
    <row r="1528" spans="1:7">
      <c r="A1528" s="61" t="s">
        <v>192</v>
      </c>
      <c r="B1528" s="1">
        <v>14</v>
      </c>
      <c r="C1528" s="1">
        <v>5</v>
      </c>
      <c r="D1528" s="1" t="s">
        <v>183</v>
      </c>
      <c r="E1528" s="1" t="s">
        <v>506</v>
      </c>
      <c r="F1528" s="1"/>
      <c r="G1528" s="1"/>
    </row>
    <row r="1529" spans="1:7">
      <c r="A1529" s="61" t="s">
        <v>493</v>
      </c>
      <c r="B1529" s="1">
        <v>14</v>
      </c>
      <c r="C1529" s="1">
        <v>5</v>
      </c>
      <c r="D1529" s="1" t="s">
        <v>77</v>
      </c>
      <c r="E1529" s="1" t="s">
        <v>507</v>
      </c>
      <c r="F1529" s="1" t="e" vm="3">
        <v>#VALUE!</v>
      </c>
      <c r="G1529" s="1"/>
    </row>
    <row r="1530" spans="1:7">
      <c r="A1530" s="61" t="s">
        <v>494</v>
      </c>
      <c r="B1530" s="1">
        <v>14</v>
      </c>
      <c r="C1530" s="1">
        <v>5</v>
      </c>
      <c r="D1530" s="1" t="s">
        <v>77</v>
      </c>
      <c r="E1530" s="1" t="s">
        <v>507</v>
      </c>
      <c r="F1530" s="1"/>
      <c r="G1530" s="1"/>
    </row>
    <row r="1531" spans="1:7">
      <c r="A1531" s="61" t="s">
        <v>495</v>
      </c>
      <c r="B1531" s="1">
        <v>14</v>
      </c>
      <c r="C1531" s="1">
        <v>5</v>
      </c>
      <c r="D1531" s="1" t="s">
        <v>77</v>
      </c>
      <c r="E1531" s="1" t="s">
        <v>507</v>
      </c>
      <c r="F1531" s="1"/>
      <c r="G1531" s="1"/>
    </row>
    <row r="1532" spans="1:7">
      <c r="A1532" s="61" t="s">
        <v>496</v>
      </c>
      <c r="B1532" s="1">
        <v>14</v>
      </c>
      <c r="C1532" s="1">
        <v>5</v>
      </c>
      <c r="D1532" s="1" t="s">
        <v>77</v>
      </c>
      <c r="E1532" s="1" t="s">
        <v>507</v>
      </c>
      <c r="F1532" s="1"/>
      <c r="G1532" s="1"/>
    </row>
    <row r="1533" spans="1:7">
      <c r="A1533" s="61" t="s">
        <v>497</v>
      </c>
      <c r="B1533" s="1">
        <v>14</v>
      </c>
      <c r="C1533" s="1">
        <v>5</v>
      </c>
      <c r="D1533" s="1" t="s">
        <v>77</v>
      </c>
      <c r="E1533" s="1" t="s">
        <v>507</v>
      </c>
      <c r="F1533" s="1"/>
      <c r="G1533" s="1"/>
    </row>
    <row r="1534" spans="1:7">
      <c r="A1534" s="61" t="s">
        <v>500</v>
      </c>
      <c r="B1534" s="1">
        <v>14</v>
      </c>
      <c r="C1534" s="1">
        <v>5</v>
      </c>
      <c r="D1534" s="1" t="s">
        <v>77</v>
      </c>
      <c r="E1534" s="1" t="s">
        <v>508</v>
      </c>
      <c r="F1534" s="1"/>
      <c r="G1534" s="1"/>
    </row>
    <row r="1535" spans="1:7">
      <c r="A1535" s="61" t="s">
        <v>23</v>
      </c>
      <c r="B1535" s="1">
        <v>20</v>
      </c>
      <c r="C1535" s="1">
        <v>5</v>
      </c>
      <c r="E1535" s="1" t="s">
        <v>509</v>
      </c>
      <c r="F1535" s="1"/>
      <c r="G1535" s="1"/>
    </row>
    <row r="1536" spans="1:7">
      <c r="A1536" s="61"/>
      <c r="F1536" s="1"/>
      <c r="G1536" s="1"/>
    </row>
  </sheetData>
  <mergeCells count="1">
    <mergeCell ref="A1:E1"/>
  </mergeCells>
  <phoneticPr fontId="7" type="noConversion"/>
  <dataValidations count="1">
    <dataValidation type="list" allowBlank="1" showInputMessage="1" showErrorMessage="1" sqref="A419 A447 A527 A560 A583 A606 A675 A693 A719 A736 A1458 A1496 A1528" xr:uid="{77202312-2DE3-4550-A784-A507E48E6EE8}">
      <formula1>#REF!</formula1>
    </dataValidation>
  </dataValidations>
  <pageMargins left="0.511811024" right="0.511811024" top="0.78740157499999996" bottom="0.78740157499999996" header="0.31496062000000002" footer="0.31496062000000002"/>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21C86-6B5B-4DE8-99F5-0B4FBCF309AC}">
  <sheetPr codeName="Planilha5"/>
  <dimension ref="C1:I33"/>
  <sheetViews>
    <sheetView topLeftCell="A11" workbookViewId="0">
      <selection activeCell="I2" sqref="I2:I29"/>
    </sheetView>
  </sheetViews>
  <sheetFormatPr defaultRowHeight="14.45"/>
  <cols>
    <col min="3" max="3" width="17.85546875" customWidth="1"/>
    <col min="5" max="8" width="12" bestFit="1" customWidth="1"/>
  </cols>
  <sheetData>
    <row r="1" spans="3:9">
      <c r="C1" t="s">
        <v>28</v>
      </c>
      <c r="E1" t="s">
        <v>28</v>
      </c>
      <c r="F1" t="s">
        <v>510</v>
      </c>
      <c r="G1" t="s">
        <v>511</v>
      </c>
      <c r="H1" t="s">
        <v>512</v>
      </c>
    </row>
    <row r="2" spans="3:9">
      <c r="C2">
        <v>6.9</v>
      </c>
      <c r="D2">
        <f>C2-I2</f>
        <v>0.86839999999999939</v>
      </c>
      <c r="E2">
        <v>0.98320000000000007</v>
      </c>
      <c r="F2">
        <v>1.1215999999999999</v>
      </c>
      <c r="G2">
        <v>2.3889</v>
      </c>
      <c r="H2">
        <v>1.5379</v>
      </c>
      <c r="I2">
        <f>SUM(E2:H2)</f>
        <v>6.031600000000001</v>
      </c>
    </row>
    <row r="3" spans="3:9">
      <c r="C3">
        <v>6.4</v>
      </c>
      <c r="D3">
        <f t="shared" ref="D3:D33" si="0">C3-I3</f>
        <v>0.7854000000000001</v>
      </c>
      <c r="E3">
        <v>0.91449999999999998</v>
      </c>
      <c r="F3">
        <v>1.0371000000000001</v>
      </c>
      <c r="G3">
        <v>2.2441</v>
      </c>
      <c r="H3">
        <v>1.4189000000000001</v>
      </c>
      <c r="I3">
        <f t="shared" ref="I3:I33" si="1">SUM(E3:H3)</f>
        <v>5.6146000000000003</v>
      </c>
    </row>
    <row r="4" spans="3:9">
      <c r="C4">
        <v>5.0999999999999996</v>
      </c>
      <c r="D4">
        <f t="shared" si="0"/>
        <v>0.40909999999999958</v>
      </c>
      <c r="E4">
        <v>0.75839999999999996</v>
      </c>
      <c r="F4">
        <v>0.87479999999999991</v>
      </c>
      <c r="G4">
        <v>1.8728999999999998</v>
      </c>
      <c r="H4">
        <v>1.1847999999999999</v>
      </c>
      <c r="I4">
        <f t="shared" si="1"/>
        <v>4.6909000000000001</v>
      </c>
    </row>
    <row r="5" spans="3:9">
      <c r="C5">
        <v>5</v>
      </c>
      <c r="D5">
        <f t="shared" si="0"/>
        <v>0.31820000000000004</v>
      </c>
      <c r="E5">
        <v>0.76579999999999993</v>
      </c>
      <c r="F5">
        <v>0.87379999999999991</v>
      </c>
      <c r="G5">
        <v>1.8462000000000001</v>
      </c>
      <c r="H5">
        <v>1.196</v>
      </c>
      <c r="I5">
        <f t="shared" si="1"/>
        <v>4.6818</v>
      </c>
    </row>
    <row r="6" spans="3:9">
      <c r="C6">
        <v>6.8</v>
      </c>
      <c r="D6">
        <f t="shared" si="0"/>
        <v>0.47520000000000007</v>
      </c>
      <c r="E6">
        <v>0.98180000000000001</v>
      </c>
      <c r="F6">
        <v>1.1677999999999999</v>
      </c>
      <c r="G6">
        <v>2.3588</v>
      </c>
      <c r="H6">
        <v>1.8163999999999998</v>
      </c>
      <c r="I6">
        <f t="shared" si="1"/>
        <v>6.3247999999999998</v>
      </c>
    </row>
    <row r="7" spans="3:9">
      <c r="C7">
        <v>9.4</v>
      </c>
      <c r="D7">
        <f t="shared" si="0"/>
        <v>-1.9000000000000128E-2</v>
      </c>
      <c r="E7">
        <v>1.2992000000000001</v>
      </c>
      <c r="F7">
        <v>1.7670000000000001</v>
      </c>
      <c r="G7">
        <v>2.7945000000000007</v>
      </c>
      <c r="H7">
        <v>3.5582999999999996</v>
      </c>
      <c r="I7">
        <f t="shared" si="1"/>
        <v>9.4190000000000005</v>
      </c>
    </row>
    <row r="8" spans="3:9">
      <c r="C8">
        <v>7.6</v>
      </c>
      <c r="D8">
        <f t="shared" si="0"/>
        <v>0</v>
      </c>
      <c r="E8">
        <v>1.0559000000000001</v>
      </c>
      <c r="F8">
        <v>1.4167000000000001</v>
      </c>
      <c r="G8">
        <v>2.2570000000000001</v>
      </c>
      <c r="H8">
        <v>2.8703999999999996</v>
      </c>
      <c r="I8">
        <f t="shared" si="1"/>
        <v>7.6</v>
      </c>
    </row>
    <row r="9" spans="3:9">
      <c r="C9">
        <v>8.1999999999999993</v>
      </c>
      <c r="D9">
        <f t="shared" si="0"/>
        <v>-3.6899999999999267E-2</v>
      </c>
      <c r="E9">
        <v>1.1845000000000001</v>
      </c>
      <c r="F9">
        <v>1.2669999999999999</v>
      </c>
      <c r="G9">
        <v>2.5495999999999999</v>
      </c>
      <c r="H9">
        <v>3.2357999999999993</v>
      </c>
      <c r="I9">
        <f t="shared" si="1"/>
        <v>8.2368999999999986</v>
      </c>
    </row>
    <row r="10" spans="3:9">
      <c r="C10">
        <v>5</v>
      </c>
      <c r="D10">
        <f t="shared" si="0"/>
        <v>-1.3799999999999812E-2</v>
      </c>
      <c r="E10">
        <v>0.70020000000000004</v>
      </c>
      <c r="F10">
        <v>0.90849999999999997</v>
      </c>
      <c r="G10">
        <v>1.5272000000000001</v>
      </c>
      <c r="H10">
        <v>1.8778999999999999</v>
      </c>
      <c r="I10">
        <f t="shared" si="1"/>
        <v>5.0137999999999998</v>
      </c>
    </row>
    <row r="11" spans="3:9">
      <c r="C11">
        <v>5.9</v>
      </c>
      <c r="D11">
        <f t="shared" si="0"/>
        <v>-9.3999999999994088E-3</v>
      </c>
      <c r="E11">
        <v>0.81399999999999995</v>
      </c>
      <c r="F11">
        <v>1.097</v>
      </c>
      <c r="G11">
        <v>1.7632999999999996</v>
      </c>
      <c r="H11">
        <v>2.2351000000000001</v>
      </c>
      <c r="I11">
        <f t="shared" si="1"/>
        <v>5.9093999999999998</v>
      </c>
    </row>
    <row r="12" spans="3:9">
      <c r="C12">
        <v>4.5999999999999996</v>
      </c>
      <c r="D12">
        <f t="shared" si="0"/>
        <v>-4.0000000000000036E-2</v>
      </c>
      <c r="E12">
        <v>0.62879999999999991</v>
      </c>
      <c r="F12">
        <v>0.85940000000000005</v>
      </c>
      <c r="G12">
        <v>1.3835</v>
      </c>
      <c r="H12">
        <v>1.7683</v>
      </c>
      <c r="I12">
        <f t="shared" si="1"/>
        <v>4.6399999999999997</v>
      </c>
    </row>
    <row r="13" spans="3:9">
      <c r="C13">
        <v>3.4</v>
      </c>
      <c r="D13">
        <f t="shared" si="0"/>
        <v>-2.1000000000000352E-2</v>
      </c>
      <c r="E13">
        <v>0.47079999999999994</v>
      </c>
      <c r="F13">
        <v>0.63270000000000004</v>
      </c>
      <c r="G13">
        <v>1.0248000000000002</v>
      </c>
      <c r="H13">
        <v>1.2927</v>
      </c>
      <c r="I13">
        <f t="shared" si="1"/>
        <v>3.4210000000000003</v>
      </c>
    </row>
    <row r="14" spans="3:9">
      <c r="C14">
        <v>4</v>
      </c>
      <c r="D14">
        <f t="shared" si="0"/>
        <v>2.8999999999999027E-3</v>
      </c>
      <c r="E14">
        <v>0.52789999999999992</v>
      </c>
      <c r="F14">
        <v>0.74199999999999999</v>
      </c>
      <c r="G14">
        <v>1.1813</v>
      </c>
      <c r="H14">
        <v>1.5459000000000001</v>
      </c>
      <c r="I14">
        <f t="shared" si="1"/>
        <v>3.9971000000000001</v>
      </c>
    </row>
    <row r="15" spans="3:9">
      <c r="C15">
        <v>6</v>
      </c>
      <c r="D15">
        <f t="shared" si="0"/>
        <v>-5.4999999999996163E-3</v>
      </c>
      <c r="E15">
        <v>0.82420000000000004</v>
      </c>
      <c r="F15">
        <v>1.1287</v>
      </c>
      <c r="G15">
        <v>1.7927</v>
      </c>
      <c r="H15">
        <v>2.2599</v>
      </c>
      <c r="I15">
        <f t="shared" si="1"/>
        <v>6.0054999999999996</v>
      </c>
    </row>
    <row r="16" spans="3:9">
      <c r="C16">
        <v>9.6999999999999993</v>
      </c>
      <c r="D16">
        <f t="shared" si="0"/>
        <v>-2.2800000000000153E-2</v>
      </c>
      <c r="E16">
        <v>1.4124000000000001</v>
      </c>
      <c r="F16">
        <v>1.7657</v>
      </c>
      <c r="G16">
        <v>2.9762</v>
      </c>
      <c r="H16">
        <v>3.5684999999999998</v>
      </c>
      <c r="I16">
        <f t="shared" si="1"/>
        <v>9.7227999999999994</v>
      </c>
    </row>
    <row r="17" spans="3:9">
      <c r="C17">
        <v>5</v>
      </c>
      <c r="D17">
        <f t="shared" si="0"/>
        <v>-1.9299999999999429E-2</v>
      </c>
      <c r="E17">
        <v>0.70679999999999998</v>
      </c>
      <c r="F17">
        <v>0.91710000000000003</v>
      </c>
      <c r="G17">
        <v>1.5309999999999999</v>
      </c>
      <c r="H17">
        <v>1.8643999999999998</v>
      </c>
      <c r="I17">
        <f t="shared" si="1"/>
        <v>5.0192999999999994</v>
      </c>
    </row>
    <row r="18" spans="3:9">
      <c r="C18">
        <v>5.8</v>
      </c>
      <c r="D18">
        <f t="shared" si="0"/>
        <v>-1.2900000000000134E-2</v>
      </c>
      <c r="E18">
        <v>0.80389999999999984</v>
      </c>
      <c r="F18">
        <v>1.0529000000000002</v>
      </c>
      <c r="G18">
        <v>1.7995000000000001</v>
      </c>
      <c r="H18">
        <v>2.1566000000000001</v>
      </c>
      <c r="I18">
        <f t="shared" si="1"/>
        <v>5.8129</v>
      </c>
    </row>
    <row r="19" spans="3:9">
      <c r="C19">
        <v>9</v>
      </c>
      <c r="D19">
        <f t="shared" si="0"/>
        <v>4.8299999999999343E-2</v>
      </c>
      <c r="E19">
        <v>1.2558</v>
      </c>
      <c r="F19">
        <v>1.6587000000000001</v>
      </c>
      <c r="G19">
        <v>2.6994000000000002</v>
      </c>
      <c r="H19">
        <v>3.3378000000000001</v>
      </c>
      <c r="I19">
        <f t="shared" si="1"/>
        <v>8.9517000000000007</v>
      </c>
    </row>
    <row r="20" spans="3:9">
      <c r="C20">
        <v>9.3000000000000007</v>
      </c>
      <c r="D20">
        <f t="shared" si="0"/>
        <v>-1.3799999999999812E-2</v>
      </c>
      <c r="E20">
        <v>1.3384</v>
      </c>
      <c r="F20">
        <v>1.6974999999999998</v>
      </c>
      <c r="G20">
        <v>2.8620999999999999</v>
      </c>
      <c r="H20">
        <v>3.4158000000000004</v>
      </c>
      <c r="I20">
        <f t="shared" si="1"/>
        <v>9.3138000000000005</v>
      </c>
    </row>
    <row r="21" spans="3:9">
      <c r="C21">
        <v>9.3554999999999993</v>
      </c>
      <c r="D21">
        <f t="shared" si="0"/>
        <v>0</v>
      </c>
      <c r="E21">
        <v>1.3344</v>
      </c>
      <c r="F21">
        <v>1.702</v>
      </c>
      <c r="G21">
        <v>2.8929999999999998</v>
      </c>
      <c r="H21">
        <v>3.4261000000000004</v>
      </c>
      <c r="I21">
        <f t="shared" si="1"/>
        <v>9.3554999999999993</v>
      </c>
    </row>
    <row r="22" spans="3:9">
      <c r="C22">
        <v>10.1</v>
      </c>
      <c r="D22">
        <f t="shared" si="0"/>
        <v>-3.8800000000000168E-2</v>
      </c>
      <c r="E22">
        <v>1.4791000000000001</v>
      </c>
      <c r="F22">
        <v>1.8518000000000001</v>
      </c>
      <c r="G22">
        <v>3.1028000000000002</v>
      </c>
      <c r="H22">
        <v>3.7051000000000003</v>
      </c>
      <c r="I22">
        <f t="shared" si="1"/>
        <v>10.1388</v>
      </c>
    </row>
    <row r="23" spans="3:9">
      <c r="C23">
        <v>9.9</v>
      </c>
      <c r="D23">
        <f t="shared" si="0"/>
        <v>-5.4999999999996163E-3</v>
      </c>
      <c r="E23">
        <v>1.4310999999999998</v>
      </c>
      <c r="F23">
        <v>1.8064</v>
      </c>
      <c r="G23">
        <v>3.0331999999999999</v>
      </c>
      <c r="H23">
        <v>3.6347999999999998</v>
      </c>
      <c r="I23">
        <f t="shared" si="1"/>
        <v>9.9055</v>
      </c>
    </row>
    <row r="24" spans="3:9">
      <c r="C24">
        <v>9.3000000000000007</v>
      </c>
      <c r="D24">
        <f t="shared" si="0"/>
        <v>-2.6099999999999568E-2</v>
      </c>
      <c r="E24">
        <v>1.3457999999999999</v>
      </c>
      <c r="F24">
        <v>1.7055000000000002</v>
      </c>
      <c r="G24">
        <v>2.8644000000000003</v>
      </c>
      <c r="H24">
        <v>3.4103999999999997</v>
      </c>
      <c r="I24">
        <f t="shared" si="1"/>
        <v>9.3261000000000003</v>
      </c>
    </row>
    <row r="25" spans="3:9">
      <c r="C25">
        <v>5.8</v>
      </c>
      <c r="D25">
        <f t="shared" si="0"/>
        <v>-1.3600000000000279E-2</v>
      </c>
      <c r="E25">
        <v>0.82980000000000009</v>
      </c>
      <c r="F25">
        <v>1.0490999999999999</v>
      </c>
      <c r="G25">
        <v>1.7999000000000001</v>
      </c>
      <c r="H25">
        <v>2.1348000000000003</v>
      </c>
      <c r="I25">
        <f t="shared" si="1"/>
        <v>5.8136000000000001</v>
      </c>
    </row>
    <row r="26" spans="3:9">
      <c r="C26">
        <v>5.9</v>
      </c>
      <c r="D26">
        <f t="shared" si="0"/>
        <v>3.5300000000000331E-2</v>
      </c>
      <c r="E26">
        <v>0.8528</v>
      </c>
      <c r="F26">
        <v>1.0664</v>
      </c>
      <c r="G26">
        <v>1.8044</v>
      </c>
      <c r="H26">
        <v>2.1410999999999998</v>
      </c>
      <c r="I26">
        <f t="shared" si="1"/>
        <v>5.8647</v>
      </c>
    </row>
    <row r="27" spans="3:9">
      <c r="C27">
        <v>5.4</v>
      </c>
      <c r="D27">
        <f t="shared" si="0"/>
        <v>-3.2899999999999707E-2</v>
      </c>
      <c r="E27">
        <v>0.76970000000000005</v>
      </c>
      <c r="F27">
        <v>0.98460000000000003</v>
      </c>
      <c r="G27">
        <v>1.6732000000000002</v>
      </c>
      <c r="H27">
        <v>2.0053999999999998</v>
      </c>
      <c r="I27">
        <f t="shared" si="1"/>
        <v>5.4329000000000001</v>
      </c>
    </row>
    <row r="28" spans="3:9">
      <c r="C28">
        <v>5.7</v>
      </c>
      <c r="D28">
        <f t="shared" si="0"/>
        <v>3.900000000000059E-2</v>
      </c>
      <c r="E28">
        <v>0.80220000000000002</v>
      </c>
      <c r="F28">
        <v>1.0224000000000002</v>
      </c>
      <c r="G28">
        <v>1.7459</v>
      </c>
      <c r="H28">
        <v>2.0905</v>
      </c>
      <c r="I28">
        <f t="shared" si="1"/>
        <v>5.6609999999999996</v>
      </c>
    </row>
    <row r="29" spans="3:9">
      <c r="C29">
        <v>6.1</v>
      </c>
      <c r="D29">
        <f t="shared" si="0"/>
        <v>-6.0000000000037801E-4</v>
      </c>
      <c r="E29">
        <v>0.8831</v>
      </c>
      <c r="F29">
        <v>1.1209</v>
      </c>
      <c r="G29">
        <v>1.8589</v>
      </c>
      <c r="H29">
        <v>2.2377000000000002</v>
      </c>
      <c r="I29">
        <f t="shared" si="1"/>
        <v>6.1006</v>
      </c>
    </row>
    <row r="30" spans="3:9">
      <c r="D30">
        <f t="shared" si="0"/>
        <v>0</v>
      </c>
      <c r="E30">
        <v>0</v>
      </c>
      <c r="F30">
        <v>0</v>
      </c>
      <c r="G30">
        <v>0</v>
      </c>
      <c r="H30">
        <v>0</v>
      </c>
      <c r="I30">
        <f t="shared" si="1"/>
        <v>0</v>
      </c>
    </row>
    <row r="31" spans="3:9">
      <c r="D31">
        <f t="shared" si="0"/>
        <v>0</v>
      </c>
      <c r="E31">
        <v>0</v>
      </c>
      <c r="F31">
        <v>0</v>
      </c>
      <c r="G31">
        <v>0</v>
      </c>
      <c r="H31">
        <v>0</v>
      </c>
      <c r="I31">
        <f t="shared" si="1"/>
        <v>0</v>
      </c>
    </row>
    <row r="32" spans="3:9">
      <c r="D32">
        <f t="shared" si="0"/>
        <v>0</v>
      </c>
      <c r="E32">
        <v>0</v>
      </c>
      <c r="F32">
        <v>0</v>
      </c>
      <c r="G32">
        <v>0</v>
      </c>
      <c r="H32">
        <v>0</v>
      </c>
      <c r="I32">
        <f t="shared" si="1"/>
        <v>0</v>
      </c>
    </row>
    <row r="33" spans="4:9">
      <c r="D33">
        <f t="shared" si="0"/>
        <v>-188.00559999999999</v>
      </c>
      <c r="E33">
        <v>27.154499999999995</v>
      </c>
      <c r="F33">
        <v>34.295099999999998</v>
      </c>
      <c r="G33">
        <v>59.628700000000002</v>
      </c>
      <c r="H33">
        <v>66.927300000000002</v>
      </c>
      <c r="I33">
        <f t="shared" si="1"/>
        <v>188.00559999999999</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1F46E-3EC1-487E-9FE5-FDEFE42D47D2}">
  <sheetPr codeName="Planilha6"/>
  <dimension ref="A1:G31"/>
  <sheetViews>
    <sheetView workbookViewId="0">
      <selection activeCell="G1" sqref="G1:G31"/>
    </sheetView>
  </sheetViews>
  <sheetFormatPr defaultRowHeight="14.45"/>
  <sheetData>
    <row r="1" spans="1:7" ht="15" thickBot="1">
      <c r="A1">
        <v>345</v>
      </c>
      <c r="C1" s="154">
        <v>45658</v>
      </c>
      <c r="D1" s="157">
        <v>6.7</v>
      </c>
      <c r="F1" s="154">
        <v>45658</v>
      </c>
      <c r="G1" s="157">
        <v>5.2</v>
      </c>
    </row>
    <row r="2" spans="1:7" ht="15" thickBot="1">
      <c r="A2">
        <v>347</v>
      </c>
      <c r="C2" s="154">
        <v>45659</v>
      </c>
      <c r="D2" s="157">
        <v>6.5</v>
      </c>
      <c r="F2" s="154">
        <v>45659</v>
      </c>
      <c r="G2" s="157">
        <v>7</v>
      </c>
    </row>
    <row r="3" spans="1:7" ht="15" thickBot="1">
      <c r="A3">
        <v>375</v>
      </c>
      <c r="C3" s="154">
        <v>45660</v>
      </c>
      <c r="D3" s="157">
        <v>6</v>
      </c>
      <c r="F3" s="154">
        <v>45660</v>
      </c>
      <c r="G3" s="157">
        <v>8.1</v>
      </c>
    </row>
    <row r="4" spans="1:7" ht="15" thickBot="1">
      <c r="A4">
        <v>374</v>
      </c>
      <c r="C4" s="154">
        <v>45661</v>
      </c>
      <c r="D4" s="157">
        <v>5.2</v>
      </c>
      <c r="F4" s="154">
        <v>45661</v>
      </c>
      <c r="G4" s="157">
        <v>5</v>
      </c>
    </row>
    <row r="5" spans="1:7" ht="15" thickBot="1">
      <c r="A5">
        <v>375</v>
      </c>
      <c r="C5" s="154">
        <v>45662</v>
      </c>
      <c r="D5" s="157">
        <v>4.4000000000000004</v>
      </c>
      <c r="F5" s="154">
        <v>45662</v>
      </c>
      <c r="G5" s="157">
        <v>7.4</v>
      </c>
    </row>
    <row r="6" spans="1:7" ht="15" thickBot="1">
      <c r="A6">
        <v>352</v>
      </c>
      <c r="C6" s="154">
        <v>45663</v>
      </c>
      <c r="D6" s="157">
        <v>4.0999999999999996</v>
      </c>
      <c r="F6" s="154">
        <v>45663</v>
      </c>
      <c r="G6" s="157">
        <v>6</v>
      </c>
    </row>
    <row r="7" spans="1:7" ht="15" thickBot="1">
      <c r="A7">
        <v>349</v>
      </c>
      <c r="C7" s="154">
        <v>45664</v>
      </c>
      <c r="D7" s="157">
        <v>5.2</v>
      </c>
      <c r="F7" s="154">
        <v>45664</v>
      </c>
      <c r="G7" s="157">
        <v>6</v>
      </c>
    </row>
    <row r="8" spans="1:7" ht="15" thickBot="1">
      <c r="A8">
        <v>374</v>
      </c>
      <c r="C8" s="154">
        <v>45665</v>
      </c>
      <c r="D8" s="157">
        <v>2.6</v>
      </c>
      <c r="F8" s="154">
        <v>45665</v>
      </c>
      <c r="G8" s="157">
        <v>4.5999999999999996</v>
      </c>
    </row>
    <row r="9" spans="1:7" ht="15" thickBot="1">
      <c r="A9">
        <v>372</v>
      </c>
      <c r="C9" s="154">
        <v>45666</v>
      </c>
      <c r="D9" s="157">
        <v>4.4000000000000004</v>
      </c>
      <c r="F9" s="154">
        <v>45666</v>
      </c>
      <c r="G9" s="157">
        <v>5</v>
      </c>
    </row>
    <row r="10" spans="1:7" ht="15" thickBot="1">
      <c r="A10">
        <v>375</v>
      </c>
      <c r="C10" s="154">
        <v>45667</v>
      </c>
      <c r="D10" s="157">
        <v>5.9</v>
      </c>
      <c r="F10" s="154">
        <v>45667</v>
      </c>
      <c r="G10" s="157">
        <v>6.9</v>
      </c>
    </row>
    <row r="11" spans="1:7" ht="15" thickBot="1">
      <c r="A11">
        <v>370</v>
      </c>
      <c r="C11" s="154">
        <v>45668</v>
      </c>
      <c r="D11" s="157">
        <v>6.6</v>
      </c>
      <c r="F11" s="154">
        <v>45668</v>
      </c>
      <c r="G11" s="157">
        <v>8.6</v>
      </c>
    </row>
    <row r="12" spans="1:7" ht="15" thickBot="1">
      <c r="A12">
        <v>343</v>
      </c>
      <c r="C12" s="154">
        <v>45669</v>
      </c>
      <c r="D12" s="157">
        <v>4.5999999999999996</v>
      </c>
      <c r="F12" s="154">
        <v>45669</v>
      </c>
      <c r="G12" s="157">
        <v>5.6</v>
      </c>
    </row>
    <row r="13" spans="1:7" ht="15" thickBot="1">
      <c r="A13">
        <v>344</v>
      </c>
      <c r="C13" s="154">
        <v>45670</v>
      </c>
      <c r="D13" s="157">
        <v>3.5</v>
      </c>
      <c r="F13" s="154">
        <v>45670</v>
      </c>
      <c r="G13" s="157">
        <v>5.3</v>
      </c>
    </row>
    <row r="14" spans="1:7" ht="15" thickBot="1">
      <c r="A14">
        <v>346</v>
      </c>
      <c r="C14" s="154">
        <v>45671</v>
      </c>
      <c r="D14" s="157">
        <v>4.4000000000000004</v>
      </c>
      <c r="F14" s="154">
        <v>45671</v>
      </c>
      <c r="G14" s="157">
        <v>6</v>
      </c>
    </row>
    <row r="15" spans="1:7" ht="15" thickBot="1">
      <c r="A15">
        <v>373</v>
      </c>
      <c r="C15" s="154">
        <v>45672</v>
      </c>
      <c r="D15" s="157">
        <v>5.8</v>
      </c>
      <c r="F15" s="154">
        <v>45672</v>
      </c>
      <c r="G15" s="157">
        <v>5.5</v>
      </c>
    </row>
    <row r="16" spans="1:7" ht="15" thickBot="1">
      <c r="A16">
        <v>209</v>
      </c>
      <c r="C16" s="154">
        <v>45673</v>
      </c>
      <c r="D16" s="157">
        <v>3.4</v>
      </c>
      <c r="F16" s="154">
        <v>45673</v>
      </c>
      <c r="G16" s="157">
        <v>6.8</v>
      </c>
    </row>
    <row r="17" spans="1:7" ht="15" thickBot="1">
      <c r="A17">
        <v>450.2</v>
      </c>
      <c r="C17" s="154">
        <v>45674</v>
      </c>
      <c r="D17" s="157">
        <v>3.9</v>
      </c>
      <c r="F17" s="154">
        <v>45674</v>
      </c>
      <c r="G17" s="157">
        <v>7.9</v>
      </c>
    </row>
    <row r="18" spans="1:7" ht="15" thickBot="1">
      <c r="C18" s="154">
        <v>45675</v>
      </c>
      <c r="D18" s="157">
        <v>6.3</v>
      </c>
      <c r="F18" s="154">
        <v>45675</v>
      </c>
      <c r="G18" s="157">
        <v>8</v>
      </c>
    </row>
    <row r="19" spans="1:7" ht="15" thickBot="1">
      <c r="A19">
        <v>6073.2</v>
      </c>
      <c r="C19" s="154">
        <v>45676</v>
      </c>
      <c r="D19" s="157">
        <v>6.5</v>
      </c>
      <c r="F19" s="154">
        <v>45676</v>
      </c>
      <c r="G19" s="157">
        <v>7.9</v>
      </c>
    </row>
    <row r="20" spans="1:7" ht="15" thickBot="1">
      <c r="A20" s="169">
        <f>A19/1000</f>
        <v>6.0731999999999999</v>
      </c>
      <c r="C20" s="154">
        <v>45677</v>
      </c>
      <c r="D20" s="157">
        <v>6.9</v>
      </c>
      <c r="F20" s="154">
        <v>45677</v>
      </c>
      <c r="G20" s="157">
        <v>9.5</v>
      </c>
    </row>
    <row r="21" spans="1:7" ht="15" thickBot="1">
      <c r="C21" s="154">
        <v>45678</v>
      </c>
      <c r="D21" s="157">
        <v>8</v>
      </c>
      <c r="F21" s="154">
        <v>45678</v>
      </c>
      <c r="G21" s="157">
        <v>8.1</v>
      </c>
    </row>
    <row r="22" spans="1:7" ht="15" thickBot="1">
      <c r="C22" s="154">
        <v>45679</v>
      </c>
      <c r="D22" s="157">
        <v>7.1</v>
      </c>
      <c r="F22" s="154">
        <v>45679</v>
      </c>
      <c r="G22" s="157">
        <v>6.3</v>
      </c>
    </row>
    <row r="23" spans="1:7" ht="15" thickBot="1">
      <c r="C23" s="154">
        <v>45680</v>
      </c>
      <c r="D23" s="157">
        <v>6.3</v>
      </c>
      <c r="F23" s="154">
        <v>45680</v>
      </c>
      <c r="G23" s="157">
        <v>7.9</v>
      </c>
    </row>
    <row r="24" spans="1:7" ht="15" thickBot="1">
      <c r="C24" s="154">
        <v>45681</v>
      </c>
      <c r="D24" s="157">
        <v>8</v>
      </c>
      <c r="F24" s="154">
        <v>45681</v>
      </c>
      <c r="G24" s="157">
        <v>10</v>
      </c>
    </row>
    <row r="25" spans="1:7" ht="15" thickBot="1">
      <c r="C25" s="154">
        <v>45682</v>
      </c>
      <c r="D25" s="157">
        <v>7.3</v>
      </c>
      <c r="F25" s="154">
        <v>45682</v>
      </c>
      <c r="G25" s="157">
        <v>8.6999999999999993</v>
      </c>
    </row>
    <row r="26" spans="1:7" ht="15" thickBot="1">
      <c r="C26" s="154">
        <v>45683</v>
      </c>
      <c r="D26" s="157">
        <v>7.4</v>
      </c>
      <c r="F26" s="154">
        <v>45683</v>
      </c>
      <c r="G26" s="157">
        <v>8</v>
      </c>
    </row>
    <row r="27" spans="1:7" ht="15" thickBot="1">
      <c r="C27" s="154">
        <v>45684</v>
      </c>
      <c r="D27" s="157">
        <v>3.6</v>
      </c>
      <c r="F27" s="154">
        <v>45684</v>
      </c>
      <c r="G27" s="157">
        <v>7.3</v>
      </c>
    </row>
    <row r="28" spans="1:7" ht="15" thickBot="1">
      <c r="C28" s="154">
        <v>45685</v>
      </c>
      <c r="D28" s="157">
        <v>6.1</v>
      </c>
      <c r="F28" s="154">
        <v>45685</v>
      </c>
      <c r="G28" s="157">
        <v>8</v>
      </c>
    </row>
    <row r="29" spans="1:7" ht="15" thickBot="1">
      <c r="C29" s="154">
        <v>45686</v>
      </c>
      <c r="D29" s="157">
        <v>5.8</v>
      </c>
      <c r="F29" s="154">
        <v>45686</v>
      </c>
      <c r="G29" s="157">
        <v>7.7</v>
      </c>
    </row>
    <row r="30" spans="1:7" ht="15" thickBot="1">
      <c r="C30" s="154">
        <v>45687</v>
      </c>
      <c r="D30" s="157">
        <v>5.6</v>
      </c>
      <c r="F30" s="154">
        <v>45687</v>
      </c>
      <c r="G30" s="157">
        <v>5.5</v>
      </c>
    </row>
    <row r="31" spans="1:7" ht="15" thickBot="1">
      <c r="C31" s="156">
        <v>45688</v>
      </c>
      <c r="D31" s="158">
        <v>2.8</v>
      </c>
      <c r="F31" s="156">
        <v>45688</v>
      </c>
      <c r="G31" s="158">
        <v>5.4</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C8E7-32D4-499A-A6D2-5FDCA6645BB6}">
  <sheetPr codeName="Planilha7"/>
  <dimension ref="A1:B27"/>
  <sheetViews>
    <sheetView workbookViewId="0">
      <selection activeCell="B2" sqref="B2:B27"/>
    </sheetView>
  </sheetViews>
  <sheetFormatPr defaultRowHeight="14.45"/>
  <cols>
    <col min="1" max="1" width="18.140625" bestFit="1" customWidth="1"/>
  </cols>
  <sheetData>
    <row r="1" spans="1:2">
      <c r="A1" t="s">
        <v>513</v>
      </c>
      <c r="B1">
        <v>47880</v>
      </c>
    </row>
    <row r="2" spans="1:2">
      <c r="A2" s="97">
        <v>45658</v>
      </c>
      <c r="B2">
        <v>4.9549999999999997E-2</v>
      </c>
    </row>
    <row r="3" spans="1:2">
      <c r="A3" s="97">
        <v>45659</v>
      </c>
      <c r="B3">
        <v>0</v>
      </c>
    </row>
    <row r="4" spans="1:2">
      <c r="A4" s="97">
        <v>45660</v>
      </c>
      <c r="B4">
        <v>2.7858499999999999</v>
      </c>
    </row>
    <row r="5" spans="1:2">
      <c r="A5" s="97">
        <v>45661</v>
      </c>
      <c r="B5">
        <v>5.6151900000000001</v>
      </c>
    </row>
    <row r="6" spans="1:2">
      <c r="A6" s="97">
        <v>45662</v>
      </c>
      <c r="B6">
        <v>7.7689300000000001</v>
      </c>
    </row>
    <row r="7" spans="1:2">
      <c r="A7" s="97">
        <v>45663</v>
      </c>
      <c r="B7">
        <v>5.5946600000000002</v>
      </c>
    </row>
    <row r="8" spans="1:2">
      <c r="A8" s="97">
        <v>45664</v>
      </c>
      <c r="B8">
        <v>3.78627</v>
      </c>
    </row>
    <row r="9" spans="1:2">
      <c r="A9" s="97">
        <v>45665</v>
      </c>
      <c r="B9">
        <v>3.0133899999999998</v>
      </c>
    </row>
    <row r="10" spans="1:2">
      <c r="A10" s="97">
        <v>45666</v>
      </c>
      <c r="B10">
        <v>5.2045199999999996</v>
      </c>
    </row>
    <row r="11" spans="1:2">
      <c r="A11" s="97">
        <v>45667</v>
      </c>
      <c r="B11">
        <v>6.8296900000000003</v>
      </c>
    </row>
    <row r="12" spans="1:2">
      <c r="A12" s="97">
        <v>45668</v>
      </c>
      <c r="B12">
        <v>8.6056799999999996</v>
      </c>
    </row>
    <row r="13" spans="1:2">
      <c r="A13" s="97">
        <v>45669</v>
      </c>
      <c r="B13">
        <v>5.6791499999999999</v>
      </c>
    </row>
    <row r="14" spans="1:2">
      <c r="A14" s="97">
        <v>45670</v>
      </c>
      <c r="B14">
        <v>4.8360200000000004</v>
      </c>
    </row>
    <row r="15" spans="1:2">
      <c r="A15" s="97">
        <v>45671</v>
      </c>
      <c r="B15">
        <v>5.8302899999999998</v>
      </c>
    </row>
    <row r="16" spans="1:2">
      <c r="A16" s="97">
        <v>45672</v>
      </c>
      <c r="B16">
        <v>6.0931699999999998</v>
      </c>
    </row>
    <row r="17" spans="1:2">
      <c r="A17" s="97">
        <v>45673</v>
      </c>
      <c r="B17">
        <v>5.6424200000000004</v>
      </c>
    </row>
    <row r="18" spans="1:2">
      <c r="A18" s="97">
        <v>45674</v>
      </c>
      <c r="B18">
        <v>7.4940600000000002</v>
      </c>
    </row>
    <row r="19" spans="1:2">
      <c r="A19" s="97">
        <v>45675</v>
      </c>
      <c r="B19">
        <v>8.1629900000000006</v>
      </c>
    </row>
    <row r="20" spans="1:2">
      <c r="A20" s="97">
        <v>45676</v>
      </c>
      <c r="B20">
        <v>4.9478900000000001</v>
      </c>
    </row>
    <row r="21" spans="1:2">
      <c r="A21" s="97">
        <v>45677</v>
      </c>
      <c r="B21">
        <v>9.0121099999999998</v>
      </c>
    </row>
    <row r="22" spans="1:2">
      <c r="A22" s="97">
        <v>45678</v>
      </c>
      <c r="B22">
        <v>5.0966699999999996</v>
      </c>
    </row>
    <row r="23" spans="1:2">
      <c r="A23" s="97">
        <v>45679</v>
      </c>
      <c r="B23">
        <v>8.7837899999999998</v>
      </c>
    </row>
    <row r="24" spans="1:2">
      <c r="A24" s="97">
        <v>45680</v>
      </c>
      <c r="B24">
        <v>8.3066899999999997</v>
      </c>
    </row>
    <row r="25" spans="1:2">
      <c r="A25" s="97">
        <v>45681</v>
      </c>
      <c r="B25">
        <v>9.0488300000000006</v>
      </c>
    </row>
    <row r="26" spans="1:2">
      <c r="A26" s="97">
        <v>45682</v>
      </c>
      <c r="B26">
        <v>9.0633099999999995</v>
      </c>
    </row>
    <row r="27" spans="1:2">
      <c r="A27" s="97">
        <v>45683</v>
      </c>
      <c r="B27">
        <v>5.57904</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045BC-10C9-4E77-9D8C-CA442D2C1413}">
  <sheetPr codeName="Planilha8"/>
  <dimension ref="A1:R27"/>
  <sheetViews>
    <sheetView topLeftCell="A6" workbookViewId="0">
      <selection activeCell="G1" sqref="G1:G26"/>
    </sheetView>
  </sheetViews>
  <sheetFormatPr defaultRowHeight="14.45"/>
  <cols>
    <col min="12" max="12" width="11.7109375" customWidth="1"/>
    <col min="14" max="14" width="14.140625" customWidth="1"/>
    <col min="15" max="15" width="15.28515625" customWidth="1"/>
    <col min="17" max="17" width="93.28515625" bestFit="1" customWidth="1"/>
  </cols>
  <sheetData>
    <row r="1" spans="1:18" ht="15" thickBot="1">
      <c r="A1" s="154">
        <v>45658</v>
      </c>
      <c r="B1" s="159">
        <v>4282.6000000000004</v>
      </c>
      <c r="C1" s="157">
        <v>0</v>
      </c>
      <c r="D1" s="157">
        <v>0</v>
      </c>
      <c r="E1" s="159">
        <v>3609.8</v>
      </c>
      <c r="F1" s="149"/>
      <c r="G1">
        <f>B1/1000</f>
        <v>4.2826000000000004</v>
      </c>
    </row>
    <row r="2" spans="1:18" ht="15" thickBot="1">
      <c r="A2" s="154">
        <v>45659</v>
      </c>
      <c r="B2" s="159">
        <v>2290.6</v>
      </c>
      <c r="C2" s="157">
        <v>0</v>
      </c>
      <c r="D2" s="157">
        <v>0</v>
      </c>
      <c r="E2" s="155">
        <v>4783</v>
      </c>
      <c r="F2" s="152"/>
      <c r="G2">
        <f t="shared" ref="G2:G26" si="0">B2/1000</f>
        <v>2.2906</v>
      </c>
    </row>
    <row r="3" spans="1:18" ht="15" thickBot="1">
      <c r="A3" s="154">
        <v>45660</v>
      </c>
      <c r="B3" s="159">
        <v>4484.1000000000004</v>
      </c>
      <c r="C3" s="157">
        <v>0</v>
      </c>
      <c r="D3" s="157">
        <v>0</v>
      </c>
      <c r="E3" s="159">
        <v>5301.8</v>
      </c>
      <c r="F3" s="149"/>
      <c r="G3">
        <f t="shared" si="0"/>
        <v>4.4841000000000006</v>
      </c>
      <c r="L3" t="s">
        <v>514</v>
      </c>
      <c r="M3" s="33" t="s">
        <v>515</v>
      </c>
      <c r="N3" s="33" t="s">
        <v>516</v>
      </c>
      <c r="O3" s="33" t="s">
        <v>517</v>
      </c>
      <c r="P3" s="33" t="s">
        <v>518</v>
      </c>
      <c r="Q3" s="33" t="s">
        <v>519</v>
      </c>
      <c r="R3" t="s">
        <v>520</v>
      </c>
    </row>
    <row r="4" spans="1:18" ht="15" thickBot="1">
      <c r="A4" s="154">
        <v>45661</v>
      </c>
      <c r="B4" s="159">
        <v>3277.3</v>
      </c>
      <c r="C4" s="157">
        <v>0</v>
      </c>
      <c r="D4" s="157">
        <v>0</v>
      </c>
      <c r="E4" s="159">
        <v>3116.4</v>
      </c>
      <c r="F4" s="152"/>
      <c r="G4">
        <f t="shared" si="0"/>
        <v>3.2773000000000003</v>
      </c>
      <c r="L4" t="s">
        <v>521</v>
      </c>
      <c r="M4" s="33">
        <v>95</v>
      </c>
      <c r="N4" s="131">
        <v>45681</v>
      </c>
      <c r="O4" s="33" t="s">
        <v>522</v>
      </c>
      <c r="P4" s="153">
        <v>7587</v>
      </c>
      <c r="Q4" s="33" t="s">
        <v>523</v>
      </c>
      <c r="R4" s="97">
        <v>45681</v>
      </c>
    </row>
    <row r="5" spans="1:18" ht="15" thickBot="1">
      <c r="A5" s="154">
        <v>45662</v>
      </c>
      <c r="B5" s="159">
        <v>4148.7</v>
      </c>
      <c r="C5" s="157">
        <v>0</v>
      </c>
      <c r="D5" s="157">
        <v>0</v>
      </c>
      <c r="E5" s="159">
        <v>4951.8</v>
      </c>
      <c r="F5" s="149"/>
      <c r="G5">
        <f t="shared" si="0"/>
        <v>4.1486999999999998</v>
      </c>
      <c r="L5" t="s">
        <v>521</v>
      </c>
      <c r="M5" s="33">
        <v>96</v>
      </c>
      <c r="N5" s="131">
        <v>45681</v>
      </c>
      <c r="O5" s="33" t="s">
        <v>522</v>
      </c>
      <c r="P5" s="153">
        <v>37000</v>
      </c>
      <c r="Q5" s="33" t="s">
        <v>524</v>
      </c>
      <c r="R5" s="97">
        <v>45681</v>
      </c>
    </row>
    <row r="6" spans="1:18" ht="15" thickBot="1">
      <c r="A6" s="154">
        <v>45663</v>
      </c>
      <c r="B6" s="159">
        <v>2117.8000000000002</v>
      </c>
      <c r="C6" s="157">
        <v>0</v>
      </c>
      <c r="D6" s="157">
        <v>0</v>
      </c>
      <c r="E6" s="159">
        <v>3645.4</v>
      </c>
      <c r="F6" s="152"/>
      <c r="G6">
        <f t="shared" si="0"/>
        <v>2.1178000000000003</v>
      </c>
      <c r="L6" t="s">
        <v>521</v>
      </c>
      <c r="M6" s="33">
        <v>97</v>
      </c>
      <c r="N6" s="131">
        <v>45681</v>
      </c>
      <c r="O6" s="33" t="s">
        <v>522</v>
      </c>
      <c r="P6" s="153">
        <v>10200</v>
      </c>
      <c r="Q6" s="33" t="s">
        <v>525</v>
      </c>
      <c r="R6" s="97">
        <v>45681</v>
      </c>
    </row>
    <row r="7" spans="1:18" ht="15" thickBot="1">
      <c r="A7" s="154">
        <v>45664</v>
      </c>
      <c r="B7" s="159">
        <v>2585.6</v>
      </c>
      <c r="C7" s="157">
        <v>0</v>
      </c>
      <c r="D7" s="157">
        <v>0</v>
      </c>
      <c r="E7" s="159">
        <v>3188.7</v>
      </c>
      <c r="F7" s="149"/>
      <c r="G7">
        <f t="shared" si="0"/>
        <v>2.5855999999999999</v>
      </c>
      <c r="L7" t="s">
        <v>521</v>
      </c>
      <c r="M7" s="33">
        <v>98</v>
      </c>
      <c r="N7" s="131">
        <v>45681</v>
      </c>
      <c r="O7" s="33" t="s">
        <v>522</v>
      </c>
      <c r="P7" s="153">
        <v>60000</v>
      </c>
      <c r="Q7" s="33" t="s">
        <v>526</v>
      </c>
      <c r="R7" s="97">
        <v>45681</v>
      </c>
    </row>
    <row r="8" spans="1:18" ht="15" thickBot="1">
      <c r="A8" s="154">
        <v>45665</v>
      </c>
      <c r="B8" s="159">
        <v>1325.3</v>
      </c>
      <c r="C8" s="157">
        <v>0</v>
      </c>
      <c r="D8" s="157">
        <v>0</v>
      </c>
      <c r="E8" s="159">
        <v>3379.4</v>
      </c>
      <c r="F8" s="152"/>
      <c r="G8">
        <f t="shared" si="0"/>
        <v>1.3252999999999999</v>
      </c>
    </row>
    <row r="9" spans="1:18" ht="15" thickBot="1">
      <c r="A9" s="154">
        <v>45666</v>
      </c>
      <c r="B9" s="155">
        <v>2376</v>
      </c>
      <c r="C9" s="157">
        <v>0</v>
      </c>
      <c r="D9" s="157">
        <v>0</v>
      </c>
      <c r="E9" s="159">
        <v>3059.2</v>
      </c>
      <c r="F9" s="149"/>
      <c r="G9">
        <f t="shared" si="0"/>
        <v>2.3759999999999999</v>
      </c>
    </row>
    <row r="10" spans="1:18" ht="15" thickBot="1">
      <c r="A10" s="154">
        <v>45667</v>
      </c>
      <c r="B10" s="155">
        <v>4407</v>
      </c>
      <c r="C10" s="157">
        <v>0</v>
      </c>
      <c r="D10" s="157">
        <v>0</v>
      </c>
      <c r="E10" s="155">
        <v>4454</v>
      </c>
      <c r="F10" s="152"/>
      <c r="G10">
        <f t="shared" si="0"/>
        <v>4.407</v>
      </c>
    </row>
    <row r="11" spans="1:18" ht="15" thickBot="1">
      <c r="A11" s="154">
        <v>45668</v>
      </c>
      <c r="B11" s="159">
        <v>3699.3</v>
      </c>
      <c r="C11" s="157">
        <v>0</v>
      </c>
      <c r="D11" s="157">
        <v>0</v>
      </c>
      <c r="E11" s="159">
        <v>2416.6999999999998</v>
      </c>
      <c r="F11" s="149"/>
      <c r="G11">
        <f t="shared" si="0"/>
        <v>3.6993</v>
      </c>
    </row>
    <row r="12" spans="1:18" ht="15" thickBot="1">
      <c r="A12" s="154">
        <v>45669</v>
      </c>
      <c r="B12" s="159">
        <v>3248.9</v>
      </c>
      <c r="C12" s="157">
        <v>0</v>
      </c>
      <c r="D12" s="157">
        <v>0</v>
      </c>
      <c r="E12" s="159">
        <v>3839.6</v>
      </c>
      <c r="F12" s="152"/>
      <c r="G12">
        <f t="shared" si="0"/>
        <v>3.2488999999999999</v>
      </c>
    </row>
    <row r="13" spans="1:18" ht="15" thickBot="1">
      <c r="A13" s="154">
        <v>45670</v>
      </c>
      <c r="B13" s="155">
        <v>2923</v>
      </c>
      <c r="C13" s="157">
        <v>0</v>
      </c>
      <c r="D13" s="157">
        <v>0</v>
      </c>
      <c r="E13" s="159">
        <v>3603.2</v>
      </c>
      <c r="F13" s="149"/>
      <c r="G13">
        <f t="shared" si="0"/>
        <v>2.923</v>
      </c>
    </row>
    <row r="14" spans="1:18" ht="15" thickBot="1">
      <c r="A14" s="154">
        <v>45671</v>
      </c>
      <c r="B14" s="159">
        <v>2297.6999999999998</v>
      </c>
      <c r="C14" s="157">
        <v>0</v>
      </c>
      <c r="D14" s="157">
        <v>0</v>
      </c>
      <c r="E14" s="159">
        <v>4192.7</v>
      </c>
      <c r="F14" s="152"/>
      <c r="G14">
        <f t="shared" si="0"/>
        <v>2.2976999999999999</v>
      </c>
    </row>
    <row r="15" spans="1:18" ht="15" thickBot="1">
      <c r="A15" s="154">
        <v>45672</v>
      </c>
      <c r="B15" s="159">
        <v>3710.6</v>
      </c>
      <c r="C15" s="157">
        <v>0</v>
      </c>
      <c r="D15" s="157">
        <v>0</v>
      </c>
      <c r="E15" s="159">
        <v>3761.9</v>
      </c>
      <c r="F15" s="149"/>
      <c r="G15">
        <f t="shared" si="0"/>
        <v>3.7105999999999999</v>
      </c>
    </row>
    <row r="16" spans="1:18" ht="15" thickBot="1">
      <c r="A16" s="154">
        <v>45673</v>
      </c>
      <c r="B16" s="159">
        <v>2028.8</v>
      </c>
      <c r="C16" s="157">
        <v>0</v>
      </c>
      <c r="D16" s="157">
        <v>0</v>
      </c>
      <c r="E16" s="159">
        <v>4724.7</v>
      </c>
      <c r="F16" s="152"/>
      <c r="G16">
        <f t="shared" si="0"/>
        <v>2.0287999999999999</v>
      </c>
    </row>
    <row r="17" spans="1:7" ht="15" thickBot="1">
      <c r="A17" s="154">
        <v>45674</v>
      </c>
      <c r="B17" s="159">
        <v>3525.3</v>
      </c>
      <c r="C17" s="157">
        <v>0</v>
      </c>
      <c r="D17" s="157">
        <v>0</v>
      </c>
      <c r="E17" s="159">
        <v>5351.1</v>
      </c>
      <c r="F17" s="149"/>
      <c r="G17">
        <f t="shared" si="0"/>
        <v>3.5253000000000001</v>
      </c>
    </row>
    <row r="18" spans="1:7" ht="15" thickBot="1">
      <c r="A18" s="154">
        <v>45675</v>
      </c>
      <c r="B18" s="159">
        <v>4254.6000000000004</v>
      </c>
      <c r="C18" s="157">
        <v>0</v>
      </c>
      <c r="D18" s="157">
        <v>0</v>
      </c>
      <c r="E18" s="155">
        <v>4761</v>
      </c>
      <c r="F18" s="152"/>
      <c r="G18">
        <f t="shared" si="0"/>
        <v>4.2545999999999999</v>
      </c>
    </row>
    <row r="19" spans="1:7" ht="15" thickBot="1">
      <c r="A19" s="154">
        <v>45676</v>
      </c>
      <c r="B19" s="159">
        <v>4627.1000000000004</v>
      </c>
      <c r="C19" s="157">
        <v>0</v>
      </c>
      <c r="D19" s="157">
        <v>0</v>
      </c>
      <c r="E19" s="159">
        <v>4098.8</v>
      </c>
      <c r="F19" s="149"/>
      <c r="G19">
        <f t="shared" si="0"/>
        <v>4.6271000000000004</v>
      </c>
    </row>
    <row r="20" spans="1:7" ht="15" thickBot="1">
      <c r="A20" s="154">
        <v>45677</v>
      </c>
      <c r="B20" s="159">
        <v>4612.1000000000004</v>
      </c>
      <c r="C20" s="157">
        <v>0</v>
      </c>
      <c r="D20" s="157">
        <v>0</v>
      </c>
      <c r="E20" s="159">
        <v>4113.3999999999996</v>
      </c>
      <c r="F20" s="152"/>
      <c r="G20">
        <f t="shared" si="0"/>
        <v>4.6121000000000008</v>
      </c>
    </row>
    <row r="21" spans="1:7" ht="15" thickBot="1">
      <c r="A21" s="154">
        <v>45678</v>
      </c>
      <c r="B21" s="159">
        <v>4863.1000000000004</v>
      </c>
      <c r="C21" s="157">
        <v>0</v>
      </c>
      <c r="D21" s="157">
        <v>0</v>
      </c>
      <c r="E21" s="159">
        <v>5219.6000000000004</v>
      </c>
      <c r="F21" s="149"/>
      <c r="G21">
        <f t="shared" si="0"/>
        <v>4.8631000000000002</v>
      </c>
    </row>
    <row r="22" spans="1:7" ht="15" thickBot="1">
      <c r="A22" s="154">
        <v>45679</v>
      </c>
      <c r="B22" s="159">
        <v>4502.8</v>
      </c>
      <c r="C22" s="157">
        <v>0</v>
      </c>
      <c r="D22" s="157">
        <v>0</v>
      </c>
      <c r="E22" s="159">
        <v>3806.2</v>
      </c>
      <c r="F22" s="152"/>
      <c r="G22">
        <f t="shared" si="0"/>
        <v>4.5028000000000006</v>
      </c>
    </row>
    <row r="23" spans="1:7" ht="15" thickBot="1">
      <c r="A23" s="154">
        <v>45680</v>
      </c>
      <c r="B23" s="155">
        <v>4325</v>
      </c>
      <c r="C23" s="157">
        <v>0</v>
      </c>
      <c r="D23" s="157">
        <v>0</v>
      </c>
      <c r="E23" s="159">
        <v>5069.6000000000004</v>
      </c>
      <c r="F23" s="149"/>
      <c r="G23">
        <f t="shared" si="0"/>
        <v>4.3250000000000002</v>
      </c>
    </row>
    <row r="24" spans="1:7" ht="15" thickBot="1">
      <c r="A24" s="154">
        <v>45681</v>
      </c>
      <c r="B24" s="159">
        <v>5158.6000000000004</v>
      </c>
      <c r="C24" s="157">
        <v>0</v>
      </c>
      <c r="D24" s="157">
        <v>0</v>
      </c>
      <c r="E24" s="159">
        <v>4923.1000000000004</v>
      </c>
      <c r="F24" s="149"/>
      <c r="G24">
        <f t="shared" si="0"/>
        <v>5.1586000000000007</v>
      </c>
    </row>
    <row r="25" spans="1:7" ht="15" thickBot="1">
      <c r="A25" s="154">
        <v>45682</v>
      </c>
      <c r="B25" s="159">
        <v>4877.7</v>
      </c>
      <c r="C25" s="157">
        <v>0</v>
      </c>
      <c r="D25" s="157">
        <v>0</v>
      </c>
      <c r="E25" s="159">
        <v>4602.8</v>
      </c>
      <c r="G25">
        <f t="shared" si="0"/>
        <v>4.8776999999999999</v>
      </c>
    </row>
    <row r="26" spans="1:7" ht="15" thickBot="1">
      <c r="A26" s="156">
        <v>45683</v>
      </c>
      <c r="B26" s="160">
        <v>4368.6000000000004</v>
      </c>
      <c r="C26" s="158">
        <v>0</v>
      </c>
      <c r="D26" s="158">
        <v>0</v>
      </c>
      <c r="E26" s="160">
        <v>4978.2</v>
      </c>
      <c r="G26">
        <f t="shared" si="0"/>
        <v>4.3686000000000007</v>
      </c>
    </row>
    <row r="27" spans="1:7" ht="15" thickBot="1">
      <c r="A27" s="156">
        <v>45684</v>
      </c>
      <c r="B27" s="160">
        <v>1339.1</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BCA8E-DA6F-41D2-A870-0280215A2AB7}">
  <sheetPr codeName="Planilha9"/>
  <dimension ref="A1:H27"/>
  <sheetViews>
    <sheetView workbookViewId="0">
      <selection activeCell="H1" sqref="H1:H26"/>
    </sheetView>
  </sheetViews>
  <sheetFormatPr defaultRowHeight="14.45"/>
  <sheetData>
    <row r="1" spans="1:8" ht="15" thickBot="1">
      <c r="A1" s="147">
        <v>45658</v>
      </c>
      <c r="B1" s="148">
        <v>2771.77</v>
      </c>
      <c r="C1" s="148">
        <v>2771.77</v>
      </c>
      <c r="D1" s="149">
        <v>4.2919999999999998</v>
      </c>
      <c r="E1" s="149" t="s">
        <v>527</v>
      </c>
      <c r="F1" s="149" t="s">
        <v>527</v>
      </c>
      <c r="H1">
        <f>B1/1000</f>
        <v>2.7717700000000001</v>
      </c>
    </row>
    <row r="2" spans="1:8" ht="15" thickBot="1">
      <c r="A2" s="150">
        <v>45659</v>
      </c>
      <c r="B2" s="151">
        <v>3159.08</v>
      </c>
      <c r="C2" s="151">
        <v>3159.08</v>
      </c>
      <c r="D2" s="152">
        <v>4.891</v>
      </c>
      <c r="E2" s="152" t="s">
        <v>527</v>
      </c>
      <c r="F2" s="152" t="s">
        <v>527</v>
      </c>
      <c r="H2">
        <f t="shared" ref="H2:H26" si="0">B2/1000</f>
        <v>3.1590799999999999</v>
      </c>
    </row>
    <row r="3" spans="1:8" ht="15" thickBot="1">
      <c r="A3" s="147">
        <v>45660</v>
      </c>
      <c r="B3" s="148">
        <v>3948.14</v>
      </c>
      <c r="C3" s="148">
        <v>3948.14</v>
      </c>
      <c r="D3" s="149">
        <v>6.1130000000000004</v>
      </c>
      <c r="E3" s="149" t="s">
        <v>527</v>
      </c>
      <c r="F3" s="149" t="s">
        <v>527</v>
      </c>
      <c r="H3">
        <f t="shared" si="0"/>
        <v>3.94814</v>
      </c>
    </row>
    <row r="4" spans="1:8" ht="15" thickBot="1">
      <c r="A4" s="150">
        <v>45661</v>
      </c>
      <c r="B4" s="151">
        <v>1801.33</v>
      </c>
      <c r="C4" s="151">
        <v>1801.33</v>
      </c>
      <c r="D4" s="152">
        <v>2.7890000000000001</v>
      </c>
      <c r="E4" s="152" t="s">
        <v>527</v>
      </c>
      <c r="F4" s="152" t="s">
        <v>527</v>
      </c>
      <c r="H4">
        <f t="shared" si="0"/>
        <v>1.8013299999999999</v>
      </c>
    </row>
    <row r="5" spans="1:8" ht="15" thickBot="1">
      <c r="A5" s="147">
        <v>45662</v>
      </c>
      <c r="B5" s="148">
        <v>2762.68</v>
      </c>
      <c r="C5" s="148">
        <v>2762.68</v>
      </c>
      <c r="D5" s="149">
        <v>4.2779999999999996</v>
      </c>
      <c r="E5" s="149" t="s">
        <v>527</v>
      </c>
      <c r="F5" s="149" t="s">
        <v>527</v>
      </c>
      <c r="H5">
        <f t="shared" si="0"/>
        <v>2.76268</v>
      </c>
    </row>
    <row r="6" spans="1:8" ht="15" thickBot="1">
      <c r="A6" s="150">
        <v>45663</v>
      </c>
      <c r="B6" s="151">
        <v>1000.44</v>
      </c>
      <c r="C6" s="151">
        <v>1000.44</v>
      </c>
      <c r="D6" s="152">
        <v>1.5489999999999999</v>
      </c>
      <c r="E6" s="152" t="s">
        <v>527</v>
      </c>
      <c r="F6" s="152" t="s">
        <v>527</v>
      </c>
      <c r="H6">
        <f t="shared" si="0"/>
        <v>1.00044</v>
      </c>
    </row>
    <row r="7" spans="1:8" ht="15" thickBot="1">
      <c r="A7" s="147">
        <v>45664</v>
      </c>
      <c r="B7" s="148">
        <v>3115.81</v>
      </c>
      <c r="C7" s="148">
        <v>3115.81</v>
      </c>
      <c r="D7" s="149">
        <v>4.8239999999999998</v>
      </c>
      <c r="E7" s="149" t="s">
        <v>527</v>
      </c>
      <c r="F7" s="149" t="s">
        <v>527</v>
      </c>
      <c r="H7">
        <f t="shared" si="0"/>
        <v>3.1158099999999997</v>
      </c>
    </row>
    <row r="8" spans="1:8" ht="15" thickBot="1">
      <c r="A8" s="150">
        <v>45665</v>
      </c>
      <c r="B8" s="151">
        <v>3465.8</v>
      </c>
      <c r="C8" s="151">
        <v>3465.8</v>
      </c>
      <c r="D8" s="152">
        <v>5.3659999999999997</v>
      </c>
      <c r="E8" s="152" t="s">
        <v>527</v>
      </c>
      <c r="F8" s="152" t="s">
        <v>527</v>
      </c>
      <c r="H8">
        <f t="shared" si="0"/>
        <v>3.4658000000000002</v>
      </c>
    </row>
    <row r="9" spans="1:8" ht="15" thickBot="1">
      <c r="A9" s="147">
        <v>45666</v>
      </c>
      <c r="B9" s="148">
        <v>2711.52</v>
      </c>
      <c r="C9" s="148">
        <v>2711.52</v>
      </c>
      <c r="D9" s="149">
        <v>4.1980000000000004</v>
      </c>
      <c r="E9" s="149" t="s">
        <v>527</v>
      </c>
      <c r="F9" s="149" t="s">
        <v>527</v>
      </c>
      <c r="H9">
        <f t="shared" si="0"/>
        <v>2.7115200000000002</v>
      </c>
    </row>
    <row r="10" spans="1:8" ht="15" thickBot="1">
      <c r="A10" s="150">
        <v>45667</v>
      </c>
      <c r="B10" s="151">
        <v>3933.07</v>
      </c>
      <c r="C10" s="151">
        <v>3933.07</v>
      </c>
      <c r="D10" s="152">
        <v>6.09</v>
      </c>
      <c r="E10" s="152" t="s">
        <v>527</v>
      </c>
      <c r="F10" s="152" t="s">
        <v>527</v>
      </c>
      <c r="H10">
        <f t="shared" si="0"/>
        <v>3.9330700000000003</v>
      </c>
    </row>
    <row r="11" spans="1:8" ht="15" thickBot="1">
      <c r="A11" s="147">
        <v>45668</v>
      </c>
      <c r="B11" s="148">
        <v>3856.23</v>
      </c>
      <c r="C11" s="148">
        <v>3856.23</v>
      </c>
      <c r="D11" s="149">
        <v>5.9710000000000001</v>
      </c>
      <c r="E11" s="149" t="s">
        <v>527</v>
      </c>
      <c r="F11" s="149" t="s">
        <v>527</v>
      </c>
      <c r="H11">
        <f t="shared" si="0"/>
        <v>3.85623</v>
      </c>
    </row>
    <row r="12" spans="1:8" ht="15" thickBot="1">
      <c r="A12" s="150">
        <v>45669</v>
      </c>
      <c r="B12" s="151">
        <v>3350.82</v>
      </c>
      <c r="C12" s="151">
        <v>3350.82</v>
      </c>
      <c r="D12" s="152">
        <v>5.1879999999999997</v>
      </c>
      <c r="E12" s="152" t="s">
        <v>527</v>
      </c>
      <c r="F12" s="152" t="s">
        <v>527</v>
      </c>
      <c r="H12">
        <f t="shared" si="0"/>
        <v>3.3508200000000001</v>
      </c>
    </row>
    <row r="13" spans="1:8" ht="15" thickBot="1">
      <c r="A13" s="147">
        <v>45670</v>
      </c>
      <c r="B13" s="148">
        <v>3503.78</v>
      </c>
      <c r="C13" s="148">
        <v>3503.78</v>
      </c>
      <c r="D13" s="149">
        <v>5.4249999999999998</v>
      </c>
      <c r="E13" s="149" t="s">
        <v>527</v>
      </c>
      <c r="F13" s="149" t="s">
        <v>527</v>
      </c>
      <c r="H13">
        <f t="shared" si="0"/>
        <v>3.5037800000000003</v>
      </c>
    </row>
    <row r="14" spans="1:8" ht="15" thickBot="1">
      <c r="A14" s="150">
        <v>45671</v>
      </c>
      <c r="B14" s="151">
        <v>2749.21</v>
      </c>
      <c r="C14" s="151">
        <v>2749.21</v>
      </c>
      <c r="D14" s="152">
        <v>4.2569999999999997</v>
      </c>
      <c r="E14" s="152" t="s">
        <v>527</v>
      </c>
      <c r="F14" s="152" t="s">
        <v>527</v>
      </c>
      <c r="H14">
        <f t="shared" si="0"/>
        <v>2.7492100000000002</v>
      </c>
    </row>
    <row r="15" spans="1:8" ht="15" thickBot="1">
      <c r="A15" s="147">
        <v>45672</v>
      </c>
      <c r="B15" s="148">
        <v>1571.31</v>
      </c>
      <c r="C15" s="148">
        <v>1571.31</v>
      </c>
      <c r="D15" s="149">
        <v>2.4329999999999998</v>
      </c>
      <c r="E15" s="149" t="s">
        <v>527</v>
      </c>
      <c r="F15" s="149" t="s">
        <v>527</v>
      </c>
      <c r="H15">
        <f t="shared" si="0"/>
        <v>1.57131</v>
      </c>
    </row>
    <row r="16" spans="1:8" ht="15" thickBot="1">
      <c r="A16" s="150">
        <v>45673</v>
      </c>
      <c r="B16" s="151">
        <v>1284.52</v>
      </c>
      <c r="C16" s="151">
        <v>1284.52</v>
      </c>
      <c r="D16" s="152">
        <v>1.9890000000000001</v>
      </c>
      <c r="E16" s="152" t="s">
        <v>527</v>
      </c>
      <c r="F16" s="152" t="s">
        <v>527</v>
      </c>
      <c r="H16">
        <f t="shared" si="0"/>
        <v>1.2845199999999999</v>
      </c>
    </row>
    <row r="17" spans="1:8" ht="15" thickBot="1">
      <c r="A17" s="147">
        <v>45674</v>
      </c>
      <c r="B17" s="148">
        <v>3935.96</v>
      </c>
      <c r="C17" s="148">
        <v>3935.96</v>
      </c>
      <c r="D17" s="149">
        <v>6.0940000000000003</v>
      </c>
      <c r="E17" s="149" t="s">
        <v>527</v>
      </c>
      <c r="F17" s="149" t="s">
        <v>527</v>
      </c>
      <c r="H17">
        <f t="shared" si="0"/>
        <v>3.9359600000000001</v>
      </c>
    </row>
    <row r="18" spans="1:8" ht="15" thickBot="1">
      <c r="A18" s="150">
        <v>45675</v>
      </c>
      <c r="B18" s="151">
        <v>4809.7700000000004</v>
      </c>
      <c r="C18" s="151">
        <v>4809.7700000000004</v>
      </c>
      <c r="D18" s="152">
        <v>7.4470000000000001</v>
      </c>
      <c r="E18" s="152" t="s">
        <v>527</v>
      </c>
      <c r="F18" s="152" t="s">
        <v>527</v>
      </c>
      <c r="H18">
        <f t="shared" si="0"/>
        <v>4.8097700000000003</v>
      </c>
    </row>
    <row r="19" spans="1:8" ht="15" thickBot="1">
      <c r="A19" s="147">
        <v>45676</v>
      </c>
      <c r="B19" s="148">
        <v>3773.79</v>
      </c>
      <c r="C19" s="148">
        <v>3773.79</v>
      </c>
      <c r="D19" s="149">
        <v>5.843</v>
      </c>
      <c r="E19" s="149" t="s">
        <v>527</v>
      </c>
      <c r="F19" s="149" t="s">
        <v>527</v>
      </c>
      <c r="H19">
        <f t="shared" si="0"/>
        <v>3.77379</v>
      </c>
    </row>
    <row r="20" spans="1:8" ht="15" thickBot="1">
      <c r="A20" s="150">
        <v>45677</v>
      </c>
      <c r="B20" s="151">
        <v>4431.18</v>
      </c>
      <c r="C20" s="151">
        <v>4431.18</v>
      </c>
      <c r="D20" s="152">
        <v>6.8609999999999998</v>
      </c>
      <c r="E20" s="152" t="s">
        <v>527</v>
      </c>
      <c r="F20" s="152" t="s">
        <v>527</v>
      </c>
      <c r="H20">
        <f t="shared" si="0"/>
        <v>4.4311800000000003</v>
      </c>
    </row>
    <row r="21" spans="1:8" ht="15" thickBot="1">
      <c r="A21" s="147">
        <v>45678</v>
      </c>
      <c r="B21" s="148">
        <v>4537.04</v>
      </c>
      <c r="C21" s="148">
        <v>4537.04</v>
      </c>
      <c r="D21" s="149">
        <v>7.0250000000000004</v>
      </c>
      <c r="E21" s="149" t="s">
        <v>527</v>
      </c>
      <c r="F21" s="149" t="s">
        <v>527</v>
      </c>
      <c r="H21">
        <f t="shared" si="0"/>
        <v>4.5370400000000002</v>
      </c>
    </row>
    <row r="22" spans="1:8" ht="15" thickBot="1">
      <c r="A22" s="150">
        <v>45679</v>
      </c>
      <c r="B22" s="151">
        <v>3492.41</v>
      </c>
      <c r="C22" s="151">
        <v>3492.41</v>
      </c>
      <c r="D22" s="152">
        <v>5.4080000000000004</v>
      </c>
      <c r="E22" s="152" t="s">
        <v>527</v>
      </c>
      <c r="F22" s="152" t="s">
        <v>527</v>
      </c>
      <c r="H22">
        <f t="shared" si="0"/>
        <v>3.49241</v>
      </c>
    </row>
    <row r="23" spans="1:8" ht="15" thickBot="1">
      <c r="A23" s="147">
        <v>45680</v>
      </c>
      <c r="B23" s="148">
        <v>4837.37</v>
      </c>
      <c r="C23" s="148">
        <v>4837.37</v>
      </c>
      <c r="D23" s="149">
        <v>7.49</v>
      </c>
      <c r="E23" s="149" t="s">
        <v>527</v>
      </c>
      <c r="F23" s="149" t="s">
        <v>527</v>
      </c>
      <c r="H23">
        <f t="shared" si="0"/>
        <v>4.8373699999999999</v>
      </c>
    </row>
    <row r="24" spans="1:8" ht="15" thickBot="1">
      <c r="A24" s="150">
        <v>45681</v>
      </c>
      <c r="B24" s="151">
        <v>4352.82</v>
      </c>
      <c r="C24" s="151">
        <v>4352.82</v>
      </c>
      <c r="D24" s="152">
        <v>6.74</v>
      </c>
      <c r="E24" s="152" t="s">
        <v>527</v>
      </c>
      <c r="F24" s="152" t="s">
        <v>527</v>
      </c>
      <c r="H24">
        <f t="shared" si="0"/>
        <v>4.3528199999999995</v>
      </c>
    </row>
    <row r="25" spans="1:8" ht="15" thickBot="1">
      <c r="A25" s="147">
        <v>45682</v>
      </c>
      <c r="B25" s="148">
        <v>4329.08</v>
      </c>
      <c r="C25" s="148">
        <v>4329.08</v>
      </c>
      <c r="D25" s="149">
        <v>6.7030000000000003</v>
      </c>
      <c r="E25" s="149" t="s">
        <v>527</v>
      </c>
      <c r="F25" s="149" t="s">
        <v>527</v>
      </c>
      <c r="H25">
        <f t="shared" si="0"/>
        <v>4.3290800000000003</v>
      </c>
    </row>
    <row r="26" spans="1:8" ht="15" thickBot="1">
      <c r="A26" s="150">
        <v>45683</v>
      </c>
      <c r="B26" s="151">
        <v>3757.31</v>
      </c>
      <c r="C26" s="151">
        <v>3757.31</v>
      </c>
      <c r="D26" s="152">
        <v>5.8179999999999996</v>
      </c>
      <c r="E26" s="152" t="s">
        <v>527</v>
      </c>
      <c r="F26" s="152" t="s">
        <v>527</v>
      </c>
      <c r="H26">
        <f t="shared" si="0"/>
        <v>3.7573099999999999</v>
      </c>
    </row>
    <row r="27" spans="1:8" ht="15" thickBot="1">
      <c r="A27" s="147">
        <v>45684</v>
      </c>
      <c r="B27" s="149">
        <v>246.67</v>
      </c>
      <c r="C27" s="149">
        <v>246.67</v>
      </c>
      <c r="D27" s="149">
        <v>0.38200000000000001</v>
      </c>
      <c r="E27" s="149" t="s">
        <v>527</v>
      </c>
      <c r="F27" s="149" t="s">
        <v>527</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0C55-1CF1-41C6-A557-AC1F23736970}">
  <sheetPr codeName="Planilha10"/>
  <dimension ref="A1:E29"/>
  <sheetViews>
    <sheetView topLeftCell="A8" workbookViewId="0">
      <selection activeCell="C1" sqref="C1:C29"/>
    </sheetView>
  </sheetViews>
  <sheetFormatPr defaultRowHeight="14.45"/>
  <cols>
    <col min="1" max="1" width="19.28515625" bestFit="1" customWidth="1"/>
    <col min="2" max="2" width="9.85546875" bestFit="1" customWidth="1"/>
  </cols>
  <sheetData>
    <row r="1" spans="1:5" ht="15" thickBot="1">
      <c r="A1" s="141">
        <v>45566</v>
      </c>
      <c r="B1" s="142">
        <v>4474.71</v>
      </c>
      <c r="C1">
        <f>B1/1000</f>
        <v>4.47471</v>
      </c>
      <c r="D1">
        <v>4.47471</v>
      </c>
      <c r="E1">
        <f>D1-C1</f>
        <v>0</v>
      </c>
    </row>
    <row r="2" spans="1:5" ht="15" thickBot="1">
      <c r="A2" s="141">
        <v>45567</v>
      </c>
      <c r="B2" s="142">
        <v>3998.82</v>
      </c>
      <c r="C2">
        <f t="shared" ref="C2:C29" si="0">B2/1000</f>
        <v>3.9988200000000003</v>
      </c>
      <c r="D2">
        <v>3.9988200000000003</v>
      </c>
      <c r="E2">
        <f t="shared" ref="E2:E29" si="1">D2-C2</f>
        <v>0</v>
      </c>
    </row>
    <row r="3" spans="1:5" ht="15" thickBot="1">
      <c r="A3" s="141">
        <v>45568</v>
      </c>
      <c r="B3" s="142">
        <v>3817.89</v>
      </c>
      <c r="C3">
        <f t="shared" si="0"/>
        <v>3.8178899999999998</v>
      </c>
      <c r="D3">
        <v>3.8178899999999998</v>
      </c>
      <c r="E3">
        <f t="shared" si="1"/>
        <v>0</v>
      </c>
    </row>
    <row r="4" spans="1:5" ht="15" thickBot="1">
      <c r="A4" s="141">
        <v>45569</v>
      </c>
      <c r="B4" s="142">
        <v>3952.03</v>
      </c>
      <c r="C4">
        <f t="shared" si="0"/>
        <v>3.9520300000000002</v>
      </c>
      <c r="D4">
        <v>3.9520300000000002</v>
      </c>
      <c r="E4">
        <f t="shared" si="1"/>
        <v>0</v>
      </c>
    </row>
    <row r="5" spans="1:5" ht="15" thickBot="1">
      <c r="A5" s="141">
        <v>45570</v>
      </c>
      <c r="B5" s="142">
        <v>4014.17</v>
      </c>
      <c r="C5">
        <f t="shared" si="0"/>
        <v>4.01417</v>
      </c>
      <c r="D5">
        <v>4.01417</v>
      </c>
      <c r="E5">
        <f t="shared" si="1"/>
        <v>0</v>
      </c>
    </row>
    <row r="6" spans="1:5" ht="15" thickBot="1">
      <c r="A6" s="141">
        <v>45571</v>
      </c>
      <c r="B6" s="142">
        <v>4281.96</v>
      </c>
      <c r="C6">
        <f t="shared" si="0"/>
        <v>4.2819599999999998</v>
      </c>
      <c r="D6">
        <v>4.2819599999999998</v>
      </c>
      <c r="E6">
        <f t="shared" si="1"/>
        <v>0</v>
      </c>
    </row>
    <row r="7" spans="1:5" ht="15" thickBot="1">
      <c r="A7" s="141">
        <v>45572</v>
      </c>
      <c r="B7" s="142">
        <v>4212.0600000000004</v>
      </c>
      <c r="C7">
        <f t="shared" si="0"/>
        <v>4.2120600000000001</v>
      </c>
      <c r="D7">
        <v>4.2120600000000001</v>
      </c>
      <c r="E7">
        <f t="shared" si="1"/>
        <v>0</v>
      </c>
    </row>
    <row r="8" spans="1:5" ht="15" thickBot="1">
      <c r="A8" s="141">
        <v>45573</v>
      </c>
      <c r="B8" s="142">
        <v>3739.8</v>
      </c>
      <c r="C8">
        <f t="shared" si="0"/>
        <v>3.7398000000000002</v>
      </c>
      <c r="D8">
        <v>3.7397999999999998</v>
      </c>
      <c r="E8">
        <f t="shared" si="1"/>
        <v>0</v>
      </c>
    </row>
    <row r="9" spans="1:5" ht="15" thickBot="1">
      <c r="A9" s="141">
        <v>45574</v>
      </c>
      <c r="B9" s="142">
        <v>3384.14</v>
      </c>
      <c r="C9">
        <f t="shared" si="0"/>
        <v>3.3841399999999999</v>
      </c>
      <c r="D9">
        <v>3.3841399999999999</v>
      </c>
      <c r="E9">
        <f t="shared" si="1"/>
        <v>0</v>
      </c>
    </row>
    <row r="10" spans="1:5" ht="15" thickBot="1">
      <c r="A10" s="141">
        <v>45575</v>
      </c>
      <c r="B10" s="142">
        <v>1779.06</v>
      </c>
      <c r="C10">
        <f t="shared" si="0"/>
        <v>1.7790599999999999</v>
      </c>
      <c r="D10">
        <v>1.7790600000000001</v>
      </c>
      <c r="E10">
        <f t="shared" si="1"/>
        <v>0</v>
      </c>
    </row>
    <row r="11" spans="1:5" ht="15" thickBot="1">
      <c r="A11" s="141">
        <v>45576</v>
      </c>
      <c r="B11" s="142">
        <v>2686.72</v>
      </c>
      <c r="C11">
        <f t="shared" si="0"/>
        <v>2.6867199999999998</v>
      </c>
      <c r="D11">
        <v>2.6867199999999998</v>
      </c>
      <c r="E11">
        <f t="shared" si="1"/>
        <v>0</v>
      </c>
    </row>
    <row r="12" spans="1:5" ht="15" thickBot="1">
      <c r="A12" s="141">
        <v>45577</v>
      </c>
      <c r="B12" s="142">
        <v>2928.81</v>
      </c>
      <c r="C12">
        <f t="shared" si="0"/>
        <v>2.9288099999999999</v>
      </c>
      <c r="D12">
        <v>2.9288099999999999</v>
      </c>
      <c r="E12">
        <f t="shared" si="1"/>
        <v>0</v>
      </c>
    </row>
    <row r="13" spans="1:5" ht="15" thickBot="1">
      <c r="A13" s="141">
        <v>45578</v>
      </c>
      <c r="B13" s="142">
        <v>3703.31</v>
      </c>
      <c r="C13">
        <f t="shared" si="0"/>
        <v>3.7033100000000001</v>
      </c>
      <c r="D13">
        <v>3.7033100000000001</v>
      </c>
      <c r="E13">
        <f t="shared" si="1"/>
        <v>0</v>
      </c>
    </row>
    <row r="14" spans="1:5" ht="15" thickBot="1">
      <c r="A14" s="141">
        <v>45579</v>
      </c>
      <c r="B14" s="142">
        <v>3149.73</v>
      </c>
      <c r="C14">
        <f t="shared" si="0"/>
        <v>3.1497299999999999</v>
      </c>
      <c r="D14">
        <v>3.1391499999999999</v>
      </c>
      <c r="E14">
        <f t="shared" si="1"/>
        <v>-1.0580000000000034E-2</v>
      </c>
    </row>
    <row r="15" spans="1:5" ht="15" thickBot="1">
      <c r="A15" s="141">
        <v>45580</v>
      </c>
      <c r="B15" s="142">
        <v>2501.16</v>
      </c>
      <c r="C15">
        <f t="shared" si="0"/>
        <v>2.50116</v>
      </c>
      <c r="D15">
        <v>2.4843500000000001</v>
      </c>
      <c r="E15">
        <f t="shared" si="1"/>
        <v>-1.6809999999999992E-2</v>
      </c>
    </row>
    <row r="16" spans="1:5" ht="15" thickBot="1">
      <c r="A16" s="141">
        <v>45581</v>
      </c>
      <c r="B16" s="142">
        <v>2990.28</v>
      </c>
      <c r="C16">
        <f t="shared" si="0"/>
        <v>2.9902800000000003</v>
      </c>
      <c r="D16">
        <v>2.9728300000000001</v>
      </c>
      <c r="E16">
        <f t="shared" si="1"/>
        <v>-1.7450000000000188E-2</v>
      </c>
    </row>
    <row r="17" spans="1:5" ht="15" thickBot="1">
      <c r="A17" s="141">
        <v>45582</v>
      </c>
      <c r="B17" s="142">
        <v>3511.78</v>
      </c>
      <c r="C17">
        <f t="shared" si="0"/>
        <v>3.5117800000000003</v>
      </c>
      <c r="D17">
        <v>3.4696899999999999</v>
      </c>
      <c r="E17">
        <f t="shared" si="1"/>
        <v>-4.2090000000000405E-2</v>
      </c>
    </row>
    <row r="18" spans="1:5" ht="15" thickBot="1">
      <c r="A18" s="141">
        <v>45583</v>
      </c>
      <c r="B18" s="142">
        <v>3016.36</v>
      </c>
      <c r="C18">
        <f t="shared" si="0"/>
        <v>3.0163600000000002</v>
      </c>
      <c r="D18">
        <v>3.0163600000000002</v>
      </c>
      <c r="E18">
        <f t="shared" si="1"/>
        <v>0</v>
      </c>
    </row>
    <row r="19" spans="1:5" ht="15" thickBot="1">
      <c r="A19" s="141">
        <v>45584</v>
      </c>
      <c r="B19" s="142">
        <v>1774.73</v>
      </c>
      <c r="C19">
        <f t="shared" si="0"/>
        <v>1.7747299999999999</v>
      </c>
      <c r="D19">
        <v>1.7747299999999999</v>
      </c>
      <c r="E19">
        <f t="shared" si="1"/>
        <v>0</v>
      </c>
    </row>
    <row r="20" spans="1:5" ht="15" thickBot="1">
      <c r="A20" s="141">
        <v>45585</v>
      </c>
      <c r="B20" s="142">
        <v>1906.94</v>
      </c>
      <c r="C20">
        <f t="shared" si="0"/>
        <v>1.9069400000000001</v>
      </c>
      <c r="D20">
        <v>1.9069400000000001</v>
      </c>
      <c r="E20">
        <f t="shared" si="1"/>
        <v>0</v>
      </c>
    </row>
    <row r="21" spans="1:5" ht="15" thickBot="1">
      <c r="A21" s="141">
        <v>45586</v>
      </c>
      <c r="B21" s="142">
        <v>2415.29</v>
      </c>
      <c r="C21">
        <f t="shared" si="0"/>
        <v>2.4152900000000002</v>
      </c>
      <c r="D21">
        <v>4.3439999999999999E-2</v>
      </c>
      <c r="E21">
        <f t="shared" si="1"/>
        <v>-2.3718500000000002</v>
      </c>
    </row>
    <row r="22" spans="1:5" ht="15" thickBot="1">
      <c r="A22" s="141">
        <v>45587</v>
      </c>
      <c r="B22" s="142">
        <v>2654.31</v>
      </c>
      <c r="C22">
        <f t="shared" si="0"/>
        <v>2.6543099999999997</v>
      </c>
      <c r="D22">
        <v>0</v>
      </c>
      <c r="E22">
        <f t="shared" si="1"/>
        <v>-2.6543099999999997</v>
      </c>
    </row>
    <row r="23" spans="1:5" ht="15" thickBot="1">
      <c r="A23" s="141">
        <v>45588</v>
      </c>
      <c r="B23" s="142">
        <v>3958.27</v>
      </c>
      <c r="C23">
        <f t="shared" si="0"/>
        <v>3.9582700000000002</v>
      </c>
      <c r="D23">
        <v>0</v>
      </c>
      <c r="E23">
        <f t="shared" si="1"/>
        <v>-3.9582700000000002</v>
      </c>
    </row>
    <row r="24" spans="1:5" ht="15" thickBot="1">
      <c r="A24" s="141">
        <v>45589</v>
      </c>
      <c r="B24" s="142">
        <v>2018.27</v>
      </c>
      <c r="C24">
        <f t="shared" si="0"/>
        <v>2.0182699999999998</v>
      </c>
      <c r="D24">
        <v>2.0182699999999998</v>
      </c>
      <c r="E24">
        <f t="shared" si="1"/>
        <v>0</v>
      </c>
    </row>
    <row r="25" spans="1:5" ht="15" thickBot="1">
      <c r="A25" s="141">
        <v>45590</v>
      </c>
      <c r="B25" s="142">
        <v>1865.24</v>
      </c>
      <c r="C25">
        <f t="shared" si="0"/>
        <v>1.86524</v>
      </c>
      <c r="D25">
        <v>1.86524</v>
      </c>
      <c r="E25">
        <f t="shared" si="1"/>
        <v>0</v>
      </c>
    </row>
    <row r="26" spans="1:5" ht="15" thickBot="1">
      <c r="A26" s="141">
        <v>45591</v>
      </c>
      <c r="B26" s="142">
        <v>3742.52</v>
      </c>
      <c r="C26">
        <f t="shared" si="0"/>
        <v>3.7425199999999998</v>
      </c>
      <c r="D26">
        <v>3.7425199999999998</v>
      </c>
      <c r="E26">
        <f t="shared" si="1"/>
        <v>0</v>
      </c>
    </row>
    <row r="27" spans="1:5" ht="15" thickBot="1">
      <c r="A27" s="141">
        <v>45592</v>
      </c>
      <c r="B27" s="142">
        <v>2321.15</v>
      </c>
      <c r="C27">
        <f t="shared" si="0"/>
        <v>2.3211500000000003</v>
      </c>
      <c r="D27">
        <v>2.3211500000000003</v>
      </c>
      <c r="E27">
        <f t="shared" si="1"/>
        <v>0</v>
      </c>
    </row>
    <row r="28" spans="1:5" ht="15" thickBot="1">
      <c r="A28" s="141">
        <v>45593</v>
      </c>
      <c r="B28" s="142">
        <v>2003.08</v>
      </c>
      <c r="C28">
        <f t="shared" si="0"/>
        <v>2.0030799999999997</v>
      </c>
      <c r="D28">
        <v>2.0030799999999997</v>
      </c>
      <c r="E28">
        <f t="shared" si="1"/>
        <v>0</v>
      </c>
    </row>
    <row r="29" spans="1:5" ht="15" thickBot="1">
      <c r="A29" s="143">
        <v>45594</v>
      </c>
      <c r="B29" s="144">
        <v>1634.58</v>
      </c>
      <c r="C29">
        <f t="shared" si="0"/>
        <v>1.6345799999999999</v>
      </c>
      <c r="D29">
        <v>1.6345799999999999</v>
      </c>
      <c r="E29">
        <f t="shared" si="1"/>
        <v>0</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E06A-C3A1-4236-88D2-DDCACB5BF407}">
  <sheetPr codeName="Planilha11"/>
  <dimension ref="A1:D29"/>
  <sheetViews>
    <sheetView topLeftCell="A6" workbookViewId="0">
      <selection activeCell="H24" sqref="H24"/>
    </sheetView>
  </sheetViews>
  <sheetFormatPr defaultRowHeight="14.45"/>
  <cols>
    <col min="1" max="1" width="9.28515625" bestFit="1" customWidth="1"/>
  </cols>
  <sheetData>
    <row r="1" spans="1:4">
      <c r="A1" s="140">
        <v>45566</v>
      </c>
      <c r="B1" s="22">
        <v>2078.4</v>
      </c>
      <c r="C1">
        <f>B1/1000</f>
        <v>2.0784000000000002</v>
      </c>
      <c r="D1">
        <v>2.0784000000000002</v>
      </c>
    </row>
    <row r="2" spans="1:4">
      <c r="A2" s="140">
        <v>45567</v>
      </c>
      <c r="B2" s="22">
        <v>2084.6999999999998</v>
      </c>
      <c r="C2">
        <f t="shared" ref="C2:C29" si="0">B2/1000</f>
        <v>2.0846999999999998</v>
      </c>
      <c r="D2">
        <v>2.0846999999999998</v>
      </c>
    </row>
    <row r="3" spans="1:4">
      <c r="A3" s="140">
        <v>45568</v>
      </c>
      <c r="B3" s="22">
        <v>1593.6</v>
      </c>
      <c r="C3">
        <f t="shared" si="0"/>
        <v>1.5935999999999999</v>
      </c>
      <c r="D3">
        <v>1.5935999999999999</v>
      </c>
    </row>
    <row r="4" spans="1:4">
      <c r="A4" s="140">
        <v>45569</v>
      </c>
      <c r="B4" s="22">
        <v>1699.9</v>
      </c>
      <c r="C4">
        <f t="shared" si="0"/>
        <v>1.6999000000000002</v>
      </c>
      <c r="D4">
        <v>1.6999000000000002</v>
      </c>
    </row>
    <row r="5" spans="1:4">
      <c r="A5" s="140">
        <v>45570</v>
      </c>
      <c r="B5" s="22">
        <v>1846.2</v>
      </c>
      <c r="C5">
        <f t="shared" si="0"/>
        <v>1.8462000000000001</v>
      </c>
      <c r="D5">
        <v>1.8462000000000001</v>
      </c>
    </row>
    <row r="6" spans="1:4">
      <c r="A6" s="140">
        <v>45571</v>
      </c>
      <c r="B6" s="22">
        <v>2293.4</v>
      </c>
      <c r="C6">
        <f t="shared" si="0"/>
        <v>2.2934000000000001</v>
      </c>
      <c r="D6">
        <v>2.2934000000000001</v>
      </c>
    </row>
    <row r="7" spans="1:4">
      <c r="A7" s="140">
        <v>45572</v>
      </c>
      <c r="B7" s="22">
        <v>2238.6999999999998</v>
      </c>
      <c r="C7">
        <f t="shared" si="0"/>
        <v>2.2386999999999997</v>
      </c>
      <c r="D7">
        <v>2.2386999999999997</v>
      </c>
    </row>
    <row r="8" spans="1:4">
      <c r="A8" s="140">
        <v>45573</v>
      </c>
      <c r="B8" s="22">
        <v>1936.3</v>
      </c>
      <c r="C8">
        <f t="shared" si="0"/>
        <v>1.9362999999999999</v>
      </c>
      <c r="D8">
        <v>1.9362999999999999</v>
      </c>
    </row>
    <row r="9" spans="1:4">
      <c r="A9" s="140">
        <v>45574</v>
      </c>
      <c r="B9" s="22">
        <v>1206.7</v>
      </c>
      <c r="C9">
        <f t="shared" si="0"/>
        <v>1.2067000000000001</v>
      </c>
      <c r="D9">
        <v>1.2067000000000001</v>
      </c>
    </row>
    <row r="10" spans="1:4">
      <c r="A10" s="140">
        <v>45575</v>
      </c>
      <c r="B10">
        <v>532.4</v>
      </c>
      <c r="C10">
        <f t="shared" si="0"/>
        <v>0.53239999999999998</v>
      </c>
      <c r="D10">
        <v>0.53239999999999998</v>
      </c>
    </row>
    <row r="11" spans="1:4">
      <c r="A11" s="140">
        <v>45576</v>
      </c>
      <c r="B11" s="22">
        <v>1038.8</v>
      </c>
      <c r="C11">
        <f t="shared" si="0"/>
        <v>1.0387999999999999</v>
      </c>
      <c r="D11">
        <v>1.0387999999999999</v>
      </c>
    </row>
    <row r="12" spans="1:4">
      <c r="A12" s="140">
        <v>45577</v>
      </c>
      <c r="B12">
        <v>790.8</v>
      </c>
      <c r="C12">
        <f t="shared" si="0"/>
        <v>0.79079999999999995</v>
      </c>
      <c r="D12">
        <v>0.79079999999999995</v>
      </c>
    </row>
    <row r="13" spans="1:4">
      <c r="A13" s="140">
        <v>45578</v>
      </c>
      <c r="B13" s="22">
        <v>1243.0999999999999</v>
      </c>
      <c r="C13">
        <f t="shared" si="0"/>
        <v>1.2430999999999999</v>
      </c>
      <c r="D13">
        <v>1.2430999999999999</v>
      </c>
    </row>
    <row r="14" spans="1:4">
      <c r="A14" s="140">
        <v>45579</v>
      </c>
      <c r="B14" s="22">
        <v>1564.4</v>
      </c>
      <c r="C14">
        <f t="shared" si="0"/>
        <v>1.5644</v>
      </c>
      <c r="D14">
        <v>1.5644</v>
      </c>
    </row>
    <row r="15" spans="1:4">
      <c r="A15" s="140">
        <v>45580</v>
      </c>
      <c r="B15" s="22">
        <v>1017.2</v>
      </c>
      <c r="C15">
        <f t="shared" si="0"/>
        <v>1.0172000000000001</v>
      </c>
      <c r="D15">
        <v>1.0172000000000001</v>
      </c>
    </row>
    <row r="16" spans="1:4">
      <c r="A16" s="140">
        <v>45581</v>
      </c>
      <c r="B16" s="68">
        <v>1415</v>
      </c>
      <c r="C16">
        <f t="shared" si="0"/>
        <v>1.415</v>
      </c>
      <c r="D16">
        <v>1.415</v>
      </c>
    </row>
    <row r="17" spans="1:4">
      <c r="A17" s="140">
        <v>45582</v>
      </c>
      <c r="B17" s="22">
        <v>1316.2</v>
      </c>
      <c r="C17">
        <f t="shared" si="0"/>
        <v>1.3162</v>
      </c>
      <c r="D17">
        <v>1.3162</v>
      </c>
    </row>
    <row r="18" spans="1:4">
      <c r="A18" s="140">
        <v>45583</v>
      </c>
      <c r="B18" s="22">
        <v>1447.3</v>
      </c>
      <c r="C18">
        <f t="shared" si="0"/>
        <v>1.4473</v>
      </c>
      <c r="D18">
        <v>1.4473</v>
      </c>
    </row>
    <row r="19" spans="1:4">
      <c r="A19" s="140">
        <v>45584</v>
      </c>
      <c r="B19">
        <v>884.9</v>
      </c>
      <c r="C19">
        <f t="shared" si="0"/>
        <v>0.88490000000000002</v>
      </c>
      <c r="D19">
        <v>0.88490000000000002</v>
      </c>
    </row>
    <row r="20" spans="1:4">
      <c r="A20" s="140">
        <v>45585</v>
      </c>
      <c r="B20">
        <v>759.2</v>
      </c>
      <c r="C20">
        <f t="shared" si="0"/>
        <v>0.7592000000000001</v>
      </c>
      <c r="D20">
        <v>8.9999999999999998E-4</v>
      </c>
    </row>
    <row r="21" spans="1:4">
      <c r="A21" s="140">
        <v>45586</v>
      </c>
      <c r="B21" s="22">
        <v>1061.4000000000001</v>
      </c>
      <c r="C21">
        <f t="shared" si="0"/>
        <v>1.0614000000000001</v>
      </c>
      <c r="D21">
        <v>0.1075</v>
      </c>
    </row>
    <row r="22" spans="1:4">
      <c r="A22" s="140">
        <v>45587</v>
      </c>
      <c r="B22" s="22">
        <v>1384.6</v>
      </c>
      <c r="C22">
        <f t="shared" si="0"/>
        <v>1.3845999999999998</v>
      </c>
      <c r="D22">
        <v>1.3845999999999998</v>
      </c>
    </row>
    <row r="23" spans="1:4">
      <c r="A23" s="140">
        <v>45588</v>
      </c>
      <c r="B23" s="22">
        <v>1464.5</v>
      </c>
      <c r="C23">
        <f t="shared" si="0"/>
        <v>1.4644999999999999</v>
      </c>
      <c r="D23">
        <v>1.4644999999999999</v>
      </c>
    </row>
    <row r="24" spans="1:4">
      <c r="A24" s="140">
        <v>45589</v>
      </c>
      <c r="B24">
        <v>939.2</v>
      </c>
      <c r="C24">
        <f t="shared" si="0"/>
        <v>0.93920000000000003</v>
      </c>
      <c r="D24">
        <v>0.93920000000000003</v>
      </c>
    </row>
    <row r="25" spans="1:4">
      <c r="A25" s="140">
        <v>45590</v>
      </c>
      <c r="B25" s="22">
        <v>1544.6</v>
      </c>
      <c r="C25">
        <f t="shared" si="0"/>
        <v>1.5446</v>
      </c>
      <c r="D25">
        <v>1.5446</v>
      </c>
    </row>
    <row r="26" spans="1:4">
      <c r="A26" s="140">
        <v>45591</v>
      </c>
      <c r="B26" s="22">
        <v>1281.5999999999999</v>
      </c>
      <c r="C26">
        <f t="shared" si="0"/>
        <v>1.2815999999999999</v>
      </c>
      <c r="D26">
        <v>1.2815999999999999</v>
      </c>
    </row>
    <row r="27" spans="1:4">
      <c r="A27" s="140">
        <v>45592</v>
      </c>
      <c r="B27" s="22">
        <v>1471.5</v>
      </c>
      <c r="C27">
        <f t="shared" si="0"/>
        <v>1.4715</v>
      </c>
      <c r="D27">
        <v>1.4715</v>
      </c>
    </row>
    <row r="28" spans="1:4">
      <c r="A28" s="140">
        <v>45593</v>
      </c>
      <c r="B28" s="22">
        <v>1401.1</v>
      </c>
      <c r="C28">
        <f t="shared" si="0"/>
        <v>1.4011</v>
      </c>
      <c r="D28">
        <v>1.4011</v>
      </c>
    </row>
    <row r="29" spans="1:4">
      <c r="A29" s="140">
        <v>45594</v>
      </c>
      <c r="B29" s="22">
        <v>1104.8</v>
      </c>
      <c r="C29">
        <f t="shared" si="0"/>
        <v>1.1048</v>
      </c>
      <c r="D29">
        <v>1.1048</v>
      </c>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7743-E772-4989-A9FC-9F1F090E35A4}">
  <sheetPr codeName="Planilha12"/>
  <dimension ref="A1:E17"/>
  <sheetViews>
    <sheetView workbookViewId="0">
      <selection activeCell="H7" sqref="H7"/>
    </sheetView>
  </sheetViews>
  <sheetFormatPr defaultRowHeight="14.45"/>
  <cols>
    <col min="1" max="1" width="13.42578125" bestFit="1" customWidth="1"/>
  </cols>
  <sheetData>
    <row r="1" spans="1:5" ht="16.149999999999999" thickBot="1">
      <c r="A1" s="128">
        <v>45444</v>
      </c>
      <c r="B1" s="129">
        <v>406.8</v>
      </c>
      <c r="C1">
        <f>B1/1000</f>
        <v>0.40679999999999999</v>
      </c>
      <c r="D1">
        <v>3.0830000000000002</v>
      </c>
      <c r="E1">
        <f>D1+C1</f>
        <v>3.4898000000000002</v>
      </c>
    </row>
    <row r="2" spans="1:5" ht="16.149999999999999" thickBot="1">
      <c r="A2" s="128">
        <v>45445</v>
      </c>
      <c r="B2" s="129">
        <v>317.39999999999998</v>
      </c>
      <c r="C2">
        <f t="shared" ref="C2:C17" si="0">B2/1000</f>
        <v>0.31739999999999996</v>
      </c>
      <c r="D2">
        <v>2.395</v>
      </c>
      <c r="E2">
        <f t="shared" ref="E2:E17" si="1">D2+C2</f>
        <v>2.7124000000000001</v>
      </c>
    </row>
    <row r="3" spans="1:5" ht="16.149999999999999" thickBot="1">
      <c r="A3" s="128">
        <v>45446</v>
      </c>
      <c r="B3" s="129">
        <v>401.1</v>
      </c>
      <c r="C3">
        <f t="shared" si="0"/>
        <v>0.40110000000000001</v>
      </c>
      <c r="D3">
        <v>3.0489999999999999</v>
      </c>
      <c r="E3">
        <f t="shared" si="1"/>
        <v>3.4500999999999999</v>
      </c>
    </row>
    <row r="4" spans="1:5" ht="16.149999999999999" thickBot="1">
      <c r="A4" s="128">
        <v>45447</v>
      </c>
      <c r="B4" s="129">
        <v>336.7</v>
      </c>
      <c r="C4">
        <f t="shared" si="0"/>
        <v>0.3367</v>
      </c>
      <c r="D4">
        <v>2.581</v>
      </c>
      <c r="E4">
        <f t="shared" si="1"/>
        <v>2.9177</v>
      </c>
    </row>
    <row r="5" spans="1:5" ht="16.149999999999999" thickBot="1">
      <c r="A5" s="128">
        <v>45448</v>
      </c>
      <c r="B5" s="129">
        <v>426.8</v>
      </c>
      <c r="C5">
        <f t="shared" si="0"/>
        <v>0.42680000000000001</v>
      </c>
      <c r="D5">
        <v>3.2416</v>
      </c>
      <c r="E5">
        <f t="shared" si="1"/>
        <v>3.6684000000000001</v>
      </c>
    </row>
    <row r="6" spans="1:5" ht="16.149999999999999" thickBot="1">
      <c r="A6" s="128">
        <v>45449</v>
      </c>
      <c r="B6" s="129">
        <v>413.2</v>
      </c>
      <c r="C6">
        <f t="shared" si="0"/>
        <v>0.41320000000000001</v>
      </c>
      <c r="D6">
        <v>3.1486000000000001</v>
      </c>
      <c r="E6">
        <f t="shared" si="1"/>
        <v>3.5617999999999999</v>
      </c>
    </row>
    <row r="7" spans="1:5" ht="16.149999999999999" thickBot="1">
      <c r="A7" s="128">
        <v>45450</v>
      </c>
      <c r="B7" s="129">
        <v>387.2</v>
      </c>
      <c r="C7">
        <f t="shared" si="0"/>
        <v>0.38719999999999999</v>
      </c>
      <c r="D7">
        <v>2.9544000000000001</v>
      </c>
      <c r="E7">
        <f t="shared" si="1"/>
        <v>3.3416000000000001</v>
      </c>
    </row>
    <row r="8" spans="1:5" ht="16.149999999999999" thickBot="1">
      <c r="A8" s="128">
        <v>45451</v>
      </c>
      <c r="B8" s="129">
        <v>394</v>
      </c>
      <c r="C8">
        <f t="shared" si="0"/>
        <v>0.39400000000000002</v>
      </c>
      <c r="D8">
        <v>3.0014000000000003</v>
      </c>
      <c r="E8">
        <f t="shared" si="1"/>
        <v>3.3954000000000004</v>
      </c>
    </row>
    <row r="9" spans="1:5" ht="16.149999999999999" thickBot="1">
      <c r="A9" s="128">
        <v>45452</v>
      </c>
      <c r="B9" s="129">
        <v>414.3</v>
      </c>
      <c r="C9">
        <f t="shared" si="0"/>
        <v>0.4143</v>
      </c>
      <c r="D9">
        <v>3.1575000000000002</v>
      </c>
      <c r="E9">
        <f t="shared" si="1"/>
        <v>3.5718000000000001</v>
      </c>
    </row>
    <row r="10" spans="1:5" ht="16.149999999999999" thickBot="1">
      <c r="A10" s="128">
        <v>45453</v>
      </c>
      <c r="B10" s="129">
        <v>416.8</v>
      </c>
      <c r="C10">
        <f t="shared" si="0"/>
        <v>0.4168</v>
      </c>
      <c r="D10">
        <v>3.1728000000000001</v>
      </c>
      <c r="E10">
        <f t="shared" si="1"/>
        <v>3.5895999999999999</v>
      </c>
    </row>
    <row r="11" spans="1:5" ht="16.149999999999999" thickBot="1">
      <c r="A11" s="128">
        <v>45454</v>
      </c>
      <c r="B11" s="129">
        <v>413.4</v>
      </c>
      <c r="C11">
        <f t="shared" si="0"/>
        <v>0.41339999999999999</v>
      </c>
      <c r="D11">
        <v>3.1520000000000001</v>
      </c>
      <c r="E11">
        <f t="shared" si="1"/>
        <v>3.5654000000000003</v>
      </c>
    </row>
    <row r="12" spans="1:5" ht="16.149999999999999" thickBot="1">
      <c r="A12" s="128">
        <v>45455</v>
      </c>
      <c r="B12" s="129">
        <v>421.3</v>
      </c>
      <c r="C12">
        <f t="shared" si="0"/>
        <v>0.42130000000000001</v>
      </c>
      <c r="D12">
        <v>3.2050000000000001</v>
      </c>
      <c r="E12">
        <f t="shared" si="1"/>
        <v>3.6263000000000001</v>
      </c>
    </row>
    <row r="13" spans="1:5" ht="16.149999999999999" thickBot="1">
      <c r="A13" s="128">
        <v>45456</v>
      </c>
      <c r="B13" s="129">
        <v>417.3</v>
      </c>
      <c r="C13">
        <f t="shared" si="0"/>
        <v>0.4173</v>
      </c>
      <c r="D13">
        <v>3.1748000000000003</v>
      </c>
      <c r="E13">
        <f t="shared" si="1"/>
        <v>3.5921000000000003</v>
      </c>
    </row>
    <row r="14" spans="1:5" ht="16.149999999999999" thickBot="1">
      <c r="A14" s="128">
        <v>45457</v>
      </c>
      <c r="B14" s="129">
        <v>403.4</v>
      </c>
      <c r="C14">
        <f t="shared" si="0"/>
        <v>0.40339999999999998</v>
      </c>
      <c r="D14">
        <v>3.0739000000000001</v>
      </c>
      <c r="E14">
        <f t="shared" si="1"/>
        <v>3.4773000000000001</v>
      </c>
    </row>
    <row r="15" spans="1:5" ht="16.149999999999999" thickBot="1">
      <c r="A15" s="128">
        <v>45458</v>
      </c>
      <c r="B15" s="129">
        <v>412.4</v>
      </c>
      <c r="C15">
        <f t="shared" si="0"/>
        <v>0.41239999999999999</v>
      </c>
      <c r="D15">
        <v>3.1406999999999998</v>
      </c>
      <c r="E15">
        <f t="shared" si="1"/>
        <v>3.5530999999999997</v>
      </c>
    </row>
    <row r="16" spans="1:5" ht="16.149999999999999" thickBot="1">
      <c r="A16" s="128">
        <v>45459</v>
      </c>
      <c r="B16" s="129">
        <v>403.4</v>
      </c>
      <c r="C16">
        <f t="shared" si="0"/>
        <v>0.40339999999999998</v>
      </c>
      <c r="D16">
        <v>3.0661999999999998</v>
      </c>
      <c r="E16">
        <f t="shared" si="1"/>
        <v>3.4695999999999998</v>
      </c>
    </row>
    <row r="17" spans="1:5" ht="16.149999999999999" thickBot="1">
      <c r="A17" s="128">
        <v>45460</v>
      </c>
      <c r="B17" s="129">
        <v>119.8</v>
      </c>
      <c r="C17">
        <f t="shared" si="0"/>
        <v>0.1198</v>
      </c>
      <c r="E17">
        <f t="shared" si="1"/>
        <v>0.1198</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D1093-E81D-4443-83DF-829F338EC878}">
  <sheetPr codeName="Planilha13"/>
  <dimension ref="A1:N33"/>
  <sheetViews>
    <sheetView topLeftCell="A22" workbookViewId="0">
      <selection activeCell="A27" sqref="A27:A33"/>
    </sheetView>
  </sheetViews>
  <sheetFormatPr defaultRowHeight="14.45"/>
  <cols>
    <col min="1" max="1" width="10.7109375" bestFit="1" customWidth="1"/>
    <col min="2" max="2" width="17.5703125" bestFit="1" customWidth="1"/>
    <col min="3" max="3" width="10.7109375" bestFit="1" customWidth="1"/>
    <col min="4" max="4" width="17.5703125" bestFit="1" customWidth="1"/>
    <col min="5" max="5" width="10.7109375" bestFit="1" customWidth="1"/>
    <col min="6" max="6" width="8.5703125" bestFit="1" customWidth="1"/>
    <col min="7" max="7" width="10.7109375" bestFit="1" customWidth="1"/>
    <col min="8" max="8" width="8.5703125" bestFit="1" customWidth="1"/>
    <col min="9" max="9" width="10.7109375" bestFit="1" customWidth="1"/>
    <col min="10" max="10" width="7.5703125" bestFit="1" customWidth="1"/>
    <col min="11" max="11" width="10.7109375" bestFit="1" customWidth="1"/>
    <col min="12" max="12" width="8.5703125" bestFit="1" customWidth="1"/>
    <col min="13" max="13" width="10.7109375" bestFit="1" customWidth="1"/>
    <col min="14" max="14" width="8.5703125" bestFit="1" customWidth="1"/>
  </cols>
  <sheetData>
    <row r="1" spans="1:14">
      <c r="A1" t="s">
        <v>6</v>
      </c>
      <c r="B1" t="s">
        <v>528</v>
      </c>
      <c r="C1" t="s">
        <v>0</v>
      </c>
      <c r="D1" t="s">
        <v>528</v>
      </c>
      <c r="E1" t="s">
        <v>529</v>
      </c>
      <c r="F1" t="s">
        <v>530</v>
      </c>
      <c r="G1" t="s">
        <v>11</v>
      </c>
      <c r="H1" t="s">
        <v>531</v>
      </c>
      <c r="I1" s="97" t="s">
        <v>532</v>
      </c>
      <c r="J1" t="s">
        <v>533</v>
      </c>
      <c r="K1" t="s">
        <v>534</v>
      </c>
      <c r="L1" t="s">
        <v>535</v>
      </c>
      <c r="M1" t="s">
        <v>532</v>
      </c>
      <c r="N1" t="s">
        <v>536</v>
      </c>
    </row>
    <row r="2" spans="1:14">
      <c r="A2" s="97">
        <v>45444</v>
      </c>
      <c r="B2" t="s">
        <v>537</v>
      </c>
      <c r="C2" s="97">
        <v>45444</v>
      </c>
      <c r="D2" t="s">
        <v>538</v>
      </c>
      <c r="E2" s="97">
        <v>45444</v>
      </c>
      <c r="F2" t="s">
        <v>539</v>
      </c>
      <c r="G2" s="97">
        <v>45444</v>
      </c>
      <c r="H2" t="s">
        <v>540</v>
      </c>
      <c r="I2" s="97">
        <v>45445</v>
      </c>
      <c r="J2" t="s">
        <v>541</v>
      </c>
      <c r="K2" s="97">
        <v>45444</v>
      </c>
      <c r="L2" t="s">
        <v>542</v>
      </c>
      <c r="M2" s="97">
        <v>45444</v>
      </c>
      <c r="N2" t="s">
        <v>533</v>
      </c>
    </row>
    <row r="3" spans="1:14">
      <c r="A3" s="97">
        <v>45445</v>
      </c>
      <c r="B3" t="s">
        <v>541</v>
      </c>
      <c r="C3" s="97">
        <v>45445</v>
      </c>
      <c r="D3" t="s">
        <v>541</v>
      </c>
      <c r="E3" s="97">
        <v>45445</v>
      </c>
      <c r="F3" t="s">
        <v>541</v>
      </c>
      <c r="G3" s="97">
        <v>45445</v>
      </c>
      <c r="H3" t="s">
        <v>541</v>
      </c>
      <c r="I3" s="97">
        <v>45446</v>
      </c>
      <c r="J3" t="s">
        <v>543</v>
      </c>
      <c r="K3" s="97">
        <v>45445</v>
      </c>
      <c r="L3" t="s">
        <v>541</v>
      </c>
      <c r="M3" s="97">
        <v>45445</v>
      </c>
      <c r="N3" t="s">
        <v>541</v>
      </c>
    </row>
    <row r="4" spans="1:14">
      <c r="A4" s="97">
        <v>45446</v>
      </c>
      <c r="B4" t="s">
        <v>544</v>
      </c>
      <c r="C4" s="97">
        <v>45446</v>
      </c>
      <c r="D4" t="s">
        <v>545</v>
      </c>
      <c r="E4" s="97">
        <v>45446</v>
      </c>
      <c r="F4" t="s">
        <v>546</v>
      </c>
      <c r="G4" s="97">
        <v>45446</v>
      </c>
      <c r="H4" t="s">
        <v>547</v>
      </c>
      <c r="I4" s="97">
        <v>45447</v>
      </c>
      <c r="J4" t="s">
        <v>548</v>
      </c>
      <c r="K4" s="97">
        <v>45446</v>
      </c>
      <c r="L4" t="s">
        <v>549</v>
      </c>
      <c r="M4" s="97">
        <v>45446</v>
      </c>
      <c r="N4" t="s">
        <v>543</v>
      </c>
    </row>
    <row r="5" spans="1:14">
      <c r="A5" s="97">
        <v>45447</v>
      </c>
      <c r="B5" t="s">
        <v>550</v>
      </c>
      <c r="C5" s="97">
        <v>45447</v>
      </c>
      <c r="D5" t="s">
        <v>551</v>
      </c>
      <c r="E5" s="97">
        <v>45447</v>
      </c>
      <c r="F5" t="s">
        <v>552</v>
      </c>
      <c r="G5" s="97">
        <v>45447</v>
      </c>
      <c r="H5" t="s">
        <v>553</v>
      </c>
      <c r="I5" s="97">
        <v>45448</v>
      </c>
      <c r="J5" t="s">
        <v>554</v>
      </c>
      <c r="K5" s="97">
        <v>45447</v>
      </c>
      <c r="L5" t="s">
        <v>555</v>
      </c>
      <c r="M5" s="97">
        <v>45447</v>
      </c>
      <c r="N5" t="s">
        <v>548</v>
      </c>
    </row>
    <row r="6" spans="1:14">
      <c r="A6" s="97">
        <v>45448</v>
      </c>
      <c r="B6" t="s">
        <v>556</v>
      </c>
      <c r="C6" s="97">
        <v>45448</v>
      </c>
      <c r="D6" t="s">
        <v>557</v>
      </c>
      <c r="E6" s="97">
        <v>45448</v>
      </c>
      <c r="F6" t="s">
        <v>558</v>
      </c>
      <c r="G6" s="97">
        <v>45448</v>
      </c>
      <c r="H6" t="s">
        <v>559</v>
      </c>
      <c r="I6" s="97">
        <v>45449</v>
      </c>
      <c r="J6" t="s">
        <v>560</v>
      </c>
      <c r="K6" s="97">
        <v>45448</v>
      </c>
      <c r="L6" t="s">
        <v>561</v>
      </c>
      <c r="M6" s="97">
        <v>45448</v>
      </c>
      <c r="N6" t="s">
        <v>554</v>
      </c>
    </row>
    <row r="7" spans="1:14">
      <c r="A7" s="97">
        <v>45449</v>
      </c>
      <c r="B7" t="s">
        <v>562</v>
      </c>
      <c r="C7" s="97">
        <v>45449</v>
      </c>
      <c r="D7" t="s">
        <v>563</v>
      </c>
      <c r="E7" s="97">
        <v>45449</v>
      </c>
      <c r="F7" t="s">
        <v>564</v>
      </c>
      <c r="G7" s="97">
        <v>45449</v>
      </c>
      <c r="H7" t="s">
        <v>565</v>
      </c>
      <c r="K7" s="97">
        <v>45449</v>
      </c>
      <c r="L7" t="s">
        <v>566</v>
      </c>
      <c r="M7" s="97">
        <v>45449</v>
      </c>
      <c r="N7" t="s">
        <v>560</v>
      </c>
    </row>
    <row r="9" spans="1:14">
      <c r="B9" t="s">
        <v>532</v>
      </c>
      <c r="C9" t="s">
        <v>534</v>
      </c>
      <c r="D9" t="s">
        <v>529</v>
      </c>
      <c r="E9" t="s">
        <v>0</v>
      </c>
      <c r="F9" t="s">
        <v>6</v>
      </c>
      <c r="G9" t="s">
        <v>11</v>
      </c>
    </row>
    <row r="10" spans="1:14">
      <c r="B10">
        <v>1425.69</v>
      </c>
      <c r="C10">
        <v>1325.29</v>
      </c>
      <c r="D10">
        <v>692.74</v>
      </c>
      <c r="E10">
        <v>1423.23</v>
      </c>
      <c r="F10">
        <v>1444.94</v>
      </c>
      <c r="G10">
        <v>719.88</v>
      </c>
    </row>
    <row r="11" spans="1:14">
      <c r="B11">
        <v>0</v>
      </c>
      <c r="C11">
        <v>0</v>
      </c>
      <c r="D11">
        <v>0</v>
      </c>
      <c r="E11">
        <v>0</v>
      </c>
      <c r="F11">
        <v>0</v>
      </c>
      <c r="G11">
        <v>0</v>
      </c>
    </row>
    <row r="12" spans="1:14">
      <c r="B12">
        <v>6693.51</v>
      </c>
      <c r="C12">
        <v>6685.28</v>
      </c>
      <c r="D12">
        <v>3444.44</v>
      </c>
      <c r="E12">
        <v>6483.42</v>
      </c>
      <c r="F12">
        <v>6580.42</v>
      </c>
      <c r="G12">
        <v>3364.16</v>
      </c>
    </row>
    <row r="13" spans="1:14">
      <c r="B13">
        <v>6688.43</v>
      </c>
      <c r="C13">
        <v>6641.56</v>
      </c>
      <c r="D13">
        <v>3480.74</v>
      </c>
      <c r="E13">
        <v>6389.01</v>
      </c>
      <c r="F13">
        <v>6472.63</v>
      </c>
      <c r="G13">
        <v>3327.55</v>
      </c>
    </row>
    <row r="14" spans="1:14">
      <c r="B14">
        <v>7272.95</v>
      </c>
      <c r="C14">
        <v>7164.01</v>
      </c>
      <c r="D14">
        <v>3786.07</v>
      </c>
      <c r="E14">
        <v>7067.82</v>
      </c>
      <c r="F14">
        <v>7220.36</v>
      </c>
      <c r="G14">
        <v>3734.48</v>
      </c>
    </row>
    <row r="15" spans="1:14">
      <c r="B15">
        <v>6521.21</v>
      </c>
      <c r="C15">
        <v>6459.06</v>
      </c>
      <c r="D15">
        <v>3361.53</v>
      </c>
      <c r="E15">
        <v>6360.35</v>
      </c>
      <c r="F15">
        <v>6516.11</v>
      </c>
      <c r="G15">
        <v>3341.62</v>
      </c>
    </row>
    <row r="17" spans="1:7">
      <c r="B17">
        <f>B10/1000</f>
        <v>1.4256900000000001</v>
      </c>
      <c r="C17">
        <f t="shared" ref="C17:G17" si="0">C10/1000</f>
        <v>1.3252899999999999</v>
      </c>
      <c r="D17">
        <f t="shared" si="0"/>
        <v>0.69274000000000002</v>
      </c>
      <c r="E17">
        <f t="shared" si="0"/>
        <v>1.42323</v>
      </c>
      <c r="F17">
        <f t="shared" si="0"/>
        <v>1.4449400000000001</v>
      </c>
      <c r="G17">
        <f t="shared" si="0"/>
        <v>0.71987999999999996</v>
      </c>
    </row>
    <row r="18" spans="1:7">
      <c r="B18">
        <f t="shared" ref="B18:G18" si="1">B11/1000</f>
        <v>0</v>
      </c>
      <c r="C18">
        <f t="shared" si="1"/>
        <v>0</v>
      </c>
      <c r="D18">
        <f t="shared" si="1"/>
        <v>0</v>
      </c>
      <c r="E18">
        <f t="shared" si="1"/>
        <v>0</v>
      </c>
      <c r="F18">
        <f t="shared" si="1"/>
        <v>0</v>
      </c>
      <c r="G18">
        <f t="shared" si="1"/>
        <v>0</v>
      </c>
    </row>
    <row r="19" spans="1:7">
      <c r="B19">
        <f t="shared" ref="B19:G19" si="2">B12/1000</f>
        <v>6.6935099999999998</v>
      </c>
      <c r="C19">
        <f t="shared" si="2"/>
        <v>6.6852799999999997</v>
      </c>
      <c r="D19">
        <f t="shared" si="2"/>
        <v>3.4444400000000002</v>
      </c>
      <c r="E19">
        <f t="shared" si="2"/>
        <v>6.4834199999999997</v>
      </c>
      <c r="F19">
        <f t="shared" si="2"/>
        <v>6.5804200000000002</v>
      </c>
      <c r="G19">
        <f t="shared" si="2"/>
        <v>3.36416</v>
      </c>
    </row>
    <row r="20" spans="1:7">
      <c r="B20">
        <f t="shared" ref="B20:G20" si="3">B13/1000</f>
        <v>6.6884300000000003</v>
      </c>
      <c r="C20">
        <f t="shared" si="3"/>
        <v>6.6415600000000001</v>
      </c>
      <c r="D20">
        <f t="shared" si="3"/>
        <v>3.4807399999999999</v>
      </c>
      <c r="E20">
        <f t="shared" si="3"/>
        <v>6.3890099999999999</v>
      </c>
      <c r="F20">
        <f t="shared" si="3"/>
        <v>6.4726300000000005</v>
      </c>
      <c r="G20">
        <f t="shared" si="3"/>
        <v>3.32755</v>
      </c>
    </row>
    <row r="21" spans="1:7">
      <c r="B21">
        <f t="shared" ref="B21:G22" si="4">B14/1000</f>
        <v>7.2729499999999998</v>
      </c>
      <c r="C21">
        <f t="shared" si="4"/>
        <v>7.1640100000000002</v>
      </c>
      <c r="D21">
        <f t="shared" si="4"/>
        <v>3.78607</v>
      </c>
      <c r="E21">
        <f t="shared" si="4"/>
        <v>7.0678199999999993</v>
      </c>
      <c r="F21">
        <f t="shared" si="4"/>
        <v>7.2203599999999994</v>
      </c>
      <c r="G21">
        <f t="shared" si="4"/>
        <v>3.73448</v>
      </c>
    </row>
    <row r="22" spans="1:7">
      <c r="B22">
        <f>B15/1000</f>
        <v>6.52121</v>
      </c>
      <c r="C22">
        <f t="shared" si="4"/>
        <v>6.45906</v>
      </c>
      <c r="D22">
        <f t="shared" si="4"/>
        <v>3.3615300000000001</v>
      </c>
      <c r="E22">
        <f t="shared" si="4"/>
        <v>6.3603500000000004</v>
      </c>
      <c r="F22">
        <f t="shared" si="4"/>
        <v>6.5161099999999994</v>
      </c>
      <c r="G22">
        <f t="shared" si="4"/>
        <v>3.3416199999999998</v>
      </c>
    </row>
    <row r="27" spans="1:7">
      <c r="A27" t="s">
        <v>567</v>
      </c>
      <c r="B27" t="s">
        <v>536</v>
      </c>
      <c r="C27" t="s">
        <v>568</v>
      </c>
      <c r="D27" t="s">
        <v>527</v>
      </c>
    </row>
    <row r="28" spans="1:7">
      <c r="A28" s="97">
        <v>45444</v>
      </c>
      <c r="B28" t="s">
        <v>533</v>
      </c>
      <c r="C28" t="s">
        <v>569</v>
      </c>
      <c r="D28" t="s">
        <v>527</v>
      </c>
    </row>
    <row r="29" spans="1:7">
      <c r="A29" s="97">
        <v>45445</v>
      </c>
      <c r="B29" t="s">
        <v>541</v>
      </c>
      <c r="C29" t="s">
        <v>541</v>
      </c>
      <c r="D29" t="s">
        <v>527</v>
      </c>
    </row>
    <row r="30" spans="1:7">
      <c r="A30" s="97">
        <v>45446</v>
      </c>
      <c r="B30" t="s">
        <v>543</v>
      </c>
      <c r="C30" t="s">
        <v>570</v>
      </c>
      <c r="D30" t="s">
        <v>527</v>
      </c>
    </row>
    <row r="31" spans="1:7">
      <c r="A31" s="97">
        <v>45447</v>
      </c>
      <c r="B31" t="s">
        <v>548</v>
      </c>
      <c r="C31" t="s">
        <v>571</v>
      </c>
      <c r="D31" t="s">
        <v>527</v>
      </c>
    </row>
    <row r="32" spans="1:7">
      <c r="A32" s="97">
        <v>45448</v>
      </c>
      <c r="B32" t="s">
        <v>554</v>
      </c>
      <c r="C32" t="s">
        <v>572</v>
      </c>
      <c r="D32" t="s">
        <v>527</v>
      </c>
    </row>
    <row r="33" spans="1:4">
      <c r="A33" s="97">
        <v>45449</v>
      </c>
      <c r="B33" t="s">
        <v>560</v>
      </c>
      <c r="C33" t="s">
        <v>573</v>
      </c>
      <c r="D33" t="s">
        <v>527</v>
      </c>
    </row>
  </sheetData>
  <phoneticPr fontId="7" type="noConversion"/>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CF189-A109-4357-A0EF-0FC933025C67}">
  <sheetPr codeName="Planilha14"/>
  <dimension ref="A1:G31"/>
  <sheetViews>
    <sheetView workbookViewId="0">
      <selection activeCell="J17" sqref="J17"/>
    </sheetView>
  </sheetViews>
  <sheetFormatPr defaultRowHeight="14.45"/>
  <sheetData>
    <row r="1" spans="1:7">
      <c r="A1" t="s">
        <v>574</v>
      </c>
      <c r="B1">
        <v>1</v>
      </c>
      <c r="C1">
        <v>2</v>
      </c>
      <c r="D1">
        <v>3</v>
      </c>
      <c r="E1">
        <v>4</v>
      </c>
      <c r="F1" t="s">
        <v>567</v>
      </c>
    </row>
    <row r="2" spans="1:7">
      <c r="A2" s="86">
        <v>45383</v>
      </c>
      <c r="B2">
        <v>579.6</v>
      </c>
      <c r="C2">
        <v>548.1</v>
      </c>
      <c r="D2">
        <v>523.6</v>
      </c>
      <c r="E2">
        <v>507.5</v>
      </c>
      <c r="F2">
        <f>(SUM(B2:E2))/1000</f>
        <v>2.1588000000000003</v>
      </c>
      <c r="G2">
        <v>2.1588000000000003</v>
      </c>
    </row>
    <row r="3" spans="1:7">
      <c r="A3" s="86">
        <v>45384</v>
      </c>
      <c r="B3">
        <v>346.6</v>
      </c>
      <c r="C3">
        <v>325.89999999999998</v>
      </c>
      <c r="D3">
        <v>310.8</v>
      </c>
      <c r="E3">
        <v>308.10000000000002</v>
      </c>
      <c r="F3">
        <f t="shared" ref="F3:F31" si="0">(SUM(B3:E3))/1000</f>
        <v>1.2914000000000001</v>
      </c>
      <c r="G3">
        <v>1.2914000000000001</v>
      </c>
    </row>
    <row r="4" spans="1:7">
      <c r="A4" s="86">
        <v>45385</v>
      </c>
      <c r="B4">
        <v>452.6</v>
      </c>
      <c r="C4">
        <v>415.7</v>
      </c>
      <c r="D4">
        <v>387.3</v>
      </c>
      <c r="E4">
        <v>387</v>
      </c>
      <c r="F4">
        <f t="shared" si="0"/>
        <v>1.6425999999999998</v>
      </c>
      <c r="G4">
        <v>1.6425999999999998</v>
      </c>
    </row>
    <row r="5" spans="1:7">
      <c r="A5" s="86">
        <v>45386</v>
      </c>
      <c r="B5">
        <v>415.4</v>
      </c>
      <c r="C5">
        <v>390.5</v>
      </c>
      <c r="D5">
        <v>374.2</v>
      </c>
      <c r="E5">
        <v>362.7</v>
      </c>
      <c r="F5">
        <f t="shared" si="0"/>
        <v>1.5427999999999999</v>
      </c>
      <c r="G5">
        <v>1.5427999999999999</v>
      </c>
    </row>
    <row r="6" spans="1:7">
      <c r="A6" s="86">
        <v>45387</v>
      </c>
      <c r="B6">
        <v>584.29999999999995</v>
      </c>
      <c r="C6">
        <v>552.9</v>
      </c>
      <c r="D6">
        <v>531</v>
      </c>
      <c r="E6">
        <v>516.9</v>
      </c>
      <c r="F6">
        <f t="shared" si="0"/>
        <v>2.1850999999999998</v>
      </c>
      <c r="G6">
        <v>2.1850999999999998</v>
      </c>
    </row>
    <row r="7" spans="1:7">
      <c r="A7" s="86">
        <v>45388</v>
      </c>
      <c r="B7">
        <v>474.5</v>
      </c>
      <c r="C7">
        <v>447.1</v>
      </c>
      <c r="D7">
        <v>423.2</v>
      </c>
      <c r="E7">
        <v>421.6</v>
      </c>
      <c r="F7">
        <f t="shared" si="0"/>
        <v>1.7664000000000002</v>
      </c>
      <c r="G7">
        <v>1.7664000000000002</v>
      </c>
    </row>
    <row r="8" spans="1:7">
      <c r="A8" s="86">
        <v>45389</v>
      </c>
      <c r="B8">
        <v>375.8</v>
      </c>
      <c r="C8">
        <v>341.3</v>
      </c>
      <c r="D8">
        <v>319.7</v>
      </c>
      <c r="E8">
        <v>304.3</v>
      </c>
      <c r="F8">
        <f t="shared" si="0"/>
        <v>1.3411</v>
      </c>
      <c r="G8">
        <v>1.3411</v>
      </c>
    </row>
    <row r="9" spans="1:7">
      <c r="A9" s="86">
        <v>45390</v>
      </c>
      <c r="B9">
        <v>514.79999999999995</v>
      </c>
      <c r="C9">
        <v>479.2</v>
      </c>
      <c r="D9">
        <v>458.1</v>
      </c>
      <c r="E9">
        <v>457.1</v>
      </c>
      <c r="F9">
        <f t="shared" si="0"/>
        <v>1.9091999999999998</v>
      </c>
      <c r="G9">
        <v>1.9091999999999998</v>
      </c>
    </row>
    <row r="10" spans="1:7">
      <c r="A10" s="86">
        <v>45391</v>
      </c>
      <c r="B10">
        <v>426.8</v>
      </c>
      <c r="C10">
        <v>394</v>
      </c>
      <c r="D10">
        <v>370.4</v>
      </c>
      <c r="E10">
        <v>363.4</v>
      </c>
      <c r="F10">
        <f t="shared" si="0"/>
        <v>1.5546</v>
      </c>
      <c r="G10">
        <v>1.5546</v>
      </c>
    </row>
    <row r="11" spans="1:7">
      <c r="A11" s="86">
        <v>45392</v>
      </c>
      <c r="B11">
        <v>496.5</v>
      </c>
      <c r="C11">
        <v>461.5</v>
      </c>
      <c r="D11">
        <v>447.1</v>
      </c>
      <c r="E11">
        <v>443.2</v>
      </c>
      <c r="F11">
        <f t="shared" si="0"/>
        <v>1.8483000000000001</v>
      </c>
      <c r="G11">
        <v>1.8483000000000001</v>
      </c>
    </row>
    <row r="12" spans="1:7">
      <c r="A12" s="86">
        <v>45393</v>
      </c>
      <c r="B12">
        <v>384.4</v>
      </c>
      <c r="C12">
        <v>356.8</v>
      </c>
      <c r="D12">
        <v>338.2</v>
      </c>
      <c r="E12">
        <v>337.5</v>
      </c>
      <c r="F12">
        <f t="shared" si="0"/>
        <v>1.4169</v>
      </c>
      <c r="G12">
        <v>1.4169</v>
      </c>
    </row>
    <row r="13" spans="1:7">
      <c r="A13" s="86">
        <v>45394</v>
      </c>
      <c r="B13">
        <v>395.5</v>
      </c>
      <c r="C13">
        <v>374.9</v>
      </c>
      <c r="D13">
        <v>357.2</v>
      </c>
      <c r="E13">
        <v>355.8</v>
      </c>
      <c r="F13">
        <f t="shared" si="0"/>
        <v>1.4833999999999998</v>
      </c>
      <c r="G13">
        <v>1.4833999999999998</v>
      </c>
    </row>
    <row r="14" spans="1:7">
      <c r="A14" s="86">
        <v>45395</v>
      </c>
      <c r="B14">
        <v>463.1</v>
      </c>
      <c r="C14">
        <v>433.1</v>
      </c>
      <c r="D14">
        <v>412.3</v>
      </c>
      <c r="E14">
        <v>398.4</v>
      </c>
      <c r="F14">
        <f t="shared" si="0"/>
        <v>1.7069000000000001</v>
      </c>
      <c r="G14">
        <v>1.7069000000000001</v>
      </c>
    </row>
    <row r="15" spans="1:7">
      <c r="A15" s="86">
        <v>45396</v>
      </c>
      <c r="B15">
        <v>310.60000000000002</v>
      </c>
      <c r="C15">
        <v>281.39999999999998</v>
      </c>
      <c r="D15">
        <v>258.8</v>
      </c>
      <c r="E15">
        <v>258.60000000000002</v>
      </c>
      <c r="F15">
        <f t="shared" si="0"/>
        <v>1.1094000000000002</v>
      </c>
      <c r="G15">
        <v>1.1094000000000002</v>
      </c>
    </row>
    <row r="16" spans="1:7">
      <c r="A16" s="86">
        <v>45397</v>
      </c>
      <c r="B16">
        <v>412.7</v>
      </c>
      <c r="C16">
        <v>377.1</v>
      </c>
      <c r="D16">
        <v>357.7</v>
      </c>
      <c r="E16">
        <v>356.1</v>
      </c>
      <c r="F16">
        <f t="shared" si="0"/>
        <v>1.5035999999999998</v>
      </c>
      <c r="G16">
        <v>1.5035999999999998</v>
      </c>
    </row>
    <row r="17" spans="1:7">
      <c r="A17" s="86">
        <v>45398</v>
      </c>
      <c r="B17">
        <v>501.6</v>
      </c>
      <c r="C17">
        <v>471.6</v>
      </c>
      <c r="D17">
        <v>448.4</v>
      </c>
      <c r="E17">
        <v>447.6</v>
      </c>
      <c r="F17">
        <f t="shared" si="0"/>
        <v>1.8691999999999998</v>
      </c>
      <c r="G17">
        <v>1.8691999999999998</v>
      </c>
    </row>
    <row r="18" spans="1:7">
      <c r="A18" s="86">
        <v>45399</v>
      </c>
      <c r="B18">
        <v>542.79999999999995</v>
      </c>
      <c r="C18">
        <v>508.7</v>
      </c>
      <c r="D18">
        <v>480.1</v>
      </c>
      <c r="E18">
        <v>467.6</v>
      </c>
      <c r="F18">
        <f t="shared" si="0"/>
        <v>1.9991999999999999</v>
      </c>
      <c r="G18">
        <v>1.9991999999999999</v>
      </c>
    </row>
    <row r="19" spans="1:7">
      <c r="A19" s="86">
        <v>45400</v>
      </c>
      <c r="B19">
        <v>488.7</v>
      </c>
      <c r="C19">
        <v>458.7</v>
      </c>
      <c r="D19">
        <v>438.2</v>
      </c>
      <c r="E19">
        <v>428</v>
      </c>
      <c r="F19">
        <f t="shared" si="0"/>
        <v>1.8135999999999999</v>
      </c>
      <c r="G19">
        <v>1.8135999999999999</v>
      </c>
    </row>
    <row r="20" spans="1:7">
      <c r="A20" s="86">
        <v>45401</v>
      </c>
      <c r="B20">
        <v>555.9</v>
      </c>
      <c r="C20">
        <v>525.4</v>
      </c>
      <c r="D20">
        <v>502.5</v>
      </c>
      <c r="E20">
        <v>489.7</v>
      </c>
      <c r="F20">
        <f t="shared" si="0"/>
        <v>2.0735000000000001</v>
      </c>
      <c r="G20">
        <v>2.0735000000000001</v>
      </c>
    </row>
    <row r="21" spans="1:7">
      <c r="A21" s="86">
        <v>45402</v>
      </c>
      <c r="B21">
        <v>511.1</v>
      </c>
      <c r="C21">
        <v>478.8</v>
      </c>
      <c r="D21">
        <v>456.4</v>
      </c>
      <c r="E21">
        <v>442.7</v>
      </c>
      <c r="F21">
        <f t="shared" si="0"/>
        <v>1.8890000000000002</v>
      </c>
      <c r="G21">
        <v>1.8890000000000002</v>
      </c>
    </row>
    <row r="22" spans="1:7">
      <c r="A22" s="86">
        <v>45403</v>
      </c>
      <c r="B22">
        <v>572.5</v>
      </c>
      <c r="C22">
        <v>546.29999999999995</v>
      </c>
      <c r="D22">
        <v>522.6</v>
      </c>
      <c r="E22">
        <v>508.1</v>
      </c>
      <c r="F22">
        <f t="shared" si="0"/>
        <v>2.1495000000000002</v>
      </c>
      <c r="G22">
        <v>2.1495000000000002</v>
      </c>
    </row>
    <row r="23" spans="1:7">
      <c r="A23" s="86">
        <v>45404</v>
      </c>
      <c r="B23">
        <v>585</v>
      </c>
      <c r="C23">
        <v>560.20000000000005</v>
      </c>
      <c r="D23">
        <v>536.4</v>
      </c>
      <c r="E23">
        <v>522.29999999999995</v>
      </c>
      <c r="F23">
        <f t="shared" si="0"/>
        <v>2.2038999999999995</v>
      </c>
      <c r="G23">
        <v>2.2038999999999995</v>
      </c>
    </row>
    <row r="24" spans="1:7">
      <c r="A24" s="86">
        <v>45405</v>
      </c>
      <c r="B24">
        <v>594.5</v>
      </c>
      <c r="C24">
        <v>568.6</v>
      </c>
      <c r="D24">
        <v>543.29999999999995</v>
      </c>
      <c r="E24">
        <v>529.20000000000005</v>
      </c>
      <c r="F24">
        <f t="shared" si="0"/>
        <v>2.2355999999999998</v>
      </c>
      <c r="G24">
        <v>2.2355999999999998</v>
      </c>
    </row>
    <row r="25" spans="1:7">
      <c r="A25" s="86">
        <v>45406</v>
      </c>
      <c r="B25">
        <v>556.9</v>
      </c>
      <c r="C25">
        <v>528.5</v>
      </c>
      <c r="D25">
        <v>501.7</v>
      </c>
      <c r="E25">
        <v>486.5</v>
      </c>
      <c r="F25">
        <f t="shared" si="0"/>
        <v>2.0736000000000003</v>
      </c>
      <c r="G25">
        <v>2.0736000000000003</v>
      </c>
    </row>
    <row r="26" spans="1:7">
      <c r="A26" s="86">
        <v>45407</v>
      </c>
      <c r="B26">
        <v>536.4</v>
      </c>
      <c r="C26">
        <v>508.5</v>
      </c>
      <c r="D26">
        <v>481.4</v>
      </c>
      <c r="E26">
        <v>468.8</v>
      </c>
      <c r="F26">
        <f t="shared" si="0"/>
        <v>1.9951000000000001</v>
      </c>
      <c r="G26">
        <v>1.9951000000000001</v>
      </c>
    </row>
    <row r="27" spans="1:7">
      <c r="A27" s="86">
        <v>45408</v>
      </c>
      <c r="B27">
        <v>589.6</v>
      </c>
      <c r="C27">
        <v>564.79999999999995</v>
      </c>
      <c r="D27">
        <v>533.79999999999995</v>
      </c>
      <c r="E27">
        <v>519.4</v>
      </c>
      <c r="F27">
        <f t="shared" si="0"/>
        <v>2.2075999999999998</v>
      </c>
      <c r="G27">
        <v>2.2075999999999998</v>
      </c>
    </row>
    <row r="28" spans="1:7">
      <c r="A28" s="86">
        <v>45409</v>
      </c>
      <c r="B28">
        <v>587.20000000000005</v>
      </c>
      <c r="C28">
        <v>561.1</v>
      </c>
      <c r="D28">
        <v>532.79999999999995</v>
      </c>
      <c r="E28">
        <v>519.5</v>
      </c>
      <c r="F28">
        <f t="shared" si="0"/>
        <v>2.2006000000000006</v>
      </c>
      <c r="G28">
        <v>2.2006000000000006</v>
      </c>
    </row>
    <row r="29" spans="1:7">
      <c r="A29" s="86">
        <v>45410</v>
      </c>
      <c r="B29">
        <v>578.4</v>
      </c>
      <c r="C29">
        <v>554.20000000000005</v>
      </c>
      <c r="D29">
        <v>522.4</v>
      </c>
      <c r="E29">
        <v>508.3</v>
      </c>
      <c r="F29">
        <f t="shared" si="0"/>
        <v>2.1633</v>
      </c>
      <c r="G29">
        <v>2.1633</v>
      </c>
    </row>
    <row r="30" spans="1:7">
      <c r="A30" s="86">
        <v>45411</v>
      </c>
      <c r="B30">
        <v>537.79999999999995</v>
      </c>
      <c r="C30">
        <v>511.2</v>
      </c>
      <c r="D30">
        <v>482.6</v>
      </c>
      <c r="E30">
        <v>468.5</v>
      </c>
      <c r="F30">
        <f t="shared" si="0"/>
        <v>2.0000999999999998</v>
      </c>
      <c r="G30">
        <v>2.0000999999999998</v>
      </c>
    </row>
    <row r="31" spans="1:7">
      <c r="A31" s="86">
        <v>45412</v>
      </c>
      <c r="B31">
        <v>370.6</v>
      </c>
      <c r="C31">
        <v>345.1</v>
      </c>
      <c r="D31">
        <v>324</v>
      </c>
      <c r="E31">
        <v>311</v>
      </c>
      <c r="F31">
        <f t="shared" si="0"/>
        <v>1.3507</v>
      </c>
      <c r="G31">
        <v>1.3507</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AB5DD-5EB5-453E-92BE-BB50E7ED9D4C}">
  <sheetPr codeName="Planilha15"/>
  <dimension ref="A1:A19"/>
  <sheetViews>
    <sheetView topLeftCell="A6" workbookViewId="0">
      <selection activeCell="A19" sqref="A19"/>
    </sheetView>
  </sheetViews>
  <sheetFormatPr defaultRowHeight="14.45"/>
  <sheetData>
    <row r="1" spans="1:1" ht="16.899999999999999">
      <c r="A1" s="113">
        <v>615</v>
      </c>
    </row>
    <row r="2" spans="1:1" ht="16.899999999999999">
      <c r="A2" s="113">
        <v>613</v>
      </c>
    </row>
    <row r="3" spans="1:1" ht="16.899999999999999">
      <c r="A3" s="113">
        <v>559</v>
      </c>
    </row>
    <row r="4" spans="1:1" ht="16.899999999999999">
      <c r="A4" s="113">
        <v>615</v>
      </c>
    </row>
    <row r="5" spans="1:1" ht="16.899999999999999">
      <c r="A5" s="113">
        <v>615</v>
      </c>
    </row>
    <row r="6" spans="1:1" ht="16.899999999999999">
      <c r="A6" s="113">
        <v>613</v>
      </c>
    </row>
    <row r="7" spans="1:1" ht="16.899999999999999">
      <c r="A7" s="113">
        <v>618</v>
      </c>
    </row>
    <row r="8" spans="1:1" ht="16.899999999999999">
      <c r="A8" s="113">
        <v>614</v>
      </c>
    </row>
    <row r="9" spans="1:1" ht="16.899999999999999">
      <c r="A9" s="113">
        <v>616</v>
      </c>
    </row>
    <row r="10" spans="1:1" ht="16.899999999999999">
      <c r="A10" s="113">
        <v>615</v>
      </c>
    </row>
    <row r="11" spans="1:1" ht="16.899999999999999">
      <c r="A11" s="113">
        <v>614</v>
      </c>
    </row>
    <row r="12" spans="1:1" ht="16.899999999999999">
      <c r="A12" s="113">
        <v>618</v>
      </c>
    </row>
    <row r="13" spans="1:1" ht="16.899999999999999">
      <c r="A13" s="113">
        <v>617</v>
      </c>
    </row>
    <row r="14" spans="1:1" ht="16.899999999999999">
      <c r="A14" s="113">
        <v>601</v>
      </c>
    </row>
    <row r="15" spans="1:1" ht="16.899999999999999">
      <c r="A15" s="113">
        <v>600</v>
      </c>
    </row>
    <row r="16" spans="1:1" ht="16.899999999999999">
      <c r="A16" s="113">
        <v>598</v>
      </c>
    </row>
    <row r="17" spans="1:1" ht="16.899999999999999">
      <c r="A17" s="113">
        <v>423.4</v>
      </c>
    </row>
    <row r="18" spans="1:1">
      <c r="A18">
        <v>10164.4</v>
      </c>
    </row>
    <row r="19" spans="1:1">
      <c r="A19">
        <f>A18/1000</f>
        <v>10.164399999999999</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11FB3-4BDF-4A96-A840-329621A7A695}">
  <sheetPr codeName="Planilha16">
    <pageSetUpPr fitToPage="1"/>
  </sheetPr>
  <dimension ref="A3:AU511"/>
  <sheetViews>
    <sheetView showGridLines="0" zoomScaleNormal="100" workbookViewId="0">
      <pane xSplit="2" ySplit="5" topLeftCell="C6" activePane="bottomRight" state="frozen"/>
      <selection pane="bottomRight" activeCell="J11" sqref="J11"/>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47">
      <c r="B3" s="99" t="s">
        <v>575</v>
      </c>
    </row>
    <row r="4" spans="2:47" s="7" customFormat="1" ht="13.9">
      <c r="B4" s="9" t="s">
        <v>72</v>
      </c>
      <c r="C4" s="428">
        <v>45658</v>
      </c>
      <c r="D4" s="429"/>
      <c r="E4" s="429"/>
      <c r="F4" s="429"/>
      <c r="G4" s="429"/>
      <c r="H4" s="429"/>
      <c r="I4" s="429"/>
      <c r="J4" s="429"/>
      <c r="K4" s="429"/>
      <c r="L4" s="429"/>
      <c r="M4" s="429"/>
      <c r="N4" s="429"/>
      <c r="O4" s="429"/>
      <c r="P4" s="429"/>
      <c r="Q4" s="429"/>
      <c r="R4" s="429"/>
      <c r="S4" s="429"/>
      <c r="T4" s="429"/>
      <c r="U4" s="429"/>
      <c r="V4" s="429"/>
      <c r="W4" s="429"/>
      <c r="X4" s="429"/>
      <c r="Y4" s="429"/>
      <c r="Z4" s="429"/>
      <c r="AA4" s="429"/>
      <c r="AB4" s="429"/>
      <c r="AC4" s="429"/>
      <c r="AD4" s="429"/>
      <c r="AE4" s="429"/>
      <c r="AF4" s="429"/>
      <c r="AG4" s="429"/>
      <c r="AH4" s="429"/>
      <c r="AI4" s="429"/>
      <c r="AJ4" s="429"/>
      <c r="AK4" s="429"/>
      <c r="AL4" s="429"/>
      <c r="AM4" s="429"/>
      <c r="AN4" s="429"/>
      <c r="AO4" s="429"/>
      <c r="AP4" s="429"/>
      <c r="AQ4" s="429"/>
      <c r="AR4" s="429"/>
      <c r="AS4" s="429"/>
      <c r="AT4" s="429"/>
      <c r="AU4" s="429"/>
    </row>
    <row r="5" spans="2:47" s="6" customFormat="1" ht="24.75" customHeight="1">
      <c r="B5" s="8" t="s">
        <v>22</v>
      </c>
      <c r="C5" s="61" t="s">
        <v>23</v>
      </c>
      <c r="D5" s="61" t="s">
        <v>24</v>
      </c>
      <c r="E5" s="61" t="s">
        <v>25</v>
      </c>
      <c r="F5" s="61" t="s">
        <v>26</v>
      </c>
      <c r="G5" s="61" t="s">
        <v>193</v>
      </c>
      <c r="H5" s="61" t="s">
        <v>28</v>
      </c>
      <c r="I5" s="61" t="s">
        <v>29</v>
      </c>
      <c r="J5" s="61" t="s">
        <v>30</v>
      </c>
      <c r="K5" s="61" t="s">
        <v>31</v>
      </c>
      <c r="L5" s="61" t="s">
        <v>32</v>
      </c>
      <c r="M5" s="61" t="s">
        <v>33</v>
      </c>
      <c r="N5" s="61" t="s">
        <v>135</v>
      </c>
      <c r="O5" s="61" t="s">
        <v>34</v>
      </c>
      <c r="P5" s="61" t="s">
        <v>35</v>
      </c>
      <c r="Q5" s="61" t="s">
        <v>36</v>
      </c>
      <c r="R5" s="61" t="s">
        <v>37</v>
      </c>
      <c r="S5" s="61" t="s">
        <v>38</v>
      </c>
      <c r="T5" s="61" t="s">
        <v>39</v>
      </c>
      <c r="U5" s="61" t="s">
        <v>40</v>
      </c>
      <c r="V5" s="61" t="s">
        <v>41</v>
      </c>
      <c r="W5" s="61" t="s">
        <v>42</v>
      </c>
      <c r="X5" s="61" t="s">
        <v>43</v>
      </c>
      <c r="Y5" s="61" t="s">
        <v>44</v>
      </c>
      <c r="Z5" s="61" t="s">
        <v>45</v>
      </c>
      <c r="AA5" s="61" t="s">
        <v>46</v>
      </c>
      <c r="AB5" s="61" t="s">
        <v>47</v>
      </c>
      <c r="AC5" s="61" t="s">
        <v>48</v>
      </c>
      <c r="AD5" s="61" t="s">
        <v>49</v>
      </c>
      <c r="AE5" s="61" t="s">
        <v>50</v>
      </c>
      <c r="AF5" s="61" t="s">
        <v>51</v>
      </c>
      <c r="AG5" s="61" t="s">
        <v>52</v>
      </c>
      <c r="AH5" s="61" t="s">
        <v>53</v>
      </c>
      <c r="AI5" s="61" t="s">
        <v>54</v>
      </c>
      <c r="AJ5" s="61" t="s">
        <v>55</v>
      </c>
      <c r="AK5" s="61" t="s">
        <v>56</v>
      </c>
      <c r="AL5" s="61" t="s">
        <v>57</v>
      </c>
      <c r="AM5" s="61" t="s">
        <v>58</v>
      </c>
      <c r="AN5" s="61" t="s">
        <v>59</v>
      </c>
      <c r="AO5" s="61" t="s">
        <v>60</v>
      </c>
      <c r="AP5" s="61" t="s">
        <v>61</v>
      </c>
      <c r="AQ5" s="61" t="s">
        <v>185</v>
      </c>
      <c r="AR5" s="61" t="s">
        <v>187</v>
      </c>
      <c r="AS5" s="61" t="s">
        <v>192</v>
      </c>
      <c r="AT5" s="61" t="s">
        <v>180</v>
      </c>
      <c r="AU5" s="430" t="s">
        <v>576</v>
      </c>
    </row>
    <row r="6" spans="2:47"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431"/>
    </row>
    <row r="7" spans="2:47" s="6" customFormat="1" ht="24.75" customHeight="1">
      <c r="B7" s="69"/>
      <c r="C7" s="74"/>
      <c r="D7" s="74"/>
      <c r="E7" s="74">
        <f>_xlfn.XLOOKUP(E5,'TABELA RESUMO - P90'!$A$2:$A$47,'TABELA RESUMO - P90'!$J$2:$J$47)</f>
        <v>0</v>
      </c>
      <c r="F7" s="74">
        <f>_xlfn.XLOOKUP(F5,'TABELA RESUMO - P90'!$A$2:$A$47,'TABELA RESUMO - P90'!$J$2:$J$47)</f>
        <v>0</v>
      </c>
      <c r="G7" s="74">
        <f>_xlfn.XLOOKUP(G5,'TABELA RESUMO - P90'!$A$2:$A$47,'TABELA RESUMO - P90'!$J$2:$J$47)</f>
        <v>0</v>
      </c>
      <c r="H7" s="74">
        <f>_xlfn.XLOOKUP(H5,'TABELA RESUMO - P90'!$A$2:$A$47,'TABELA RESUMO - P90'!$J$2:$J$47)</f>
        <v>0</v>
      </c>
      <c r="I7" s="74">
        <f>_xlfn.XLOOKUP(I5,'TABELA RESUMO - P90'!$A$2:$A$47,'TABELA RESUMO - P90'!$J$2:$J$47)</f>
        <v>0</v>
      </c>
      <c r="J7" s="74">
        <f>_xlfn.XLOOKUP(J5,'TABELA RESUMO - P90'!$A$2:$A$47,'TABELA RESUMO - P90'!$J$2:$J$47)</f>
        <v>0</v>
      </c>
      <c r="K7" s="74">
        <f>_xlfn.XLOOKUP(K5,'TABELA RESUMO - P90'!$A$2:$A$47,'TABELA RESUMO - P90'!$J$2:$J$47)</f>
        <v>0</v>
      </c>
      <c r="L7" s="74">
        <f>_xlfn.XLOOKUP(L5,'TABELA RESUMO - P90'!$A$2:$A$47,'TABELA RESUMO - P90'!$J$2:$J$47)</f>
        <v>0</v>
      </c>
      <c r="M7" s="74">
        <f>_xlfn.XLOOKUP(M5,'TABELA RESUMO - P90'!$A$2:$A$47,'TABELA RESUMO - P90'!$J$2:$J$47)</f>
        <v>0</v>
      </c>
      <c r="N7" s="74">
        <f>_xlfn.XLOOKUP(N5,'TABELA RESUMO - P90'!$A$2:$A$47,'TABELA RESUMO - P90'!$J$2:$J$47)</f>
        <v>0</v>
      </c>
      <c r="O7" s="74">
        <f>_xlfn.XLOOKUP(O5,'TABELA RESUMO - P90'!$A$2:$A$47,'TABELA RESUMO - P90'!$J$2:$J$47)</f>
        <v>0</v>
      </c>
      <c r="P7" s="74">
        <f>_xlfn.XLOOKUP(P5,'TABELA RESUMO - P90'!$A$2:$A$47,'TABELA RESUMO - P90'!$J$2:$J$47)</f>
        <v>0</v>
      </c>
      <c r="Q7" s="74">
        <f>_xlfn.XLOOKUP(Q5,'TABELA RESUMO - P90'!$A$2:$A$47,'TABELA RESUMO - P90'!$J$2:$J$47)</f>
        <v>0</v>
      </c>
      <c r="R7" s="74">
        <f>_xlfn.XLOOKUP(R5,'TABELA RESUMO - P90'!$A$2:$A$47,'TABELA RESUMO - P90'!$J$2:$J$47)</f>
        <v>0</v>
      </c>
      <c r="S7" s="74">
        <f>_xlfn.XLOOKUP(S5,'TABELA RESUMO - P90'!$A$2:$A$47,'TABELA RESUMO - P90'!$J$2:$J$47)</f>
        <v>0</v>
      </c>
      <c r="T7" s="74">
        <f>_xlfn.XLOOKUP(T5,'TABELA RESUMO - P90'!$A$2:$A$47,'TABELA RESUMO - P90'!$J$2:$J$47)</f>
        <v>0</v>
      </c>
      <c r="U7" s="74">
        <f>_xlfn.XLOOKUP(U5,'TABELA RESUMO - P90'!$A$2:$A$47,'TABELA RESUMO - P90'!$J$2:$J$47)</f>
        <v>0</v>
      </c>
      <c r="V7" s="74">
        <f>_xlfn.XLOOKUP(V5,'TABELA RESUMO - P90'!$A$2:$A$47,'TABELA RESUMO - P90'!$J$2:$J$47)</f>
        <v>0</v>
      </c>
      <c r="W7" s="74">
        <f>_xlfn.XLOOKUP(W5,'TABELA RESUMO - P90'!$A$2:$A$47,'TABELA RESUMO - P90'!$J$2:$J$47)</f>
        <v>0</v>
      </c>
      <c r="X7" s="74">
        <f>_xlfn.XLOOKUP(X5,'TABELA RESUMO - P90'!$A$2:$A$47,'TABELA RESUMO - P90'!$J$2:$J$47)</f>
        <v>0</v>
      </c>
      <c r="Y7" s="74">
        <f>_xlfn.XLOOKUP(Y5,'TABELA RESUMO - P90'!$A$2:$A$47,'TABELA RESUMO - P90'!$J$2:$J$47)</f>
        <v>0</v>
      </c>
      <c r="Z7" s="74">
        <f>_xlfn.XLOOKUP(Z5,'TABELA RESUMO - P90'!$A$2:$A$47,'TABELA RESUMO - P90'!$J$2:$J$47)</f>
        <v>0</v>
      </c>
      <c r="AA7" s="74">
        <f>_xlfn.XLOOKUP(AA5,'TABELA RESUMO - P90'!$A$2:$A$47,'TABELA RESUMO - P90'!$J$2:$J$47)</f>
        <v>0</v>
      </c>
      <c r="AB7" s="74">
        <f>_xlfn.XLOOKUP(AB5,'TABELA RESUMO - P90'!$A$2:$A$47,'TABELA RESUMO - P90'!$J$2:$J$47)</f>
        <v>0</v>
      </c>
      <c r="AC7" s="74">
        <f>_xlfn.XLOOKUP(AC5,'TABELA RESUMO - P90'!$A$2:$A$47,'TABELA RESUMO - P90'!$J$2:$J$47)</f>
        <v>0</v>
      </c>
      <c r="AD7" s="74">
        <f>_xlfn.XLOOKUP(AD5,'TABELA RESUMO - P90'!$A$2:$A$47,'TABELA RESUMO - P90'!$J$2:$J$47)</f>
        <v>0</v>
      </c>
      <c r="AE7" s="74">
        <f>_xlfn.XLOOKUP(AE5,'TABELA RESUMO - P90'!$A$2:$A$47,'TABELA RESUMO - P90'!$J$2:$J$47)</f>
        <v>0</v>
      </c>
      <c r="AF7" s="74">
        <f>_xlfn.XLOOKUP(AF5,'TABELA RESUMO - P90'!$A$2:$A$47,'TABELA RESUMO - P90'!$J$2:$J$47)</f>
        <v>0</v>
      </c>
      <c r="AG7" s="74">
        <f>_xlfn.XLOOKUP(AG5,'TABELA RESUMO - P90'!$A$2:$A$47,'TABELA RESUMO - P90'!$J$2:$J$47)</f>
        <v>0</v>
      </c>
      <c r="AH7" s="74">
        <f>_xlfn.XLOOKUP(AH5,'TABELA RESUMO - P90'!$A$2:$A$47,'TABELA RESUMO - P90'!$J$2:$J$47)</f>
        <v>0</v>
      </c>
      <c r="AI7" s="74">
        <f>_xlfn.XLOOKUP(AI5,'TABELA RESUMO - P90'!$A$2:$A$47,'TABELA RESUMO - P90'!$J$2:$J$47)</f>
        <v>0</v>
      </c>
      <c r="AJ7" s="74">
        <f>_xlfn.XLOOKUP(AJ5,'TABELA RESUMO - P90'!$A$2:$A$47,'TABELA RESUMO - P90'!$J$2:$J$47)</f>
        <v>0</v>
      </c>
      <c r="AK7" s="74">
        <f>_xlfn.XLOOKUP(AK5,'TABELA RESUMO - P90'!$A$2:$A$47,'TABELA RESUMO - P90'!$J$2:$J$47)</f>
        <v>0</v>
      </c>
      <c r="AL7" s="74">
        <f>_xlfn.XLOOKUP(AL5,'TABELA RESUMO - P90'!$A$2:$A$47,'TABELA RESUMO - P90'!$J$2:$J$47)</f>
        <v>0</v>
      </c>
      <c r="AM7" s="74">
        <f>_xlfn.XLOOKUP(AM5,'TABELA RESUMO - P90'!$A$2:$A$47,'TABELA RESUMO - P90'!$J$2:$J$47)</f>
        <v>0</v>
      </c>
      <c r="AN7" s="74">
        <f>_xlfn.XLOOKUP(AN5,'TABELA RESUMO - P90'!$A$2:$A$47,'TABELA RESUMO - P90'!$J$2:$J$47)</f>
        <v>0</v>
      </c>
      <c r="AO7" s="74">
        <f>_xlfn.XLOOKUP(AO5,'TABELA RESUMO - P90'!$A$2:$A$47,'TABELA RESUMO - P90'!$J$2:$J$47)</f>
        <v>0</v>
      </c>
      <c r="AP7" s="74">
        <f>_xlfn.XLOOKUP(AP5,'TABELA RESUMO - P90'!$A$2:$A$47,'TABELA RESUMO - P90'!$J$2:$J$47)</f>
        <v>0</v>
      </c>
      <c r="AQ7" s="74">
        <f>_xlfn.XLOOKUP(AQ5,'TABELA RESUMO - P90'!$A$2:$A$47,'TABELA RESUMO - P90'!$J$2:$J$47)</f>
        <v>0</v>
      </c>
      <c r="AR7" s="74">
        <f>_xlfn.XLOOKUP(AR5,'TABELA RESUMO - P90'!$A$2:$A$47,'TABELA RESUMO - P90'!$J$2:$J$47)</f>
        <v>0</v>
      </c>
      <c r="AS7" s="74">
        <f>_xlfn.XLOOKUP(AS5,'TABELA RESUMO - P90'!$A$2:$A$47,'TABELA RESUMO - P90'!$J$2:$J$47)</f>
        <v>0</v>
      </c>
      <c r="AT7" s="74">
        <f>_xlfn.XLOOKUP(AT5,'TABELA RESUMO - P90'!$A$2:$A$47,'TABELA RESUMO - P90'!$J$2:$J$47)</f>
        <v>0</v>
      </c>
      <c r="AU7" s="74">
        <f>SUM(C7:AT7)</f>
        <v>0</v>
      </c>
    </row>
    <row r="8" spans="2:47" ht="14.45" customHeight="1">
      <c r="B8" s="2">
        <v>1</v>
      </c>
      <c r="C8" s="83">
        <v>14.630757600000001</v>
      </c>
      <c r="D8" s="83">
        <v>11.543203200000001</v>
      </c>
      <c r="E8" s="139">
        <v>6.5170000000000003</v>
      </c>
      <c r="F8" s="139">
        <v>8</v>
      </c>
      <c r="G8" s="139">
        <v>3.6098000000000003</v>
      </c>
      <c r="H8" s="139">
        <v>1.2174</v>
      </c>
      <c r="I8" s="139">
        <v>0.93179999999999996</v>
      </c>
      <c r="J8" s="139">
        <v>1.4961</v>
      </c>
      <c r="K8" s="139">
        <v>6.6985000000000001</v>
      </c>
      <c r="L8" s="139">
        <v>11.6</v>
      </c>
      <c r="M8" s="139">
        <v>2.0510999999999897</v>
      </c>
      <c r="N8" s="139">
        <v>1.0134000000000001</v>
      </c>
      <c r="O8" s="139">
        <v>1.2174</v>
      </c>
      <c r="P8" s="139">
        <v>0</v>
      </c>
      <c r="Q8" s="139">
        <v>5.4</v>
      </c>
      <c r="R8" s="139">
        <v>2.9015</v>
      </c>
      <c r="S8" s="139">
        <v>5.64269</v>
      </c>
      <c r="T8" s="139">
        <v>5.5697999999999999</v>
      </c>
      <c r="U8" s="139">
        <v>2.7717700000000001</v>
      </c>
      <c r="V8" s="139">
        <v>1.9644000000000001</v>
      </c>
      <c r="W8" s="139">
        <v>3.2606199999999999</v>
      </c>
      <c r="X8" s="139">
        <v>3.2016499999999999</v>
      </c>
      <c r="Y8" s="139">
        <v>1.5551600000000001</v>
      </c>
      <c r="Z8" s="139">
        <v>3.7164800000000002</v>
      </c>
      <c r="AA8" s="139">
        <v>3.7157399999999998</v>
      </c>
      <c r="AB8" s="139">
        <v>2.22417</v>
      </c>
      <c r="AC8" s="139">
        <v>4.2826000000000004</v>
      </c>
      <c r="AD8" s="139">
        <v>4.9549999999999997E-2</v>
      </c>
      <c r="AE8" s="139">
        <v>4.4600000000000001E-2</v>
      </c>
      <c r="AF8" s="139">
        <v>2.1950000000000001E-2</v>
      </c>
      <c r="AG8" s="139">
        <v>4.1329999999999999E-2</v>
      </c>
      <c r="AH8" s="139">
        <v>4.274E-2</v>
      </c>
      <c r="AI8" s="139">
        <v>2.1909999999999999E-2</v>
      </c>
      <c r="AJ8" s="139">
        <v>6.0486700000000004</v>
      </c>
      <c r="AK8" s="139">
        <v>6.0860099999999999</v>
      </c>
      <c r="AL8" s="139">
        <v>6.0678000000000001</v>
      </c>
      <c r="AM8" s="139">
        <v>6.0275499999999997</v>
      </c>
      <c r="AN8" s="139">
        <v>6.0148999999999999</v>
      </c>
      <c r="AO8" s="139">
        <v>4.6133100000000002</v>
      </c>
      <c r="AP8" s="139">
        <v>2.4824499999999996</v>
      </c>
      <c r="AQ8" s="139">
        <v>7.0824300000000004</v>
      </c>
      <c r="AR8" s="139">
        <v>6.8037000000000001</v>
      </c>
      <c r="AS8" s="139">
        <v>6.8377600000000003</v>
      </c>
      <c r="AT8" s="139">
        <v>8.927389999999999</v>
      </c>
      <c r="AU8" s="74">
        <f t="shared" ref="AU8:AU40" si="0">SUM(C8:AT8)</f>
        <v>183.94709080000001</v>
      </c>
    </row>
    <row r="9" spans="2:47" ht="17.25" customHeight="1">
      <c r="B9" s="3">
        <v>43648</v>
      </c>
      <c r="C9" s="83">
        <v>19.196589599999999</v>
      </c>
      <c r="D9" s="83">
        <v>1.1970479999999999</v>
      </c>
      <c r="E9" s="139">
        <v>3.254</v>
      </c>
      <c r="F9" s="139">
        <v>10.9</v>
      </c>
      <c r="G9" s="139">
        <v>4.7830000000000004</v>
      </c>
      <c r="H9" s="139">
        <v>1.4219999999999999</v>
      </c>
      <c r="I9" s="139">
        <v>0.91570000000000007</v>
      </c>
      <c r="J9" s="139">
        <v>1.1776</v>
      </c>
      <c r="K9" s="139">
        <v>6.5030000000000001</v>
      </c>
      <c r="L9" s="139">
        <v>12</v>
      </c>
      <c r="M9" s="139">
        <v>2.7170000000000902</v>
      </c>
      <c r="N9" s="139">
        <v>1.3328</v>
      </c>
      <c r="O9" s="139">
        <v>1.4219999999999999</v>
      </c>
      <c r="P9" s="139">
        <v>0</v>
      </c>
      <c r="Q9" s="139">
        <v>6.2</v>
      </c>
      <c r="R9" s="139">
        <v>3.2959000000000001</v>
      </c>
      <c r="S9" s="139">
        <v>6.50183</v>
      </c>
      <c r="T9" s="139">
        <v>6.3398500000000002</v>
      </c>
      <c r="U9" s="139">
        <v>3.1590799999999999</v>
      </c>
      <c r="V9" s="139">
        <v>1.7889000000000002</v>
      </c>
      <c r="W9" s="139">
        <v>6.6465500000000004</v>
      </c>
      <c r="X9" s="139">
        <v>6.8153999999999995</v>
      </c>
      <c r="Y9" s="139">
        <v>3.2364799999999998</v>
      </c>
      <c r="Z9" s="139">
        <v>6.6105200000000002</v>
      </c>
      <c r="AA9" s="139">
        <v>6.5579799999999997</v>
      </c>
      <c r="AB9" s="139">
        <v>3.2313100000000001</v>
      </c>
      <c r="AC9" s="139">
        <v>2.2906</v>
      </c>
      <c r="AD9" s="139">
        <v>0</v>
      </c>
      <c r="AE9" s="139">
        <v>0</v>
      </c>
      <c r="AF9" s="139">
        <v>0</v>
      </c>
      <c r="AG9" s="139">
        <v>0</v>
      </c>
      <c r="AH9" s="139">
        <v>0</v>
      </c>
      <c r="AI9" s="139">
        <v>0</v>
      </c>
      <c r="AJ9" s="139">
        <v>6.7099299999999999</v>
      </c>
      <c r="AK9" s="139">
        <v>6.7127799999999995</v>
      </c>
      <c r="AL9" s="139">
        <v>6.6580000000000004</v>
      </c>
      <c r="AM9" s="139">
        <v>6.68492</v>
      </c>
      <c r="AN9" s="139">
        <v>6.5526099999999996</v>
      </c>
      <c r="AO9" s="139">
        <v>5.4778199999999995</v>
      </c>
      <c r="AP9" s="139">
        <v>3.3244600000000002</v>
      </c>
      <c r="AQ9" s="139">
        <v>6.9039799999999998</v>
      </c>
      <c r="AR9" s="139">
        <v>6.6409599999999998</v>
      </c>
      <c r="AS9" s="139">
        <v>6.5804900000000002</v>
      </c>
      <c r="AT9" s="139">
        <v>9.6367000000000012</v>
      </c>
      <c r="AU9" s="74">
        <f t="shared" si="0"/>
        <v>201.37778760000003</v>
      </c>
    </row>
    <row r="10" spans="2:47" ht="17.25" customHeight="1">
      <c r="B10" s="2">
        <v>43649</v>
      </c>
      <c r="C10" s="83">
        <v>17.894714400000002</v>
      </c>
      <c r="D10" s="83">
        <v>0</v>
      </c>
      <c r="E10" s="83">
        <v>6.3789999999999996</v>
      </c>
      <c r="F10" s="83">
        <v>6</v>
      </c>
      <c r="G10" s="83">
        <v>5.3018000000000001</v>
      </c>
      <c r="H10" s="83">
        <v>1.8494000000000002</v>
      </c>
      <c r="I10" s="83">
        <v>0.94899999999999995</v>
      </c>
      <c r="J10" s="83">
        <v>1.3615999999999999</v>
      </c>
      <c r="K10" s="83">
        <v>5.9779</v>
      </c>
      <c r="L10" s="83">
        <v>10.6</v>
      </c>
      <c r="M10" s="83">
        <v>2.6544999999999099</v>
      </c>
      <c r="N10" s="83">
        <v>1.4536</v>
      </c>
      <c r="O10" s="83">
        <v>1.8494000000000002</v>
      </c>
      <c r="P10" s="83">
        <v>0</v>
      </c>
      <c r="Q10" s="83">
        <v>7.9</v>
      </c>
      <c r="R10" s="83">
        <v>4.0069999999999997</v>
      </c>
      <c r="S10" s="83">
        <v>7.9870000000000001</v>
      </c>
      <c r="T10" s="83">
        <v>7.8502200000000002</v>
      </c>
      <c r="U10" s="83">
        <v>3.94814</v>
      </c>
      <c r="V10" s="83">
        <v>2.0019999999999998</v>
      </c>
      <c r="W10" s="83">
        <v>6.8150500000000003</v>
      </c>
      <c r="X10" s="83">
        <v>6.9349699999999999</v>
      </c>
      <c r="Y10" s="83">
        <v>3.3802699999999999</v>
      </c>
      <c r="Z10" s="83">
        <v>6.7159499999999994</v>
      </c>
      <c r="AA10" s="83">
        <v>6.7579399999999996</v>
      </c>
      <c r="AB10" s="83">
        <v>3.2771300000000001</v>
      </c>
      <c r="AC10" s="83">
        <v>4.4841000000000006</v>
      </c>
      <c r="AD10" s="139">
        <v>2.7858499999999999</v>
      </c>
      <c r="AE10" s="83">
        <v>0</v>
      </c>
      <c r="AF10" s="139">
        <v>0</v>
      </c>
      <c r="AG10" s="139">
        <v>0</v>
      </c>
      <c r="AH10" s="139">
        <v>0</v>
      </c>
      <c r="AI10" s="139">
        <v>0</v>
      </c>
      <c r="AJ10" s="83">
        <v>7.6051800000000007</v>
      </c>
      <c r="AK10" s="83">
        <v>7.5979099999999997</v>
      </c>
      <c r="AL10" s="83">
        <v>7.5444199999999997</v>
      </c>
      <c r="AM10" s="83">
        <v>7.55281</v>
      </c>
      <c r="AN10" s="83">
        <v>7.4896700000000003</v>
      </c>
      <c r="AO10" s="83">
        <v>6.3631599999999997</v>
      </c>
      <c r="AP10" s="83">
        <v>3.7479499999999999</v>
      </c>
      <c r="AQ10" s="83">
        <v>6.41357</v>
      </c>
      <c r="AR10" s="83">
        <v>6.1612</v>
      </c>
      <c r="AS10" s="83">
        <v>6.3054100000000002</v>
      </c>
      <c r="AT10" s="139">
        <v>6.7212299999999994</v>
      </c>
      <c r="AU10" s="74">
        <f t="shared" si="0"/>
        <v>210.61904439999989</v>
      </c>
    </row>
    <row r="11" spans="2:47" ht="17.25" customHeight="1">
      <c r="B11" s="3">
        <v>43650</v>
      </c>
      <c r="C11" s="83">
        <v>16.595234399999999</v>
      </c>
      <c r="D11" s="83">
        <v>0</v>
      </c>
      <c r="E11" s="83">
        <v>4.867</v>
      </c>
      <c r="F11" s="83">
        <v>12.8</v>
      </c>
      <c r="G11" s="83">
        <v>3.1164000000000001</v>
      </c>
      <c r="H11" s="83">
        <v>1.1525000000000001</v>
      </c>
      <c r="I11" s="83">
        <v>0.73480000000000001</v>
      </c>
      <c r="J11" s="83">
        <v>0.98609999999999998</v>
      </c>
      <c r="K11" s="83">
        <v>5.2302</v>
      </c>
      <c r="L11" s="83">
        <v>10</v>
      </c>
      <c r="M11" s="83">
        <v>1.7683000000001301</v>
      </c>
      <c r="N11" s="83">
        <v>0.85609999999999997</v>
      </c>
      <c r="O11" s="83">
        <v>1.1525000000000001</v>
      </c>
      <c r="P11" s="83">
        <v>0</v>
      </c>
      <c r="Q11" s="83">
        <v>3.4</v>
      </c>
      <c r="R11" s="83">
        <v>1.8439000000000001</v>
      </c>
      <c r="S11" s="83">
        <v>3.6975899999999999</v>
      </c>
      <c r="T11" s="83">
        <v>3.6148099999999999</v>
      </c>
      <c r="U11" s="83">
        <v>1.8013299999999999</v>
      </c>
      <c r="V11" s="83">
        <v>1.5779000000000001</v>
      </c>
      <c r="W11" s="83">
        <v>1.9612499999999999</v>
      </c>
      <c r="X11" s="83">
        <v>1.94503</v>
      </c>
      <c r="Y11" s="83">
        <v>0.95262000000000002</v>
      </c>
      <c r="Z11" s="83">
        <v>1.82331</v>
      </c>
      <c r="AA11" s="83">
        <v>1.8258399999999999</v>
      </c>
      <c r="AB11" s="83">
        <v>0.88887000000000005</v>
      </c>
      <c r="AC11" s="83">
        <v>3.2773000000000003</v>
      </c>
      <c r="AD11" s="139">
        <v>5.6151900000000001</v>
      </c>
      <c r="AE11" s="83">
        <v>0</v>
      </c>
      <c r="AF11" s="139">
        <v>0</v>
      </c>
      <c r="AG11" s="139">
        <v>0</v>
      </c>
      <c r="AH11" s="139">
        <v>0</v>
      </c>
      <c r="AI11" s="139">
        <v>0</v>
      </c>
      <c r="AJ11" s="83">
        <v>6.1342400000000001</v>
      </c>
      <c r="AK11" s="83">
        <v>6.1422400000000001</v>
      </c>
      <c r="AL11" s="83">
        <v>6.0794600000000001</v>
      </c>
      <c r="AM11" s="83">
        <v>6.1058199999999996</v>
      </c>
      <c r="AN11" s="83">
        <v>6.0186200000000003</v>
      </c>
      <c r="AO11" s="83">
        <v>4.0934699999999999</v>
      </c>
      <c r="AP11" s="83">
        <v>2.14886</v>
      </c>
      <c r="AQ11" s="83">
        <v>5.4552299999999994</v>
      </c>
      <c r="AR11" s="83">
        <v>5.1305299999999994</v>
      </c>
      <c r="AS11" s="83">
        <v>5.1458500000000003</v>
      </c>
      <c r="AT11" s="139">
        <v>6.6006899999999993</v>
      </c>
      <c r="AU11" s="74">
        <f t="shared" si="0"/>
        <v>152.53908440000012</v>
      </c>
    </row>
    <row r="12" spans="2:47" ht="17.25" customHeight="1">
      <c r="B12" s="2">
        <v>43651</v>
      </c>
      <c r="C12" s="83">
        <v>16.264991999999999</v>
      </c>
      <c r="D12" s="83">
        <v>0</v>
      </c>
      <c r="E12" s="83">
        <v>4.702</v>
      </c>
      <c r="F12" s="83">
        <v>7.7</v>
      </c>
      <c r="G12" s="83">
        <v>4.9518000000000004</v>
      </c>
      <c r="H12" s="83">
        <v>1.7952999999999999</v>
      </c>
      <c r="I12" s="83">
        <v>0.7319</v>
      </c>
      <c r="J12" s="83">
        <v>1.0712999999999999</v>
      </c>
      <c r="K12" s="83">
        <v>4.3906000000000001</v>
      </c>
      <c r="L12" s="83">
        <v>8</v>
      </c>
      <c r="M12" s="83">
        <v>2.4173999999999198</v>
      </c>
      <c r="N12" s="83">
        <v>1.3637999999999999</v>
      </c>
      <c r="O12" s="83">
        <v>1.7952999999999999</v>
      </c>
      <c r="P12" s="83">
        <v>0</v>
      </c>
      <c r="Q12" s="83">
        <v>5.3</v>
      </c>
      <c r="R12" s="83">
        <v>2.8313999999999999</v>
      </c>
      <c r="S12" s="83">
        <v>5.6143700000000001</v>
      </c>
      <c r="T12" s="83">
        <v>5.5445000000000002</v>
      </c>
      <c r="U12" s="83">
        <v>2.76268</v>
      </c>
      <c r="V12" s="83">
        <v>1.4839</v>
      </c>
      <c r="W12" s="83">
        <v>5.5031300000000005</v>
      </c>
      <c r="X12" s="83">
        <v>5.4363999999999999</v>
      </c>
      <c r="Y12" s="83">
        <v>2.6277699999999999</v>
      </c>
      <c r="Z12" s="83">
        <v>5.3481699999999996</v>
      </c>
      <c r="AA12" s="83">
        <v>5.2625799999999998</v>
      </c>
      <c r="AB12" s="83">
        <v>2.59049</v>
      </c>
      <c r="AC12" s="83">
        <v>4.1486999999999998</v>
      </c>
      <c r="AD12" s="139">
        <v>7.7689300000000001</v>
      </c>
      <c r="AE12" s="83">
        <v>0</v>
      </c>
      <c r="AF12" s="139">
        <v>0</v>
      </c>
      <c r="AG12" s="139">
        <v>0</v>
      </c>
      <c r="AH12" s="139">
        <v>0</v>
      </c>
      <c r="AI12" s="139">
        <v>0</v>
      </c>
      <c r="AJ12" s="83">
        <v>8.0725899999999999</v>
      </c>
      <c r="AK12" s="83">
        <v>8.1774799999999992</v>
      </c>
      <c r="AL12" s="83">
        <v>8.1414299999999997</v>
      </c>
      <c r="AM12" s="83">
        <v>8.1446100000000001</v>
      </c>
      <c r="AN12" s="83">
        <v>8.0040499999999994</v>
      </c>
      <c r="AO12" s="83">
        <v>0</v>
      </c>
      <c r="AP12" s="83">
        <v>0</v>
      </c>
      <c r="AQ12" s="83">
        <v>4.6585900000000002</v>
      </c>
      <c r="AR12" s="83">
        <v>4.4737200000000001</v>
      </c>
      <c r="AS12" s="83">
        <v>4.4432999999999998</v>
      </c>
      <c r="AT12" s="139">
        <v>3.70024</v>
      </c>
      <c r="AU12" s="74">
        <f t="shared" si="0"/>
        <v>175.22342199999994</v>
      </c>
    </row>
    <row r="13" spans="2:47" ht="17.25" customHeight="1">
      <c r="B13" s="3">
        <v>43652</v>
      </c>
      <c r="C13" s="83">
        <v>18.405333599999999</v>
      </c>
      <c r="D13" s="83">
        <v>2.7760848</v>
      </c>
      <c r="E13" s="83">
        <v>4.431</v>
      </c>
      <c r="F13" s="83">
        <v>11.5</v>
      </c>
      <c r="G13" s="83">
        <v>3.6454</v>
      </c>
      <c r="H13" s="83">
        <v>1.3839000000000001</v>
      </c>
      <c r="I13" s="83">
        <v>0.33179999999999998</v>
      </c>
      <c r="J13" s="83">
        <v>0.43530000000000002</v>
      </c>
      <c r="K13" s="83">
        <v>4.1467999999999998</v>
      </c>
      <c r="L13" s="83">
        <v>7.9</v>
      </c>
      <c r="M13" s="83">
        <v>1.92460000000015</v>
      </c>
      <c r="N13" s="83">
        <v>1.0108999999999999</v>
      </c>
      <c r="O13" s="83">
        <v>1.3839000000000001</v>
      </c>
      <c r="P13" s="83">
        <v>0.56310000000000004</v>
      </c>
      <c r="Q13" s="83">
        <v>1.9</v>
      </c>
      <c r="R13" s="83">
        <v>1.0438000000000001</v>
      </c>
      <c r="S13" s="83">
        <v>2.03586</v>
      </c>
      <c r="T13" s="83">
        <v>1.6254900000000001</v>
      </c>
      <c r="U13" s="83">
        <v>1.00044</v>
      </c>
      <c r="V13" s="83">
        <v>1.3820999999999999</v>
      </c>
      <c r="W13" s="83">
        <v>4.09762</v>
      </c>
      <c r="X13" s="83">
        <v>4.0717699999999999</v>
      </c>
      <c r="Y13" s="83">
        <v>1.96618</v>
      </c>
      <c r="Z13" s="83">
        <v>3.9260600000000001</v>
      </c>
      <c r="AA13" s="83">
        <v>3.88856</v>
      </c>
      <c r="AB13" s="83">
        <v>1.91215</v>
      </c>
      <c r="AC13" s="83">
        <v>2.1178000000000003</v>
      </c>
      <c r="AD13" s="139">
        <v>5.5946600000000002</v>
      </c>
      <c r="AE13" s="83">
        <v>1.435E-2</v>
      </c>
      <c r="AF13" s="83">
        <v>1.3789999999999998E-2</v>
      </c>
      <c r="AG13" s="139">
        <v>0</v>
      </c>
      <c r="AH13" s="139">
        <v>0</v>
      </c>
      <c r="AI13" s="139">
        <v>0</v>
      </c>
      <c r="AJ13" s="83">
        <v>5.5199099999999994</v>
      </c>
      <c r="AK13" s="83">
        <v>5.4812099999999999</v>
      </c>
      <c r="AL13" s="83">
        <v>5.3836000000000004</v>
      </c>
      <c r="AM13" s="83">
        <v>5.4353699999999998</v>
      </c>
      <c r="AN13" s="83">
        <v>5.3663500000000006</v>
      </c>
      <c r="AO13" s="83">
        <v>0.46262999999999999</v>
      </c>
      <c r="AP13" s="83">
        <v>6.4739999999999992E-2</v>
      </c>
      <c r="AQ13" s="83">
        <v>4.4148199999999997</v>
      </c>
      <c r="AR13" s="83">
        <v>4.1573400000000005</v>
      </c>
      <c r="AS13" s="83">
        <v>4.2477099999999997</v>
      </c>
      <c r="AT13" s="139">
        <v>10.382790000000002</v>
      </c>
      <c r="AU13" s="74">
        <f t="shared" si="0"/>
        <v>147.34521840000016</v>
      </c>
    </row>
    <row r="14" spans="2:47" ht="17.25" customHeight="1">
      <c r="B14" s="2">
        <v>43653</v>
      </c>
      <c r="C14" s="83">
        <v>17.575430400000002</v>
      </c>
      <c r="D14" s="83">
        <v>9.6204719999999906</v>
      </c>
      <c r="E14" s="83">
        <v>5.1529999999999996</v>
      </c>
      <c r="F14" s="83">
        <v>13.9</v>
      </c>
      <c r="G14" s="83">
        <v>3.1886999999999999</v>
      </c>
      <c r="H14" s="83">
        <v>1.5129000000000001</v>
      </c>
      <c r="I14" s="83">
        <v>0.95740000000000003</v>
      </c>
      <c r="J14" s="83">
        <v>1.3415999999999999</v>
      </c>
      <c r="K14" s="83">
        <v>5.2077</v>
      </c>
      <c r="L14" s="83">
        <v>9.5</v>
      </c>
      <c r="M14" s="83">
        <v>2.4009999999998901</v>
      </c>
      <c r="N14" s="83">
        <v>1.1182999999999998</v>
      </c>
      <c r="O14" s="83">
        <v>1.5129000000000001</v>
      </c>
      <c r="P14" s="83">
        <v>6.4056000000000006</v>
      </c>
      <c r="Q14" s="83">
        <v>6</v>
      </c>
      <c r="R14" s="83">
        <v>3.1854</v>
      </c>
      <c r="S14" s="83">
        <v>6.32125</v>
      </c>
      <c r="T14" s="83">
        <v>5.0682499999999999</v>
      </c>
      <c r="U14" s="83">
        <v>3.1158099999999997</v>
      </c>
      <c r="V14" s="83">
        <v>1.5835999999999999</v>
      </c>
      <c r="W14" s="83">
        <v>5.3952900000000001</v>
      </c>
      <c r="X14" s="83">
        <v>5.3602299999999996</v>
      </c>
      <c r="Y14" s="83">
        <v>2.5487800000000003</v>
      </c>
      <c r="Z14" s="83">
        <v>5.3743400000000001</v>
      </c>
      <c r="AA14" s="83">
        <v>5.4216600000000001</v>
      </c>
      <c r="AB14" s="83">
        <v>2.6448899999999997</v>
      </c>
      <c r="AC14" s="83">
        <v>2.5855999999999999</v>
      </c>
      <c r="AD14" s="139">
        <v>3.78627</v>
      </c>
      <c r="AE14" s="83">
        <v>3.8643800000000001</v>
      </c>
      <c r="AF14" s="83">
        <v>1.96943</v>
      </c>
      <c r="AG14" s="139">
        <v>0</v>
      </c>
      <c r="AH14" s="139">
        <v>0</v>
      </c>
      <c r="AI14" s="139">
        <v>0</v>
      </c>
      <c r="AJ14" s="83">
        <v>6.8623000000000003</v>
      </c>
      <c r="AK14" s="83">
        <v>6.82287</v>
      </c>
      <c r="AL14" s="83">
        <v>6.7273399999999999</v>
      </c>
      <c r="AM14" s="83">
        <v>6.75929</v>
      </c>
      <c r="AN14" s="83">
        <v>6.6948100000000004</v>
      </c>
      <c r="AO14" s="83">
        <v>1.80951</v>
      </c>
      <c r="AP14" s="83">
        <v>0.8002999999999999</v>
      </c>
      <c r="AQ14" s="83">
        <v>5.5763800000000003</v>
      </c>
      <c r="AR14" s="83">
        <v>5.3608000000000002</v>
      </c>
      <c r="AS14" s="83">
        <v>5.4507899999999996</v>
      </c>
      <c r="AT14" s="139">
        <v>7.1619399999999995</v>
      </c>
      <c r="AU14" s="74">
        <f t="shared" si="0"/>
        <v>203.64651239999989</v>
      </c>
    </row>
    <row r="15" spans="2:47" ht="17.25" customHeight="1">
      <c r="B15" s="3">
        <v>43654</v>
      </c>
      <c r="C15" s="83">
        <v>19.2862632</v>
      </c>
      <c r="D15" s="83">
        <v>11.4186216</v>
      </c>
      <c r="E15" s="83">
        <v>2.6320000000000001</v>
      </c>
      <c r="F15" s="83">
        <v>9</v>
      </c>
      <c r="G15" s="83">
        <v>3.3794</v>
      </c>
      <c r="H15" s="83">
        <v>1.2409000000000001</v>
      </c>
      <c r="I15" s="83">
        <v>0.95410000000000006</v>
      </c>
      <c r="J15" s="83">
        <v>1.2287000000000001</v>
      </c>
      <c r="K15" s="83">
        <v>2.6132</v>
      </c>
      <c r="L15" s="83">
        <v>5</v>
      </c>
      <c r="M15" s="83">
        <v>1.3469000000001099</v>
      </c>
      <c r="N15" s="83">
        <v>0.92859999999999998</v>
      </c>
      <c r="O15" s="83">
        <v>1.2409000000000001</v>
      </c>
      <c r="P15" s="83">
        <v>6.9465000000000003</v>
      </c>
      <c r="Q15" s="83">
        <v>6.4</v>
      </c>
      <c r="R15" s="83">
        <v>3.3685999999999998</v>
      </c>
      <c r="S15" s="83">
        <v>6.8364700000000003</v>
      </c>
      <c r="T15" s="83">
        <v>5.5743</v>
      </c>
      <c r="U15" s="83">
        <v>3.4658000000000002</v>
      </c>
      <c r="V15" s="83">
        <v>0.88549999999999995</v>
      </c>
      <c r="W15" s="83">
        <v>6.8107700000000007</v>
      </c>
      <c r="X15" s="83">
        <v>6.9573400000000003</v>
      </c>
      <c r="Y15" s="83">
        <v>3.4138099999999998</v>
      </c>
      <c r="Z15" s="83">
        <v>6.6736000000000004</v>
      </c>
      <c r="AA15" s="83">
        <v>6.7564200000000003</v>
      </c>
      <c r="AB15" s="83">
        <v>3.30009</v>
      </c>
      <c r="AC15" s="83">
        <v>1.3252999999999999</v>
      </c>
      <c r="AD15" s="139">
        <v>3.0133899999999998</v>
      </c>
      <c r="AE15" s="83">
        <v>3.1437900000000001</v>
      </c>
      <c r="AF15" s="83">
        <v>0.76873999999999998</v>
      </c>
      <c r="AG15" s="139">
        <v>0</v>
      </c>
      <c r="AH15" s="139">
        <v>0</v>
      </c>
      <c r="AI15" s="139">
        <v>0</v>
      </c>
      <c r="AJ15" s="83">
        <v>4.2646999999999995</v>
      </c>
      <c r="AK15" s="83">
        <v>4.2172600000000005</v>
      </c>
      <c r="AL15" s="83">
        <v>4.1273100000000005</v>
      </c>
      <c r="AM15" s="83">
        <v>4.1393500000000003</v>
      </c>
      <c r="AN15" s="83">
        <v>4.0717299999999996</v>
      </c>
      <c r="AO15" s="83">
        <v>3.29284</v>
      </c>
      <c r="AP15" s="83">
        <v>0.10118000000000001</v>
      </c>
      <c r="AQ15" s="83">
        <v>2.81915</v>
      </c>
      <c r="AR15" s="83">
        <v>2.6569199999999999</v>
      </c>
      <c r="AS15" s="83">
        <v>2.7532899999999998</v>
      </c>
      <c r="AT15" s="139">
        <v>9.0769599999999997</v>
      </c>
      <c r="AU15" s="74">
        <f t="shared" si="0"/>
        <v>177.43069480000014</v>
      </c>
    </row>
    <row r="16" spans="2:47" ht="17.25" customHeight="1">
      <c r="B16" s="2">
        <v>43655</v>
      </c>
      <c r="C16" s="110">
        <v>15.037116000000001</v>
      </c>
      <c r="D16" s="83">
        <v>8.1126647999999904</v>
      </c>
      <c r="E16" s="83">
        <v>4.9039999999999999</v>
      </c>
      <c r="F16" s="83">
        <v>10.4</v>
      </c>
      <c r="G16" s="83">
        <v>3.0591999999999997</v>
      </c>
      <c r="H16" s="83">
        <v>1.3804000000000001</v>
      </c>
      <c r="I16" s="83">
        <v>1.0580999999999998</v>
      </c>
      <c r="J16" s="83">
        <v>1.4473</v>
      </c>
      <c r="K16" s="83">
        <v>4.4218000000000002</v>
      </c>
      <c r="L16" s="83">
        <v>8.1</v>
      </c>
      <c r="M16" s="83">
        <v>2.1092999999999202</v>
      </c>
      <c r="N16" s="83">
        <v>1.0024999999999999</v>
      </c>
      <c r="O16" s="83">
        <v>1.3804000000000001</v>
      </c>
      <c r="P16" s="83">
        <v>5.4668999999999999</v>
      </c>
      <c r="Q16" s="83">
        <v>5.2</v>
      </c>
      <c r="R16" s="83">
        <v>2.7376999999999998</v>
      </c>
      <c r="S16" s="83">
        <v>5.41378</v>
      </c>
      <c r="T16" s="83">
        <v>4.4211999999999998</v>
      </c>
      <c r="U16" s="83">
        <v>2.7115200000000002</v>
      </c>
      <c r="V16" s="83">
        <v>1.5534000000000001</v>
      </c>
      <c r="W16" s="83">
        <v>5.9105600000000003</v>
      </c>
      <c r="X16" s="83">
        <v>5.9978199999999999</v>
      </c>
      <c r="Y16" s="83">
        <v>2.9131799999999997</v>
      </c>
      <c r="Z16" s="83">
        <v>6.0107900000000001</v>
      </c>
      <c r="AA16" s="83">
        <v>5.9487899999999998</v>
      </c>
      <c r="AB16" s="83">
        <v>2.93567</v>
      </c>
      <c r="AC16" s="83">
        <v>2.3759999999999999</v>
      </c>
      <c r="AD16" s="139">
        <v>5.2045199999999996</v>
      </c>
      <c r="AE16" s="83">
        <v>4.3800000000000002E-3</v>
      </c>
      <c r="AF16" s="83">
        <v>3.1800000000000001E-3</v>
      </c>
      <c r="AG16" s="139">
        <v>0</v>
      </c>
      <c r="AH16" s="83">
        <v>0</v>
      </c>
      <c r="AI16" s="83">
        <v>0</v>
      </c>
      <c r="AJ16" s="83">
        <v>5.3551700000000002</v>
      </c>
      <c r="AK16" s="83">
        <v>5.1672600000000006</v>
      </c>
      <c r="AL16" s="83">
        <v>4.9488700000000003</v>
      </c>
      <c r="AM16" s="83">
        <v>5.2271200000000002</v>
      </c>
      <c r="AN16" s="83">
        <v>5.13483</v>
      </c>
      <c r="AO16" s="83">
        <v>3.2697800000000004</v>
      </c>
      <c r="AP16" s="83">
        <v>0.22663</v>
      </c>
      <c r="AQ16" s="83">
        <v>4.5626300000000004</v>
      </c>
      <c r="AR16" s="83">
        <v>4.2704899999999997</v>
      </c>
      <c r="AS16" s="83">
        <v>4.6129700000000007</v>
      </c>
      <c r="AT16" s="139">
        <v>7.9643900000000007</v>
      </c>
      <c r="AU16" s="74">
        <f t="shared" si="0"/>
        <v>177.96231079999993</v>
      </c>
    </row>
    <row r="17" spans="2:47" ht="17.25" customHeight="1">
      <c r="B17" s="3">
        <v>43656</v>
      </c>
      <c r="C17" s="83">
        <v>16.373145600000001</v>
      </c>
      <c r="D17" s="83">
        <v>9.0593471999999906</v>
      </c>
      <c r="E17" s="83">
        <v>6.33</v>
      </c>
      <c r="F17" s="83">
        <v>13</v>
      </c>
      <c r="G17" s="83">
        <v>4.4539999999999997</v>
      </c>
      <c r="H17" s="83">
        <v>1.5997000000000001</v>
      </c>
      <c r="I17" s="83">
        <v>1.0024999999999999</v>
      </c>
      <c r="J17" s="83">
        <v>1.3124</v>
      </c>
      <c r="K17" s="83">
        <v>5.8796999999999997</v>
      </c>
      <c r="L17" s="83">
        <v>10.3</v>
      </c>
      <c r="M17" s="83">
        <v>2.7422000000000097</v>
      </c>
      <c r="N17" s="83">
        <v>1.2344999999999999</v>
      </c>
      <c r="O17" s="83">
        <v>1.5997000000000001</v>
      </c>
      <c r="P17" s="83">
        <v>7.8413999999999993</v>
      </c>
      <c r="Q17" s="83">
        <v>7.8</v>
      </c>
      <c r="R17" s="83">
        <v>4.0315000000000003</v>
      </c>
      <c r="S17" s="83">
        <v>7.6883999999999997</v>
      </c>
      <c r="T17" s="83">
        <v>6.9752999999999998</v>
      </c>
      <c r="U17" s="83">
        <v>3.9330700000000003</v>
      </c>
      <c r="V17" s="83">
        <v>1.9704999999999999</v>
      </c>
      <c r="W17" s="83">
        <v>6.6506300000000005</v>
      </c>
      <c r="X17" s="83">
        <v>6.7820200000000002</v>
      </c>
      <c r="Y17" s="83">
        <v>3.2701199999999999</v>
      </c>
      <c r="Z17" s="83">
        <v>7.09063</v>
      </c>
      <c r="AA17" s="83">
        <v>7.0176600000000002</v>
      </c>
      <c r="AB17" s="83">
        <v>3.44577</v>
      </c>
      <c r="AC17" s="83">
        <v>4.407</v>
      </c>
      <c r="AD17" s="139">
        <v>6.8296900000000003</v>
      </c>
      <c r="AE17" s="83">
        <v>6.6706499999999993</v>
      </c>
      <c r="AF17" s="83">
        <v>3.3479299999999999</v>
      </c>
      <c r="AG17" s="83">
        <v>6.0774999999999997</v>
      </c>
      <c r="AH17" s="83">
        <v>6.2604100000000003</v>
      </c>
      <c r="AI17" s="83">
        <v>3.1434199999999999</v>
      </c>
      <c r="AJ17" s="83">
        <v>8.2949699999999993</v>
      </c>
      <c r="AK17" s="83">
        <v>8.3358799999999995</v>
      </c>
      <c r="AL17" s="83">
        <v>8.2129399999999997</v>
      </c>
      <c r="AM17" s="83">
        <v>8.3841699999999992</v>
      </c>
      <c r="AN17" s="83">
        <v>8.3100900000000006</v>
      </c>
      <c r="AO17" s="83">
        <v>0.29461000000000004</v>
      </c>
      <c r="AP17" s="83">
        <v>6.8399999999999997E-3</v>
      </c>
      <c r="AQ17" s="83">
        <v>5.9538199999999994</v>
      </c>
      <c r="AR17" s="83">
        <v>5.7327200000000005</v>
      </c>
      <c r="AS17" s="83">
        <v>5.7152799999999999</v>
      </c>
      <c r="AT17" s="139">
        <v>9.3339300000000005</v>
      </c>
      <c r="AU17" s="74">
        <f t="shared" si="0"/>
        <v>254.69604280000004</v>
      </c>
    </row>
    <row r="18" spans="2:47" ht="17.25" customHeight="1">
      <c r="B18" s="2">
        <v>43657</v>
      </c>
      <c r="C18" s="83">
        <v>19.0973592</v>
      </c>
      <c r="D18" s="83">
        <v>10.551348000000001</v>
      </c>
      <c r="E18" s="83">
        <v>5.827</v>
      </c>
      <c r="F18" s="83">
        <v>15.9</v>
      </c>
      <c r="G18" s="83">
        <v>2.4166999999999996</v>
      </c>
      <c r="H18" s="83">
        <v>1.8008</v>
      </c>
      <c r="I18" s="83">
        <v>0.9252999999999999</v>
      </c>
      <c r="J18" s="83">
        <v>1.2467999999999999</v>
      </c>
      <c r="K18" s="83">
        <v>6.5996000000000006</v>
      </c>
      <c r="L18" s="83">
        <v>11.2</v>
      </c>
      <c r="M18" s="83">
        <v>2.7004999999999</v>
      </c>
      <c r="N18" s="83">
        <v>1.3904000000000001</v>
      </c>
      <c r="O18" s="83">
        <v>1.8008</v>
      </c>
      <c r="P18" s="83">
        <v>7.8620000000000001</v>
      </c>
      <c r="Q18" s="83">
        <v>7.4</v>
      </c>
      <c r="R18" s="83">
        <v>3.9229000000000003</v>
      </c>
      <c r="S18" s="83">
        <v>7.5759399999999992</v>
      </c>
      <c r="T18" s="83">
        <v>7.11226</v>
      </c>
      <c r="U18" s="83">
        <v>3.85623</v>
      </c>
      <c r="V18" s="83">
        <v>1.8327</v>
      </c>
      <c r="W18" s="83">
        <v>9.6566200000000002</v>
      </c>
      <c r="X18" s="83">
        <v>9.7545500000000001</v>
      </c>
      <c r="Y18" s="83">
        <v>4.6496000000000004</v>
      </c>
      <c r="Z18" s="83">
        <v>9.4395300000000013</v>
      </c>
      <c r="AA18" s="83">
        <v>9.3646600000000007</v>
      </c>
      <c r="AB18" s="83">
        <v>4.5808500000000008</v>
      </c>
      <c r="AC18" s="83">
        <v>3.6993</v>
      </c>
      <c r="AD18" s="139">
        <v>8.6056799999999996</v>
      </c>
      <c r="AE18" s="83">
        <v>8.476700000000001</v>
      </c>
      <c r="AF18" s="83">
        <v>4.2783899999999999</v>
      </c>
      <c r="AG18" s="83">
        <v>7.8052900000000003</v>
      </c>
      <c r="AH18" s="83">
        <v>7.7559199999999997</v>
      </c>
      <c r="AI18" s="83">
        <v>3.8944200000000002</v>
      </c>
      <c r="AJ18" s="83">
        <v>0.23635</v>
      </c>
      <c r="AK18" s="83">
        <v>0.25152000000000002</v>
      </c>
      <c r="AL18" s="83">
        <v>0.22306000000000001</v>
      </c>
      <c r="AM18" s="83">
        <v>0.23425000000000001</v>
      </c>
      <c r="AN18" s="83">
        <v>0.21934999999999999</v>
      </c>
      <c r="AO18" s="83">
        <v>5.8618800000000002</v>
      </c>
      <c r="AP18" s="83">
        <v>3.6181999999999999</v>
      </c>
      <c r="AQ18" s="83">
        <v>6.9142099999999997</v>
      </c>
      <c r="AR18" s="83">
        <v>6.7352299999999996</v>
      </c>
      <c r="AS18" s="83">
        <v>6.4689399999999999</v>
      </c>
      <c r="AT18" s="139">
        <v>7.1368900000000002</v>
      </c>
      <c r="AU18" s="74">
        <f t="shared" si="0"/>
        <v>250.88002719999989</v>
      </c>
    </row>
    <row r="19" spans="2:47" ht="17.25" customHeight="1">
      <c r="B19" s="3">
        <v>43658</v>
      </c>
      <c r="C19" s="83">
        <v>20.48448239999999</v>
      </c>
      <c r="D19" s="83">
        <v>12.0756648</v>
      </c>
      <c r="E19" s="83">
        <v>4.2270000000000003</v>
      </c>
      <c r="F19" s="83">
        <v>12.7</v>
      </c>
      <c r="G19" s="83">
        <v>3.8395999999999999</v>
      </c>
      <c r="H19" s="83">
        <v>1.4102000000000001</v>
      </c>
      <c r="I19" s="83">
        <v>0.9405</v>
      </c>
      <c r="J19" s="83">
        <v>1.4514</v>
      </c>
      <c r="K19" s="83">
        <v>4.5505000000000004</v>
      </c>
      <c r="L19" s="83">
        <v>8.3000000000000007</v>
      </c>
      <c r="M19" s="83">
        <v>2.4160000000000901</v>
      </c>
      <c r="N19" s="83">
        <v>1.0646</v>
      </c>
      <c r="O19" s="83">
        <v>1.4102000000000001</v>
      </c>
      <c r="P19" s="83">
        <v>6.9348000000000001</v>
      </c>
      <c r="Q19" s="83">
        <v>6.5</v>
      </c>
      <c r="R19" s="83">
        <v>3.4380000000000002</v>
      </c>
      <c r="S19" s="83">
        <v>6.7002899999999999</v>
      </c>
      <c r="T19" s="83">
        <v>6.2655600000000007</v>
      </c>
      <c r="U19" s="83">
        <v>3.3508200000000001</v>
      </c>
      <c r="V19" s="83">
        <v>1.3212000000000002</v>
      </c>
      <c r="W19" s="83">
        <v>7.1682100000000002</v>
      </c>
      <c r="X19" s="83">
        <v>7.2880099999999999</v>
      </c>
      <c r="Y19" s="83">
        <v>3.54121</v>
      </c>
      <c r="Z19" s="83">
        <v>7.4002600000000003</v>
      </c>
      <c r="AA19" s="83">
        <v>7.3989799999999999</v>
      </c>
      <c r="AB19" s="83">
        <v>3.5970599999999999</v>
      </c>
      <c r="AC19" s="83">
        <v>3.2488999999999999</v>
      </c>
      <c r="AD19" s="139">
        <v>5.6791499999999999</v>
      </c>
      <c r="AE19" s="83">
        <v>5.6617100000000002</v>
      </c>
      <c r="AF19" s="83">
        <v>2.8595900000000003</v>
      </c>
      <c r="AG19" s="83">
        <v>5.6424899999999996</v>
      </c>
      <c r="AH19" s="83">
        <v>5.4223100000000004</v>
      </c>
      <c r="AI19" s="83">
        <v>2.8382499999999999</v>
      </c>
      <c r="AJ19" s="83">
        <v>0</v>
      </c>
      <c r="AK19" s="83">
        <v>0</v>
      </c>
      <c r="AL19" s="83">
        <v>0</v>
      </c>
      <c r="AM19" s="83">
        <v>0</v>
      </c>
      <c r="AN19" s="83">
        <v>0</v>
      </c>
      <c r="AO19" s="83">
        <v>4.66587</v>
      </c>
      <c r="AP19" s="83">
        <v>2.56481</v>
      </c>
      <c r="AQ19" s="83">
        <v>4.7125900000000005</v>
      </c>
      <c r="AR19" s="83">
        <v>4.5026299999999999</v>
      </c>
      <c r="AS19" s="83">
        <v>4.6691199999999995</v>
      </c>
      <c r="AT19" s="139">
        <v>7.7698199999999993</v>
      </c>
      <c r="AU19" s="74">
        <f t="shared" si="0"/>
        <v>206.0117872000001</v>
      </c>
    </row>
    <row r="20" spans="2:47" ht="17.25" customHeight="1">
      <c r="B20" s="2">
        <v>43659</v>
      </c>
      <c r="C20" s="83">
        <v>18.062325600000001</v>
      </c>
      <c r="D20" s="83">
        <v>10.795382399999999</v>
      </c>
      <c r="E20" s="83">
        <v>4.0069999999999997</v>
      </c>
      <c r="F20" s="83">
        <v>9.3000000000000007</v>
      </c>
      <c r="G20" s="83">
        <v>3.6031999999999997</v>
      </c>
      <c r="H20" s="83">
        <v>1.3317999999999999</v>
      </c>
      <c r="I20" s="83">
        <v>0.78789999999999993</v>
      </c>
      <c r="J20" s="83">
        <v>1.0352999999999999</v>
      </c>
      <c r="K20" s="83">
        <v>3.5086999999999997</v>
      </c>
      <c r="L20" s="83">
        <v>6.9</v>
      </c>
      <c r="M20" s="83">
        <v>2.7042000000000299</v>
      </c>
      <c r="N20" s="83">
        <v>1.0021</v>
      </c>
      <c r="O20" s="83">
        <v>1.3317999999999999</v>
      </c>
      <c r="P20" s="83">
        <v>7.1586000000000007</v>
      </c>
      <c r="Q20" s="83">
        <v>6.7</v>
      </c>
      <c r="R20" s="83">
        <v>3.5423</v>
      </c>
      <c r="S20" s="83">
        <v>6.9307100000000004</v>
      </c>
      <c r="T20" s="83">
        <v>6.4554600000000004</v>
      </c>
      <c r="U20" s="83">
        <v>3.5037800000000003</v>
      </c>
      <c r="V20" s="83">
        <v>1.27</v>
      </c>
      <c r="W20" s="83">
        <v>5.5419399999999994</v>
      </c>
      <c r="X20" s="83">
        <v>5.5470600000000001</v>
      </c>
      <c r="Y20" s="83">
        <v>2.7191999999999998</v>
      </c>
      <c r="Z20" s="83">
        <v>5.4611299999999998</v>
      </c>
      <c r="AA20" s="83">
        <v>5.7259599999999997</v>
      </c>
      <c r="AB20" s="83">
        <v>2.7360100000000003</v>
      </c>
      <c r="AC20" s="83">
        <v>2.923</v>
      </c>
      <c r="AD20" s="139">
        <v>4.8360200000000004</v>
      </c>
      <c r="AE20" s="83">
        <v>4.7701099999999999</v>
      </c>
      <c r="AF20" s="83">
        <v>2.4809099999999997</v>
      </c>
      <c r="AG20" s="83">
        <v>4.7669899999999998</v>
      </c>
      <c r="AH20" s="83">
        <v>4.6840799999999998</v>
      </c>
      <c r="AI20" s="83">
        <v>2.4703000000000004</v>
      </c>
      <c r="AJ20" s="83">
        <v>0</v>
      </c>
      <c r="AK20" s="83">
        <v>0</v>
      </c>
      <c r="AL20" s="83">
        <v>0</v>
      </c>
      <c r="AM20" s="83">
        <v>0</v>
      </c>
      <c r="AN20" s="83">
        <v>0</v>
      </c>
      <c r="AO20" s="83">
        <v>3.06176</v>
      </c>
      <c r="AP20" s="83">
        <v>2.48644</v>
      </c>
      <c r="AQ20" s="83">
        <v>3.83291</v>
      </c>
      <c r="AR20" s="83">
        <v>3.5543299999999998</v>
      </c>
      <c r="AS20" s="83">
        <v>4.0183499999999999</v>
      </c>
      <c r="AT20" s="139">
        <v>10.343879999999999</v>
      </c>
      <c r="AU20" s="74">
        <f t="shared" si="0"/>
        <v>181.89093800000001</v>
      </c>
    </row>
    <row r="21" spans="2:47" ht="17.25" customHeight="1">
      <c r="B21" s="3">
        <v>43660</v>
      </c>
      <c r="C21" s="83">
        <v>18.9978792</v>
      </c>
      <c r="D21" s="83">
        <v>12.188064000000001</v>
      </c>
      <c r="E21" s="83">
        <v>3.96</v>
      </c>
      <c r="F21" s="83">
        <v>8.6999999999999993</v>
      </c>
      <c r="G21" s="83">
        <v>4.1926999999999994</v>
      </c>
      <c r="H21" s="83">
        <v>1.5962000000000001</v>
      </c>
      <c r="I21" s="83">
        <v>0.57050000000000001</v>
      </c>
      <c r="J21" s="83">
        <v>0.75120000000000009</v>
      </c>
      <c r="K21" s="83">
        <v>4.3731999999999998</v>
      </c>
      <c r="L21" s="83">
        <v>8</v>
      </c>
      <c r="M21" s="83">
        <v>2.3254000000000201</v>
      </c>
      <c r="N21" s="83">
        <v>1.1725000000000001</v>
      </c>
      <c r="O21" s="83">
        <v>1.5962000000000001</v>
      </c>
      <c r="P21" s="83">
        <v>5.5728999999999997</v>
      </c>
      <c r="Q21" s="83">
        <v>5.2</v>
      </c>
      <c r="R21" s="83">
        <v>2.8498999999999999</v>
      </c>
      <c r="S21" s="83">
        <v>5.4389500000000002</v>
      </c>
      <c r="T21" s="83">
        <v>5.1290500000000003</v>
      </c>
      <c r="U21" s="83">
        <v>2.7492100000000002</v>
      </c>
      <c r="V21" s="83">
        <v>1.2452999999999999</v>
      </c>
      <c r="W21" s="83">
        <v>5.1166</v>
      </c>
      <c r="X21" s="83">
        <v>5.0546000000000006</v>
      </c>
      <c r="Y21" s="83">
        <v>2.4355500000000001</v>
      </c>
      <c r="Z21" s="83">
        <v>4.6341400000000004</v>
      </c>
      <c r="AA21" s="83">
        <v>4.5691999999999995</v>
      </c>
      <c r="AB21" s="83">
        <v>2.2484000000000002</v>
      </c>
      <c r="AC21" s="83">
        <v>2.2976999999999999</v>
      </c>
      <c r="AD21" s="139">
        <v>5.8302899999999998</v>
      </c>
      <c r="AE21" s="83">
        <v>5.5725100000000003</v>
      </c>
      <c r="AF21" s="83">
        <v>2.89507</v>
      </c>
      <c r="AG21" s="83">
        <v>5.9123000000000001</v>
      </c>
      <c r="AH21" s="83">
        <v>5.7981999999999996</v>
      </c>
      <c r="AI21" s="83">
        <v>2.9804299999999997</v>
      </c>
      <c r="AJ21" s="83">
        <v>0</v>
      </c>
      <c r="AK21" s="83">
        <v>0</v>
      </c>
      <c r="AL21" s="83">
        <v>0</v>
      </c>
      <c r="AM21" s="83">
        <v>0</v>
      </c>
      <c r="AN21" s="83">
        <v>0</v>
      </c>
      <c r="AO21" s="83">
        <v>5.0183599999999995</v>
      </c>
      <c r="AP21" s="83">
        <v>2.7038699999999998</v>
      </c>
      <c r="AQ21" s="83">
        <v>4.8226100000000001</v>
      </c>
      <c r="AR21" s="83">
        <v>4.5139499999999995</v>
      </c>
      <c r="AS21" s="83">
        <v>4.6598100000000002</v>
      </c>
      <c r="AT21" s="139">
        <v>11.098330000000001</v>
      </c>
      <c r="AU21" s="74">
        <f t="shared" si="0"/>
        <v>184.77107320000005</v>
      </c>
    </row>
    <row r="22" spans="2:47" ht="17.25" customHeight="1">
      <c r="B22" s="2">
        <v>43661</v>
      </c>
      <c r="C22" s="83">
        <v>19.274111999999999</v>
      </c>
      <c r="D22" s="83">
        <v>11.5163136</v>
      </c>
      <c r="E22" s="83">
        <v>5.5970000000000004</v>
      </c>
      <c r="F22" s="83">
        <v>14</v>
      </c>
      <c r="G22" s="83">
        <v>3.7619000000000002</v>
      </c>
      <c r="H22" s="83">
        <v>1.4144000000000001</v>
      </c>
      <c r="I22" s="83">
        <v>0.66970000000000007</v>
      </c>
      <c r="J22" s="83">
        <v>0.88149999999999995</v>
      </c>
      <c r="K22" s="83">
        <v>5.8276000000000003</v>
      </c>
      <c r="L22" s="83">
        <v>9.9</v>
      </c>
      <c r="M22" s="83">
        <v>2.2109999999999799</v>
      </c>
      <c r="N22" s="83">
        <v>1.0514000000000001</v>
      </c>
      <c r="O22" s="83">
        <v>1.4144000000000001</v>
      </c>
      <c r="P22" s="83">
        <v>3.2491999999999996</v>
      </c>
      <c r="Q22" s="83">
        <v>3</v>
      </c>
      <c r="R22" s="83">
        <v>1.6152</v>
      </c>
      <c r="S22" s="83">
        <v>3.1757900000000001</v>
      </c>
      <c r="T22" s="83">
        <v>2.9656100000000003</v>
      </c>
      <c r="U22" s="83">
        <v>1.57131</v>
      </c>
      <c r="V22" s="83">
        <v>1.7474000000000001</v>
      </c>
      <c r="W22" s="83">
        <v>2.4873099999999999</v>
      </c>
      <c r="X22" s="83">
        <v>2.4853400000000003</v>
      </c>
      <c r="Y22" s="83">
        <v>1.23201</v>
      </c>
      <c r="Z22" s="83">
        <v>3.0193300000000001</v>
      </c>
      <c r="AA22" s="83">
        <v>3.0509899999999996</v>
      </c>
      <c r="AB22" s="83">
        <v>1.4802</v>
      </c>
      <c r="AC22" s="83">
        <v>3.7105999999999999</v>
      </c>
      <c r="AD22" s="139">
        <v>6.0931699999999998</v>
      </c>
      <c r="AE22" s="83">
        <v>5.9690500000000002</v>
      </c>
      <c r="AF22" s="83">
        <v>3.0905</v>
      </c>
      <c r="AG22" s="83">
        <v>6.0864200000000004</v>
      </c>
      <c r="AH22" s="83">
        <v>6.0641400000000001</v>
      </c>
      <c r="AI22" s="83">
        <v>3.1196999999999999</v>
      </c>
      <c r="AJ22" s="83">
        <v>0</v>
      </c>
      <c r="AK22" s="83">
        <v>0</v>
      </c>
      <c r="AL22" s="83">
        <v>0</v>
      </c>
      <c r="AM22" s="83">
        <v>0</v>
      </c>
      <c r="AN22" s="83">
        <v>0</v>
      </c>
      <c r="AO22" s="83">
        <v>3.3555300000000003</v>
      </c>
      <c r="AP22" s="83">
        <v>2.5835300000000001</v>
      </c>
      <c r="AQ22" s="83">
        <v>4.8263500000000006</v>
      </c>
      <c r="AR22" s="83">
        <v>4.9827500000000002</v>
      </c>
      <c r="AS22" s="83">
        <v>5.99383</v>
      </c>
      <c r="AT22" s="139">
        <v>8.1711200000000002</v>
      </c>
      <c r="AU22" s="74">
        <f t="shared" si="0"/>
        <v>172.64570559999996</v>
      </c>
    </row>
    <row r="23" spans="2:47" ht="17.25" customHeight="1">
      <c r="B23" s="3">
        <v>43662</v>
      </c>
      <c r="C23" s="83">
        <v>20.449809600000002</v>
      </c>
      <c r="D23" s="83">
        <v>12.0875904</v>
      </c>
      <c r="E23" s="83">
        <v>3.1520000000000001</v>
      </c>
      <c r="F23" s="83">
        <v>9.3000000000000007</v>
      </c>
      <c r="G23" s="83">
        <v>4.7246999999999995</v>
      </c>
      <c r="H23" s="83">
        <v>1.7047999999999999</v>
      </c>
      <c r="I23" s="83">
        <v>0.7591</v>
      </c>
      <c r="J23" s="83">
        <v>0.99139999999999995</v>
      </c>
      <c r="K23" s="83">
        <v>3.4419</v>
      </c>
      <c r="L23" s="83">
        <v>6.3</v>
      </c>
      <c r="M23" s="83">
        <v>1.77930000000012</v>
      </c>
      <c r="N23" s="83">
        <v>1.2905</v>
      </c>
      <c r="O23" s="83">
        <v>1.7047999999999999</v>
      </c>
      <c r="P23" s="83">
        <v>2.6638000000000002</v>
      </c>
      <c r="Q23" s="83">
        <v>2.4</v>
      </c>
      <c r="R23" s="83">
        <v>1.3174999999999999</v>
      </c>
      <c r="S23" s="83">
        <v>2.59558</v>
      </c>
      <c r="T23" s="83">
        <v>2.4196599999999999</v>
      </c>
      <c r="U23" s="83">
        <v>1.2845199999999999</v>
      </c>
      <c r="V23" s="83">
        <v>0.98550000000000004</v>
      </c>
      <c r="W23" s="83">
        <v>4.9693900000000006</v>
      </c>
      <c r="X23" s="83">
        <v>4.9728300000000001</v>
      </c>
      <c r="Y23" s="83">
        <v>2.4639699999999998</v>
      </c>
      <c r="Z23" s="83">
        <v>4.6997</v>
      </c>
      <c r="AA23" s="83">
        <v>4.70899</v>
      </c>
      <c r="AB23" s="83">
        <v>2.3001399999999999</v>
      </c>
      <c r="AC23" s="83">
        <v>2.0287999999999999</v>
      </c>
      <c r="AD23" s="139">
        <v>5.6424200000000004</v>
      </c>
      <c r="AE23" s="83">
        <v>5.4757799999999994</v>
      </c>
      <c r="AF23" s="83">
        <v>2.8268899999999997</v>
      </c>
      <c r="AG23" s="83">
        <v>6.3594600000000003</v>
      </c>
      <c r="AH23" s="83">
        <v>6.2708999999999993</v>
      </c>
      <c r="AI23" s="83">
        <v>3.2106999999999997</v>
      </c>
      <c r="AJ23" s="83">
        <v>0</v>
      </c>
      <c r="AK23" s="83">
        <v>0</v>
      </c>
      <c r="AL23" s="83">
        <v>0</v>
      </c>
      <c r="AM23" s="83">
        <v>0</v>
      </c>
      <c r="AN23" s="83">
        <v>0</v>
      </c>
      <c r="AO23" s="83">
        <v>4.4417999999999997</v>
      </c>
      <c r="AP23" s="83">
        <v>3.1863200000000003</v>
      </c>
      <c r="AQ23" s="83">
        <v>3.6313499999999999</v>
      </c>
      <c r="AR23" s="83">
        <v>3.4688499999999998</v>
      </c>
      <c r="AS23" s="83">
        <v>3.60338</v>
      </c>
      <c r="AT23" s="139">
        <v>6.74838</v>
      </c>
      <c r="AU23" s="74">
        <f t="shared" si="0"/>
        <v>162.3625100000001</v>
      </c>
    </row>
    <row r="24" spans="2:47" ht="17.25" customHeight="1">
      <c r="B24" s="2">
        <v>43663</v>
      </c>
      <c r="C24" s="83">
        <v>18.374421599999998</v>
      </c>
      <c r="D24" s="83">
        <v>11.281307999999999</v>
      </c>
      <c r="E24" s="83">
        <v>3.64</v>
      </c>
      <c r="F24" s="83">
        <v>15.8</v>
      </c>
      <c r="G24" s="83">
        <v>5.3511000000000006</v>
      </c>
      <c r="H24" s="83">
        <v>1.9055</v>
      </c>
      <c r="I24" s="83">
        <v>0.8822000000000001</v>
      </c>
      <c r="J24" s="83">
        <v>1.2282999999999999</v>
      </c>
      <c r="K24" s="83">
        <v>3.8556999999999997</v>
      </c>
      <c r="L24" s="83">
        <v>6.9</v>
      </c>
      <c r="M24" s="83">
        <v>2.1497999999999302</v>
      </c>
      <c r="N24" s="83">
        <v>1.4613</v>
      </c>
      <c r="O24" s="83">
        <v>1.9055</v>
      </c>
      <c r="P24" s="83">
        <v>8.0271000000000008</v>
      </c>
      <c r="Q24" s="83">
        <v>7.4</v>
      </c>
      <c r="R24" s="83">
        <v>3.9189000000000003</v>
      </c>
      <c r="S24" s="83">
        <v>7.9181099999999995</v>
      </c>
      <c r="T24" s="83">
        <v>7.3940299999999999</v>
      </c>
      <c r="U24" s="83">
        <v>3.9359600000000001</v>
      </c>
      <c r="V24" s="83">
        <v>1.1373</v>
      </c>
      <c r="W24" s="83">
        <v>6.3641300000000003</v>
      </c>
      <c r="X24" s="83">
        <v>6.3274399999999993</v>
      </c>
      <c r="Y24" s="83">
        <v>3.0378099999999999</v>
      </c>
      <c r="Z24" s="83">
        <v>6.2119300000000006</v>
      </c>
      <c r="AA24" s="83">
        <v>6.2126099999999997</v>
      </c>
      <c r="AB24" s="83">
        <v>3.0427600000000004</v>
      </c>
      <c r="AC24" s="83">
        <v>3.5253000000000001</v>
      </c>
      <c r="AD24" s="139">
        <v>7.4940600000000002</v>
      </c>
      <c r="AE24" s="83">
        <v>7.3350799999999996</v>
      </c>
      <c r="AF24" s="83">
        <v>3.7149000000000001</v>
      </c>
      <c r="AG24" s="83">
        <v>7.3128199999999994</v>
      </c>
      <c r="AH24" s="83">
        <v>7.2337400000000001</v>
      </c>
      <c r="AI24" s="83">
        <v>3.6624299999999996</v>
      </c>
      <c r="AJ24" s="83">
        <v>0</v>
      </c>
      <c r="AK24" s="83">
        <v>0</v>
      </c>
      <c r="AL24" s="83">
        <v>0</v>
      </c>
      <c r="AM24" s="83">
        <v>0</v>
      </c>
      <c r="AN24" s="83">
        <v>0</v>
      </c>
      <c r="AO24" s="83">
        <v>2.6853000000000002</v>
      </c>
      <c r="AP24" s="83">
        <v>3.6601399999999997</v>
      </c>
      <c r="AQ24" s="83">
        <v>4.2595299999999998</v>
      </c>
      <c r="AR24" s="83">
        <v>4.0679099999999995</v>
      </c>
      <c r="AS24" s="83">
        <v>4.11911</v>
      </c>
      <c r="AT24" s="139">
        <v>4.1353299999999997</v>
      </c>
      <c r="AU24" s="74">
        <f t="shared" si="0"/>
        <v>208.86885959999995</v>
      </c>
    </row>
    <row r="25" spans="2:47" ht="17.25" customHeight="1">
      <c r="B25" s="3">
        <v>43664</v>
      </c>
      <c r="C25" s="83">
        <v>16.431309599999999</v>
      </c>
      <c r="D25" s="83">
        <v>8.9083175999999895</v>
      </c>
      <c r="E25" s="83">
        <v>5.4610000000000003</v>
      </c>
      <c r="F25" s="83">
        <v>17.600000000000001</v>
      </c>
      <c r="G25" s="83">
        <v>4.7610000000000001</v>
      </c>
      <c r="H25" s="83">
        <v>1.7239</v>
      </c>
      <c r="I25" s="83">
        <v>1.0959000000000001</v>
      </c>
      <c r="J25" s="83">
        <v>1.5182</v>
      </c>
      <c r="K25" s="83">
        <v>6.3256000000000006</v>
      </c>
      <c r="L25" s="83">
        <v>11</v>
      </c>
      <c r="M25" s="83">
        <v>2.8515999999999497</v>
      </c>
      <c r="N25" s="83">
        <v>1.298</v>
      </c>
      <c r="O25" s="83">
        <v>1.7239</v>
      </c>
      <c r="P25" s="83">
        <v>9.6883999999999997</v>
      </c>
      <c r="Q25" s="83">
        <v>9.4</v>
      </c>
      <c r="R25" s="83">
        <v>4.7537000000000003</v>
      </c>
      <c r="S25" s="83">
        <v>9.4338300000000004</v>
      </c>
      <c r="T25" s="83">
        <v>3.4735100000000001</v>
      </c>
      <c r="U25" s="83">
        <v>4.8097700000000003</v>
      </c>
      <c r="V25" s="83">
        <v>1.6878</v>
      </c>
      <c r="W25" s="83">
        <v>3.59022</v>
      </c>
      <c r="X25" s="83">
        <v>3.7103800000000002</v>
      </c>
      <c r="Y25" s="83">
        <v>1.8561099999999999</v>
      </c>
      <c r="Z25" s="83">
        <v>4.1681400000000002</v>
      </c>
      <c r="AA25" s="83">
        <v>4.1504899999999996</v>
      </c>
      <c r="AB25" s="83">
        <v>1.9777400000000001</v>
      </c>
      <c r="AC25" s="83">
        <v>4.2545999999999999</v>
      </c>
      <c r="AD25" s="139">
        <v>8.1629900000000006</v>
      </c>
      <c r="AE25" s="83">
        <v>8.0090400000000006</v>
      </c>
      <c r="AF25" s="83">
        <v>1.5221</v>
      </c>
      <c r="AG25" s="83">
        <v>7.6039599999999998</v>
      </c>
      <c r="AH25" s="83">
        <v>7.5284300000000002</v>
      </c>
      <c r="AI25" s="83">
        <v>3.8185700000000002</v>
      </c>
      <c r="AJ25" s="83">
        <v>0</v>
      </c>
      <c r="AK25" s="83">
        <v>0</v>
      </c>
      <c r="AL25" s="83">
        <v>0</v>
      </c>
      <c r="AM25" s="83">
        <v>0</v>
      </c>
      <c r="AN25" s="83">
        <v>0</v>
      </c>
      <c r="AO25" s="83">
        <v>3.2724099999999998</v>
      </c>
      <c r="AP25" s="83">
        <v>3.5778600000000003</v>
      </c>
      <c r="AQ25" s="83">
        <v>6.6843300000000001</v>
      </c>
      <c r="AR25" s="83">
        <v>6.3755600000000001</v>
      </c>
      <c r="AS25" s="83">
        <v>6.4113599999999993</v>
      </c>
      <c r="AT25" s="139">
        <v>2.23265</v>
      </c>
      <c r="AU25" s="74">
        <f t="shared" si="0"/>
        <v>212.85267719999993</v>
      </c>
    </row>
    <row r="26" spans="2:47" ht="17.25" customHeight="1">
      <c r="B26" s="2">
        <v>43665</v>
      </c>
      <c r="C26" s="83">
        <v>19.329621599999999</v>
      </c>
      <c r="D26" s="83">
        <v>11.052936000000001</v>
      </c>
      <c r="E26" s="83">
        <v>6.5289999999999999</v>
      </c>
      <c r="F26" s="83">
        <v>7</v>
      </c>
      <c r="G26" s="83">
        <v>4.0987999999999998</v>
      </c>
      <c r="H26" s="83">
        <v>1.5923</v>
      </c>
      <c r="I26" s="83">
        <v>0.58450000000000002</v>
      </c>
      <c r="J26" s="83">
        <v>0.95829999999999993</v>
      </c>
      <c r="K26" s="83">
        <v>6.4731000000000005</v>
      </c>
      <c r="L26" s="83">
        <v>10.8</v>
      </c>
      <c r="M26" s="83">
        <v>1.83400000000009</v>
      </c>
      <c r="N26" s="83">
        <v>1.147</v>
      </c>
      <c r="O26" s="83">
        <v>1.5923</v>
      </c>
      <c r="P26" s="83">
        <v>7.7858000000000001</v>
      </c>
      <c r="Q26" s="83">
        <v>7.3</v>
      </c>
      <c r="R26" s="83">
        <v>3.8910999999999998</v>
      </c>
      <c r="S26" s="83">
        <v>7.5621200000000002</v>
      </c>
      <c r="T26" s="83">
        <v>7.0677599999999998</v>
      </c>
      <c r="U26" s="83">
        <v>3.77379</v>
      </c>
      <c r="V26" s="83">
        <v>1.9617</v>
      </c>
      <c r="W26" s="83">
        <v>7.8860700000000001</v>
      </c>
      <c r="X26" s="83">
        <v>8.0671900000000001</v>
      </c>
      <c r="Y26" s="83">
        <v>3.9034800000000001</v>
      </c>
      <c r="Z26" s="83">
        <v>8.6943400000000004</v>
      </c>
      <c r="AA26" s="83">
        <v>8.7482000000000006</v>
      </c>
      <c r="AB26" s="83">
        <v>4.20967</v>
      </c>
      <c r="AC26" s="83">
        <v>4.6271000000000004</v>
      </c>
      <c r="AD26" s="139">
        <v>4.9478900000000001</v>
      </c>
      <c r="AE26" s="83">
        <v>4.8019499999999997</v>
      </c>
      <c r="AF26" s="83">
        <v>2.4275300000000004</v>
      </c>
      <c r="AG26" s="83">
        <v>6.0327600000000006</v>
      </c>
      <c r="AH26" s="83">
        <v>4.6819199999999999</v>
      </c>
      <c r="AI26" s="83">
        <v>3.0381300000000002</v>
      </c>
      <c r="AJ26" s="83">
        <v>0</v>
      </c>
      <c r="AK26" s="83">
        <v>0</v>
      </c>
      <c r="AL26" s="83">
        <v>0</v>
      </c>
      <c r="AM26" s="83">
        <v>0</v>
      </c>
      <c r="AN26" s="83">
        <v>0</v>
      </c>
      <c r="AO26" s="83">
        <v>6.6692600000000004</v>
      </c>
      <c r="AP26" s="83">
        <v>3.1861299999999999</v>
      </c>
      <c r="AQ26" s="83">
        <v>6.4329499999999999</v>
      </c>
      <c r="AR26" s="83">
        <v>6.2180799999999996</v>
      </c>
      <c r="AS26" s="83">
        <v>6.2757500000000004</v>
      </c>
      <c r="AT26" s="139">
        <v>0.39887</v>
      </c>
      <c r="AU26" s="74">
        <f t="shared" si="0"/>
        <v>213.58139760000003</v>
      </c>
    </row>
    <row r="27" spans="2:47" ht="17.25" customHeight="1">
      <c r="B27" s="3">
        <v>43666</v>
      </c>
      <c r="C27" s="83">
        <v>20.030508000000001</v>
      </c>
      <c r="D27" s="83">
        <v>12.5602176</v>
      </c>
      <c r="E27" s="83">
        <v>7.2469999999999999</v>
      </c>
      <c r="F27" s="83">
        <v>14.3</v>
      </c>
      <c r="G27" s="83">
        <v>4.1133999999999995</v>
      </c>
      <c r="H27" s="83">
        <v>1.9667000000000001</v>
      </c>
      <c r="I27" s="83">
        <v>1.1485999999999998</v>
      </c>
      <c r="J27" s="83">
        <v>1.6153</v>
      </c>
      <c r="K27" s="83">
        <v>6.9406999999999996</v>
      </c>
      <c r="L27" s="83">
        <v>12.2</v>
      </c>
      <c r="M27" s="83">
        <v>3.0572000000000297</v>
      </c>
      <c r="N27" s="83">
        <v>1.5185</v>
      </c>
      <c r="O27" s="83">
        <v>1.9667000000000001</v>
      </c>
      <c r="P27" s="83">
        <v>9.0102999999999991</v>
      </c>
      <c r="Q27" s="83">
        <v>8.8000000000000007</v>
      </c>
      <c r="R27" s="83">
        <v>4.5796000000000001</v>
      </c>
      <c r="S27" s="83">
        <v>8.8548799999999996</v>
      </c>
      <c r="T27" s="83">
        <v>8.2292999999999985</v>
      </c>
      <c r="U27" s="83">
        <v>4.4311800000000003</v>
      </c>
      <c r="V27" s="83">
        <v>2.2148000000000003</v>
      </c>
      <c r="W27" s="83">
        <v>9.7865599999999997</v>
      </c>
      <c r="X27" s="83">
        <v>10.03608</v>
      </c>
      <c r="Y27" s="83">
        <v>4.7912700000000008</v>
      </c>
      <c r="Z27" s="83">
        <v>9.9983400000000007</v>
      </c>
      <c r="AA27" s="83">
        <v>10.007540000000001</v>
      </c>
      <c r="AB27" s="83">
        <v>4.8482099999999999</v>
      </c>
      <c r="AC27" s="83">
        <v>4.6121000000000008</v>
      </c>
      <c r="AD27" s="139">
        <v>9.0121099999999998</v>
      </c>
      <c r="AE27" s="83">
        <v>8.8822500000000009</v>
      </c>
      <c r="AF27" s="83">
        <v>4.4549700000000003</v>
      </c>
      <c r="AG27" s="83">
        <v>7.2185100000000002</v>
      </c>
      <c r="AH27" s="83">
        <v>7.1093799999999998</v>
      </c>
      <c r="AI27" s="83">
        <v>3.5893099999999998</v>
      </c>
      <c r="AJ27" s="83">
        <v>0</v>
      </c>
      <c r="AK27" s="83">
        <v>0</v>
      </c>
      <c r="AL27" s="83">
        <v>0</v>
      </c>
      <c r="AM27" s="83">
        <v>0</v>
      </c>
      <c r="AN27" s="83">
        <v>0</v>
      </c>
      <c r="AO27" s="83">
        <v>8.7513799999999993</v>
      </c>
      <c r="AP27" s="83">
        <v>4.2893599999999994</v>
      </c>
      <c r="AQ27" s="83">
        <v>6.9800500000000003</v>
      </c>
      <c r="AR27" s="83">
        <v>6.6233500000000003</v>
      </c>
      <c r="AS27" s="83">
        <v>6.9980000000000002</v>
      </c>
      <c r="AT27" s="139">
        <v>6.6490100000000005</v>
      </c>
      <c r="AU27" s="74">
        <f t="shared" si="0"/>
        <v>269.42266560000002</v>
      </c>
    </row>
    <row r="28" spans="2:47" ht="17.25" customHeight="1">
      <c r="B28" s="2">
        <v>43667</v>
      </c>
      <c r="C28" s="83">
        <v>19.138543200000001</v>
      </c>
      <c r="D28" s="110">
        <v>12.810201599999999</v>
      </c>
      <c r="E28" s="83">
        <v>7.7869999999999999</v>
      </c>
      <c r="F28" s="83">
        <v>12.8</v>
      </c>
      <c r="G28" s="83">
        <v>5.2196000000000007</v>
      </c>
      <c r="H28" s="83">
        <v>1.8712</v>
      </c>
      <c r="I28" s="83">
        <v>1.2682</v>
      </c>
      <c r="J28" s="83">
        <v>1.6459000000000001</v>
      </c>
      <c r="K28" s="83">
        <v>7.9876000000000005</v>
      </c>
      <c r="L28" s="83">
        <v>14.5</v>
      </c>
      <c r="M28" s="83">
        <v>3.3468999999999403</v>
      </c>
      <c r="N28" s="83">
        <v>1.4052</v>
      </c>
      <c r="O28" s="83">
        <v>1.8712</v>
      </c>
      <c r="P28" s="83">
        <v>9.4652999999999992</v>
      </c>
      <c r="Q28" s="83">
        <v>9.3000000000000007</v>
      </c>
      <c r="R28" s="83">
        <v>4.7886999999999995</v>
      </c>
      <c r="S28" s="83">
        <v>9.0699400000000008</v>
      </c>
      <c r="T28" s="83">
        <v>8.4675700000000003</v>
      </c>
      <c r="U28" s="83">
        <v>4.5370400000000002</v>
      </c>
      <c r="V28" s="83">
        <v>2.4041999999999999</v>
      </c>
      <c r="W28" s="83">
        <v>9.2258899999999997</v>
      </c>
      <c r="X28" s="83">
        <v>9.36998</v>
      </c>
      <c r="Y28" s="83">
        <v>4.4546899999999994</v>
      </c>
      <c r="Z28" s="83">
        <v>9.4115099999999998</v>
      </c>
      <c r="AA28" s="83">
        <v>9.3680000000000003</v>
      </c>
      <c r="AB28" s="83">
        <v>4.5842799999999997</v>
      </c>
      <c r="AC28" s="83">
        <v>4.8631000000000002</v>
      </c>
      <c r="AD28" s="139">
        <v>5.0966699999999996</v>
      </c>
      <c r="AE28" s="83">
        <v>4.9491000000000005</v>
      </c>
      <c r="AF28" s="83">
        <v>2.5437099999999999</v>
      </c>
      <c r="AG28" s="83">
        <v>4.5498599999999998</v>
      </c>
      <c r="AH28" s="83">
        <v>4.4707499999999998</v>
      </c>
      <c r="AI28" s="83">
        <v>2.2825799999999998</v>
      </c>
      <c r="AJ28" s="83">
        <v>0</v>
      </c>
      <c r="AK28" s="83">
        <v>0</v>
      </c>
      <c r="AL28" s="83">
        <v>0</v>
      </c>
      <c r="AM28" s="83">
        <v>0</v>
      </c>
      <c r="AN28" s="83">
        <v>0</v>
      </c>
      <c r="AO28" s="83">
        <v>7.6301000000000005</v>
      </c>
      <c r="AP28" s="83">
        <v>3.8149600000000001</v>
      </c>
      <c r="AQ28" s="83">
        <v>8.1493699999999993</v>
      </c>
      <c r="AR28" s="83">
        <v>7.7548000000000004</v>
      </c>
      <c r="AS28" s="83">
        <v>8.2941000000000003</v>
      </c>
      <c r="AT28" s="139">
        <v>8.9381200000000014</v>
      </c>
      <c r="AU28" s="74">
        <f t="shared" si="0"/>
        <v>259.43586479999993</v>
      </c>
    </row>
    <row r="29" spans="2:47" ht="17.25" customHeight="1">
      <c r="B29" s="3">
        <v>43668</v>
      </c>
      <c r="C29" s="83">
        <v>18.161366400000002</v>
      </c>
      <c r="D29" s="83">
        <v>12.2444016</v>
      </c>
      <c r="E29" s="83">
        <v>7.4429999999999996</v>
      </c>
      <c r="F29" s="83">
        <v>18.100000000000001</v>
      </c>
      <c r="G29" s="83">
        <v>3.8062</v>
      </c>
      <c r="H29" s="83">
        <v>1.3342000000000001</v>
      </c>
      <c r="I29" s="83">
        <v>1.1542000000000001</v>
      </c>
      <c r="J29" s="83">
        <v>1.5255999999999998</v>
      </c>
      <c r="K29" s="83">
        <v>7.0585000000000004</v>
      </c>
      <c r="L29" s="83">
        <v>12.8</v>
      </c>
      <c r="M29" s="83">
        <v>2.3491000000001598</v>
      </c>
      <c r="N29" s="83">
        <v>1.0315000000000001</v>
      </c>
      <c r="O29" s="83">
        <v>1.3342000000000001</v>
      </c>
      <c r="P29" s="83">
        <v>6.9963999999999995</v>
      </c>
      <c r="Q29" s="83">
        <v>6.5</v>
      </c>
      <c r="R29" s="83">
        <v>3.4920999999999998</v>
      </c>
      <c r="S29" s="83">
        <v>6.8641099999999993</v>
      </c>
      <c r="T29" s="83">
        <v>6.37758</v>
      </c>
      <c r="U29" s="83">
        <v>3.49241</v>
      </c>
      <c r="V29" s="83">
        <v>2.3306999999999998</v>
      </c>
      <c r="W29" s="83">
        <v>8.1424900000000004</v>
      </c>
      <c r="X29" s="83">
        <v>8.4402399999999993</v>
      </c>
      <c r="Y29" s="83">
        <v>4.0375700000000005</v>
      </c>
      <c r="Z29" s="83">
        <v>9.506219999999999</v>
      </c>
      <c r="AA29" s="83">
        <v>9.5236499999999999</v>
      </c>
      <c r="AB29" s="83">
        <v>4.6158900000000003</v>
      </c>
      <c r="AC29" s="83">
        <v>4.5028000000000006</v>
      </c>
      <c r="AD29" s="139">
        <v>8.7837899999999998</v>
      </c>
      <c r="AE29" s="83">
        <v>8.5614299999999997</v>
      </c>
      <c r="AF29" s="83">
        <v>4.3603000000000005</v>
      </c>
      <c r="AG29" s="83">
        <v>7.2930399999999995</v>
      </c>
      <c r="AH29" s="83">
        <v>7.1921499999999998</v>
      </c>
      <c r="AI29" s="83">
        <v>3.6589200000000002</v>
      </c>
      <c r="AJ29" s="83">
        <v>0</v>
      </c>
      <c r="AK29" s="83">
        <v>0</v>
      </c>
      <c r="AL29" s="83">
        <v>0</v>
      </c>
      <c r="AM29" s="83">
        <v>0</v>
      </c>
      <c r="AN29" s="83">
        <v>0</v>
      </c>
      <c r="AO29" s="83">
        <v>5.7101199999999999</v>
      </c>
      <c r="AP29" s="83">
        <v>2.8952199999999997</v>
      </c>
      <c r="AQ29" s="83">
        <v>6.9026999999999994</v>
      </c>
      <c r="AR29" s="83">
        <v>6.6325200000000004</v>
      </c>
      <c r="AS29" s="83">
        <v>7.18201</v>
      </c>
      <c r="AT29" s="139">
        <v>8.8477000000000015</v>
      </c>
      <c r="AU29" s="74">
        <f t="shared" si="0"/>
        <v>251.18432800000011</v>
      </c>
    </row>
    <row r="30" spans="2:47" ht="17.25" customHeight="1">
      <c r="B30" s="2">
        <v>43669</v>
      </c>
      <c r="C30" s="83">
        <v>18.040706400000001</v>
      </c>
      <c r="D30" s="83">
        <v>12.2734632</v>
      </c>
      <c r="E30" s="83">
        <v>5.6130000000000004</v>
      </c>
      <c r="F30" s="83">
        <v>19.100000000000001</v>
      </c>
      <c r="G30" s="83">
        <v>5.0696000000000003</v>
      </c>
      <c r="H30" s="83">
        <v>1.7938000000000001</v>
      </c>
      <c r="I30" s="83">
        <v>0.89239999999999997</v>
      </c>
      <c r="J30" s="83">
        <v>1.3182</v>
      </c>
      <c r="K30" s="83">
        <v>6.2995000000000001</v>
      </c>
      <c r="L30" s="83">
        <v>10.6</v>
      </c>
      <c r="M30" s="83">
        <v>2.7917000000000098</v>
      </c>
      <c r="N30" s="83">
        <v>1.3857000000000002</v>
      </c>
      <c r="O30" s="83">
        <v>1.7938000000000001</v>
      </c>
      <c r="P30" s="83">
        <v>9.8447000000000013</v>
      </c>
      <c r="Q30" s="83">
        <v>9.3000000000000007</v>
      </c>
      <c r="R30" s="83">
        <v>4.9231999999999996</v>
      </c>
      <c r="S30" s="83">
        <v>9.5540200000000013</v>
      </c>
      <c r="T30" s="83">
        <v>8.75291</v>
      </c>
      <c r="U30" s="83">
        <v>4.8373699999999999</v>
      </c>
      <c r="V30" s="83">
        <v>1.6980999999999999</v>
      </c>
      <c r="W30" s="83">
        <v>9.8620599999999996</v>
      </c>
      <c r="X30" s="83">
        <v>10.087350000000001</v>
      </c>
      <c r="Y30" s="83">
        <v>4.7633199999999993</v>
      </c>
      <c r="Z30" s="83">
        <v>9.6212499999999999</v>
      </c>
      <c r="AA30" s="83">
        <v>9.4517299999999995</v>
      </c>
      <c r="AB30" s="83">
        <v>4.6656499999999994</v>
      </c>
      <c r="AC30" s="83">
        <v>4.3250000000000002</v>
      </c>
      <c r="AD30" s="139">
        <v>8.3066899999999997</v>
      </c>
      <c r="AE30" s="83">
        <v>8.4690499999999993</v>
      </c>
      <c r="AF30" s="83">
        <v>4.2597500000000004</v>
      </c>
      <c r="AG30" s="83">
        <v>7.6221099999999993</v>
      </c>
      <c r="AH30" s="83">
        <v>7.5518299999999998</v>
      </c>
      <c r="AI30" s="83">
        <v>3.8057699999999999</v>
      </c>
      <c r="AJ30" s="83">
        <v>0</v>
      </c>
      <c r="AK30" s="83">
        <v>0.32547000000000004</v>
      </c>
      <c r="AL30" s="83">
        <v>0</v>
      </c>
      <c r="AM30" s="83">
        <v>0</v>
      </c>
      <c r="AN30" s="83">
        <v>0</v>
      </c>
      <c r="AO30" s="83">
        <v>7.3556499999999998</v>
      </c>
      <c r="AP30" s="83">
        <v>3.5239199999999999</v>
      </c>
      <c r="AQ30" s="83">
        <v>6.8656699999999997</v>
      </c>
      <c r="AR30" s="83">
        <v>6.5694300000000005</v>
      </c>
      <c r="AS30" s="83">
        <v>6.3698900000000007</v>
      </c>
      <c r="AT30" s="139">
        <v>7.8175699999999999</v>
      </c>
      <c r="AU30" s="74">
        <f t="shared" si="0"/>
        <v>267.50132960000002</v>
      </c>
    </row>
    <row r="31" spans="2:47" ht="17.25" customHeight="1">
      <c r="B31" s="3">
        <v>43670</v>
      </c>
      <c r="C31" s="83">
        <v>19.432416</v>
      </c>
      <c r="D31" s="83">
        <v>11.434538399999999</v>
      </c>
      <c r="E31" s="83">
        <v>7.6210000000000004</v>
      </c>
      <c r="F31" s="83">
        <v>15.2</v>
      </c>
      <c r="G31" s="83">
        <v>4.9231000000000007</v>
      </c>
      <c r="H31" s="83">
        <v>2.1453000000000002</v>
      </c>
      <c r="I31" s="83">
        <v>1.2665</v>
      </c>
      <c r="J31" s="83">
        <v>1.6624000000000001</v>
      </c>
      <c r="K31" s="83">
        <v>7.9545000000000003</v>
      </c>
      <c r="L31" s="83">
        <v>14.1</v>
      </c>
      <c r="M31" s="83">
        <v>3.3993999999998299</v>
      </c>
      <c r="N31" s="83">
        <v>1.6577999999999999</v>
      </c>
      <c r="O31" s="83">
        <v>2.1453000000000002</v>
      </c>
      <c r="P31" s="83">
        <v>8.9184000000000001</v>
      </c>
      <c r="Q31" s="83">
        <v>8.4</v>
      </c>
      <c r="R31" s="83">
        <v>4.4512</v>
      </c>
      <c r="S31" s="83">
        <v>8.8163799999999988</v>
      </c>
      <c r="T31" s="83">
        <v>8.1572600000000008</v>
      </c>
      <c r="U31" s="83">
        <v>4.3528199999999995</v>
      </c>
      <c r="V31" s="83">
        <v>2.3266</v>
      </c>
      <c r="W31" s="83">
        <v>9.9970099999999995</v>
      </c>
      <c r="X31" s="83">
        <v>10.220690000000001</v>
      </c>
      <c r="Y31" s="83">
        <v>4.8772500000000001</v>
      </c>
      <c r="Z31" s="83">
        <v>10.141489999999999</v>
      </c>
      <c r="AA31" s="83">
        <v>10.060889999999999</v>
      </c>
      <c r="AB31" s="83">
        <v>4.8995100000000003</v>
      </c>
      <c r="AC31" s="83">
        <v>5.1586000000000007</v>
      </c>
      <c r="AD31" s="139">
        <v>9.0488300000000006</v>
      </c>
      <c r="AE31" s="83">
        <v>8.8652300000000004</v>
      </c>
      <c r="AF31" s="83">
        <v>4.4807299999999994</v>
      </c>
      <c r="AG31" s="83">
        <v>7.6970299999999998</v>
      </c>
      <c r="AH31" s="83">
        <v>7.5992199999999999</v>
      </c>
      <c r="AI31" s="83">
        <v>3.8290100000000002</v>
      </c>
      <c r="AJ31" s="83">
        <v>0</v>
      </c>
      <c r="AK31" s="83">
        <v>0.87485999999999997</v>
      </c>
      <c r="AL31" s="83">
        <v>0</v>
      </c>
      <c r="AM31" s="83">
        <v>0</v>
      </c>
      <c r="AN31" s="83">
        <v>0</v>
      </c>
      <c r="AO31" s="83">
        <f>9170.06/1000</f>
        <v>9.1700599999999994</v>
      </c>
      <c r="AP31" s="83">
        <v>4.5160600000000004</v>
      </c>
      <c r="AQ31" s="83">
        <f>7974.23/1000</f>
        <v>7.9742299999999995</v>
      </c>
      <c r="AR31" s="83">
        <f>7642.56/1000</f>
        <v>7.6425600000000005</v>
      </c>
      <c r="AS31" s="83">
        <f>8130.35/1000</f>
        <v>8.13035</v>
      </c>
      <c r="AT31" s="139">
        <f>8239.55/1000</f>
        <v>8.2395499999999995</v>
      </c>
      <c r="AU31" s="74">
        <f t="shared" si="0"/>
        <v>281.78807439999991</v>
      </c>
    </row>
    <row r="32" spans="2:47" ht="17.25" customHeight="1">
      <c r="B32" s="2">
        <v>43671</v>
      </c>
      <c r="C32" s="83">
        <v>15.593831999999999</v>
      </c>
      <c r="D32" s="83">
        <v>11.9832024</v>
      </c>
      <c r="E32" s="83">
        <v>7.0990000000000002</v>
      </c>
      <c r="F32" s="83">
        <v>16.3</v>
      </c>
      <c r="G32" s="83">
        <v>4.6028000000000002</v>
      </c>
      <c r="H32" s="83">
        <v>1.9194</v>
      </c>
      <c r="I32" s="83">
        <v>0.91300000000000003</v>
      </c>
      <c r="J32" s="83">
        <v>1.5405</v>
      </c>
      <c r="K32" s="83">
        <v>7.3186999999999998</v>
      </c>
      <c r="L32" s="83">
        <v>12.5</v>
      </c>
      <c r="M32" s="83">
        <v>3.1609000000000402</v>
      </c>
      <c r="N32" s="83">
        <v>1.4644000000000001</v>
      </c>
      <c r="O32" s="83">
        <v>1.9194</v>
      </c>
      <c r="P32" s="83">
        <v>8.8267000000000007</v>
      </c>
      <c r="Q32" s="83">
        <v>8.3000000000000007</v>
      </c>
      <c r="R32" s="83">
        <v>4.4568999999999992</v>
      </c>
      <c r="S32" s="83">
        <v>8.6742000000000008</v>
      </c>
      <c r="T32" s="83">
        <v>8.1387499999999999</v>
      </c>
      <c r="U32" s="83">
        <v>4.3290800000000003</v>
      </c>
      <c r="V32" s="83">
        <v>2.2149999999999999</v>
      </c>
      <c r="W32" s="83">
        <v>7.3271199999999999</v>
      </c>
      <c r="X32" s="83">
        <v>7.3718000000000004</v>
      </c>
      <c r="Y32" s="83">
        <v>3.5836399999999999</v>
      </c>
      <c r="Z32" s="83">
        <v>8.6244800000000001</v>
      </c>
      <c r="AA32" s="83">
        <v>8.6903500000000005</v>
      </c>
      <c r="AB32" s="83">
        <v>4.1924999999999999</v>
      </c>
      <c r="AC32" s="83">
        <v>4.8776999999999999</v>
      </c>
      <c r="AD32" s="139">
        <v>9.0633099999999995</v>
      </c>
      <c r="AE32" s="83">
        <v>8.9422099999999993</v>
      </c>
      <c r="AF32" s="83">
        <v>4.5121599999999997</v>
      </c>
      <c r="AG32" s="83">
        <v>7.8920500000000002</v>
      </c>
      <c r="AH32" s="83">
        <v>7.74322</v>
      </c>
      <c r="AI32" s="83">
        <v>3.8794299999999997</v>
      </c>
      <c r="AJ32" s="83">
        <v>0</v>
      </c>
      <c r="AK32" s="83">
        <v>5.9563000000000006</v>
      </c>
      <c r="AL32" s="83">
        <v>0</v>
      </c>
      <c r="AM32" s="83">
        <v>9.1637900000000005</v>
      </c>
      <c r="AN32" s="83">
        <v>8.7404599999999988</v>
      </c>
      <c r="AO32" s="83">
        <f>8071.72/1000</f>
        <v>8.0717200000000009</v>
      </c>
      <c r="AP32" s="83">
        <v>4.0086300000000001</v>
      </c>
      <c r="AQ32" s="83">
        <f>7368.91/1000</f>
        <v>7.3689099999999996</v>
      </c>
      <c r="AR32" s="83">
        <f>7061.47/1000</f>
        <v>7.0614699999999999</v>
      </c>
      <c r="AS32" s="83">
        <f>7357.62/1000</f>
        <v>7.3576199999999998</v>
      </c>
      <c r="AT32" s="139">
        <f>8049.24/1000</f>
        <v>8.0492399999999993</v>
      </c>
      <c r="AU32" s="74">
        <f t="shared" si="0"/>
        <v>283.73387440000005</v>
      </c>
    </row>
    <row r="33" spans="2:47" ht="17.25" customHeight="1">
      <c r="B33" s="3">
        <v>43672</v>
      </c>
      <c r="C33" s="83">
        <v>15.262523999999999</v>
      </c>
      <c r="D33" s="83">
        <v>8.57704079999999</v>
      </c>
      <c r="E33" s="83">
        <v>6.6289999999999996</v>
      </c>
      <c r="F33" s="83">
        <v>16.899999999999999</v>
      </c>
      <c r="G33" s="83">
        <v>4.9782000000000002</v>
      </c>
      <c r="H33" s="83">
        <v>1.7872999999999999</v>
      </c>
      <c r="I33" s="83">
        <v>1.0214000000000001</v>
      </c>
      <c r="J33" s="83">
        <v>1.4596</v>
      </c>
      <c r="K33" s="83">
        <v>7.3748999999999993</v>
      </c>
      <c r="L33" s="83">
        <v>12.8</v>
      </c>
      <c r="M33" s="83">
        <v>2.8812999999999303</v>
      </c>
      <c r="N33" s="83">
        <v>1.3528</v>
      </c>
      <c r="O33" s="83">
        <v>1.7872999999999999</v>
      </c>
      <c r="P33" s="83">
        <v>7.6571999999999996</v>
      </c>
      <c r="Q33" s="83">
        <v>7.2</v>
      </c>
      <c r="R33" s="83">
        <v>3.8190999999999997</v>
      </c>
      <c r="S33" s="83">
        <v>7.4537100000000001</v>
      </c>
      <c r="T33" s="83">
        <v>7.0048500000000002</v>
      </c>
      <c r="U33" s="83">
        <v>3.7573099999999999</v>
      </c>
      <c r="V33" s="83">
        <v>2.0975000000000001</v>
      </c>
      <c r="W33" s="83">
        <v>6.6855600000000006</v>
      </c>
      <c r="X33" s="83">
        <v>6.6842799999999993</v>
      </c>
      <c r="Y33" s="83">
        <v>3.2060200000000001</v>
      </c>
      <c r="Z33" s="83">
        <v>7.1345200000000002</v>
      </c>
      <c r="AA33" s="83">
        <v>7.0829899999999997</v>
      </c>
      <c r="AB33" s="83">
        <v>3.4638499999999999</v>
      </c>
      <c r="AC33" s="83">
        <v>4.3686000000000007</v>
      </c>
      <c r="AD33" s="139">
        <v>5.57904</v>
      </c>
      <c r="AE33" s="83">
        <v>6.9190800000000001</v>
      </c>
      <c r="AF33" s="83">
        <v>3.5387399999999998</v>
      </c>
      <c r="AG33" s="83">
        <v>5.8168800000000003</v>
      </c>
      <c r="AH33" s="83">
        <v>5.6574999999999998</v>
      </c>
      <c r="AI33" s="83">
        <v>2.88402</v>
      </c>
      <c r="AJ33" s="83">
        <v>0</v>
      </c>
      <c r="AK33" s="83">
        <v>7.2342899999999997</v>
      </c>
      <c r="AL33" s="83">
        <v>0</v>
      </c>
      <c r="AM33" s="83">
        <v>7.7460399999999998</v>
      </c>
      <c r="AN33" s="83">
        <v>7.6503900000000007</v>
      </c>
      <c r="AO33" s="83">
        <f>7444.72/1000</f>
        <v>7.4447200000000002</v>
      </c>
      <c r="AP33" s="83">
        <v>3.6652600000000004</v>
      </c>
      <c r="AQ33" s="83">
        <f>7513.5/1000</f>
        <v>7.5134999999999996</v>
      </c>
      <c r="AR33" s="83">
        <f>7259.78/1000</f>
        <v>7.2597800000000001</v>
      </c>
      <c r="AS33" s="83">
        <f>7469.47/1000</f>
        <v>7.4694700000000003</v>
      </c>
      <c r="AT33" s="139">
        <f>8364.66/1000</f>
        <v>8.3646600000000007</v>
      </c>
      <c r="AU33" s="74">
        <f t="shared" si="0"/>
        <v>255.17022479999986</v>
      </c>
    </row>
    <row r="34" spans="2:47" ht="17.25" customHeight="1">
      <c r="B34" s="2">
        <v>43673</v>
      </c>
      <c r="C34" s="83">
        <v>21.66</v>
      </c>
      <c r="D34" s="83">
        <v>0</v>
      </c>
      <c r="E34" s="83">
        <v>4.0999999999999996</v>
      </c>
      <c r="F34" s="83">
        <v>10.5</v>
      </c>
      <c r="G34" s="83">
        <v>4.4000000000000004</v>
      </c>
      <c r="H34" s="83">
        <v>7.3</v>
      </c>
      <c r="I34" s="83">
        <v>0.81</v>
      </c>
      <c r="J34" s="83">
        <v>1.1000000000000001</v>
      </c>
      <c r="K34" s="83">
        <v>3.6</v>
      </c>
      <c r="L34" s="83">
        <v>6.2</v>
      </c>
      <c r="M34" s="83">
        <v>2.37</v>
      </c>
      <c r="N34" s="83">
        <v>1.2</v>
      </c>
      <c r="O34" s="83">
        <v>1.6</v>
      </c>
      <c r="P34" s="83">
        <v>6.71</v>
      </c>
      <c r="Q34" s="83">
        <v>6.2</v>
      </c>
      <c r="R34" s="83">
        <v>3.4</v>
      </c>
      <c r="S34" s="83">
        <v>6.6377700000000006</v>
      </c>
      <c r="T34" s="83">
        <v>6.2805299999999997</v>
      </c>
      <c r="U34" s="83">
        <v>3.3381799999999999</v>
      </c>
      <c r="V34" s="83">
        <v>1.3</v>
      </c>
      <c r="W34" s="83">
        <v>7.9917499999999997</v>
      </c>
      <c r="X34" s="83">
        <v>8.2102400000000006</v>
      </c>
      <c r="Y34" s="83">
        <v>3.9779400000000003</v>
      </c>
      <c r="Z34" s="83">
        <v>7.9128999999999996</v>
      </c>
      <c r="AA34" s="83">
        <v>7.9329099999999997</v>
      </c>
      <c r="AB34" s="83">
        <v>3.8831100000000003</v>
      </c>
      <c r="AC34" s="83">
        <v>3.7</v>
      </c>
      <c r="AD34" s="139">
        <v>2.2999999999999998</v>
      </c>
      <c r="AE34" s="83">
        <v>4.46</v>
      </c>
      <c r="AF34" s="83">
        <v>2.3199999999999998</v>
      </c>
      <c r="AG34" s="83">
        <v>3.97</v>
      </c>
      <c r="AH34" s="83">
        <v>3.87</v>
      </c>
      <c r="AI34" s="83">
        <v>1.99</v>
      </c>
      <c r="AJ34" s="83">
        <v>3.28</v>
      </c>
      <c r="AK34" s="83">
        <v>5.74</v>
      </c>
      <c r="AL34" s="83">
        <v>3.5</v>
      </c>
      <c r="AM34" s="83">
        <v>5.68</v>
      </c>
      <c r="AN34" s="83">
        <v>5.7</v>
      </c>
      <c r="AO34" s="83">
        <v>6.65</v>
      </c>
      <c r="AP34" s="83">
        <v>3.16</v>
      </c>
      <c r="AQ34" s="83">
        <v>8.1</v>
      </c>
      <c r="AR34" s="83">
        <v>7.7</v>
      </c>
      <c r="AS34" s="83">
        <v>8.1999999999999993</v>
      </c>
      <c r="AT34" s="139">
        <v>7.87</v>
      </c>
      <c r="AU34" s="74">
        <f t="shared" si="0"/>
        <v>226.80532999999997</v>
      </c>
    </row>
    <row r="35" spans="2:47" ht="17.25" customHeight="1">
      <c r="B35" s="3">
        <v>43674</v>
      </c>
      <c r="C35" s="83">
        <v>16.05</v>
      </c>
      <c r="D35" s="83">
        <v>6.33</v>
      </c>
      <c r="E35" s="83">
        <v>6.2</v>
      </c>
      <c r="F35" s="83">
        <v>13.4</v>
      </c>
      <c r="G35" s="83">
        <v>5</v>
      </c>
      <c r="H35" s="83">
        <v>8</v>
      </c>
      <c r="I35" s="83">
        <v>1.1399999999999999</v>
      </c>
      <c r="J35" s="83">
        <v>1.59</v>
      </c>
      <c r="K35" s="83">
        <v>6</v>
      </c>
      <c r="L35" s="83">
        <v>11</v>
      </c>
      <c r="M35" s="83">
        <v>2.78</v>
      </c>
      <c r="N35" s="83">
        <v>1.4</v>
      </c>
      <c r="O35" s="83">
        <v>1.8</v>
      </c>
      <c r="P35" s="83">
        <v>7.45</v>
      </c>
      <c r="Q35" s="83">
        <v>6.9</v>
      </c>
      <c r="R35" s="83">
        <v>3.7</v>
      </c>
      <c r="S35" s="83">
        <v>7.2210100000000006</v>
      </c>
      <c r="T35" s="83">
        <v>6.8481999999999994</v>
      </c>
      <c r="U35" s="83">
        <v>3.6564000000000001</v>
      </c>
      <c r="V35" s="83">
        <v>1.9</v>
      </c>
      <c r="W35" s="83">
        <v>5.4183699999999995</v>
      </c>
      <c r="X35" s="83">
        <v>5.5588199999999999</v>
      </c>
      <c r="Y35" s="83">
        <v>2.6938299999999997</v>
      </c>
      <c r="Z35" s="83">
        <v>5.8694600000000001</v>
      </c>
      <c r="AA35" s="83">
        <v>5.8752700000000004</v>
      </c>
      <c r="AB35" s="83">
        <v>2.8567800000000001</v>
      </c>
      <c r="AC35" s="83">
        <v>4.5</v>
      </c>
      <c r="AD35" s="139">
        <v>6.75</v>
      </c>
      <c r="AE35" s="83">
        <v>6.6</v>
      </c>
      <c r="AF35" s="83">
        <v>3.39</v>
      </c>
      <c r="AG35" s="83">
        <v>6.16</v>
      </c>
      <c r="AH35" s="83">
        <v>6.06</v>
      </c>
      <c r="AI35" s="83">
        <v>3.11</v>
      </c>
      <c r="AJ35" s="83">
        <v>9.5399999999999991</v>
      </c>
      <c r="AK35" s="83">
        <v>9.56</v>
      </c>
      <c r="AL35" s="83">
        <v>9.51</v>
      </c>
      <c r="AM35" s="83">
        <v>9.5500000000000007</v>
      </c>
      <c r="AN35" s="83">
        <v>8.83</v>
      </c>
      <c r="AO35" s="83">
        <v>7.51</v>
      </c>
      <c r="AP35" s="83">
        <v>3.74</v>
      </c>
      <c r="AQ35" s="83">
        <v>5.6</v>
      </c>
      <c r="AR35" s="83">
        <v>5.6</v>
      </c>
      <c r="AS35" s="83">
        <v>6.1</v>
      </c>
      <c r="AT35" s="139">
        <v>4.9000000000000004</v>
      </c>
      <c r="AU35" s="74">
        <f t="shared" si="0"/>
        <v>263.64814000000001</v>
      </c>
    </row>
    <row r="36" spans="2:47" ht="17.25" customHeight="1">
      <c r="B36" s="2">
        <v>43675</v>
      </c>
      <c r="C36" s="83">
        <v>17.13</v>
      </c>
      <c r="D36" s="83">
        <v>12.06</v>
      </c>
      <c r="E36" s="83">
        <v>4.7</v>
      </c>
      <c r="F36" s="83">
        <v>12.02</v>
      </c>
      <c r="G36" s="83">
        <v>5.2</v>
      </c>
      <c r="H36" s="83">
        <v>7.7</v>
      </c>
      <c r="I36" s="83">
        <v>0.95</v>
      </c>
      <c r="J36" s="83">
        <v>1.32</v>
      </c>
      <c r="K36" s="83">
        <v>5.8</v>
      </c>
      <c r="L36" s="83">
        <v>9.9</v>
      </c>
      <c r="M36" s="83">
        <v>2.0699999999999998</v>
      </c>
      <c r="N36" s="83">
        <v>1.4</v>
      </c>
      <c r="O36" s="83">
        <v>1.8</v>
      </c>
      <c r="P36" s="83">
        <v>6.93</v>
      </c>
      <c r="Q36" s="83">
        <v>6.4</v>
      </c>
      <c r="R36" s="83">
        <v>3.4</v>
      </c>
      <c r="S36" s="83">
        <v>6.8214799999999993</v>
      </c>
      <c r="T36" s="83">
        <v>6.3730399999999996</v>
      </c>
      <c r="U36" s="83">
        <v>3.3696799999999998</v>
      </c>
      <c r="V36" s="83">
        <v>1.5</v>
      </c>
      <c r="W36" s="83">
        <v>8.3108700000000013</v>
      </c>
      <c r="X36" s="83">
        <v>8.416360000000001</v>
      </c>
      <c r="Y36" s="83">
        <v>4.07104</v>
      </c>
      <c r="Z36" s="83">
        <v>8.6088500000000003</v>
      </c>
      <c r="AA36" s="83">
        <v>8.63462</v>
      </c>
      <c r="AB36" s="83">
        <v>4.1642799999999998</v>
      </c>
      <c r="AC36" s="83">
        <v>4.5999999999999996</v>
      </c>
      <c r="AD36" s="139">
        <v>6.2</v>
      </c>
      <c r="AE36" s="83">
        <v>6.07</v>
      </c>
      <c r="AF36" s="83">
        <v>3.14</v>
      </c>
      <c r="AG36" s="83">
        <v>5.85</v>
      </c>
      <c r="AH36" s="83">
        <v>5.87</v>
      </c>
      <c r="AI36" s="83">
        <v>2.77</v>
      </c>
      <c r="AJ36" s="83">
        <v>7.44</v>
      </c>
      <c r="AK36" s="83">
        <v>7.42</v>
      </c>
      <c r="AL36" s="83">
        <v>6.99</v>
      </c>
      <c r="AM36" s="83">
        <v>7.41</v>
      </c>
      <c r="AN36" s="83">
        <v>4.4400000000000004</v>
      </c>
      <c r="AO36" s="83">
        <v>7.24</v>
      </c>
      <c r="AP36" s="83">
        <v>3.55</v>
      </c>
      <c r="AQ36" s="83">
        <v>5.6</v>
      </c>
      <c r="AR36" s="83">
        <v>5.7</v>
      </c>
      <c r="AS36" s="83">
        <v>5.9</v>
      </c>
      <c r="AT36" s="139">
        <v>7.15</v>
      </c>
      <c r="AU36" s="74">
        <f t="shared" si="0"/>
        <v>262.39022</v>
      </c>
    </row>
    <row r="37" spans="2:47" ht="17.25" customHeight="1">
      <c r="B37" s="3">
        <v>43676</v>
      </c>
      <c r="C37" s="83">
        <f>2.9+13.75</f>
        <v>16.649999999999999</v>
      </c>
      <c r="D37" s="83">
        <v>12.55</v>
      </c>
      <c r="E37" s="83">
        <v>5.38</v>
      </c>
      <c r="F37" s="83">
        <v>10.644399999999999</v>
      </c>
      <c r="G37" s="83">
        <v>3.5044</v>
      </c>
      <c r="H37" s="83">
        <v>5.4928999999999997</v>
      </c>
      <c r="I37" s="83">
        <v>0.68370000000000009</v>
      </c>
      <c r="J37" s="83">
        <v>0.88939999999999997</v>
      </c>
      <c r="K37" s="83">
        <v>5.6411000000000007</v>
      </c>
      <c r="L37" s="83">
        <v>10.3491</v>
      </c>
      <c r="M37" s="83">
        <v>3.1139000000000001</v>
      </c>
      <c r="N37" s="83">
        <v>1.0028999999999999</v>
      </c>
      <c r="O37" s="83">
        <v>1.3842999999999999</v>
      </c>
      <c r="P37" s="83">
        <v>5.3736999999999995</v>
      </c>
      <c r="Q37" s="83">
        <v>4.9622000000000002</v>
      </c>
      <c r="R37" s="83">
        <v>2.6591999999999998</v>
      </c>
      <c r="S37" s="83">
        <v>5.36747</v>
      </c>
      <c r="T37" s="83">
        <v>5.0055500000000004</v>
      </c>
      <c r="U37" s="83">
        <v>2.6588799999999999</v>
      </c>
      <c r="V37" s="83">
        <v>1.6291</v>
      </c>
      <c r="W37" s="83">
        <v>5.8046699999999998</v>
      </c>
      <c r="X37" s="83">
        <v>5.8193199999999994</v>
      </c>
      <c r="Y37" s="83">
        <v>2.8799699999999997</v>
      </c>
      <c r="Z37" s="83">
        <v>5.7860200000000006</v>
      </c>
      <c r="AA37" s="83">
        <v>5.7743100000000007</v>
      </c>
      <c r="AB37" s="83">
        <v>2.8176999999999999</v>
      </c>
      <c r="AC37" s="83">
        <v>3.6224000000000003</v>
      </c>
      <c r="AD37" s="139">
        <v>4.7941599999999998</v>
      </c>
      <c r="AE37" s="83">
        <v>4.6428700000000003</v>
      </c>
      <c r="AF37" s="83">
        <v>2.39812</v>
      </c>
      <c r="AG37" s="83">
        <v>4.8146700000000004</v>
      </c>
      <c r="AH37" s="83">
        <v>4.665</v>
      </c>
      <c r="AI37" s="83">
        <v>2.41784</v>
      </c>
      <c r="AJ37" s="83">
        <v>6.6378599999999999</v>
      </c>
      <c r="AK37" s="83">
        <v>6.5984399999999992</v>
      </c>
      <c r="AL37" s="83">
        <v>6.5149099999999995</v>
      </c>
      <c r="AM37" s="83">
        <v>6.5438999999999998</v>
      </c>
      <c r="AN37" s="83">
        <v>3.9340799999999998</v>
      </c>
      <c r="AO37" s="83">
        <v>4.9046099999999999</v>
      </c>
      <c r="AP37" s="83">
        <v>2.3114699999999999</v>
      </c>
      <c r="AQ37" s="83">
        <v>6.2235200000000006</v>
      </c>
      <c r="AR37" s="83">
        <v>5.8865100000000004</v>
      </c>
      <c r="AS37" s="83">
        <v>5.98855</v>
      </c>
      <c r="AT37" s="139">
        <v>7.0659999999999998</v>
      </c>
      <c r="AU37" s="74">
        <f t="shared" si="0"/>
        <v>223.78909999999996</v>
      </c>
    </row>
    <row r="38" spans="2:47" ht="17.25" customHeight="1">
      <c r="B38" s="2">
        <v>43677</v>
      </c>
      <c r="C38" s="83">
        <f>4.39+12.53</f>
        <v>16.919999999999998</v>
      </c>
      <c r="D38" s="83">
        <v>11.24</v>
      </c>
      <c r="E38" s="83">
        <v>2.4119999999999999</v>
      </c>
      <c r="F38" s="83">
        <v>5.0259</v>
      </c>
      <c r="G38" s="83">
        <v>3.7949000000000002</v>
      </c>
      <c r="H38" s="83">
        <v>5.4058999999999999</v>
      </c>
      <c r="I38" s="83">
        <v>0.627</v>
      </c>
      <c r="J38" s="83">
        <v>0.81679999999999997</v>
      </c>
      <c r="K38" s="83">
        <v>2.8084000000000002</v>
      </c>
      <c r="L38" s="83">
        <v>5.1310000000000002</v>
      </c>
      <c r="M38" s="83">
        <v>3.1139000000000001</v>
      </c>
      <c r="N38" s="83">
        <v>1.0490999999999999</v>
      </c>
      <c r="O38" s="83">
        <v>1.4016</v>
      </c>
      <c r="P38" s="83">
        <v>3.7940999999999998</v>
      </c>
      <c r="Q38" s="83">
        <v>3.4965999999999999</v>
      </c>
      <c r="R38" s="83">
        <v>1.8917999999999999</v>
      </c>
      <c r="S38" s="83">
        <v>3.9203600000000001</v>
      </c>
      <c r="T38" s="83">
        <v>3.6632099999999999</v>
      </c>
      <c r="U38" s="83">
        <v>1.9394400000000001</v>
      </c>
      <c r="V38" s="83">
        <v>0.75779999999999992</v>
      </c>
      <c r="W38" s="83">
        <v>3.7399</v>
      </c>
      <c r="X38" s="83">
        <v>3.7715399999999999</v>
      </c>
      <c r="Y38" s="83">
        <v>1.84432</v>
      </c>
      <c r="Z38" s="83">
        <v>4.0695800000000002</v>
      </c>
      <c r="AA38" s="83">
        <v>4.0946899999999999</v>
      </c>
      <c r="AB38" s="83">
        <v>1.9896800000000001</v>
      </c>
      <c r="AC38" s="83">
        <v>1.3528</v>
      </c>
      <c r="AD38" s="139">
        <v>4.60304</v>
      </c>
      <c r="AE38" s="83">
        <v>4.5197700000000003</v>
      </c>
      <c r="AF38" s="83">
        <v>2.3402600000000002</v>
      </c>
      <c r="AG38" s="83">
        <v>4.4140200000000007</v>
      </c>
      <c r="AH38" s="83">
        <v>4.3319999999999999</v>
      </c>
      <c r="AI38" s="83">
        <v>2.2307299999999999</v>
      </c>
      <c r="AJ38" s="83">
        <v>4.9557600000000006</v>
      </c>
      <c r="AK38" s="83">
        <v>5.3551700000000002</v>
      </c>
      <c r="AL38" s="83">
        <v>5.2557399999999994</v>
      </c>
      <c r="AM38" s="83">
        <v>5.28878</v>
      </c>
      <c r="AN38" s="83">
        <v>1.2883</v>
      </c>
      <c r="AO38" s="83">
        <v>5.41927</v>
      </c>
      <c r="AP38" s="83">
        <v>2.5819399999999999</v>
      </c>
      <c r="AQ38" s="83">
        <v>3.1979499999999996</v>
      </c>
      <c r="AR38" s="83">
        <v>2.9968400000000002</v>
      </c>
      <c r="AS38" s="83">
        <v>3.0670100000000002</v>
      </c>
      <c r="AT38" s="139">
        <v>5.00779</v>
      </c>
      <c r="AU38" s="74">
        <f t="shared" si="0"/>
        <v>166.92669000000001</v>
      </c>
    </row>
    <row r="39" spans="2:47" ht="17.25" customHeight="1">
      <c r="B39" s="4" t="s">
        <v>578</v>
      </c>
      <c r="C39" s="10">
        <f t="shared" ref="C39:AS39" si="1">SUM(C8:C38)</f>
        <v>555.83079359999999</v>
      </c>
      <c r="D39" s="10">
        <f t="shared" si="1"/>
        <v>278.24743199999995</v>
      </c>
      <c r="E39" s="10">
        <f t="shared" si="1"/>
        <v>163.79999999999995</v>
      </c>
      <c r="F39" s="10">
        <f t="shared" si="1"/>
        <v>377.7903</v>
      </c>
      <c r="G39" s="10">
        <f t="shared" si="1"/>
        <v>130.85140000000001</v>
      </c>
      <c r="H39" s="10">
        <f t="shared" si="1"/>
        <v>75.751000000000005</v>
      </c>
      <c r="I39" s="10">
        <f t="shared" si="1"/>
        <v>27.657699999999998</v>
      </c>
      <c r="J39" s="10">
        <f t="shared" si="1"/>
        <v>38.404100000000014</v>
      </c>
      <c r="K39" s="10">
        <f t="shared" si="1"/>
        <v>170.8092</v>
      </c>
      <c r="L39" s="10">
        <f t="shared" si="1"/>
        <v>304.38009999999997</v>
      </c>
      <c r="M39" s="10">
        <f t="shared" si="1"/>
        <v>77.538400000000166</v>
      </c>
      <c r="N39" s="10">
        <f t="shared" si="1"/>
        <v>38.060200000000002</v>
      </c>
      <c r="O39" s="10">
        <f t="shared" si="1"/>
        <v>49.838100000000004</v>
      </c>
      <c r="P39" s="10">
        <f t="shared" si="1"/>
        <v>177.14289999999997</v>
      </c>
      <c r="Q39" s="10">
        <f t="shared" si="1"/>
        <v>196.55880000000002</v>
      </c>
      <c r="R39" s="10">
        <f t="shared" si="1"/>
        <v>104.05800000000002</v>
      </c>
      <c r="S39" s="10">
        <f t="shared" si="1"/>
        <v>204.32589000000002</v>
      </c>
      <c r="T39" s="10">
        <f t="shared" si="1"/>
        <v>184.16536999999994</v>
      </c>
      <c r="U39" s="10">
        <f t="shared" si="1"/>
        <v>102.20482000000001</v>
      </c>
      <c r="V39" s="10">
        <f t="shared" si="1"/>
        <v>51.754899999999992</v>
      </c>
      <c r="W39" s="10">
        <f t="shared" si="1"/>
        <v>198.12421000000003</v>
      </c>
      <c r="X39" s="10">
        <f t="shared" si="1"/>
        <v>200.69672999999995</v>
      </c>
      <c r="Y39" s="10">
        <f t="shared" si="1"/>
        <v>96.884170000000012</v>
      </c>
      <c r="Z39" s="10">
        <f t="shared" si="1"/>
        <v>203.70297000000002</v>
      </c>
      <c r="AA39" s="10">
        <f t="shared" si="1"/>
        <v>203.58019999999999</v>
      </c>
      <c r="AB39" s="10">
        <f t="shared" si="1"/>
        <v>99.604810000000015</v>
      </c>
      <c r="AC39" s="10">
        <f t="shared" si="1"/>
        <v>112.09340000000002</v>
      </c>
      <c r="AD39" s="10">
        <f t="shared" si="1"/>
        <v>177.47736000000003</v>
      </c>
      <c r="AE39" s="10">
        <f t="shared" si="1"/>
        <v>151.69506999999996</v>
      </c>
      <c r="AF39" s="10">
        <f t="shared" si="1"/>
        <v>73.959640000000007</v>
      </c>
      <c r="AG39" s="10">
        <f t="shared" si="1"/>
        <v>136.93948999999998</v>
      </c>
      <c r="AH39" s="10">
        <f t="shared" si="1"/>
        <v>133.86383999999998</v>
      </c>
      <c r="AI39" s="10">
        <f t="shared" si="1"/>
        <v>68.645870000000002</v>
      </c>
      <c r="AJ39" s="10">
        <f t="shared" si="1"/>
        <v>96.957630000000009</v>
      </c>
      <c r="AK39" s="10">
        <f t="shared" si="1"/>
        <v>114.05694999999999</v>
      </c>
      <c r="AL39" s="10">
        <f t="shared" si="1"/>
        <v>95.88488000000001</v>
      </c>
      <c r="AM39" s="10">
        <f t="shared" si="1"/>
        <v>116.07776999999999</v>
      </c>
      <c r="AN39" s="10">
        <f t="shared" si="1"/>
        <v>104.46024000000001</v>
      </c>
      <c r="AO39" s="10">
        <f t="shared" si="1"/>
        <v>154.56692999999999</v>
      </c>
      <c r="AP39" s="10">
        <f t="shared" si="1"/>
        <v>82.527529999999999</v>
      </c>
      <c r="AQ39" s="10">
        <f t="shared" si="1"/>
        <v>180.43332999999998</v>
      </c>
      <c r="AR39" s="10">
        <f t="shared" si="1"/>
        <v>173.23492999999993</v>
      </c>
      <c r="AS39" s="10">
        <f t="shared" si="1"/>
        <v>179.36950000000004</v>
      </c>
      <c r="AT39" s="10">
        <f t="shared" ref="AT39" si="2">SUM(AT8:AT38)</f>
        <v>226.44117000000003</v>
      </c>
      <c r="AU39" s="74">
        <f>SUM(C39:AT39)</f>
        <v>6690.4480255999979</v>
      </c>
    </row>
    <row r="40" spans="2:47" ht="17.25" customHeight="1">
      <c r="B40" s="5" t="s">
        <v>579</v>
      </c>
      <c r="C40" s="11">
        <v>0.71058129139784931</v>
      </c>
      <c r="D40" s="11">
        <v>0.27688991397849461</v>
      </c>
      <c r="E40" s="11">
        <v>0.22216935483870964</v>
      </c>
      <c r="F40" s="11">
        <v>0.52398790322580646</v>
      </c>
      <c r="G40" s="11">
        <v>0.20460026881720433</v>
      </c>
      <c r="H40" s="11">
        <v>0.24179852150537626</v>
      </c>
      <c r="I40" s="11">
        <v>3.4214381720430113E-2</v>
      </c>
      <c r="J40" s="11">
        <v>4.4518413978494618E-2</v>
      </c>
      <c r="K40" s="11">
        <v>0.22040994623655916</v>
      </c>
      <c r="L40" s="11">
        <v>0.39955510752688167</v>
      </c>
      <c r="M40" s="11">
        <v>0.10595846774193543</v>
      </c>
      <c r="N40" s="11">
        <v>1.1059584677419401</v>
      </c>
      <c r="O40" s="11">
        <v>6.5931698924731177E-2</v>
      </c>
      <c r="P40" s="11">
        <v>0.12273978494623655</v>
      </c>
      <c r="Q40" s="11">
        <v>0.13257258064516131</v>
      </c>
      <c r="R40" s="11">
        <v>6.2336155913978501E-2</v>
      </c>
      <c r="S40" s="11">
        <v>0.2698909946236559</v>
      </c>
      <c r="T40" s="11">
        <v>0.26846067204301077</v>
      </c>
      <c r="U40" s="11">
        <v>0.11535506720430108</v>
      </c>
      <c r="V40" s="11">
        <v>6.8858198924731204E-2</v>
      </c>
      <c r="W40" s="11">
        <v>0.24235481182795698</v>
      </c>
      <c r="X40" s="11">
        <v>0.24771650537634407</v>
      </c>
      <c r="Y40" s="11">
        <v>0.11815970430107524</v>
      </c>
      <c r="Z40" s="11">
        <v>0.25173349462365585</v>
      </c>
      <c r="AA40" s="11">
        <v>0.25146232526881718</v>
      </c>
      <c r="AB40" s="11">
        <v>0.12335146505376343</v>
      </c>
      <c r="AC40" s="11">
        <v>0.14959489247311827</v>
      </c>
      <c r="AD40" s="11">
        <v>0.22492657258064513</v>
      </c>
      <c r="AE40" s="11">
        <v>0.22369744623655918</v>
      </c>
      <c r="AF40" s="11">
        <v>0.1149854301075269</v>
      </c>
      <c r="AG40" s="11">
        <v>0.22239239247311823</v>
      </c>
      <c r="AH40" s="11">
        <v>0.20872934139784952</v>
      </c>
      <c r="AI40" s="11">
        <v>0.11357141129032258</v>
      </c>
      <c r="AJ40" s="11">
        <v>0.23954465053763438</v>
      </c>
      <c r="AK40" s="11">
        <v>0.22626430107526888</v>
      </c>
      <c r="AL40" s="11">
        <v>0.2406371505376344</v>
      </c>
      <c r="AM40" s="11">
        <v>0.24508454301075275</v>
      </c>
      <c r="AN40" s="11">
        <v>0.20546149193548391</v>
      </c>
      <c r="AO40" s="11">
        <v>1.20546149193548</v>
      </c>
      <c r="AP40" s="11">
        <v>2.20546149193548</v>
      </c>
      <c r="AQ40" s="11">
        <v>3.20546149193548</v>
      </c>
      <c r="AR40" s="11">
        <v>4.2054614919354796</v>
      </c>
      <c r="AS40" s="11">
        <v>5.2054614919354796</v>
      </c>
      <c r="AT40" s="11">
        <v>6.2054614919354796</v>
      </c>
      <c r="AU40" s="74">
        <f t="shared" si="0"/>
        <v>31.079224073655897</v>
      </c>
    </row>
    <row r="41" spans="2:47" ht="17.25" customHeight="1">
      <c r="B41" s="16"/>
    </row>
    <row r="42" spans="2:47" s="1" customFormat="1">
      <c r="B42" s="17" t="s">
        <v>580</v>
      </c>
    </row>
    <row r="43" spans="2:47" s="1" customFormat="1">
      <c r="B43" s="17" t="s">
        <v>581</v>
      </c>
    </row>
    <row r="44" spans="2:47" s="1" customFormat="1"/>
    <row r="45" spans="2:47" s="1" customFormat="1">
      <c r="B45" s="98" t="e">
        <f>"GERAÇÃO (MWh) - "&amp;#REF!</f>
        <v>#REF!</v>
      </c>
    </row>
    <row r="46" spans="2:47" s="7" customFormat="1" ht="13.9">
      <c r="B46" s="29"/>
    </row>
    <row r="47" spans="2:47" s="6" customFormat="1" ht="13.9">
      <c r="B47" s="31" t="s">
        <v>582</v>
      </c>
    </row>
    <row r="48" spans="2:47"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2">
    <mergeCell ref="C4:AU4"/>
    <mergeCell ref="AU5:AU6"/>
  </mergeCells>
  <conditionalFormatting sqref="C26">
    <cfRule type="cellIs" dxfId="248" priority="1" operator="lessThan">
      <formula>C$7</formula>
    </cfRule>
  </conditionalFormatting>
  <conditionalFormatting sqref="E8:AT38">
    <cfRule type="cellIs" dxfId="247" priority="2" operator="lessThan">
      <formula>E$7</formula>
    </cfRule>
  </conditionalFormatting>
  <dataValidations count="1">
    <dataValidation type="list" allowBlank="1" showInputMessage="1" showErrorMessage="1" sqref="AS5" xr:uid="{91E14193-CE99-4E4A-81D3-B9E7631D3C89}">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9C274-EBE7-477D-840A-CDAA15B53E80}">
  <sheetPr codeName="Planilha17"/>
  <dimension ref="A1:E7"/>
  <sheetViews>
    <sheetView workbookViewId="0">
      <selection activeCell="I11" sqref="I11"/>
    </sheetView>
  </sheetViews>
  <sheetFormatPr defaultRowHeight="14.45"/>
  <cols>
    <col min="1" max="1" width="13.42578125" bestFit="1" customWidth="1"/>
  </cols>
  <sheetData>
    <row r="1" spans="1:5" ht="16.149999999999999" thickBot="1">
      <c r="A1" s="128">
        <v>45463</v>
      </c>
      <c r="B1" s="129">
        <v>362.4</v>
      </c>
      <c r="C1">
        <f>B1/1000</f>
        <v>0.3624</v>
      </c>
      <c r="D1" s="83">
        <v>2.7675000000000001</v>
      </c>
      <c r="E1" s="13">
        <f>D1+C1</f>
        <v>3.1299000000000001</v>
      </c>
    </row>
    <row r="2" spans="1:5" ht="16.149999999999999" thickBot="1">
      <c r="A2" s="128">
        <v>45464</v>
      </c>
      <c r="B2" s="129">
        <v>362</v>
      </c>
      <c r="C2">
        <f t="shared" ref="C2:C7" si="0">B2/1000</f>
        <v>0.36199999999999999</v>
      </c>
      <c r="D2" s="83">
        <v>2.7561</v>
      </c>
      <c r="E2" s="13">
        <f t="shared" ref="E2:E7" si="1">D2+C2</f>
        <v>3.1181000000000001</v>
      </c>
    </row>
    <row r="3" spans="1:5" ht="16.149999999999999" thickBot="1">
      <c r="A3" s="128">
        <v>45465</v>
      </c>
      <c r="B3" s="129">
        <v>271.60000000000002</v>
      </c>
      <c r="C3">
        <f t="shared" si="0"/>
        <v>0.27160000000000001</v>
      </c>
      <c r="D3" s="83">
        <v>2.1038000000000001</v>
      </c>
      <c r="E3" s="13">
        <f t="shared" si="1"/>
        <v>2.3754</v>
      </c>
    </row>
    <row r="4" spans="1:5" ht="16.149999999999999" thickBot="1">
      <c r="A4" s="128">
        <v>45466</v>
      </c>
      <c r="B4" s="129">
        <v>394.2</v>
      </c>
      <c r="C4">
        <f t="shared" si="0"/>
        <v>0.39419999999999999</v>
      </c>
      <c r="D4" s="83">
        <v>2.9968000000000004</v>
      </c>
      <c r="E4" s="13">
        <f t="shared" si="1"/>
        <v>3.3910000000000005</v>
      </c>
    </row>
    <row r="5" spans="1:5" ht="16.149999999999999" thickBot="1">
      <c r="A5" s="128">
        <v>45467</v>
      </c>
      <c r="B5" s="129">
        <v>359.9</v>
      </c>
      <c r="C5">
        <f t="shared" si="0"/>
        <v>0.3599</v>
      </c>
      <c r="D5" s="83">
        <v>2.6844000000000001</v>
      </c>
      <c r="E5" s="13">
        <f t="shared" si="1"/>
        <v>3.0443000000000002</v>
      </c>
    </row>
    <row r="6" spans="1:5" ht="16.149999999999999" thickBot="1">
      <c r="A6" s="128">
        <v>45468</v>
      </c>
      <c r="B6" s="129">
        <v>399.1</v>
      </c>
      <c r="C6">
        <f t="shared" si="0"/>
        <v>0.39910000000000001</v>
      </c>
      <c r="D6" s="83">
        <v>3.0449000000000002</v>
      </c>
      <c r="E6" s="13">
        <f t="shared" si="1"/>
        <v>3.444</v>
      </c>
    </row>
    <row r="7" spans="1:5" ht="16.149999999999999" thickBot="1">
      <c r="A7" s="128">
        <v>45469</v>
      </c>
      <c r="B7" s="129">
        <v>335</v>
      </c>
      <c r="C7">
        <f t="shared" si="0"/>
        <v>0.33500000000000002</v>
      </c>
      <c r="E7" s="13">
        <f t="shared" si="1"/>
        <v>0.33500000000000002</v>
      </c>
    </row>
  </sheetData>
  <conditionalFormatting sqref="D1:D6">
    <cfRule type="expression" dxfId="246" priority="1">
      <formula>D1&lt;D$7</formula>
    </cfRule>
  </conditionalFormatting>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3E6-B03E-4F3F-8526-16BECE929C64}">
  <sheetPr codeName="Planilha18">
    <pageSetUpPr fitToPage="1"/>
  </sheetPr>
  <dimension ref="A3:GB511"/>
  <sheetViews>
    <sheetView showGridLines="0" zoomScaleNormal="100"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435">
        <v>45292</v>
      </c>
      <c r="D4" s="436"/>
      <c r="E4" s="436"/>
      <c r="F4" s="436"/>
      <c r="G4" s="436"/>
      <c r="H4" s="436"/>
      <c r="I4" s="436"/>
      <c r="J4" s="436"/>
      <c r="K4" s="436"/>
      <c r="L4" s="436"/>
      <c r="M4" s="436"/>
      <c r="N4" s="436"/>
      <c r="O4" s="436"/>
      <c r="P4" s="436"/>
      <c r="Q4" s="436"/>
      <c r="R4" s="436"/>
      <c r="S4" s="436"/>
      <c r="T4" s="436"/>
      <c r="U4" s="436"/>
      <c r="V4" s="436"/>
      <c r="W4" s="436"/>
      <c r="X4" s="436"/>
      <c r="Y4" s="436"/>
      <c r="Z4" s="436"/>
      <c r="AA4" s="436"/>
      <c r="AB4" s="436"/>
      <c r="AC4" s="436"/>
      <c r="AD4" s="436"/>
      <c r="AE4" s="436"/>
      <c r="AF4" s="436"/>
      <c r="AG4" s="437">
        <v>45323</v>
      </c>
      <c r="AH4" s="438"/>
      <c r="AI4" s="438"/>
      <c r="AJ4" s="438"/>
      <c r="AK4" s="438"/>
      <c r="AL4" s="438"/>
      <c r="AM4" s="438"/>
      <c r="AN4" s="438"/>
      <c r="AO4" s="438"/>
      <c r="AP4" s="438"/>
      <c r="AQ4" s="438"/>
      <c r="AR4" s="438"/>
      <c r="AS4" s="438"/>
      <c r="AT4" s="438"/>
      <c r="AU4" s="438"/>
      <c r="AV4" s="438"/>
      <c r="AW4" s="438"/>
      <c r="AX4" s="438"/>
      <c r="AY4" s="438"/>
      <c r="AZ4" s="438"/>
      <c r="BA4" s="438"/>
      <c r="BB4" s="438"/>
      <c r="BC4" s="438"/>
      <c r="BD4" s="438"/>
      <c r="BE4" s="438"/>
      <c r="BF4" s="438"/>
      <c r="BG4" s="438"/>
      <c r="BH4" s="438"/>
      <c r="BI4" s="438"/>
      <c r="BJ4" s="438"/>
      <c r="BK4" s="438"/>
      <c r="BL4" s="438"/>
      <c r="BM4" s="438"/>
      <c r="BN4" s="438"/>
      <c r="BO4" s="438"/>
      <c r="BP4" s="438"/>
      <c r="BQ4" s="438"/>
      <c r="BR4" s="438"/>
      <c r="BS4" s="439">
        <v>45352</v>
      </c>
      <c r="BT4" s="440"/>
      <c r="BU4" s="440"/>
      <c r="BV4" s="440"/>
      <c r="BW4" s="440"/>
      <c r="BX4" s="440"/>
      <c r="BY4" s="440"/>
      <c r="BZ4" s="440"/>
      <c r="CA4" s="440"/>
      <c r="CB4" s="440"/>
      <c r="CC4" s="440"/>
      <c r="CD4" s="440"/>
      <c r="CE4" s="440"/>
      <c r="CF4" s="440"/>
      <c r="CG4" s="440"/>
      <c r="CH4" s="440"/>
      <c r="CI4" s="440"/>
      <c r="CJ4" s="440"/>
      <c r="CK4" s="440"/>
      <c r="CL4" s="440"/>
      <c r="CM4" s="440"/>
      <c r="CN4" s="440"/>
      <c r="CO4" s="440"/>
      <c r="CP4" s="440"/>
      <c r="CQ4" s="440"/>
      <c r="CR4" s="440"/>
      <c r="CS4" s="440"/>
      <c r="CT4" s="440"/>
      <c r="CU4" s="440"/>
      <c r="CV4" s="440"/>
      <c r="CW4" s="440"/>
      <c r="CX4" s="440"/>
      <c r="CY4" s="440"/>
      <c r="CZ4" s="440"/>
      <c r="DA4" s="440"/>
      <c r="DB4" s="440"/>
      <c r="DC4" s="440"/>
      <c r="DD4" s="440"/>
      <c r="DE4" s="428">
        <v>45383</v>
      </c>
      <c r="DF4" s="434"/>
      <c r="DG4" s="434"/>
      <c r="DH4" s="434"/>
      <c r="DI4" s="434"/>
      <c r="DJ4" s="434"/>
      <c r="DK4" s="434"/>
      <c r="DL4" s="434"/>
      <c r="DM4" s="434"/>
      <c r="DN4" s="434"/>
      <c r="DO4" s="434"/>
      <c r="DP4" s="434"/>
      <c r="DQ4" s="434"/>
      <c r="DR4" s="434"/>
      <c r="DS4" s="434"/>
      <c r="DT4" s="434"/>
      <c r="DU4" s="434"/>
      <c r="DV4" s="434"/>
      <c r="DW4" s="434"/>
      <c r="DX4" s="434"/>
      <c r="DY4" s="434"/>
      <c r="DZ4" s="434"/>
      <c r="EA4" s="434"/>
      <c r="EB4" s="434"/>
      <c r="EC4" s="434"/>
      <c r="ED4" s="434"/>
      <c r="EE4" s="434"/>
      <c r="EF4" s="434"/>
      <c r="EG4" s="434"/>
      <c r="EH4" s="434"/>
      <c r="EI4" s="434"/>
      <c r="EJ4" s="434"/>
      <c r="EK4" s="434"/>
      <c r="EL4" s="434"/>
      <c r="EM4" s="434"/>
      <c r="EN4" s="434"/>
      <c r="EO4" s="434"/>
      <c r="EP4" s="434"/>
      <c r="EQ4" s="432">
        <v>45413</v>
      </c>
      <c r="ER4" s="433"/>
      <c r="ES4" s="433"/>
      <c r="ET4" s="433"/>
      <c r="EU4" s="433"/>
      <c r="EV4" s="433"/>
      <c r="EW4" s="433"/>
      <c r="EX4" s="433"/>
      <c r="EY4" s="433"/>
      <c r="EZ4" s="433"/>
      <c r="FA4" s="433"/>
      <c r="FB4" s="433"/>
      <c r="FC4" s="433"/>
      <c r="FD4" s="433"/>
      <c r="FE4" s="433"/>
      <c r="FF4" s="433"/>
      <c r="FG4" s="433"/>
      <c r="FH4" s="433"/>
      <c r="FI4" s="433"/>
      <c r="FJ4" s="433"/>
      <c r="FK4" s="433"/>
      <c r="FL4" s="433"/>
      <c r="FM4" s="433"/>
      <c r="FN4" s="433"/>
      <c r="FO4" s="433"/>
      <c r="FP4" s="433"/>
      <c r="FQ4" s="433"/>
      <c r="FR4" s="433"/>
      <c r="FS4" s="433"/>
      <c r="FT4" s="433"/>
      <c r="FU4" s="433"/>
      <c r="FV4" s="433"/>
      <c r="FW4" s="433"/>
      <c r="FX4" s="433"/>
      <c r="FY4" s="433"/>
      <c r="FZ4" s="433"/>
      <c r="GA4" s="433"/>
      <c r="GB4" s="433"/>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430"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430"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430"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430"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430"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431"/>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431"/>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431"/>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431"/>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431"/>
    </row>
    <row r="7" spans="2:184" s="6" customFormat="1" ht="24.75" customHeight="1">
      <c r="B7" s="69"/>
      <c r="C7" s="74"/>
      <c r="D7" s="74"/>
      <c r="E7" s="74">
        <v>5.006720430107527</v>
      </c>
      <c r="F7" s="74">
        <v>12.729259590683371</v>
      </c>
      <c r="G7" s="74">
        <v>5.4694623655913972</v>
      </c>
      <c r="H7" s="74">
        <v>7.6053199681113099</v>
      </c>
      <c r="I7" s="74">
        <v>0.90646915933528838</v>
      </c>
      <c r="J7" s="74">
        <v>1.2129032258064516</v>
      </c>
      <c r="K7" s="74">
        <v>5.1352419354838705</v>
      </c>
      <c r="L7" s="74">
        <v>9.8834946236559134</v>
      </c>
      <c r="M7" s="74">
        <v>3.237350580645161</v>
      </c>
      <c r="N7" s="74">
        <v>1.6775639483870968</v>
      </c>
      <c r="O7" s="74">
        <v>7.5037634408602143</v>
      </c>
      <c r="P7" s="74">
        <v>7.4575268817204288</v>
      </c>
      <c r="Q7" s="74">
        <v>3.6268817204301071</v>
      </c>
      <c r="R7" s="74">
        <v>7.8462365591397845</v>
      </c>
      <c r="S7" s="74">
        <v>7.85752688172043</v>
      </c>
      <c r="T7" s="74">
        <v>3.7569892473118278</v>
      </c>
      <c r="U7" s="74">
        <v>1.8261827956989252</v>
      </c>
      <c r="V7" s="74">
        <v>7.8682795698924739</v>
      </c>
      <c r="W7" s="74">
        <v>7.8161570775601783</v>
      </c>
      <c r="X7" s="74">
        <v>3.7330645161290326</v>
      </c>
      <c r="Y7" s="74">
        <v>7.7107526881720423</v>
      </c>
      <c r="Z7" s="74">
        <v>7.7333333333333316</v>
      </c>
      <c r="AA7" s="74">
        <v>3.7174731182795693</v>
      </c>
      <c r="AB7" s="74">
        <v>3.5365378960628648</v>
      </c>
      <c r="AC7" s="74"/>
      <c r="AD7" s="74"/>
      <c r="AE7" s="74"/>
      <c r="AF7" s="74">
        <f>SUM(C7:AE7)</f>
        <v>134.8544915541186</v>
      </c>
      <c r="AG7" s="74"/>
      <c r="AH7" s="74"/>
      <c r="AI7" s="74">
        <f>_xlfn.XLOOKUP(AI5,'TABELA RESUMO - P95'!$A$2:$A$40,'TABELA RESUMO - P95'!$J$2:$J$40)</f>
        <v>0</v>
      </c>
      <c r="AJ7" s="74">
        <f>_xlfn.XLOOKUP(AJ5,'TABELA RESUMO - P95'!$A$2:$A$40,'TABELA RESUMO - P95'!$J$2:$J$40)</f>
        <v>0</v>
      </c>
      <c r="AK7" s="74">
        <f>_xlfn.XLOOKUP(AK5,'TABELA RESUMO - P95'!$A$2:$A$40,'TABELA RESUMO - P95'!$J$2:$J$40)</f>
        <v>0</v>
      </c>
      <c r="AL7" s="74">
        <f>_xlfn.XLOOKUP(AL5,'TABELA RESUMO - P95'!$A$2:$A$40,'TABELA RESUMO - P95'!$J$2:$J$40)</f>
        <v>0</v>
      </c>
      <c r="AM7" s="74">
        <f>_xlfn.XLOOKUP(AM5,'TABELA RESUMO - P95'!$A$2:$A$40,'TABELA RESUMO - P95'!$J$2:$J$40)</f>
        <v>0</v>
      </c>
      <c r="AN7" s="74">
        <f>_xlfn.XLOOKUP(AN5,'TABELA RESUMO - P95'!$A$2:$A$40,'TABELA RESUMO - P95'!$J$2:$J$40)</f>
        <v>0</v>
      </c>
      <c r="AO7" s="74">
        <f>_xlfn.XLOOKUP(AO5,'TABELA RESUMO - P95'!$A$2:$A$40,'TABELA RESUMO - P95'!$J$2:$J$40)</f>
        <v>0</v>
      </c>
      <c r="AP7" s="74">
        <f>_xlfn.XLOOKUP(AP5,'TABELA RESUMO - P95'!$A$2:$A$40,'TABELA RESUMO - P95'!$J$2:$J$40)</f>
        <v>0</v>
      </c>
      <c r="AQ7" s="74">
        <f>_xlfn.XLOOKUP(AQ5,'TABELA RESUMO - P95'!$A$2:$A$40,'TABELA RESUMO - P95'!$J$2:$J$40)</f>
        <v>0</v>
      </c>
      <c r="AR7" s="74">
        <f>_xlfn.XLOOKUP(AR5,'TABELA RESUMO - P95'!$A$2:$A$40,'TABELA RESUMO - P95'!$J$2:$J$40)</f>
        <v>0</v>
      </c>
      <c r="AS7" s="74">
        <f>_xlfn.XLOOKUP(AS5,'TABELA RESUMO - P95'!$A$2:$A$40,'TABELA RESUMO - P95'!$J$2:$J$40)</f>
        <v>0</v>
      </c>
      <c r="AT7" s="74">
        <f>_xlfn.XLOOKUP(AT5,'TABELA RESUMO - P95'!$A$2:$A$40,'TABELA RESUMO - P95'!$J$2:$J$40)</f>
        <v>0</v>
      </c>
      <c r="AU7" s="74">
        <f>_xlfn.XLOOKUP(AU5,'TABELA RESUMO - P95'!$A$2:$A$40,'TABELA RESUMO - P95'!$J$2:$J$40)</f>
        <v>0</v>
      </c>
      <c r="AV7" s="74">
        <f>_xlfn.XLOOKUP(AV5,'TABELA RESUMO - P95'!$A$2:$A$40,'TABELA RESUMO - P95'!$J$2:$J$40)</f>
        <v>0</v>
      </c>
      <c r="AW7" s="74">
        <f>_xlfn.XLOOKUP(AW5,'TABELA RESUMO - P95'!$A$2:$A$40,'TABELA RESUMO - P95'!$J$2:$J$40)</f>
        <v>0</v>
      </c>
      <c r="AX7" s="74">
        <f>_xlfn.XLOOKUP(AX5,'TABELA RESUMO - P95'!$A$2:$A$40,'TABELA RESUMO - P95'!$J$2:$J$40)</f>
        <v>0</v>
      </c>
      <c r="AY7" s="74">
        <f>_xlfn.XLOOKUP(AY5,'TABELA RESUMO - P95'!$A$2:$A$40,'TABELA RESUMO - P95'!$J$2:$J$40)</f>
        <v>0</v>
      </c>
      <c r="AZ7" s="74">
        <f>_xlfn.XLOOKUP(AZ5,'TABELA RESUMO - P95'!$A$2:$A$40,'TABELA RESUMO - P95'!$J$2:$J$40)</f>
        <v>0</v>
      </c>
      <c r="BA7" s="74">
        <f>_xlfn.XLOOKUP(BA5,'TABELA RESUMO - P95'!$A$2:$A$40,'TABELA RESUMO - P95'!$J$2:$J$40)</f>
        <v>0</v>
      </c>
      <c r="BB7" s="74">
        <f>_xlfn.XLOOKUP(BB5,'TABELA RESUMO - P95'!$A$2:$A$40,'TABELA RESUMO - P95'!$J$2:$J$40)</f>
        <v>0</v>
      </c>
      <c r="BC7" s="74">
        <f>_xlfn.XLOOKUP(BC5,'TABELA RESUMO - P95'!$A$2:$A$40,'TABELA RESUMO - P95'!$J$2:$J$40)</f>
        <v>0</v>
      </c>
      <c r="BD7" s="74">
        <f>_xlfn.XLOOKUP(BD5,'TABELA RESUMO - P95'!$A$2:$A$40,'TABELA RESUMO - P95'!$J$2:$J$40)</f>
        <v>0</v>
      </c>
      <c r="BE7" s="74">
        <f>_xlfn.XLOOKUP(BE5,'TABELA RESUMO - P95'!$A$2:$A$40,'TABELA RESUMO - P95'!$J$2:$J$40)</f>
        <v>0</v>
      </c>
      <c r="BF7" s="74">
        <f>_xlfn.XLOOKUP(BF5,'TABELA RESUMO - P95'!$A$2:$A$40,'TABELA RESUMO - P95'!$J$2:$J$40)</f>
        <v>0</v>
      </c>
      <c r="BG7" s="74">
        <f>_xlfn.XLOOKUP(BG5,'TABELA RESUMO - P95'!$A$2:$A$40,'TABELA RESUMO - P95'!$J$2:$J$40)</f>
        <v>0</v>
      </c>
      <c r="BH7" s="74">
        <f>_xlfn.XLOOKUP(BH5,'TABELA RESUMO - P95'!$A$2:$A$40,'TABELA RESUMO - P95'!$J$2:$J$40)</f>
        <v>0</v>
      </c>
      <c r="BI7" s="74">
        <f>_xlfn.XLOOKUP(BI5,'TABELA RESUMO - P95'!$A$2:$A$40,'TABELA RESUMO - P95'!$J$2:$J$40)</f>
        <v>0</v>
      </c>
      <c r="BJ7" s="74">
        <f>_xlfn.XLOOKUP(BJ5,'TABELA RESUMO - P95'!$A$2:$A$40,'TABELA RESUMO - P95'!$J$2:$J$40)</f>
        <v>0</v>
      </c>
      <c r="BK7" s="74">
        <f>_xlfn.XLOOKUP(BK5,'TABELA RESUMO - P95'!$A$2:$A$40,'TABELA RESUMO - P95'!$J$2:$J$40)</f>
        <v>0</v>
      </c>
      <c r="BL7" s="74">
        <f>_xlfn.XLOOKUP(BL5,'TABELA RESUMO - P95'!$A$2:$A$40,'TABELA RESUMO - P95'!$J$2:$J$40)</f>
        <v>0</v>
      </c>
      <c r="BM7" s="74">
        <f>_xlfn.XLOOKUP(BM5,'TABELA RESUMO - P95'!$A$2:$A$40,'TABELA RESUMO - P95'!$J$2:$J$40)</f>
        <v>0</v>
      </c>
      <c r="BN7" s="74">
        <f>_xlfn.XLOOKUP(BN5,'TABELA RESUMO - P95'!$A$2:$A$40,'TABELA RESUMO - P95'!$J$2:$J$40)</f>
        <v>0</v>
      </c>
      <c r="BO7" s="74">
        <f>_xlfn.XLOOKUP(BO5,'TABELA RESUMO - P95'!$A$2:$A$40,'TABELA RESUMO - P95'!$J$2:$J$40)</f>
        <v>0</v>
      </c>
      <c r="BP7" s="74">
        <f>_xlfn.XLOOKUP(BP5,'TABELA RESUMO - P95'!$A$2:$A$40,'TABELA RESUMO - P95'!$J$2:$J$40)</f>
        <v>0</v>
      </c>
      <c r="BQ7" s="74">
        <f>_xlfn.XLOOKUP(BQ5,'TABELA RESUMO - P95'!$A$2:$A$40,'TABELA RESUMO - P95'!$J$2:$J$40)</f>
        <v>0</v>
      </c>
      <c r="BR7" s="74">
        <f>SUM(AG7:BQ7)</f>
        <v>0</v>
      </c>
      <c r="BS7" s="74"/>
      <c r="BT7" s="74"/>
      <c r="BU7" s="74">
        <v>4.8680107526881722</v>
      </c>
      <c r="BV7" s="74">
        <v>12.494098300360791</v>
      </c>
      <c r="BW7" s="74">
        <v>5.7807526881720426</v>
      </c>
      <c r="BX7" s="74">
        <v>7.0030619035951815</v>
      </c>
      <c r="BY7" s="74">
        <v>0.91001754643206245</v>
      </c>
      <c r="BZ7" s="74">
        <v>1.2000000000000002</v>
      </c>
      <c r="CA7" s="74">
        <v>5.5171774193548382</v>
      </c>
      <c r="CB7" s="74">
        <v>9.7696236559139784</v>
      </c>
      <c r="CC7" s="74">
        <v>3.2342993548387096</v>
      </c>
      <c r="CD7" s="74">
        <v>1.5036440774193549</v>
      </c>
      <c r="CE7" s="74">
        <v>5.7682795698924725</v>
      </c>
      <c r="CF7" s="74">
        <v>5.7639784946236539</v>
      </c>
      <c r="CG7" s="74">
        <v>2.8010752688172036</v>
      </c>
      <c r="CH7" s="74">
        <v>6.1946236559139782</v>
      </c>
      <c r="CI7" s="74">
        <v>6.228494623655914</v>
      </c>
      <c r="CJ7" s="74">
        <v>2.9634408602150537</v>
      </c>
      <c r="CK7" s="74">
        <v>1.7642473118279574</v>
      </c>
      <c r="CL7" s="74">
        <v>6.5166666666666675</v>
      </c>
      <c r="CM7" s="74">
        <v>6.4903506259472756</v>
      </c>
      <c r="CN7" s="74">
        <v>3.0427419354838712</v>
      </c>
      <c r="CO7" s="74">
        <v>6.3430107526881709</v>
      </c>
      <c r="CP7" s="74">
        <v>6.4010752688172037</v>
      </c>
      <c r="CQ7" s="74">
        <v>3.0465053763440855</v>
      </c>
      <c r="CR7" s="74">
        <v>3.3458927347725425</v>
      </c>
      <c r="CS7" s="74">
        <v>5.9853763440860233</v>
      </c>
      <c r="CT7" s="74">
        <v>5.9853763440860233</v>
      </c>
      <c r="CU7" s="74">
        <v>2.9926881720430116</v>
      </c>
      <c r="CV7" s="74">
        <v>5.9763440860215047</v>
      </c>
      <c r="CW7" s="74">
        <v>5.9763440860215047</v>
      </c>
      <c r="CX7" s="74">
        <v>2.9881720430107523</v>
      </c>
      <c r="CY7" s="74">
        <v>7.1306451612903219</v>
      </c>
      <c r="CZ7" s="74">
        <v>7.1306451612903219</v>
      </c>
      <c r="DA7" s="74">
        <v>7.1306451612903219</v>
      </c>
      <c r="DB7" s="74">
        <v>7.1306451612903219</v>
      </c>
      <c r="DC7" s="74">
        <v>7.1306451612903219</v>
      </c>
      <c r="DD7" s="74">
        <v>184.50859572616162</v>
      </c>
      <c r="DE7" s="74"/>
      <c r="DF7" s="74"/>
      <c r="DG7" s="74">
        <v>5.0302777777777781</v>
      </c>
      <c r="DH7" s="74">
        <v>12.91056824370615</v>
      </c>
      <c r="DI7" s="74">
        <v>5.9734444444444437</v>
      </c>
      <c r="DJ7" s="74">
        <v>7.2364973003816875</v>
      </c>
      <c r="DK7" s="74">
        <v>0.94035146464646457</v>
      </c>
      <c r="DL7" s="74">
        <v>1.24</v>
      </c>
      <c r="DM7" s="74">
        <v>5.7010833333333322</v>
      </c>
      <c r="DN7" s="74">
        <v>10.095277777777778</v>
      </c>
      <c r="DO7" s="74">
        <v>3.3421093333333332</v>
      </c>
      <c r="DP7" s="74">
        <v>1.5537655466666669</v>
      </c>
      <c r="DQ7" s="74">
        <v>5.9605555555555547</v>
      </c>
      <c r="DR7" s="74">
        <v>5.9561111111111096</v>
      </c>
      <c r="DS7" s="74">
        <v>2.8944444444444439</v>
      </c>
      <c r="DT7" s="74">
        <v>6.4011111111111108</v>
      </c>
      <c r="DU7" s="74">
        <v>6.4361111111111118</v>
      </c>
      <c r="DV7" s="74">
        <v>3.0622222222222222</v>
      </c>
      <c r="DW7" s="74">
        <v>1.8230555555555559</v>
      </c>
      <c r="DX7" s="74">
        <v>6.733888888888889</v>
      </c>
      <c r="DY7" s="74">
        <v>6.7066956468121841</v>
      </c>
      <c r="DZ7" s="74">
        <v>3.1441666666666666</v>
      </c>
      <c r="EA7" s="74">
        <v>6.5544444444444432</v>
      </c>
      <c r="EB7" s="74">
        <v>6.6144444444444437</v>
      </c>
      <c r="EC7" s="74">
        <v>3.1480555555555552</v>
      </c>
      <c r="ED7" s="74">
        <v>3.4574224925982935</v>
      </c>
      <c r="EE7" s="74">
        <v>6.1848888888888904</v>
      </c>
      <c r="EF7" s="74">
        <v>6.1848888888888904</v>
      </c>
      <c r="EG7" s="74">
        <v>3.0924444444444452</v>
      </c>
      <c r="EH7" s="74">
        <v>6.1755555555555555</v>
      </c>
      <c r="EI7" s="74">
        <v>6.1755555555555555</v>
      </c>
      <c r="EJ7" s="74">
        <v>3.0877777777777777</v>
      </c>
      <c r="EK7" s="74">
        <v>7.3683333333333332</v>
      </c>
      <c r="EL7" s="74">
        <v>7.3683333333333332</v>
      </c>
      <c r="EM7" s="74">
        <v>7.3683333333333332</v>
      </c>
      <c r="EN7" s="74">
        <v>7.3683333333333332</v>
      </c>
      <c r="EO7" s="74">
        <v>7.3683333333333332</v>
      </c>
      <c r="EP7" s="74">
        <f>SUM(DE7:EO7)</f>
        <v>190.65888225036699</v>
      </c>
      <c r="EQ7" s="74"/>
      <c r="ER7" s="74"/>
      <c r="ES7" s="74">
        <f>_xlfn.XLOOKUP(ES5,'TABELA RESUMO - P95'!$A$2:$A$40,'TABELA RESUMO - P95'!$J$2:$J$40)</f>
        <v>0</v>
      </c>
      <c r="ET7" s="74">
        <f>_xlfn.XLOOKUP(ET5,'TABELA RESUMO - P95'!$A$2:$A$40,'TABELA RESUMO - P95'!$J$2:$J$40)</f>
        <v>0</v>
      </c>
      <c r="EU7" s="74">
        <f>_xlfn.XLOOKUP(EU5,'TABELA RESUMO - P95'!$A$2:$A$40,'TABELA RESUMO - P95'!$J$2:$J$40)</f>
        <v>0</v>
      </c>
      <c r="EV7" s="74">
        <f>_xlfn.XLOOKUP(EV5,'TABELA RESUMO - P95'!$A$2:$A$40,'TABELA RESUMO - P95'!$J$2:$J$40)</f>
        <v>0</v>
      </c>
      <c r="EW7" s="74">
        <f>_xlfn.XLOOKUP(EW5,'TABELA RESUMO - P95'!$A$2:$A$40,'TABELA RESUMO - P95'!$J$2:$J$40)</f>
        <v>0</v>
      </c>
      <c r="EX7" s="74">
        <f>_xlfn.XLOOKUP(EX5,'TABELA RESUMO - P95'!$A$2:$A$40,'TABELA RESUMO - P95'!$J$2:$J$40)</f>
        <v>0</v>
      </c>
      <c r="EY7" s="74">
        <f>_xlfn.XLOOKUP(EY5,'TABELA RESUMO - P95'!$A$2:$A$40,'TABELA RESUMO - P95'!$J$2:$J$40)</f>
        <v>0</v>
      </c>
      <c r="EZ7" s="74">
        <f>_xlfn.XLOOKUP(EZ5,'TABELA RESUMO - P95'!$A$2:$A$40,'TABELA RESUMO - P95'!$J$2:$J$40)</f>
        <v>0</v>
      </c>
      <c r="FA7" s="74">
        <f>_xlfn.XLOOKUP(FA5,'TABELA RESUMO - P95'!$A$2:$A$40,'TABELA RESUMO - P95'!$J$2:$J$40)</f>
        <v>0</v>
      </c>
      <c r="FB7" s="74">
        <f>_xlfn.XLOOKUP(FB5,'TABELA RESUMO - P95'!$A$2:$A$40,'TABELA RESUMO - P95'!$J$2:$J$40)</f>
        <v>0</v>
      </c>
      <c r="FC7" s="74">
        <f>_xlfn.XLOOKUP(FC5,'TABELA RESUMO - P95'!$A$2:$A$40,'TABELA RESUMO - P95'!$J$2:$J$40)</f>
        <v>0</v>
      </c>
      <c r="FD7" s="74">
        <f>_xlfn.XLOOKUP(FD5,'TABELA RESUMO - P95'!$A$2:$A$40,'TABELA RESUMO - P95'!$J$2:$J$40)</f>
        <v>0</v>
      </c>
      <c r="FE7" s="74">
        <f>_xlfn.XLOOKUP(FE5,'TABELA RESUMO - P95'!$A$2:$A$40,'TABELA RESUMO - P95'!$J$2:$J$40)</f>
        <v>0</v>
      </c>
      <c r="FF7" s="74">
        <f>_xlfn.XLOOKUP(FF5,'TABELA RESUMO - P95'!$A$2:$A$40,'TABELA RESUMO - P95'!$J$2:$J$40)</f>
        <v>0</v>
      </c>
      <c r="FG7" s="74">
        <f>_xlfn.XLOOKUP(FG5,'TABELA RESUMO - P95'!$A$2:$A$40,'TABELA RESUMO - P95'!$J$2:$J$40)</f>
        <v>0</v>
      </c>
      <c r="FH7" s="74">
        <f>_xlfn.XLOOKUP(FH5,'TABELA RESUMO - P95'!$A$2:$A$40,'TABELA RESUMO - P95'!$J$2:$J$40)</f>
        <v>0</v>
      </c>
      <c r="FI7" s="74">
        <f>_xlfn.XLOOKUP(FI5,'TABELA RESUMO - P95'!$A$2:$A$40,'TABELA RESUMO - P95'!$J$2:$J$40)</f>
        <v>0</v>
      </c>
      <c r="FJ7" s="74">
        <f>_xlfn.XLOOKUP(FJ5,'TABELA RESUMO - P95'!$A$2:$A$40,'TABELA RESUMO - P95'!$J$2:$J$40)</f>
        <v>0</v>
      </c>
      <c r="FK7" s="74">
        <f>_xlfn.XLOOKUP(FK5,'TABELA RESUMO - P95'!$A$2:$A$40,'TABELA RESUMO - P95'!$J$2:$J$40)</f>
        <v>0</v>
      </c>
      <c r="FL7" s="74">
        <f>_xlfn.XLOOKUP(FL5,'TABELA RESUMO - P95'!$A$2:$A$40,'TABELA RESUMO - P95'!$J$2:$J$40)</f>
        <v>0</v>
      </c>
      <c r="FM7" s="74">
        <f>_xlfn.XLOOKUP(FM5,'TABELA RESUMO - P95'!$A$2:$A$40,'TABELA RESUMO - P95'!$J$2:$J$40)</f>
        <v>0</v>
      </c>
      <c r="FN7" s="74">
        <f>_xlfn.XLOOKUP(FN5,'TABELA RESUMO - P95'!$A$2:$A$40,'TABELA RESUMO - P95'!$J$2:$J$40)</f>
        <v>0</v>
      </c>
      <c r="FO7" s="74">
        <f>_xlfn.XLOOKUP(FO5,'TABELA RESUMO - P95'!$A$2:$A$40,'TABELA RESUMO - P95'!$J$2:$J$40)</f>
        <v>0</v>
      </c>
      <c r="FP7" s="74">
        <f>_xlfn.XLOOKUP(FP5,'TABELA RESUMO - P95'!$A$2:$A$40,'TABELA RESUMO - P95'!$J$2:$J$40)</f>
        <v>0</v>
      </c>
      <c r="FQ7" s="74">
        <f>_xlfn.XLOOKUP(FQ5,'TABELA RESUMO - P95'!$A$2:$A$40,'TABELA RESUMO - P95'!$J$2:$J$40)</f>
        <v>0</v>
      </c>
      <c r="FR7" s="74">
        <f>_xlfn.XLOOKUP(FR5,'TABELA RESUMO - P95'!$A$2:$A$40,'TABELA RESUMO - P95'!$J$2:$J$40)</f>
        <v>0</v>
      </c>
      <c r="FS7" s="74">
        <f>_xlfn.XLOOKUP(FS5,'TABELA RESUMO - P95'!$A$2:$A$40,'TABELA RESUMO - P95'!$J$2:$J$40)</f>
        <v>0</v>
      </c>
      <c r="FT7" s="74">
        <f>_xlfn.XLOOKUP(FT5,'TABELA RESUMO - P95'!$A$2:$A$40,'TABELA RESUMO - P95'!$J$2:$J$40)</f>
        <v>0</v>
      </c>
      <c r="FU7" s="74">
        <f>_xlfn.XLOOKUP(FU5,'TABELA RESUMO - P95'!$A$2:$A$40,'TABELA RESUMO - P95'!$J$2:$J$40)</f>
        <v>0</v>
      </c>
      <c r="FV7" s="74">
        <f>_xlfn.XLOOKUP(FV5,'TABELA RESUMO - P95'!$A$2:$A$40,'TABELA RESUMO - P95'!$J$2:$J$40)</f>
        <v>0</v>
      </c>
      <c r="FW7" s="74">
        <f>_xlfn.XLOOKUP(FW5,'TABELA RESUMO - P95'!$A$2:$A$40,'TABELA RESUMO - P95'!$J$2:$J$40)</f>
        <v>0</v>
      </c>
      <c r="FX7" s="74">
        <f>_xlfn.XLOOKUP(FX5,'TABELA RESUMO - P95'!$A$2:$A$40,'TABELA RESUMO - P95'!$J$2:$J$40)</f>
        <v>0</v>
      </c>
      <c r="FY7" s="74">
        <f>_xlfn.XLOOKUP(FY5,'TABELA RESUMO - P95'!$A$2:$A$40,'TABELA RESUMO - P95'!$J$2:$J$40)</f>
        <v>0</v>
      </c>
      <c r="FZ7" s="74">
        <f>_xlfn.XLOOKUP(FZ5,'TABELA RESUMO - P95'!$A$2:$A$40,'TABELA RESUMO - P95'!$J$2:$J$40)</f>
        <v>0</v>
      </c>
      <c r="GA7" s="74">
        <f>_xlfn.XLOOKUP(GA5,'TABELA RESUMO - P95'!$A$2:$A$40,'TABELA RESUMO - P95'!$J$2:$J$40)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t="e">
        <f>'2026 P50'!#REF!</f>
        <v>#REF!</v>
      </c>
      <c r="ER24" s="83" t="e">
        <f>'2026 P50'!#REF!</f>
        <v>#REF!</v>
      </c>
      <c r="ES24" s="83" t="e">
        <f>'2026 P50'!#REF!</f>
        <v>#REF!</v>
      </c>
      <c r="ET24" s="83" t="e">
        <f>'2026 P50'!#REF!</f>
        <v>#REF!</v>
      </c>
      <c r="EU24" s="83" t="e">
        <f>'2026 P50'!#REF!</f>
        <v>#REF!</v>
      </c>
      <c r="EV24" s="83" t="e">
        <f>'2026 P50'!#REF!</f>
        <v>#REF!</v>
      </c>
      <c r="EW24" s="83" t="e">
        <f>'2026 P50'!#REF!</f>
        <v>#REF!</v>
      </c>
      <c r="EX24" s="83" t="e">
        <f>'2026 P50'!#REF!</f>
        <v>#REF!</v>
      </c>
      <c r="EY24" s="83" t="e">
        <f>'2026 P50'!#REF!</f>
        <v>#REF!</v>
      </c>
      <c r="EZ24" s="83" t="e">
        <f>'2026 P50'!#REF!</f>
        <v>#REF!</v>
      </c>
      <c r="FA24" s="83" t="e">
        <f>'2026 P50'!#REF!</f>
        <v>#REF!</v>
      </c>
      <c r="FB24" s="83" t="e">
        <f>'2026 P50'!#REF!</f>
        <v>#REF!</v>
      </c>
      <c r="FC24" s="83" t="e">
        <f>'2026 P50'!#REF!</f>
        <v>#REF!</v>
      </c>
      <c r="FD24" s="83" t="e">
        <f>'2026 P50'!#REF!</f>
        <v>#REF!</v>
      </c>
      <c r="FE24" s="83" t="e">
        <f>'2026 P50'!#REF!</f>
        <v>#REF!</v>
      </c>
      <c r="FF24" s="83" t="e">
        <f>'2026 P50'!#REF!</f>
        <v>#REF!</v>
      </c>
      <c r="FG24" s="83" t="e">
        <f>'2026 P50'!#REF!</f>
        <v>#REF!</v>
      </c>
      <c r="FH24" s="83" t="e">
        <f>'2026 P50'!#REF!</f>
        <v>#REF!</v>
      </c>
      <c r="FI24" s="83" t="e">
        <f>'2026 P50'!#REF!</f>
        <v>#REF!</v>
      </c>
      <c r="FJ24" s="83" t="e">
        <f>'2026 P50'!#REF!</f>
        <v>#REF!</v>
      </c>
      <c r="FK24" s="83" t="e">
        <f>'2026 P50'!#REF!</f>
        <v>#REF!</v>
      </c>
      <c r="FL24" s="83" t="e">
        <f>'2026 P50'!#REF!</f>
        <v>#REF!</v>
      </c>
      <c r="FM24" s="83" t="e">
        <f>'2026 P50'!#REF!</f>
        <v>#REF!</v>
      </c>
      <c r="FN24" s="83" t="e">
        <f>'2026 P50'!#REF!</f>
        <v>#REF!</v>
      </c>
      <c r="FO24" s="83" t="e">
        <f>'2026 P50'!#REF!</f>
        <v>#REF!</v>
      </c>
      <c r="FP24" s="83" t="e">
        <f>'2026 P50'!#REF!</f>
        <v>#REF!</v>
      </c>
      <c r="FQ24" s="83" t="e">
        <f>'2026 P50'!#REF!</f>
        <v>#REF!</v>
      </c>
      <c r="FR24" s="83" t="e">
        <f>'2026 P50'!#REF!</f>
        <v>#REF!</v>
      </c>
      <c r="FS24" s="83" t="e">
        <f>'2026 P50'!#REF!</f>
        <v>#REF!</v>
      </c>
      <c r="FT24" s="83" t="e">
        <f>'2026 P50'!#REF!</f>
        <v>#REF!</v>
      </c>
      <c r="FU24" s="83" t="e">
        <f>'2026 P50'!#REF!</f>
        <v>#REF!</v>
      </c>
      <c r="FV24" s="83" t="e">
        <f>'2026 P50'!#REF!</f>
        <v>#REF!</v>
      </c>
      <c r="FW24" s="83" t="e">
        <f>'2026 P50'!#REF!</f>
        <v>#REF!</v>
      </c>
      <c r="FX24" s="83" t="e">
        <f>'2026 P50'!#REF!</f>
        <v>#REF!</v>
      </c>
      <c r="FY24" s="83" t="e">
        <f>'2026 P50'!#REF!</f>
        <v>#REF!</v>
      </c>
      <c r="FZ24" s="83" t="e">
        <f>'2026 P50'!#REF!</f>
        <v>#REF!</v>
      </c>
      <c r="GA24" s="83" t="e">
        <f>'2026 P50'!#REF!</f>
        <v>#REF!</v>
      </c>
      <c r="GB24" s="74" t="e">
        <f t="shared" si="3"/>
        <v>#REF!</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t="e">
        <f>'2026 P50'!#REF!</f>
        <v>#REF!</v>
      </c>
      <c r="ER25" s="83" t="e">
        <f>'2026 P50'!#REF!</f>
        <v>#REF!</v>
      </c>
      <c r="ES25" s="83" t="e">
        <f>'2026 P50'!#REF!</f>
        <v>#REF!</v>
      </c>
      <c r="ET25" s="83" t="e">
        <f>'2026 P50'!#REF!</f>
        <v>#REF!</v>
      </c>
      <c r="EU25" s="83" t="e">
        <f>'2026 P50'!#REF!</f>
        <v>#REF!</v>
      </c>
      <c r="EV25" s="83" t="e">
        <f>'2026 P50'!#REF!</f>
        <v>#REF!</v>
      </c>
      <c r="EW25" s="83" t="e">
        <f>'2026 P50'!#REF!</f>
        <v>#REF!</v>
      </c>
      <c r="EX25" s="83" t="e">
        <f>'2026 P50'!#REF!</f>
        <v>#REF!</v>
      </c>
      <c r="EY25" s="83" t="e">
        <f>'2026 P50'!#REF!</f>
        <v>#REF!</v>
      </c>
      <c r="EZ25" s="83" t="e">
        <f>'2026 P50'!#REF!</f>
        <v>#REF!</v>
      </c>
      <c r="FA25" s="83" t="e">
        <f>'2026 P50'!#REF!</f>
        <v>#REF!</v>
      </c>
      <c r="FB25" s="83" t="e">
        <f>'2026 P50'!#REF!</f>
        <v>#REF!</v>
      </c>
      <c r="FC25" s="83" t="e">
        <f>'2026 P50'!#REF!</f>
        <v>#REF!</v>
      </c>
      <c r="FD25" s="83" t="e">
        <f>'2026 P50'!#REF!</f>
        <v>#REF!</v>
      </c>
      <c r="FE25" s="83" t="e">
        <f>'2026 P50'!#REF!</f>
        <v>#REF!</v>
      </c>
      <c r="FF25" s="83" t="e">
        <f>'2026 P50'!#REF!</f>
        <v>#REF!</v>
      </c>
      <c r="FG25" s="83" t="e">
        <f>'2026 P50'!#REF!</f>
        <v>#REF!</v>
      </c>
      <c r="FH25" s="83" t="e">
        <f>'2026 P50'!#REF!</f>
        <v>#REF!</v>
      </c>
      <c r="FI25" s="83" t="e">
        <f>'2026 P50'!#REF!</f>
        <v>#REF!</v>
      </c>
      <c r="FJ25" s="83" t="e">
        <f>'2026 P50'!#REF!</f>
        <v>#REF!</v>
      </c>
      <c r="FK25" s="83" t="e">
        <f>'2026 P50'!#REF!</f>
        <v>#REF!</v>
      </c>
      <c r="FL25" s="83" t="e">
        <f>'2026 P50'!#REF!</f>
        <v>#REF!</v>
      </c>
      <c r="FM25" s="83" t="e">
        <f>'2026 P50'!#REF!</f>
        <v>#REF!</v>
      </c>
      <c r="FN25" s="83" t="e">
        <f>'2026 P50'!#REF!</f>
        <v>#REF!</v>
      </c>
      <c r="FO25" s="83" t="e">
        <f>'2026 P50'!#REF!</f>
        <v>#REF!</v>
      </c>
      <c r="FP25" s="83" t="e">
        <f>'2026 P50'!#REF!</f>
        <v>#REF!</v>
      </c>
      <c r="FQ25" s="83" t="e">
        <f>'2026 P50'!#REF!</f>
        <v>#REF!</v>
      </c>
      <c r="FR25" s="83" t="e">
        <f>'2026 P50'!#REF!</f>
        <v>#REF!</v>
      </c>
      <c r="FS25" s="83" t="e">
        <f>'2026 P50'!#REF!</f>
        <v>#REF!</v>
      </c>
      <c r="FT25" s="83" t="e">
        <f>'2026 P50'!#REF!</f>
        <v>#REF!</v>
      </c>
      <c r="FU25" s="83" t="e">
        <f>'2026 P50'!#REF!</f>
        <v>#REF!</v>
      </c>
      <c r="FV25" s="83" t="e">
        <f>'2026 P50'!#REF!</f>
        <v>#REF!</v>
      </c>
      <c r="FW25" s="83" t="e">
        <f>'2026 P50'!#REF!</f>
        <v>#REF!</v>
      </c>
      <c r="FX25" s="83" t="e">
        <f>'2026 P50'!#REF!</f>
        <v>#REF!</v>
      </c>
      <c r="FY25" s="83" t="e">
        <f>'2026 P50'!#REF!</f>
        <v>#REF!</v>
      </c>
      <c r="FZ25" s="83" t="e">
        <f>'2026 P50'!#REF!</f>
        <v>#REF!</v>
      </c>
      <c r="GA25" s="83" t="e">
        <f>'2026 P50'!#REF!</f>
        <v>#REF!</v>
      </c>
      <c r="GB25" s="74" t="e">
        <f t="shared" si="3"/>
        <v>#REF!</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t="e">
        <f>'2026 P50'!#REF!</f>
        <v>#REF!</v>
      </c>
      <c r="ER26" s="83" t="e">
        <f>'2026 P50'!#REF!</f>
        <v>#REF!</v>
      </c>
      <c r="ES26" s="83" t="e">
        <f>'2026 P50'!#REF!</f>
        <v>#REF!</v>
      </c>
      <c r="ET26" s="83" t="e">
        <f>'2026 P50'!#REF!</f>
        <v>#REF!</v>
      </c>
      <c r="EU26" s="83" t="e">
        <f>'2026 P50'!#REF!</f>
        <v>#REF!</v>
      </c>
      <c r="EV26" s="83" t="e">
        <f>'2026 P50'!#REF!</f>
        <v>#REF!</v>
      </c>
      <c r="EW26" s="83" t="e">
        <f>'2026 P50'!#REF!</f>
        <v>#REF!</v>
      </c>
      <c r="EX26" s="83" t="e">
        <f>'2026 P50'!#REF!</f>
        <v>#REF!</v>
      </c>
      <c r="EY26" s="83" t="e">
        <f>'2026 P50'!#REF!</f>
        <v>#REF!</v>
      </c>
      <c r="EZ26" s="83" t="e">
        <f>'2026 P50'!#REF!</f>
        <v>#REF!</v>
      </c>
      <c r="FA26" s="83" t="e">
        <f>'2026 P50'!#REF!</f>
        <v>#REF!</v>
      </c>
      <c r="FB26" s="83" t="e">
        <f>'2026 P50'!#REF!</f>
        <v>#REF!</v>
      </c>
      <c r="FC26" s="83" t="e">
        <f>'2026 P50'!#REF!</f>
        <v>#REF!</v>
      </c>
      <c r="FD26" s="83" t="e">
        <f>'2026 P50'!#REF!</f>
        <v>#REF!</v>
      </c>
      <c r="FE26" s="83" t="e">
        <f>'2026 P50'!#REF!</f>
        <v>#REF!</v>
      </c>
      <c r="FF26" s="83" t="e">
        <f>'2026 P50'!#REF!</f>
        <v>#REF!</v>
      </c>
      <c r="FG26" s="83" t="e">
        <f>'2026 P50'!#REF!</f>
        <v>#REF!</v>
      </c>
      <c r="FH26" s="83" t="e">
        <f>'2026 P50'!#REF!</f>
        <v>#REF!</v>
      </c>
      <c r="FI26" s="83" t="e">
        <f>'2026 P50'!#REF!</f>
        <v>#REF!</v>
      </c>
      <c r="FJ26" s="83" t="e">
        <f>'2026 P50'!#REF!</f>
        <v>#REF!</v>
      </c>
      <c r="FK26" s="83" t="e">
        <f>'2026 P50'!#REF!</f>
        <v>#REF!</v>
      </c>
      <c r="FL26" s="83" t="e">
        <f>'2026 P50'!#REF!</f>
        <v>#REF!</v>
      </c>
      <c r="FM26" s="83" t="e">
        <f>'2026 P50'!#REF!</f>
        <v>#REF!</v>
      </c>
      <c r="FN26" s="83" t="e">
        <f>'2026 P50'!#REF!</f>
        <v>#REF!</v>
      </c>
      <c r="FO26" s="83" t="e">
        <f>'2026 P50'!#REF!</f>
        <v>#REF!</v>
      </c>
      <c r="FP26" s="83" t="e">
        <f>'2026 P50'!#REF!</f>
        <v>#REF!</v>
      </c>
      <c r="FQ26" s="83" t="e">
        <f>'2026 P50'!#REF!</f>
        <v>#REF!</v>
      </c>
      <c r="FR26" s="83" t="e">
        <f>'2026 P50'!#REF!</f>
        <v>#REF!</v>
      </c>
      <c r="FS26" s="83" t="e">
        <f>'2026 P50'!#REF!</f>
        <v>#REF!</v>
      </c>
      <c r="FT26" s="83" t="e">
        <f>'2026 P50'!#REF!</f>
        <v>#REF!</v>
      </c>
      <c r="FU26" s="83" t="e">
        <f>'2026 P50'!#REF!</f>
        <v>#REF!</v>
      </c>
      <c r="FV26" s="83" t="e">
        <f>'2026 P50'!#REF!</f>
        <v>#REF!</v>
      </c>
      <c r="FW26" s="83" t="e">
        <f>'2026 P50'!#REF!</f>
        <v>#REF!</v>
      </c>
      <c r="FX26" s="83" t="e">
        <f>'2026 P50'!#REF!</f>
        <v>#REF!</v>
      </c>
      <c r="FY26" s="83" t="e">
        <f>'2026 P50'!#REF!</f>
        <v>#REF!</v>
      </c>
      <c r="FZ26" s="83" t="e">
        <f>'2026 P50'!#REF!</f>
        <v>#REF!</v>
      </c>
      <c r="GA26" s="83" t="e">
        <f>'2026 P50'!#REF!</f>
        <v>#REF!</v>
      </c>
      <c r="GB26" s="74" t="e">
        <f t="shared" si="3"/>
        <v>#REF!</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'2025 P90'!#REF!</f>
        <v>#REF!</v>
      </c>
      <c r="ER29" s="83" t="e">
        <f>'2025 P90'!#REF!</f>
        <v>#REF!</v>
      </c>
      <c r="ES29" s="83" t="e">
        <f>'2025 P90'!#REF!</f>
        <v>#REF!</v>
      </c>
      <c r="ET29" s="83" t="e">
        <f>'2025 P90'!#REF!</f>
        <v>#REF!</v>
      </c>
      <c r="EU29" s="83" t="e">
        <f>'2025 P90'!#REF!</f>
        <v>#REF!</v>
      </c>
      <c r="EV29" s="83" t="e">
        <f>'2025 P90'!#REF!</f>
        <v>#REF!</v>
      </c>
      <c r="EW29" s="83" t="e">
        <f>'2025 P90'!#REF!</f>
        <v>#REF!</v>
      </c>
      <c r="EX29" s="83" t="e">
        <f>'2025 P90'!#REF!</f>
        <v>#REF!</v>
      </c>
      <c r="EY29" s="83" t="e">
        <f>'2025 P90'!#REF!</f>
        <v>#REF!</v>
      </c>
      <c r="EZ29" s="83" t="e">
        <f>'2025 P90'!#REF!</f>
        <v>#REF!</v>
      </c>
      <c r="FA29" s="83" t="e">
        <f>'2025 P90'!#REF!</f>
        <v>#REF!</v>
      </c>
      <c r="FB29" s="83" t="e">
        <f>'2025 P90'!#REF!</f>
        <v>#REF!</v>
      </c>
      <c r="FC29" s="83" t="e">
        <f>'2025 P90'!#REF!</f>
        <v>#REF!</v>
      </c>
      <c r="FD29" s="83" t="e">
        <f>'2025 P90'!#REF!</f>
        <v>#REF!</v>
      </c>
      <c r="FE29" s="83" t="e">
        <f>'2025 P90'!#REF!</f>
        <v>#REF!</v>
      </c>
      <c r="FF29" s="83" t="e">
        <f>'2025 P90'!#REF!</f>
        <v>#REF!</v>
      </c>
      <c r="FG29" s="83" t="e">
        <f>'2025 P90'!#REF!</f>
        <v>#REF!</v>
      </c>
      <c r="FH29" s="83" t="e">
        <f>'2025 P90'!#REF!</f>
        <v>#REF!</v>
      </c>
      <c r="FI29" s="83" t="e">
        <f>'2025 P90'!#REF!</f>
        <v>#REF!</v>
      </c>
      <c r="FJ29" s="83" t="e">
        <f>'2025 P90'!#REF!</f>
        <v>#REF!</v>
      </c>
      <c r="FK29" s="83" t="e">
        <f>'2025 P90'!#REF!</f>
        <v>#REF!</v>
      </c>
      <c r="FL29" s="83" t="e">
        <f>'2025 P90'!#REF!</f>
        <v>#REF!</v>
      </c>
      <c r="FM29" s="83" t="e">
        <f>'2025 P90'!#REF!</f>
        <v>#REF!</v>
      </c>
      <c r="FN29" s="83" t="e">
        <f>'2025 P90'!#REF!</f>
        <v>#REF!</v>
      </c>
      <c r="FO29" s="83" t="e">
        <f>'2025 P90'!#REF!</f>
        <v>#REF!</v>
      </c>
      <c r="FP29" s="83" t="e">
        <f>'2025 P90'!#REF!</f>
        <v>#REF!</v>
      </c>
      <c r="FQ29" s="83" t="e">
        <f>'2025 P90'!#REF!</f>
        <v>#REF!</v>
      </c>
      <c r="FR29" s="83" t="e">
        <f>'2025 P90'!#REF!</f>
        <v>#REF!</v>
      </c>
      <c r="FS29" s="83" t="e">
        <f>'2025 P90'!#REF!</f>
        <v>#REF!</v>
      </c>
      <c r="FT29" s="83" t="e">
        <f>'2025 P90'!#REF!</f>
        <v>#REF!</v>
      </c>
      <c r="FU29" s="83" t="e">
        <f>'2025 P90'!#REF!</f>
        <v>#REF!</v>
      </c>
      <c r="FV29" s="83" t="e">
        <f>'2025 P90'!#REF!</f>
        <v>#REF!</v>
      </c>
      <c r="FW29" s="83" t="e">
        <f>'2025 P90'!#REF!</f>
        <v>#REF!</v>
      </c>
      <c r="FX29" s="83" t="e">
        <f>'2025 P90'!#REF!</f>
        <v>#REF!</v>
      </c>
      <c r="FY29" s="83" t="e">
        <f>'2025 P90'!#REF!</f>
        <v>#REF!</v>
      </c>
      <c r="FZ29" s="83" t="e">
        <f>'2025 P90'!#REF!</f>
        <v>#REF!</v>
      </c>
      <c r="GA29" s="83" t="e">
        <f>'2025 P90'!#REF!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'2025 P90'!#REF!</f>
        <v>#REF!</v>
      </c>
      <c r="ER31" s="83" t="e">
        <f>'2025 P90'!#REF!</f>
        <v>#REF!</v>
      </c>
      <c r="ES31" s="83" t="e">
        <f>'2025 P90'!#REF!</f>
        <v>#REF!</v>
      </c>
      <c r="ET31" s="83" t="e">
        <f>'2025 P90'!#REF!</f>
        <v>#REF!</v>
      </c>
      <c r="EU31" s="83" t="e">
        <f>'2025 P90'!#REF!</f>
        <v>#REF!</v>
      </c>
      <c r="EV31" s="83" t="e">
        <f>'2025 P90'!#REF!</f>
        <v>#REF!</v>
      </c>
      <c r="EW31" s="83" t="e">
        <f>'2025 P90'!#REF!</f>
        <v>#REF!</v>
      </c>
      <c r="EX31" s="83" t="e">
        <f>'2025 P90'!#REF!</f>
        <v>#REF!</v>
      </c>
      <c r="EY31" s="83" t="e">
        <f>'2025 P90'!#REF!</f>
        <v>#REF!</v>
      </c>
      <c r="EZ31" s="83" t="e">
        <f>'2025 P90'!#REF!</f>
        <v>#REF!</v>
      </c>
      <c r="FA31" s="83" t="e">
        <f>'2025 P90'!#REF!</f>
        <v>#REF!</v>
      </c>
      <c r="FB31" s="83" t="e">
        <f>'2025 P90'!#REF!</f>
        <v>#REF!</v>
      </c>
      <c r="FC31" s="83" t="e">
        <f>'2025 P90'!#REF!</f>
        <v>#REF!</v>
      </c>
      <c r="FD31" s="83" t="e">
        <f>'2025 P90'!#REF!</f>
        <v>#REF!</v>
      </c>
      <c r="FE31" s="83" t="e">
        <f>'2025 P90'!#REF!</f>
        <v>#REF!</v>
      </c>
      <c r="FF31" s="83" t="e">
        <f>'2025 P90'!#REF!</f>
        <v>#REF!</v>
      </c>
      <c r="FG31" s="83" t="e">
        <f>'2025 P90'!#REF!</f>
        <v>#REF!</v>
      </c>
      <c r="FH31" s="83" t="e">
        <f>'2025 P90'!#REF!</f>
        <v>#REF!</v>
      </c>
      <c r="FI31" s="83" t="e">
        <f>'2025 P90'!#REF!</f>
        <v>#REF!</v>
      </c>
      <c r="FJ31" s="83" t="e">
        <f>'2025 P90'!#REF!</f>
        <v>#REF!</v>
      </c>
      <c r="FK31" s="83" t="e">
        <f>'2025 P90'!#REF!</f>
        <v>#REF!</v>
      </c>
      <c r="FL31" s="83" t="e">
        <f>'2025 P90'!#REF!</f>
        <v>#REF!</v>
      </c>
      <c r="FM31" s="83" t="e">
        <f>'2025 P90'!#REF!</f>
        <v>#REF!</v>
      </c>
      <c r="FN31" s="83" t="e">
        <f>'2025 P90'!#REF!</f>
        <v>#REF!</v>
      </c>
      <c r="FO31" s="83" t="e">
        <f>'2025 P90'!#REF!</f>
        <v>#REF!</v>
      </c>
      <c r="FP31" s="83" t="e">
        <f>'2025 P90'!#REF!</f>
        <v>#REF!</v>
      </c>
      <c r="FQ31" s="83" t="e">
        <f>'2025 P90'!#REF!</f>
        <v>#REF!</v>
      </c>
      <c r="FR31" s="83" t="e">
        <f>'2025 P90'!#REF!</f>
        <v>#REF!</v>
      </c>
      <c r="FS31" s="83" t="e">
        <f>'2025 P90'!#REF!</f>
        <v>#REF!</v>
      </c>
      <c r="FT31" s="83" t="e">
        <f>'2025 P90'!#REF!</f>
        <v>#REF!</v>
      </c>
      <c r="FU31" s="83" t="e">
        <f>'2025 P90'!#REF!</f>
        <v>#REF!</v>
      </c>
      <c r="FV31" s="83" t="e">
        <f>'2025 P90'!#REF!</f>
        <v>#REF!</v>
      </c>
      <c r="FW31" s="83" t="e">
        <f>'2025 P90'!#REF!</f>
        <v>#REF!</v>
      </c>
      <c r="FX31" s="83" t="e">
        <f>'2025 P90'!#REF!</f>
        <v>#REF!</v>
      </c>
      <c r="FY31" s="83" t="e">
        <f>'2025 P90'!#REF!</f>
        <v>#REF!</v>
      </c>
      <c r="FZ31" s="83" t="e">
        <f>'2025 P90'!#REF!</f>
        <v>#REF!</v>
      </c>
      <c r="GA31" s="83" t="e">
        <f>'2025 P90'!#REF!</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'2025 P90'!#REF!</f>
        <v>#REF!</v>
      </c>
      <c r="ER32" s="83" t="e">
        <f>'2025 P90'!#REF!</f>
        <v>#REF!</v>
      </c>
      <c r="ES32" s="83" t="e">
        <f>'2025 P90'!#REF!</f>
        <v>#REF!</v>
      </c>
      <c r="ET32" s="83" t="e">
        <f>'2025 P90'!#REF!</f>
        <v>#REF!</v>
      </c>
      <c r="EU32" s="83" t="e">
        <f>'2025 P90'!#REF!</f>
        <v>#REF!</v>
      </c>
      <c r="EV32" s="83" t="e">
        <f>'2025 P90'!#REF!</f>
        <v>#REF!</v>
      </c>
      <c r="EW32" s="83" t="e">
        <f>'2025 P90'!#REF!</f>
        <v>#REF!</v>
      </c>
      <c r="EX32" s="83" t="e">
        <f>'2025 P90'!#REF!</f>
        <v>#REF!</v>
      </c>
      <c r="EY32" s="83" t="e">
        <f>'2025 P90'!#REF!</f>
        <v>#REF!</v>
      </c>
      <c r="EZ32" s="83" t="e">
        <f>'2025 P90'!#REF!</f>
        <v>#REF!</v>
      </c>
      <c r="FA32" s="83" t="e">
        <f>'2025 P90'!#REF!</f>
        <v>#REF!</v>
      </c>
      <c r="FB32" s="83" t="e">
        <f>'2025 P90'!#REF!</f>
        <v>#REF!</v>
      </c>
      <c r="FC32" s="83" t="e">
        <f>'2025 P90'!#REF!</f>
        <v>#REF!</v>
      </c>
      <c r="FD32" s="83" t="e">
        <f>'2025 P90'!#REF!</f>
        <v>#REF!</v>
      </c>
      <c r="FE32" s="83" t="e">
        <f>'2025 P90'!#REF!</f>
        <v>#REF!</v>
      </c>
      <c r="FF32" s="83" t="e">
        <f>'2025 P90'!#REF!</f>
        <v>#REF!</v>
      </c>
      <c r="FG32" s="83" t="e">
        <f>'2025 P90'!#REF!</f>
        <v>#REF!</v>
      </c>
      <c r="FH32" s="83" t="e">
        <f>'2025 P90'!#REF!</f>
        <v>#REF!</v>
      </c>
      <c r="FI32" s="83" t="e">
        <f>'2025 P90'!#REF!</f>
        <v>#REF!</v>
      </c>
      <c r="FJ32" s="83" t="e">
        <f>'2025 P90'!#REF!</f>
        <v>#REF!</v>
      </c>
      <c r="FK32" s="83" t="e">
        <f>'2025 P90'!#REF!</f>
        <v>#REF!</v>
      </c>
      <c r="FL32" s="83" t="e">
        <f>'2025 P90'!#REF!</f>
        <v>#REF!</v>
      </c>
      <c r="FM32" s="83" t="e">
        <f>'2025 P90'!#REF!</f>
        <v>#REF!</v>
      </c>
      <c r="FN32" s="83" t="e">
        <f>'2025 P90'!#REF!</f>
        <v>#REF!</v>
      </c>
      <c r="FO32" s="83" t="e">
        <f>'2025 P90'!#REF!</f>
        <v>#REF!</v>
      </c>
      <c r="FP32" s="83" t="e">
        <f>'2025 P90'!#REF!</f>
        <v>#REF!</v>
      </c>
      <c r="FQ32" s="83" t="e">
        <f>'2025 P90'!#REF!</f>
        <v>#REF!</v>
      </c>
      <c r="FR32" s="83" t="e">
        <f>'2025 P90'!#REF!</f>
        <v>#REF!</v>
      </c>
      <c r="FS32" s="83" t="e">
        <f>'2025 P90'!#REF!</f>
        <v>#REF!</v>
      </c>
      <c r="FT32" s="83" t="e">
        <f>'2025 P90'!#REF!</f>
        <v>#REF!</v>
      </c>
      <c r="FU32" s="83" t="e">
        <f>'2025 P90'!#REF!</f>
        <v>#REF!</v>
      </c>
      <c r="FV32" s="83" t="e">
        <f>'2025 P90'!#REF!</f>
        <v>#REF!</v>
      </c>
      <c r="FW32" s="83" t="e">
        <f>'2025 P90'!#REF!</f>
        <v>#REF!</v>
      </c>
      <c r="FX32" s="83" t="e">
        <f>'2025 P90'!#REF!</f>
        <v>#REF!</v>
      </c>
      <c r="FY32" s="83" t="e">
        <f>'2025 P90'!#REF!</f>
        <v>#REF!</v>
      </c>
      <c r="FZ32" s="83" t="e">
        <f>'2025 P90'!#REF!</f>
        <v>#REF!</v>
      </c>
      <c r="GA32" s="83" t="e">
        <f>'2025 P90'!#REF!</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'2025 P90'!#REF!</f>
        <v>#REF!</v>
      </c>
      <c r="ER33" s="83" t="e">
        <f>'2025 P90'!#REF!</f>
        <v>#REF!</v>
      </c>
      <c r="ES33" s="83" t="e">
        <f>'2025 P90'!#REF!</f>
        <v>#REF!</v>
      </c>
      <c r="ET33" s="83" t="e">
        <f>'2025 P90'!#REF!</f>
        <v>#REF!</v>
      </c>
      <c r="EU33" s="83" t="e">
        <f>'2025 P90'!#REF!</f>
        <v>#REF!</v>
      </c>
      <c r="EV33" s="83" t="e">
        <f>'2025 P90'!#REF!</f>
        <v>#REF!</v>
      </c>
      <c r="EW33" s="83" t="e">
        <f>'2025 P90'!#REF!</f>
        <v>#REF!</v>
      </c>
      <c r="EX33" s="83" t="e">
        <f>'2025 P90'!#REF!</f>
        <v>#REF!</v>
      </c>
      <c r="EY33" s="83" t="e">
        <f>'2025 P90'!#REF!</f>
        <v>#REF!</v>
      </c>
      <c r="EZ33" s="83" t="e">
        <f>'2025 P90'!#REF!</f>
        <v>#REF!</v>
      </c>
      <c r="FA33" s="83" t="e">
        <f>'2025 P90'!#REF!</f>
        <v>#REF!</v>
      </c>
      <c r="FB33" s="83" t="e">
        <f>'2025 P90'!#REF!</f>
        <v>#REF!</v>
      </c>
      <c r="FC33" s="83" t="e">
        <f>'2025 P90'!#REF!</f>
        <v>#REF!</v>
      </c>
      <c r="FD33" s="83" t="e">
        <f>'2025 P90'!#REF!</f>
        <v>#REF!</v>
      </c>
      <c r="FE33" s="83" t="e">
        <f>'2025 P90'!#REF!</f>
        <v>#REF!</v>
      </c>
      <c r="FF33" s="83" t="e">
        <f>'2025 P90'!#REF!</f>
        <v>#REF!</v>
      </c>
      <c r="FG33" s="83" t="e">
        <f>'2025 P90'!#REF!</f>
        <v>#REF!</v>
      </c>
      <c r="FH33" s="83" t="e">
        <f>'2025 P90'!#REF!</f>
        <v>#REF!</v>
      </c>
      <c r="FI33" s="83" t="e">
        <f>'2025 P90'!#REF!</f>
        <v>#REF!</v>
      </c>
      <c r="FJ33" s="83" t="e">
        <f>'2025 P90'!#REF!</f>
        <v>#REF!</v>
      </c>
      <c r="FK33" s="83" t="e">
        <f>'2025 P90'!#REF!</f>
        <v>#REF!</v>
      </c>
      <c r="FL33" s="83" t="e">
        <f>'2025 P90'!#REF!</f>
        <v>#REF!</v>
      </c>
      <c r="FM33" s="83" t="e">
        <f>'2025 P90'!#REF!</f>
        <v>#REF!</v>
      </c>
      <c r="FN33" s="83" t="e">
        <f>'2025 P90'!#REF!</f>
        <v>#REF!</v>
      </c>
      <c r="FO33" s="83" t="e">
        <f>'2025 P90'!#REF!</f>
        <v>#REF!</v>
      </c>
      <c r="FP33" s="83" t="e">
        <f>'2025 P90'!#REF!</f>
        <v>#REF!</v>
      </c>
      <c r="FQ33" s="83" t="e">
        <f>'2025 P90'!#REF!</f>
        <v>#REF!</v>
      </c>
      <c r="FR33" s="83" t="e">
        <f>'2025 P90'!#REF!</f>
        <v>#REF!</v>
      </c>
      <c r="FS33" s="83" t="e">
        <f>'2025 P90'!#REF!</f>
        <v>#REF!</v>
      </c>
      <c r="FT33" s="83" t="e">
        <f>'2025 P90'!#REF!</f>
        <v>#REF!</v>
      </c>
      <c r="FU33" s="83" t="e">
        <f>'2025 P90'!#REF!</f>
        <v>#REF!</v>
      </c>
      <c r="FV33" s="83" t="e">
        <f>'2025 P90'!#REF!</f>
        <v>#REF!</v>
      </c>
      <c r="FW33" s="83" t="e">
        <f>'2025 P90'!#REF!</f>
        <v>#REF!</v>
      </c>
      <c r="FX33" s="83" t="e">
        <f>'2025 P90'!#REF!</f>
        <v>#REF!</v>
      </c>
      <c r="FY33" s="83" t="e">
        <f>'2025 P90'!#REF!</f>
        <v>#REF!</v>
      </c>
      <c r="FZ33" s="83" t="e">
        <f>'2025 P90'!#REF!</f>
        <v>#REF!</v>
      </c>
      <c r="GA33" s="83" t="e">
        <f>'2025 P90'!#REF!</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'2025 P90'!#REF!</f>
        <v>#REF!</v>
      </c>
      <c r="ER34" s="83" t="e">
        <f>'2025 P90'!#REF!</f>
        <v>#REF!</v>
      </c>
      <c r="ES34" s="83" t="e">
        <f>'2025 P90'!#REF!</f>
        <v>#REF!</v>
      </c>
      <c r="ET34" s="83" t="e">
        <f>'2025 P90'!#REF!</f>
        <v>#REF!</v>
      </c>
      <c r="EU34" s="83" t="e">
        <f>'2025 P90'!#REF!</f>
        <v>#REF!</v>
      </c>
      <c r="EV34" s="83" t="e">
        <f>'2025 P90'!#REF!</f>
        <v>#REF!</v>
      </c>
      <c r="EW34" s="83" t="e">
        <f>'2025 P90'!#REF!</f>
        <v>#REF!</v>
      </c>
      <c r="EX34" s="83" t="e">
        <f>'2025 P90'!#REF!</f>
        <v>#REF!</v>
      </c>
      <c r="EY34" s="83" t="e">
        <f>'2025 P90'!#REF!</f>
        <v>#REF!</v>
      </c>
      <c r="EZ34" s="83" t="e">
        <f>'2025 P90'!#REF!</f>
        <v>#REF!</v>
      </c>
      <c r="FA34" s="83" t="e">
        <f>'2025 P90'!#REF!</f>
        <v>#REF!</v>
      </c>
      <c r="FB34" s="83" t="e">
        <f>'2025 P90'!#REF!</f>
        <v>#REF!</v>
      </c>
      <c r="FC34" s="83" t="e">
        <f>'2025 P90'!#REF!</f>
        <v>#REF!</v>
      </c>
      <c r="FD34" s="83" t="e">
        <f>'2025 P90'!#REF!</f>
        <v>#REF!</v>
      </c>
      <c r="FE34" s="83" t="e">
        <f>'2025 P90'!#REF!</f>
        <v>#REF!</v>
      </c>
      <c r="FF34" s="83" t="e">
        <f>'2025 P90'!#REF!</f>
        <v>#REF!</v>
      </c>
      <c r="FG34" s="83" t="e">
        <f>'2025 P90'!#REF!</f>
        <v>#REF!</v>
      </c>
      <c r="FH34" s="83" t="e">
        <f>'2025 P90'!#REF!</f>
        <v>#REF!</v>
      </c>
      <c r="FI34" s="83" t="e">
        <f>'2025 P90'!#REF!</f>
        <v>#REF!</v>
      </c>
      <c r="FJ34" s="83" t="e">
        <f>'2025 P90'!#REF!</f>
        <v>#REF!</v>
      </c>
      <c r="FK34" s="83" t="e">
        <f>'2025 P90'!#REF!</f>
        <v>#REF!</v>
      </c>
      <c r="FL34" s="83" t="e">
        <f>'2025 P90'!#REF!</f>
        <v>#REF!</v>
      </c>
      <c r="FM34" s="83" t="e">
        <f>'2025 P90'!#REF!</f>
        <v>#REF!</v>
      </c>
      <c r="FN34" s="83" t="e">
        <f>'2025 P90'!#REF!</f>
        <v>#REF!</v>
      </c>
      <c r="FO34" s="83" t="e">
        <f>'2025 P90'!#REF!</f>
        <v>#REF!</v>
      </c>
      <c r="FP34" s="83" t="e">
        <f>'2025 P90'!#REF!</f>
        <v>#REF!</v>
      </c>
      <c r="FQ34" s="83" t="e">
        <f>'2025 P90'!#REF!</f>
        <v>#REF!</v>
      </c>
      <c r="FR34" s="83" t="e">
        <f>'2025 P90'!#REF!</f>
        <v>#REF!</v>
      </c>
      <c r="FS34" s="83" t="e">
        <f>'2025 P90'!#REF!</f>
        <v>#REF!</v>
      </c>
      <c r="FT34" s="83" t="e">
        <f>'2025 P90'!#REF!</f>
        <v>#REF!</v>
      </c>
      <c r="FU34" s="83" t="e">
        <f>'2025 P90'!#REF!</f>
        <v>#REF!</v>
      </c>
      <c r="FV34" s="83" t="e">
        <f>'2025 P90'!#REF!</f>
        <v>#REF!</v>
      </c>
      <c r="FW34" s="83" t="e">
        <f>'2025 P90'!#REF!</f>
        <v>#REF!</v>
      </c>
      <c r="FX34" s="83" t="e">
        <f>'2025 P90'!#REF!</f>
        <v>#REF!</v>
      </c>
      <c r="FY34" s="83" t="e">
        <f>'2025 P90'!#REF!</f>
        <v>#REF!</v>
      </c>
      <c r="FZ34" s="83" t="e">
        <f>'2025 P90'!#REF!</f>
        <v>#REF!</v>
      </c>
      <c r="GA34" s="83" t="e">
        <f>'2025 P90'!#REF!</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'2025 P90'!#REF!</f>
        <v>#REF!</v>
      </c>
      <c r="ER35" s="83" t="e">
        <f>'2025 P90'!#REF!</f>
        <v>#REF!</v>
      </c>
      <c r="ES35" s="83" t="e">
        <f>'2025 P90'!#REF!</f>
        <v>#REF!</v>
      </c>
      <c r="ET35" s="83" t="e">
        <f>'2025 P90'!#REF!</f>
        <v>#REF!</v>
      </c>
      <c r="EU35" s="83" t="e">
        <f>'2025 P90'!#REF!</f>
        <v>#REF!</v>
      </c>
      <c r="EV35" s="83" t="e">
        <f>'2025 P90'!#REF!</f>
        <v>#REF!</v>
      </c>
      <c r="EW35" s="83" t="e">
        <f>'2025 P90'!#REF!</f>
        <v>#REF!</v>
      </c>
      <c r="EX35" s="83" t="e">
        <f>'2025 P90'!#REF!</f>
        <v>#REF!</v>
      </c>
      <c r="EY35" s="83" t="e">
        <f>'2025 P90'!#REF!</f>
        <v>#REF!</v>
      </c>
      <c r="EZ35" s="83" t="e">
        <f>'2025 P90'!#REF!</f>
        <v>#REF!</v>
      </c>
      <c r="FA35" s="83" t="e">
        <f>'2025 P90'!#REF!</f>
        <v>#REF!</v>
      </c>
      <c r="FB35" s="83" t="e">
        <f>'2025 P90'!#REF!</f>
        <v>#REF!</v>
      </c>
      <c r="FC35" s="83" t="e">
        <f>'2025 P90'!#REF!</f>
        <v>#REF!</v>
      </c>
      <c r="FD35" s="83" t="e">
        <f>'2025 P90'!#REF!</f>
        <v>#REF!</v>
      </c>
      <c r="FE35" s="83" t="e">
        <f>'2025 P90'!#REF!</f>
        <v>#REF!</v>
      </c>
      <c r="FF35" s="83" t="e">
        <f>'2025 P90'!#REF!</f>
        <v>#REF!</v>
      </c>
      <c r="FG35" s="83" t="e">
        <f>'2025 P90'!#REF!</f>
        <v>#REF!</v>
      </c>
      <c r="FH35" s="83" t="e">
        <f>'2025 P90'!#REF!</f>
        <v>#REF!</v>
      </c>
      <c r="FI35" s="83" t="e">
        <f>'2025 P90'!#REF!</f>
        <v>#REF!</v>
      </c>
      <c r="FJ35" s="83" t="e">
        <f>'2025 P90'!#REF!</f>
        <v>#REF!</v>
      </c>
      <c r="FK35" s="83" t="e">
        <f>'2025 P90'!#REF!</f>
        <v>#REF!</v>
      </c>
      <c r="FL35" s="83" t="e">
        <f>'2025 P90'!#REF!</f>
        <v>#REF!</v>
      </c>
      <c r="FM35" s="83" t="e">
        <f>'2025 P90'!#REF!</f>
        <v>#REF!</v>
      </c>
      <c r="FN35" s="83" t="e">
        <f>'2025 P90'!#REF!</f>
        <v>#REF!</v>
      </c>
      <c r="FO35" s="83" t="e">
        <f>'2025 P90'!#REF!</f>
        <v>#REF!</v>
      </c>
      <c r="FP35" s="83" t="e">
        <f>'2025 P90'!#REF!</f>
        <v>#REF!</v>
      </c>
      <c r="FQ35" s="83" t="e">
        <f>'2025 P90'!#REF!</f>
        <v>#REF!</v>
      </c>
      <c r="FR35" s="83" t="e">
        <f>'2025 P90'!#REF!</f>
        <v>#REF!</v>
      </c>
      <c r="FS35" s="83" t="e">
        <f>'2025 P90'!#REF!</f>
        <v>#REF!</v>
      </c>
      <c r="FT35" s="83" t="e">
        <f>'2025 P90'!#REF!</f>
        <v>#REF!</v>
      </c>
      <c r="FU35" s="83" t="e">
        <f>'2025 P90'!#REF!</f>
        <v>#REF!</v>
      </c>
      <c r="FV35" s="83" t="e">
        <f>'2025 P90'!#REF!</f>
        <v>#REF!</v>
      </c>
      <c r="FW35" s="83" t="e">
        <f>'2025 P90'!#REF!</f>
        <v>#REF!</v>
      </c>
      <c r="FX35" s="83" t="e">
        <f>'2025 P90'!#REF!</f>
        <v>#REF!</v>
      </c>
      <c r="FY35" s="83" t="e">
        <f>'2025 P90'!#REF!</f>
        <v>#REF!</v>
      </c>
      <c r="FZ35" s="83" t="e">
        <f>'2025 P90'!#REF!</f>
        <v>#REF!</v>
      </c>
      <c r="GA35" s="83" t="e">
        <f>'2025 P90'!#REF!</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'2025 P90'!#REF!</f>
        <v>#REF!</v>
      </c>
      <c r="ER36" s="83" t="e">
        <f>'2025 P90'!#REF!</f>
        <v>#REF!</v>
      </c>
      <c r="ES36" s="83" t="e">
        <f>'2025 P90'!#REF!</f>
        <v>#REF!</v>
      </c>
      <c r="ET36" s="83" t="e">
        <f>'2025 P90'!#REF!</f>
        <v>#REF!</v>
      </c>
      <c r="EU36" s="83" t="e">
        <f>'2025 P90'!#REF!</f>
        <v>#REF!</v>
      </c>
      <c r="EV36" s="83" t="e">
        <f>'2025 P90'!#REF!</f>
        <v>#REF!</v>
      </c>
      <c r="EW36" s="83" t="e">
        <f>'2025 P90'!#REF!</f>
        <v>#REF!</v>
      </c>
      <c r="EX36" s="83" t="e">
        <f>'2025 P90'!#REF!</f>
        <v>#REF!</v>
      </c>
      <c r="EY36" s="83" t="e">
        <f>'2025 P90'!#REF!</f>
        <v>#REF!</v>
      </c>
      <c r="EZ36" s="83" t="e">
        <f>'2025 P90'!#REF!</f>
        <v>#REF!</v>
      </c>
      <c r="FA36" s="83" t="e">
        <f>'2025 P90'!#REF!</f>
        <v>#REF!</v>
      </c>
      <c r="FB36" s="83" t="e">
        <f>'2025 P90'!#REF!</f>
        <v>#REF!</v>
      </c>
      <c r="FC36" s="83" t="e">
        <f>'2025 P90'!#REF!</f>
        <v>#REF!</v>
      </c>
      <c r="FD36" s="83" t="e">
        <f>'2025 P90'!#REF!</f>
        <v>#REF!</v>
      </c>
      <c r="FE36" s="83" t="e">
        <f>'2025 P90'!#REF!</f>
        <v>#REF!</v>
      </c>
      <c r="FF36" s="83" t="e">
        <f>'2025 P90'!#REF!</f>
        <v>#REF!</v>
      </c>
      <c r="FG36" s="83" t="e">
        <f>'2025 P90'!#REF!</f>
        <v>#REF!</v>
      </c>
      <c r="FH36" s="83" t="e">
        <f>'2025 P90'!#REF!</f>
        <v>#REF!</v>
      </c>
      <c r="FI36" s="83" t="e">
        <f>'2025 P90'!#REF!</f>
        <v>#REF!</v>
      </c>
      <c r="FJ36" s="83" t="e">
        <f>'2025 P90'!#REF!</f>
        <v>#REF!</v>
      </c>
      <c r="FK36" s="83" t="e">
        <f>'2025 P90'!#REF!</f>
        <v>#REF!</v>
      </c>
      <c r="FL36" s="83" t="e">
        <f>'2025 P90'!#REF!</f>
        <v>#REF!</v>
      </c>
      <c r="FM36" s="83" t="e">
        <f>'2025 P90'!#REF!</f>
        <v>#REF!</v>
      </c>
      <c r="FN36" s="83" t="e">
        <f>'2025 P90'!#REF!</f>
        <v>#REF!</v>
      </c>
      <c r="FO36" s="83" t="e">
        <f>'2025 P90'!#REF!</f>
        <v>#REF!</v>
      </c>
      <c r="FP36" s="83" t="e">
        <f>'2025 P90'!#REF!</f>
        <v>#REF!</v>
      </c>
      <c r="FQ36" s="83" t="e">
        <f>'2025 P90'!#REF!</f>
        <v>#REF!</v>
      </c>
      <c r="FR36" s="83" t="e">
        <f>'2025 P90'!#REF!</f>
        <v>#REF!</v>
      </c>
      <c r="FS36" s="83" t="e">
        <f>'2025 P90'!#REF!</f>
        <v>#REF!</v>
      </c>
      <c r="FT36" s="83" t="e">
        <f>'2025 P90'!#REF!</f>
        <v>#REF!</v>
      </c>
      <c r="FU36" s="83" t="e">
        <f>'2025 P90'!#REF!</f>
        <v>#REF!</v>
      </c>
      <c r="FV36" s="83" t="e">
        <f>'2025 P90'!#REF!</f>
        <v>#REF!</v>
      </c>
      <c r="FW36" s="83" t="e">
        <f>'2025 P90'!#REF!</f>
        <v>#REF!</v>
      </c>
      <c r="FX36" s="83" t="e">
        <f>'2025 P90'!#REF!</f>
        <v>#REF!</v>
      </c>
      <c r="FY36" s="83" t="e">
        <f>'2025 P90'!#REF!</f>
        <v>#REF!</v>
      </c>
      <c r="FZ36" s="83" t="e">
        <f>'2025 P90'!#REF!</f>
        <v>#REF!</v>
      </c>
      <c r="GA36" s="83" t="e">
        <f>'2025 P90'!#REF!</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'2025 P90'!#REF!</f>
        <v>#REF!</v>
      </c>
      <c r="ER37" s="83" t="e">
        <f>'2025 P90'!#REF!</f>
        <v>#REF!</v>
      </c>
      <c r="ES37" s="83" t="e">
        <f>'2025 P90'!#REF!</f>
        <v>#REF!</v>
      </c>
      <c r="ET37" s="83" t="e">
        <f>'2025 P90'!#REF!</f>
        <v>#REF!</v>
      </c>
      <c r="EU37" s="83" t="e">
        <f>'2025 P90'!#REF!</f>
        <v>#REF!</v>
      </c>
      <c r="EV37" s="83" t="e">
        <f>'2025 P90'!#REF!</f>
        <v>#REF!</v>
      </c>
      <c r="EW37" s="83" t="e">
        <f>'2025 P90'!#REF!</f>
        <v>#REF!</v>
      </c>
      <c r="EX37" s="83" t="e">
        <f>'2025 P90'!#REF!</f>
        <v>#REF!</v>
      </c>
      <c r="EY37" s="83" t="e">
        <f>'2025 P90'!#REF!</f>
        <v>#REF!</v>
      </c>
      <c r="EZ37" s="83" t="e">
        <f>'2025 P90'!#REF!</f>
        <v>#REF!</v>
      </c>
      <c r="FA37" s="83" t="e">
        <f>'2025 P90'!#REF!</f>
        <v>#REF!</v>
      </c>
      <c r="FB37" s="83" t="e">
        <f>'2025 P90'!#REF!</f>
        <v>#REF!</v>
      </c>
      <c r="FC37" s="83" t="e">
        <f>'2025 P90'!#REF!</f>
        <v>#REF!</v>
      </c>
      <c r="FD37" s="83" t="e">
        <f>'2025 P90'!#REF!</f>
        <v>#REF!</v>
      </c>
      <c r="FE37" s="83" t="e">
        <f>'2025 P90'!#REF!</f>
        <v>#REF!</v>
      </c>
      <c r="FF37" s="83" t="e">
        <f>'2025 P90'!#REF!</f>
        <v>#REF!</v>
      </c>
      <c r="FG37" s="83" t="e">
        <f>'2025 P90'!#REF!</f>
        <v>#REF!</v>
      </c>
      <c r="FH37" s="83" t="e">
        <f>'2025 P90'!#REF!</f>
        <v>#REF!</v>
      </c>
      <c r="FI37" s="83" t="e">
        <f>'2025 P90'!#REF!</f>
        <v>#REF!</v>
      </c>
      <c r="FJ37" s="83" t="e">
        <f>'2025 P90'!#REF!</f>
        <v>#REF!</v>
      </c>
      <c r="FK37" s="83" t="e">
        <f>'2025 P90'!#REF!</f>
        <v>#REF!</v>
      </c>
      <c r="FL37" s="83" t="e">
        <f>'2025 P90'!#REF!</f>
        <v>#REF!</v>
      </c>
      <c r="FM37" s="83" t="e">
        <f>'2025 P90'!#REF!</f>
        <v>#REF!</v>
      </c>
      <c r="FN37" s="83" t="e">
        <f>'2025 P90'!#REF!</f>
        <v>#REF!</v>
      </c>
      <c r="FO37" s="83" t="e">
        <f>'2025 P90'!#REF!</f>
        <v>#REF!</v>
      </c>
      <c r="FP37" s="83" t="e">
        <f>'2025 P90'!#REF!</f>
        <v>#REF!</v>
      </c>
      <c r="FQ37" s="83" t="e">
        <f>'2025 P90'!#REF!</f>
        <v>#REF!</v>
      </c>
      <c r="FR37" s="83" t="e">
        <f>'2025 P90'!#REF!</f>
        <v>#REF!</v>
      </c>
      <c r="FS37" s="83" t="e">
        <f>'2025 P90'!#REF!</f>
        <v>#REF!</v>
      </c>
      <c r="FT37" s="83" t="e">
        <f>'2025 P90'!#REF!</f>
        <v>#REF!</v>
      </c>
      <c r="FU37" s="83" t="e">
        <f>'2025 P90'!#REF!</f>
        <v>#REF!</v>
      </c>
      <c r="FV37" s="83" t="e">
        <f>'2025 P90'!#REF!</f>
        <v>#REF!</v>
      </c>
      <c r="FW37" s="83" t="e">
        <f>'2025 P90'!#REF!</f>
        <v>#REF!</v>
      </c>
      <c r="FX37" s="83" t="e">
        <f>'2025 P90'!#REF!</f>
        <v>#REF!</v>
      </c>
      <c r="FY37" s="83" t="e">
        <f>'2025 P90'!#REF!</f>
        <v>#REF!</v>
      </c>
      <c r="FZ37" s="83" t="e">
        <f>'2025 P90'!#REF!</f>
        <v>#REF!</v>
      </c>
      <c r="GA37" s="83" t="e">
        <f>'2025 P90'!#REF!</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'2025 P90'!#REF!</f>
        <v>#REF!</v>
      </c>
      <c r="ER38" s="83" t="e">
        <f>'2025 P90'!#REF!</f>
        <v>#REF!</v>
      </c>
      <c r="ES38" s="83" t="e">
        <f>'2025 P90'!#REF!</f>
        <v>#REF!</v>
      </c>
      <c r="ET38" s="83" t="e">
        <f>'2025 P90'!#REF!</f>
        <v>#REF!</v>
      </c>
      <c r="EU38" s="83" t="e">
        <f>'2025 P90'!#REF!</f>
        <v>#REF!</v>
      </c>
      <c r="EV38" s="83" t="e">
        <f>'2025 P90'!#REF!</f>
        <v>#REF!</v>
      </c>
      <c r="EW38" s="83" t="e">
        <f>'2025 P90'!#REF!</f>
        <v>#REF!</v>
      </c>
      <c r="EX38" s="83" t="e">
        <f>'2025 P90'!#REF!</f>
        <v>#REF!</v>
      </c>
      <c r="EY38" s="83" t="e">
        <f>'2025 P90'!#REF!</f>
        <v>#REF!</v>
      </c>
      <c r="EZ38" s="83" t="e">
        <f>'2025 P90'!#REF!</f>
        <v>#REF!</v>
      </c>
      <c r="FA38" s="83" t="e">
        <f>'2025 P90'!#REF!</f>
        <v>#REF!</v>
      </c>
      <c r="FB38" s="83" t="e">
        <f>'2025 P90'!#REF!</f>
        <v>#REF!</v>
      </c>
      <c r="FC38" s="83" t="e">
        <f>'2025 P90'!#REF!</f>
        <v>#REF!</v>
      </c>
      <c r="FD38" s="83" t="e">
        <f>'2025 P90'!#REF!</f>
        <v>#REF!</v>
      </c>
      <c r="FE38" s="83" t="e">
        <f>'2025 P90'!#REF!</f>
        <v>#REF!</v>
      </c>
      <c r="FF38" s="83" t="e">
        <f>'2025 P90'!#REF!</f>
        <v>#REF!</v>
      </c>
      <c r="FG38" s="83" t="e">
        <f>'2025 P90'!#REF!</f>
        <v>#REF!</v>
      </c>
      <c r="FH38" s="83" t="e">
        <f>'2025 P90'!#REF!</f>
        <v>#REF!</v>
      </c>
      <c r="FI38" s="83" t="e">
        <f>'2025 P90'!#REF!</f>
        <v>#REF!</v>
      </c>
      <c r="FJ38" s="83" t="e">
        <f>'2025 P90'!#REF!</f>
        <v>#REF!</v>
      </c>
      <c r="FK38" s="83" t="e">
        <f>'2025 P90'!#REF!</f>
        <v>#REF!</v>
      </c>
      <c r="FL38" s="83" t="e">
        <f>'2025 P90'!#REF!</f>
        <v>#REF!</v>
      </c>
      <c r="FM38" s="83" t="e">
        <f>'2025 P90'!#REF!</f>
        <v>#REF!</v>
      </c>
      <c r="FN38" s="83" t="e">
        <f>'2025 P90'!#REF!</f>
        <v>#REF!</v>
      </c>
      <c r="FO38" s="83" t="e">
        <f>'2025 P90'!#REF!</f>
        <v>#REF!</v>
      </c>
      <c r="FP38" s="83" t="e">
        <f>'2025 P90'!#REF!</f>
        <v>#REF!</v>
      </c>
      <c r="FQ38" s="83" t="e">
        <f>'2025 P90'!#REF!</f>
        <v>#REF!</v>
      </c>
      <c r="FR38" s="83" t="e">
        <f>'2025 P90'!#REF!</f>
        <v>#REF!</v>
      </c>
      <c r="FS38" s="83" t="e">
        <f>'2025 P90'!#REF!</f>
        <v>#REF!</v>
      </c>
      <c r="FT38" s="83" t="e">
        <f>'2025 P90'!#REF!</f>
        <v>#REF!</v>
      </c>
      <c r="FU38" s="83" t="e">
        <f>'2025 P90'!#REF!</f>
        <v>#REF!</v>
      </c>
      <c r="FV38" s="83" t="e">
        <f>'2025 P90'!#REF!</f>
        <v>#REF!</v>
      </c>
      <c r="FW38" s="83" t="e">
        <f>'2025 P90'!#REF!</f>
        <v>#REF!</v>
      </c>
      <c r="FX38" s="83" t="e">
        <f>'2025 P90'!#REF!</f>
        <v>#REF!</v>
      </c>
      <c r="FY38" s="83" t="e">
        <f>'2025 P90'!#REF!</f>
        <v>#REF!</v>
      </c>
      <c r="FZ38" s="83" t="e">
        <f>'2025 P90'!#REF!</f>
        <v>#REF!</v>
      </c>
      <c r="GA38" s="83" t="e">
        <f>'2025 P90'!#REF!</f>
        <v>#REF!</v>
      </c>
      <c r="GB38" s="74" t="e">
        <f t="shared" si="3"/>
        <v>#REF!</v>
      </c>
    </row>
    <row r="39" spans="2:184" ht="17.25" customHeight="1">
      <c r="B39" s="4" t="s">
        <v>578</v>
      </c>
      <c r="C39" s="10" t="e">
        <f t="shared" ref="C39:AB39" si="7">SUM(C8:C38)</f>
        <v>#REF!</v>
      </c>
      <c r="D39" s="10" t="e">
        <f t="shared" si="7"/>
        <v>#REF!</v>
      </c>
      <c r="E39" s="10" t="e">
        <f t="shared" si="7"/>
        <v>#REF!</v>
      </c>
      <c r="F39" s="10" t="e">
        <f t="shared" si="7"/>
        <v>#REF!</v>
      </c>
      <c r="G39" s="10" t="e">
        <f t="shared" si="7"/>
        <v>#REF!</v>
      </c>
      <c r="H39" s="10" t="e">
        <f t="shared" si="7"/>
        <v>#REF!</v>
      </c>
      <c r="I39" s="10" t="e">
        <f t="shared" si="7"/>
        <v>#REF!</v>
      </c>
      <c r="J39" s="10" t="e">
        <f t="shared" si="7"/>
        <v>#REF!</v>
      </c>
      <c r="K39" s="10" t="e">
        <f t="shared" si="7"/>
        <v>#REF!</v>
      </c>
      <c r="L39" s="10" t="e">
        <f t="shared" si="7"/>
        <v>#REF!</v>
      </c>
      <c r="M39" s="10" t="e">
        <f t="shared" si="7"/>
        <v>#REF!</v>
      </c>
      <c r="N39" s="10" t="e">
        <f t="shared" si="7"/>
        <v>#REF!</v>
      </c>
      <c r="O39" s="10" t="e">
        <f t="shared" si="7"/>
        <v>#REF!</v>
      </c>
      <c r="P39" s="10" t="e">
        <f t="shared" si="7"/>
        <v>#REF!</v>
      </c>
      <c r="Q39" s="10" t="e">
        <f t="shared" si="7"/>
        <v>#REF!</v>
      </c>
      <c r="R39" s="10" t="e">
        <f t="shared" si="7"/>
        <v>#REF!</v>
      </c>
      <c r="S39" s="10" t="e">
        <f t="shared" si="7"/>
        <v>#REF!</v>
      </c>
      <c r="T39" s="10" t="e">
        <f t="shared" si="7"/>
        <v>#REF!</v>
      </c>
      <c r="U39" s="10" t="e">
        <f t="shared" si="7"/>
        <v>#REF!</v>
      </c>
      <c r="V39" s="10" t="e">
        <f t="shared" si="7"/>
        <v>#REF!</v>
      </c>
      <c r="W39" s="10" t="e">
        <f t="shared" si="7"/>
        <v>#REF!</v>
      </c>
      <c r="X39" s="10" t="e">
        <f t="shared" si="7"/>
        <v>#REF!</v>
      </c>
      <c r="Y39" s="10" t="e">
        <f t="shared" si="7"/>
        <v>#REF!</v>
      </c>
      <c r="Z39" s="10" t="e">
        <f t="shared" si="7"/>
        <v>#REF!</v>
      </c>
      <c r="AA39" s="10" t="e">
        <f t="shared" si="7"/>
        <v>#REF!</v>
      </c>
      <c r="AB39" s="10" t="e">
        <f t="shared" si="7"/>
        <v>#REF!</v>
      </c>
      <c r="AC39" s="10"/>
      <c r="AD39" s="10"/>
      <c r="AE39" s="10"/>
      <c r="AF39" s="74" t="e">
        <f t="shared" si="0"/>
        <v>#REF!</v>
      </c>
      <c r="AG39" s="10" t="e">
        <f t="shared" ref="AG39:AH39" si="8">SUM(AG8:AG38)</f>
        <v>#REF!</v>
      </c>
      <c r="AH39" s="10" t="e">
        <f t="shared" si="8"/>
        <v>#REF!</v>
      </c>
      <c r="AI39" s="10" t="e">
        <f t="shared" ref="AI39:BI39" si="9">SUM(AI8:AI38)</f>
        <v>#REF!</v>
      </c>
      <c r="AJ39" s="10" t="e">
        <f t="shared" si="9"/>
        <v>#REF!</v>
      </c>
      <c r="AK39" s="10" t="e">
        <f t="shared" si="9"/>
        <v>#REF!</v>
      </c>
      <c r="AL39" s="10" t="e">
        <f t="shared" si="9"/>
        <v>#REF!</v>
      </c>
      <c r="AM39" s="10" t="e">
        <f t="shared" si="9"/>
        <v>#REF!</v>
      </c>
      <c r="AN39" s="10" t="e">
        <f t="shared" si="9"/>
        <v>#REF!</v>
      </c>
      <c r="AO39" s="10" t="e">
        <f t="shared" si="9"/>
        <v>#REF!</v>
      </c>
      <c r="AP39" s="10" t="e">
        <f t="shared" si="9"/>
        <v>#REF!</v>
      </c>
      <c r="AQ39" s="10" t="e">
        <f t="shared" si="9"/>
        <v>#REF!</v>
      </c>
      <c r="AR39" s="10" t="e">
        <f t="shared" si="9"/>
        <v>#REF!</v>
      </c>
      <c r="AS39" s="10" t="e">
        <f t="shared" si="9"/>
        <v>#REF!</v>
      </c>
      <c r="AT39" s="10" t="e">
        <f t="shared" si="9"/>
        <v>#REF!</v>
      </c>
      <c r="AU39" s="10" t="e">
        <f t="shared" si="9"/>
        <v>#REF!</v>
      </c>
      <c r="AV39" s="10" t="e">
        <f t="shared" si="9"/>
        <v>#REF!</v>
      </c>
      <c r="AW39" s="10" t="e">
        <f t="shared" si="9"/>
        <v>#REF!</v>
      </c>
      <c r="AX39" s="10" t="e">
        <f t="shared" si="9"/>
        <v>#REF!</v>
      </c>
      <c r="AY39" s="10" t="e">
        <f t="shared" si="9"/>
        <v>#REF!</v>
      </c>
      <c r="AZ39" s="10" t="e">
        <f t="shared" si="9"/>
        <v>#REF!</v>
      </c>
      <c r="BA39" s="10" t="e">
        <f t="shared" si="9"/>
        <v>#REF!</v>
      </c>
      <c r="BB39" s="10" t="e">
        <f t="shared" si="9"/>
        <v>#REF!</v>
      </c>
      <c r="BC39" s="10" t="e">
        <f t="shared" si="9"/>
        <v>#REF!</v>
      </c>
      <c r="BD39" s="10" t="e">
        <f t="shared" si="9"/>
        <v>#REF!</v>
      </c>
      <c r="BE39" s="10" t="e">
        <f t="shared" si="9"/>
        <v>#REF!</v>
      </c>
      <c r="BF39" s="10" t="e">
        <f t="shared" si="9"/>
        <v>#REF!</v>
      </c>
      <c r="BG39" s="10" t="e">
        <f t="shared" si="9"/>
        <v>#REF!</v>
      </c>
      <c r="BH39" s="10" t="e">
        <f t="shared" si="9"/>
        <v>#REF!</v>
      </c>
      <c r="BI39" s="10" t="e">
        <f t="shared" si="9"/>
        <v>#REF!</v>
      </c>
      <c r="BJ39" s="10" t="e">
        <f t="shared" ref="BJ39:BQ39" si="10">SUM(BJ8:BJ38)</f>
        <v>#REF!</v>
      </c>
      <c r="BK39" s="10" t="e">
        <f t="shared" si="10"/>
        <v>#REF!</v>
      </c>
      <c r="BL39" s="10" t="e">
        <f t="shared" si="10"/>
        <v>#REF!</v>
      </c>
      <c r="BM39" s="10" t="e">
        <f t="shared" si="10"/>
        <v>#REF!</v>
      </c>
      <c r="BN39" s="10" t="e">
        <f t="shared" si="10"/>
        <v>#REF!</v>
      </c>
      <c r="BO39" s="10" t="e">
        <f t="shared" si="10"/>
        <v>#REF!</v>
      </c>
      <c r="BP39" s="10" t="e">
        <f t="shared" si="10"/>
        <v>#REF!</v>
      </c>
      <c r="BQ39" s="10" t="e">
        <f t="shared" si="10"/>
        <v>#REF!</v>
      </c>
      <c r="BR39" s="74" t="e">
        <f t="shared" si="4"/>
        <v>#REF!</v>
      </c>
      <c r="BS39" s="10" t="e">
        <f t="shared" ref="BS39:DC39" si="11">SUM(BS8:BS38)</f>
        <v>#REF!</v>
      </c>
      <c r="BT39" s="10" t="e">
        <f t="shared" si="11"/>
        <v>#REF!</v>
      </c>
      <c r="BU39" s="10" t="e">
        <f t="shared" si="11"/>
        <v>#REF!</v>
      </c>
      <c r="BV39" s="10" t="e">
        <f t="shared" si="11"/>
        <v>#REF!</v>
      </c>
      <c r="BW39" s="10" t="e">
        <f t="shared" si="11"/>
        <v>#REF!</v>
      </c>
      <c r="BX39" s="10" t="e">
        <f t="shared" si="11"/>
        <v>#REF!</v>
      </c>
      <c r="BY39" s="10" t="e">
        <f t="shared" si="11"/>
        <v>#REF!</v>
      </c>
      <c r="BZ39" s="10" t="e">
        <f t="shared" si="11"/>
        <v>#REF!</v>
      </c>
      <c r="CA39" s="10" t="e">
        <f t="shared" si="11"/>
        <v>#REF!</v>
      </c>
      <c r="CB39" s="10" t="e">
        <f t="shared" si="11"/>
        <v>#REF!</v>
      </c>
      <c r="CC39" s="10" t="e">
        <f t="shared" si="11"/>
        <v>#REF!</v>
      </c>
      <c r="CD39" s="10" t="e">
        <f t="shared" si="11"/>
        <v>#REF!</v>
      </c>
      <c r="CE39" s="10" t="e">
        <f t="shared" si="11"/>
        <v>#REF!</v>
      </c>
      <c r="CF39" s="10" t="e">
        <f t="shared" si="11"/>
        <v>#REF!</v>
      </c>
      <c r="CG39" s="10" t="e">
        <f t="shared" si="11"/>
        <v>#REF!</v>
      </c>
      <c r="CH39" s="10" t="e">
        <f t="shared" si="11"/>
        <v>#REF!</v>
      </c>
      <c r="CI39" s="10" t="e">
        <f t="shared" si="11"/>
        <v>#REF!</v>
      </c>
      <c r="CJ39" s="10" t="e">
        <f t="shared" si="11"/>
        <v>#REF!</v>
      </c>
      <c r="CK39" s="10" t="e">
        <f t="shared" si="11"/>
        <v>#REF!</v>
      </c>
      <c r="CL39" s="10" t="e">
        <f t="shared" si="11"/>
        <v>#REF!</v>
      </c>
      <c r="CM39" s="10" t="e">
        <f t="shared" si="11"/>
        <v>#REF!</v>
      </c>
      <c r="CN39" s="10" t="e">
        <f t="shared" si="11"/>
        <v>#REF!</v>
      </c>
      <c r="CO39" s="10" t="e">
        <f t="shared" si="11"/>
        <v>#REF!</v>
      </c>
      <c r="CP39" s="10" t="e">
        <f t="shared" si="11"/>
        <v>#REF!</v>
      </c>
      <c r="CQ39" s="10" t="e">
        <f t="shared" si="11"/>
        <v>#REF!</v>
      </c>
      <c r="CR39" s="10" t="e">
        <f t="shared" si="11"/>
        <v>#REF!</v>
      </c>
      <c r="CS39" s="10" t="e">
        <f t="shared" si="11"/>
        <v>#REF!</v>
      </c>
      <c r="CT39" s="10" t="e">
        <f t="shared" si="11"/>
        <v>#REF!</v>
      </c>
      <c r="CU39" s="10" t="e">
        <f t="shared" si="11"/>
        <v>#REF!</v>
      </c>
      <c r="CV39" s="10" t="e">
        <f t="shared" si="11"/>
        <v>#REF!</v>
      </c>
      <c r="CW39" s="10" t="e">
        <f t="shared" si="11"/>
        <v>#REF!</v>
      </c>
      <c r="CX39" s="10" t="e">
        <f t="shared" si="11"/>
        <v>#REF!</v>
      </c>
      <c r="CY39" s="10" t="e">
        <f t="shared" si="11"/>
        <v>#REF!</v>
      </c>
      <c r="CZ39" s="10" t="e">
        <f t="shared" si="11"/>
        <v>#REF!</v>
      </c>
      <c r="DA39" s="10" t="e">
        <f t="shared" si="11"/>
        <v>#REF!</v>
      </c>
      <c r="DB39" s="10" t="e">
        <f t="shared" si="11"/>
        <v>#REF!</v>
      </c>
      <c r="DC39" s="10" t="e">
        <f t="shared" si="11"/>
        <v>#REF!</v>
      </c>
      <c r="DD39" s="74" t="e">
        <f>SUM(BS39:DC39)</f>
        <v>#REF!</v>
      </c>
      <c r="DE39" s="10">
        <f t="shared" ref="DE39:EO39" si="12">SUM(DE8:DE38)</f>
        <v>542.27862159999995</v>
      </c>
      <c r="DF39" s="10">
        <f t="shared" si="12"/>
        <v>307.19234719999992</v>
      </c>
      <c r="DG39" s="10">
        <f t="shared" si="12"/>
        <v>176.017</v>
      </c>
      <c r="DH39" s="10">
        <f t="shared" si="12"/>
        <v>429.65509999999995</v>
      </c>
      <c r="DI39" s="10">
        <f t="shared" si="12"/>
        <v>178.06660000000005</v>
      </c>
      <c r="DJ39" s="10">
        <f t="shared" si="12"/>
        <v>198.13439999999997</v>
      </c>
      <c r="DK39" s="10">
        <f t="shared" si="12"/>
        <v>28.359199999999998</v>
      </c>
      <c r="DL39" s="10">
        <f t="shared" si="12"/>
        <v>37.168099999999995</v>
      </c>
      <c r="DM39" s="10">
        <f t="shared" si="12"/>
        <v>176.30410000000001</v>
      </c>
      <c r="DN39" s="10">
        <f t="shared" si="12"/>
        <v>326.43979999999988</v>
      </c>
      <c r="DO39" s="10">
        <f t="shared" si="12"/>
        <v>86.591299999999947</v>
      </c>
      <c r="DP39" s="10">
        <f t="shared" si="12"/>
        <v>55.038928000000013</v>
      </c>
      <c r="DQ39" s="10">
        <f t="shared" si="12"/>
        <v>195.70529999999999</v>
      </c>
      <c r="DR39" s="10">
        <f t="shared" si="12"/>
        <v>189.08</v>
      </c>
      <c r="DS39" s="10">
        <f t="shared" si="12"/>
        <v>98.235399999999998</v>
      </c>
      <c r="DT39" s="10">
        <f t="shared" si="12"/>
        <v>221.10753</v>
      </c>
      <c r="DU39" s="10">
        <f t="shared" si="12"/>
        <v>223.36989999999997</v>
      </c>
      <c r="DV39" s="10">
        <f t="shared" si="12"/>
        <v>108.49634</v>
      </c>
      <c r="DW39" s="10">
        <f t="shared" si="12"/>
        <v>54.817999999999998</v>
      </c>
      <c r="DX39" s="10">
        <f t="shared" si="12"/>
        <v>171.35702999999998</v>
      </c>
      <c r="DY39" s="10">
        <f t="shared" si="12"/>
        <v>174.77412999999999</v>
      </c>
      <c r="DZ39" s="10">
        <f t="shared" si="12"/>
        <v>83.756259999999997</v>
      </c>
      <c r="EA39" s="10">
        <f t="shared" si="12"/>
        <v>159.66619999999995</v>
      </c>
      <c r="EB39" s="10">
        <f t="shared" si="12"/>
        <v>161.55443999999994</v>
      </c>
      <c r="EC39" s="10">
        <f t="shared" si="12"/>
        <v>78.544510000000002</v>
      </c>
      <c r="ED39" s="10">
        <f t="shared" si="12"/>
        <v>119.4599</v>
      </c>
      <c r="EE39" s="10">
        <f t="shared" si="12"/>
        <v>197.56057000000001</v>
      </c>
      <c r="EF39" s="10">
        <f t="shared" si="12"/>
        <v>196.89922000000001</v>
      </c>
      <c r="EG39" s="10">
        <f t="shared" si="12"/>
        <v>100.70576000000001</v>
      </c>
      <c r="EH39" s="10">
        <f t="shared" si="12"/>
        <v>197.43276000000003</v>
      </c>
      <c r="EI39" s="10">
        <f t="shared" si="12"/>
        <v>176.97485</v>
      </c>
      <c r="EJ39" s="10">
        <f t="shared" si="12"/>
        <v>99.387239999999991</v>
      </c>
      <c r="EK39" s="10">
        <f t="shared" si="12"/>
        <v>202.20386000000002</v>
      </c>
      <c r="EL39" s="10">
        <f t="shared" si="12"/>
        <v>206.39169999999996</v>
      </c>
      <c r="EM39" s="10">
        <f t="shared" si="12"/>
        <v>201.19430000000006</v>
      </c>
      <c r="EN39" s="10">
        <f t="shared" si="12"/>
        <v>209.02227000000008</v>
      </c>
      <c r="EO39" s="10">
        <f t="shared" si="12"/>
        <v>192.40958000000003</v>
      </c>
      <c r="EP39" s="74">
        <f t="shared" si="2"/>
        <v>6561.3525467999998</v>
      </c>
      <c r="EQ39" s="10" t="e">
        <f t="shared" ref="EQ39:GA39" si="13">SUM(EQ8:EQ38)</f>
        <v>#REF!</v>
      </c>
      <c r="ER39" s="10" t="e">
        <f t="shared" si="13"/>
        <v>#REF!</v>
      </c>
      <c r="ES39" s="10" t="e">
        <f t="shared" si="13"/>
        <v>#REF!</v>
      </c>
      <c r="ET39" s="10" t="e">
        <f t="shared" si="13"/>
        <v>#REF!</v>
      </c>
      <c r="EU39" s="10" t="e">
        <f t="shared" si="13"/>
        <v>#REF!</v>
      </c>
      <c r="EV39" s="10" t="e">
        <f t="shared" si="13"/>
        <v>#REF!</v>
      </c>
      <c r="EW39" s="10" t="e">
        <f t="shared" si="13"/>
        <v>#REF!</v>
      </c>
      <c r="EX39" s="10" t="e">
        <f t="shared" si="13"/>
        <v>#REF!</v>
      </c>
      <c r="EY39" s="10" t="e">
        <f t="shared" si="13"/>
        <v>#REF!</v>
      </c>
      <c r="EZ39" s="10" t="e">
        <f t="shared" si="13"/>
        <v>#REF!</v>
      </c>
      <c r="FA39" s="10" t="e">
        <f t="shared" si="13"/>
        <v>#REF!</v>
      </c>
      <c r="FB39" s="10" t="e">
        <f t="shared" si="13"/>
        <v>#REF!</v>
      </c>
      <c r="FC39" s="10" t="e">
        <f t="shared" si="13"/>
        <v>#REF!</v>
      </c>
      <c r="FD39" s="10" t="e">
        <f t="shared" si="13"/>
        <v>#REF!</v>
      </c>
      <c r="FE39" s="10" t="e">
        <f t="shared" si="13"/>
        <v>#REF!</v>
      </c>
      <c r="FF39" s="10" t="e">
        <f t="shared" si="13"/>
        <v>#REF!</v>
      </c>
      <c r="FG39" s="10" t="e">
        <f t="shared" si="13"/>
        <v>#REF!</v>
      </c>
      <c r="FH39" s="10" t="e">
        <f t="shared" si="13"/>
        <v>#REF!</v>
      </c>
      <c r="FI39" s="10" t="e">
        <f t="shared" si="13"/>
        <v>#REF!</v>
      </c>
      <c r="FJ39" s="10" t="e">
        <f t="shared" si="13"/>
        <v>#REF!</v>
      </c>
      <c r="FK39" s="10" t="e">
        <f t="shared" si="13"/>
        <v>#REF!</v>
      </c>
      <c r="FL39" s="10" t="e">
        <f t="shared" si="13"/>
        <v>#REF!</v>
      </c>
      <c r="FM39" s="10" t="e">
        <f t="shared" si="13"/>
        <v>#REF!</v>
      </c>
      <c r="FN39" s="10" t="e">
        <f t="shared" si="13"/>
        <v>#REF!</v>
      </c>
      <c r="FO39" s="10" t="e">
        <f t="shared" si="13"/>
        <v>#REF!</v>
      </c>
      <c r="FP39" s="10" t="e">
        <f t="shared" si="13"/>
        <v>#REF!</v>
      </c>
      <c r="FQ39" s="10" t="e">
        <f t="shared" si="13"/>
        <v>#REF!</v>
      </c>
      <c r="FR39" s="10" t="e">
        <f t="shared" si="13"/>
        <v>#REF!</v>
      </c>
      <c r="FS39" s="10" t="e">
        <f t="shared" si="13"/>
        <v>#REF!</v>
      </c>
      <c r="FT39" s="10" t="e">
        <f t="shared" si="13"/>
        <v>#REF!</v>
      </c>
      <c r="FU39" s="10" t="e">
        <f t="shared" si="13"/>
        <v>#REF!</v>
      </c>
      <c r="FV39" s="10" t="e">
        <f t="shared" si="13"/>
        <v>#REF!</v>
      </c>
      <c r="FW39" s="10" t="e">
        <f t="shared" si="13"/>
        <v>#REF!</v>
      </c>
      <c r="FX39" s="10" t="e">
        <f t="shared" si="13"/>
        <v>#REF!</v>
      </c>
      <c r="FY39" s="10" t="e">
        <f t="shared" si="13"/>
        <v>#REF!</v>
      </c>
      <c r="FZ39" s="10" t="e">
        <f t="shared" si="13"/>
        <v>#REF!</v>
      </c>
      <c r="GA39" s="10" t="e">
        <f t="shared" si="13"/>
        <v>#REF!</v>
      </c>
      <c r="GB39" s="74" t="e">
        <f t="shared" si="3"/>
        <v>#REF!</v>
      </c>
    </row>
    <row r="40" spans="2:184" ht="17.25" customHeight="1">
      <c r="B40" s="5" t="s">
        <v>579</v>
      </c>
      <c r="C40" s="11" t="e">
        <f t="shared" ref="C40:AA40" si="14">C39/(COUNTA(C8:C38)*24)</f>
        <v>#REF!</v>
      </c>
      <c r="D40" s="11" t="e">
        <f t="shared" si="14"/>
        <v>#REF!</v>
      </c>
      <c r="E40" s="11" t="e">
        <f t="shared" si="14"/>
        <v>#REF!</v>
      </c>
      <c r="F40" s="11" t="e">
        <f t="shared" si="14"/>
        <v>#REF!</v>
      </c>
      <c r="G40" s="11" t="e">
        <f t="shared" si="14"/>
        <v>#REF!</v>
      </c>
      <c r="H40" s="11" t="e">
        <f t="shared" si="14"/>
        <v>#REF!</v>
      </c>
      <c r="I40" s="11" t="e">
        <f t="shared" si="14"/>
        <v>#REF!</v>
      </c>
      <c r="J40" s="11" t="e">
        <f t="shared" si="14"/>
        <v>#REF!</v>
      </c>
      <c r="K40" s="11" t="e">
        <f t="shared" si="14"/>
        <v>#REF!</v>
      </c>
      <c r="L40" s="11" t="e">
        <f t="shared" si="14"/>
        <v>#REF!</v>
      </c>
      <c r="M40" s="11" t="e">
        <f t="shared" si="14"/>
        <v>#REF!</v>
      </c>
      <c r="N40" s="11" t="e">
        <f t="shared" si="14"/>
        <v>#REF!</v>
      </c>
      <c r="O40" s="11" t="e">
        <f t="shared" si="14"/>
        <v>#REF!</v>
      </c>
      <c r="P40" s="11" t="e">
        <f t="shared" si="14"/>
        <v>#REF!</v>
      </c>
      <c r="Q40" s="11" t="e">
        <f t="shared" si="14"/>
        <v>#REF!</v>
      </c>
      <c r="R40" s="11" t="e">
        <f t="shared" si="14"/>
        <v>#REF!</v>
      </c>
      <c r="S40" s="11" t="e">
        <f t="shared" si="14"/>
        <v>#REF!</v>
      </c>
      <c r="T40" s="11" t="e">
        <f t="shared" si="14"/>
        <v>#REF!</v>
      </c>
      <c r="U40" s="11" t="e">
        <f t="shared" si="14"/>
        <v>#REF!</v>
      </c>
      <c r="V40" s="11" t="e">
        <f t="shared" si="14"/>
        <v>#REF!</v>
      </c>
      <c r="W40" s="11" t="e">
        <f t="shared" si="14"/>
        <v>#REF!</v>
      </c>
      <c r="X40" s="11" t="e">
        <f t="shared" si="14"/>
        <v>#REF!</v>
      </c>
      <c r="Y40" s="11" t="e">
        <f t="shared" si="14"/>
        <v>#REF!</v>
      </c>
      <c r="Z40" s="11" t="e">
        <f t="shared" si="14"/>
        <v>#REF!</v>
      </c>
      <c r="AA40" s="11" t="e">
        <f t="shared" si="14"/>
        <v>#REF!</v>
      </c>
      <c r="AB40" s="11" t="e">
        <f>AB39/(COUNTA(AB8:AB38)*24)</f>
        <v>#REF!</v>
      </c>
      <c r="AC40" s="11" t="e">
        <f t="shared" ref="AC40:AE40" si="15">AC39/(COUNTA(AC8:AC38)*24)</f>
        <v>#DIV/0!</v>
      </c>
      <c r="AD40" s="11" t="e">
        <f t="shared" si="15"/>
        <v>#DIV/0!</v>
      </c>
      <c r="AE40" s="11" t="e">
        <f t="shared" si="15"/>
        <v>#DIV/0!</v>
      </c>
      <c r="AF40" s="11" t="e">
        <f>AF39/(COUNTA(AF8:AF38)*24)</f>
        <v>#REF!</v>
      </c>
      <c r="AG40" s="11" t="e">
        <f t="shared" ref="AG40:BE40" si="16">AG39/(COUNTA(AG8:AG38)*24)</f>
        <v>#REF!</v>
      </c>
      <c r="AH40" s="11" t="e">
        <f t="shared" si="16"/>
        <v>#REF!</v>
      </c>
      <c r="AI40" s="11" t="e">
        <f t="shared" si="16"/>
        <v>#REF!</v>
      </c>
      <c r="AJ40" s="11" t="e">
        <f t="shared" si="16"/>
        <v>#REF!</v>
      </c>
      <c r="AK40" s="11" t="e">
        <f t="shared" si="16"/>
        <v>#REF!</v>
      </c>
      <c r="AL40" s="11" t="e">
        <f t="shared" si="16"/>
        <v>#REF!</v>
      </c>
      <c r="AM40" s="11" t="e">
        <f t="shared" si="16"/>
        <v>#REF!</v>
      </c>
      <c r="AN40" s="11" t="e">
        <f t="shared" si="16"/>
        <v>#REF!</v>
      </c>
      <c r="AO40" s="11" t="e">
        <f t="shared" si="16"/>
        <v>#REF!</v>
      </c>
      <c r="AP40" s="11" t="e">
        <f t="shared" si="16"/>
        <v>#REF!</v>
      </c>
      <c r="AQ40" s="11" t="e">
        <f t="shared" si="16"/>
        <v>#REF!</v>
      </c>
      <c r="AR40" s="11" t="e">
        <f t="shared" si="16"/>
        <v>#REF!</v>
      </c>
      <c r="AS40" s="11" t="e">
        <f t="shared" si="16"/>
        <v>#REF!</v>
      </c>
      <c r="AT40" s="11" t="e">
        <f t="shared" si="16"/>
        <v>#REF!</v>
      </c>
      <c r="AU40" s="11" t="e">
        <f t="shared" si="16"/>
        <v>#REF!</v>
      </c>
      <c r="AV40" s="11" t="e">
        <f t="shared" si="16"/>
        <v>#REF!</v>
      </c>
      <c r="AW40" s="11" t="e">
        <f t="shared" si="16"/>
        <v>#REF!</v>
      </c>
      <c r="AX40" s="11" t="e">
        <f t="shared" si="16"/>
        <v>#REF!</v>
      </c>
      <c r="AY40" s="11" t="e">
        <f t="shared" si="16"/>
        <v>#REF!</v>
      </c>
      <c r="AZ40" s="11" t="e">
        <f t="shared" si="16"/>
        <v>#REF!</v>
      </c>
      <c r="BA40" s="11" t="e">
        <f t="shared" si="16"/>
        <v>#REF!</v>
      </c>
      <c r="BB40" s="11" t="e">
        <f t="shared" si="16"/>
        <v>#REF!</v>
      </c>
      <c r="BC40" s="11" t="e">
        <f t="shared" si="16"/>
        <v>#REF!</v>
      </c>
      <c r="BD40" s="11" t="e">
        <f t="shared" si="16"/>
        <v>#REF!</v>
      </c>
      <c r="BE40" s="11" t="e">
        <f t="shared" si="16"/>
        <v>#REF!</v>
      </c>
      <c r="BF40" s="11" t="e">
        <f>BF39/(COUNTA(BF8:BF38)*24)</f>
        <v>#REF!</v>
      </c>
      <c r="BG40" s="11" t="e">
        <f t="shared" ref="BG40:BI40" si="17">BG39/(COUNTA(BG8:BG38)*24)</f>
        <v>#REF!</v>
      </c>
      <c r="BH40" s="11" t="e">
        <f t="shared" si="17"/>
        <v>#REF!</v>
      </c>
      <c r="BI40" s="11" t="e">
        <f t="shared" si="17"/>
        <v>#REF!</v>
      </c>
      <c r="BJ40" s="11" t="e">
        <f t="shared" ref="BJ40:BQ40" si="18">BJ39/(COUNTA(BJ8:BJ38)*24)</f>
        <v>#REF!</v>
      </c>
      <c r="BK40" s="11" t="e">
        <f t="shared" si="18"/>
        <v>#REF!</v>
      </c>
      <c r="BL40" s="11" t="e">
        <f t="shared" si="18"/>
        <v>#REF!</v>
      </c>
      <c r="BM40" s="11" t="e">
        <f t="shared" si="18"/>
        <v>#REF!</v>
      </c>
      <c r="BN40" s="11" t="e">
        <f t="shared" si="18"/>
        <v>#REF!</v>
      </c>
      <c r="BO40" s="11" t="e">
        <f t="shared" si="18"/>
        <v>#REF!</v>
      </c>
      <c r="BP40" s="11" t="e">
        <f t="shared" si="18"/>
        <v>#REF!</v>
      </c>
      <c r="BQ40" s="11" t="e">
        <f t="shared" si="18"/>
        <v>#REF!</v>
      </c>
      <c r="BR40" s="11" t="e">
        <f>BR39/(COUNTA(BR8:BR38)*24)</f>
        <v>#REF!</v>
      </c>
      <c r="BS40" s="11" t="e">
        <f t="shared" ref="BS40:CQ40" si="19">BS39/(COUNTA(BS8:BS38)*24)</f>
        <v>#REF!</v>
      </c>
      <c r="BT40" s="11" t="e">
        <f t="shared" si="19"/>
        <v>#REF!</v>
      </c>
      <c r="BU40" s="11" t="e">
        <f t="shared" si="19"/>
        <v>#REF!</v>
      </c>
      <c r="BV40" s="11" t="e">
        <f t="shared" si="19"/>
        <v>#REF!</v>
      </c>
      <c r="BW40" s="11" t="e">
        <f t="shared" si="19"/>
        <v>#REF!</v>
      </c>
      <c r="BX40" s="11" t="e">
        <f t="shared" si="19"/>
        <v>#REF!</v>
      </c>
      <c r="BY40" s="11" t="e">
        <f t="shared" si="19"/>
        <v>#REF!</v>
      </c>
      <c r="BZ40" s="11" t="e">
        <f t="shared" si="19"/>
        <v>#REF!</v>
      </c>
      <c r="CA40" s="11" t="e">
        <f t="shared" si="19"/>
        <v>#REF!</v>
      </c>
      <c r="CB40" s="11" t="e">
        <f t="shared" si="19"/>
        <v>#REF!</v>
      </c>
      <c r="CC40" s="11" t="e">
        <f t="shared" si="19"/>
        <v>#REF!</v>
      </c>
      <c r="CD40" s="11" t="e">
        <f t="shared" si="19"/>
        <v>#REF!</v>
      </c>
      <c r="CE40" s="11" t="e">
        <f t="shared" si="19"/>
        <v>#REF!</v>
      </c>
      <c r="CF40" s="11" t="e">
        <f t="shared" si="19"/>
        <v>#REF!</v>
      </c>
      <c r="CG40" s="11" t="e">
        <f t="shared" si="19"/>
        <v>#REF!</v>
      </c>
      <c r="CH40" s="11" t="e">
        <f t="shared" si="19"/>
        <v>#REF!</v>
      </c>
      <c r="CI40" s="11" t="e">
        <f t="shared" si="19"/>
        <v>#REF!</v>
      </c>
      <c r="CJ40" s="11" t="e">
        <f t="shared" si="19"/>
        <v>#REF!</v>
      </c>
      <c r="CK40" s="11" t="e">
        <f t="shared" si="19"/>
        <v>#REF!</v>
      </c>
      <c r="CL40" s="11" t="e">
        <f t="shared" si="19"/>
        <v>#REF!</v>
      </c>
      <c r="CM40" s="11" t="e">
        <f t="shared" si="19"/>
        <v>#REF!</v>
      </c>
      <c r="CN40" s="11" t="e">
        <f t="shared" si="19"/>
        <v>#REF!</v>
      </c>
      <c r="CO40" s="11" t="e">
        <f t="shared" si="19"/>
        <v>#REF!</v>
      </c>
      <c r="CP40" s="11" t="e">
        <f t="shared" si="19"/>
        <v>#REF!</v>
      </c>
      <c r="CQ40" s="11" t="e">
        <f t="shared" si="19"/>
        <v>#REF!</v>
      </c>
      <c r="CR40" s="11" t="e">
        <f>CR39/(COUNTA(CR8:CR38)*24)</f>
        <v>#REF!</v>
      </c>
      <c r="CS40" s="11" t="e">
        <f t="shared" ref="CS40:DC40" si="20">CS39/(COUNTA(CS8:CS38)*24)</f>
        <v>#REF!</v>
      </c>
      <c r="CT40" s="11" t="e">
        <f t="shared" si="20"/>
        <v>#REF!</v>
      </c>
      <c r="CU40" s="11" t="e">
        <f t="shared" si="20"/>
        <v>#REF!</v>
      </c>
      <c r="CV40" s="11" t="e">
        <f t="shared" si="20"/>
        <v>#REF!</v>
      </c>
      <c r="CW40" s="11" t="e">
        <f t="shared" si="20"/>
        <v>#REF!</v>
      </c>
      <c r="CX40" s="11" t="e">
        <f t="shared" si="20"/>
        <v>#REF!</v>
      </c>
      <c r="CY40" s="11" t="e">
        <f t="shared" si="20"/>
        <v>#REF!</v>
      </c>
      <c r="CZ40" s="11" t="e">
        <f t="shared" si="20"/>
        <v>#REF!</v>
      </c>
      <c r="DA40" s="11" t="e">
        <f t="shared" si="20"/>
        <v>#REF!</v>
      </c>
      <c r="DB40" s="11" t="e">
        <f t="shared" si="20"/>
        <v>#REF!</v>
      </c>
      <c r="DC40" s="11" t="e">
        <f t="shared" si="20"/>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45" priority="38">
      <formula>C8&lt;C$7</formula>
    </cfRule>
  </conditionalFormatting>
  <conditionalFormatting sqref="C29:AB31">
    <cfRule type="expression" dxfId="244" priority="35">
      <formula>C29&lt;C$7</formula>
    </cfRule>
  </conditionalFormatting>
  <conditionalFormatting sqref="M26:M28">
    <cfRule type="expression" dxfId="243" priority="39">
      <formula>M26&lt;R$7</formula>
    </cfRule>
  </conditionalFormatting>
  <conditionalFormatting sqref="N26:AB28">
    <cfRule type="expression" dxfId="242" priority="37">
      <formula>N26&lt;N$7</formula>
    </cfRule>
  </conditionalFormatting>
  <conditionalFormatting sqref="AC8:AE31 C32:AE38">
    <cfRule type="expression" dxfId="241" priority="40">
      <formula>C8&lt;C$7</formula>
    </cfRule>
  </conditionalFormatting>
  <conditionalFormatting sqref="AG15:BF25 BG15:BQ38 AG26:AP28 AG29:BF38">
    <cfRule type="expression" dxfId="240" priority="33">
      <formula>AG15&lt;AG$7</formula>
    </cfRule>
  </conditionalFormatting>
  <conditionalFormatting sqref="AG8:BQ14">
    <cfRule type="expression" dxfId="239" priority="29">
      <formula>AG8&lt;AG$7</formula>
    </cfRule>
  </conditionalFormatting>
  <conditionalFormatting sqref="AQ26:AQ28">
    <cfRule type="expression" dxfId="238" priority="34">
      <formula>AQ26&lt;AV$7</formula>
    </cfRule>
  </conditionalFormatting>
  <conditionalFormatting sqref="AR26:BF28">
    <cfRule type="expression" dxfId="237" priority="32">
      <formula>AR26&lt;AR$7</formula>
    </cfRule>
  </conditionalFormatting>
  <conditionalFormatting sqref="BS8:DC8 BS9:CV9 CY9:DC9 BT10:DC10 BS11:DC38">
    <cfRule type="expression" dxfId="236" priority="27">
      <formula>BS8&lt;BS$7</formula>
    </cfRule>
  </conditionalFormatting>
  <conditionalFormatting sqref="CW9:CX9 BS10">
    <cfRule type="expression" dxfId="235" priority="28">
      <formula>BS9&lt;BT$7</formula>
    </cfRule>
  </conditionalFormatting>
  <conditionalFormatting sqref="DE8:EO8 DE9:EH9 EJ9:EO9 DF10:EO10">
    <cfRule type="expression" dxfId="234" priority="5">
      <formula>DE8&lt;DE$7</formula>
    </cfRule>
  </conditionalFormatting>
  <conditionalFormatting sqref="DE11:EO38">
    <cfRule type="expression" dxfId="233" priority="7">
      <formula>DE11&lt;DE$7</formula>
    </cfRule>
  </conditionalFormatting>
  <conditionalFormatting sqref="EI9 DE10">
    <cfRule type="expression" dxfId="232" priority="6">
      <formula>DE9&lt;DF$7</formula>
    </cfRule>
  </conditionalFormatting>
  <conditionalFormatting sqref="EQ8:GA8 EQ9:FT9 FV9:GA9 ER10:GA10">
    <cfRule type="expression" dxfId="231" priority="2">
      <formula>EQ8&lt;EQ$7</formula>
    </cfRule>
  </conditionalFormatting>
  <conditionalFormatting sqref="EQ11:GA38">
    <cfRule type="expression" dxfId="230" priority="1">
      <formula>EQ11&lt;EQ$7</formula>
    </cfRule>
  </conditionalFormatting>
  <conditionalFormatting sqref="FU9 EQ10">
    <cfRule type="expression" dxfId="229" priority="3">
      <formula>EQ9&lt;ER$7</formula>
    </cfRule>
  </conditionalFormatting>
  <dataValidations disablePrompts="1" count="1">
    <dataValidation type="list" allowBlank="1" showInputMessage="1" showErrorMessage="1" sqref="F5:I5 AC5:AE5 AJ5:AM5 BV5:BY5" xr:uid="{61DA4C41-3FD5-4826-A02D-1B8FC4F45F2A}">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BD275-0FC5-4DB6-983C-721D96804F49}">
  <sheetPr codeName="Planilha19">
    <pageSetUpPr fitToPage="1"/>
  </sheetPr>
  <dimension ref="A3:GB511"/>
  <sheetViews>
    <sheetView showGridLines="0" zoomScale="95" zoomScaleNormal="95"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435">
        <v>45292</v>
      </c>
      <c r="D4" s="436"/>
      <c r="E4" s="436"/>
      <c r="F4" s="436"/>
      <c r="G4" s="436"/>
      <c r="H4" s="436"/>
      <c r="I4" s="436"/>
      <c r="J4" s="436"/>
      <c r="K4" s="436"/>
      <c r="L4" s="436"/>
      <c r="M4" s="436"/>
      <c r="N4" s="436"/>
      <c r="O4" s="436"/>
      <c r="P4" s="436"/>
      <c r="Q4" s="436"/>
      <c r="R4" s="436"/>
      <c r="S4" s="436"/>
      <c r="T4" s="436"/>
      <c r="U4" s="436"/>
      <c r="V4" s="436"/>
      <c r="W4" s="436"/>
      <c r="X4" s="436"/>
      <c r="Y4" s="436"/>
      <c r="Z4" s="436"/>
      <c r="AA4" s="436"/>
      <c r="AB4" s="436"/>
      <c r="AC4" s="436"/>
      <c r="AD4" s="436"/>
      <c r="AE4" s="436"/>
      <c r="AF4" s="436"/>
      <c r="AG4" s="437">
        <v>45323</v>
      </c>
      <c r="AH4" s="438"/>
      <c r="AI4" s="438"/>
      <c r="AJ4" s="438"/>
      <c r="AK4" s="438"/>
      <c r="AL4" s="438"/>
      <c r="AM4" s="438"/>
      <c r="AN4" s="438"/>
      <c r="AO4" s="438"/>
      <c r="AP4" s="438"/>
      <c r="AQ4" s="438"/>
      <c r="AR4" s="438"/>
      <c r="AS4" s="438"/>
      <c r="AT4" s="438"/>
      <c r="AU4" s="438"/>
      <c r="AV4" s="438"/>
      <c r="AW4" s="438"/>
      <c r="AX4" s="438"/>
      <c r="AY4" s="438"/>
      <c r="AZ4" s="438"/>
      <c r="BA4" s="438"/>
      <c r="BB4" s="438"/>
      <c r="BC4" s="438"/>
      <c r="BD4" s="438"/>
      <c r="BE4" s="438"/>
      <c r="BF4" s="438"/>
      <c r="BG4" s="438"/>
      <c r="BH4" s="438"/>
      <c r="BI4" s="438"/>
      <c r="BJ4" s="438"/>
      <c r="BK4" s="438"/>
      <c r="BL4" s="438"/>
      <c r="BM4" s="438"/>
      <c r="BN4" s="438"/>
      <c r="BO4" s="438"/>
      <c r="BP4" s="438"/>
      <c r="BQ4" s="438"/>
      <c r="BR4" s="438"/>
      <c r="BS4" s="439">
        <v>45352</v>
      </c>
      <c r="BT4" s="440"/>
      <c r="BU4" s="440"/>
      <c r="BV4" s="440"/>
      <c r="BW4" s="440"/>
      <c r="BX4" s="440"/>
      <c r="BY4" s="440"/>
      <c r="BZ4" s="440"/>
      <c r="CA4" s="440"/>
      <c r="CB4" s="440"/>
      <c r="CC4" s="440"/>
      <c r="CD4" s="440"/>
      <c r="CE4" s="440"/>
      <c r="CF4" s="440"/>
      <c r="CG4" s="440"/>
      <c r="CH4" s="440"/>
      <c r="CI4" s="440"/>
      <c r="CJ4" s="440"/>
      <c r="CK4" s="440"/>
      <c r="CL4" s="440"/>
      <c r="CM4" s="440"/>
      <c r="CN4" s="440"/>
      <c r="CO4" s="440"/>
      <c r="CP4" s="440"/>
      <c r="CQ4" s="440"/>
      <c r="CR4" s="440"/>
      <c r="CS4" s="440"/>
      <c r="CT4" s="440"/>
      <c r="CU4" s="440"/>
      <c r="CV4" s="440"/>
      <c r="CW4" s="440"/>
      <c r="CX4" s="440"/>
      <c r="CY4" s="440"/>
      <c r="CZ4" s="440"/>
      <c r="DA4" s="440"/>
      <c r="DB4" s="440"/>
      <c r="DC4" s="440"/>
      <c r="DD4" s="440"/>
      <c r="DE4" s="428">
        <v>45383</v>
      </c>
      <c r="DF4" s="434"/>
      <c r="DG4" s="434"/>
      <c r="DH4" s="434"/>
      <c r="DI4" s="434"/>
      <c r="DJ4" s="434"/>
      <c r="DK4" s="434"/>
      <c r="DL4" s="434"/>
      <c r="DM4" s="434"/>
      <c r="DN4" s="434"/>
      <c r="DO4" s="434"/>
      <c r="DP4" s="434"/>
      <c r="DQ4" s="434"/>
      <c r="DR4" s="434"/>
      <c r="DS4" s="434"/>
      <c r="DT4" s="434"/>
      <c r="DU4" s="434"/>
      <c r="DV4" s="434"/>
      <c r="DW4" s="434"/>
      <c r="DX4" s="434"/>
      <c r="DY4" s="434"/>
      <c r="DZ4" s="434"/>
      <c r="EA4" s="434"/>
      <c r="EB4" s="434"/>
      <c r="EC4" s="434"/>
      <c r="ED4" s="434"/>
      <c r="EE4" s="434"/>
      <c r="EF4" s="434"/>
      <c r="EG4" s="434"/>
      <c r="EH4" s="434"/>
      <c r="EI4" s="434"/>
      <c r="EJ4" s="434"/>
      <c r="EK4" s="434"/>
      <c r="EL4" s="434"/>
      <c r="EM4" s="434"/>
      <c r="EN4" s="434"/>
      <c r="EO4" s="434"/>
      <c r="EP4" s="434"/>
      <c r="EQ4" s="432">
        <v>45413</v>
      </c>
      <c r="ER4" s="433"/>
      <c r="ES4" s="433"/>
      <c r="ET4" s="433"/>
      <c r="EU4" s="433"/>
      <c r="EV4" s="433"/>
      <c r="EW4" s="433"/>
      <c r="EX4" s="433"/>
      <c r="EY4" s="433"/>
      <c r="EZ4" s="433"/>
      <c r="FA4" s="433"/>
      <c r="FB4" s="433"/>
      <c r="FC4" s="433"/>
      <c r="FD4" s="433"/>
      <c r="FE4" s="433"/>
      <c r="FF4" s="433"/>
      <c r="FG4" s="433"/>
      <c r="FH4" s="433"/>
      <c r="FI4" s="433"/>
      <c r="FJ4" s="433"/>
      <c r="FK4" s="433"/>
      <c r="FL4" s="433"/>
      <c r="FM4" s="433"/>
      <c r="FN4" s="433"/>
      <c r="FO4" s="433"/>
      <c r="FP4" s="433"/>
      <c r="FQ4" s="433"/>
      <c r="FR4" s="433"/>
      <c r="FS4" s="433"/>
      <c r="FT4" s="433"/>
      <c r="FU4" s="433"/>
      <c r="FV4" s="433"/>
      <c r="FW4" s="433"/>
      <c r="FX4" s="433"/>
      <c r="FY4" s="433"/>
      <c r="FZ4" s="433"/>
      <c r="GA4" s="433"/>
      <c r="GB4" s="433"/>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430"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430"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430"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430"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430"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431"/>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431"/>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431"/>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431"/>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431"/>
    </row>
    <row r="7" spans="2:184" s="6" customFormat="1" ht="24.75" customHeight="1">
      <c r="B7" s="69"/>
      <c r="C7" s="74"/>
      <c r="D7" s="74"/>
      <c r="E7" s="74">
        <v>4.9551599790191458</v>
      </c>
      <c r="F7" s="74">
        <v>12.595550997834808</v>
      </c>
      <c r="G7" s="74">
        <v>5.408429058484133</v>
      </c>
      <c r="H7" s="74">
        <v>7.5286868855712674</v>
      </c>
      <c r="I7" s="74">
        <v>0.89703119829292155</v>
      </c>
      <c r="J7" s="74">
        <v>1.2004405979543669</v>
      </c>
      <c r="K7" s="74">
        <v>5.0777281667977956</v>
      </c>
      <c r="L7" s="74">
        <v>9.7800694990820904</v>
      </c>
      <c r="M7" s="74">
        <v>3.2012081290322576</v>
      </c>
      <c r="N7" s="74">
        <v>1.6588352774193549</v>
      </c>
      <c r="O7" s="74">
        <v>7.4352609493836868</v>
      </c>
      <c r="P7" s="74">
        <v>7.3894440073432968</v>
      </c>
      <c r="Q7" s="74">
        <v>3.5937319695777599</v>
      </c>
      <c r="R7" s="74">
        <v>7.7746918436926302</v>
      </c>
      <c r="S7" s="74">
        <v>7.7856674534487285</v>
      </c>
      <c r="T7" s="74">
        <v>3.7227904537109886</v>
      </c>
      <c r="U7" s="74">
        <v>1.8150524521374249</v>
      </c>
      <c r="V7" s="74">
        <v>7.7953710988722795</v>
      </c>
      <c r="W7" s="74">
        <v>7.743149174519206</v>
      </c>
      <c r="X7" s="74">
        <v>3.6986034618410706</v>
      </c>
      <c r="Y7" s="74">
        <v>7.6392079727248872</v>
      </c>
      <c r="Z7" s="74">
        <v>7.6611591922370819</v>
      </c>
      <c r="AA7" s="74">
        <v>3.683116968266456</v>
      </c>
      <c r="AB7" s="74">
        <v>3.4999221590239906</v>
      </c>
      <c r="AC7" s="74"/>
      <c r="AD7" s="74"/>
      <c r="AE7" s="74"/>
      <c r="AF7" s="74">
        <f>SUM(C7:AE7)</f>
        <v>133.54030894626763</v>
      </c>
      <c r="AG7" s="74"/>
      <c r="AH7" s="74"/>
      <c r="AI7" s="74">
        <f>_xlfn.XLOOKUP(AI5,'TABELA RESUMO - P97,5'!$A$2:$A$40,'TABELA RESUMO - P97,5'!$J$2:$J$40)</f>
        <v>0</v>
      </c>
      <c r="AJ7" s="74">
        <f>_xlfn.XLOOKUP(AJ5,'TABELA RESUMO - P97,5'!$A$2:$A$40,'TABELA RESUMO - P97,5'!$J$2:$J$40)</f>
        <v>0</v>
      </c>
      <c r="AK7" s="74">
        <f>_xlfn.XLOOKUP(AK5,'TABELA RESUMO - P97,5'!$A$2:$A$40,'TABELA RESUMO - P97,5'!$J$2:$J$40)</f>
        <v>0</v>
      </c>
      <c r="AL7" s="74">
        <f>_xlfn.XLOOKUP(AL5,'TABELA RESUMO - P97,5'!$A$2:$A$40,'TABELA RESUMO - P97,5'!$J$2:$J$40)</f>
        <v>0</v>
      </c>
      <c r="AM7" s="74">
        <f>_xlfn.XLOOKUP(AM5,'TABELA RESUMO - P97,5'!$A$2:$A$40,'TABELA RESUMO - P97,5'!$J$2:$J$40)</f>
        <v>0</v>
      </c>
      <c r="AN7" s="74">
        <f>_xlfn.XLOOKUP(AN5,'TABELA RESUMO - P97,5'!$A$2:$A$40,'TABELA RESUMO - P97,5'!$J$2:$J$40)</f>
        <v>0</v>
      </c>
      <c r="AO7" s="74">
        <f>_xlfn.XLOOKUP(AO5,'TABELA RESUMO - P97,5'!$A$2:$A$40,'TABELA RESUMO - P97,5'!$J$2:$J$40)</f>
        <v>0</v>
      </c>
      <c r="AP7" s="74">
        <f>_xlfn.XLOOKUP(AP5,'TABELA RESUMO - P97,5'!$A$2:$A$40,'TABELA RESUMO - P97,5'!$J$2:$J$40)</f>
        <v>0</v>
      </c>
      <c r="AQ7" s="74">
        <f>_xlfn.XLOOKUP(AQ5,'TABELA RESUMO - P97,5'!$A$2:$A$40,'TABELA RESUMO - P97,5'!$J$2:$J$40)</f>
        <v>0</v>
      </c>
      <c r="AR7" s="74">
        <f>_xlfn.XLOOKUP(AR5,'TABELA RESUMO - P97,5'!$A$2:$A$40,'TABELA RESUMO - P97,5'!$J$2:$J$40)</f>
        <v>0</v>
      </c>
      <c r="AS7" s="74">
        <f>_xlfn.XLOOKUP(AS5,'TABELA RESUMO - P97,5'!$A$2:$A$40,'TABELA RESUMO - P97,5'!$J$2:$J$40)</f>
        <v>0</v>
      </c>
      <c r="AT7" s="74">
        <f>_xlfn.XLOOKUP(AT5,'TABELA RESUMO - P97,5'!$A$2:$A$40,'TABELA RESUMO - P97,5'!$J$2:$J$40)</f>
        <v>0</v>
      </c>
      <c r="AU7" s="74">
        <f>_xlfn.XLOOKUP(AU5,'TABELA RESUMO - P97,5'!$A$2:$A$40,'TABELA RESUMO - P97,5'!$J$2:$J$40)</f>
        <v>0</v>
      </c>
      <c r="AV7" s="74">
        <f>_xlfn.XLOOKUP(AV5,'TABELA RESUMO - P97,5'!$A$2:$A$40,'TABELA RESUMO - P97,5'!$J$2:$J$40)</f>
        <v>0</v>
      </c>
      <c r="AW7" s="74">
        <f>_xlfn.XLOOKUP(AW5,'TABELA RESUMO - P97,5'!$A$2:$A$40,'TABELA RESUMO - P97,5'!$J$2:$J$40)</f>
        <v>0</v>
      </c>
      <c r="AX7" s="74">
        <f>_xlfn.XLOOKUP(AX5,'TABELA RESUMO - P97,5'!$A$2:$A$40,'TABELA RESUMO - P97,5'!$J$2:$J$40)</f>
        <v>0</v>
      </c>
      <c r="AY7" s="74">
        <f>_xlfn.XLOOKUP(AY5,'TABELA RESUMO - P97,5'!$A$2:$A$40,'TABELA RESUMO - P97,5'!$J$2:$J$40)</f>
        <v>0</v>
      </c>
      <c r="AZ7" s="74">
        <f>_xlfn.XLOOKUP(AZ5,'TABELA RESUMO - P97,5'!$A$2:$A$40,'TABELA RESUMO - P97,5'!$J$2:$J$40)</f>
        <v>0</v>
      </c>
      <c r="BA7" s="74">
        <f>_xlfn.XLOOKUP(BA5,'TABELA RESUMO - P97,5'!$A$2:$A$40,'TABELA RESUMO - P97,5'!$J$2:$J$40)</f>
        <v>0</v>
      </c>
      <c r="BB7" s="74">
        <f>_xlfn.XLOOKUP(BB5,'TABELA RESUMO - P97,5'!$A$2:$A$40,'TABELA RESUMO - P97,5'!$J$2:$J$40)</f>
        <v>0</v>
      </c>
      <c r="BC7" s="74">
        <f>_xlfn.XLOOKUP(BC5,'TABELA RESUMO - P97,5'!$A$2:$A$40,'TABELA RESUMO - P97,5'!$J$2:$J$40)</f>
        <v>0</v>
      </c>
      <c r="BD7" s="74">
        <f>_xlfn.XLOOKUP(BD5,'TABELA RESUMO - P97,5'!$A$2:$A$40,'TABELA RESUMO - P97,5'!$J$2:$J$40)</f>
        <v>0</v>
      </c>
      <c r="BE7" s="74">
        <f>_xlfn.XLOOKUP(BE5,'TABELA RESUMO - P97,5'!$A$2:$A$40,'TABELA RESUMO - P97,5'!$J$2:$J$40)</f>
        <v>0</v>
      </c>
      <c r="BF7" s="74">
        <f>_xlfn.XLOOKUP(BF5,'TABELA RESUMO - P97,5'!$A$2:$A$40,'TABELA RESUMO - P97,5'!$J$2:$J$40)</f>
        <v>0</v>
      </c>
      <c r="BG7" s="74">
        <f>_xlfn.XLOOKUP(BG5,'TABELA RESUMO - P97,5'!$A$2:$A$40,'TABELA RESUMO - P97,5'!$J$2:$J$40)</f>
        <v>0</v>
      </c>
      <c r="BH7" s="74">
        <f>_xlfn.XLOOKUP(BH5,'TABELA RESUMO - P97,5'!$A$2:$A$40,'TABELA RESUMO - P97,5'!$J$2:$J$40)</f>
        <v>0</v>
      </c>
      <c r="BI7" s="74">
        <f>_xlfn.XLOOKUP(BI5,'TABELA RESUMO - P97,5'!$A$2:$A$40,'TABELA RESUMO - P97,5'!$J$2:$J$40)</f>
        <v>0</v>
      </c>
      <c r="BJ7" s="74">
        <f>_xlfn.XLOOKUP(BJ5,'TABELA RESUMO - P97,5'!$A$2:$A$40,'TABELA RESUMO - P97,5'!$J$2:$J$40)</f>
        <v>0</v>
      </c>
      <c r="BK7" s="74">
        <f>_xlfn.XLOOKUP(BK5,'TABELA RESUMO - P97,5'!$A$2:$A$40,'TABELA RESUMO - P97,5'!$J$2:$J$40)</f>
        <v>0</v>
      </c>
      <c r="BL7" s="74">
        <f>_xlfn.XLOOKUP(BL5,'TABELA RESUMO - P97,5'!$A$2:$A$40,'TABELA RESUMO - P97,5'!$J$2:$J$40)</f>
        <v>0</v>
      </c>
      <c r="BM7" s="74">
        <f>_xlfn.XLOOKUP(BM5,'TABELA RESUMO - P97,5'!$A$2:$A$40,'TABELA RESUMO - P97,5'!$J$2:$J$40)</f>
        <v>0</v>
      </c>
      <c r="BN7" s="74">
        <f>_xlfn.XLOOKUP(BN5,'TABELA RESUMO - P97,5'!$A$2:$A$40,'TABELA RESUMO - P97,5'!$J$2:$J$40)</f>
        <v>0</v>
      </c>
      <c r="BO7" s="74">
        <f>_xlfn.XLOOKUP(BO5,'TABELA RESUMO - P97,5'!$A$2:$A$40,'TABELA RESUMO - P97,5'!$J$2:$J$40)</f>
        <v>0</v>
      </c>
      <c r="BP7" s="74">
        <f>_xlfn.XLOOKUP(BP5,'TABELA RESUMO - P97,5'!$A$2:$A$40,'TABELA RESUMO - P97,5'!$J$2:$J$40)</f>
        <v>0</v>
      </c>
      <c r="BQ7" s="74">
        <f>_xlfn.XLOOKUP(BQ5,'TABELA RESUMO - P97,5'!$A$2:$A$40,'TABELA RESUMO - P97,5'!$J$2:$J$40)</f>
        <v>0</v>
      </c>
      <c r="BR7" s="74">
        <f>SUM(AG7:BQ7)</f>
        <v>0</v>
      </c>
      <c r="BS7" s="74"/>
      <c r="BT7" s="74"/>
      <c r="BU7" s="74">
        <v>4.8164503015997902</v>
      </c>
      <c r="BV7" s="74">
        <v>12.360389707512226</v>
      </c>
      <c r="BW7" s="74">
        <v>5.7197193810647784</v>
      </c>
      <c r="BX7" s="74">
        <v>6.9264288210551381</v>
      </c>
      <c r="BY7" s="74">
        <v>0.90057958538969551</v>
      </c>
      <c r="BZ7" s="74">
        <v>1.187537372147915</v>
      </c>
      <c r="CA7" s="74">
        <v>5.459663650668765</v>
      </c>
      <c r="CB7" s="74">
        <v>9.6661985313401537</v>
      </c>
      <c r="CC7" s="74">
        <v>3.1981909677419353</v>
      </c>
      <c r="CD7" s="74">
        <v>1.4868570838709678</v>
      </c>
      <c r="CE7" s="74">
        <v>5.6997770784159441</v>
      </c>
      <c r="CF7" s="74">
        <v>5.6958956202465227</v>
      </c>
      <c r="CG7" s="74">
        <v>2.7679255179648563</v>
      </c>
      <c r="CH7" s="74">
        <v>6.123078940466824</v>
      </c>
      <c r="CI7" s="74">
        <v>6.1566351953842124</v>
      </c>
      <c r="CJ7" s="74">
        <v>2.929242066614214</v>
      </c>
      <c r="CK7" s="74">
        <v>1.7531169682664571</v>
      </c>
      <c r="CL7" s="74">
        <v>6.4437581956464731</v>
      </c>
      <c r="CM7" s="74">
        <v>6.4173427229063034</v>
      </c>
      <c r="CN7" s="74">
        <v>3.0082808811959092</v>
      </c>
      <c r="CO7" s="74">
        <v>6.2714660372410167</v>
      </c>
      <c r="CP7" s="74">
        <v>6.328901127720953</v>
      </c>
      <c r="CQ7" s="74">
        <v>3.0121492263309722</v>
      </c>
      <c r="CR7" s="74">
        <v>3.3092769977336673</v>
      </c>
      <c r="CS7" s="74">
        <v>5.9178179910831377</v>
      </c>
      <c r="CT7" s="74">
        <v>5.9178179910831377</v>
      </c>
      <c r="CU7" s="74">
        <v>2.9589089955415688</v>
      </c>
      <c r="CV7" s="74">
        <v>5.90878573301862</v>
      </c>
      <c r="CW7" s="74">
        <v>5.90878573301862</v>
      </c>
      <c r="CX7" s="74">
        <v>2.95439286650931</v>
      </c>
      <c r="CY7" s="74">
        <v>7.0541699449252553</v>
      </c>
      <c r="CZ7" s="74">
        <v>7.0541699449252553</v>
      </c>
      <c r="DA7" s="74">
        <v>7.0541699449252553</v>
      </c>
      <c r="DB7" s="74">
        <v>7.0541699449252553</v>
      </c>
      <c r="DC7" s="74">
        <v>7.0541699449252553</v>
      </c>
      <c r="DD7" s="74">
        <v>182.47622101340639</v>
      </c>
      <c r="DE7" s="74"/>
      <c r="DF7" s="74"/>
      <c r="DG7" s="74">
        <v>4.9769986449864501</v>
      </c>
      <c r="DH7" s="74">
        <v>12.772402697762633</v>
      </c>
      <c r="DI7" s="74">
        <v>5.9103766937669375</v>
      </c>
      <c r="DJ7" s="74">
        <v>7.1573097817569762</v>
      </c>
      <c r="DK7" s="74">
        <v>0.93059890490268538</v>
      </c>
      <c r="DL7" s="74">
        <v>1.2271219512195122</v>
      </c>
      <c r="DM7" s="74">
        <v>5.6416524390243898</v>
      </c>
      <c r="DN7" s="74">
        <v>9.9884051490514913</v>
      </c>
      <c r="DO7" s="74">
        <v>3.3047973333333331</v>
      </c>
      <c r="DP7" s="74">
        <v>1.5364189866666669</v>
      </c>
      <c r="DQ7" s="74">
        <v>5.8897696476964763</v>
      </c>
      <c r="DR7" s="74">
        <v>5.8857588075880738</v>
      </c>
      <c r="DS7" s="74">
        <v>2.8601897018970184</v>
      </c>
      <c r="DT7" s="74">
        <v>6.3271815718157178</v>
      </c>
      <c r="DU7" s="74">
        <v>6.3618563685636866</v>
      </c>
      <c r="DV7" s="74">
        <v>3.0268834688346882</v>
      </c>
      <c r="DW7" s="74">
        <v>1.8115542005420058</v>
      </c>
      <c r="DX7" s="74">
        <v>6.6585501355013559</v>
      </c>
      <c r="DY7" s="74">
        <v>6.6312541470031796</v>
      </c>
      <c r="DZ7" s="74">
        <v>3.108556910569106</v>
      </c>
      <c r="EA7" s="74">
        <v>6.4805149051490503</v>
      </c>
      <c r="EB7" s="74">
        <v>6.5398644986449854</v>
      </c>
      <c r="EC7" s="74">
        <v>3.1125542005420046</v>
      </c>
      <c r="ED7" s="74">
        <v>3.4195862309914564</v>
      </c>
      <c r="EE7" s="74">
        <v>6.1150785907859095</v>
      </c>
      <c r="EF7" s="74">
        <v>6.1150785907859095</v>
      </c>
      <c r="EG7" s="74">
        <v>3.0575392953929548</v>
      </c>
      <c r="EH7" s="74">
        <v>6.1057452574525737</v>
      </c>
      <c r="EI7" s="74">
        <v>6.1057452574525737</v>
      </c>
      <c r="EJ7" s="74">
        <v>3.0528726287262868</v>
      </c>
      <c r="EK7" s="74">
        <v>7.2893089430894298</v>
      </c>
      <c r="EL7" s="74">
        <v>7.2893089430894298</v>
      </c>
      <c r="EM7" s="74">
        <v>7.2893089430894298</v>
      </c>
      <c r="EN7" s="74">
        <v>7.2893089430894298</v>
      </c>
      <c r="EO7" s="74">
        <v>7.2893089430894298</v>
      </c>
      <c r="EP7" s="74">
        <f>SUM(DE7:EO7)</f>
        <v>188.55876171385322</v>
      </c>
      <c r="EQ7" s="74"/>
      <c r="ER7" s="74"/>
      <c r="ES7" s="74">
        <f>_xlfn.XLOOKUP(ES5,'TABELA RESUMO - P97,5'!$A$2:$A$40,'TABELA RESUMO - P97,5'!$J$2:$J$40)</f>
        <v>0</v>
      </c>
      <c r="ET7" s="74">
        <f>_xlfn.XLOOKUP(ET5,'TABELA RESUMO - P97,5'!$A$2:$A$40,'TABELA RESUMO - P97,5'!$J$2:$J$40)</f>
        <v>0</v>
      </c>
      <c r="EU7" s="74">
        <f>_xlfn.XLOOKUP(EU5,'TABELA RESUMO - P97,5'!$A$2:$A$40,'TABELA RESUMO - P97,5'!$J$2:$J$40)</f>
        <v>0</v>
      </c>
      <c r="EV7" s="74">
        <f>_xlfn.XLOOKUP(EV5,'TABELA RESUMO - P97,5'!$A$2:$A$40,'TABELA RESUMO - P97,5'!$J$2:$J$40)</f>
        <v>0</v>
      </c>
      <c r="EW7" s="74">
        <f>_xlfn.XLOOKUP(EW5,'TABELA RESUMO - P97,5'!$A$2:$A$40,'TABELA RESUMO - P97,5'!$J$2:$J$40)</f>
        <v>0</v>
      </c>
      <c r="EX7" s="74">
        <f>_xlfn.XLOOKUP(EX5,'TABELA RESUMO - P97,5'!$A$2:$A$40,'TABELA RESUMO - P97,5'!$J$2:$J$40)</f>
        <v>0</v>
      </c>
      <c r="EY7" s="74">
        <f>_xlfn.XLOOKUP(EY5,'TABELA RESUMO - P97,5'!$A$2:$A$40,'TABELA RESUMO - P97,5'!$J$2:$J$40)</f>
        <v>0</v>
      </c>
      <c r="EZ7" s="74">
        <f>_xlfn.XLOOKUP(EZ5,'TABELA RESUMO - P97,5'!$A$2:$A$40,'TABELA RESUMO - P97,5'!$J$2:$J$40)</f>
        <v>0</v>
      </c>
      <c r="FA7" s="74">
        <f>_xlfn.XLOOKUP(FA5,'TABELA RESUMO - P97,5'!$A$2:$A$40,'TABELA RESUMO - P97,5'!$J$2:$J$40)</f>
        <v>0</v>
      </c>
      <c r="FB7" s="74">
        <f>_xlfn.XLOOKUP(FB5,'TABELA RESUMO - P97,5'!$A$2:$A$40,'TABELA RESUMO - P97,5'!$J$2:$J$40)</f>
        <v>0</v>
      </c>
      <c r="FC7" s="74">
        <f>_xlfn.XLOOKUP(FC5,'TABELA RESUMO - P97,5'!$A$2:$A$40,'TABELA RESUMO - P97,5'!$J$2:$J$40)</f>
        <v>0</v>
      </c>
      <c r="FD7" s="74">
        <f>_xlfn.XLOOKUP(FD5,'TABELA RESUMO - P97,5'!$A$2:$A$40,'TABELA RESUMO - P97,5'!$J$2:$J$40)</f>
        <v>0</v>
      </c>
      <c r="FE7" s="74">
        <f>_xlfn.XLOOKUP(FE5,'TABELA RESUMO - P97,5'!$A$2:$A$40,'TABELA RESUMO - P97,5'!$J$2:$J$40)</f>
        <v>0</v>
      </c>
      <c r="FF7" s="74">
        <f>_xlfn.XLOOKUP(FF5,'TABELA RESUMO - P97,5'!$A$2:$A$40,'TABELA RESUMO - P97,5'!$J$2:$J$40)</f>
        <v>0</v>
      </c>
      <c r="FG7" s="74">
        <f>_xlfn.XLOOKUP(FG5,'TABELA RESUMO - P97,5'!$A$2:$A$40,'TABELA RESUMO - P97,5'!$J$2:$J$40)</f>
        <v>0</v>
      </c>
      <c r="FH7" s="74">
        <f>_xlfn.XLOOKUP(FH5,'TABELA RESUMO - P97,5'!$A$2:$A$40,'TABELA RESUMO - P97,5'!$J$2:$J$40)</f>
        <v>0</v>
      </c>
      <c r="FI7" s="74">
        <f>_xlfn.XLOOKUP(FI5,'TABELA RESUMO - P97,5'!$A$2:$A$40,'TABELA RESUMO - P97,5'!$J$2:$J$40)</f>
        <v>0</v>
      </c>
      <c r="FJ7" s="74">
        <f>_xlfn.XLOOKUP(FJ5,'TABELA RESUMO - P97,5'!$A$2:$A$40,'TABELA RESUMO - P97,5'!$J$2:$J$40)</f>
        <v>0</v>
      </c>
      <c r="FK7" s="74">
        <f>_xlfn.XLOOKUP(FK5,'TABELA RESUMO - P97,5'!$A$2:$A$40,'TABELA RESUMO - P97,5'!$J$2:$J$40)</f>
        <v>0</v>
      </c>
      <c r="FL7" s="74">
        <f>_xlfn.XLOOKUP(FL5,'TABELA RESUMO - P97,5'!$A$2:$A$40,'TABELA RESUMO - P97,5'!$J$2:$J$40)</f>
        <v>0</v>
      </c>
      <c r="FM7" s="74">
        <f>_xlfn.XLOOKUP(FM5,'TABELA RESUMO - P97,5'!$A$2:$A$40,'TABELA RESUMO - P97,5'!$J$2:$J$40)</f>
        <v>0</v>
      </c>
      <c r="FN7" s="74">
        <f>_xlfn.XLOOKUP(FN5,'TABELA RESUMO - P97,5'!$A$2:$A$40,'TABELA RESUMO - P97,5'!$J$2:$J$40)</f>
        <v>0</v>
      </c>
      <c r="FO7" s="74">
        <f>_xlfn.XLOOKUP(FO5,'TABELA RESUMO - P97,5'!$A$2:$A$40,'TABELA RESUMO - P97,5'!$J$2:$J$40)</f>
        <v>0</v>
      </c>
      <c r="FP7" s="74">
        <f>_xlfn.XLOOKUP(FP5,'TABELA RESUMO - P97,5'!$A$2:$A$40,'TABELA RESUMO - P97,5'!$J$2:$J$40)</f>
        <v>0</v>
      </c>
      <c r="FQ7" s="74">
        <f>_xlfn.XLOOKUP(FQ5,'TABELA RESUMO - P97,5'!$A$2:$A$40,'TABELA RESUMO - P97,5'!$J$2:$J$40)</f>
        <v>0</v>
      </c>
      <c r="FR7" s="74">
        <f>_xlfn.XLOOKUP(FR5,'TABELA RESUMO - P97,5'!$A$2:$A$40,'TABELA RESUMO - P97,5'!$J$2:$J$40)</f>
        <v>0</v>
      </c>
      <c r="FS7" s="74">
        <f>_xlfn.XLOOKUP(FS5,'TABELA RESUMO - P97,5'!$A$2:$A$40,'TABELA RESUMO - P97,5'!$J$2:$J$40)</f>
        <v>0</v>
      </c>
      <c r="FT7" s="74">
        <f>_xlfn.XLOOKUP(FT5,'TABELA RESUMO - P97,5'!$A$2:$A$40,'TABELA RESUMO - P97,5'!$J$2:$J$40)</f>
        <v>0</v>
      </c>
      <c r="FU7" s="74">
        <f>_xlfn.XLOOKUP(FU5,'TABELA RESUMO - P97,5'!$A$2:$A$40,'TABELA RESUMO - P97,5'!$J$2:$J$40)</f>
        <v>0</v>
      </c>
      <c r="FV7" s="74">
        <f>_xlfn.XLOOKUP(FV5,'TABELA RESUMO - P97,5'!$A$2:$A$40,'TABELA RESUMO - P97,5'!$J$2:$J$40)</f>
        <v>0</v>
      </c>
      <c r="FW7" s="74">
        <f>_xlfn.XLOOKUP(FW5,'TABELA RESUMO - P97,5'!$A$2:$A$40,'TABELA RESUMO - P97,5'!$J$2:$J$40)</f>
        <v>0</v>
      </c>
      <c r="FX7" s="74">
        <f>_xlfn.XLOOKUP(FX5,'TABELA RESUMO - P97,5'!$A$2:$A$40,'TABELA RESUMO - P97,5'!$J$2:$J$40)</f>
        <v>0</v>
      </c>
      <c r="FY7" s="74">
        <f>_xlfn.XLOOKUP(FY5,'TABELA RESUMO - P97,5'!$A$2:$A$40,'TABELA RESUMO - P97,5'!$J$2:$J$40)</f>
        <v>0</v>
      </c>
      <c r="FZ7" s="74">
        <f>_xlfn.XLOOKUP(FZ5,'TABELA RESUMO - P97,5'!$A$2:$A$40,'TABELA RESUMO - P97,5'!$J$2:$J$40)</f>
        <v>0</v>
      </c>
      <c r="GA7" s="74">
        <f>_xlfn.XLOOKUP(GA5,'TABELA RESUMO - P97,5'!$A$2:$A$40,'TABELA RESUMO - P97,5'!$J$2:$J$40)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v>12.45</v>
      </c>
      <c r="ER24" s="83">
        <v>0</v>
      </c>
      <c r="ES24" s="83">
        <v>6.4329999999999998</v>
      </c>
      <c r="ET24" s="83">
        <v>14.678600000000001</v>
      </c>
      <c r="EU24" s="83">
        <v>7.1430999999999996</v>
      </c>
      <c r="EV24" s="83">
        <v>8.6694999999999993</v>
      </c>
      <c r="EW24" s="83">
        <v>1.0974999999999999</v>
      </c>
      <c r="EX24" s="83">
        <v>1.4334</v>
      </c>
      <c r="EY24" s="83">
        <v>6.5346000000000002</v>
      </c>
      <c r="EZ24" s="83">
        <v>12.4145</v>
      </c>
      <c r="FA24" s="83">
        <v>3.58568</v>
      </c>
      <c r="FB24" s="83">
        <v>2.0809119999999997</v>
      </c>
      <c r="FC24" s="83">
        <v>7.7716000000000003</v>
      </c>
      <c r="FD24" s="83">
        <v>7.7368999999999994</v>
      </c>
      <c r="FE24" s="83">
        <v>3.4214000000000002</v>
      </c>
      <c r="FF24" s="83">
        <v>7.6270100000000003</v>
      </c>
      <c r="FG24" s="83">
        <v>7.5973999999999995</v>
      </c>
      <c r="FH24" s="83">
        <v>3.75461</v>
      </c>
      <c r="FI24" s="83">
        <v>2.0257999999999998</v>
      </c>
      <c r="FJ24" s="83">
        <v>7.03972</v>
      </c>
      <c r="FK24" s="83">
        <v>7.2496099999999997</v>
      </c>
      <c r="FL24" s="83">
        <v>3.4988200000000003</v>
      </c>
      <c r="FM24" s="83">
        <v>6.9635899999999999</v>
      </c>
      <c r="FN24" s="83">
        <v>7.0442999999999998</v>
      </c>
      <c r="FO24" s="83">
        <v>3.4049399999999999</v>
      </c>
      <c r="FP24" s="83">
        <v>4.3603000000000005</v>
      </c>
      <c r="FQ24" s="83">
        <v>7.8788400000000003</v>
      </c>
      <c r="FR24" s="83">
        <v>7.5269200000000005</v>
      </c>
      <c r="FS24" s="83">
        <v>3.90768</v>
      </c>
      <c r="FT24" s="83">
        <v>7.7497400000000001</v>
      </c>
      <c r="FU24" s="83">
        <v>7.7774599999999996</v>
      </c>
      <c r="FV24" s="83">
        <v>3.98414</v>
      </c>
      <c r="FW24" s="83">
        <v>8.6680599999999988</v>
      </c>
      <c r="FX24" s="83">
        <v>8.7168700000000001</v>
      </c>
      <c r="FY24" s="83">
        <v>8.6541700000000006</v>
      </c>
      <c r="FZ24" s="83">
        <v>8.5075200000000013</v>
      </c>
      <c r="GA24" s="83">
        <v>8.5895499999999991</v>
      </c>
      <c r="GB24" s="74">
        <f t="shared" si="3"/>
        <v>237.97774199999998</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v>12.54</v>
      </c>
      <c r="ER25" s="83">
        <v>0</v>
      </c>
      <c r="ES25" s="83">
        <v>6.6020000000000003</v>
      </c>
      <c r="ET25" s="83">
        <v>16.8858</v>
      </c>
      <c r="EU25" s="83">
        <v>7.0430000000000001</v>
      </c>
      <c r="EV25" s="83">
        <v>8.5507000000000009</v>
      </c>
      <c r="EW25" s="83">
        <v>1.0991</v>
      </c>
      <c r="EX25" s="83">
        <v>1.4350000000000001</v>
      </c>
      <c r="EY25" s="83">
        <v>6.6920000000000002</v>
      </c>
      <c r="EZ25" s="83">
        <v>11.924700000000001</v>
      </c>
      <c r="FA25" s="83">
        <v>3.7157800000000001</v>
      </c>
      <c r="FB25" s="83">
        <v>2.1032959999999998</v>
      </c>
      <c r="FC25" s="83">
        <v>7.9592000000000001</v>
      </c>
      <c r="FD25" s="83">
        <v>7.9148000000000005</v>
      </c>
      <c r="FE25" s="83">
        <v>3.5124</v>
      </c>
      <c r="FF25" s="83">
        <v>7.8496600000000001</v>
      </c>
      <c r="FG25" s="83">
        <v>7.7835700000000001</v>
      </c>
      <c r="FH25" s="83">
        <v>3.8083200000000001</v>
      </c>
      <c r="FI25" s="83">
        <v>2.0793000000000004</v>
      </c>
      <c r="FJ25" s="83">
        <v>7.8367100000000001</v>
      </c>
      <c r="FK25" s="83">
        <v>8.1018900000000009</v>
      </c>
      <c r="FL25" s="83">
        <v>3.8956999999999997</v>
      </c>
      <c r="FM25" s="83">
        <v>7.1672600000000006</v>
      </c>
      <c r="FN25" s="83">
        <v>7.3240699999999999</v>
      </c>
      <c r="FO25" s="83">
        <v>3.49125</v>
      </c>
      <c r="FP25" s="83">
        <v>4.4000000000000004</v>
      </c>
      <c r="FQ25" s="83">
        <v>7.8605299999999998</v>
      </c>
      <c r="FR25" s="83">
        <v>7.4641599999999997</v>
      </c>
      <c r="FS25" s="83">
        <v>3.9197700000000002</v>
      </c>
      <c r="FT25" s="83">
        <v>7.6588900000000004</v>
      </c>
      <c r="FU25" s="83">
        <v>4.6038399999999999</v>
      </c>
      <c r="FV25" s="83">
        <v>3.9644299999999997</v>
      </c>
      <c r="FW25" s="83">
        <v>4.4293500000000003</v>
      </c>
      <c r="FX25" s="83">
        <v>7.6286300000000002</v>
      </c>
      <c r="FY25" s="83">
        <v>8.6735600000000002</v>
      </c>
      <c r="FZ25" s="83">
        <v>6.7515700000000001</v>
      </c>
      <c r="GA25" s="83">
        <v>8.8987599999999993</v>
      </c>
      <c r="GB25" s="74">
        <f t="shared" si="3"/>
        <v>233.568996</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v>12.39</v>
      </c>
      <c r="ER26" s="83">
        <v>0</v>
      </c>
      <c r="ES26" s="83">
        <v>6.5490000000000004</v>
      </c>
      <c r="ET26" s="83">
        <v>15.726000000000001</v>
      </c>
      <c r="EU26" s="83">
        <v>6.9169</v>
      </c>
      <c r="EV26" s="83">
        <v>8.407</v>
      </c>
      <c r="EW26" s="83">
        <v>1.0825</v>
      </c>
      <c r="EX26" s="83">
        <v>1.4147000000000001</v>
      </c>
      <c r="EY26" s="83">
        <v>6.7181000000000006</v>
      </c>
      <c r="EZ26" s="83">
        <v>12.427899999999999</v>
      </c>
      <c r="FA26" s="83">
        <v>3.65367</v>
      </c>
      <c r="FB26" s="83">
        <v>2.0108800000000002</v>
      </c>
      <c r="FC26" s="83">
        <v>7.2513000000000005</v>
      </c>
      <c r="FD26" s="83">
        <v>7.2096999999999998</v>
      </c>
      <c r="FE26" s="83">
        <v>3.1878000000000002</v>
      </c>
      <c r="FF26" s="83">
        <v>7.0892799999999996</v>
      </c>
      <c r="FG26" s="83">
        <v>7.1561700000000004</v>
      </c>
      <c r="FH26" s="83">
        <v>3.5409299999999999</v>
      </c>
      <c r="FI26" s="83">
        <v>2.0644999999999998</v>
      </c>
      <c r="FJ26" s="83">
        <v>6.0302600000000002</v>
      </c>
      <c r="FK26" s="83">
        <v>6.1517700000000008</v>
      </c>
      <c r="FL26" s="83">
        <v>2.9398599999999999</v>
      </c>
      <c r="FM26" s="83">
        <v>5.9119099999999998</v>
      </c>
      <c r="FN26" s="83">
        <v>6.0907299999999998</v>
      </c>
      <c r="FO26" s="83">
        <v>2.8876999999999997</v>
      </c>
      <c r="FP26" s="83">
        <v>4.3941999999999997</v>
      </c>
      <c r="FQ26" s="83">
        <v>6.1966400000000004</v>
      </c>
      <c r="FR26" s="83">
        <v>5.8916199999999996</v>
      </c>
      <c r="FS26" s="83">
        <v>3.0880000000000001</v>
      </c>
      <c r="FT26" s="83">
        <v>6.4096099999999998</v>
      </c>
      <c r="FU26" s="83">
        <v>6.49024</v>
      </c>
      <c r="FV26" s="83">
        <v>3.3149899999999999</v>
      </c>
      <c r="FW26" s="83">
        <v>8.6001900000000013</v>
      </c>
      <c r="FX26" s="83">
        <v>8.7478700000000007</v>
      </c>
      <c r="FY26" s="83">
        <v>8.7433199999999989</v>
      </c>
      <c r="FZ26" s="83">
        <v>8.7348099999999995</v>
      </c>
      <c r="GA26" s="83">
        <v>8.6587300000000003</v>
      </c>
      <c r="GB26" s="74">
        <f t="shared" si="3"/>
        <v>224.07878000000002</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'2026 P50'!#REF!</f>
        <v>#REF!</v>
      </c>
      <c r="ER29" s="83" t="e">
        <f>'2026 P50'!#REF!</f>
        <v>#REF!</v>
      </c>
      <c r="ES29" s="83" t="e">
        <f>'2026 P50'!#REF!</f>
        <v>#REF!</v>
      </c>
      <c r="ET29" s="83" t="e">
        <f>'2026 P50'!#REF!</f>
        <v>#REF!</v>
      </c>
      <c r="EU29" s="83" t="e">
        <f>'2026 P50'!#REF!</f>
        <v>#REF!</v>
      </c>
      <c r="EV29" s="83" t="e">
        <f>'2026 P50'!#REF!</f>
        <v>#REF!</v>
      </c>
      <c r="EW29" s="83" t="e">
        <f>'2026 P50'!#REF!</f>
        <v>#REF!</v>
      </c>
      <c r="EX29" s="83" t="e">
        <f>'2026 P50'!#REF!</f>
        <v>#REF!</v>
      </c>
      <c r="EY29" s="83" t="e">
        <f>'2026 P50'!#REF!</f>
        <v>#REF!</v>
      </c>
      <c r="EZ29" s="83" t="e">
        <f>'2026 P50'!#REF!</f>
        <v>#REF!</v>
      </c>
      <c r="FA29" s="83" t="e">
        <f>'2026 P50'!#REF!</f>
        <v>#REF!</v>
      </c>
      <c r="FB29" s="83" t="e">
        <f>'2026 P50'!#REF!</f>
        <v>#REF!</v>
      </c>
      <c r="FC29" s="83" t="e">
        <f>'2026 P50'!#REF!</f>
        <v>#REF!</v>
      </c>
      <c r="FD29" s="83" t="e">
        <f>'2026 P50'!#REF!</f>
        <v>#REF!</v>
      </c>
      <c r="FE29" s="83" t="e">
        <f>'2026 P50'!#REF!</f>
        <v>#REF!</v>
      </c>
      <c r="FF29" s="83" t="e">
        <f>'2026 P50'!#REF!</f>
        <v>#REF!</v>
      </c>
      <c r="FG29" s="83" t="e">
        <f>'2026 P50'!#REF!</f>
        <v>#REF!</v>
      </c>
      <c r="FH29" s="83" t="e">
        <f>'2026 P50'!#REF!</f>
        <v>#REF!</v>
      </c>
      <c r="FI29" s="83" t="e">
        <f>'2026 P50'!#REF!</f>
        <v>#REF!</v>
      </c>
      <c r="FJ29" s="83" t="e">
        <f>'2026 P50'!#REF!</f>
        <v>#REF!</v>
      </c>
      <c r="FK29" s="83" t="e">
        <f>'2026 P50'!#REF!</f>
        <v>#REF!</v>
      </c>
      <c r="FL29" s="83" t="e">
        <f>'2026 P50'!#REF!</f>
        <v>#REF!</v>
      </c>
      <c r="FM29" s="83" t="e">
        <f>'2026 P50'!#REF!</f>
        <v>#REF!</v>
      </c>
      <c r="FN29" s="83" t="e">
        <f>'2026 P50'!#REF!</f>
        <v>#REF!</v>
      </c>
      <c r="FO29" s="83" t="e">
        <f>'2026 P50'!#REF!</f>
        <v>#REF!</v>
      </c>
      <c r="FP29" s="83" t="e">
        <f>'2026 P50'!#REF!</f>
        <v>#REF!</v>
      </c>
      <c r="FQ29" s="83" t="e">
        <f>'2026 P50'!#REF!</f>
        <v>#REF!</v>
      </c>
      <c r="FR29" s="83" t="e">
        <f>'2026 P50'!#REF!</f>
        <v>#REF!</v>
      </c>
      <c r="FS29" s="83" t="e">
        <f>'2026 P50'!#REF!</f>
        <v>#REF!</v>
      </c>
      <c r="FT29" s="83" t="e">
        <f>'2026 P50'!#REF!</f>
        <v>#REF!</v>
      </c>
      <c r="FU29" s="83" t="e">
        <f>'2026 P50'!#REF!</f>
        <v>#REF!</v>
      </c>
      <c r="FV29" s="83" t="e">
        <f>'2026 P50'!#REF!</f>
        <v>#REF!</v>
      </c>
      <c r="FW29" s="83" t="e">
        <f>'2026 P50'!#REF!</f>
        <v>#REF!</v>
      </c>
      <c r="FX29" s="83" t="e">
        <f>'2026 P50'!#REF!</f>
        <v>#REF!</v>
      </c>
      <c r="FY29" s="83" t="e">
        <f>'2026 P50'!#REF!</f>
        <v>#REF!</v>
      </c>
      <c r="FZ29" s="83" t="e">
        <f>'2026 P50'!#REF!</f>
        <v>#REF!</v>
      </c>
      <c r="GA29" s="83" t="e">
        <f>'2026 P50'!#REF!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'2024 P95'!EQ31</f>
        <v>#REF!</v>
      </c>
      <c r="ER31" s="83" t="e">
        <f>'2024 P95'!ER31</f>
        <v>#REF!</v>
      </c>
      <c r="ES31" s="83" t="e">
        <f>'2024 P95'!ES31</f>
        <v>#REF!</v>
      </c>
      <c r="ET31" s="83" t="e">
        <f>'2024 P95'!ET31</f>
        <v>#REF!</v>
      </c>
      <c r="EU31" s="83" t="e">
        <f>'2024 P95'!EU31</f>
        <v>#REF!</v>
      </c>
      <c r="EV31" s="83" t="e">
        <f>'2024 P95'!EV31</f>
        <v>#REF!</v>
      </c>
      <c r="EW31" s="83" t="e">
        <f>'2024 P95'!EW31</f>
        <v>#REF!</v>
      </c>
      <c r="EX31" s="83" t="e">
        <f>'2024 P95'!EX31</f>
        <v>#REF!</v>
      </c>
      <c r="EY31" s="83" t="e">
        <f>'2024 P95'!EY31</f>
        <v>#REF!</v>
      </c>
      <c r="EZ31" s="83" t="e">
        <f>'2024 P95'!EZ31</f>
        <v>#REF!</v>
      </c>
      <c r="FA31" s="83" t="e">
        <f>'2024 P95'!FA31</f>
        <v>#REF!</v>
      </c>
      <c r="FB31" s="83" t="e">
        <f>'2024 P95'!FB31</f>
        <v>#REF!</v>
      </c>
      <c r="FC31" s="83" t="e">
        <f>'2024 P95'!FC31</f>
        <v>#REF!</v>
      </c>
      <c r="FD31" s="83" t="e">
        <f>'2024 P95'!FD31</f>
        <v>#REF!</v>
      </c>
      <c r="FE31" s="83" t="e">
        <f>'2024 P95'!FE31</f>
        <v>#REF!</v>
      </c>
      <c r="FF31" s="83" t="e">
        <f>'2024 P95'!FF31</f>
        <v>#REF!</v>
      </c>
      <c r="FG31" s="83" t="e">
        <f>'2024 P95'!FG31</f>
        <v>#REF!</v>
      </c>
      <c r="FH31" s="83" t="e">
        <f>'2024 P95'!FH31</f>
        <v>#REF!</v>
      </c>
      <c r="FI31" s="83" t="e">
        <f>'2024 P95'!FI31</f>
        <v>#REF!</v>
      </c>
      <c r="FJ31" s="83" t="e">
        <f>'2024 P95'!FJ31</f>
        <v>#REF!</v>
      </c>
      <c r="FK31" s="83" t="e">
        <f>'2024 P95'!FK31</f>
        <v>#REF!</v>
      </c>
      <c r="FL31" s="83" t="e">
        <f>'2024 P95'!FL31</f>
        <v>#REF!</v>
      </c>
      <c r="FM31" s="83" t="e">
        <f>'2024 P95'!FM31</f>
        <v>#REF!</v>
      </c>
      <c r="FN31" s="83" t="e">
        <f>'2024 P95'!FN31</f>
        <v>#REF!</v>
      </c>
      <c r="FO31" s="83" t="e">
        <f>'2024 P95'!FO31</f>
        <v>#REF!</v>
      </c>
      <c r="FP31" s="83" t="e">
        <f>'2024 P95'!FP31</f>
        <v>#REF!</v>
      </c>
      <c r="FQ31" s="83" t="e">
        <f>'2024 P95'!FQ31</f>
        <v>#REF!</v>
      </c>
      <c r="FR31" s="83" t="e">
        <f>'2024 P95'!FR31</f>
        <v>#REF!</v>
      </c>
      <c r="FS31" s="83" t="e">
        <f>'2024 P95'!FS31</f>
        <v>#REF!</v>
      </c>
      <c r="FT31" s="83" t="e">
        <f>'2024 P95'!FT31</f>
        <v>#REF!</v>
      </c>
      <c r="FU31" s="83" t="e">
        <f>'2024 P95'!FU31</f>
        <v>#REF!</v>
      </c>
      <c r="FV31" s="83" t="e">
        <f>'2024 P95'!FV31</f>
        <v>#REF!</v>
      </c>
      <c r="FW31" s="83" t="e">
        <f>'2024 P95'!FW31</f>
        <v>#REF!</v>
      </c>
      <c r="FX31" s="83" t="e">
        <f>'2024 P95'!FX31</f>
        <v>#REF!</v>
      </c>
      <c r="FY31" s="83" t="e">
        <f>'2024 P95'!FY31</f>
        <v>#REF!</v>
      </c>
      <c r="FZ31" s="83" t="e">
        <f>'2024 P95'!FZ31</f>
        <v>#REF!</v>
      </c>
      <c r="GA31" s="83" t="e">
        <f>'2024 P95'!GA31</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'2024 P95'!EQ32</f>
        <v>#REF!</v>
      </c>
      <c r="ER32" s="83" t="e">
        <f>'2024 P95'!ER32</f>
        <v>#REF!</v>
      </c>
      <c r="ES32" s="83" t="e">
        <f>'2024 P95'!ES32</f>
        <v>#REF!</v>
      </c>
      <c r="ET32" s="83" t="e">
        <f>'2024 P95'!ET32</f>
        <v>#REF!</v>
      </c>
      <c r="EU32" s="83" t="e">
        <f>'2024 P95'!EU32</f>
        <v>#REF!</v>
      </c>
      <c r="EV32" s="83" t="e">
        <f>'2024 P95'!EV32</f>
        <v>#REF!</v>
      </c>
      <c r="EW32" s="83" t="e">
        <f>'2024 P95'!EW32</f>
        <v>#REF!</v>
      </c>
      <c r="EX32" s="83" t="e">
        <f>'2024 P95'!EX32</f>
        <v>#REF!</v>
      </c>
      <c r="EY32" s="83" t="e">
        <f>'2024 P95'!EY32</f>
        <v>#REF!</v>
      </c>
      <c r="EZ32" s="83" t="e">
        <f>'2024 P95'!EZ32</f>
        <v>#REF!</v>
      </c>
      <c r="FA32" s="83" t="e">
        <f>'2024 P95'!FA32</f>
        <v>#REF!</v>
      </c>
      <c r="FB32" s="83" t="e">
        <f>'2024 P95'!FB32</f>
        <v>#REF!</v>
      </c>
      <c r="FC32" s="83" t="e">
        <f>'2024 P95'!FC32</f>
        <v>#REF!</v>
      </c>
      <c r="FD32" s="83" t="e">
        <f>'2024 P95'!FD32</f>
        <v>#REF!</v>
      </c>
      <c r="FE32" s="83" t="e">
        <f>'2024 P95'!FE32</f>
        <v>#REF!</v>
      </c>
      <c r="FF32" s="83" t="e">
        <f>'2024 P95'!FF32</f>
        <v>#REF!</v>
      </c>
      <c r="FG32" s="83" t="e">
        <f>'2024 P95'!FG32</f>
        <v>#REF!</v>
      </c>
      <c r="FH32" s="83" t="e">
        <f>'2024 P95'!FH32</f>
        <v>#REF!</v>
      </c>
      <c r="FI32" s="83" t="e">
        <f>'2024 P95'!FI32</f>
        <v>#REF!</v>
      </c>
      <c r="FJ32" s="83" t="e">
        <f>'2024 P95'!FJ32</f>
        <v>#REF!</v>
      </c>
      <c r="FK32" s="83" t="e">
        <f>'2024 P95'!FK32</f>
        <v>#REF!</v>
      </c>
      <c r="FL32" s="83" t="e">
        <f>'2024 P95'!FL32</f>
        <v>#REF!</v>
      </c>
      <c r="FM32" s="83" t="e">
        <f>'2024 P95'!FM32</f>
        <v>#REF!</v>
      </c>
      <c r="FN32" s="83" t="e">
        <f>'2024 P95'!FN32</f>
        <v>#REF!</v>
      </c>
      <c r="FO32" s="83" t="e">
        <f>'2024 P95'!FO32</f>
        <v>#REF!</v>
      </c>
      <c r="FP32" s="83" t="e">
        <f>'2024 P95'!FP32</f>
        <v>#REF!</v>
      </c>
      <c r="FQ32" s="83" t="e">
        <f>'2024 P95'!FQ32</f>
        <v>#REF!</v>
      </c>
      <c r="FR32" s="83" t="e">
        <f>'2024 P95'!FR32</f>
        <v>#REF!</v>
      </c>
      <c r="FS32" s="83" t="e">
        <f>'2024 P95'!FS32</f>
        <v>#REF!</v>
      </c>
      <c r="FT32" s="83" t="e">
        <f>'2024 P95'!FT32</f>
        <v>#REF!</v>
      </c>
      <c r="FU32" s="83" t="e">
        <f>'2024 P95'!FU32</f>
        <v>#REF!</v>
      </c>
      <c r="FV32" s="83" t="e">
        <f>'2024 P95'!FV32</f>
        <v>#REF!</v>
      </c>
      <c r="FW32" s="83" t="e">
        <f>'2024 P95'!FW32</f>
        <v>#REF!</v>
      </c>
      <c r="FX32" s="83" t="e">
        <f>'2024 P95'!FX32</f>
        <v>#REF!</v>
      </c>
      <c r="FY32" s="83" t="e">
        <f>'2024 P95'!FY32</f>
        <v>#REF!</v>
      </c>
      <c r="FZ32" s="83" t="e">
        <f>'2024 P95'!FZ32</f>
        <v>#REF!</v>
      </c>
      <c r="GA32" s="83" t="e">
        <f>'2024 P95'!GA32</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'2024 P95'!EQ33</f>
        <v>#REF!</v>
      </c>
      <c r="ER33" s="83" t="e">
        <f>'2024 P95'!ER33</f>
        <v>#REF!</v>
      </c>
      <c r="ES33" s="83" t="e">
        <f>'2024 P95'!ES33</f>
        <v>#REF!</v>
      </c>
      <c r="ET33" s="83" t="e">
        <f>'2024 P95'!ET33</f>
        <v>#REF!</v>
      </c>
      <c r="EU33" s="83" t="e">
        <f>'2024 P95'!EU33</f>
        <v>#REF!</v>
      </c>
      <c r="EV33" s="83" t="e">
        <f>'2024 P95'!EV33</f>
        <v>#REF!</v>
      </c>
      <c r="EW33" s="83" t="e">
        <f>'2024 P95'!EW33</f>
        <v>#REF!</v>
      </c>
      <c r="EX33" s="83" t="e">
        <f>'2024 P95'!EX33</f>
        <v>#REF!</v>
      </c>
      <c r="EY33" s="83" t="e">
        <f>'2024 P95'!EY33</f>
        <v>#REF!</v>
      </c>
      <c r="EZ33" s="83" t="e">
        <f>'2024 P95'!EZ33</f>
        <v>#REF!</v>
      </c>
      <c r="FA33" s="83" t="e">
        <f>'2024 P95'!FA33</f>
        <v>#REF!</v>
      </c>
      <c r="FB33" s="83" t="e">
        <f>'2024 P95'!FB33</f>
        <v>#REF!</v>
      </c>
      <c r="FC33" s="83" t="e">
        <f>'2024 P95'!FC33</f>
        <v>#REF!</v>
      </c>
      <c r="FD33" s="83" t="e">
        <f>'2024 P95'!FD33</f>
        <v>#REF!</v>
      </c>
      <c r="FE33" s="83" t="e">
        <f>'2024 P95'!FE33</f>
        <v>#REF!</v>
      </c>
      <c r="FF33" s="83" t="e">
        <f>'2024 P95'!FF33</f>
        <v>#REF!</v>
      </c>
      <c r="FG33" s="83" t="e">
        <f>'2024 P95'!FG33</f>
        <v>#REF!</v>
      </c>
      <c r="FH33" s="83" t="e">
        <f>'2024 P95'!FH33</f>
        <v>#REF!</v>
      </c>
      <c r="FI33" s="83" t="e">
        <f>'2024 P95'!FI33</f>
        <v>#REF!</v>
      </c>
      <c r="FJ33" s="83" t="e">
        <f>'2024 P95'!FJ33</f>
        <v>#REF!</v>
      </c>
      <c r="FK33" s="83" t="e">
        <f>'2024 P95'!FK33</f>
        <v>#REF!</v>
      </c>
      <c r="FL33" s="83" t="e">
        <f>'2024 P95'!FL33</f>
        <v>#REF!</v>
      </c>
      <c r="FM33" s="83" t="e">
        <f>'2024 P95'!FM33</f>
        <v>#REF!</v>
      </c>
      <c r="FN33" s="83" t="e">
        <f>'2024 P95'!FN33</f>
        <v>#REF!</v>
      </c>
      <c r="FO33" s="83" t="e">
        <f>'2024 P95'!FO33</f>
        <v>#REF!</v>
      </c>
      <c r="FP33" s="83" t="e">
        <f>'2024 P95'!FP33</f>
        <v>#REF!</v>
      </c>
      <c r="FQ33" s="83" t="e">
        <f>'2024 P95'!FQ33</f>
        <v>#REF!</v>
      </c>
      <c r="FR33" s="83" t="e">
        <f>'2024 P95'!FR33</f>
        <v>#REF!</v>
      </c>
      <c r="FS33" s="83" t="e">
        <f>'2024 P95'!FS33</f>
        <v>#REF!</v>
      </c>
      <c r="FT33" s="83" t="e">
        <f>'2024 P95'!FT33</f>
        <v>#REF!</v>
      </c>
      <c r="FU33" s="83" t="e">
        <f>'2024 P95'!FU33</f>
        <v>#REF!</v>
      </c>
      <c r="FV33" s="83" t="e">
        <f>'2024 P95'!FV33</f>
        <v>#REF!</v>
      </c>
      <c r="FW33" s="83" t="e">
        <f>'2024 P95'!FW33</f>
        <v>#REF!</v>
      </c>
      <c r="FX33" s="83" t="e">
        <f>'2024 P95'!FX33</f>
        <v>#REF!</v>
      </c>
      <c r="FY33" s="83" t="e">
        <f>'2024 P95'!FY33</f>
        <v>#REF!</v>
      </c>
      <c r="FZ33" s="83" t="e">
        <f>'2024 P95'!FZ33</f>
        <v>#REF!</v>
      </c>
      <c r="GA33" s="83" t="e">
        <f>'2024 P95'!GA33</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'2024 P95'!EQ34</f>
        <v>#REF!</v>
      </c>
      <c r="ER34" s="83" t="e">
        <f>'2024 P95'!ER34</f>
        <v>#REF!</v>
      </c>
      <c r="ES34" s="83" t="e">
        <f>'2024 P95'!ES34</f>
        <v>#REF!</v>
      </c>
      <c r="ET34" s="83" t="e">
        <f>'2024 P95'!ET34</f>
        <v>#REF!</v>
      </c>
      <c r="EU34" s="83" t="e">
        <f>'2024 P95'!EU34</f>
        <v>#REF!</v>
      </c>
      <c r="EV34" s="83" t="e">
        <f>'2024 P95'!EV34</f>
        <v>#REF!</v>
      </c>
      <c r="EW34" s="83" t="e">
        <f>'2024 P95'!EW34</f>
        <v>#REF!</v>
      </c>
      <c r="EX34" s="83" t="e">
        <f>'2024 P95'!EX34</f>
        <v>#REF!</v>
      </c>
      <c r="EY34" s="83" t="e">
        <f>'2024 P95'!EY34</f>
        <v>#REF!</v>
      </c>
      <c r="EZ34" s="83" t="e">
        <f>'2024 P95'!EZ34</f>
        <v>#REF!</v>
      </c>
      <c r="FA34" s="83" t="e">
        <f>'2024 P95'!FA34</f>
        <v>#REF!</v>
      </c>
      <c r="FB34" s="83" t="e">
        <f>'2024 P95'!FB34</f>
        <v>#REF!</v>
      </c>
      <c r="FC34" s="83" t="e">
        <f>'2024 P95'!FC34</f>
        <v>#REF!</v>
      </c>
      <c r="FD34" s="83" t="e">
        <f>'2024 P95'!FD34</f>
        <v>#REF!</v>
      </c>
      <c r="FE34" s="83" t="e">
        <f>'2024 P95'!FE34</f>
        <v>#REF!</v>
      </c>
      <c r="FF34" s="83" t="e">
        <f>'2024 P95'!FF34</f>
        <v>#REF!</v>
      </c>
      <c r="FG34" s="83" t="e">
        <f>'2024 P95'!FG34</f>
        <v>#REF!</v>
      </c>
      <c r="FH34" s="83" t="e">
        <f>'2024 P95'!FH34</f>
        <v>#REF!</v>
      </c>
      <c r="FI34" s="83" t="e">
        <f>'2024 P95'!FI34</f>
        <v>#REF!</v>
      </c>
      <c r="FJ34" s="83" t="e">
        <f>'2024 P95'!FJ34</f>
        <v>#REF!</v>
      </c>
      <c r="FK34" s="83" t="e">
        <f>'2024 P95'!FK34</f>
        <v>#REF!</v>
      </c>
      <c r="FL34" s="83" t="e">
        <f>'2024 P95'!FL34</f>
        <v>#REF!</v>
      </c>
      <c r="FM34" s="83" t="e">
        <f>'2024 P95'!FM34</f>
        <v>#REF!</v>
      </c>
      <c r="FN34" s="83" t="e">
        <f>'2024 P95'!FN34</f>
        <v>#REF!</v>
      </c>
      <c r="FO34" s="83" t="e">
        <f>'2024 P95'!FO34</f>
        <v>#REF!</v>
      </c>
      <c r="FP34" s="83" t="e">
        <f>'2024 P95'!FP34</f>
        <v>#REF!</v>
      </c>
      <c r="FQ34" s="83" t="e">
        <f>'2024 P95'!FQ34</f>
        <v>#REF!</v>
      </c>
      <c r="FR34" s="83" t="e">
        <f>'2024 P95'!FR34</f>
        <v>#REF!</v>
      </c>
      <c r="FS34" s="83" t="e">
        <f>'2024 P95'!FS34</f>
        <v>#REF!</v>
      </c>
      <c r="FT34" s="83" t="e">
        <f>'2024 P95'!FT34</f>
        <v>#REF!</v>
      </c>
      <c r="FU34" s="83" t="e">
        <f>'2024 P95'!FU34</f>
        <v>#REF!</v>
      </c>
      <c r="FV34" s="83" t="e">
        <f>'2024 P95'!FV34</f>
        <v>#REF!</v>
      </c>
      <c r="FW34" s="83" t="e">
        <f>'2024 P95'!FW34</f>
        <v>#REF!</v>
      </c>
      <c r="FX34" s="83" t="e">
        <f>'2024 P95'!FX34</f>
        <v>#REF!</v>
      </c>
      <c r="FY34" s="83" t="e">
        <f>'2024 P95'!FY34</f>
        <v>#REF!</v>
      </c>
      <c r="FZ34" s="83" t="e">
        <f>'2024 P95'!FZ34</f>
        <v>#REF!</v>
      </c>
      <c r="GA34" s="83" t="e">
        <f>'2024 P95'!GA34</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'2024 P95'!EQ35</f>
        <v>#REF!</v>
      </c>
      <c r="ER35" s="83" t="e">
        <f>'2024 P95'!ER35</f>
        <v>#REF!</v>
      </c>
      <c r="ES35" s="83" t="e">
        <f>'2024 P95'!ES35</f>
        <v>#REF!</v>
      </c>
      <c r="ET35" s="83" t="e">
        <f>'2024 P95'!ET35</f>
        <v>#REF!</v>
      </c>
      <c r="EU35" s="83" t="e">
        <f>'2024 P95'!EU35</f>
        <v>#REF!</v>
      </c>
      <c r="EV35" s="83" t="e">
        <f>'2024 P95'!EV35</f>
        <v>#REF!</v>
      </c>
      <c r="EW35" s="83" t="e">
        <f>'2024 P95'!EW35</f>
        <v>#REF!</v>
      </c>
      <c r="EX35" s="83" t="e">
        <f>'2024 P95'!EX35</f>
        <v>#REF!</v>
      </c>
      <c r="EY35" s="83" t="e">
        <f>'2024 P95'!EY35</f>
        <v>#REF!</v>
      </c>
      <c r="EZ35" s="83" t="e">
        <f>'2024 P95'!EZ35</f>
        <v>#REF!</v>
      </c>
      <c r="FA35" s="83" t="e">
        <f>'2024 P95'!FA35</f>
        <v>#REF!</v>
      </c>
      <c r="FB35" s="83" t="e">
        <f>'2024 P95'!FB35</f>
        <v>#REF!</v>
      </c>
      <c r="FC35" s="83" t="e">
        <f>'2024 P95'!FC35</f>
        <v>#REF!</v>
      </c>
      <c r="FD35" s="83" t="e">
        <f>'2024 P95'!FD35</f>
        <v>#REF!</v>
      </c>
      <c r="FE35" s="83" t="e">
        <f>'2024 P95'!FE35</f>
        <v>#REF!</v>
      </c>
      <c r="FF35" s="83" t="e">
        <f>'2024 P95'!FF35</f>
        <v>#REF!</v>
      </c>
      <c r="FG35" s="83" t="e">
        <f>'2024 P95'!FG35</f>
        <v>#REF!</v>
      </c>
      <c r="FH35" s="83" t="e">
        <f>'2024 P95'!FH35</f>
        <v>#REF!</v>
      </c>
      <c r="FI35" s="83" t="e">
        <f>'2024 P95'!FI35</f>
        <v>#REF!</v>
      </c>
      <c r="FJ35" s="83" t="e">
        <f>'2024 P95'!FJ35</f>
        <v>#REF!</v>
      </c>
      <c r="FK35" s="83" t="e">
        <f>'2024 P95'!FK35</f>
        <v>#REF!</v>
      </c>
      <c r="FL35" s="83" t="e">
        <f>'2024 P95'!FL35</f>
        <v>#REF!</v>
      </c>
      <c r="FM35" s="83" t="e">
        <f>'2024 P95'!FM35</f>
        <v>#REF!</v>
      </c>
      <c r="FN35" s="83" t="e">
        <f>'2024 P95'!FN35</f>
        <v>#REF!</v>
      </c>
      <c r="FO35" s="83" t="e">
        <f>'2024 P95'!FO35</f>
        <v>#REF!</v>
      </c>
      <c r="FP35" s="83" t="e">
        <f>'2024 P95'!FP35</f>
        <v>#REF!</v>
      </c>
      <c r="FQ35" s="83" t="e">
        <f>'2024 P95'!FQ35</f>
        <v>#REF!</v>
      </c>
      <c r="FR35" s="83" t="e">
        <f>'2024 P95'!FR35</f>
        <v>#REF!</v>
      </c>
      <c r="FS35" s="83" t="e">
        <f>'2024 P95'!FS35</f>
        <v>#REF!</v>
      </c>
      <c r="FT35" s="83" t="e">
        <f>'2024 P95'!FT35</f>
        <v>#REF!</v>
      </c>
      <c r="FU35" s="83" t="e">
        <f>'2024 P95'!FU35</f>
        <v>#REF!</v>
      </c>
      <c r="FV35" s="83" t="e">
        <f>'2024 P95'!FV35</f>
        <v>#REF!</v>
      </c>
      <c r="FW35" s="83" t="e">
        <f>'2024 P95'!FW35</f>
        <v>#REF!</v>
      </c>
      <c r="FX35" s="83" t="e">
        <f>'2024 P95'!FX35</f>
        <v>#REF!</v>
      </c>
      <c r="FY35" s="83" t="e">
        <f>'2024 P95'!FY35</f>
        <v>#REF!</v>
      </c>
      <c r="FZ35" s="83" t="e">
        <f>'2024 P95'!FZ35</f>
        <v>#REF!</v>
      </c>
      <c r="GA35" s="83" t="e">
        <f>'2024 P95'!GA35</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'2024 P95'!EQ36</f>
        <v>#REF!</v>
      </c>
      <c r="ER36" s="83" t="e">
        <f>'2024 P95'!ER36</f>
        <v>#REF!</v>
      </c>
      <c r="ES36" s="83" t="e">
        <f>'2024 P95'!ES36</f>
        <v>#REF!</v>
      </c>
      <c r="ET36" s="83" t="e">
        <f>'2024 P95'!ET36</f>
        <v>#REF!</v>
      </c>
      <c r="EU36" s="83" t="e">
        <f>'2024 P95'!EU36</f>
        <v>#REF!</v>
      </c>
      <c r="EV36" s="83" t="e">
        <f>'2024 P95'!EV36</f>
        <v>#REF!</v>
      </c>
      <c r="EW36" s="83" t="e">
        <f>'2024 P95'!EW36</f>
        <v>#REF!</v>
      </c>
      <c r="EX36" s="83" t="e">
        <f>'2024 P95'!EX36</f>
        <v>#REF!</v>
      </c>
      <c r="EY36" s="83" t="e">
        <f>'2024 P95'!EY36</f>
        <v>#REF!</v>
      </c>
      <c r="EZ36" s="83" t="e">
        <f>'2024 P95'!EZ36</f>
        <v>#REF!</v>
      </c>
      <c r="FA36" s="83" t="e">
        <f>'2024 P95'!FA36</f>
        <v>#REF!</v>
      </c>
      <c r="FB36" s="83" t="e">
        <f>'2024 P95'!FB36</f>
        <v>#REF!</v>
      </c>
      <c r="FC36" s="83" t="e">
        <f>'2024 P95'!FC36</f>
        <v>#REF!</v>
      </c>
      <c r="FD36" s="83" t="e">
        <f>'2024 P95'!FD36</f>
        <v>#REF!</v>
      </c>
      <c r="FE36" s="83" t="e">
        <f>'2024 P95'!FE36</f>
        <v>#REF!</v>
      </c>
      <c r="FF36" s="83" t="e">
        <f>'2024 P95'!FF36</f>
        <v>#REF!</v>
      </c>
      <c r="FG36" s="83" t="e">
        <f>'2024 P95'!FG36</f>
        <v>#REF!</v>
      </c>
      <c r="FH36" s="83" t="e">
        <f>'2024 P95'!FH36</f>
        <v>#REF!</v>
      </c>
      <c r="FI36" s="83" t="e">
        <f>'2024 P95'!FI36</f>
        <v>#REF!</v>
      </c>
      <c r="FJ36" s="83" t="e">
        <f>'2024 P95'!FJ36</f>
        <v>#REF!</v>
      </c>
      <c r="FK36" s="83" t="e">
        <f>'2024 P95'!FK36</f>
        <v>#REF!</v>
      </c>
      <c r="FL36" s="83" t="e">
        <f>'2024 P95'!FL36</f>
        <v>#REF!</v>
      </c>
      <c r="FM36" s="83" t="e">
        <f>'2024 P95'!FM36</f>
        <v>#REF!</v>
      </c>
      <c r="FN36" s="83" t="e">
        <f>'2024 P95'!FN36</f>
        <v>#REF!</v>
      </c>
      <c r="FO36" s="83" t="e">
        <f>'2024 P95'!FO36</f>
        <v>#REF!</v>
      </c>
      <c r="FP36" s="83" t="e">
        <f>'2024 P95'!FP36</f>
        <v>#REF!</v>
      </c>
      <c r="FQ36" s="83" t="e">
        <f>'2024 P95'!FQ36</f>
        <v>#REF!</v>
      </c>
      <c r="FR36" s="83" t="e">
        <f>'2024 P95'!FR36</f>
        <v>#REF!</v>
      </c>
      <c r="FS36" s="83" t="e">
        <f>'2024 P95'!FS36</f>
        <v>#REF!</v>
      </c>
      <c r="FT36" s="83" t="e">
        <f>'2024 P95'!FT36</f>
        <v>#REF!</v>
      </c>
      <c r="FU36" s="83" t="e">
        <f>'2024 P95'!FU36</f>
        <v>#REF!</v>
      </c>
      <c r="FV36" s="83" t="e">
        <f>'2024 P95'!FV36</f>
        <v>#REF!</v>
      </c>
      <c r="FW36" s="83" t="e">
        <f>'2024 P95'!FW36</f>
        <v>#REF!</v>
      </c>
      <c r="FX36" s="83" t="e">
        <f>'2024 P95'!FX36</f>
        <v>#REF!</v>
      </c>
      <c r="FY36" s="83" t="e">
        <f>'2024 P95'!FY36</f>
        <v>#REF!</v>
      </c>
      <c r="FZ36" s="83" t="e">
        <f>'2024 P95'!FZ36</f>
        <v>#REF!</v>
      </c>
      <c r="GA36" s="83" t="e">
        <f>'2024 P95'!GA36</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'2024 P95'!EQ37</f>
        <v>#REF!</v>
      </c>
      <c r="ER37" s="83" t="e">
        <f>'2024 P95'!ER37</f>
        <v>#REF!</v>
      </c>
      <c r="ES37" s="83" t="e">
        <f>'2024 P95'!ES37</f>
        <v>#REF!</v>
      </c>
      <c r="ET37" s="83" t="e">
        <f>'2024 P95'!ET37</f>
        <v>#REF!</v>
      </c>
      <c r="EU37" s="83" t="e">
        <f>'2024 P95'!EU37</f>
        <v>#REF!</v>
      </c>
      <c r="EV37" s="83" t="e">
        <f>'2024 P95'!EV37</f>
        <v>#REF!</v>
      </c>
      <c r="EW37" s="83" t="e">
        <f>'2024 P95'!EW37</f>
        <v>#REF!</v>
      </c>
      <c r="EX37" s="83" t="e">
        <f>'2024 P95'!EX37</f>
        <v>#REF!</v>
      </c>
      <c r="EY37" s="83" t="e">
        <f>'2024 P95'!EY37</f>
        <v>#REF!</v>
      </c>
      <c r="EZ37" s="83" t="e">
        <f>'2024 P95'!EZ37</f>
        <v>#REF!</v>
      </c>
      <c r="FA37" s="83" t="e">
        <f>'2024 P95'!FA37</f>
        <v>#REF!</v>
      </c>
      <c r="FB37" s="83" t="e">
        <f>'2024 P95'!FB37</f>
        <v>#REF!</v>
      </c>
      <c r="FC37" s="83" t="e">
        <f>'2024 P95'!FC37</f>
        <v>#REF!</v>
      </c>
      <c r="FD37" s="83" t="e">
        <f>'2024 P95'!FD37</f>
        <v>#REF!</v>
      </c>
      <c r="FE37" s="83" t="e">
        <f>'2024 P95'!FE37</f>
        <v>#REF!</v>
      </c>
      <c r="FF37" s="83" t="e">
        <f>'2024 P95'!FF37</f>
        <v>#REF!</v>
      </c>
      <c r="FG37" s="83" t="e">
        <f>'2024 P95'!FG37</f>
        <v>#REF!</v>
      </c>
      <c r="FH37" s="83" t="e">
        <f>'2024 P95'!FH37</f>
        <v>#REF!</v>
      </c>
      <c r="FI37" s="83" t="e">
        <f>'2024 P95'!FI37</f>
        <v>#REF!</v>
      </c>
      <c r="FJ37" s="83" t="e">
        <f>'2024 P95'!FJ37</f>
        <v>#REF!</v>
      </c>
      <c r="FK37" s="83" t="e">
        <f>'2024 P95'!FK37</f>
        <v>#REF!</v>
      </c>
      <c r="FL37" s="83" t="e">
        <f>'2024 P95'!FL37</f>
        <v>#REF!</v>
      </c>
      <c r="FM37" s="83" t="e">
        <f>'2024 P95'!FM37</f>
        <v>#REF!</v>
      </c>
      <c r="FN37" s="83" t="e">
        <f>'2024 P95'!FN37</f>
        <v>#REF!</v>
      </c>
      <c r="FO37" s="83" t="e">
        <f>'2024 P95'!FO37</f>
        <v>#REF!</v>
      </c>
      <c r="FP37" s="83" t="e">
        <f>'2024 P95'!FP37</f>
        <v>#REF!</v>
      </c>
      <c r="FQ37" s="83" t="e">
        <f>'2024 P95'!FQ37</f>
        <v>#REF!</v>
      </c>
      <c r="FR37" s="83" t="e">
        <f>'2024 P95'!FR37</f>
        <v>#REF!</v>
      </c>
      <c r="FS37" s="83" t="e">
        <f>'2024 P95'!FS37</f>
        <v>#REF!</v>
      </c>
      <c r="FT37" s="83" t="e">
        <f>'2024 P95'!FT37</f>
        <v>#REF!</v>
      </c>
      <c r="FU37" s="83" t="e">
        <f>'2024 P95'!FU37</f>
        <v>#REF!</v>
      </c>
      <c r="FV37" s="83" t="e">
        <f>'2024 P95'!FV37</f>
        <v>#REF!</v>
      </c>
      <c r="FW37" s="83" t="e">
        <f>'2024 P95'!FW37</f>
        <v>#REF!</v>
      </c>
      <c r="FX37" s="83" t="e">
        <f>'2024 P95'!FX37</f>
        <v>#REF!</v>
      </c>
      <c r="FY37" s="83" t="e">
        <f>'2024 P95'!FY37</f>
        <v>#REF!</v>
      </c>
      <c r="FZ37" s="83" t="e">
        <f>'2024 P95'!FZ37</f>
        <v>#REF!</v>
      </c>
      <c r="GA37" s="83" t="e">
        <f>'2024 P95'!GA37</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'2024 P95'!EQ38</f>
        <v>#REF!</v>
      </c>
      <c r="ER38" s="83" t="e">
        <f>'2024 P95'!ER38</f>
        <v>#REF!</v>
      </c>
      <c r="ES38" s="83" t="e">
        <f>'2024 P95'!ES38</f>
        <v>#REF!</v>
      </c>
      <c r="ET38" s="83" t="e">
        <f>'2024 P95'!ET38</f>
        <v>#REF!</v>
      </c>
      <c r="EU38" s="83" t="e">
        <f>'2024 P95'!EU38</f>
        <v>#REF!</v>
      </c>
      <c r="EV38" s="83" t="e">
        <f>'2024 P95'!EV38</f>
        <v>#REF!</v>
      </c>
      <c r="EW38" s="83" t="e">
        <f>'2024 P95'!EW38</f>
        <v>#REF!</v>
      </c>
      <c r="EX38" s="83" t="e">
        <f>'2024 P95'!EX38</f>
        <v>#REF!</v>
      </c>
      <c r="EY38" s="83" t="e">
        <f>'2024 P95'!EY38</f>
        <v>#REF!</v>
      </c>
      <c r="EZ38" s="83" t="e">
        <f>'2024 P95'!EZ38</f>
        <v>#REF!</v>
      </c>
      <c r="FA38" s="83" t="e">
        <f>'2024 P95'!FA38</f>
        <v>#REF!</v>
      </c>
      <c r="FB38" s="83" t="e">
        <f>'2024 P95'!FB38</f>
        <v>#REF!</v>
      </c>
      <c r="FC38" s="83" t="e">
        <f>'2024 P95'!FC38</f>
        <v>#REF!</v>
      </c>
      <c r="FD38" s="83" t="e">
        <f>'2024 P95'!FD38</f>
        <v>#REF!</v>
      </c>
      <c r="FE38" s="83" t="e">
        <f>'2024 P95'!FE38</f>
        <v>#REF!</v>
      </c>
      <c r="FF38" s="83" t="e">
        <f>'2024 P95'!FF38</f>
        <v>#REF!</v>
      </c>
      <c r="FG38" s="83" t="e">
        <f>'2024 P95'!FG38</f>
        <v>#REF!</v>
      </c>
      <c r="FH38" s="83" t="e">
        <f>'2024 P95'!FH38</f>
        <v>#REF!</v>
      </c>
      <c r="FI38" s="83" t="e">
        <f>'2024 P95'!FI38</f>
        <v>#REF!</v>
      </c>
      <c r="FJ38" s="83" t="e">
        <f>'2024 P95'!FJ38</f>
        <v>#REF!</v>
      </c>
      <c r="FK38" s="83" t="e">
        <f>'2024 P95'!FK38</f>
        <v>#REF!</v>
      </c>
      <c r="FL38" s="83" t="e">
        <f>'2024 P95'!FL38</f>
        <v>#REF!</v>
      </c>
      <c r="FM38" s="83" t="e">
        <f>'2024 P95'!FM38</f>
        <v>#REF!</v>
      </c>
      <c r="FN38" s="83" t="e">
        <f>'2024 P95'!FN38</f>
        <v>#REF!</v>
      </c>
      <c r="FO38" s="83" t="e">
        <f>'2024 P95'!FO38</f>
        <v>#REF!</v>
      </c>
      <c r="FP38" s="83" t="e">
        <f>'2024 P95'!FP38</f>
        <v>#REF!</v>
      </c>
      <c r="FQ38" s="83" t="e">
        <f>'2024 P95'!FQ38</f>
        <v>#REF!</v>
      </c>
      <c r="FR38" s="83" t="e">
        <f>'2024 P95'!FR38</f>
        <v>#REF!</v>
      </c>
      <c r="FS38" s="83" t="e">
        <f>'2024 P95'!FS38</f>
        <v>#REF!</v>
      </c>
      <c r="FT38" s="83" t="e">
        <f>'2024 P95'!FT38</f>
        <v>#REF!</v>
      </c>
      <c r="FU38" s="83" t="e">
        <f>'2024 P95'!FU38</f>
        <v>#REF!</v>
      </c>
      <c r="FV38" s="83" t="e">
        <f>'2024 P95'!FV38</f>
        <v>#REF!</v>
      </c>
      <c r="FW38" s="83" t="e">
        <f>'2024 P95'!FW38</f>
        <v>#REF!</v>
      </c>
      <c r="FX38" s="83" t="e">
        <f>'2024 P95'!FX38</f>
        <v>#REF!</v>
      </c>
      <c r="FY38" s="83" t="e">
        <f>'2024 P95'!FY38</f>
        <v>#REF!</v>
      </c>
      <c r="FZ38" s="83" t="e">
        <f>'2024 P95'!FZ38</f>
        <v>#REF!</v>
      </c>
      <c r="GA38" s="83" t="e">
        <f>'2024 P95'!GA38</f>
        <v>#REF!</v>
      </c>
      <c r="GB38" s="74" t="e">
        <f t="shared" si="3"/>
        <v>#REF!</v>
      </c>
    </row>
    <row r="39" spans="2:184" ht="17.25" customHeight="1">
      <c r="B39" s="4" t="s">
        <v>578</v>
      </c>
      <c r="C39" s="10" t="e">
        <f t="shared" ref="C39:D39" si="7">SUM(C8:C38)</f>
        <v>#REF!</v>
      </c>
      <c r="D39" s="10" t="e">
        <f t="shared" si="7"/>
        <v>#REF!</v>
      </c>
      <c r="E39" s="10" t="e">
        <f t="shared" ref="E39:AB39" si="8">SUM(E8:E38)</f>
        <v>#REF!</v>
      </c>
      <c r="F39" s="10" t="e">
        <f t="shared" si="8"/>
        <v>#REF!</v>
      </c>
      <c r="G39" s="10" t="e">
        <f t="shared" si="8"/>
        <v>#REF!</v>
      </c>
      <c r="H39" s="10" t="e">
        <f t="shared" si="8"/>
        <v>#REF!</v>
      </c>
      <c r="I39" s="10" t="e">
        <f t="shared" si="8"/>
        <v>#REF!</v>
      </c>
      <c r="J39" s="10" t="e">
        <f t="shared" si="8"/>
        <v>#REF!</v>
      </c>
      <c r="K39" s="10" t="e">
        <f t="shared" si="8"/>
        <v>#REF!</v>
      </c>
      <c r="L39" s="10" t="e">
        <f t="shared" si="8"/>
        <v>#REF!</v>
      </c>
      <c r="M39" s="10" t="e">
        <f t="shared" si="8"/>
        <v>#REF!</v>
      </c>
      <c r="N39" s="10" t="e">
        <f t="shared" si="8"/>
        <v>#REF!</v>
      </c>
      <c r="O39" s="10" t="e">
        <f t="shared" si="8"/>
        <v>#REF!</v>
      </c>
      <c r="P39" s="10" t="e">
        <f t="shared" si="8"/>
        <v>#REF!</v>
      </c>
      <c r="Q39" s="10" t="e">
        <f t="shared" si="8"/>
        <v>#REF!</v>
      </c>
      <c r="R39" s="10" t="e">
        <f t="shared" si="8"/>
        <v>#REF!</v>
      </c>
      <c r="S39" s="10" t="e">
        <f t="shared" si="8"/>
        <v>#REF!</v>
      </c>
      <c r="T39" s="10" t="e">
        <f t="shared" si="8"/>
        <v>#REF!</v>
      </c>
      <c r="U39" s="10" t="e">
        <f t="shared" si="8"/>
        <v>#REF!</v>
      </c>
      <c r="V39" s="10" t="e">
        <f t="shared" si="8"/>
        <v>#REF!</v>
      </c>
      <c r="W39" s="10" t="e">
        <f t="shared" si="8"/>
        <v>#REF!</v>
      </c>
      <c r="X39" s="10" t="e">
        <f t="shared" si="8"/>
        <v>#REF!</v>
      </c>
      <c r="Y39" s="10" t="e">
        <f t="shared" si="8"/>
        <v>#REF!</v>
      </c>
      <c r="Z39" s="10" t="e">
        <f t="shared" si="8"/>
        <v>#REF!</v>
      </c>
      <c r="AA39" s="10" t="e">
        <f t="shared" si="8"/>
        <v>#REF!</v>
      </c>
      <c r="AB39" s="10" t="e">
        <f t="shared" si="8"/>
        <v>#REF!</v>
      </c>
      <c r="AC39" s="10"/>
      <c r="AD39" s="10"/>
      <c r="AE39" s="10"/>
      <c r="AF39" s="74" t="e">
        <f t="shared" si="0"/>
        <v>#REF!</v>
      </c>
      <c r="AG39" s="10" t="e">
        <f t="shared" ref="AG39:AH39" si="9">SUM(AG8:AG38)</f>
        <v>#REF!</v>
      </c>
      <c r="AH39" s="10" t="e">
        <f t="shared" si="9"/>
        <v>#REF!</v>
      </c>
      <c r="AI39" s="10" t="e">
        <f t="shared" ref="AI39:BI39" si="10">SUM(AI8:AI38)</f>
        <v>#REF!</v>
      </c>
      <c r="AJ39" s="10" t="e">
        <f t="shared" si="10"/>
        <v>#REF!</v>
      </c>
      <c r="AK39" s="10" t="e">
        <f t="shared" si="10"/>
        <v>#REF!</v>
      </c>
      <c r="AL39" s="10" t="e">
        <f t="shared" si="10"/>
        <v>#REF!</v>
      </c>
      <c r="AM39" s="10" t="e">
        <f t="shared" si="10"/>
        <v>#REF!</v>
      </c>
      <c r="AN39" s="10" t="e">
        <f t="shared" si="10"/>
        <v>#REF!</v>
      </c>
      <c r="AO39" s="10" t="e">
        <f t="shared" si="10"/>
        <v>#REF!</v>
      </c>
      <c r="AP39" s="10" t="e">
        <f t="shared" si="10"/>
        <v>#REF!</v>
      </c>
      <c r="AQ39" s="10" t="e">
        <f t="shared" si="10"/>
        <v>#REF!</v>
      </c>
      <c r="AR39" s="10" t="e">
        <f t="shared" si="10"/>
        <v>#REF!</v>
      </c>
      <c r="AS39" s="10" t="e">
        <f t="shared" si="10"/>
        <v>#REF!</v>
      </c>
      <c r="AT39" s="10" t="e">
        <f t="shared" si="10"/>
        <v>#REF!</v>
      </c>
      <c r="AU39" s="10" t="e">
        <f t="shared" si="10"/>
        <v>#REF!</v>
      </c>
      <c r="AV39" s="10" t="e">
        <f t="shared" si="10"/>
        <v>#REF!</v>
      </c>
      <c r="AW39" s="10" t="e">
        <f t="shared" si="10"/>
        <v>#REF!</v>
      </c>
      <c r="AX39" s="10" t="e">
        <f t="shared" si="10"/>
        <v>#REF!</v>
      </c>
      <c r="AY39" s="10" t="e">
        <f t="shared" si="10"/>
        <v>#REF!</v>
      </c>
      <c r="AZ39" s="10" t="e">
        <f t="shared" si="10"/>
        <v>#REF!</v>
      </c>
      <c r="BA39" s="10" t="e">
        <f t="shared" si="10"/>
        <v>#REF!</v>
      </c>
      <c r="BB39" s="10" t="e">
        <f t="shared" si="10"/>
        <v>#REF!</v>
      </c>
      <c r="BC39" s="10" t="e">
        <f t="shared" si="10"/>
        <v>#REF!</v>
      </c>
      <c r="BD39" s="10" t="e">
        <f t="shared" si="10"/>
        <v>#REF!</v>
      </c>
      <c r="BE39" s="10" t="e">
        <f t="shared" si="10"/>
        <v>#REF!</v>
      </c>
      <c r="BF39" s="10" t="e">
        <f t="shared" si="10"/>
        <v>#REF!</v>
      </c>
      <c r="BG39" s="10" t="e">
        <f t="shared" si="10"/>
        <v>#REF!</v>
      </c>
      <c r="BH39" s="10" t="e">
        <f t="shared" si="10"/>
        <v>#REF!</v>
      </c>
      <c r="BI39" s="10" t="e">
        <f t="shared" si="10"/>
        <v>#REF!</v>
      </c>
      <c r="BJ39" s="10" t="e">
        <f t="shared" ref="BJ39:BQ39" si="11">SUM(BJ8:BJ38)</f>
        <v>#REF!</v>
      </c>
      <c r="BK39" s="10" t="e">
        <f t="shared" si="11"/>
        <v>#REF!</v>
      </c>
      <c r="BL39" s="10" t="e">
        <f t="shared" si="11"/>
        <v>#REF!</v>
      </c>
      <c r="BM39" s="10" t="e">
        <f t="shared" si="11"/>
        <v>#REF!</v>
      </c>
      <c r="BN39" s="10" t="e">
        <f t="shared" si="11"/>
        <v>#REF!</v>
      </c>
      <c r="BO39" s="10" t="e">
        <f t="shared" si="11"/>
        <v>#REF!</v>
      </c>
      <c r="BP39" s="10" t="e">
        <f t="shared" si="11"/>
        <v>#REF!</v>
      </c>
      <c r="BQ39" s="10" t="e">
        <f t="shared" si="11"/>
        <v>#REF!</v>
      </c>
      <c r="BR39" s="74" t="e">
        <f t="shared" si="4"/>
        <v>#REF!</v>
      </c>
      <c r="BS39" s="10" t="e">
        <f t="shared" ref="BS39:DC39" si="12">SUM(BS8:BS38)</f>
        <v>#REF!</v>
      </c>
      <c r="BT39" s="10" t="e">
        <f t="shared" si="12"/>
        <v>#REF!</v>
      </c>
      <c r="BU39" s="10" t="e">
        <f t="shared" si="12"/>
        <v>#REF!</v>
      </c>
      <c r="BV39" s="10" t="e">
        <f t="shared" si="12"/>
        <v>#REF!</v>
      </c>
      <c r="BW39" s="10" t="e">
        <f t="shared" si="12"/>
        <v>#REF!</v>
      </c>
      <c r="BX39" s="10" t="e">
        <f t="shared" si="12"/>
        <v>#REF!</v>
      </c>
      <c r="BY39" s="10" t="e">
        <f t="shared" si="12"/>
        <v>#REF!</v>
      </c>
      <c r="BZ39" s="10" t="e">
        <f t="shared" si="12"/>
        <v>#REF!</v>
      </c>
      <c r="CA39" s="10" t="e">
        <f t="shared" si="12"/>
        <v>#REF!</v>
      </c>
      <c r="CB39" s="10" t="e">
        <f t="shared" si="12"/>
        <v>#REF!</v>
      </c>
      <c r="CC39" s="10" t="e">
        <f t="shared" si="12"/>
        <v>#REF!</v>
      </c>
      <c r="CD39" s="10" t="e">
        <f t="shared" si="12"/>
        <v>#REF!</v>
      </c>
      <c r="CE39" s="10" t="e">
        <f t="shared" si="12"/>
        <v>#REF!</v>
      </c>
      <c r="CF39" s="10" t="e">
        <f t="shared" si="12"/>
        <v>#REF!</v>
      </c>
      <c r="CG39" s="10" t="e">
        <f t="shared" si="12"/>
        <v>#REF!</v>
      </c>
      <c r="CH39" s="10" t="e">
        <f t="shared" si="12"/>
        <v>#REF!</v>
      </c>
      <c r="CI39" s="10" t="e">
        <f t="shared" si="12"/>
        <v>#REF!</v>
      </c>
      <c r="CJ39" s="10" t="e">
        <f t="shared" si="12"/>
        <v>#REF!</v>
      </c>
      <c r="CK39" s="10" t="e">
        <f t="shared" si="12"/>
        <v>#REF!</v>
      </c>
      <c r="CL39" s="10" t="e">
        <f t="shared" si="12"/>
        <v>#REF!</v>
      </c>
      <c r="CM39" s="10" t="e">
        <f t="shared" si="12"/>
        <v>#REF!</v>
      </c>
      <c r="CN39" s="10" t="e">
        <f t="shared" si="12"/>
        <v>#REF!</v>
      </c>
      <c r="CO39" s="10" t="e">
        <f t="shared" si="12"/>
        <v>#REF!</v>
      </c>
      <c r="CP39" s="10" t="e">
        <f t="shared" si="12"/>
        <v>#REF!</v>
      </c>
      <c r="CQ39" s="10" t="e">
        <f t="shared" si="12"/>
        <v>#REF!</v>
      </c>
      <c r="CR39" s="10" t="e">
        <f t="shared" si="12"/>
        <v>#REF!</v>
      </c>
      <c r="CS39" s="10" t="e">
        <f t="shared" si="12"/>
        <v>#REF!</v>
      </c>
      <c r="CT39" s="10" t="e">
        <f t="shared" si="12"/>
        <v>#REF!</v>
      </c>
      <c r="CU39" s="10" t="e">
        <f t="shared" si="12"/>
        <v>#REF!</v>
      </c>
      <c r="CV39" s="10" t="e">
        <f t="shared" si="12"/>
        <v>#REF!</v>
      </c>
      <c r="CW39" s="10" t="e">
        <f t="shared" si="12"/>
        <v>#REF!</v>
      </c>
      <c r="CX39" s="10" t="e">
        <f t="shared" si="12"/>
        <v>#REF!</v>
      </c>
      <c r="CY39" s="10" t="e">
        <f t="shared" si="12"/>
        <v>#REF!</v>
      </c>
      <c r="CZ39" s="10" t="e">
        <f t="shared" si="12"/>
        <v>#REF!</v>
      </c>
      <c r="DA39" s="10" t="e">
        <f t="shared" si="12"/>
        <v>#REF!</v>
      </c>
      <c r="DB39" s="10" t="e">
        <f t="shared" si="12"/>
        <v>#REF!</v>
      </c>
      <c r="DC39" s="10" t="e">
        <f t="shared" si="12"/>
        <v>#REF!</v>
      </c>
      <c r="DD39" s="74" t="e">
        <f>SUM(BS39:DC39)</f>
        <v>#REF!</v>
      </c>
      <c r="DE39" s="10">
        <f t="shared" ref="DE39:EO39" si="13">SUM(DE8:DE38)</f>
        <v>542.27862159999995</v>
      </c>
      <c r="DF39" s="10">
        <f t="shared" si="13"/>
        <v>307.19234719999992</v>
      </c>
      <c r="DG39" s="10">
        <f t="shared" si="13"/>
        <v>176.017</v>
      </c>
      <c r="DH39" s="10">
        <f t="shared" si="13"/>
        <v>429.65509999999995</v>
      </c>
      <c r="DI39" s="10">
        <f t="shared" si="13"/>
        <v>178.06660000000005</v>
      </c>
      <c r="DJ39" s="10">
        <f t="shared" si="13"/>
        <v>198.13439999999997</v>
      </c>
      <c r="DK39" s="10">
        <f t="shared" si="13"/>
        <v>28.359199999999998</v>
      </c>
      <c r="DL39" s="10">
        <f t="shared" si="13"/>
        <v>37.168099999999995</v>
      </c>
      <c r="DM39" s="10">
        <f t="shared" si="13"/>
        <v>176.30410000000001</v>
      </c>
      <c r="DN39" s="10">
        <f t="shared" si="13"/>
        <v>326.43979999999988</v>
      </c>
      <c r="DO39" s="10">
        <f t="shared" si="13"/>
        <v>86.591299999999947</v>
      </c>
      <c r="DP39" s="10">
        <f t="shared" si="13"/>
        <v>55.038928000000013</v>
      </c>
      <c r="DQ39" s="10">
        <f t="shared" si="13"/>
        <v>195.70529999999999</v>
      </c>
      <c r="DR39" s="10">
        <f t="shared" si="13"/>
        <v>189.08</v>
      </c>
      <c r="DS39" s="10">
        <f t="shared" si="13"/>
        <v>98.235399999999998</v>
      </c>
      <c r="DT39" s="10">
        <f t="shared" si="13"/>
        <v>221.10753</v>
      </c>
      <c r="DU39" s="10">
        <f t="shared" si="13"/>
        <v>223.36989999999997</v>
      </c>
      <c r="DV39" s="10">
        <f t="shared" si="13"/>
        <v>108.49634</v>
      </c>
      <c r="DW39" s="10">
        <f t="shared" si="13"/>
        <v>54.817999999999998</v>
      </c>
      <c r="DX39" s="10">
        <f t="shared" si="13"/>
        <v>171.35702999999998</v>
      </c>
      <c r="DY39" s="10">
        <f t="shared" si="13"/>
        <v>174.77412999999999</v>
      </c>
      <c r="DZ39" s="10">
        <f t="shared" si="13"/>
        <v>83.756259999999997</v>
      </c>
      <c r="EA39" s="10">
        <f t="shared" si="13"/>
        <v>159.66619999999995</v>
      </c>
      <c r="EB39" s="10">
        <f t="shared" si="13"/>
        <v>161.55443999999994</v>
      </c>
      <c r="EC39" s="10">
        <f t="shared" si="13"/>
        <v>78.544510000000002</v>
      </c>
      <c r="ED39" s="10">
        <f t="shared" si="13"/>
        <v>119.4599</v>
      </c>
      <c r="EE39" s="10">
        <f t="shared" si="13"/>
        <v>197.56057000000001</v>
      </c>
      <c r="EF39" s="10">
        <f t="shared" si="13"/>
        <v>196.89922000000001</v>
      </c>
      <c r="EG39" s="10">
        <f t="shared" si="13"/>
        <v>100.70576000000001</v>
      </c>
      <c r="EH39" s="10">
        <f t="shared" si="13"/>
        <v>197.43276000000003</v>
      </c>
      <c r="EI39" s="10">
        <f t="shared" si="13"/>
        <v>176.97485</v>
      </c>
      <c r="EJ39" s="10">
        <f t="shared" si="13"/>
        <v>99.387239999999991</v>
      </c>
      <c r="EK39" s="10">
        <f t="shared" si="13"/>
        <v>202.20386000000002</v>
      </c>
      <c r="EL39" s="10">
        <f t="shared" si="13"/>
        <v>206.39169999999996</v>
      </c>
      <c r="EM39" s="10">
        <f t="shared" si="13"/>
        <v>201.19430000000006</v>
      </c>
      <c r="EN39" s="10">
        <f t="shared" si="13"/>
        <v>209.02227000000008</v>
      </c>
      <c r="EO39" s="10">
        <f t="shared" si="13"/>
        <v>192.40958000000003</v>
      </c>
      <c r="EP39" s="74">
        <f t="shared" si="2"/>
        <v>6561.3525467999998</v>
      </c>
      <c r="EQ39" s="10" t="e">
        <f t="shared" ref="EQ39:GA39" si="14">SUM(EQ8:EQ38)</f>
        <v>#REF!</v>
      </c>
      <c r="ER39" s="10" t="e">
        <f t="shared" si="14"/>
        <v>#REF!</v>
      </c>
      <c r="ES39" s="10" t="e">
        <f t="shared" si="14"/>
        <v>#REF!</v>
      </c>
      <c r="ET39" s="10" t="e">
        <f t="shared" si="14"/>
        <v>#REF!</v>
      </c>
      <c r="EU39" s="10" t="e">
        <f t="shared" si="14"/>
        <v>#REF!</v>
      </c>
      <c r="EV39" s="10" t="e">
        <f t="shared" si="14"/>
        <v>#REF!</v>
      </c>
      <c r="EW39" s="10" t="e">
        <f t="shared" si="14"/>
        <v>#REF!</v>
      </c>
      <c r="EX39" s="10" t="e">
        <f t="shared" si="14"/>
        <v>#REF!</v>
      </c>
      <c r="EY39" s="10" t="e">
        <f t="shared" si="14"/>
        <v>#REF!</v>
      </c>
      <c r="EZ39" s="10" t="e">
        <f t="shared" si="14"/>
        <v>#REF!</v>
      </c>
      <c r="FA39" s="10" t="e">
        <f t="shared" si="14"/>
        <v>#REF!</v>
      </c>
      <c r="FB39" s="10" t="e">
        <f t="shared" si="14"/>
        <v>#REF!</v>
      </c>
      <c r="FC39" s="10" t="e">
        <f t="shared" si="14"/>
        <v>#REF!</v>
      </c>
      <c r="FD39" s="10" t="e">
        <f t="shared" si="14"/>
        <v>#REF!</v>
      </c>
      <c r="FE39" s="10" t="e">
        <f t="shared" si="14"/>
        <v>#REF!</v>
      </c>
      <c r="FF39" s="10" t="e">
        <f t="shared" si="14"/>
        <v>#REF!</v>
      </c>
      <c r="FG39" s="10" t="e">
        <f t="shared" si="14"/>
        <v>#REF!</v>
      </c>
      <c r="FH39" s="10" t="e">
        <f t="shared" si="14"/>
        <v>#REF!</v>
      </c>
      <c r="FI39" s="10" t="e">
        <f t="shared" si="14"/>
        <v>#REF!</v>
      </c>
      <c r="FJ39" s="10" t="e">
        <f t="shared" si="14"/>
        <v>#REF!</v>
      </c>
      <c r="FK39" s="10" t="e">
        <f t="shared" si="14"/>
        <v>#REF!</v>
      </c>
      <c r="FL39" s="10" t="e">
        <f t="shared" si="14"/>
        <v>#REF!</v>
      </c>
      <c r="FM39" s="10" t="e">
        <f t="shared" si="14"/>
        <v>#REF!</v>
      </c>
      <c r="FN39" s="10" t="e">
        <f t="shared" si="14"/>
        <v>#REF!</v>
      </c>
      <c r="FO39" s="10" t="e">
        <f t="shared" si="14"/>
        <v>#REF!</v>
      </c>
      <c r="FP39" s="10" t="e">
        <f t="shared" si="14"/>
        <v>#REF!</v>
      </c>
      <c r="FQ39" s="10" t="e">
        <f t="shared" si="14"/>
        <v>#REF!</v>
      </c>
      <c r="FR39" s="10" t="e">
        <f t="shared" si="14"/>
        <v>#REF!</v>
      </c>
      <c r="FS39" s="10" t="e">
        <f t="shared" si="14"/>
        <v>#REF!</v>
      </c>
      <c r="FT39" s="10" t="e">
        <f t="shared" si="14"/>
        <v>#REF!</v>
      </c>
      <c r="FU39" s="10" t="e">
        <f t="shared" si="14"/>
        <v>#REF!</v>
      </c>
      <c r="FV39" s="10" t="e">
        <f t="shared" si="14"/>
        <v>#REF!</v>
      </c>
      <c r="FW39" s="10" t="e">
        <f t="shared" si="14"/>
        <v>#REF!</v>
      </c>
      <c r="FX39" s="10" t="e">
        <f t="shared" si="14"/>
        <v>#REF!</v>
      </c>
      <c r="FY39" s="10" t="e">
        <f t="shared" si="14"/>
        <v>#REF!</v>
      </c>
      <c r="FZ39" s="10" t="e">
        <f t="shared" si="14"/>
        <v>#REF!</v>
      </c>
      <c r="GA39" s="10" t="e">
        <f t="shared" si="14"/>
        <v>#REF!</v>
      </c>
      <c r="GB39" s="74" t="e">
        <f t="shared" si="3"/>
        <v>#REF!</v>
      </c>
    </row>
    <row r="40" spans="2:184" ht="17.25" customHeight="1">
      <c r="B40" s="5" t="s">
        <v>579</v>
      </c>
      <c r="C40" s="11" t="e">
        <f t="shared" ref="C40:AA40" si="15">C39/(COUNTA(C8:C38)*24)</f>
        <v>#REF!</v>
      </c>
      <c r="D40" s="11" t="e">
        <f t="shared" si="15"/>
        <v>#REF!</v>
      </c>
      <c r="E40" s="11" t="e">
        <f t="shared" si="15"/>
        <v>#REF!</v>
      </c>
      <c r="F40" s="11" t="e">
        <f t="shared" si="15"/>
        <v>#REF!</v>
      </c>
      <c r="G40" s="11" t="e">
        <f t="shared" si="15"/>
        <v>#REF!</v>
      </c>
      <c r="H40" s="11" t="e">
        <f t="shared" si="15"/>
        <v>#REF!</v>
      </c>
      <c r="I40" s="11" t="e">
        <f t="shared" si="15"/>
        <v>#REF!</v>
      </c>
      <c r="J40" s="11" t="e">
        <f t="shared" si="15"/>
        <v>#REF!</v>
      </c>
      <c r="K40" s="11" t="e">
        <f t="shared" si="15"/>
        <v>#REF!</v>
      </c>
      <c r="L40" s="11" t="e">
        <f t="shared" si="15"/>
        <v>#REF!</v>
      </c>
      <c r="M40" s="11" t="e">
        <f t="shared" si="15"/>
        <v>#REF!</v>
      </c>
      <c r="N40" s="11" t="e">
        <f t="shared" si="15"/>
        <v>#REF!</v>
      </c>
      <c r="O40" s="11" t="e">
        <f t="shared" si="15"/>
        <v>#REF!</v>
      </c>
      <c r="P40" s="11" t="e">
        <f t="shared" si="15"/>
        <v>#REF!</v>
      </c>
      <c r="Q40" s="11" t="e">
        <f t="shared" si="15"/>
        <v>#REF!</v>
      </c>
      <c r="R40" s="11" t="e">
        <f t="shared" si="15"/>
        <v>#REF!</v>
      </c>
      <c r="S40" s="11" t="e">
        <f t="shared" si="15"/>
        <v>#REF!</v>
      </c>
      <c r="T40" s="11" t="e">
        <f t="shared" si="15"/>
        <v>#REF!</v>
      </c>
      <c r="U40" s="11" t="e">
        <f t="shared" si="15"/>
        <v>#REF!</v>
      </c>
      <c r="V40" s="11" t="e">
        <f t="shared" si="15"/>
        <v>#REF!</v>
      </c>
      <c r="W40" s="11" t="e">
        <f t="shared" si="15"/>
        <v>#REF!</v>
      </c>
      <c r="X40" s="11" t="e">
        <f t="shared" si="15"/>
        <v>#REF!</v>
      </c>
      <c r="Y40" s="11" t="e">
        <f t="shared" si="15"/>
        <v>#REF!</v>
      </c>
      <c r="Z40" s="11" t="e">
        <f t="shared" si="15"/>
        <v>#REF!</v>
      </c>
      <c r="AA40" s="11" t="e">
        <f t="shared" si="15"/>
        <v>#REF!</v>
      </c>
      <c r="AB40" s="11" t="e">
        <f>AB39/(COUNTA(AB8:AB38)*24)</f>
        <v>#REF!</v>
      </c>
      <c r="AC40" s="11" t="e">
        <f t="shared" ref="AC40:AE40" si="16">AC39/(COUNTA(AC8:AC38)*24)</f>
        <v>#DIV/0!</v>
      </c>
      <c r="AD40" s="11" t="e">
        <f t="shared" si="16"/>
        <v>#DIV/0!</v>
      </c>
      <c r="AE40" s="11" t="e">
        <f t="shared" si="16"/>
        <v>#DIV/0!</v>
      </c>
      <c r="AF40" s="11" t="e">
        <f>AF39/(COUNTA(AF8:AF38)*24)</f>
        <v>#REF!</v>
      </c>
      <c r="AG40" s="11" t="e">
        <f t="shared" ref="AG40:BE40" si="17">AG39/(COUNTA(AG8:AG38)*24)</f>
        <v>#REF!</v>
      </c>
      <c r="AH40" s="11" t="e">
        <f t="shared" si="17"/>
        <v>#REF!</v>
      </c>
      <c r="AI40" s="11" t="e">
        <f t="shared" si="17"/>
        <v>#REF!</v>
      </c>
      <c r="AJ40" s="11" t="e">
        <f t="shared" si="17"/>
        <v>#REF!</v>
      </c>
      <c r="AK40" s="11" t="e">
        <f t="shared" si="17"/>
        <v>#REF!</v>
      </c>
      <c r="AL40" s="11" t="e">
        <f t="shared" si="17"/>
        <v>#REF!</v>
      </c>
      <c r="AM40" s="11" t="e">
        <f t="shared" si="17"/>
        <v>#REF!</v>
      </c>
      <c r="AN40" s="11" t="e">
        <f t="shared" si="17"/>
        <v>#REF!</v>
      </c>
      <c r="AO40" s="11" t="e">
        <f t="shared" si="17"/>
        <v>#REF!</v>
      </c>
      <c r="AP40" s="11" t="e">
        <f t="shared" si="17"/>
        <v>#REF!</v>
      </c>
      <c r="AQ40" s="11" t="e">
        <f t="shared" si="17"/>
        <v>#REF!</v>
      </c>
      <c r="AR40" s="11" t="e">
        <f t="shared" si="17"/>
        <v>#REF!</v>
      </c>
      <c r="AS40" s="11" t="e">
        <f t="shared" si="17"/>
        <v>#REF!</v>
      </c>
      <c r="AT40" s="11" t="e">
        <f t="shared" si="17"/>
        <v>#REF!</v>
      </c>
      <c r="AU40" s="11" t="e">
        <f t="shared" si="17"/>
        <v>#REF!</v>
      </c>
      <c r="AV40" s="11" t="e">
        <f t="shared" si="17"/>
        <v>#REF!</v>
      </c>
      <c r="AW40" s="11" t="e">
        <f t="shared" si="17"/>
        <v>#REF!</v>
      </c>
      <c r="AX40" s="11" t="e">
        <f t="shared" si="17"/>
        <v>#REF!</v>
      </c>
      <c r="AY40" s="11" t="e">
        <f t="shared" si="17"/>
        <v>#REF!</v>
      </c>
      <c r="AZ40" s="11" t="e">
        <f t="shared" si="17"/>
        <v>#REF!</v>
      </c>
      <c r="BA40" s="11" t="e">
        <f t="shared" si="17"/>
        <v>#REF!</v>
      </c>
      <c r="BB40" s="11" t="e">
        <f t="shared" si="17"/>
        <v>#REF!</v>
      </c>
      <c r="BC40" s="11" t="e">
        <f t="shared" si="17"/>
        <v>#REF!</v>
      </c>
      <c r="BD40" s="11" t="e">
        <f t="shared" si="17"/>
        <v>#REF!</v>
      </c>
      <c r="BE40" s="11" t="e">
        <f t="shared" si="17"/>
        <v>#REF!</v>
      </c>
      <c r="BF40" s="11" t="e">
        <f>BF39/(COUNTA(BF8:BF38)*24)</f>
        <v>#REF!</v>
      </c>
      <c r="BG40" s="11" t="e">
        <f t="shared" ref="BG40:BI40" si="18">BG39/(COUNTA(BG8:BG38)*24)</f>
        <v>#REF!</v>
      </c>
      <c r="BH40" s="11" t="e">
        <f t="shared" si="18"/>
        <v>#REF!</v>
      </c>
      <c r="BI40" s="11" t="e">
        <f t="shared" si="18"/>
        <v>#REF!</v>
      </c>
      <c r="BJ40" s="11" t="e">
        <f t="shared" ref="BJ40:BQ40" si="19">BJ39/(COUNTA(BJ8:BJ38)*24)</f>
        <v>#REF!</v>
      </c>
      <c r="BK40" s="11" t="e">
        <f t="shared" si="19"/>
        <v>#REF!</v>
      </c>
      <c r="BL40" s="11" t="e">
        <f t="shared" si="19"/>
        <v>#REF!</v>
      </c>
      <c r="BM40" s="11" t="e">
        <f t="shared" si="19"/>
        <v>#REF!</v>
      </c>
      <c r="BN40" s="11" t="e">
        <f t="shared" si="19"/>
        <v>#REF!</v>
      </c>
      <c r="BO40" s="11" t="e">
        <f t="shared" si="19"/>
        <v>#REF!</v>
      </c>
      <c r="BP40" s="11" t="e">
        <f t="shared" si="19"/>
        <v>#REF!</v>
      </c>
      <c r="BQ40" s="11" t="e">
        <f t="shared" si="19"/>
        <v>#REF!</v>
      </c>
      <c r="BR40" s="11" t="e">
        <f>BR39/(COUNTA(BR8:BR38)*24)</f>
        <v>#REF!</v>
      </c>
      <c r="BS40" s="11" t="e">
        <f t="shared" ref="BS40:CQ40" si="20">BS39/(COUNTA(BS8:BS38)*24)</f>
        <v>#REF!</v>
      </c>
      <c r="BT40" s="11" t="e">
        <f t="shared" si="20"/>
        <v>#REF!</v>
      </c>
      <c r="BU40" s="11" t="e">
        <f t="shared" si="20"/>
        <v>#REF!</v>
      </c>
      <c r="BV40" s="11" t="e">
        <f t="shared" si="20"/>
        <v>#REF!</v>
      </c>
      <c r="BW40" s="11" t="e">
        <f t="shared" si="20"/>
        <v>#REF!</v>
      </c>
      <c r="BX40" s="11" t="e">
        <f t="shared" si="20"/>
        <v>#REF!</v>
      </c>
      <c r="BY40" s="11" t="e">
        <f t="shared" si="20"/>
        <v>#REF!</v>
      </c>
      <c r="BZ40" s="11" t="e">
        <f t="shared" si="20"/>
        <v>#REF!</v>
      </c>
      <c r="CA40" s="11" t="e">
        <f t="shared" si="20"/>
        <v>#REF!</v>
      </c>
      <c r="CB40" s="11" t="e">
        <f t="shared" si="20"/>
        <v>#REF!</v>
      </c>
      <c r="CC40" s="11" t="e">
        <f t="shared" si="20"/>
        <v>#REF!</v>
      </c>
      <c r="CD40" s="11" t="e">
        <f t="shared" si="20"/>
        <v>#REF!</v>
      </c>
      <c r="CE40" s="11" t="e">
        <f t="shared" si="20"/>
        <v>#REF!</v>
      </c>
      <c r="CF40" s="11" t="e">
        <f t="shared" si="20"/>
        <v>#REF!</v>
      </c>
      <c r="CG40" s="11" t="e">
        <f t="shared" si="20"/>
        <v>#REF!</v>
      </c>
      <c r="CH40" s="11" t="e">
        <f t="shared" si="20"/>
        <v>#REF!</v>
      </c>
      <c r="CI40" s="11" t="e">
        <f t="shared" si="20"/>
        <v>#REF!</v>
      </c>
      <c r="CJ40" s="11" t="e">
        <f t="shared" si="20"/>
        <v>#REF!</v>
      </c>
      <c r="CK40" s="11" t="e">
        <f t="shared" si="20"/>
        <v>#REF!</v>
      </c>
      <c r="CL40" s="11" t="e">
        <f t="shared" si="20"/>
        <v>#REF!</v>
      </c>
      <c r="CM40" s="11" t="e">
        <f t="shared" si="20"/>
        <v>#REF!</v>
      </c>
      <c r="CN40" s="11" t="e">
        <f t="shared" si="20"/>
        <v>#REF!</v>
      </c>
      <c r="CO40" s="11" t="e">
        <f t="shared" si="20"/>
        <v>#REF!</v>
      </c>
      <c r="CP40" s="11" t="e">
        <f t="shared" si="20"/>
        <v>#REF!</v>
      </c>
      <c r="CQ40" s="11" t="e">
        <f t="shared" si="20"/>
        <v>#REF!</v>
      </c>
      <c r="CR40" s="11" t="e">
        <f>CR39/(COUNTA(CR8:CR38)*24)</f>
        <v>#REF!</v>
      </c>
      <c r="CS40" s="11" t="e">
        <f t="shared" ref="CS40:DC40" si="21">CS39/(COUNTA(CS8:CS38)*24)</f>
        <v>#REF!</v>
      </c>
      <c r="CT40" s="11" t="e">
        <f t="shared" si="21"/>
        <v>#REF!</v>
      </c>
      <c r="CU40" s="11" t="e">
        <f t="shared" si="21"/>
        <v>#REF!</v>
      </c>
      <c r="CV40" s="11" t="e">
        <f t="shared" si="21"/>
        <v>#REF!</v>
      </c>
      <c r="CW40" s="11" t="e">
        <f t="shared" si="21"/>
        <v>#REF!</v>
      </c>
      <c r="CX40" s="11" t="e">
        <f t="shared" si="21"/>
        <v>#REF!</v>
      </c>
      <c r="CY40" s="11" t="e">
        <f t="shared" si="21"/>
        <v>#REF!</v>
      </c>
      <c r="CZ40" s="11" t="e">
        <f t="shared" si="21"/>
        <v>#REF!</v>
      </c>
      <c r="DA40" s="11" t="e">
        <f t="shared" si="21"/>
        <v>#REF!</v>
      </c>
      <c r="DB40" s="11" t="e">
        <f t="shared" si="21"/>
        <v>#REF!</v>
      </c>
      <c r="DC40" s="11" t="e">
        <f t="shared" si="21"/>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28" priority="40">
      <formula>C8&lt;C$7</formula>
    </cfRule>
  </conditionalFormatting>
  <conditionalFormatting sqref="C29:AB31">
    <cfRule type="expression" dxfId="227" priority="37">
      <formula>C29&lt;C$7</formula>
    </cfRule>
  </conditionalFormatting>
  <conditionalFormatting sqref="M26:M28">
    <cfRule type="expression" dxfId="226" priority="41">
      <formula>M26&lt;R$7</formula>
    </cfRule>
  </conditionalFormatting>
  <conditionalFormatting sqref="N26:AB28">
    <cfRule type="expression" dxfId="225" priority="39">
      <formula>N26&lt;N$7</formula>
    </cfRule>
  </conditionalFormatting>
  <conditionalFormatting sqref="AC8:AE31 C32:AE38">
    <cfRule type="expression" dxfId="224" priority="42">
      <formula>C8&lt;C$7</formula>
    </cfRule>
  </conditionalFormatting>
  <conditionalFormatting sqref="AG15:BF25 BG15:BQ38 AG26:AP28 AG29:BF38">
    <cfRule type="expression" dxfId="223" priority="35">
      <formula>AG15&lt;AG$7</formula>
    </cfRule>
  </conditionalFormatting>
  <conditionalFormatting sqref="AG8:BQ14">
    <cfRule type="expression" dxfId="222" priority="31">
      <formula>AG8&lt;AG$7</formula>
    </cfRule>
  </conditionalFormatting>
  <conditionalFormatting sqref="AQ26:AQ28">
    <cfRule type="expression" dxfId="221" priority="36">
      <formula>AQ26&lt;AV$7</formula>
    </cfRule>
  </conditionalFormatting>
  <conditionalFormatting sqref="AR26:BF28">
    <cfRule type="expression" dxfId="220" priority="34">
      <formula>AR26&lt;AR$7</formula>
    </cfRule>
  </conditionalFormatting>
  <conditionalFormatting sqref="BS8:DC8 BS9:CV9 CY9:DC9 BT10:DC10 BS11:DC38">
    <cfRule type="expression" dxfId="219" priority="29">
      <formula>BS8&lt;BS$7</formula>
    </cfRule>
  </conditionalFormatting>
  <conditionalFormatting sqref="CW9:CX9 BS10">
    <cfRule type="expression" dxfId="218" priority="30">
      <formula>BS9&lt;BT$7</formula>
    </cfRule>
  </conditionalFormatting>
  <conditionalFormatting sqref="DE8:EO8 DE9:EH9 EJ9:EO9 DF10:EO10">
    <cfRule type="expression" dxfId="217" priority="7">
      <formula>DE8&lt;DE$7</formula>
    </cfRule>
  </conditionalFormatting>
  <conditionalFormatting sqref="DE11:EO38">
    <cfRule type="expression" dxfId="216" priority="9">
      <formula>DE11&lt;DE$7</formula>
    </cfRule>
  </conditionalFormatting>
  <conditionalFormatting sqref="EI9 DE10">
    <cfRule type="expression" dxfId="215" priority="8">
      <formula>DE9&lt;DF$7</formula>
    </cfRule>
  </conditionalFormatting>
  <conditionalFormatting sqref="EQ8:GA8 EQ9:FT9 FV9:GA9 ER10:GA10">
    <cfRule type="expression" dxfId="214" priority="4">
      <formula>EQ8&lt;EQ$7</formula>
    </cfRule>
  </conditionalFormatting>
  <conditionalFormatting sqref="EQ11:GA38">
    <cfRule type="expression" dxfId="213" priority="1">
      <formula>EQ11&lt;EQ$7</formula>
    </cfRule>
  </conditionalFormatting>
  <conditionalFormatting sqref="FU9 EQ10">
    <cfRule type="expression" dxfId="212" priority="5">
      <formula>EQ9&lt;ER$7</formula>
    </cfRule>
  </conditionalFormatting>
  <dataValidations disablePrompts="1" count="1">
    <dataValidation type="list" allowBlank="1" showInputMessage="1" showErrorMessage="1" sqref="F5:I5 AC5:AE5 AJ5:AM5 BV5:BY5" xr:uid="{9DEBA2D2-C05F-4AED-B21D-6A98EAE90D18}">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E77E2-0652-4195-A7B4-1E8BBBD63B09}">
  <dimension ref="A1:O6314"/>
  <sheetViews>
    <sheetView topLeftCell="A6301" zoomScaleNormal="100" workbookViewId="0">
      <selection activeCell="A6315" sqref="A6315"/>
    </sheetView>
  </sheetViews>
  <sheetFormatPr defaultRowHeight="14.45"/>
  <cols>
    <col min="1" max="1" width="17.42578125" style="1" customWidth="1"/>
    <col min="2" max="2" width="32.140625" style="1" customWidth="1"/>
    <col min="3" max="3" width="23.5703125" style="230" bestFit="1" customWidth="1"/>
    <col min="4" max="5" width="22.42578125" style="230" bestFit="1" customWidth="1"/>
    <col min="6" max="6" width="12.42578125" style="300" customWidth="1"/>
    <col min="7" max="7" width="23.7109375" style="1" customWidth="1"/>
    <col min="8" max="8" width="22.28515625" style="1" bestFit="1" customWidth="1"/>
    <col min="9" max="9" width="10.7109375" style="1" customWidth="1"/>
    <col min="10" max="10" width="17.7109375" style="1" customWidth="1"/>
    <col min="11" max="11" width="138.28515625" style="1" bestFit="1" customWidth="1"/>
    <col min="12" max="12" width="18.28515625" style="1" bestFit="1" customWidth="1"/>
    <col min="13" max="13" width="23.85546875" style="28" bestFit="1" customWidth="1"/>
    <col min="14" max="14" width="159.28515625" style="28" bestFit="1" customWidth="1"/>
  </cols>
  <sheetData>
    <row r="1" spans="1:14">
      <c r="A1" s="220" t="s">
        <v>598</v>
      </c>
      <c r="B1" s="220" t="s">
        <v>599</v>
      </c>
      <c r="C1" s="219" t="s">
        <v>600</v>
      </c>
      <c r="D1" s="219" t="s">
        <v>601</v>
      </c>
      <c r="E1" s="219" t="s">
        <v>602</v>
      </c>
      <c r="F1" s="221" t="s">
        <v>603</v>
      </c>
      <c r="G1" s="220" t="s">
        <v>604</v>
      </c>
      <c r="H1" s="220" t="s">
        <v>605</v>
      </c>
      <c r="I1" s="220" t="s">
        <v>606</v>
      </c>
      <c r="J1" s="220" t="s">
        <v>607</v>
      </c>
      <c r="K1" s="220" t="s">
        <v>608</v>
      </c>
      <c r="L1" s="220" t="s">
        <v>609</v>
      </c>
      <c r="M1" s="218" t="s">
        <v>610</v>
      </c>
      <c r="N1" s="220" t="s">
        <v>519</v>
      </c>
    </row>
    <row r="2" spans="1:14">
      <c r="A2" s="1" t="s">
        <v>611</v>
      </c>
      <c r="B2" s="1" t="s">
        <v>612</v>
      </c>
      <c r="C2" s="230">
        <v>44048.352777777778</v>
      </c>
      <c r="D2" s="230">
        <v>44048.352777777778</v>
      </c>
      <c r="E2" s="230">
        <v>44048.46875</v>
      </c>
      <c r="F2" s="255">
        <f t="shared" ref="F2:F65" si="0">E2-D2</f>
        <v>0.11597222222189885</v>
      </c>
      <c r="G2" s="1" t="s">
        <v>613</v>
      </c>
      <c r="I2" s="1" t="s">
        <v>614</v>
      </c>
      <c r="J2" s="1" t="s">
        <v>615</v>
      </c>
      <c r="K2" s="1" t="s">
        <v>616</v>
      </c>
      <c r="L2" s="1" t="s">
        <v>617</v>
      </c>
      <c r="M2" s="241" t="s">
        <v>618</v>
      </c>
      <c r="N2" s="28" t="s">
        <v>619</v>
      </c>
    </row>
    <row r="3" spans="1:14">
      <c r="A3" s="1" t="s">
        <v>611</v>
      </c>
      <c r="B3" s="1" t="s">
        <v>620</v>
      </c>
      <c r="C3" s="230">
        <v>44048.352777777778</v>
      </c>
      <c r="D3" s="230">
        <v>44048.352777777778</v>
      </c>
      <c r="E3" s="230">
        <v>44048.46875</v>
      </c>
      <c r="F3" s="255">
        <f t="shared" si="0"/>
        <v>0.11597222222189885</v>
      </c>
      <c r="G3" s="1" t="s">
        <v>613</v>
      </c>
      <c r="I3" s="1" t="s">
        <v>614</v>
      </c>
      <c r="J3" s="1" t="s">
        <v>615</v>
      </c>
      <c r="K3" s="1" t="s">
        <v>616</v>
      </c>
      <c r="L3" s="1" t="s">
        <v>617</v>
      </c>
      <c r="M3" s="241" t="s">
        <v>618</v>
      </c>
      <c r="N3" s="28" t="s">
        <v>619</v>
      </c>
    </row>
    <row r="4" spans="1:14">
      <c r="A4" s="1" t="s">
        <v>611</v>
      </c>
      <c r="B4" s="1" t="s">
        <v>621</v>
      </c>
      <c r="C4" s="230">
        <v>44048.352777777778</v>
      </c>
      <c r="D4" s="230">
        <v>44048.352777777778</v>
      </c>
      <c r="E4" s="230">
        <v>44048.46875</v>
      </c>
      <c r="F4" s="255">
        <f t="shared" si="0"/>
        <v>0.11597222222189885</v>
      </c>
      <c r="G4" s="1" t="s">
        <v>613</v>
      </c>
      <c r="I4" s="1" t="s">
        <v>614</v>
      </c>
      <c r="J4" s="1" t="s">
        <v>615</v>
      </c>
      <c r="K4" s="1" t="s">
        <v>616</v>
      </c>
      <c r="L4" s="1" t="s">
        <v>617</v>
      </c>
      <c r="M4" s="241" t="s">
        <v>618</v>
      </c>
      <c r="N4" s="28" t="s">
        <v>619</v>
      </c>
    </row>
    <row r="5" spans="1:14">
      <c r="A5" s="1" t="s">
        <v>611</v>
      </c>
      <c r="B5" s="1" t="s">
        <v>622</v>
      </c>
      <c r="C5" s="230">
        <v>44048.352777777778</v>
      </c>
      <c r="D5" s="230">
        <v>44048.352777777778</v>
      </c>
      <c r="E5" s="230">
        <v>44048.46875</v>
      </c>
      <c r="F5" s="255">
        <f t="shared" si="0"/>
        <v>0.11597222222189885</v>
      </c>
      <c r="G5" s="1" t="s">
        <v>613</v>
      </c>
      <c r="I5" s="1" t="s">
        <v>614</v>
      </c>
      <c r="J5" s="1" t="s">
        <v>615</v>
      </c>
      <c r="K5" s="1" t="s">
        <v>616</v>
      </c>
      <c r="L5" s="1" t="s">
        <v>617</v>
      </c>
      <c r="M5" s="241" t="s">
        <v>618</v>
      </c>
      <c r="N5" s="28" t="s">
        <v>619</v>
      </c>
    </row>
    <row r="6" spans="1:14">
      <c r="A6" s="225" t="s">
        <v>623</v>
      </c>
      <c r="B6" s="28" t="s">
        <v>624</v>
      </c>
      <c r="C6" s="226">
        <v>45814.960590277777</v>
      </c>
      <c r="D6" s="226">
        <v>45839</v>
      </c>
      <c r="E6" s="226">
        <v>45845.708333333336</v>
      </c>
      <c r="F6" s="224">
        <f t="shared" si="0"/>
        <v>6.7083333333357587</v>
      </c>
      <c r="G6" t="s">
        <v>625</v>
      </c>
      <c r="H6"/>
      <c r="I6" t="s">
        <v>598</v>
      </c>
      <c r="J6" t="s">
        <v>598</v>
      </c>
      <c r="K6" s="242" t="s">
        <v>626</v>
      </c>
      <c r="L6" s="123" t="s">
        <v>627</v>
      </c>
      <c r="M6" s="241" t="s">
        <v>628</v>
      </c>
      <c r="N6" s="241" t="s">
        <v>629</v>
      </c>
    </row>
    <row r="7" spans="1:14">
      <c r="A7" s="225" t="s">
        <v>623</v>
      </c>
      <c r="B7" s="28" t="s">
        <v>630</v>
      </c>
      <c r="C7" s="226">
        <v>45814.960590277777</v>
      </c>
      <c r="D7" s="226">
        <v>45839</v>
      </c>
      <c r="E7" s="226">
        <v>45845.708333333336</v>
      </c>
      <c r="F7" s="224">
        <f t="shared" si="0"/>
        <v>6.7083333333357587</v>
      </c>
      <c r="G7" t="s">
        <v>625</v>
      </c>
      <c r="H7"/>
      <c r="I7" t="s">
        <v>598</v>
      </c>
      <c r="J7" t="s">
        <v>598</v>
      </c>
      <c r="K7" s="242" t="s">
        <v>626</v>
      </c>
      <c r="L7" s="123" t="s">
        <v>627</v>
      </c>
      <c r="M7" s="241" t="s">
        <v>628</v>
      </c>
      <c r="N7" s="241" t="s">
        <v>629</v>
      </c>
    </row>
    <row r="8" spans="1:14">
      <c r="A8" s="225" t="s">
        <v>623</v>
      </c>
      <c r="B8" s="28" t="s">
        <v>631</v>
      </c>
      <c r="C8" s="226">
        <v>45814.960590277777</v>
      </c>
      <c r="D8" s="226">
        <v>45839</v>
      </c>
      <c r="E8" s="226">
        <v>45845.708333333336</v>
      </c>
      <c r="F8" s="224">
        <f t="shared" si="0"/>
        <v>6.7083333333357587</v>
      </c>
      <c r="G8" t="s">
        <v>625</v>
      </c>
      <c r="H8"/>
      <c r="I8" t="s">
        <v>598</v>
      </c>
      <c r="J8" t="s">
        <v>598</v>
      </c>
      <c r="K8" s="242" t="s">
        <v>626</v>
      </c>
      <c r="L8" s="123" t="s">
        <v>627</v>
      </c>
      <c r="M8" s="241" t="s">
        <v>628</v>
      </c>
      <c r="N8" s="241" t="s">
        <v>629</v>
      </c>
    </row>
    <row r="9" spans="1:14">
      <c r="A9" s="225" t="s">
        <v>623</v>
      </c>
      <c r="B9" s="28" t="s">
        <v>632</v>
      </c>
      <c r="C9" s="226">
        <v>45814.960590277777</v>
      </c>
      <c r="D9" s="226">
        <v>45839</v>
      </c>
      <c r="E9" s="226">
        <v>45845.708333333336</v>
      </c>
      <c r="F9" s="224">
        <f t="shared" si="0"/>
        <v>6.7083333333357587</v>
      </c>
      <c r="G9" t="s">
        <v>625</v>
      </c>
      <c r="H9"/>
      <c r="I9" t="s">
        <v>598</v>
      </c>
      <c r="J9" t="s">
        <v>598</v>
      </c>
      <c r="K9" s="242" t="s">
        <v>626</v>
      </c>
      <c r="L9" s="123" t="s">
        <v>627</v>
      </c>
      <c r="M9" s="241" t="s">
        <v>628</v>
      </c>
      <c r="N9" s="241" t="s">
        <v>629</v>
      </c>
    </row>
    <row r="10" spans="1:14">
      <c r="A10" s="225" t="s">
        <v>623</v>
      </c>
      <c r="B10" s="28" t="s">
        <v>633</v>
      </c>
      <c r="C10" s="226">
        <v>45814.960590277777</v>
      </c>
      <c r="D10" s="226">
        <v>45839</v>
      </c>
      <c r="E10" s="226">
        <v>45845.708333333336</v>
      </c>
      <c r="F10" s="224">
        <f t="shared" si="0"/>
        <v>6.7083333333357587</v>
      </c>
      <c r="G10" t="s">
        <v>625</v>
      </c>
      <c r="H10"/>
      <c r="I10" t="s">
        <v>598</v>
      </c>
      <c r="J10" t="s">
        <v>598</v>
      </c>
      <c r="K10" s="242" t="s">
        <v>626</v>
      </c>
      <c r="L10" s="123" t="s">
        <v>627</v>
      </c>
      <c r="M10" s="241" t="s">
        <v>628</v>
      </c>
      <c r="N10" s="241" t="s">
        <v>629</v>
      </c>
    </row>
    <row r="11" spans="1:14">
      <c r="A11" s="225" t="s">
        <v>634</v>
      </c>
      <c r="B11" s="28" t="s">
        <v>630</v>
      </c>
      <c r="C11" s="226">
        <v>45814.960590277777</v>
      </c>
      <c r="D11" s="226">
        <v>45839</v>
      </c>
      <c r="E11" s="226">
        <v>45841.618055555555</v>
      </c>
      <c r="F11" s="224">
        <f t="shared" si="0"/>
        <v>2.6180555555547471</v>
      </c>
      <c r="G11" t="s">
        <v>625</v>
      </c>
      <c r="H11"/>
      <c r="I11" t="s">
        <v>598</v>
      </c>
      <c r="J11" t="s">
        <v>598</v>
      </c>
      <c r="K11" s="242" t="s">
        <v>626</v>
      </c>
      <c r="L11" s="123" t="s">
        <v>627</v>
      </c>
      <c r="M11" s="241" t="s">
        <v>628</v>
      </c>
      <c r="N11" s="241" t="s">
        <v>629</v>
      </c>
    </row>
    <row r="12" spans="1:14">
      <c r="A12" s="225" t="s">
        <v>634</v>
      </c>
      <c r="B12" s="28" t="s">
        <v>631</v>
      </c>
      <c r="C12" s="226">
        <v>45814.960590277777</v>
      </c>
      <c r="D12" s="226">
        <v>45839</v>
      </c>
      <c r="E12" s="226">
        <v>45841.618055555555</v>
      </c>
      <c r="F12" s="224">
        <f t="shared" si="0"/>
        <v>2.6180555555547471</v>
      </c>
      <c r="G12" t="s">
        <v>625</v>
      </c>
      <c r="H12"/>
      <c r="I12" t="s">
        <v>598</v>
      </c>
      <c r="J12" t="s">
        <v>598</v>
      </c>
      <c r="K12" s="242" t="s">
        <v>626</v>
      </c>
      <c r="L12" s="123" t="s">
        <v>627</v>
      </c>
      <c r="M12" s="241" t="s">
        <v>628</v>
      </c>
      <c r="N12" s="241" t="s">
        <v>629</v>
      </c>
    </row>
    <row r="13" spans="1:14">
      <c r="A13" s="225" t="s">
        <v>634</v>
      </c>
      <c r="B13" s="28" t="s">
        <v>632</v>
      </c>
      <c r="C13" s="226">
        <v>45814.960590277777</v>
      </c>
      <c r="D13" s="226">
        <v>45839</v>
      </c>
      <c r="E13" s="226">
        <v>45841.618055555555</v>
      </c>
      <c r="F13" s="224">
        <f t="shared" si="0"/>
        <v>2.6180555555547471</v>
      </c>
      <c r="G13" t="s">
        <v>625</v>
      </c>
      <c r="H13"/>
      <c r="I13" t="s">
        <v>598</v>
      </c>
      <c r="J13" t="s">
        <v>598</v>
      </c>
      <c r="K13" s="242" t="s">
        <v>626</v>
      </c>
      <c r="L13" s="123" t="s">
        <v>627</v>
      </c>
      <c r="M13" s="241" t="s">
        <v>628</v>
      </c>
      <c r="N13" s="241" t="s">
        <v>629</v>
      </c>
    </row>
    <row r="14" spans="1:14">
      <c r="A14" s="225" t="s">
        <v>634</v>
      </c>
      <c r="B14" s="28" t="s">
        <v>633</v>
      </c>
      <c r="C14" s="226">
        <v>45814.960590277777</v>
      </c>
      <c r="D14" s="226">
        <v>45839</v>
      </c>
      <c r="E14" s="226">
        <v>45841.618055555555</v>
      </c>
      <c r="F14" s="224">
        <f t="shared" si="0"/>
        <v>2.6180555555547471</v>
      </c>
      <c r="G14" t="s">
        <v>625</v>
      </c>
      <c r="H14"/>
      <c r="I14" t="s">
        <v>598</v>
      </c>
      <c r="J14" t="s">
        <v>598</v>
      </c>
      <c r="K14" s="242" t="s">
        <v>626</v>
      </c>
      <c r="L14" s="123" t="s">
        <v>627</v>
      </c>
      <c r="M14" s="241" t="s">
        <v>628</v>
      </c>
      <c r="N14" s="241" t="s">
        <v>629</v>
      </c>
    </row>
    <row r="15" spans="1:14">
      <c r="A15" s="225" t="s">
        <v>634</v>
      </c>
      <c r="B15" s="28" t="s">
        <v>624</v>
      </c>
      <c r="C15" s="226">
        <v>45814.960590277777</v>
      </c>
      <c r="D15" s="226">
        <v>45839</v>
      </c>
      <c r="E15" s="226">
        <v>45841.618055555555</v>
      </c>
      <c r="F15" s="224">
        <f t="shared" si="0"/>
        <v>2.6180555555547471</v>
      </c>
      <c r="G15" t="s">
        <v>625</v>
      </c>
      <c r="H15"/>
      <c r="I15" t="s">
        <v>598</v>
      </c>
      <c r="J15" t="s">
        <v>598</v>
      </c>
      <c r="K15" s="242" t="s">
        <v>626</v>
      </c>
      <c r="L15" s="123" t="s">
        <v>627</v>
      </c>
      <c r="M15" s="241" t="s">
        <v>628</v>
      </c>
      <c r="N15" s="241" t="s">
        <v>629</v>
      </c>
    </row>
    <row r="16" spans="1:14">
      <c r="A16" s="1" t="s">
        <v>635</v>
      </c>
      <c r="B16" s="1" t="s">
        <v>636</v>
      </c>
      <c r="C16" s="226">
        <v>45838.470833333333</v>
      </c>
      <c r="D16" s="226">
        <v>45839.25</v>
      </c>
      <c r="E16" s="226">
        <v>45840.370763888888</v>
      </c>
      <c r="F16" s="224">
        <f t="shared" si="0"/>
        <v>1.1207638888881775</v>
      </c>
      <c r="G16" s="225" t="s">
        <v>637</v>
      </c>
      <c r="H16" s="1" t="s">
        <v>638</v>
      </c>
      <c r="I16" s="1" t="s">
        <v>639</v>
      </c>
      <c r="J16" s="225" t="s">
        <v>640</v>
      </c>
      <c r="K16" s="1" t="s">
        <v>641</v>
      </c>
      <c r="L16" s="123" t="s">
        <v>627</v>
      </c>
      <c r="M16" s="245" t="s">
        <v>628</v>
      </c>
      <c r="N16" s="225" t="s">
        <v>642</v>
      </c>
    </row>
    <row r="17" spans="1:14">
      <c r="A17" s="225" t="s">
        <v>643</v>
      </c>
      <c r="B17" s="222" t="s">
        <v>612</v>
      </c>
      <c r="C17" s="229">
        <v>45839.366099537037</v>
      </c>
      <c r="D17" s="226">
        <v>45839.366099537037</v>
      </c>
      <c r="E17" s="226">
        <v>45840.405752314815</v>
      </c>
      <c r="F17" s="224">
        <f t="shared" si="0"/>
        <v>1.0396527777775191</v>
      </c>
      <c r="G17" s="225" t="s">
        <v>637</v>
      </c>
      <c r="H17" s="225" t="s">
        <v>644</v>
      </c>
      <c r="I17" s="225" t="s">
        <v>645</v>
      </c>
      <c r="J17" s="225" t="s">
        <v>646</v>
      </c>
      <c r="K17" s="225" t="s">
        <v>647</v>
      </c>
      <c r="L17" s="225" t="s">
        <v>648</v>
      </c>
      <c r="M17" s="241" t="s">
        <v>618</v>
      </c>
      <c r="N17" s="225" t="s">
        <v>649</v>
      </c>
    </row>
    <row r="18" spans="1:14">
      <c r="A18" s="225" t="s">
        <v>650</v>
      </c>
      <c r="B18" s="1" t="s">
        <v>651</v>
      </c>
      <c r="C18" s="226">
        <v>45841.160902777781</v>
      </c>
      <c r="D18" s="226">
        <v>45841.160902777781</v>
      </c>
      <c r="E18" s="226">
        <v>45841.321782407409</v>
      </c>
      <c r="F18" s="224">
        <f t="shared" si="0"/>
        <v>0.16087962962774327</v>
      </c>
      <c r="G18" s="225" t="s">
        <v>613</v>
      </c>
      <c r="H18" s="225"/>
      <c r="I18" s="225" t="s">
        <v>652</v>
      </c>
      <c r="J18" s="225" t="s">
        <v>653</v>
      </c>
      <c r="K18" s="227" t="s">
        <v>654</v>
      </c>
      <c r="L18" s="123" t="s">
        <v>655</v>
      </c>
      <c r="M18" s="241" t="s">
        <v>656</v>
      </c>
      <c r="N18" s="225" t="s">
        <v>657</v>
      </c>
    </row>
    <row r="19" spans="1:14">
      <c r="A19" s="225" t="s">
        <v>650</v>
      </c>
      <c r="B19" s="1" t="s">
        <v>658</v>
      </c>
      <c r="C19" s="226">
        <v>45841.160902777781</v>
      </c>
      <c r="D19" s="226">
        <v>45841.160902777781</v>
      </c>
      <c r="E19" s="226">
        <v>45841.321782407409</v>
      </c>
      <c r="F19" s="224">
        <f t="shared" si="0"/>
        <v>0.16087962962774327</v>
      </c>
      <c r="G19" s="225" t="s">
        <v>613</v>
      </c>
      <c r="H19" s="225"/>
      <c r="I19" s="225" t="s">
        <v>652</v>
      </c>
      <c r="J19" s="225" t="s">
        <v>653</v>
      </c>
      <c r="K19" s="227" t="s">
        <v>654</v>
      </c>
      <c r="L19" s="123" t="s">
        <v>655</v>
      </c>
      <c r="M19" s="241" t="s">
        <v>656</v>
      </c>
      <c r="N19" s="225" t="s">
        <v>657</v>
      </c>
    </row>
    <row r="20" spans="1:14">
      <c r="A20" s="225" t="s">
        <v>650</v>
      </c>
      <c r="B20" s="1" t="s">
        <v>622</v>
      </c>
      <c r="C20" s="226">
        <v>45841.160902777781</v>
      </c>
      <c r="D20" s="226">
        <v>45841.160902777781</v>
      </c>
      <c r="E20" s="226">
        <v>45841.321782407409</v>
      </c>
      <c r="F20" s="224">
        <f t="shared" si="0"/>
        <v>0.16087962962774327</v>
      </c>
      <c r="G20" s="225" t="s">
        <v>613</v>
      </c>
      <c r="H20" s="225"/>
      <c r="I20" s="225" t="s">
        <v>652</v>
      </c>
      <c r="J20" s="225" t="s">
        <v>653</v>
      </c>
      <c r="K20" s="227" t="s">
        <v>654</v>
      </c>
      <c r="L20" s="123" t="s">
        <v>655</v>
      </c>
      <c r="M20" s="241" t="s">
        <v>656</v>
      </c>
      <c r="N20" s="225" t="s">
        <v>657</v>
      </c>
    </row>
    <row r="21" spans="1:14">
      <c r="A21" s="225" t="s">
        <v>650</v>
      </c>
      <c r="B21" s="1" t="s">
        <v>659</v>
      </c>
      <c r="C21" s="226">
        <v>45841.160902777781</v>
      </c>
      <c r="D21" s="226">
        <v>45841.160902777781</v>
      </c>
      <c r="E21" s="226">
        <v>45841.321782407409</v>
      </c>
      <c r="F21" s="224">
        <f t="shared" si="0"/>
        <v>0.16087962962774327</v>
      </c>
      <c r="G21" s="225" t="s">
        <v>613</v>
      </c>
      <c r="H21" s="225"/>
      <c r="I21" s="225" t="s">
        <v>652</v>
      </c>
      <c r="J21" s="225" t="s">
        <v>653</v>
      </c>
      <c r="K21" s="227" t="s">
        <v>654</v>
      </c>
      <c r="L21" s="123" t="s">
        <v>655</v>
      </c>
      <c r="M21" s="241" t="s">
        <v>656</v>
      </c>
      <c r="N21" s="225" t="s">
        <v>657</v>
      </c>
    </row>
    <row r="22" spans="1:14">
      <c r="A22" s="225" t="s">
        <v>650</v>
      </c>
      <c r="B22" s="1" t="s">
        <v>660</v>
      </c>
      <c r="C22" s="226">
        <v>45841.160902777781</v>
      </c>
      <c r="D22" s="226">
        <v>45841.160902777781</v>
      </c>
      <c r="E22" s="226">
        <v>45841.321782407409</v>
      </c>
      <c r="F22" s="224">
        <f t="shared" si="0"/>
        <v>0.16087962962774327</v>
      </c>
      <c r="G22" s="225" t="s">
        <v>613</v>
      </c>
      <c r="H22" s="225"/>
      <c r="I22" s="225" t="s">
        <v>652</v>
      </c>
      <c r="J22" s="225" t="s">
        <v>653</v>
      </c>
      <c r="K22" s="227" t="s">
        <v>654</v>
      </c>
      <c r="L22" s="123" t="s">
        <v>655</v>
      </c>
      <c r="M22" s="241" t="s">
        <v>656</v>
      </c>
      <c r="N22" s="225" t="s">
        <v>657</v>
      </c>
    </row>
    <row r="23" spans="1:14">
      <c r="A23" s="225" t="s">
        <v>661</v>
      </c>
      <c r="B23" s="1" t="s">
        <v>662</v>
      </c>
      <c r="C23" s="226">
        <v>45841.160902777781</v>
      </c>
      <c r="D23" s="226">
        <v>45841.160902777781</v>
      </c>
      <c r="E23" s="226">
        <v>45841.321782407409</v>
      </c>
      <c r="F23" s="224">
        <f t="shared" si="0"/>
        <v>0.16087962962774327</v>
      </c>
      <c r="G23" s="225" t="s">
        <v>613</v>
      </c>
      <c r="H23" s="225"/>
      <c r="I23" s="225" t="s">
        <v>652</v>
      </c>
      <c r="J23" s="225" t="s">
        <v>653</v>
      </c>
      <c r="K23" s="227" t="s">
        <v>654</v>
      </c>
      <c r="L23" s="123" t="s">
        <v>655</v>
      </c>
      <c r="M23" s="241" t="s">
        <v>656</v>
      </c>
      <c r="N23" s="225" t="s">
        <v>657</v>
      </c>
    </row>
    <row r="24" spans="1:14">
      <c r="A24" s="225" t="s">
        <v>661</v>
      </c>
      <c r="B24" s="1" t="s">
        <v>663</v>
      </c>
      <c r="C24" s="226">
        <v>45841.160902777781</v>
      </c>
      <c r="D24" s="226">
        <v>45841.160902777781</v>
      </c>
      <c r="E24" s="226">
        <v>45841.321782407409</v>
      </c>
      <c r="F24" s="224">
        <f t="shared" si="0"/>
        <v>0.16087962962774327</v>
      </c>
      <c r="G24" s="225" t="s">
        <v>613</v>
      </c>
      <c r="H24" s="225"/>
      <c r="I24" s="225" t="s">
        <v>652</v>
      </c>
      <c r="J24" s="225" t="s">
        <v>653</v>
      </c>
      <c r="K24" s="227" t="s">
        <v>654</v>
      </c>
      <c r="L24" s="123" t="s">
        <v>655</v>
      </c>
      <c r="M24" s="241" t="s">
        <v>656</v>
      </c>
      <c r="N24" s="225" t="s">
        <v>657</v>
      </c>
    </row>
    <row r="25" spans="1:14">
      <c r="A25" s="225" t="s">
        <v>661</v>
      </c>
      <c r="B25" s="1" t="s">
        <v>621</v>
      </c>
      <c r="C25" s="226">
        <v>45841.160902777781</v>
      </c>
      <c r="D25" s="226">
        <v>45841.160902777781</v>
      </c>
      <c r="E25" s="226">
        <v>45841.321782407409</v>
      </c>
      <c r="F25" s="224">
        <f t="shared" si="0"/>
        <v>0.16087962962774327</v>
      </c>
      <c r="G25" s="225" t="s">
        <v>613</v>
      </c>
      <c r="H25" s="225"/>
      <c r="I25" s="225" t="s">
        <v>652</v>
      </c>
      <c r="J25" s="225" t="s">
        <v>653</v>
      </c>
      <c r="K25" s="227" t="s">
        <v>654</v>
      </c>
      <c r="L25" s="123" t="s">
        <v>655</v>
      </c>
      <c r="M25" s="241" t="s">
        <v>656</v>
      </c>
      <c r="N25" s="225" t="s">
        <v>657</v>
      </c>
    </row>
    <row r="26" spans="1:14">
      <c r="A26" s="1" t="s">
        <v>664</v>
      </c>
      <c r="B26" s="1" t="s">
        <v>620</v>
      </c>
      <c r="C26" s="226">
        <v>45841.238055555557</v>
      </c>
      <c r="D26" s="226">
        <v>45841.238055555557</v>
      </c>
      <c r="E26" s="226">
        <v>45841.313761574071</v>
      </c>
      <c r="F26" s="224">
        <f t="shared" si="0"/>
        <v>7.5706018513301387E-2</v>
      </c>
      <c r="G26" s="225" t="s">
        <v>613</v>
      </c>
      <c r="H26" s="225"/>
      <c r="I26" s="225" t="s">
        <v>652</v>
      </c>
      <c r="J26" s="225" t="s">
        <v>653</v>
      </c>
      <c r="K26" s="227" t="s">
        <v>654</v>
      </c>
      <c r="L26" s="123" t="s">
        <v>655</v>
      </c>
      <c r="M26" s="241" t="s">
        <v>656</v>
      </c>
      <c r="N26" s="225" t="s">
        <v>665</v>
      </c>
    </row>
    <row r="27" spans="1:14">
      <c r="A27" s="1" t="s">
        <v>664</v>
      </c>
      <c r="B27" s="1" t="s">
        <v>666</v>
      </c>
      <c r="C27" s="226">
        <v>45841.238055555557</v>
      </c>
      <c r="D27" s="226">
        <v>45841.238055555557</v>
      </c>
      <c r="E27" s="226">
        <v>45841.313761574071</v>
      </c>
      <c r="F27" s="224">
        <f t="shared" si="0"/>
        <v>7.5706018513301387E-2</v>
      </c>
      <c r="G27" s="225" t="s">
        <v>613</v>
      </c>
      <c r="H27" s="225"/>
      <c r="I27" s="225" t="s">
        <v>652</v>
      </c>
      <c r="J27" s="225" t="s">
        <v>653</v>
      </c>
      <c r="K27" s="227" t="s">
        <v>654</v>
      </c>
      <c r="L27" s="123" t="s">
        <v>655</v>
      </c>
      <c r="M27" s="241" t="s">
        <v>656</v>
      </c>
      <c r="N27" s="225" t="s">
        <v>665</v>
      </c>
    </row>
    <row r="28" spans="1:14">
      <c r="A28" s="1" t="s">
        <v>664</v>
      </c>
      <c r="B28" s="1" t="s">
        <v>667</v>
      </c>
      <c r="C28" s="226">
        <v>45841.238055555557</v>
      </c>
      <c r="D28" s="226">
        <v>45841.238055555557</v>
      </c>
      <c r="E28" s="226">
        <v>45841.313761574071</v>
      </c>
      <c r="F28" s="224">
        <f t="shared" si="0"/>
        <v>7.5706018513301387E-2</v>
      </c>
      <c r="G28" s="225" t="s">
        <v>613</v>
      </c>
      <c r="H28" s="225"/>
      <c r="I28" s="225" t="s">
        <v>652</v>
      </c>
      <c r="J28" s="225" t="s">
        <v>653</v>
      </c>
      <c r="K28" s="227" t="s">
        <v>654</v>
      </c>
      <c r="L28" s="123" t="s">
        <v>655</v>
      </c>
      <c r="M28" s="241" t="s">
        <v>656</v>
      </c>
      <c r="N28" s="225" t="s">
        <v>665</v>
      </c>
    </row>
    <row r="29" spans="1:14">
      <c r="A29" s="1" t="s">
        <v>664</v>
      </c>
      <c r="B29" s="1" t="s">
        <v>621</v>
      </c>
      <c r="C29" s="226">
        <v>45841.238055555557</v>
      </c>
      <c r="D29" s="226">
        <v>45841.238055555557</v>
      </c>
      <c r="E29" s="226">
        <v>45841.313761574071</v>
      </c>
      <c r="F29" s="224">
        <f t="shared" si="0"/>
        <v>7.5706018513301387E-2</v>
      </c>
      <c r="G29" s="225" t="s">
        <v>613</v>
      </c>
      <c r="H29" s="225"/>
      <c r="I29" s="225" t="s">
        <v>652</v>
      </c>
      <c r="J29" s="225" t="s">
        <v>653</v>
      </c>
      <c r="K29" s="227" t="s">
        <v>654</v>
      </c>
      <c r="L29" s="123" t="s">
        <v>655</v>
      </c>
      <c r="M29" s="241" t="s">
        <v>656</v>
      </c>
      <c r="N29" s="225" t="s">
        <v>665</v>
      </c>
    </row>
    <row r="30" spans="1:14">
      <c r="A30" s="1" t="s">
        <v>664</v>
      </c>
      <c r="B30" s="1" t="s">
        <v>636</v>
      </c>
      <c r="C30" s="226">
        <v>45841.238055555557</v>
      </c>
      <c r="D30" s="226">
        <v>45841.238055555557</v>
      </c>
      <c r="E30" s="226">
        <v>45841.313761574071</v>
      </c>
      <c r="F30" s="224">
        <f t="shared" si="0"/>
        <v>7.5706018513301387E-2</v>
      </c>
      <c r="G30" s="225" t="s">
        <v>613</v>
      </c>
      <c r="H30" s="225"/>
      <c r="I30" s="225" t="s">
        <v>652</v>
      </c>
      <c r="J30" s="225" t="s">
        <v>653</v>
      </c>
      <c r="K30" s="227" t="s">
        <v>654</v>
      </c>
      <c r="L30" s="123" t="s">
        <v>655</v>
      </c>
      <c r="M30" s="241" t="s">
        <v>656</v>
      </c>
      <c r="N30" s="225" t="s">
        <v>665</v>
      </c>
    </row>
    <row r="31" spans="1:14">
      <c r="A31" s="225" t="s">
        <v>668</v>
      </c>
      <c r="B31" s="123" t="s">
        <v>669</v>
      </c>
      <c r="C31" s="226">
        <v>45841.238888888889</v>
      </c>
      <c r="D31" s="226">
        <v>45841.238888888889</v>
      </c>
      <c r="E31" s="226">
        <v>45841.315972222219</v>
      </c>
      <c r="F31" s="224">
        <f t="shared" si="0"/>
        <v>7.7083333329937886E-2</v>
      </c>
      <c r="G31" s="225" t="s">
        <v>613</v>
      </c>
      <c r="H31" s="225"/>
      <c r="I31" s="225" t="s">
        <v>652</v>
      </c>
      <c r="J31" s="225" t="s">
        <v>653</v>
      </c>
      <c r="K31" s="227" t="s">
        <v>654</v>
      </c>
      <c r="L31" s="123" t="s">
        <v>655</v>
      </c>
      <c r="M31" s="241" t="s">
        <v>656</v>
      </c>
      <c r="N31" s="225" t="s">
        <v>665</v>
      </c>
    </row>
    <row r="32" spans="1:14">
      <c r="A32" s="225" t="s">
        <v>668</v>
      </c>
      <c r="B32" s="123" t="s">
        <v>670</v>
      </c>
      <c r="C32" s="226">
        <v>45841.238888888889</v>
      </c>
      <c r="D32" s="226">
        <v>45841.238888888889</v>
      </c>
      <c r="E32" s="226">
        <v>45841.315972222219</v>
      </c>
      <c r="F32" s="224">
        <f t="shared" si="0"/>
        <v>7.7083333329937886E-2</v>
      </c>
      <c r="G32" s="225" t="s">
        <v>613</v>
      </c>
      <c r="H32" s="225"/>
      <c r="I32" s="225" t="s">
        <v>652</v>
      </c>
      <c r="J32" s="225" t="s">
        <v>653</v>
      </c>
      <c r="K32" s="227" t="s">
        <v>654</v>
      </c>
      <c r="L32" s="123" t="s">
        <v>655</v>
      </c>
      <c r="M32" s="241" t="s">
        <v>656</v>
      </c>
      <c r="N32" s="225" t="s">
        <v>665</v>
      </c>
    </row>
    <row r="33" spans="1:14">
      <c r="A33" s="225" t="s">
        <v>668</v>
      </c>
      <c r="B33" s="123" t="s">
        <v>671</v>
      </c>
      <c r="C33" s="226">
        <v>45841.238888888889</v>
      </c>
      <c r="D33" s="226">
        <v>45841.238888888889</v>
      </c>
      <c r="E33" s="226">
        <v>45841.315972222219</v>
      </c>
      <c r="F33" s="224">
        <f t="shared" si="0"/>
        <v>7.7083333329937886E-2</v>
      </c>
      <c r="G33" s="225" t="s">
        <v>613</v>
      </c>
      <c r="H33" s="225"/>
      <c r="I33" s="225" t="s">
        <v>652</v>
      </c>
      <c r="J33" s="225" t="s">
        <v>653</v>
      </c>
      <c r="K33" s="227" t="s">
        <v>654</v>
      </c>
      <c r="L33" s="123" t="s">
        <v>655</v>
      </c>
      <c r="M33" s="241" t="s">
        <v>656</v>
      </c>
      <c r="N33" s="225" t="s">
        <v>665</v>
      </c>
    </row>
    <row r="34" spans="1:14">
      <c r="A34" s="225" t="s">
        <v>668</v>
      </c>
      <c r="B34" s="123" t="s">
        <v>672</v>
      </c>
      <c r="C34" s="226">
        <v>45841.238888888889</v>
      </c>
      <c r="D34" s="226">
        <v>45841.238888888889</v>
      </c>
      <c r="E34" s="226">
        <v>45841.315972222219</v>
      </c>
      <c r="F34" s="224">
        <f t="shared" si="0"/>
        <v>7.7083333329937886E-2</v>
      </c>
      <c r="G34" s="225" t="s">
        <v>613</v>
      </c>
      <c r="H34" s="225"/>
      <c r="I34" s="225" t="s">
        <v>652</v>
      </c>
      <c r="J34" s="225" t="s">
        <v>653</v>
      </c>
      <c r="K34" s="227" t="s">
        <v>654</v>
      </c>
      <c r="L34" s="123" t="s">
        <v>655</v>
      </c>
      <c r="M34" s="241" t="s">
        <v>656</v>
      </c>
      <c r="N34" s="225" t="s">
        <v>665</v>
      </c>
    </row>
    <row r="35" spans="1:14">
      <c r="A35" s="225" t="s">
        <v>668</v>
      </c>
      <c r="B35" s="123" t="s">
        <v>673</v>
      </c>
      <c r="C35" s="226">
        <v>45841.238888888889</v>
      </c>
      <c r="D35" s="226">
        <v>45841.238888888889</v>
      </c>
      <c r="E35" s="226">
        <v>45841.315972222219</v>
      </c>
      <c r="F35" s="224">
        <f t="shared" si="0"/>
        <v>7.7083333329937886E-2</v>
      </c>
      <c r="G35" s="225" t="s">
        <v>613</v>
      </c>
      <c r="H35" s="225"/>
      <c r="I35" s="225" t="s">
        <v>652</v>
      </c>
      <c r="J35" s="225" t="s">
        <v>653</v>
      </c>
      <c r="K35" s="227" t="s">
        <v>654</v>
      </c>
      <c r="L35" s="123" t="s">
        <v>655</v>
      </c>
      <c r="M35" s="241" t="s">
        <v>656</v>
      </c>
      <c r="N35" s="225" t="s">
        <v>665</v>
      </c>
    </row>
    <row r="36" spans="1:14">
      <c r="A36" s="225" t="s">
        <v>668</v>
      </c>
      <c r="B36" s="123" t="s">
        <v>674</v>
      </c>
      <c r="C36" s="226">
        <v>45841.238888888889</v>
      </c>
      <c r="D36" s="226">
        <v>45841.238888888889</v>
      </c>
      <c r="E36" s="226">
        <v>45841.315972222219</v>
      </c>
      <c r="F36" s="224">
        <f t="shared" si="0"/>
        <v>7.7083333329937886E-2</v>
      </c>
      <c r="G36" s="225" t="s">
        <v>613</v>
      </c>
      <c r="H36" s="225"/>
      <c r="I36" s="225" t="s">
        <v>652</v>
      </c>
      <c r="J36" s="225" t="s">
        <v>653</v>
      </c>
      <c r="K36" s="227" t="s">
        <v>654</v>
      </c>
      <c r="L36" s="123" t="s">
        <v>655</v>
      </c>
      <c r="M36" s="241" t="s">
        <v>656</v>
      </c>
      <c r="N36" s="225" t="s">
        <v>665</v>
      </c>
    </row>
    <row r="37" spans="1:14">
      <c r="A37" s="225" t="s">
        <v>668</v>
      </c>
      <c r="B37" s="123" t="s">
        <v>675</v>
      </c>
      <c r="C37" s="226">
        <v>45841.238888888889</v>
      </c>
      <c r="D37" s="226">
        <v>45841.238888888889</v>
      </c>
      <c r="E37" s="226">
        <v>45841.315972222219</v>
      </c>
      <c r="F37" s="224">
        <f t="shared" si="0"/>
        <v>7.7083333329937886E-2</v>
      </c>
      <c r="G37" s="225" t="s">
        <v>613</v>
      </c>
      <c r="H37" s="225"/>
      <c r="I37" s="225" t="s">
        <v>652</v>
      </c>
      <c r="J37" s="225" t="s">
        <v>653</v>
      </c>
      <c r="K37" s="227" t="s">
        <v>654</v>
      </c>
      <c r="L37" s="123" t="s">
        <v>655</v>
      </c>
      <c r="M37" s="241" t="s">
        <v>656</v>
      </c>
      <c r="N37" s="225" t="s">
        <v>665</v>
      </c>
    </row>
    <row r="38" spans="1:14">
      <c r="A38" s="225" t="s">
        <v>668</v>
      </c>
      <c r="B38" s="123" t="s">
        <v>676</v>
      </c>
      <c r="C38" s="226">
        <v>45841.238888888889</v>
      </c>
      <c r="D38" s="226">
        <v>45841.238888888889</v>
      </c>
      <c r="E38" s="226">
        <v>45841.315972222219</v>
      </c>
      <c r="F38" s="224">
        <f t="shared" si="0"/>
        <v>7.7083333329937886E-2</v>
      </c>
      <c r="G38" s="225" t="s">
        <v>613</v>
      </c>
      <c r="H38" s="225"/>
      <c r="I38" s="225" t="s">
        <v>652</v>
      </c>
      <c r="J38" s="225" t="s">
        <v>653</v>
      </c>
      <c r="K38" s="227" t="s">
        <v>654</v>
      </c>
      <c r="L38" s="123" t="s">
        <v>655</v>
      </c>
      <c r="M38" s="241" t="s">
        <v>656</v>
      </c>
      <c r="N38" s="225" t="s">
        <v>665</v>
      </c>
    </row>
    <row r="39" spans="1:14">
      <c r="A39" s="225" t="s">
        <v>668</v>
      </c>
      <c r="B39" s="123" t="s">
        <v>677</v>
      </c>
      <c r="C39" s="226">
        <v>45841.238888888889</v>
      </c>
      <c r="D39" s="226">
        <v>45841.238888888889</v>
      </c>
      <c r="E39" s="226">
        <v>45841.315972222219</v>
      </c>
      <c r="F39" s="224">
        <f t="shared" si="0"/>
        <v>7.7083333329937886E-2</v>
      </c>
      <c r="G39" s="225" t="s">
        <v>613</v>
      </c>
      <c r="H39" s="225"/>
      <c r="I39" s="225" t="s">
        <v>652</v>
      </c>
      <c r="J39" s="225" t="s">
        <v>653</v>
      </c>
      <c r="K39" s="227" t="s">
        <v>654</v>
      </c>
      <c r="L39" s="123" t="s">
        <v>655</v>
      </c>
      <c r="M39" s="241" t="s">
        <v>656</v>
      </c>
      <c r="N39" s="225" t="s">
        <v>665</v>
      </c>
    </row>
    <row r="40" spans="1:14">
      <c r="A40" s="225" t="s">
        <v>668</v>
      </c>
      <c r="B40" s="123" t="s">
        <v>678</v>
      </c>
      <c r="C40" s="226">
        <v>45841.238888888889</v>
      </c>
      <c r="D40" s="226">
        <v>45841.238888888889</v>
      </c>
      <c r="E40" s="226">
        <v>45841.315972222219</v>
      </c>
      <c r="F40" s="224">
        <f t="shared" si="0"/>
        <v>7.7083333329937886E-2</v>
      </c>
      <c r="G40" s="225" t="s">
        <v>613</v>
      </c>
      <c r="H40" s="225"/>
      <c r="I40" s="225" t="s">
        <v>652</v>
      </c>
      <c r="J40" s="225" t="s">
        <v>653</v>
      </c>
      <c r="K40" s="227" t="s">
        <v>654</v>
      </c>
      <c r="L40" s="123" t="s">
        <v>655</v>
      </c>
      <c r="M40" s="241" t="s">
        <v>656</v>
      </c>
      <c r="N40" s="225" t="s">
        <v>665</v>
      </c>
    </row>
    <row r="41" spans="1:14">
      <c r="A41" s="225" t="s">
        <v>668</v>
      </c>
      <c r="B41" s="123" t="s">
        <v>679</v>
      </c>
      <c r="C41" s="226">
        <v>45841.238888888889</v>
      </c>
      <c r="D41" s="226">
        <v>45841.238888888889</v>
      </c>
      <c r="E41" s="226">
        <v>45841.315972222219</v>
      </c>
      <c r="F41" s="224">
        <f t="shared" si="0"/>
        <v>7.7083333329937886E-2</v>
      </c>
      <c r="G41" s="225" t="s">
        <v>613</v>
      </c>
      <c r="H41" s="225"/>
      <c r="I41" s="225" t="s">
        <v>652</v>
      </c>
      <c r="J41" s="225" t="s">
        <v>653</v>
      </c>
      <c r="K41" s="227" t="s">
        <v>654</v>
      </c>
      <c r="L41" s="123" t="s">
        <v>655</v>
      </c>
      <c r="M41" s="241" t="s">
        <v>656</v>
      </c>
      <c r="N41" s="225" t="s">
        <v>665</v>
      </c>
    </row>
    <row r="42" spans="1:14">
      <c r="A42" s="225" t="s">
        <v>668</v>
      </c>
      <c r="B42" s="123" t="s">
        <v>680</v>
      </c>
      <c r="C42" s="226">
        <v>45841.238888888889</v>
      </c>
      <c r="D42" s="226">
        <v>45841.238888888889</v>
      </c>
      <c r="E42" s="226">
        <v>45841.315972222219</v>
      </c>
      <c r="F42" s="224">
        <f t="shared" si="0"/>
        <v>7.7083333329937886E-2</v>
      </c>
      <c r="G42" s="225" t="s">
        <v>613</v>
      </c>
      <c r="H42" s="225"/>
      <c r="I42" s="225" t="s">
        <v>652</v>
      </c>
      <c r="J42" s="225" t="s">
        <v>653</v>
      </c>
      <c r="K42" s="227" t="s">
        <v>654</v>
      </c>
      <c r="L42" s="123" t="s">
        <v>655</v>
      </c>
      <c r="M42" s="241" t="s">
        <v>656</v>
      </c>
      <c r="N42" s="225" t="s">
        <v>665</v>
      </c>
    </row>
    <row r="43" spans="1:14">
      <c r="A43" s="225" t="s">
        <v>668</v>
      </c>
      <c r="B43" s="123" t="s">
        <v>681</v>
      </c>
      <c r="C43" s="226">
        <v>45841.238888888889</v>
      </c>
      <c r="D43" s="226">
        <v>45841.238888888889</v>
      </c>
      <c r="E43" s="226">
        <v>45841.315972222219</v>
      </c>
      <c r="F43" s="224">
        <f t="shared" si="0"/>
        <v>7.7083333329937886E-2</v>
      </c>
      <c r="G43" s="225" t="s">
        <v>613</v>
      </c>
      <c r="H43" s="225"/>
      <c r="I43" s="225" t="s">
        <v>652</v>
      </c>
      <c r="J43" s="225" t="s">
        <v>653</v>
      </c>
      <c r="K43" s="227" t="s">
        <v>654</v>
      </c>
      <c r="L43" s="123" t="s">
        <v>655</v>
      </c>
      <c r="M43" s="241" t="s">
        <v>656</v>
      </c>
      <c r="N43" s="225" t="s">
        <v>665</v>
      </c>
    </row>
    <row r="44" spans="1:14">
      <c r="A44" s="225" t="s">
        <v>668</v>
      </c>
      <c r="B44" s="123" t="s">
        <v>682</v>
      </c>
      <c r="C44" s="226">
        <v>45841.238888888889</v>
      </c>
      <c r="D44" s="226">
        <v>45841.238888888889</v>
      </c>
      <c r="E44" s="226">
        <v>45841.315972222219</v>
      </c>
      <c r="F44" s="224">
        <f t="shared" si="0"/>
        <v>7.7083333329937886E-2</v>
      </c>
      <c r="G44" s="225" t="s">
        <v>613</v>
      </c>
      <c r="H44" s="225"/>
      <c r="I44" s="225" t="s">
        <v>652</v>
      </c>
      <c r="J44" s="225" t="s">
        <v>653</v>
      </c>
      <c r="K44" s="227" t="s">
        <v>654</v>
      </c>
      <c r="L44" s="123" t="s">
        <v>655</v>
      </c>
      <c r="M44" s="241" t="s">
        <v>656</v>
      </c>
      <c r="N44" s="225" t="s">
        <v>665</v>
      </c>
    </row>
    <row r="45" spans="1:14">
      <c r="A45" s="225" t="s">
        <v>668</v>
      </c>
      <c r="B45" s="123" t="s">
        <v>683</v>
      </c>
      <c r="C45" s="226">
        <v>45841.238888888889</v>
      </c>
      <c r="D45" s="226">
        <v>45841.238888888889</v>
      </c>
      <c r="E45" s="226">
        <v>45841.315972222219</v>
      </c>
      <c r="F45" s="224">
        <f t="shared" si="0"/>
        <v>7.7083333329937886E-2</v>
      </c>
      <c r="G45" s="225" t="s">
        <v>613</v>
      </c>
      <c r="H45" s="225"/>
      <c r="I45" s="225" t="s">
        <v>652</v>
      </c>
      <c r="J45" s="225" t="s">
        <v>653</v>
      </c>
      <c r="K45" s="227" t="s">
        <v>654</v>
      </c>
      <c r="L45" s="123" t="s">
        <v>655</v>
      </c>
      <c r="M45" s="241" t="s">
        <v>656</v>
      </c>
      <c r="N45" s="225" t="s">
        <v>665</v>
      </c>
    </row>
    <row r="46" spans="1:14">
      <c r="A46" s="225" t="s">
        <v>668</v>
      </c>
      <c r="B46" s="123" t="s">
        <v>684</v>
      </c>
      <c r="C46" s="226">
        <v>45841.238888888889</v>
      </c>
      <c r="D46" s="226">
        <v>45841.238888888889</v>
      </c>
      <c r="E46" s="226">
        <v>45841.315972222219</v>
      </c>
      <c r="F46" s="224">
        <f t="shared" si="0"/>
        <v>7.7083333329937886E-2</v>
      </c>
      <c r="G46" s="225" t="s">
        <v>613</v>
      </c>
      <c r="H46" s="225"/>
      <c r="I46" s="225" t="s">
        <v>652</v>
      </c>
      <c r="J46" s="225" t="s">
        <v>653</v>
      </c>
      <c r="K46" s="227" t="s">
        <v>654</v>
      </c>
      <c r="L46" s="123" t="s">
        <v>655</v>
      </c>
      <c r="M46" s="241" t="s">
        <v>656</v>
      </c>
      <c r="N46" s="225" t="s">
        <v>665</v>
      </c>
    </row>
    <row r="47" spans="1:14">
      <c r="A47" s="225" t="s">
        <v>668</v>
      </c>
      <c r="B47" s="123" t="s">
        <v>685</v>
      </c>
      <c r="C47" s="226">
        <v>45841.238888888889</v>
      </c>
      <c r="D47" s="226">
        <v>45841.238888888889</v>
      </c>
      <c r="E47" s="226">
        <v>45841.315972222219</v>
      </c>
      <c r="F47" s="224">
        <f t="shared" si="0"/>
        <v>7.7083333329937886E-2</v>
      </c>
      <c r="G47" s="225" t="s">
        <v>613</v>
      </c>
      <c r="H47" s="225"/>
      <c r="I47" s="225" t="s">
        <v>652</v>
      </c>
      <c r="J47" s="225" t="s">
        <v>653</v>
      </c>
      <c r="K47" s="227" t="s">
        <v>654</v>
      </c>
      <c r="L47" s="123" t="s">
        <v>655</v>
      </c>
      <c r="M47" s="241" t="s">
        <v>656</v>
      </c>
      <c r="N47" s="225" t="s">
        <v>665</v>
      </c>
    </row>
    <row r="48" spans="1:14">
      <c r="A48" s="225" t="s">
        <v>668</v>
      </c>
      <c r="B48" s="123" t="s">
        <v>686</v>
      </c>
      <c r="C48" s="226">
        <v>45841.238888888889</v>
      </c>
      <c r="D48" s="226">
        <v>45841.238888888889</v>
      </c>
      <c r="E48" s="226">
        <v>45841.315972222219</v>
      </c>
      <c r="F48" s="224">
        <f t="shared" si="0"/>
        <v>7.7083333329937886E-2</v>
      </c>
      <c r="G48" s="225" t="s">
        <v>613</v>
      </c>
      <c r="H48" s="225"/>
      <c r="I48" s="225" t="s">
        <v>652</v>
      </c>
      <c r="J48" s="225" t="s">
        <v>653</v>
      </c>
      <c r="K48" s="227" t="s">
        <v>654</v>
      </c>
      <c r="L48" s="123" t="s">
        <v>655</v>
      </c>
      <c r="M48" s="241" t="s">
        <v>656</v>
      </c>
      <c r="N48" s="225" t="s">
        <v>665</v>
      </c>
    </row>
    <row r="49" spans="1:14">
      <c r="A49" s="225" t="s">
        <v>668</v>
      </c>
      <c r="B49" s="123" t="s">
        <v>687</v>
      </c>
      <c r="C49" s="226">
        <v>45841.238888888889</v>
      </c>
      <c r="D49" s="226">
        <v>45841.238888888889</v>
      </c>
      <c r="E49" s="226">
        <v>45841.315972222219</v>
      </c>
      <c r="F49" s="224">
        <f t="shared" si="0"/>
        <v>7.7083333329937886E-2</v>
      </c>
      <c r="G49" s="225" t="s">
        <v>613</v>
      </c>
      <c r="H49" s="225"/>
      <c r="I49" s="225" t="s">
        <v>652</v>
      </c>
      <c r="J49" s="225" t="s">
        <v>653</v>
      </c>
      <c r="K49" s="227" t="s">
        <v>654</v>
      </c>
      <c r="L49" s="123" t="s">
        <v>655</v>
      </c>
      <c r="M49" s="241" t="s">
        <v>656</v>
      </c>
      <c r="N49" s="225" t="s">
        <v>665</v>
      </c>
    </row>
    <row r="50" spans="1:14">
      <c r="A50" s="225" t="s">
        <v>668</v>
      </c>
      <c r="B50" s="123" t="s">
        <v>688</v>
      </c>
      <c r="C50" s="226">
        <v>45841.238888888889</v>
      </c>
      <c r="D50" s="226">
        <v>45841.238888888889</v>
      </c>
      <c r="E50" s="226">
        <v>45841.315972222219</v>
      </c>
      <c r="F50" s="224">
        <f t="shared" si="0"/>
        <v>7.7083333329937886E-2</v>
      </c>
      <c r="G50" s="225" t="s">
        <v>613</v>
      </c>
      <c r="H50" s="225"/>
      <c r="I50" s="225" t="s">
        <v>652</v>
      </c>
      <c r="J50" s="225" t="s">
        <v>653</v>
      </c>
      <c r="K50" s="227" t="s">
        <v>654</v>
      </c>
      <c r="L50" s="123" t="s">
        <v>655</v>
      </c>
      <c r="M50" s="241" t="s">
        <v>656</v>
      </c>
      <c r="N50" s="225" t="s">
        <v>665</v>
      </c>
    </row>
    <row r="51" spans="1:14">
      <c r="A51" s="225" t="s">
        <v>668</v>
      </c>
      <c r="B51" s="123" t="s">
        <v>689</v>
      </c>
      <c r="C51" s="226">
        <v>45841.238888888889</v>
      </c>
      <c r="D51" s="226">
        <v>45841.238888888889</v>
      </c>
      <c r="E51" s="226">
        <v>45841.315972222219</v>
      </c>
      <c r="F51" s="224">
        <f t="shared" si="0"/>
        <v>7.7083333329937886E-2</v>
      </c>
      <c r="G51" s="225" t="s">
        <v>613</v>
      </c>
      <c r="H51" s="225"/>
      <c r="I51" s="225" t="s">
        <v>652</v>
      </c>
      <c r="J51" s="225" t="s">
        <v>653</v>
      </c>
      <c r="K51" s="227" t="s">
        <v>654</v>
      </c>
      <c r="L51" s="123" t="s">
        <v>655</v>
      </c>
      <c r="M51" s="241" t="s">
        <v>656</v>
      </c>
      <c r="N51" s="225" t="s">
        <v>665</v>
      </c>
    </row>
    <row r="52" spans="1:14">
      <c r="A52" s="225" t="s">
        <v>668</v>
      </c>
      <c r="B52" s="123" t="s">
        <v>690</v>
      </c>
      <c r="C52" s="226">
        <v>45841.238888888889</v>
      </c>
      <c r="D52" s="226">
        <v>45841.238888888889</v>
      </c>
      <c r="E52" s="226">
        <v>45841.315972222219</v>
      </c>
      <c r="F52" s="224">
        <f t="shared" si="0"/>
        <v>7.7083333329937886E-2</v>
      </c>
      <c r="G52" s="225" t="s">
        <v>613</v>
      </c>
      <c r="H52" s="225"/>
      <c r="I52" s="225" t="s">
        <v>652</v>
      </c>
      <c r="J52" s="225" t="s">
        <v>653</v>
      </c>
      <c r="K52" s="227" t="s">
        <v>654</v>
      </c>
      <c r="L52" s="123" t="s">
        <v>655</v>
      </c>
      <c r="M52" s="241" t="s">
        <v>656</v>
      </c>
      <c r="N52" s="225" t="s">
        <v>665</v>
      </c>
    </row>
    <row r="53" spans="1:14">
      <c r="A53" s="225" t="s">
        <v>668</v>
      </c>
      <c r="B53" s="123" t="s">
        <v>691</v>
      </c>
      <c r="C53" s="226">
        <v>45841.238888888889</v>
      </c>
      <c r="D53" s="226">
        <v>45841.238888888889</v>
      </c>
      <c r="E53" s="226">
        <v>45841.315972222219</v>
      </c>
      <c r="F53" s="224">
        <f t="shared" si="0"/>
        <v>7.7083333329937886E-2</v>
      </c>
      <c r="G53" s="225" t="s">
        <v>613</v>
      </c>
      <c r="H53" s="225"/>
      <c r="I53" s="225" t="s">
        <v>652</v>
      </c>
      <c r="J53" s="225" t="s">
        <v>653</v>
      </c>
      <c r="K53" s="227" t="s">
        <v>654</v>
      </c>
      <c r="L53" s="123" t="s">
        <v>655</v>
      </c>
      <c r="M53" s="241" t="s">
        <v>656</v>
      </c>
      <c r="N53" s="225" t="s">
        <v>665</v>
      </c>
    </row>
    <row r="54" spans="1:14">
      <c r="A54" s="225" t="s">
        <v>668</v>
      </c>
      <c r="B54" s="123" t="s">
        <v>692</v>
      </c>
      <c r="C54" s="226">
        <v>45841.238888888889</v>
      </c>
      <c r="D54" s="226">
        <v>45841.238888888889</v>
      </c>
      <c r="E54" s="226">
        <v>45841.315972222219</v>
      </c>
      <c r="F54" s="224">
        <f t="shared" si="0"/>
        <v>7.7083333329937886E-2</v>
      </c>
      <c r="G54" s="225" t="s">
        <v>613</v>
      </c>
      <c r="H54" s="225"/>
      <c r="I54" s="225" t="s">
        <v>652</v>
      </c>
      <c r="J54" s="225" t="s">
        <v>653</v>
      </c>
      <c r="K54" s="227" t="s">
        <v>654</v>
      </c>
      <c r="L54" s="123" t="s">
        <v>655</v>
      </c>
      <c r="M54" s="241" t="s">
        <v>656</v>
      </c>
      <c r="N54" s="225" t="s">
        <v>665</v>
      </c>
    </row>
    <row r="55" spans="1:14">
      <c r="A55" s="225" t="s">
        <v>668</v>
      </c>
      <c r="B55" s="123" t="s">
        <v>693</v>
      </c>
      <c r="C55" s="226">
        <v>45841.238888888889</v>
      </c>
      <c r="D55" s="226">
        <v>45841.238888888889</v>
      </c>
      <c r="E55" s="226">
        <v>45841.315972222219</v>
      </c>
      <c r="F55" s="224">
        <f t="shared" si="0"/>
        <v>7.7083333329937886E-2</v>
      </c>
      <c r="G55" s="225" t="s">
        <v>613</v>
      </c>
      <c r="H55" s="225"/>
      <c r="I55" s="225" t="s">
        <v>652</v>
      </c>
      <c r="J55" s="225" t="s">
        <v>653</v>
      </c>
      <c r="K55" s="227" t="s">
        <v>654</v>
      </c>
      <c r="L55" s="123" t="s">
        <v>655</v>
      </c>
      <c r="M55" s="241" t="s">
        <v>656</v>
      </c>
      <c r="N55" s="225" t="s">
        <v>665</v>
      </c>
    </row>
    <row r="56" spans="1:14">
      <c r="A56" s="225" t="s">
        <v>668</v>
      </c>
      <c r="B56" s="123" t="s">
        <v>694</v>
      </c>
      <c r="C56" s="226">
        <v>45841.238888888889</v>
      </c>
      <c r="D56" s="226">
        <v>45841.238888888889</v>
      </c>
      <c r="E56" s="226">
        <v>45841.315972222219</v>
      </c>
      <c r="F56" s="224">
        <f t="shared" si="0"/>
        <v>7.7083333329937886E-2</v>
      </c>
      <c r="G56" s="225" t="s">
        <v>613</v>
      </c>
      <c r="H56" s="225"/>
      <c r="I56" s="225" t="s">
        <v>652</v>
      </c>
      <c r="J56" s="225" t="s">
        <v>653</v>
      </c>
      <c r="K56" s="227" t="s">
        <v>654</v>
      </c>
      <c r="L56" s="123" t="s">
        <v>655</v>
      </c>
      <c r="M56" s="241" t="s">
        <v>656</v>
      </c>
      <c r="N56" s="225" t="s">
        <v>665</v>
      </c>
    </row>
    <row r="57" spans="1:14">
      <c r="A57" s="225" t="s">
        <v>668</v>
      </c>
      <c r="B57" s="123" t="s">
        <v>695</v>
      </c>
      <c r="C57" s="226">
        <v>45841.238888888889</v>
      </c>
      <c r="D57" s="226">
        <v>45841.238888888889</v>
      </c>
      <c r="E57" s="226">
        <v>45841.315972222219</v>
      </c>
      <c r="F57" s="224">
        <f t="shared" si="0"/>
        <v>7.7083333329937886E-2</v>
      </c>
      <c r="G57" s="225" t="s">
        <v>613</v>
      </c>
      <c r="H57" s="225"/>
      <c r="I57" s="225" t="s">
        <v>652</v>
      </c>
      <c r="J57" s="225" t="s">
        <v>653</v>
      </c>
      <c r="K57" s="227" t="s">
        <v>654</v>
      </c>
      <c r="L57" s="123" t="s">
        <v>655</v>
      </c>
      <c r="M57" s="241" t="s">
        <v>656</v>
      </c>
      <c r="N57" s="225" t="s">
        <v>665</v>
      </c>
    </row>
    <row r="58" spans="1:14">
      <c r="A58" s="225" t="s">
        <v>668</v>
      </c>
      <c r="B58" s="123" t="s">
        <v>696</v>
      </c>
      <c r="C58" s="226">
        <v>45841.238888888889</v>
      </c>
      <c r="D58" s="226">
        <v>45841.238888888889</v>
      </c>
      <c r="E58" s="226">
        <v>45841.315972222219</v>
      </c>
      <c r="F58" s="224">
        <f t="shared" si="0"/>
        <v>7.7083333329937886E-2</v>
      </c>
      <c r="G58" s="225" t="s">
        <v>613</v>
      </c>
      <c r="H58" s="225"/>
      <c r="I58" s="225" t="s">
        <v>652</v>
      </c>
      <c r="J58" s="225" t="s">
        <v>653</v>
      </c>
      <c r="K58" s="227" t="s">
        <v>654</v>
      </c>
      <c r="L58" s="123" t="s">
        <v>655</v>
      </c>
      <c r="M58" s="241" t="s">
        <v>656</v>
      </c>
      <c r="N58" s="225" t="s">
        <v>665</v>
      </c>
    </row>
    <row r="59" spans="1:14">
      <c r="A59" s="225" t="s">
        <v>668</v>
      </c>
      <c r="B59" s="123" t="s">
        <v>697</v>
      </c>
      <c r="C59" s="226">
        <v>45841.238888888889</v>
      </c>
      <c r="D59" s="226">
        <v>45841.238888888889</v>
      </c>
      <c r="E59" s="226">
        <v>45841.315972222219</v>
      </c>
      <c r="F59" s="224">
        <f t="shared" si="0"/>
        <v>7.7083333329937886E-2</v>
      </c>
      <c r="G59" s="225" t="s">
        <v>613</v>
      </c>
      <c r="H59" s="225"/>
      <c r="I59" s="225" t="s">
        <v>652</v>
      </c>
      <c r="J59" s="225" t="s">
        <v>653</v>
      </c>
      <c r="K59" s="227" t="s">
        <v>654</v>
      </c>
      <c r="L59" s="123" t="s">
        <v>655</v>
      </c>
      <c r="M59" s="241" t="s">
        <v>656</v>
      </c>
      <c r="N59" s="225" t="s">
        <v>665</v>
      </c>
    </row>
    <row r="60" spans="1:14">
      <c r="A60" s="1" t="s">
        <v>698</v>
      </c>
      <c r="B60" s="1" t="s">
        <v>620</v>
      </c>
      <c r="C60" s="226">
        <v>45841.239016203705</v>
      </c>
      <c r="D60" s="226">
        <v>45841.239016203705</v>
      </c>
      <c r="E60" s="226">
        <v>45841.320706018516</v>
      </c>
      <c r="F60" s="224">
        <f t="shared" si="0"/>
        <v>8.168981481139781E-2</v>
      </c>
      <c r="G60" s="225" t="s">
        <v>613</v>
      </c>
      <c r="H60" s="225"/>
      <c r="I60" s="225" t="s">
        <v>652</v>
      </c>
      <c r="J60" s="225" t="s">
        <v>653</v>
      </c>
      <c r="K60" s="227" t="s">
        <v>654</v>
      </c>
      <c r="L60" s="123" t="s">
        <v>655</v>
      </c>
      <c r="M60" s="241" t="s">
        <v>656</v>
      </c>
      <c r="N60" s="225" t="s">
        <v>665</v>
      </c>
    </row>
    <row r="61" spans="1:14">
      <c r="A61" s="1" t="s">
        <v>698</v>
      </c>
      <c r="B61" s="1" t="s">
        <v>666</v>
      </c>
      <c r="C61" s="226">
        <v>45841.239016203705</v>
      </c>
      <c r="D61" s="226">
        <v>45841.239016203705</v>
      </c>
      <c r="E61" s="226">
        <v>45841.320706018516</v>
      </c>
      <c r="F61" s="224">
        <f t="shared" si="0"/>
        <v>8.168981481139781E-2</v>
      </c>
      <c r="G61" s="225" t="s">
        <v>613</v>
      </c>
      <c r="H61" s="225"/>
      <c r="I61" s="225" t="s">
        <v>652</v>
      </c>
      <c r="J61" s="225" t="s">
        <v>653</v>
      </c>
      <c r="K61" s="227" t="s">
        <v>654</v>
      </c>
      <c r="L61" s="123" t="s">
        <v>655</v>
      </c>
      <c r="M61" s="241" t="s">
        <v>656</v>
      </c>
      <c r="N61" s="225" t="s">
        <v>665</v>
      </c>
    </row>
    <row r="62" spans="1:14">
      <c r="A62" s="1" t="s">
        <v>698</v>
      </c>
      <c r="B62" s="1" t="s">
        <v>667</v>
      </c>
      <c r="C62" s="226">
        <v>45841.239016203705</v>
      </c>
      <c r="D62" s="226">
        <v>45841.239016203705</v>
      </c>
      <c r="E62" s="226">
        <v>45841.320706018516</v>
      </c>
      <c r="F62" s="224">
        <f t="shared" si="0"/>
        <v>8.168981481139781E-2</v>
      </c>
      <c r="G62" s="225" t="s">
        <v>613</v>
      </c>
      <c r="H62" s="225"/>
      <c r="I62" s="225" t="s">
        <v>652</v>
      </c>
      <c r="J62" s="225" t="s">
        <v>653</v>
      </c>
      <c r="K62" s="227" t="s">
        <v>654</v>
      </c>
      <c r="L62" s="123" t="s">
        <v>655</v>
      </c>
      <c r="M62" s="241" t="s">
        <v>656</v>
      </c>
      <c r="N62" s="225" t="s">
        <v>665</v>
      </c>
    </row>
    <row r="63" spans="1:14">
      <c r="A63" s="1" t="s">
        <v>698</v>
      </c>
      <c r="B63" s="1" t="s">
        <v>621</v>
      </c>
      <c r="C63" s="226">
        <v>45841.239016203705</v>
      </c>
      <c r="D63" s="226">
        <v>45841.239016203705</v>
      </c>
      <c r="E63" s="226">
        <v>45841.320706018516</v>
      </c>
      <c r="F63" s="224">
        <f t="shared" si="0"/>
        <v>8.168981481139781E-2</v>
      </c>
      <c r="G63" s="225" t="s">
        <v>613</v>
      </c>
      <c r="H63" s="225"/>
      <c r="I63" s="225" t="s">
        <v>652</v>
      </c>
      <c r="J63" s="225" t="s">
        <v>653</v>
      </c>
      <c r="K63" s="227" t="s">
        <v>654</v>
      </c>
      <c r="L63" s="123" t="s">
        <v>655</v>
      </c>
      <c r="M63" s="241" t="s">
        <v>656</v>
      </c>
      <c r="N63" s="225" t="s">
        <v>665</v>
      </c>
    </row>
    <row r="64" spans="1:14">
      <c r="A64" s="1" t="s">
        <v>698</v>
      </c>
      <c r="B64" s="1" t="s">
        <v>636</v>
      </c>
      <c r="C64" s="226">
        <v>45841.239016203705</v>
      </c>
      <c r="D64" s="226">
        <v>45841.239016203705</v>
      </c>
      <c r="E64" s="226">
        <v>45841.320706018516</v>
      </c>
      <c r="F64" s="224">
        <f t="shared" si="0"/>
        <v>8.168981481139781E-2</v>
      </c>
      <c r="G64" s="225" t="s">
        <v>613</v>
      </c>
      <c r="H64" s="225"/>
      <c r="I64" s="225" t="s">
        <v>652</v>
      </c>
      <c r="J64" s="225" t="s">
        <v>653</v>
      </c>
      <c r="K64" s="227" t="s">
        <v>654</v>
      </c>
      <c r="L64" s="123" t="s">
        <v>655</v>
      </c>
      <c r="M64" s="241" t="s">
        <v>656</v>
      </c>
      <c r="N64" s="225" t="s">
        <v>665</v>
      </c>
    </row>
    <row r="65" spans="1:14">
      <c r="A65" s="1" t="s">
        <v>699</v>
      </c>
      <c r="B65" s="1" t="s">
        <v>620</v>
      </c>
      <c r="C65" s="226">
        <v>45841.239016203705</v>
      </c>
      <c r="D65" s="226">
        <v>45841.239016203705</v>
      </c>
      <c r="E65" s="226">
        <v>45841.320706018516</v>
      </c>
      <c r="F65" s="224">
        <f t="shared" si="0"/>
        <v>8.168981481139781E-2</v>
      </c>
      <c r="G65" s="225" t="s">
        <v>613</v>
      </c>
      <c r="H65" s="225"/>
      <c r="I65" s="225" t="s">
        <v>652</v>
      </c>
      <c r="J65" s="225" t="s">
        <v>653</v>
      </c>
      <c r="K65" s="227" t="s">
        <v>654</v>
      </c>
      <c r="L65" s="123" t="s">
        <v>655</v>
      </c>
      <c r="M65" s="241" t="s">
        <v>656</v>
      </c>
      <c r="N65" s="225" t="s">
        <v>665</v>
      </c>
    </row>
    <row r="66" spans="1:14">
      <c r="A66" s="1" t="s">
        <v>699</v>
      </c>
      <c r="B66" s="1" t="s">
        <v>666</v>
      </c>
      <c r="C66" s="226">
        <v>45841.239016203705</v>
      </c>
      <c r="D66" s="226">
        <v>45841.239016203705</v>
      </c>
      <c r="E66" s="226">
        <v>45841.320706018516</v>
      </c>
      <c r="F66" s="224">
        <f t="shared" ref="F66:F129" si="1">E66-D66</f>
        <v>8.168981481139781E-2</v>
      </c>
      <c r="G66" s="225" t="s">
        <v>613</v>
      </c>
      <c r="H66" s="225"/>
      <c r="I66" s="225" t="s">
        <v>652</v>
      </c>
      <c r="J66" s="225" t="s">
        <v>653</v>
      </c>
      <c r="K66" s="227" t="s">
        <v>654</v>
      </c>
      <c r="L66" s="123" t="s">
        <v>655</v>
      </c>
      <c r="M66" s="241" t="s">
        <v>656</v>
      </c>
      <c r="N66" s="225" t="s">
        <v>665</v>
      </c>
    </row>
    <row r="67" spans="1:14">
      <c r="A67" s="1" t="s">
        <v>699</v>
      </c>
      <c r="B67" s="1" t="s">
        <v>667</v>
      </c>
      <c r="C67" s="226">
        <v>45841.239016203705</v>
      </c>
      <c r="D67" s="226">
        <v>45841.239016203705</v>
      </c>
      <c r="E67" s="226">
        <v>45841.320706018516</v>
      </c>
      <c r="F67" s="224">
        <f t="shared" si="1"/>
        <v>8.168981481139781E-2</v>
      </c>
      <c r="G67" s="225" t="s">
        <v>613</v>
      </c>
      <c r="H67" s="225"/>
      <c r="I67" s="225" t="s">
        <v>652</v>
      </c>
      <c r="J67" s="225" t="s">
        <v>653</v>
      </c>
      <c r="K67" s="227" t="s">
        <v>654</v>
      </c>
      <c r="L67" s="123" t="s">
        <v>655</v>
      </c>
      <c r="M67" s="241" t="s">
        <v>656</v>
      </c>
      <c r="N67" s="225" t="s">
        <v>665</v>
      </c>
    </row>
    <row r="68" spans="1:14">
      <c r="A68" s="1" t="s">
        <v>699</v>
      </c>
      <c r="B68" s="1" t="s">
        <v>621</v>
      </c>
      <c r="C68" s="226">
        <v>45841.239016203705</v>
      </c>
      <c r="D68" s="226">
        <v>45841.239016203705</v>
      </c>
      <c r="E68" s="226">
        <v>45841.320706018516</v>
      </c>
      <c r="F68" s="224">
        <f t="shared" si="1"/>
        <v>8.168981481139781E-2</v>
      </c>
      <c r="G68" s="225" t="s">
        <v>613</v>
      </c>
      <c r="H68" s="225"/>
      <c r="I68" s="225" t="s">
        <v>652</v>
      </c>
      <c r="J68" s="225" t="s">
        <v>653</v>
      </c>
      <c r="K68" s="227" t="s">
        <v>654</v>
      </c>
      <c r="L68" s="123" t="s">
        <v>655</v>
      </c>
      <c r="M68" s="241" t="s">
        <v>656</v>
      </c>
      <c r="N68" s="225" t="s">
        <v>665</v>
      </c>
    </row>
    <row r="69" spans="1:14">
      <c r="A69" s="1" t="s">
        <v>699</v>
      </c>
      <c r="B69" s="1" t="s">
        <v>636</v>
      </c>
      <c r="C69" s="226">
        <v>45841.239016203705</v>
      </c>
      <c r="D69" s="226">
        <v>45841.239016203705</v>
      </c>
      <c r="E69" s="226">
        <v>45841.320706018516</v>
      </c>
      <c r="F69" s="224">
        <f t="shared" si="1"/>
        <v>8.168981481139781E-2</v>
      </c>
      <c r="G69" s="225" t="s">
        <v>613</v>
      </c>
      <c r="H69" s="225"/>
      <c r="I69" s="225" t="s">
        <v>652</v>
      </c>
      <c r="J69" s="225" t="s">
        <v>653</v>
      </c>
      <c r="K69" s="227" t="s">
        <v>654</v>
      </c>
      <c r="L69" s="123" t="s">
        <v>655</v>
      </c>
      <c r="M69" s="241" t="s">
        <v>656</v>
      </c>
      <c r="N69" s="225" t="s">
        <v>665</v>
      </c>
    </row>
    <row r="70" spans="1:14">
      <c r="A70" s="225" t="s">
        <v>643</v>
      </c>
      <c r="B70" s="222" t="s">
        <v>612</v>
      </c>
      <c r="C70" s="226">
        <v>45841.27008101852</v>
      </c>
      <c r="D70" s="226">
        <v>45841.27008101852</v>
      </c>
      <c r="E70" s="226">
        <v>45841.305833333332</v>
      </c>
      <c r="F70" s="224">
        <f t="shared" si="1"/>
        <v>3.5752314812270924E-2</v>
      </c>
      <c r="G70" s="225" t="s">
        <v>637</v>
      </c>
      <c r="H70" s="225" t="s">
        <v>644</v>
      </c>
      <c r="I70" s="225" t="s">
        <v>645</v>
      </c>
      <c r="J70" s="225" t="s">
        <v>646</v>
      </c>
      <c r="K70" s="225" t="s">
        <v>647</v>
      </c>
      <c r="L70" s="225" t="s">
        <v>648</v>
      </c>
      <c r="M70" s="241" t="s">
        <v>618</v>
      </c>
      <c r="N70" s="225" t="s">
        <v>649</v>
      </c>
    </row>
    <row r="71" spans="1:14">
      <c r="A71" s="225" t="s">
        <v>668</v>
      </c>
      <c r="B71" s="231" t="s">
        <v>669</v>
      </c>
      <c r="C71" s="223">
        <v>45841.3125</v>
      </c>
      <c r="D71" s="223">
        <v>45841.3125</v>
      </c>
      <c r="E71" s="223">
        <v>45841.395833333336</v>
      </c>
      <c r="F71" s="224">
        <f t="shared" si="1"/>
        <v>8.3333333335758653E-2</v>
      </c>
      <c r="G71" s="225" t="s">
        <v>637</v>
      </c>
      <c r="H71" s="225" t="s">
        <v>644</v>
      </c>
      <c r="I71" s="225" t="s">
        <v>645</v>
      </c>
      <c r="J71" s="225" t="s">
        <v>646</v>
      </c>
      <c r="K71" s="225" t="s">
        <v>700</v>
      </c>
      <c r="L71" s="225" t="s">
        <v>648</v>
      </c>
      <c r="M71" s="241" t="s">
        <v>618</v>
      </c>
      <c r="N71" s="225" t="s">
        <v>701</v>
      </c>
    </row>
    <row r="72" spans="1:14">
      <c r="A72" s="225" t="s">
        <v>668</v>
      </c>
      <c r="B72" s="231" t="s">
        <v>670</v>
      </c>
      <c r="C72" s="223">
        <v>45841.3125</v>
      </c>
      <c r="D72" s="223">
        <v>45841.3125</v>
      </c>
      <c r="E72" s="223">
        <v>45841.395833333336</v>
      </c>
      <c r="F72" s="224">
        <f t="shared" si="1"/>
        <v>8.3333333335758653E-2</v>
      </c>
      <c r="G72" s="225" t="s">
        <v>637</v>
      </c>
      <c r="H72" s="225" t="s">
        <v>644</v>
      </c>
      <c r="I72" s="225" t="s">
        <v>645</v>
      </c>
      <c r="J72" s="225" t="s">
        <v>646</v>
      </c>
      <c r="K72" s="225" t="s">
        <v>700</v>
      </c>
      <c r="L72" s="225" t="s">
        <v>648</v>
      </c>
      <c r="M72" s="241" t="s">
        <v>618</v>
      </c>
      <c r="N72" s="225" t="s">
        <v>701</v>
      </c>
    </row>
    <row r="73" spans="1:14">
      <c r="A73" s="225" t="s">
        <v>668</v>
      </c>
      <c r="B73" s="231" t="s">
        <v>671</v>
      </c>
      <c r="C73" s="223">
        <v>45841.3125</v>
      </c>
      <c r="D73" s="223">
        <v>45841.3125</v>
      </c>
      <c r="E73" s="223">
        <v>45841.395833333336</v>
      </c>
      <c r="F73" s="224">
        <f t="shared" si="1"/>
        <v>8.3333333335758653E-2</v>
      </c>
      <c r="G73" s="225" t="s">
        <v>637</v>
      </c>
      <c r="H73" s="225" t="s">
        <v>644</v>
      </c>
      <c r="I73" s="225" t="s">
        <v>645</v>
      </c>
      <c r="J73" s="225" t="s">
        <v>646</v>
      </c>
      <c r="K73" s="225" t="s">
        <v>700</v>
      </c>
      <c r="L73" s="225" t="s">
        <v>648</v>
      </c>
      <c r="M73" s="241" t="s">
        <v>618</v>
      </c>
      <c r="N73" s="225" t="s">
        <v>701</v>
      </c>
    </row>
    <row r="74" spans="1:14">
      <c r="A74" s="225" t="s">
        <v>668</v>
      </c>
      <c r="B74" s="231" t="s">
        <v>672</v>
      </c>
      <c r="C74" s="223">
        <v>45841.3125</v>
      </c>
      <c r="D74" s="223">
        <v>45841.3125</v>
      </c>
      <c r="E74" s="223">
        <v>45841.395833333336</v>
      </c>
      <c r="F74" s="224">
        <f t="shared" si="1"/>
        <v>8.3333333335758653E-2</v>
      </c>
      <c r="G74" s="225" t="s">
        <v>637</v>
      </c>
      <c r="H74" s="225" t="s">
        <v>644</v>
      </c>
      <c r="I74" s="225" t="s">
        <v>645</v>
      </c>
      <c r="J74" s="225" t="s">
        <v>646</v>
      </c>
      <c r="K74" s="225" t="s">
        <v>700</v>
      </c>
      <c r="L74" s="225" t="s">
        <v>648</v>
      </c>
      <c r="M74" s="241" t="s">
        <v>618</v>
      </c>
      <c r="N74" s="225" t="s">
        <v>701</v>
      </c>
    </row>
    <row r="75" spans="1:14">
      <c r="A75" s="225" t="s">
        <v>668</v>
      </c>
      <c r="B75" s="231" t="s">
        <v>673</v>
      </c>
      <c r="C75" s="223">
        <v>45841.3125</v>
      </c>
      <c r="D75" s="223">
        <v>45841.3125</v>
      </c>
      <c r="E75" s="223">
        <v>45841.395833333336</v>
      </c>
      <c r="F75" s="224">
        <f t="shared" si="1"/>
        <v>8.3333333335758653E-2</v>
      </c>
      <c r="G75" s="225" t="s">
        <v>637</v>
      </c>
      <c r="H75" s="225" t="s">
        <v>644</v>
      </c>
      <c r="I75" s="225" t="s">
        <v>645</v>
      </c>
      <c r="J75" s="225" t="s">
        <v>646</v>
      </c>
      <c r="K75" s="225" t="s">
        <v>700</v>
      </c>
      <c r="L75" s="225" t="s">
        <v>648</v>
      </c>
      <c r="M75" s="241" t="s">
        <v>618</v>
      </c>
      <c r="N75" s="225" t="s">
        <v>701</v>
      </c>
    </row>
    <row r="76" spans="1:14">
      <c r="A76" s="225" t="s">
        <v>668</v>
      </c>
      <c r="B76" s="231" t="s">
        <v>674</v>
      </c>
      <c r="C76" s="223">
        <v>45841.3125</v>
      </c>
      <c r="D76" s="223">
        <v>45841.3125</v>
      </c>
      <c r="E76" s="223">
        <v>45841.395833333336</v>
      </c>
      <c r="F76" s="224">
        <f t="shared" si="1"/>
        <v>8.3333333335758653E-2</v>
      </c>
      <c r="G76" s="225" t="s">
        <v>637</v>
      </c>
      <c r="H76" s="225" t="s">
        <v>644</v>
      </c>
      <c r="I76" s="225" t="s">
        <v>645</v>
      </c>
      <c r="J76" s="225" t="s">
        <v>646</v>
      </c>
      <c r="K76" s="225" t="s">
        <v>700</v>
      </c>
      <c r="L76" s="225" t="s">
        <v>648</v>
      </c>
      <c r="M76" s="241" t="s">
        <v>618</v>
      </c>
      <c r="N76" s="225" t="s">
        <v>701</v>
      </c>
    </row>
    <row r="77" spans="1:14">
      <c r="A77" s="225" t="s">
        <v>668</v>
      </c>
      <c r="B77" s="231" t="s">
        <v>675</v>
      </c>
      <c r="C77" s="223">
        <v>45841.3125</v>
      </c>
      <c r="D77" s="223">
        <v>45841.3125</v>
      </c>
      <c r="E77" s="223">
        <v>45841.395833333336</v>
      </c>
      <c r="F77" s="224">
        <f t="shared" si="1"/>
        <v>8.3333333335758653E-2</v>
      </c>
      <c r="G77" s="225" t="s">
        <v>637</v>
      </c>
      <c r="H77" s="225" t="s">
        <v>644</v>
      </c>
      <c r="I77" s="225" t="s">
        <v>645</v>
      </c>
      <c r="J77" s="225" t="s">
        <v>646</v>
      </c>
      <c r="K77" s="225" t="s">
        <v>700</v>
      </c>
      <c r="L77" s="225" t="s">
        <v>648</v>
      </c>
      <c r="M77" s="241" t="s">
        <v>618</v>
      </c>
      <c r="N77" s="225" t="s">
        <v>701</v>
      </c>
    </row>
    <row r="78" spans="1:14">
      <c r="A78" s="225" t="s">
        <v>668</v>
      </c>
      <c r="B78" s="231" t="s">
        <v>676</v>
      </c>
      <c r="C78" s="223">
        <v>45841.3125</v>
      </c>
      <c r="D78" s="223">
        <v>45841.3125</v>
      </c>
      <c r="E78" s="223">
        <v>45841.395833333336</v>
      </c>
      <c r="F78" s="224">
        <f t="shared" si="1"/>
        <v>8.3333333335758653E-2</v>
      </c>
      <c r="G78" s="225" t="s">
        <v>637</v>
      </c>
      <c r="H78" s="225" t="s">
        <v>644</v>
      </c>
      <c r="I78" s="225" t="s">
        <v>645</v>
      </c>
      <c r="J78" s="225" t="s">
        <v>646</v>
      </c>
      <c r="K78" s="225" t="s">
        <v>700</v>
      </c>
      <c r="L78" s="225" t="s">
        <v>648</v>
      </c>
      <c r="M78" s="241" t="s">
        <v>618</v>
      </c>
      <c r="N78" s="225" t="s">
        <v>701</v>
      </c>
    </row>
    <row r="79" spans="1:14">
      <c r="A79" s="225" t="s">
        <v>668</v>
      </c>
      <c r="B79" s="231" t="s">
        <v>677</v>
      </c>
      <c r="C79" s="223">
        <v>45841.3125</v>
      </c>
      <c r="D79" s="223">
        <v>45841.3125</v>
      </c>
      <c r="E79" s="223">
        <v>45841.395833333336</v>
      </c>
      <c r="F79" s="224">
        <f t="shared" si="1"/>
        <v>8.3333333335758653E-2</v>
      </c>
      <c r="G79" s="225" t="s">
        <v>637</v>
      </c>
      <c r="H79" s="225" t="s">
        <v>644</v>
      </c>
      <c r="I79" s="225" t="s">
        <v>645</v>
      </c>
      <c r="J79" s="225" t="s">
        <v>646</v>
      </c>
      <c r="K79" s="225" t="s">
        <v>700</v>
      </c>
      <c r="L79" s="225" t="s">
        <v>648</v>
      </c>
      <c r="M79" s="241" t="s">
        <v>618</v>
      </c>
      <c r="N79" s="225" t="s">
        <v>701</v>
      </c>
    </row>
    <row r="80" spans="1:14">
      <c r="A80" s="225" t="s">
        <v>668</v>
      </c>
      <c r="B80" s="231" t="s">
        <v>678</v>
      </c>
      <c r="C80" s="223">
        <v>45841.3125</v>
      </c>
      <c r="D80" s="223">
        <v>45841.3125</v>
      </c>
      <c r="E80" s="223">
        <v>45841.395833333336</v>
      </c>
      <c r="F80" s="224">
        <f t="shared" si="1"/>
        <v>8.3333333335758653E-2</v>
      </c>
      <c r="G80" s="225" t="s">
        <v>637</v>
      </c>
      <c r="H80" s="225" t="s">
        <v>644</v>
      </c>
      <c r="I80" s="225" t="s">
        <v>645</v>
      </c>
      <c r="J80" s="225" t="s">
        <v>646</v>
      </c>
      <c r="K80" s="225" t="s">
        <v>700</v>
      </c>
      <c r="L80" s="225" t="s">
        <v>648</v>
      </c>
      <c r="M80" s="241" t="s">
        <v>618</v>
      </c>
      <c r="N80" s="225" t="s">
        <v>701</v>
      </c>
    </row>
    <row r="81" spans="1:14">
      <c r="A81" s="225" t="s">
        <v>668</v>
      </c>
      <c r="B81" s="231" t="s">
        <v>679</v>
      </c>
      <c r="C81" s="223">
        <v>45841.3125</v>
      </c>
      <c r="D81" s="223">
        <v>45841.3125</v>
      </c>
      <c r="E81" s="223">
        <v>45841.395833333336</v>
      </c>
      <c r="F81" s="224">
        <f t="shared" si="1"/>
        <v>8.3333333335758653E-2</v>
      </c>
      <c r="G81" s="225" t="s">
        <v>637</v>
      </c>
      <c r="H81" s="225" t="s">
        <v>644</v>
      </c>
      <c r="I81" s="225" t="s">
        <v>645</v>
      </c>
      <c r="J81" s="225" t="s">
        <v>646</v>
      </c>
      <c r="K81" s="225" t="s">
        <v>700</v>
      </c>
      <c r="L81" s="225" t="s">
        <v>648</v>
      </c>
      <c r="M81" s="241" t="s">
        <v>618</v>
      </c>
      <c r="N81" s="225" t="s">
        <v>701</v>
      </c>
    </row>
    <row r="82" spans="1:14">
      <c r="A82" s="225" t="s">
        <v>668</v>
      </c>
      <c r="B82" s="231" t="s">
        <v>680</v>
      </c>
      <c r="C82" s="223">
        <v>45841.3125</v>
      </c>
      <c r="D82" s="223">
        <v>45841.3125</v>
      </c>
      <c r="E82" s="223">
        <v>45841.395833333336</v>
      </c>
      <c r="F82" s="224">
        <f t="shared" si="1"/>
        <v>8.3333333335758653E-2</v>
      </c>
      <c r="G82" s="225" t="s">
        <v>637</v>
      </c>
      <c r="H82" s="225" t="s">
        <v>644</v>
      </c>
      <c r="I82" s="225" t="s">
        <v>645</v>
      </c>
      <c r="J82" s="225" t="s">
        <v>646</v>
      </c>
      <c r="K82" s="225" t="s">
        <v>700</v>
      </c>
      <c r="L82" s="225" t="s">
        <v>648</v>
      </c>
      <c r="M82" s="241" t="s">
        <v>618</v>
      </c>
      <c r="N82" s="225" t="s">
        <v>701</v>
      </c>
    </row>
    <row r="83" spans="1:14">
      <c r="A83" s="225" t="s">
        <v>668</v>
      </c>
      <c r="B83" s="231" t="s">
        <v>681</v>
      </c>
      <c r="C83" s="223">
        <v>45841.3125</v>
      </c>
      <c r="D83" s="223">
        <v>45841.3125</v>
      </c>
      <c r="E83" s="223">
        <v>45841.395833333336</v>
      </c>
      <c r="F83" s="224">
        <f t="shared" si="1"/>
        <v>8.3333333335758653E-2</v>
      </c>
      <c r="G83" s="225" t="s">
        <v>637</v>
      </c>
      <c r="H83" s="225" t="s">
        <v>644</v>
      </c>
      <c r="I83" s="225" t="s">
        <v>645</v>
      </c>
      <c r="J83" s="225" t="s">
        <v>646</v>
      </c>
      <c r="K83" s="225" t="s">
        <v>700</v>
      </c>
      <c r="L83" s="225" t="s">
        <v>648</v>
      </c>
      <c r="M83" s="241" t="s">
        <v>618</v>
      </c>
      <c r="N83" s="225" t="s">
        <v>701</v>
      </c>
    </row>
    <row r="84" spans="1:14">
      <c r="A84" s="225" t="s">
        <v>668</v>
      </c>
      <c r="B84" s="231" t="s">
        <v>682</v>
      </c>
      <c r="C84" s="223">
        <v>45841.3125</v>
      </c>
      <c r="D84" s="223">
        <v>45841.3125</v>
      </c>
      <c r="E84" s="223">
        <v>45841.395833333336</v>
      </c>
      <c r="F84" s="224">
        <f t="shared" si="1"/>
        <v>8.3333333335758653E-2</v>
      </c>
      <c r="G84" s="225" t="s">
        <v>637</v>
      </c>
      <c r="H84" s="225" t="s">
        <v>644</v>
      </c>
      <c r="I84" s="225" t="s">
        <v>645</v>
      </c>
      <c r="J84" s="225" t="s">
        <v>646</v>
      </c>
      <c r="K84" s="225" t="s">
        <v>700</v>
      </c>
      <c r="L84" s="225" t="s">
        <v>648</v>
      </c>
      <c r="M84" s="241" t="s">
        <v>618</v>
      </c>
      <c r="N84" s="225" t="s">
        <v>701</v>
      </c>
    </row>
    <row r="85" spans="1:14">
      <c r="A85" s="225" t="s">
        <v>668</v>
      </c>
      <c r="B85" s="231" t="s">
        <v>683</v>
      </c>
      <c r="C85" s="223">
        <v>45841.3125</v>
      </c>
      <c r="D85" s="223">
        <v>45841.3125</v>
      </c>
      <c r="E85" s="223">
        <v>45841.395833333336</v>
      </c>
      <c r="F85" s="224">
        <f t="shared" si="1"/>
        <v>8.3333333335758653E-2</v>
      </c>
      <c r="G85" s="225" t="s">
        <v>637</v>
      </c>
      <c r="H85" s="225" t="s">
        <v>644</v>
      </c>
      <c r="I85" s="225" t="s">
        <v>645</v>
      </c>
      <c r="J85" s="225" t="s">
        <v>646</v>
      </c>
      <c r="K85" s="225" t="s">
        <v>700</v>
      </c>
      <c r="L85" s="225" t="s">
        <v>648</v>
      </c>
      <c r="M85" s="241" t="s">
        <v>618</v>
      </c>
      <c r="N85" s="225" t="s">
        <v>701</v>
      </c>
    </row>
    <row r="86" spans="1:14">
      <c r="A86" s="225" t="s">
        <v>668</v>
      </c>
      <c r="B86" s="231" t="s">
        <v>684</v>
      </c>
      <c r="C86" s="223">
        <v>45841.3125</v>
      </c>
      <c r="D86" s="223">
        <v>45841.3125</v>
      </c>
      <c r="E86" s="223">
        <v>45841.395833333336</v>
      </c>
      <c r="F86" s="224">
        <f t="shared" si="1"/>
        <v>8.3333333335758653E-2</v>
      </c>
      <c r="G86" s="225" t="s">
        <v>637</v>
      </c>
      <c r="H86" s="225" t="s">
        <v>644</v>
      </c>
      <c r="I86" s="225" t="s">
        <v>645</v>
      </c>
      <c r="J86" s="225" t="s">
        <v>646</v>
      </c>
      <c r="K86" s="225" t="s">
        <v>700</v>
      </c>
      <c r="L86" s="225" t="s">
        <v>648</v>
      </c>
      <c r="M86" s="241" t="s">
        <v>618</v>
      </c>
      <c r="N86" s="225" t="s">
        <v>701</v>
      </c>
    </row>
    <row r="87" spans="1:14">
      <c r="A87" s="225" t="s">
        <v>668</v>
      </c>
      <c r="B87" s="231" t="s">
        <v>685</v>
      </c>
      <c r="C87" s="223">
        <v>45841.3125</v>
      </c>
      <c r="D87" s="223">
        <v>45841.3125</v>
      </c>
      <c r="E87" s="223">
        <v>45841.395833333336</v>
      </c>
      <c r="F87" s="224">
        <f t="shared" si="1"/>
        <v>8.3333333335758653E-2</v>
      </c>
      <c r="G87" s="225" t="s">
        <v>637</v>
      </c>
      <c r="H87" s="225" t="s">
        <v>644</v>
      </c>
      <c r="I87" s="225" t="s">
        <v>645</v>
      </c>
      <c r="J87" s="225" t="s">
        <v>646</v>
      </c>
      <c r="K87" s="225" t="s">
        <v>700</v>
      </c>
      <c r="L87" s="225" t="s">
        <v>648</v>
      </c>
      <c r="M87" s="241" t="s">
        <v>618</v>
      </c>
      <c r="N87" s="225" t="s">
        <v>701</v>
      </c>
    </row>
    <row r="88" spans="1:14">
      <c r="A88" s="225" t="s">
        <v>668</v>
      </c>
      <c r="B88" s="231" t="s">
        <v>686</v>
      </c>
      <c r="C88" s="223">
        <v>45841.3125</v>
      </c>
      <c r="D88" s="223">
        <v>45841.3125</v>
      </c>
      <c r="E88" s="223">
        <v>45841.395833333336</v>
      </c>
      <c r="F88" s="224">
        <f t="shared" si="1"/>
        <v>8.3333333335758653E-2</v>
      </c>
      <c r="G88" s="225" t="s">
        <v>637</v>
      </c>
      <c r="H88" s="225" t="s">
        <v>644</v>
      </c>
      <c r="I88" s="225" t="s">
        <v>645</v>
      </c>
      <c r="J88" s="225" t="s">
        <v>646</v>
      </c>
      <c r="K88" s="225" t="s">
        <v>700</v>
      </c>
      <c r="L88" s="225" t="s">
        <v>648</v>
      </c>
      <c r="M88" s="241" t="s">
        <v>618</v>
      </c>
      <c r="N88" s="225" t="s">
        <v>701</v>
      </c>
    </row>
    <row r="89" spans="1:14">
      <c r="A89" s="225" t="s">
        <v>668</v>
      </c>
      <c r="B89" s="231" t="s">
        <v>687</v>
      </c>
      <c r="C89" s="223">
        <v>45841.3125</v>
      </c>
      <c r="D89" s="223">
        <v>45841.3125</v>
      </c>
      <c r="E89" s="223">
        <v>45841.395833333336</v>
      </c>
      <c r="F89" s="224">
        <f t="shared" si="1"/>
        <v>8.3333333335758653E-2</v>
      </c>
      <c r="G89" s="225" t="s">
        <v>637</v>
      </c>
      <c r="H89" s="225" t="s">
        <v>644</v>
      </c>
      <c r="I89" s="225" t="s">
        <v>645</v>
      </c>
      <c r="J89" s="225" t="s">
        <v>646</v>
      </c>
      <c r="K89" s="225" t="s">
        <v>700</v>
      </c>
      <c r="L89" s="225" t="s">
        <v>648</v>
      </c>
      <c r="M89" s="241" t="s">
        <v>618</v>
      </c>
      <c r="N89" s="225" t="s">
        <v>701</v>
      </c>
    </row>
    <row r="90" spans="1:14" s="121" customFormat="1">
      <c r="A90" s="225" t="s">
        <v>668</v>
      </c>
      <c r="B90" s="231" t="s">
        <v>688</v>
      </c>
      <c r="C90" s="223">
        <v>45841.3125</v>
      </c>
      <c r="D90" s="223">
        <v>45841.3125</v>
      </c>
      <c r="E90" s="223">
        <v>45841.395833333336</v>
      </c>
      <c r="F90" s="224">
        <f t="shared" si="1"/>
        <v>8.3333333335758653E-2</v>
      </c>
      <c r="G90" s="225" t="s">
        <v>637</v>
      </c>
      <c r="H90" s="225" t="s">
        <v>644</v>
      </c>
      <c r="I90" s="225" t="s">
        <v>645</v>
      </c>
      <c r="J90" s="225" t="s">
        <v>646</v>
      </c>
      <c r="K90" s="225" t="s">
        <v>700</v>
      </c>
      <c r="L90" s="225" t="s">
        <v>648</v>
      </c>
      <c r="M90" s="241" t="s">
        <v>618</v>
      </c>
      <c r="N90" s="225" t="s">
        <v>701</v>
      </c>
    </row>
    <row r="91" spans="1:14" s="121" customFormat="1">
      <c r="A91" s="1" t="s">
        <v>698</v>
      </c>
      <c r="B91" s="1" t="s">
        <v>620</v>
      </c>
      <c r="C91" s="226">
        <v>45841.615277777775</v>
      </c>
      <c r="D91" s="226">
        <v>45841.615277777775</v>
      </c>
      <c r="E91" s="226">
        <v>45841.63958333333</v>
      </c>
      <c r="F91" s="224">
        <f t="shared" si="1"/>
        <v>2.4305555554747116E-2</v>
      </c>
      <c r="G91" s="225" t="s">
        <v>637</v>
      </c>
      <c r="H91" s="225" t="s">
        <v>644</v>
      </c>
      <c r="I91" s="225" t="s">
        <v>645</v>
      </c>
      <c r="J91" s="225" t="s">
        <v>646</v>
      </c>
      <c r="K91" s="225" t="s">
        <v>647</v>
      </c>
      <c r="L91" s="123" t="s">
        <v>648</v>
      </c>
      <c r="M91" s="241" t="s">
        <v>618</v>
      </c>
      <c r="N91" s="225" t="s">
        <v>702</v>
      </c>
    </row>
    <row r="92" spans="1:14" s="121" customFormat="1">
      <c r="A92" s="1" t="s">
        <v>698</v>
      </c>
      <c r="B92" s="1" t="s">
        <v>666</v>
      </c>
      <c r="C92" s="226">
        <v>45841.615277777775</v>
      </c>
      <c r="D92" s="226">
        <v>45841.615277777775</v>
      </c>
      <c r="E92" s="226">
        <v>45841.63958333333</v>
      </c>
      <c r="F92" s="224">
        <f t="shared" si="1"/>
        <v>2.4305555554747116E-2</v>
      </c>
      <c r="G92" s="225" t="s">
        <v>637</v>
      </c>
      <c r="H92" s="225" t="s">
        <v>644</v>
      </c>
      <c r="I92" s="225" t="s">
        <v>645</v>
      </c>
      <c r="J92" s="225" t="s">
        <v>646</v>
      </c>
      <c r="K92" s="225" t="s">
        <v>647</v>
      </c>
      <c r="L92" s="123" t="s">
        <v>648</v>
      </c>
      <c r="M92" s="241" t="s">
        <v>618</v>
      </c>
      <c r="N92" s="225" t="s">
        <v>702</v>
      </c>
    </row>
    <row r="93" spans="1:14" s="121" customFormat="1">
      <c r="A93" s="1" t="s">
        <v>698</v>
      </c>
      <c r="B93" s="1" t="s">
        <v>667</v>
      </c>
      <c r="C93" s="226">
        <v>45841.615277777775</v>
      </c>
      <c r="D93" s="226">
        <v>45841.615277777775</v>
      </c>
      <c r="E93" s="226">
        <v>45841.63958333333</v>
      </c>
      <c r="F93" s="224">
        <f t="shared" si="1"/>
        <v>2.4305555554747116E-2</v>
      </c>
      <c r="G93" s="225" t="s">
        <v>637</v>
      </c>
      <c r="H93" s="225" t="s">
        <v>644</v>
      </c>
      <c r="I93" s="225" t="s">
        <v>645</v>
      </c>
      <c r="J93" s="225" t="s">
        <v>646</v>
      </c>
      <c r="K93" s="225" t="s">
        <v>647</v>
      </c>
      <c r="L93" s="123" t="s">
        <v>648</v>
      </c>
      <c r="M93" s="241" t="s">
        <v>618</v>
      </c>
      <c r="N93" s="225" t="s">
        <v>702</v>
      </c>
    </row>
    <row r="94" spans="1:14" s="121" customFormat="1">
      <c r="A94" s="1" t="s">
        <v>698</v>
      </c>
      <c r="B94" s="1" t="s">
        <v>621</v>
      </c>
      <c r="C94" s="226">
        <v>45841.615277777775</v>
      </c>
      <c r="D94" s="226">
        <v>45841.615277777775</v>
      </c>
      <c r="E94" s="226">
        <v>45841.63958333333</v>
      </c>
      <c r="F94" s="224">
        <f t="shared" si="1"/>
        <v>2.4305555554747116E-2</v>
      </c>
      <c r="G94" s="225" t="s">
        <v>637</v>
      </c>
      <c r="H94" s="225" t="s">
        <v>644</v>
      </c>
      <c r="I94" s="225" t="s">
        <v>645</v>
      </c>
      <c r="J94" s="225" t="s">
        <v>646</v>
      </c>
      <c r="K94" s="225" t="s">
        <v>647</v>
      </c>
      <c r="L94" s="123" t="s">
        <v>648</v>
      </c>
      <c r="M94" s="241" t="s">
        <v>618</v>
      </c>
      <c r="N94" s="225" t="s">
        <v>702</v>
      </c>
    </row>
    <row r="95" spans="1:14" s="121" customFormat="1">
      <c r="A95" s="1" t="s">
        <v>698</v>
      </c>
      <c r="B95" s="1" t="s">
        <v>636</v>
      </c>
      <c r="C95" s="226">
        <v>45841.615277777775</v>
      </c>
      <c r="D95" s="226">
        <v>45841.615277777775</v>
      </c>
      <c r="E95" s="226">
        <v>45841.63958333333</v>
      </c>
      <c r="F95" s="224">
        <f t="shared" si="1"/>
        <v>2.4305555554747116E-2</v>
      </c>
      <c r="G95" s="225" t="s">
        <v>637</v>
      </c>
      <c r="H95" s="225" t="s">
        <v>644</v>
      </c>
      <c r="I95" s="225" t="s">
        <v>645</v>
      </c>
      <c r="J95" s="225" t="s">
        <v>646</v>
      </c>
      <c r="K95" s="225" t="s">
        <v>647</v>
      </c>
      <c r="L95" s="123" t="s">
        <v>648</v>
      </c>
      <c r="M95" s="241" t="s">
        <v>618</v>
      </c>
      <c r="N95" s="225" t="s">
        <v>702</v>
      </c>
    </row>
    <row r="96" spans="1:14" s="121" customFormat="1">
      <c r="A96" s="225" t="s">
        <v>668</v>
      </c>
      <c r="B96" s="123" t="s">
        <v>669</v>
      </c>
      <c r="C96" s="226">
        <v>45842.284722222219</v>
      </c>
      <c r="D96" s="226">
        <v>45842.284722222219</v>
      </c>
      <c r="E96" s="226">
        <v>45842.337500000001</v>
      </c>
      <c r="F96" s="224">
        <f t="shared" si="1"/>
        <v>5.2777777782466728E-2</v>
      </c>
      <c r="G96" s="225" t="s">
        <v>613</v>
      </c>
      <c r="H96" s="225"/>
      <c r="I96" s="225" t="s">
        <v>614</v>
      </c>
      <c r="J96" s="225" t="s">
        <v>615</v>
      </c>
      <c r="K96" s="227" t="s">
        <v>703</v>
      </c>
      <c r="L96" s="123" t="s">
        <v>655</v>
      </c>
      <c r="M96" s="241" t="s">
        <v>656</v>
      </c>
      <c r="N96" s="225" t="s">
        <v>665</v>
      </c>
    </row>
    <row r="97" spans="1:14" s="121" customFormat="1">
      <c r="A97" s="225" t="s">
        <v>668</v>
      </c>
      <c r="B97" s="123" t="s">
        <v>670</v>
      </c>
      <c r="C97" s="226">
        <v>45842.284722222219</v>
      </c>
      <c r="D97" s="226">
        <v>45842.284722222219</v>
      </c>
      <c r="E97" s="226">
        <v>45842.337500000001</v>
      </c>
      <c r="F97" s="224">
        <f t="shared" si="1"/>
        <v>5.2777777782466728E-2</v>
      </c>
      <c r="G97" s="225" t="s">
        <v>613</v>
      </c>
      <c r="H97" s="225"/>
      <c r="I97" s="225" t="s">
        <v>614</v>
      </c>
      <c r="J97" s="225" t="s">
        <v>615</v>
      </c>
      <c r="K97" s="227" t="s">
        <v>703</v>
      </c>
      <c r="L97" s="123" t="s">
        <v>655</v>
      </c>
      <c r="M97" s="241" t="s">
        <v>656</v>
      </c>
      <c r="N97" s="225" t="s">
        <v>665</v>
      </c>
    </row>
    <row r="98" spans="1:14" s="121" customFormat="1">
      <c r="A98" s="225" t="s">
        <v>668</v>
      </c>
      <c r="B98" s="123" t="s">
        <v>671</v>
      </c>
      <c r="C98" s="226">
        <v>45842.284722222219</v>
      </c>
      <c r="D98" s="226">
        <v>45842.284722222219</v>
      </c>
      <c r="E98" s="226">
        <v>45842.337500000001</v>
      </c>
      <c r="F98" s="224">
        <f t="shared" si="1"/>
        <v>5.2777777782466728E-2</v>
      </c>
      <c r="G98" s="225" t="s">
        <v>613</v>
      </c>
      <c r="H98" s="225"/>
      <c r="I98" s="225" t="s">
        <v>614</v>
      </c>
      <c r="J98" s="225" t="s">
        <v>615</v>
      </c>
      <c r="K98" s="227" t="s">
        <v>703</v>
      </c>
      <c r="L98" s="123" t="s">
        <v>655</v>
      </c>
      <c r="M98" s="241" t="s">
        <v>656</v>
      </c>
      <c r="N98" s="225" t="s">
        <v>665</v>
      </c>
    </row>
    <row r="99" spans="1:14" s="121" customFormat="1">
      <c r="A99" s="225" t="s">
        <v>668</v>
      </c>
      <c r="B99" s="123" t="s">
        <v>672</v>
      </c>
      <c r="C99" s="226">
        <v>45842.284722222219</v>
      </c>
      <c r="D99" s="226">
        <v>45842.284722222219</v>
      </c>
      <c r="E99" s="226">
        <v>45842.337500000001</v>
      </c>
      <c r="F99" s="224">
        <f t="shared" si="1"/>
        <v>5.2777777782466728E-2</v>
      </c>
      <c r="G99" s="225" t="s">
        <v>613</v>
      </c>
      <c r="H99" s="225"/>
      <c r="I99" s="225" t="s">
        <v>614</v>
      </c>
      <c r="J99" s="225" t="s">
        <v>615</v>
      </c>
      <c r="K99" s="227" t="s">
        <v>703</v>
      </c>
      <c r="L99" s="123" t="s">
        <v>655</v>
      </c>
      <c r="M99" s="241" t="s">
        <v>656</v>
      </c>
      <c r="N99" s="225" t="s">
        <v>665</v>
      </c>
    </row>
    <row r="100" spans="1:14" s="121" customFormat="1">
      <c r="A100" s="225" t="s">
        <v>668</v>
      </c>
      <c r="B100" s="123" t="s">
        <v>673</v>
      </c>
      <c r="C100" s="226">
        <v>45842.284722222219</v>
      </c>
      <c r="D100" s="226">
        <v>45842.284722222219</v>
      </c>
      <c r="E100" s="226">
        <v>45842.337500000001</v>
      </c>
      <c r="F100" s="224">
        <f t="shared" si="1"/>
        <v>5.2777777782466728E-2</v>
      </c>
      <c r="G100" s="225" t="s">
        <v>613</v>
      </c>
      <c r="H100" s="225"/>
      <c r="I100" s="225" t="s">
        <v>614</v>
      </c>
      <c r="J100" s="225" t="s">
        <v>615</v>
      </c>
      <c r="K100" s="227" t="s">
        <v>703</v>
      </c>
      <c r="L100" s="123" t="s">
        <v>655</v>
      </c>
      <c r="M100" s="241" t="s">
        <v>656</v>
      </c>
      <c r="N100" s="225" t="s">
        <v>665</v>
      </c>
    </row>
    <row r="101" spans="1:14" s="121" customFormat="1">
      <c r="A101" s="225" t="s">
        <v>668</v>
      </c>
      <c r="B101" s="123" t="s">
        <v>674</v>
      </c>
      <c r="C101" s="226">
        <v>45842.284722222219</v>
      </c>
      <c r="D101" s="226">
        <v>45842.284722222219</v>
      </c>
      <c r="E101" s="226">
        <v>45842.337500000001</v>
      </c>
      <c r="F101" s="224">
        <f t="shared" si="1"/>
        <v>5.2777777782466728E-2</v>
      </c>
      <c r="G101" s="225" t="s">
        <v>613</v>
      </c>
      <c r="H101" s="225"/>
      <c r="I101" s="225" t="s">
        <v>614</v>
      </c>
      <c r="J101" s="225" t="s">
        <v>615</v>
      </c>
      <c r="K101" s="227" t="s">
        <v>703</v>
      </c>
      <c r="L101" s="123" t="s">
        <v>655</v>
      </c>
      <c r="M101" s="241" t="s">
        <v>656</v>
      </c>
      <c r="N101" s="225" t="s">
        <v>665</v>
      </c>
    </row>
    <row r="102" spans="1:14" s="121" customFormat="1">
      <c r="A102" s="225" t="s">
        <v>668</v>
      </c>
      <c r="B102" s="123" t="s">
        <v>675</v>
      </c>
      <c r="C102" s="226">
        <v>45842.284722222219</v>
      </c>
      <c r="D102" s="226">
        <v>45842.284722222219</v>
      </c>
      <c r="E102" s="226">
        <v>45842.337500000001</v>
      </c>
      <c r="F102" s="224">
        <f t="shared" si="1"/>
        <v>5.2777777782466728E-2</v>
      </c>
      <c r="G102" s="225" t="s">
        <v>613</v>
      </c>
      <c r="H102" s="225"/>
      <c r="I102" s="225" t="s">
        <v>614</v>
      </c>
      <c r="J102" s="225" t="s">
        <v>615</v>
      </c>
      <c r="K102" s="227" t="s">
        <v>703</v>
      </c>
      <c r="L102" s="123" t="s">
        <v>655</v>
      </c>
      <c r="M102" s="241" t="s">
        <v>656</v>
      </c>
      <c r="N102" s="225" t="s">
        <v>665</v>
      </c>
    </row>
    <row r="103" spans="1:14" s="121" customFormat="1">
      <c r="A103" s="225" t="s">
        <v>668</v>
      </c>
      <c r="B103" s="123" t="s">
        <v>676</v>
      </c>
      <c r="C103" s="226">
        <v>45842.284722222219</v>
      </c>
      <c r="D103" s="226">
        <v>45842.284722222219</v>
      </c>
      <c r="E103" s="226">
        <v>45842.337500000001</v>
      </c>
      <c r="F103" s="224">
        <f t="shared" si="1"/>
        <v>5.2777777782466728E-2</v>
      </c>
      <c r="G103" s="225" t="s">
        <v>613</v>
      </c>
      <c r="H103" s="225"/>
      <c r="I103" s="225" t="s">
        <v>614</v>
      </c>
      <c r="J103" s="225" t="s">
        <v>615</v>
      </c>
      <c r="K103" s="227" t="s">
        <v>703</v>
      </c>
      <c r="L103" s="123" t="s">
        <v>655</v>
      </c>
      <c r="M103" s="241" t="s">
        <v>656</v>
      </c>
      <c r="N103" s="225" t="s">
        <v>665</v>
      </c>
    </row>
    <row r="104" spans="1:14" s="121" customFormat="1">
      <c r="A104" s="225" t="s">
        <v>668</v>
      </c>
      <c r="B104" s="123" t="s">
        <v>677</v>
      </c>
      <c r="C104" s="226">
        <v>45842.284722222219</v>
      </c>
      <c r="D104" s="226">
        <v>45842.284722222219</v>
      </c>
      <c r="E104" s="226">
        <v>45842.337500000001</v>
      </c>
      <c r="F104" s="224">
        <f t="shared" si="1"/>
        <v>5.2777777782466728E-2</v>
      </c>
      <c r="G104" s="225" t="s">
        <v>613</v>
      </c>
      <c r="H104" s="225"/>
      <c r="I104" s="225" t="s">
        <v>614</v>
      </c>
      <c r="J104" s="225" t="s">
        <v>615</v>
      </c>
      <c r="K104" s="227" t="s">
        <v>703</v>
      </c>
      <c r="L104" s="123" t="s">
        <v>655</v>
      </c>
      <c r="M104" s="241" t="s">
        <v>656</v>
      </c>
      <c r="N104" s="225" t="s">
        <v>665</v>
      </c>
    </row>
    <row r="105" spans="1:14" s="121" customFormat="1">
      <c r="A105" s="225" t="s">
        <v>668</v>
      </c>
      <c r="B105" s="123" t="s">
        <v>678</v>
      </c>
      <c r="C105" s="226">
        <v>45842.284722222219</v>
      </c>
      <c r="D105" s="226">
        <v>45842.284722222219</v>
      </c>
      <c r="E105" s="226">
        <v>45842.337500000001</v>
      </c>
      <c r="F105" s="224">
        <f t="shared" si="1"/>
        <v>5.2777777782466728E-2</v>
      </c>
      <c r="G105" s="225" t="s">
        <v>613</v>
      </c>
      <c r="H105" s="225"/>
      <c r="I105" s="225" t="s">
        <v>614</v>
      </c>
      <c r="J105" s="225" t="s">
        <v>615</v>
      </c>
      <c r="K105" s="227" t="s">
        <v>703</v>
      </c>
      <c r="L105" s="123" t="s">
        <v>655</v>
      </c>
      <c r="M105" s="241" t="s">
        <v>656</v>
      </c>
      <c r="N105" s="225" t="s">
        <v>665</v>
      </c>
    </row>
    <row r="106" spans="1:14" s="121" customFormat="1">
      <c r="A106" s="225" t="s">
        <v>668</v>
      </c>
      <c r="B106" s="123" t="s">
        <v>679</v>
      </c>
      <c r="C106" s="226">
        <v>45842.284722222219</v>
      </c>
      <c r="D106" s="226">
        <v>45842.284722222219</v>
      </c>
      <c r="E106" s="226">
        <v>45842.337500000001</v>
      </c>
      <c r="F106" s="224">
        <f t="shared" si="1"/>
        <v>5.2777777782466728E-2</v>
      </c>
      <c r="G106" s="225" t="s">
        <v>613</v>
      </c>
      <c r="H106" s="225"/>
      <c r="I106" s="225" t="s">
        <v>614</v>
      </c>
      <c r="J106" s="225" t="s">
        <v>615</v>
      </c>
      <c r="K106" s="227" t="s">
        <v>703</v>
      </c>
      <c r="L106" s="123" t="s">
        <v>655</v>
      </c>
      <c r="M106" s="241" t="s">
        <v>656</v>
      </c>
      <c r="N106" s="225" t="s">
        <v>665</v>
      </c>
    </row>
    <row r="107" spans="1:14" s="121" customFormat="1">
      <c r="A107" s="225" t="s">
        <v>668</v>
      </c>
      <c r="B107" s="123" t="s">
        <v>680</v>
      </c>
      <c r="C107" s="226">
        <v>45842.284722222219</v>
      </c>
      <c r="D107" s="226">
        <v>45842.284722222219</v>
      </c>
      <c r="E107" s="226">
        <v>45842.337500000001</v>
      </c>
      <c r="F107" s="224">
        <f t="shared" si="1"/>
        <v>5.2777777782466728E-2</v>
      </c>
      <c r="G107" s="225" t="s">
        <v>613</v>
      </c>
      <c r="H107" s="225"/>
      <c r="I107" s="225" t="s">
        <v>614</v>
      </c>
      <c r="J107" s="225" t="s">
        <v>615</v>
      </c>
      <c r="K107" s="227" t="s">
        <v>703</v>
      </c>
      <c r="L107" s="123" t="s">
        <v>655</v>
      </c>
      <c r="M107" s="241" t="s">
        <v>656</v>
      </c>
      <c r="N107" s="225" t="s">
        <v>665</v>
      </c>
    </row>
    <row r="108" spans="1:14" s="121" customFormat="1">
      <c r="A108" s="225" t="s">
        <v>668</v>
      </c>
      <c r="B108" s="123" t="s">
        <v>681</v>
      </c>
      <c r="C108" s="226">
        <v>45842.284722222219</v>
      </c>
      <c r="D108" s="226">
        <v>45842.284722222219</v>
      </c>
      <c r="E108" s="226">
        <v>45842.337500000001</v>
      </c>
      <c r="F108" s="224">
        <f t="shared" si="1"/>
        <v>5.2777777782466728E-2</v>
      </c>
      <c r="G108" s="225" t="s">
        <v>613</v>
      </c>
      <c r="H108" s="225"/>
      <c r="I108" s="225" t="s">
        <v>614</v>
      </c>
      <c r="J108" s="225" t="s">
        <v>615</v>
      </c>
      <c r="K108" s="227" t="s">
        <v>703</v>
      </c>
      <c r="L108" s="123" t="s">
        <v>655</v>
      </c>
      <c r="M108" s="241" t="s">
        <v>656</v>
      </c>
      <c r="N108" s="225" t="s">
        <v>665</v>
      </c>
    </row>
    <row r="109" spans="1:14" s="121" customFormat="1">
      <c r="A109" s="225" t="s">
        <v>668</v>
      </c>
      <c r="B109" s="123" t="s">
        <v>682</v>
      </c>
      <c r="C109" s="226">
        <v>45842.284722222219</v>
      </c>
      <c r="D109" s="226">
        <v>45842.284722222219</v>
      </c>
      <c r="E109" s="226">
        <v>45842.337500000001</v>
      </c>
      <c r="F109" s="224">
        <f t="shared" si="1"/>
        <v>5.2777777782466728E-2</v>
      </c>
      <c r="G109" s="225" t="s">
        <v>613</v>
      </c>
      <c r="H109" s="225"/>
      <c r="I109" s="225" t="s">
        <v>614</v>
      </c>
      <c r="J109" s="225" t="s">
        <v>615</v>
      </c>
      <c r="K109" s="227" t="s">
        <v>703</v>
      </c>
      <c r="L109" s="123" t="s">
        <v>655</v>
      </c>
      <c r="M109" s="241" t="s">
        <v>656</v>
      </c>
      <c r="N109" s="225" t="s">
        <v>665</v>
      </c>
    </row>
    <row r="110" spans="1:14" s="121" customFormat="1">
      <c r="A110" s="225" t="s">
        <v>668</v>
      </c>
      <c r="B110" s="123" t="s">
        <v>683</v>
      </c>
      <c r="C110" s="226">
        <v>45842.284722222219</v>
      </c>
      <c r="D110" s="226">
        <v>45842.284722222219</v>
      </c>
      <c r="E110" s="226">
        <v>45842.337500000001</v>
      </c>
      <c r="F110" s="224">
        <f t="shared" si="1"/>
        <v>5.2777777782466728E-2</v>
      </c>
      <c r="G110" s="225" t="s">
        <v>613</v>
      </c>
      <c r="H110" s="225"/>
      <c r="I110" s="225" t="s">
        <v>614</v>
      </c>
      <c r="J110" s="225" t="s">
        <v>615</v>
      </c>
      <c r="K110" s="227" t="s">
        <v>703</v>
      </c>
      <c r="L110" s="123" t="s">
        <v>655</v>
      </c>
      <c r="M110" s="241" t="s">
        <v>656</v>
      </c>
      <c r="N110" s="225" t="s">
        <v>665</v>
      </c>
    </row>
    <row r="111" spans="1:14" s="121" customFormat="1">
      <c r="A111" s="225" t="s">
        <v>668</v>
      </c>
      <c r="B111" s="123" t="s">
        <v>684</v>
      </c>
      <c r="C111" s="226">
        <v>45842.284722222219</v>
      </c>
      <c r="D111" s="226">
        <v>45842.284722222219</v>
      </c>
      <c r="E111" s="226">
        <v>45842.337500000001</v>
      </c>
      <c r="F111" s="224">
        <f t="shared" si="1"/>
        <v>5.2777777782466728E-2</v>
      </c>
      <c r="G111" s="225" t="s">
        <v>613</v>
      </c>
      <c r="H111" s="225"/>
      <c r="I111" s="225" t="s">
        <v>614</v>
      </c>
      <c r="J111" s="225" t="s">
        <v>615</v>
      </c>
      <c r="K111" s="227" t="s">
        <v>703</v>
      </c>
      <c r="L111" s="123" t="s">
        <v>655</v>
      </c>
      <c r="M111" s="241" t="s">
        <v>656</v>
      </c>
      <c r="N111" s="225" t="s">
        <v>665</v>
      </c>
    </row>
    <row r="112" spans="1:14" s="121" customFormat="1">
      <c r="A112" s="225" t="s">
        <v>668</v>
      </c>
      <c r="B112" s="123" t="s">
        <v>685</v>
      </c>
      <c r="C112" s="226">
        <v>45842.284722222219</v>
      </c>
      <c r="D112" s="226">
        <v>45842.284722222219</v>
      </c>
      <c r="E112" s="226">
        <v>45842.337500000001</v>
      </c>
      <c r="F112" s="224">
        <f t="shared" si="1"/>
        <v>5.2777777782466728E-2</v>
      </c>
      <c r="G112" s="225" t="s">
        <v>613</v>
      </c>
      <c r="H112" s="225"/>
      <c r="I112" s="225" t="s">
        <v>614</v>
      </c>
      <c r="J112" s="225" t="s">
        <v>615</v>
      </c>
      <c r="K112" s="227" t="s">
        <v>703</v>
      </c>
      <c r="L112" s="123" t="s">
        <v>655</v>
      </c>
      <c r="M112" s="241" t="s">
        <v>656</v>
      </c>
      <c r="N112" s="225" t="s">
        <v>665</v>
      </c>
    </row>
    <row r="113" spans="1:14" s="121" customFormat="1">
      <c r="A113" s="225" t="s">
        <v>668</v>
      </c>
      <c r="B113" s="123" t="s">
        <v>686</v>
      </c>
      <c r="C113" s="226">
        <v>45842.284722222219</v>
      </c>
      <c r="D113" s="226">
        <v>45842.284722222219</v>
      </c>
      <c r="E113" s="226">
        <v>45842.337500000001</v>
      </c>
      <c r="F113" s="224">
        <f t="shared" si="1"/>
        <v>5.2777777782466728E-2</v>
      </c>
      <c r="G113" s="225" t="s">
        <v>613</v>
      </c>
      <c r="H113" s="225"/>
      <c r="I113" s="225" t="s">
        <v>614</v>
      </c>
      <c r="J113" s="225" t="s">
        <v>615</v>
      </c>
      <c r="K113" s="227" t="s">
        <v>703</v>
      </c>
      <c r="L113" s="123" t="s">
        <v>655</v>
      </c>
      <c r="M113" s="241" t="s">
        <v>656</v>
      </c>
      <c r="N113" s="225" t="s">
        <v>665</v>
      </c>
    </row>
    <row r="114" spans="1:14" ht="15" customHeight="1">
      <c r="A114" s="225" t="s">
        <v>668</v>
      </c>
      <c r="B114" s="123" t="s">
        <v>687</v>
      </c>
      <c r="C114" s="226">
        <v>45842.284722222219</v>
      </c>
      <c r="D114" s="226">
        <v>45842.284722222219</v>
      </c>
      <c r="E114" s="226">
        <v>45842.337500000001</v>
      </c>
      <c r="F114" s="224">
        <f t="shared" si="1"/>
        <v>5.2777777782466728E-2</v>
      </c>
      <c r="G114" s="225" t="s">
        <v>613</v>
      </c>
      <c r="H114" s="225"/>
      <c r="I114" s="225" t="s">
        <v>614</v>
      </c>
      <c r="J114" s="225" t="s">
        <v>615</v>
      </c>
      <c r="K114" s="227" t="s">
        <v>703</v>
      </c>
      <c r="L114" s="123" t="s">
        <v>655</v>
      </c>
      <c r="M114" s="241" t="s">
        <v>656</v>
      </c>
      <c r="N114" s="225" t="s">
        <v>665</v>
      </c>
    </row>
    <row r="115" spans="1:14">
      <c r="A115" s="225" t="s">
        <v>668</v>
      </c>
      <c r="B115" s="123" t="s">
        <v>688</v>
      </c>
      <c r="C115" s="226">
        <v>45842.284722222219</v>
      </c>
      <c r="D115" s="226">
        <v>45842.284722222219</v>
      </c>
      <c r="E115" s="226">
        <v>45842.337500000001</v>
      </c>
      <c r="F115" s="224">
        <f t="shared" si="1"/>
        <v>5.2777777782466728E-2</v>
      </c>
      <c r="G115" s="225" t="s">
        <v>613</v>
      </c>
      <c r="H115" s="225"/>
      <c r="I115" s="225" t="s">
        <v>614</v>
      </c>
      <c r="J115" s="225" t="s">
        <v>615</v>
      </c>
      <c r="K115" s="227" t="s">
        <v>703</v>
      </c>
      <c r="L115" s="123" t="s">
        <v>655</v>
      </c>
      <c r="M115" s="241" t="s">
        <v>656</v>
      </c>
      <c r="N115" s="225" t="s">
        <v>665</v>
      </c>
    </row>
    <row r="116" spans="1:14">
      <c r="A116" s="225" t="s">
        <v>668</v>
      </c>
      <c r="B116" s="123" t="s">
        <v>689</v>
      </c>
      <c r="C116" s="226">
        <v>45842.284722222219</v>
      </c>
      <c r="D116" s="226">
        <v>45842.284722222219</v>
      </c>
      <c r="E116" s="226">
        <v>45842.337500000001</v>
      </c>
      <c r="F116" s="224">
        <f t="shared" si="1"/>
        <v>5.2777777782466728E-2</v>
      </c>
      <c r="G116" s="225" t="s">
        <v>613</v>
      </c>
      <c r="H116" s="225"/>
      <c r="I116" s="225" t="s">
        <v>614</v>
      </c>
      <c r="J116" s="225" t="s">
        <v>615</v>
      </c>
      <c r="K116" s="227" t="s">
        <v>703</v>
      </c>
      <c r="L116" s="123" t="s">
        <v>655</v>
      </c>
      <c r="M116" s="241" t="s">
        <v>656</v>
      </c>
      <c r="N116" s="225" t="s">
        <v>665</v>
      </c>
    </row>
    <row r="117" spans="1:14">
      <c r="A117" s="225" t="s">
        <v>668</v>
      </c>
      <c r="B117" s="123" t="s">
        <v>690</v>
      </c>
      <c r="C117" s="226">
        <v>45842.284722222219</v>
      </c>
      <c r="D117" s="226">
        <v>45842.284722222219</v>
      </c>
      <c r="E117" s="226">
        <v>45842.337500000001</v>
      </c>
      <c r="F117" s="224">
        <f t="shared" si="1"/>
        <v>5.2777777782466728E-2</v>
      </c>
      <c r="G117" s="225" t="s">
        <v>613</v>
      </c>
      <c r="H117" s="225"/>
      <c r="I117" s="225" t="s">
        <v>614</v>
      </c>
      <c r="J117" s="225" t="s">
        <v>615</v>
      </c>
      <c r="K117" s="227" t="s">
        <v>703</v>
      </c>
      <c r="L117" s="123" t="s">
        <v>655</v>
      </c>
      <c r="M117" s="241" t="s">
        <v>656</v>
      </c>
      <c r="N117" s="225" t="s">
        <v>665</v>
      </c>
    </row>
    <row r="118" spans="1:14">
      <c r="A118" s="225" t="s">
        <v>668</v>
      </c>
      <c r="B118" s="123" t="s">
        <v>691</v>
      </c>
      <c r="C118" s="226">
        <v>45842.284722222219</v>
      </c>
      <c r="D118" s="226">
        <v>45842.284722222219</v>
      </c>
      <c r="E118" s="226">
        <v>45842.337500000001</v>
      </c>
      <c r="F118" s="224">
        <f t="shared" si="1"/>
        <v>5.2777777782466728E-2</v>
      </c>
      <c r="G118" s="225" t="s">
        <v>613</v>
      </c>
      <c r="H118" s="225"/>
      <c r="I118" s="225" t="s">
        <v>614</v>
      </c>
      <c r="J118" s="225" t="s">
        <v>615</v>
      </c>
      <c r="K118" s="227" t="s">
        <v>703</v>
      </c>
      <c r="L118" s="123" t="s">
        <v>655</v>
      </c>
      <c r="M118" s="241" t="s">
        <v>656</v>
      </c>
      <c r="N118" s="225" t="s">
        <v>665</v>
      </c>
    </row>
    <row r="119" spans="1:14">
      <c r="A119" s="225" t="s">
        <v>668</v>
      </c>
      <c r="B119" s="123" t="s">
        <v>692</v>
      </c>
      <c r="C119" s="226">
        <v>45842.284722222219</v>
      </c>
      <c r="D119" s="226">
        <v>45842.284722222219</v>
      </c>
      <c r="E119" s="226">
        <v>45842.337500000001</v>
      </c>
      <c r="F119" s="224">
        <f t="shared" si="1"/>
        <v>5.2777777782466728E-2</v>
      </c>
      <c r="G119" s="225" t="s">
        <v>613</v>
      </c>
      <c r="H119" s="225"/>
      <c r="I119" s="225" t="s">
        <v>614</v>
      </c>
      <c r="J119" s="225" t="s">
        <v>615</v>
      </c>
      <c r="K119" s="227" t="s">
        <v>703</v>
      </c>
      <c r="L119" s="123" t="s">
        <v>655</v>
      </c>
      <c r="M119" s="241" t="s">
        <v>656</v>
      </c>
      <c r="N119" s="225" t="s">
        <v>665</v>
      </c>
    </row>
    <row r="120" spans="1:14">
      <c r="A120" s="225" t="s">
        <v>668</v>
      </c>
      <c r="B120" s="123" t="s">
        <v>693</v>
      </c>
      <c r="C120" s="226">
        <v>45842.284722222219</v>
      </c>
      <c r="D120" s="226">
        <v>45842.284722222219</v>
      </c>
      <c r="E120" s="226">
        <v>45842.337500000001</v>
      </c>
      <c r="F120" s="224">
        <f t="shared" si="1"/>
        <v>5.2777777782466728E-2</v>
      </c>
      <c r="G120" s="225" t="s">
        <v>613</v>
      </c>
      <c r="H120" s="225"/>
      <c r="I120" s="225" t="s">
        <v>614</v>
      </c>
      <c r="J120" s="225" t="s">
        <v>615</v>
      </c>
      <c r="K120" s="227" t="s">
        <v>703</v>
      </c>
      <c r="L120" s="123" t="s">
        <v>655</v>
      </c>
      <c r="M120" s="241" t="s">
        <v>656</v>
      </c>
      <c r="N120" s="225" t="s">
        <v>665</v>
      </c>
    </row>
    <row r="121" spans="1:14">
      <c r="A121" s="225" t="s">
        <v>668</v>
      </c>
      <c r="B121" s="123" t="s">
        <v>694</v>
      </c>
      <c r="C121" s="226">
        <v>45842.284722222219</v>
      </c>
      <c r="D121" s="226">
        <v>45842.284722222219</v>
      </c>
      <c r="E121" s="226">
        <v>45842.337500000001</v>
      </c>
      <c r="F121" s="224">
        <f t="shared" si="1"/>
        <v>5.2777777782466728E-2</v>
      </c>
      <c r="G121" s="225" t="s">
        <v>613</v>
      </c>
      <c r="H121" s="225"/>
      <c r="I121" s="225" t="s">
        <v>614</v>
      </c>
      <c r="J121" s="225" t="s">
        <v>615</v>
      </c>
      <c r="K121" s="227" t="s">
        <v>703</v>
      </c>
      <c r="L121" s="123" t="s">
        <v>655</v>
      </c>
      <c r="M121" s="241" t="s">
        <v>656</v>
      </c>
      <c r="N121" s="225" t="s">
        <v>665</v>
      </c>
    </row>
    <row r="122" spans="1:14">
      <c r="A122" s="225" t="s">
        <v>668</v>
      </c>
      <c r="B122" s="123" t="s">
        <v>695</v>
      </c>
      <c r="C122" s="226">
        <v>45842.284722222219</v>
      </c>
      <c r="D122" s="226">
        <v>45842.284722222219</v>
      </c>
      <c r="E122" s="226">
        <v>45842.337500000001</v>
      </c>
      <c r="F122" s="224">
        <f t="shared" si="1"/>
        <v>5.2777777782466728E-2</v>
      </c>
      <c r="G122" s="225" t="s">
        <v>613</v>
      </c>
      <c r="H122" s="225"/>
      <c r="I122" s="225" t="s">
        <v>614</v>
      </c>
      <c r="J122" s="225" t="s">
        <v>615</v>
      </c>
      <c r="K122" s="227" t="s">
        <v>703</v>
      </c>
      <c r="L122" s="123" t="s">
        <v>655</v>
      </c>
      <c r="M122" s="241" t="s">
        <v>656</v>
      </c>
      <c r="N122" s="225" t="s">
        <v>665</v>
      </c>
    </row>
    <row r="123" spans="1:14">
      <c r="A123" s="225" t="s">
        <v>668</v>
      </c>
      <c r="B123" s="123" t="s">
        <v>696</v>
      </c>
      <c r="C123" s="226">
        <v>45842.284722222219</v>
      </c>
      <c r="D123" s="226">
        <v>45842.284722222219</v>
      </c>
      <c r="E123" s="226">
        <v>45842.337500000001</v>
      </c>
      <c r="F123" s="224">
        <f t="shared" si="1"/>
        <v>5.2777777782466728E-2</v>
      </c>
      <c r="G123" s="225" t="s">
        <v>613</v>
      </c>
      <c r="H123" s="225"/>
      <c r="I123" s="225" t="s">
        <v>614</v>
      </c>
      <c r="J123" s="225" t="s">
        <v>615</v>
      </c>
      <c r="K123" s="227" t="s">
        <v>703</v>
      </c>
      <c r="L123" s="123" t="s">
        <v>655</v>
      </c>
      <c r="M123" s="241" t="s">
        <v>656</v>
      </c>
      <c r="N123" s="225" t="s">
        <v>665</v>
      </c>
    </row>
    <row r="124" spans="1:14">
      <c r="A124" s="225" t="s">
        <v>668</v>
      </c>
      <c r="B124" s="123" t="s">
        <v>697</v>
      </c>
      <c r="C124" s="226">
        <v>45842.284722222219</v>
      </c>
      <c r="D124" s="226">
        <v>45842.284722222219</v>
      </c>
      <c r="E124" s="226">
        <v>45842.337500000001</v>
      </c>
      <c r="F124" s="224">
        <f t="shared" si="1"/>
        <v>5.2777777782466728E-2</v>
      </c>
      <c r="G124" s="225" t="s">
        <v>613</v>
      </c>
      <c r="H124" s="225"/>
      <c r="I124" s="225" t="s">
        <v>614</v>
      </c>
      <c r="J124" s="225" t="s">
        <v>615</v>
      </c>
      <c r="K124" s="227" t="s">
        <v>703</v>
      </c>
      <c r="L124" s="123" t="s">
        <v>655</v>
      </c>
      <c r="M124" s="241" t="s">
        <v>656</v>
      </c>
      <c r="N124" s="225" t="s">
        <v>665</v>
      </c>
    </row>
    <row r="125" spans="1:14">
      <c r="A125" s="1" t="s">
        <v>698</v>
      </c>
      <c r="B125" s="1" t="s">
        <v>620</v>
      </c>
      <c r="C125" s="226">
        <v>45842.290972222225</v>
      </c>
      <c r="D125" s="226">
        <v>45842.290972222225</v>
      </c>
      <c r="E125" s="226">
        <v>45842.337500000001</v>
      </c>
      <c r="F125" s="224">
        <f t="shared" si="1"/>
        <v>4.6527777776645962E-2</v>
      </c>
      <c r="G125" s="225" t="s">
        <v>613</v>
      </c>
      <c r="H125" s="225"/>
      <c r="I125" s="225" t="s">
        <v>614</v>
      </c>
      <c r="J125" s="225" t="s">
        <v>615</v>
      </c>
      <c r="K125" s="227" t="s">
        <v>703</v>
      </c>
      <c r="L125" s="123" t="s">
        <v>655</v>
      </c>
      <c r="M125" s="241" t="s">
        <v>656</v>
      </c>
      <c r="N125" s="225" t="s">
        <v>665</v>
      </c>
    </row>
    <row r="126" spans="1:14">
      <c r="A126" s="1" t="s">
        <v>698</v>
      </c>
      <c r="B126" s="1" t="s">
        <v>666</v>
      </c>
      <c r="C126" s="226">
        <v>45842.290972222225</v>
      </c>
      <c r="D126" s="226">
        <v>45842.290972222225</v>
      </c>
      <c r="E126" s="226">
        <v>45842.337500000001</v>
      </c>
      <c r="F126" s="224">
        <f t="shared" si="1"/>
        <v>4.6527777776645962E-2</v>
      </c>
      <c r="G126" s="225" t="s">
        <v>613</v>
      </c>
      <c r="H126" s="225"/>
      <c r="I126" s="225" t="s">
        <v>614</v>
      </c>
      <c r="J126" s="225" t="s">
        <v>615</v>
      </c>
      <c r="K126" s="227" t="s">
        <v>703</v>
      </c>
      <c r="L126" s="123" t="s">
        <v>655</v>
      </c>
      <c r="M126" s="241" t="s">
        <v>656</v>
      </c>
      <c r="N126" s="225" t="s">
        <v>665</v>
      </c>
    </row>
    <row r="127" spans="1:14">
      <c r="A127" s="1" t="s">
        <v>698</v>
      </c>
      <c r="B127" s="1" t="s">
        <v>667</v>
      </c>
      <c r="C127" s="226">
        <v>45842.290972222225</v>
      </c>
      <c r="D127" s="226">
        <v>45842.290972222225</v>
      </c>
      <c r="E127" s="226">
        <v>45842.337500000001</v>
      </c>
      <c r="F127" s="224">
        <f t="shared" si="1"/>
        <v>4.6527777776645962E-2</v>
      </c>
      <c r="G127" s="225" t="s">
        <v>613</v>
      </c>
      <c r="H127" s="225"/>
      <c r="I127" s="225" t="s">
        <v>614</v>
      </c>
      <c r="J127" s="225" t="s">
        <v>615</v>
      </c>
      <c r="K127" s="227" t="s">
        <v>703</v>
      </c>
      <c r="L127" s="123" t="s">
        <v>655</v>
      </c>
      <c r="M127" s="241" t="s">
        <v>656</v>
      </c>
      <c r="N127" s="225" t="s">
        <v>665</v>
      </c>
    </row>
    <row r="128" spans="1:14">
      <c r="A128" s="1" t="s">
        <v>698</v>
      </c>
      <c r="B128" s="1" t="s">
        <v>621</v>
      </c>
      <c r="C128" s="226">
        <v>45842.290972222225</v>
      </c>
      <c r="D128" s="226">
        <v>45842.290972222225</v>
      </c>
      <c r="E128" s="226">
        <v>45842.337500000001</v>
      </c>
      <c r="F128" s="224">
        <f t="shared" si="1"/>
        <v>4.6527777776645962E-2</v>
      </c>
      <c r="G128" s="225" t="s">
        <v>613</v>
      </c>
      <c r="H128" s="225"/>
      <c r="I128" s="225" t="s">
        <v>614</v>
      </c>
      <c r="J128" s="225" t="s">
        <v>615</v>
      </c>
      <c r="K128" s="227" t="s">
        <v>703</v>
      </c>
      <c r="L128" s="123" t="s">
        <v>655</v>
      </c>
      <c r="M128" s="241" t="s">
        <v>656</v>
      </c>
      <c r="N128" s="225" t="s">
        <v>665</v>
      </c>
    </row>
    <row r="129" spans="1:14">
      <c r="A129" s="1" t="s">
        <v>698</v>
      </c>
      <c r="B129" s="1" t="s">
        <v>636</v>
      </c>
      <c r="C129" s="226">
        <v>45842.290972222225</v>
      </c>
      <c r="D129" s="226">
        <v>45842.290972222225</v>
      </c>
      <c r="E129" s="226">
        <v>45842.337500000001</v>
      </c>
      <c r="F129" s="224">
        <f t="shared" si="1"/>
        <v>4.6527777776645962E-2</v>
      </c>
      <c r="G129" s="225" t="s">
        <v>613</v>
      </c>
      <c r="H129" s="225"/>
      <c r="I129" s="225" t="s">
        <v>614</v>
      </c>
      <c r="J129" s="225" t="s">
        <v>615</v>
      </c>
      <c r="K129" s="227" t="s">
        <v>703</v>
      </c>
      <c r="L129" s="123" t="s">
        <v>655</v>
      </c>
      <c r="M129" s="241" t="s">
        <v>656</v>
      </c>
      <c r="N129" s="225" t="s">
        <v>665</v>
      </c>
    </row>
    <row r="130" spans="1:14">
      <c r="A130" s="1" t="s">
        <v>699</v>
      </c>
      <c r="B130" s="1" t="s">
        <v>620</v>
      </c>
      <c r="C130" s="226">
        <v>45842.290972222225</v>
      </c>
      <c r="D130" s="226">
        <v>45842.290972222225</v>
      </c>
      <c r="E130" s="226">
        <v>45842.337500000001</v>
      </c>
      <c r="F130" s="224">
        <f t="shared" ref="F130:F193" si="2">E130-D130</f>
        <v>4.6527777776645962E-2</v>
      </c>
      <c r="G130" s="225" t="s">
        <v>613</v>
      </c>
      <c r="H130" s="225"/>
      <c r="I130" s="225" t="s">
        <v>614</v>
      </c>
      <c r="J130" s="225" t="s">
        <v>615</v>
      </c>
      <c r="K130" s="227" t="s">
        <v>703</v>
      </c>
      <c r="L130" s="123" t="s">
        <v>655</v>
      </c>
      <c r="M130" s="241" t="s">
        <v>656</v>
      </c>
      <c r="N130" s="225" t="s">
        <v>665</v>
      </c>
    </row>
    <row r="131" spans="1:14">
      <c r="A131" s="1" t="s">
        <v>699</v>
      </c>
      <c r="B131" s="1" t="s">
        <v>666</v>
      </c>
      <c r="C131" s="226">
        <v>45842.290972222225</v>
      </c>
      <c r="D131" s="226">
        <v>45842.290972222225</v>
      </c>
      <c r="E131" s="226">
        <v>45842.337500000001</v>
      </c>
      <c r="F131" s="224">
        <f t="shared" si="2"/>
        <v>4.6527777776645962E-2</v>
      </c>
      <c r="G131" s="225" t="s">
        <v>613</v>
      </c>
      <c r="H131" s="225"/>
      <c r="I131" s="225" t="s">
        <v>614</v>
      </c>
      <c r="J131" s="225" t="s">
        <v>615</v>
      </c>
      <c r="K131" s="227" t="s">
        <v>703</v>
      </c>
      <c r="L131" s="123" t="s">
        <v>655</v>
      </c>
      <c r="M131" s="241" t="s">
        <v>656</v>
      </c>
      <c r="N131" s="225" t="s">
        <v>665</v>
      </c>
    </row>
    <row r="132" spans="1:14">
      <c r="A132" s="1" t="s">
        <v>699</v>
      </c>
      <c r="B132" s="1" t="s">
        <v>667</v>
      </c>
      <c r="C132" s="226">
        <v>45842.290972222225</v>
      </c>
      <c r="D132" s="226">
        <v>45842.290972222225</v>
      </c>
      <c r="E132" s="226">
        <v>45842.337500000001</v>
      </c>
      <c r="F132" s="224">
        <f t="shared" si="2"/>
        <v>4.6527777776645962E-2</v>
      </c>
      <c r="G132" s="225" t="s">
        <v>613</v>
      </c>
      <c r="H132" s="225"/>
      <c r="I132" s="225" t="s">
        <v>614</v>
      </c>
      <c r="J132" s="225" t="s">
        <v>615</v>
      </c>
      <c r="K132" s="227" t="s">
        <v>703</v>
      </c>
      <c r="L132" s="123" t="s">
        <v>655</v>
      </c>
      <c r="M132" s="241" t="s">
        <v>656</v>
      </c>
      <c r="N132" s="225" t="s">
        <v>665</v>
      </c>
    </row>
    <row r="133" spans="1:14">
      <c r="A133" s="1" t="s">
        <v>699</v>
      </c>
      <c r="B133" s="1" t="s">
        <v>621</v>
      </c>
      <c r="C133" s="226">
        <v>45842.290972222225</v>
      </c>
      <c r="D133" s="226">
        <v>45842.290972222225</v>
      </c>
      <c r="E133" s="226">
        <v>45842.337500000001</v>
      </c>
      <c r="F133" s="224">
        <f t="shared" si="2"/>
        <v>4.6527777776645962E-2</v>
      </c>
      <c r="G133" s="225" t="s">
        <v>613</v>
      </c>
      <c r="H133" s="225"/>
      <c r="I133" s="225" t="s">
        <v>614</v>
      </c>
      <c r="J133" s="225" t="s">
        <v>615</v>
      </c>
      <c r="K133" s="227" t="s">
        <v>703</v>
      </c>
      <c r="L133" s="123" t="s">
        <v>655</v>
      </c>
      <c r="M133" s="241" t="s">
        <v>656</v>
      </c>
      <c r="N133" s="225" t="s">
        <v>665</v>
      </c>
    </row>
    <row r="134" spans="1:14">
      <c r="A134" s="1" t="s">
        <v>699</v>
      </c>
      <c r="B134" s="1" t="s">
        <v>636</v>
      </c>
      <c r="C134" s="226">
        <v>45842.290972222225</v>
      </c>
      <c r="D134" s="226">
        <v>45842.290972222225</v>
      </c>
      <c r="E134" s="226">
        <v>45842.337500000001</v>
      </c>
      <c r="F134" s="224">
        <f t="shared" si="2"/>
        <v>4.6527777776645962E-2</v>
      </c>
      <c r="G134" s="225" t="s">
        <v>613</v>
      </c>
      <c r="H134" s="225"/>
      <c r="I134" s="225" t="s">
        <v>614</v>
      </c>
      <c r="J134" s="225" t="s">
        <v>615</v>
      </c>
      <c r="K134" s="227" t="s">
        <v>703</v>
      </c>
      <c r="L134" s="123" t="s">
        <v>655</v>
      </c>
      <c r="M134" s="241" t="s">
        <v>656</v>
      </c>
      <c r="N134" s="225" t="s">
        <v>665</v>
      </c>
    </row>
    <row r="135" spans="1:14">
      <c r="A135" s="1" t="s">
        <v>664</v>
      </c>
      <c r="B135" s="1" t="s">
        <v>620</v>
      </c>
      <c r="C135" s="226">
        <v>45842.290972222225</v>
      </c>
      <c r="D135" s="226">
        <v>45842.290972222225</v>
      </c>
      <c r="E135" s="226">
        <v>45842.337500000001</v>
      </c>
      <c r="F135" s="224">
        <f t="shared" si="2"/>
        <v>4.6527777776645962E-2</v>
      </c>
      <c r="G135" s="225" t="s">
        <v>613</v>
      </c>
      <c r="H135" s="225"/>
      <c r="I135" s="225" t="s">
        <v>614</v>
      </c>
      <c r="J135" s="225" t="s">
        <v>615</v>
      </c>
      <c r="K135" s="227" t="s">
        <v>703</v>
      </c>
      <c r="L135" s="123" t="s">
        <v>655</v>
      </c>
      <c r="M135" s="241" t="s">
        <v>656</v>
      </c>
      <c r="N135" s="225" t="s">
        <v>665</v>
      </c>
    </row>
    <row r="136" spans="1:14">
      <c r="A136" s="1" t="s">
        <v>664</v>
      </c>
      <c r="B136" s="1" t="s">
        <v>666</v>
      </c>
      <c r="C136" s="226">
        <v>45842.290972222225</v>
      </c>
      <c r="D136" s="226">
        <v>45842.290972222225</v>
      </c>
      <c r="E136" s="226">
        <v>45842.337500000001</v>
      </c>
      <c r="F136" s="224">
        <f t="shared" si="2"/>
        <v>4.6527777776645962E-2</v>
      </c>
      <c r="G136" s="225" t="s">
        <v>613</v>
      </c>
      <c r="H136" s="225"/>
      <c r="I136" s="225" t="s">
        <v>614</v>
      </c>
      <c r="J136" s="225" t="s">
        <v>615</v>
      </c>
      <c r="K136" s="227" t="s">
        <v>703</v>
      </c>
      <c r="L136" s="123" t="s">
        <v>655</v>
      </c>
      <c r="M136" s="241" t="s">
        <v>656</v>
      </c>
      <c r="N136" s="225" t="s">
        <v>665</v>
      </c>
    </row>
    <row r="137" spans="1:14">
      <c r="A137" s="1" t="s">
        <v>664</v>
      </c>
      <c r="B137" s="1" t="s">
        <v>667</v>
      </c>
      <c r="C137" s="226">
        <v>45842.290972222225</v>
      </c>
      <c r="D137" s="226">
        <v>45842.290972222225</v>
      </c>
      <c r="E137" s="226">
        <v>45842.337500000001</v>
      </c>
      <c r="F137" s="224">
        <f t="shared" si="2"/>
        <v>4.6527777776645962E-2</v>
      </c>
      <c r="G137" s="225" t="s">
        <v>613</v>
      </c>
      <c r="H137" s="225"/>
      <c r="I137" s="225" t="s">
        <v>614</v>
      </c>
      <c r="J137" s="225" t="s">
        <v>615</v>
      </c>
      <c r="K137" s="227" t="s">
        <v>703</v>
      </c>
      <c r="L137" s="123" t="s">
        <v>655</v>
      </c>
      <c r="M137" s="241" t="s">
        <v>656</v>
      </c>
      <c r="N137" s="225" t="s">
        <v>665</v>
      </c>
    </row>
    <row r="138" spans="1:14">
      <c r="A138" s="1" t="s">
        <v>664</v>
      </c>
      <c r="B138" s="1" t="s">
        <v>621</v>
      </c>
      <c r="C138" s="226">
        <v>45842.290972222225</v>
      </c>
      <c r="D138" s="226">
        <v>45842.290972222225</v>
      </c>
      <c r="E138" s="226">
        <v>45842.337500000001</v>
      </c>
      <c r="F138" s="224">
        <f t="shared" si="2"/>
        <v>4.6527777776645962E-2</v>
      </c>
      <c r="G138" s="225" t="s">
        <v>613</v>
      </c>
      <c r="H138" s="225"/>
      <c r="I138" s="225" t="s">
        <v>614</v>
      </c>
      <c r="J138" s="225" t="s">
        <v>615</v>
      </c>
      <c r="K138" s="227" t="s">
        <v>703</v>
      </c>
      <c r="L138" s="123" t="s">
        <v>655</v>
      </c>
      <c r="M138" s="241" t="s">
        <v>656</v>
      </c>
      <c r="N138" s="225" t="s">
        <v>665</v>
      </c>
    </row>
    <row r="139" spans="1:14">
      <c r="A139" s="1" t="s">
        <v>664</v>
      </c>
      <c r="B139" s="1" t="s">
        <v>636</v>
      </c>
      <c r="C139" s="226">
        <v>45842.290972222225</v>
      </c>
      <c r="D139" s="226">
        <v>45842.290972222225</v>
      </c>
      <c r="E139" s="226">
        <v>45842.337500000001</v>
      </c>
      <c r="F139" s="224">
        <f t="shared" si="2"/>
        <v>4.6527777776645962E-2</v>
      </c>
      <c r="G139" s="225" t="s">
        <v>613</v>
      </c>
      <c r="H139" s="225"/>
      <c r="I139" s="225" t="s">
        <v>614</v>
      </c>
      <c r="J139" s="225" t="s">
        <v>615</v>
      </c>
      <c r="K139" s="227" t="s">
        <v>703</v>
      </c>
      <c r="L139" s="123" t="s">
        <v>655</v>
      </c>
      <c r="M139" s="241" t="s">
        <v>656</v>
      </c>
      <c r="N139" s="225" t="s">
        <v>665</v>
      </c>
    </row>
    <row r="140" spans="1:14">
      <c r="A140" s="222" t="s">
        <v>704</v>
      </c>
      <c r="B140" s="222" t="s">
        <v>612</v>
      </c>
      <c r="C140" s="229">
        <v>45842.397916666669</v>
      </c>
      <c r="D140" s="229">
        <v>45842.397916666669</v>
      </c>
      <c r="E140" s="223">
        <v>45842.411805555559</v>
      </c>
      <c r="F140" s="224">
        <f t="shared" si="2"/>
        <v>1.3888888890505768E-2</v>
      </c>
      <c r="G140" s="225" t="s">
        <v>637</v>
      </c>
      <c r="H140" s="225" t="s">
        <v>644</v>
      </c>
      <c r="I140" s="225" t="s">
        <v>645</v>
      </c>
      <c r="J140" s="225" t="s">
        <v>646</v>
      </c>
      <c r="K140" s="225" t="s">
        <v>647</v>
      </c>
      <c r="L140" s="225" t="s">
        <v>648</v>
      </c>
      <c r="M140" s="241" t="s">
        <v>618</v>
      </c>
      <c r="N140" s="225" t="s">
        <v>705</v>
      </c>
    </row>
    <row r="141" spans="1:14">
      <c r="A141" s="225" t="s">
        <v>706</v>
      </c>
      <c r="B141" s="222" t="s">
        <v>707</v>
      </c>
      <c r="C141" s="230">
        <v>45842.719444444447</v>
      </c>
      <c r="D141" s="230">
        <v>45842.719444444447</v>
      </c>
      <c r="E141" s="226">
        <v>45842.8125</v>
      </c>
      <c r="F141" s="224">
        <f t="shared" si="2"/>
        <v>9.3055555553291924E-2</v>
      </c>
      <c r="G141" s="1" t="s">
        <v>708</v>
      </c>
      <c r="I141" s="225" t="s">
        <v>598</v>
      </c>
      <c r="J141" s="225" t="s">
        <v>598</v>
      </c>
      <c r="K141" s="225" t="s">
        <v>709</v>
      </c>
      <c r="L141" s="123" t="s">
        <v>627</v>
      </c>
      <c r="M141" s="245" t="s">
        <v>710</v>
      </c>
      <c r="N141" s="225" t="s">
        <v>711</v>
      </c>
    </row>
    <row r="142" spans="1:14">
      <c r="A142" s="225" t="s">
        <v>706</v>
      </c>
      <c r="B142" s="225" t="s">
        <v>712</v>
      </c>
      <c r="C142" s="230">
        <v>45842.719444444447</v>
      </c>
      <c r="D142" s="230">
        <v>45842.719444444447</v>
      </c>
      <c r="E142" s="226">
        <v>45842.8125</v>
      </c>
      <c r="F142" s="224">
        <f t="shared" si="2"/>
        <v>9.3055555553291924E-2</v>
      </c>
      <c r="G142" s="1" t="s">
        <v>708</v>
      </c>
      <c r="I142" s="225" t="s">
        <v>598</v>
      </c>
      <c r="J142" s="225" t="s">
        <v>598</v>
      </c>
      <c r="K142" s="225" t="s">
        <v>709</v>
      </c>
      <c r="L142" s="123" t="s">
        <v>627</v>
      </c>
      <c r="M142" s="245" t="s">
        <v>710</v>
      </c>
      <c r="N142" s="225" t="s">
        <v>711</v>
      </c>
    </row>
    <row r="143" spans="1:14">
      <c r="A143" s="225" t="s">
        <v>706</v>
      </c>
      <c r="B143" s="225" t="s">
        <v>713</v>
      </c>
      <c r="C143" s="230">
        <v>45842.719444444447</v>
      </c>
      <c r="D143" s="230">
        <v>45842.719444444447</v>
      </c>
      <c r="E143" s="226">
        <v>45842.8125</v>
      </c>
      <c r="F143" s="224">
        <f t="shared" si="2"/>
        <v>9.3055555553291924E-2</v>
      </c>
      <c r="G143" s="1" t="s">
        <v>708</v>
      </c>
      <c r="I143" s="225" t="s">
        <v>598</v>
      </c>
      <c r="J143" s="225" t="s">
        <v>598</v>
      </c>
      <c r="K143" s="225" t="s">
        <v>709</v>
      </c>
      <c r="L143" s="123" t="s">
        <v>627</v>
      </c>
      <c r="M143" s="245" t="s">
        <v>710</v>
      </c>
      <c r="N143" s="225" t="s">
        <v>711</v>
      </c>
    </row>
    <row r="144" spans="1:14">
      <c r="A144" s="225" t="s">
        <v>706</v>
      </c>
      <c r="B144" s="225" t="s">
        <v>714</v>
      </c>
      <c r="C144" s="230">
        <v>45842.719444444447</v>
      </c>
      <c r="D144" s="230">
        <v>45842.719444444447</v>
      </c>
      <c r="E144" s="226">
        <v>45842.8125</v>
      </c>
      <c r="F144" s="224">
        <f t="shared" si="2"/>
        <v>9.3055555553291924E-2</v>
      </c>
      <c r="G144" s="1" t="s">
        <v>708</v>
      </c>
      <c r="I144" s="225" t="s">
        <v>598</v>
      </c>
      <c r="J144" s="225" t="s">
        <v>598</v>
      </c>
      <c r="K144" s="225" t="s">
        <v>709</v>
      </c>
      <c r="L144" s="123" t="s">
        <v>627</v>
      </c>
      <c r="M144" s="245" t="s">
        <v>710</v>
      </c>
      <c r="N144" s="225" t="s">
        <v>711</v>
      </c>
    </row>
    <row r="145" spans="1:14">
      <c r="A145" s="225" t="s">
        <v>706</v>
      </c>
      <c r="B145" s="225" t="s">
        <v>715</v>
      </c>
      <c r="C145" s="230">
        <v>45842.719444444447</v>
      </c>
      <c r="D145" s="230">
        <v>45842.719444444447</v>
      </c>
      <c r="E145" s="226">
        <v>45842.8125</v>
      </c>
      <c r="F145" s="224">
        <f t="shared" si="2"/>
        <v>9.3055555553291924E-2</v>
      </c>
      <c r="G145" s="1" t="s">
        <v>708</v>
      </c>
      <c r="I145" s="225" t="s">
        <v>598</v>
      </c>
      <c r="J145" s="225" t="s">
        <v>598</v>
      </c>
      <c r="K145" s="225" t="s">
        <v>709</v>
      </c>
      <c r="L145" s="123" t="s">
        <v>627</v>
      </c>
      <c r="M145" s="245" t="s">
        <v>710</v>
      </c>
      <c r="N145" s="225" t="s">
        <v>711</v>
      </c>
    </row>
    <row r="146" spans="1:14">
      <c r="A146" s="225" t="s">
        <v>706</v>
      </c>
      <c r="B146" s="225" t="s">
        <v>716</v>
      </c>
      <c r="C146" s="230">
        <v>45842.719444444447</v>
      </c>
      <c r="D146" s="230">
        <v>45842.719444444447</v>
      </c>
      <c r="E146" s="226">
        <v>45842.8125</v>
      </c>
      <c r="F146" s="224">
        <f t="shared" si="2"/>
        <v>9.3055555553291924E-2</v>
      </c>
      <c r="G146" s="1" t="s">
        <v>708</v>
      </c>
      <c r="I146" s="225" t="s">
        <v>598</v>
      </c>
      <c r="J146" s="225" t="s">
        <v>598</v>
      </c>
      <c r="K146" s="225" t="s">
        <v>709</v>
      </c>
      <c r="L146" s="123" t="s">
        <v>627</v>
      </c>
      <c r="M146" s="245" t="s">
        <v>710</v>
      </c>
      <c r="N146" s="225" t="s">
        <v>711</v>
      </c>
    </row>
    <row r="147" spans="1:14">
      <c r="A147" s="225" t="s">
        <v>706</v>
      </c>
      <c r="B147" s="222" t="s">
        <v>717</v>
      </c>
      <c r="C147" s="230">
        <v>45842.719444444447</v>
      </c>
      <c r="D147" s="230">
        <v>45842.719444444447</v>
      </c>
      <c r="E147" s="226">
        <v>45842.8125</v>
      </c>
      <c r="F147" s="224">
        <f t="shared" si="2"/>
        <v>9.3055555553291924E-2</v>
      </c>
      <c r="G147" s="1" t="s">
        <v>708</v>
      </c>
      <c r="I147" s="225" t="s">
        <v>598</v>
      </c>
      <c r="J147" s="225" t="s">
        <v>598</v>
      </c>
      <c r="K147" s="225" t="s">
        <v>709</v>
      </c>
      <c r="L147" s="123" t="s">
        <v>627</v>
      </c>
      <c r="M147" s="245" t="s">
        <v>710</v>
      </c>
      <c r="N147" s="225" t="s">
        <v>711</v>
      </c>
    </row>
    <row r="148" spans="1:14">
      <c r="A148" s="225" t="s">
        <v>706</v>
      </c>
      <c r="B148" s="225" t="s">
        <v>718</v>
      </c>
      <c r="C148" s="230">
        <v>45842.719444444447</v>
      </c>
      <c r="D148" s="230">
        <v>45842.719444444447</v>
      </c>
      <c r="E148" s="226">
        <v>45842.8125</v>
      </c>
      <c r="F148" s="224">
        <f t="shared" si="2"/>
        <v>9.3055555553291924E-2</v>
      </c>
      <c r="G148" s="1" t="s">
        <v>708</v>
      </c>
      <c r="I148" s="225" t="s">
        <v>598</v>
      </c>
      <c r="J148" s="225" t="s">
        <v>598</v>
      </c>
      <c r="K148" s="225" t="s">
        <v>709</v>
      </c>
      <c r="L148" s="123" t="s">
        <v>627</v>
      </c>
      <c r="M148" s="245" t="s">
        <v>710</v>
      </c>
      <c r="N148" s="225" t="s">
        <v>711</v>
      </c>
    </row>
    <row r="149" spans="1:14">
      <c r="A149" s="225" t="s">
        <v>706</v>
      </c>
      <c r="B149" s="225" t="s">
        <v>719</v>
      </c>
      <c r="C149" s="230">
        <v>45842.719444444447</v>
      </c>
      <c r="D149" s="230">
        <v>45842.719444444447</v>
      </c>
      <c r="E149" s="226">
        <v>45842.8125</v>
      </c>
      <c r="F149" s="224">
        <f t="shared" si="2"/>
        <v>9.3055555553291924E-2</v>
      </c>
      <c r="G149" s="1" t="s">
        <v>708</v>
      </c>
      <c r="I149" s="225" t="s">
        <v>598</v>
      </c>
      <c r="J149" s="225" t="s">
        <v>598</v>
      </c>
      <c r="K149" s="225" t="s">
        <v>709</v>
      </c>
      <c r="L149" s="123" t="s">
        <v>627</v>
      </c>
      <c r="M149" s="245" t="s">
        <v>710</v>
      </c>
      <c r="N149" s="225" t="s">
        <v>711</v>
      </c>
    </row>
    <row r="150" spans="1:14">
      <c r="A150" s="225" t="s">
        <v>706</v>
      </c>
      <c r="B150" s="1" t="s">
        <v>720</v>
      </c>
      <c r="C150" s="230">
        <v>45842.719444444447</v>
      </c>
      <c r="D150" s="230">
        <v>45842.719444444447</v>
      </c>
      <c r="E150" s="226">
        <v>45842.8125</v>
      </c>
      <c r="F150" s="224">
        <f t="shared" si="2"/>
        <v>9.3055555553291924E-2</v>
      </c>
      <c r="G150" s="1" t="s">
        <v>708</v>
      </c>
      <c r="I150" s="225" t="s">
        <v>598</v>
      </c>
      <c r="J150" s="225" t="s">
        <v>598</v>
      </c>
      <c r="K150" s="225" t="s">
        <v>709</v>
      </c>
      <c r="L150" s="123" t="s">
        <v>627</v>
      </c>
      <c r="M150" s="245" t="s">
        <v>710</v>
      </c>
      <c r="N150" s="225" t="s">
        <v>711</v>
      </c>
    </row>
    <row r="151" spans="1:14">
      <c r="A151" s="225" t="s">
        <v>706</v>
      </c>
      <c r="B151" s="1" t="s">
        <v>721</v>
      </c>
      <c r="C151" s="230">
        <v>45842.719444444447</v>
      </c>
      <c r="D151" s="230">
        <v>45842.719444444447</v>
      </c>
      <c r="E151" s="226">
        <v>45842.8125</v>
      </c>
      <c r="F151" s="224">
        <f t="shared" si="2"/>
        <v>9.3055555553291924E-2</v>
      </c>
      <c r="G151" s="1" t="s">
        <v>708</v>
      </c>
      <c r="I151" s="225" t="s">
        <v>598</v>
      </c>
      <c r="J151" s="225" t="s">
        <v>598</v>
      </c>
      <c r="K151" s="225" t="s">
        <v>709</v>
      </c>
      <c r="L151" s="123" t="s">
        <v>627</v>
      </c>
      <c r="M151" s="245" t="s">
        <v>710</v>
      </c>
      <c r="N151" s="225" t="s">
        <v>711</v>
      </c>
    </row>
    <row r="152" spans="1:14">
      <c r="A152" s="225" t="s">
        <v>706</v>
      </c>
      <c r="B152" s="1" t="s">
        <v>722</v>
      </c>
      <c r="C152" s="230">
        <v>45842.719444444447</v>
      </c>
      <c r="D152" s="230">
        <v>45842.719444444447</v>
      </c>
      <c r="E152" s="226">
        <v>45842.8125</v>
      </c>
      <c r="F152" s="224">
        <f t="shared" si="2"/>
        <v>9.3055555553291924E-2</v>
      </c>
      <c r="G152" s="1" t="s">
        <v>708</v>
      </c>
      <c r="I152" s="225" t="s">
        <v>598</v>
      </c>
      <c r="J152" s="225" t="s">
        <v>598</v>
      </c>
      <c r="K152" s="225" t="s">
        <v>709</v>
      </c>
      <c r="L152" s="123" t="s">
        <v>627</v>
      </c>
      <c r="M152" s="245" t="s">
        <v>710</v>
      </c>
      <c r="N152" s="225" t="s">
        <v>711</v>
      </c>
    </row>
    <row r="153" spans="1:14">
      <c r="A153" s="225" t="s">
        <v>706</v>
      </c>
      <c r="B153" s="1" t="s">
        <v>723</v>
      </c>
      <c r="C153" s="230">
        <v>45842.719444444447</v>
      </c>
      <c r="D153" s="230">
        <v>45842.719444444447</v>
      </c>
      <c r="E153" s="226">
        <v>45842.8125</v>
      </c>
      <c r="F153" s="224">
        <f t="shared" si="2"/>
        <v>9.3055555553291924E-2</v>
      </c>
      <c r="G153" s="1" t="s">
        <v>708</v>
      </c>
      <c r="I153" s="225" t="s">
        <v>598</v>
      </c>
      <c r="J153" s="225" t="s">
        <v>598</v>
      </c>
      <c r="K153" s="225" t="s">
        <v>709</v>
      </c>
      <c r="L153" s="123" t="s">
        <v>627</v>
      </c>
      <c r="M153" s="245" t="s">
        <v>710</v>
      </c>
      <c r="N153" s="225" t="s">
        <v>711</v>
      </c>
    </row>
    <row r="154" spans="1:14">
      <c r="A154" s="225" t="s">
        <v>706</v>
      </c>
      <c r="B154" s="1" t="s">
        <v>724</v>
      </c>
      <c r="C154" s="230">
        <v>45842.719444444447</v>
      </c>
      <c r="D154" s="230">
        <v>45842.719444444447</v>
      </c>
      <c r="E154" s="226">
        <v>45842.8125</v>
      </c>
      <c r="F154" s="224">
        <f t="shared" si="2"/>
        <v>9.3055555553291924E-2</v>
      </c>
      <c r="G154" s="1" t="s">
        <v>708</v>
      </c>
      <c r="I154" s="225" t="s">
        <v>598</v>
      </c>
      <c r="J154" s="225" t="s">
        <v>598</v>
      </c>
      <c r="K154" s="225" t="s">
        <v>709</v>
      </c>
      <c r="L154" s="123" t="s">
        <v>627</v>
      </c>
      <c r="M154" s="245" t="s">
        <v>710</v>
      </c>
      <c r="N154" s="225" t="s">
        <v>711</v>
      </c>
    </row>
    <row r="155" spans="1:14">
      <c r="A155" s="225" t="s">
        <v>706</v>
      </c>
      <c r="B155" s="227" t="s">
        <v>725</v>
      </c>
      <c r="C155" s="230">
        <v>45842.719444444447</v>
      </c>
      <c r="D155" s="230">
        <v>45842.719444444447</v>
      </c>
      <c r="E155" s="226">
        <v>45842.8125</v>
      </c>
      <c r="F155" s="224">
        <f t="shared" si="2"/>
        <v>9.3055555553291924E-2</v>
      </c>
      <c r="G155" s="1" t="s">
        <v>708</v>
      </c>
      <c r="H155" s="225"/>
      <c r="I155" s="225" t="s">
        <v>598</v>
      </c>
      <c r="J155" s="225" t="s">
        <v>598</v>
      </c>
      <c r="K155" s="225" t="s">
        <v>709</v>
      </c>
      <c r="L155" s="123" t="s">
        <v>627</v>
      </c>
      <c r="M155" s="245" t="s">
        <v>710</v>
      </c>
      <c r="N155" s="225" t="s">
        <v>711</v>
      </c>
    </row>
    <row r="156" spans="1:14">
      <c r="A156" s="225" t="s">
        <v>706</v>
      </c>
      <c r="B156" s="227" t="s">
        <v>726</v>
      </c>
      <c r="C156" s="230">
        <v>45842.719444444447</v>
      </c>
      <c r="D156" s="230">
        <v>45842.719444444447</v>
      </c>
      <c r="E156" s="226">
        <v>45842.8125</v>
      </c>
      <c r="F156" s="224">
        <f t="shared" si="2"/>
        <v>9.3055555553291924E-2</v>
      </c>
      <c r="G156" s="1" t="s">
        <v>708</v>
      </c>
      <c r="H156" s="225"/>
      <c r="I156" s="225" t="s">
        <v>598</v>
      </c>
      <c r="J156" s="225" t="s">
        <v>598</v>
      </c>
      <c r="K156" s="225" t="s">
        <v>709</v>
      </c>
      <c r="L156" s="123" t="s">
        <v>627</v>
      </c>
      <c r="M156" s="245" t="s">
        <v>710</v>
      </c>
      <c r="N156" s="225" t="s">
        <v>711</v>
      </c>
    </row>
    <row r="157" spans="1:14">
      <c r="A157" s="225" t="s">
        <v>706</v>
      </c>
      <c r="B157" s="227" t="s">
        <v>727</v>
      </c>
      <c r="C157" s="230">
        <v>45842.719444444447</v>
      </c>
      <c r="D157" s="230">
        <v>45842.719444444447</v>
      </c>
      <c r="E157" s="226">
        <v>45842.8125</v>
      </c>
      <c r="F157" s="224">
        <f t="shared" si="2"/>
        <v>9.3055555553291924E-2</v>
      </c>
      <c r="G157" s="1" t="s">
        <v>708</v>
      </c>
      <c r="H157" s="225"/>
      <c r="I157" s="225" t="s">
        <v>598</v>
      </c>
      <c r="J157" s="225" t="s">
        <v>598</v>
      </c>
      <c r="K157" s="225" t="s">
        <v>709</v>
      </c>
      <c r="L157" s="123" t="s">
        <v>627</v>
      </c>
      <c r="M157" s="245" t="s">
        <v>710</v>
      </c>
      <c r="N157" s="225" t="s">
        <v>711</v>
      </c>
    </row>
    <row r="158" spans="1:14">
      <c r="A158" s="225" t="s">
        <v>706</v>
      </c>
      <c r="B158" s="227" t="s">
        <v>728</v>
      </c>
      <c r="C158" s="230">
        <v>45842.719444444447</v>
      </c>
      <c r="D158" s="230">
        <v>45842.719444444447</v>
      </c>
      <c r="E158" s="226">
        <v>45842.8125</v>
      </c>
      <c r="F158" s="224">
        <f t="shared" si="2"/>
        <v>9.3055555553291924E-2</v>
      </c>
      <c r="G158" s="1" t="s">
        <v>708</v>
      </c>
      <c r="H158" s="225"/>
      <c r="I158" s="225" t="s">
        <v>598</v>
      </c>
      <c r="J158" s="225" t="s">
        <v>598</v>
      </c>
      <c r="K158" s="225" t="s">
        <v>709</v>
      </c>
      <c r="L158" s="123" t="s">
        <v>627</v>
      </c>
      <c r="M158" s="245" t="s">
        <v>710</v>
      </c>
      <c r="N158" s="225" t="s">
        <v>711</v>
      </c>
    </row>
    <row r="159" spans="1:14">
      <c r="A159" s="232" t="s">
        <v>706</v>
      </c>
      <c r="B159" s="233" t="s">
        <v>722</v>
      </c>
      <c r="C159" s="234">
        <v>45843.541666666664</v>
      </c>
      <c r="D159" s="234">
        <v>45843.541666666664</v>
      </c>
      <c r="E159" s="234">
        <v>45843.711805555555</v>
      </c>
      <c r="F159" s="235">
        <f t="shared" si="2"/>
        <v>0.17013888889050577</v>
      </c>
      <c r="G159" s="233" t="s">
        <v>708</v>
      </c>
      <c r="H159" s="233"/>
      <c r="I159" s="232" t="s">
        <v>598</v>
      </c>
      <c r="J159" s="232" t="s">
        <v>598</v>
      </c>
      <c r="K159" s="232" t="s">
        <v>709</v>
      </c>
      <c r="L159" s="236" t="s">
        <v>627</v>
      </c>
      <c r="M159" s="292" t="s">
        <v>710</v>
      </c>
      <c r="N159" s="232" t="s">
        <v>711</v>
      </c>
    </row>
    <row r="160" spans="1:14">
      <c r="A160" s="232" t="s">
        <v>706</v>
      </c>
      <c r="B160" s="233" t="s">
        <v>723</v>
      </c>
      <c r="C160" s="234">
        <v>45843.541666666664</v>
      </c>
      <c r="D160" s="234">
        <v>45843.541666666664</v>
      </c>
      <c r="E160" s="234">
        <v>45843.711805555555</v>
      </c>
      <c r="F160" s="235">
        <f t="shared" si="2"/>
        <v>0.17013888889050577</v>
      </c>
      <c r="G160" s="233" t="s">
        <v>708</v>
      </c>
      <c r="H160" s="233"/>
      <c r="I160" s="232" t="s">
        <v>598</v>
      </c>
      <c r="J160" s="232" t="s">
        <v>598</v>
      </c>
      <c r="K160" s="232" t="s">
        <v>709</v>
      </c>
      <c r="L160" s="236" t="s">
        <v>627</v>
      </c>
      <c r="M160" s="292" t="s">
        <v>710</v>
      </c>
      <c r="N160" s="232" t="s">
        <v>711</v>
      </c>
    </row>
    <row r="161" spans="1:14">
      <c r="A161" s="232" t="s">
        <v>706</v>
      </c>
      <c r="B161" s="233" t="s">
        <v>724</v>
      </c>
      <c r="C161" s="234">
        <v>45843.541666666664</v>
      </c>
      <c r="D161" s="234">
        <v>45843.541666666664</v>
      </c>
      <c r="E161" s="234">
        <v>45843.711805555555</v>
      </c>
      <c r="F161" s="235">
        <f t="shared" si="2"/>
        <v>0.17013888889050577</v>
      </c>
      <c r="G161" s="233" t="s">
        <v>708</v>
      </c>
      <c r="H161" s="233"/>
      <c r="I161" s="232" t="s">
        <v>598</v>
      </c>
      <c r="J161" s="232" t="s">
        <v>598</v>
      </c>
      <c r="K161" s="232" t="s">
        <v>709</v>
      </c>
      <c r="L161" s="236" t="s">
        <v>627</v>
      </c>
      <c r="M161" s="292" t="s">
        <v>710</v>
      </c>
      <c r="N161" s="232" t="s">
        <v>711</v>
      </c>
    </row>
    <row r="162" spans="1:14">
      <c r="A162" s="232" t="s">
        <v>706</v>
      </c>
      <c r="B162" s="238" t="s">
        <v>725</v>
      </c>
      <c r="C162" s="234">
        <v>45843.541666666664</v>
      </c>
      <c r="D162" s="234">
        <v>45843.541666666664</v>
      </c>
      <c r="E162" s="234">
        <v>45843.711805555555</v>
      </c>
      <c r="F162" s="235">
        <f t="shared" si="2"/>
        <v>0.17013888889050577</v>
      </c>
      <c r="G162" s="233" t="s">
        <v>708</v>
      </c>
      <c r="H162" s="232"/>
      <c r="I162" s="232" t="s">
        <v>598</v>
      </c>
      <c r="J162" s="232" t="s">
        <v>598</v>
      </c>
      <c r="K162" s="232" t="s">
        <v>709</v>
      </c>
      <c r="L162" s="236" t="s">
        <v>627</v>
      </c>
      <c r="M162" s="292" t="s">
        <v>710</v>
      </c>
      <c r="N162" s="232" t="s">
        <v>711</v>
      </c>
    </row>
    <row r="163" spans="1:14">
      <c r="A163" s="232" t="s">
        <v>706</v>
      </c>
      <c r="B163" s="238" t="s">
        <v>726</v>
      </c>
      <c r="C163" s="234">
        <v>45843.541666666664</v>
      </c>
      <c r="D163" s="234">
        <v>45843.541666666664</v>
      </c>
      <c r="E163" s="234">
        <v>45843.711805555555</v>
      </c>
      <c r="F163" s="235">
        <f t="shared" si="2"/>
        <v>0.17013888889050577</v>
      </c>
      <c r="G163" s="233" t="s">
        <v>708</v>
      </c>
      <c r="H163" s="232"/>
      <c r="I163" s="232" t="s">
        <v>598</v>
      </c>
      <c r="J163" s="232" t="s">
        <v>598</v>
      </c>
      <c r="K163" s="232" t="s">
        <v>709</v>
      </c>
      <c r="L163" s="236" t="s">
        <v>627</v>
      </c>
      <c r="M163" s="292" t="s">
        <v>710</v>
      </c>
      <c r="N163" s="232" t="s">
        <v>711</v>
      </c>
    </row>
    <row r="164" spans="1:14">
      <c r="A164" s="232" t="s">
        <v>706</v>
      </c>
      <c r="B164" s="238" t="s">
        <v>727</v>
      </c>
      <c r="C164" s="234">
        <v>45843.541666666664</v>
      </c>
      <c r="D164" s="234">
        <v>45843.541666666664</v>
      </c>
      <c r="E164" s="234">
        <v>45843.711805555555</v>
      </c>
      <c r="F164" s="235">
        <f t="shared" si="2"/>
        <v>0.17013888889050577</v>
      </c>
      <c r="G164" s="233" t="s">
        <v>708</v>
      </c>
      <c r="H164" s="232"/>
      <c r="I164" s="232" t="s">
        <v>598</v>
      </c>
      <c r="J164" s="232" t="s">
        <v>598</v>
      </c>
      <c r="K164" s="232" t="s">
        <v>709</v>
      </c>
      <c r="L164" s="236" t="s">
        <v>627</v>
      </c>
      <c r="M164" s="292" t="s">
        <v>710</v>
      </c>
      <c r="N164" s="232" t="s">
        <v>711</v>
      </c>
    </row>
    <row r="165" spans="1:14">
      <c r="A165" s="232" t="s">
        <v>706</v>
      </c>
      <c r="B165" s="239" t="s">
        <v>707</v>
      </c>
      <c r="C165" s="234">
        <v>45843.71875</v>
      </c>
      <c r="D165" s="234">
        <v>45843.71875</v>
      </c>
      <c r="E165" s="240">
        <v>45843.817361111112</v>
      </c>
      <c r="F165" s="235">
        <f t="shared" si="2"/>
        <v>9.8611111112404615E-2</v>
      </c>
      <c r="G165" s="233" t="s">
        <v>708</v>
      </c>
      <c r="H165" s="233"/>
      <c r="I165" s="232" t="s">
        <v>598</v>
      </c>
      <c r="J165" s="232" t="s">
        <v>598</v>
      </c>
      <c r="K165" s="232" t="s">
        <v>709</v>
      </c>
      <c r="L165" s="236" t="s">
        <v>627</v>
      </c>
      <c r="M165" s="292" t="s">
        <v>710</v>
      </c>
      <c r="N165" s="232" t="s">
        <v>711</v>
      </c>
    </row>
    <row r="166" spans="1:14">
      <c r="A166" s="232" t="s">
        <v>706</v>
      </c>
      <c r="B166" s="232" t="s">
        <v>712</v>
      </c>
      <c r="C166" s="234">
        <v>45843.71875</v>
      </c>
      <c r="D166" s="234">
        <v>45843.71875</v>
      </c>
      <c r="E166" s="240">
        <v>45843.817361111112</v>
      </c>
      <c r="F166" s="235">
        <f t="shared" si="2"/>
        <v>9.8611111112404615E-2</v>
      </c>
      <c r="G166" s="233" t="s">
        <v>708</v>
      </c>
      <c r="H166" s="233"/>
      <c r="I166" s="232" t="s">
        <v>598</v>
      </c>
      <c r="J166" s="232" t="s">
        <v>598</v>
      </c>
      <c r="K166" s="232" t="s">
        <v>709</v>
      </c>
      <c r="L166" s="236" t="s">
        <v>627</v>
      </c>
      <c r="M166" s="292" t="s">
        <v>710</v>
      </c>
      <c r="N166" s="232" t="s">
        <v>711</v>
      </c>
    </row>
    <row r="167" spans="1:14">
      <c r="A167" s="232" t="s">
        <v>706</v>
      </c>
      <c r="B167" s="232" t="s">
        <v>713</v>
      </c>
      <c r="C167" s="234">
        <v>45843.71875</v>
      </c>
      <c r="D167" s="234">
        <v>45843.71875</v>
      </c>
      <c r="E167" s="240">
        <v>45843.817361111112</v>
      </c>
      <c r="F167" s="235">
        <f t="shared" si="2"/>
        <v>9.8611111112404615E-2</v>
      </c>
      <c r="G167" s="233" t="s">
        <v>708</v>
      </c>
      <c r="H167" s="233"/>
      <c r="I167" s="232" t="s">
        <v>598</v>
      </c>
      <c r="J167" s="232" t="s">
        <v>598</v>
      </c>
      <c r="K167" s="232" t="s">
        <v>709</v>
      </c>
      <c r="L167" s="236" t="s">
        <v>627</v>
      </c>
      <c r="M167" s="292" t="s">
        <v>710</v>
      </c>
      <c r="N167" s="232" t="s">
        <v>711</v>
      </c>
    </row>
    <row r="168" spans="1:14">
      <c r="A168" s="232" t="s">
        <v>706</v>
      </c>
      <c r="B168" s="232" t="s">
        <v>714</v>
      </c>
      <c r="C168" s="234">
        <v>45843.71875</v>
      </c>
      <c r="D168" s="234">
        <v>45843.71875</v>
      </c>
      <c r="E168" s="240">
        <v>45843.817361111112</v>
      </c>
      <c r="F168" s="235">
        <f t="shared" si="2"/>
        <v>9.8611111112404615E-2</v>
      </c>
      <c r="G168" s="233" t="s">
        <v>708</v>
      </c>
      <c r="H168" s="233"/>
      <c r="I168" s="232" t="s">
        <v>598</v>
      </c>
      <c r="J168" s="232" t="s">
        <v>598</v>
      </c>
      <c r="K168" s="232" t="s">
        <v>709</v>
      </c>
      <c r="L168" s="236" t="s">
        <v>627</v>
      </c>
      <c r="M168" s="292" t="s">
        <v>710</v>
      </c>
      <c r="N168" s="232" t="s">
        <v>711</v>
      </c>
    </row>
    <row r="169" spans="1:14">
      <c r="A169" s="232" t="s">
        <v>706</v>
      </c>
      <c r="B169" s="232" t="s">
        <v>715</v>
      </c>
      <c r="C169" s="234">
        <v>45843.71875</v>
      </c>
      <c r="D169" s="234">
        <v>45843.71875</v>
      </c>
      <c r="E169" s="240">
        <v>45843.817361111112</v>
      </c>
      <c r="F169" s="235">
        <f t="shared" si="2"/>
        <v>9.8611111112404615E-2</v>
      </c>
      <c r="G169" s="233" t="s">
        <v>708</v>
      </c>
      <c r="H169" s="233"/>
      <c r="I169" s="232" t="s">
        <v>598</v>
      </c>
      <c r="J169" s="232" t="s">
        <v>598</v>
      </c>
      <c r="K169" s="232" t="s">
        <v>709</v>
      </c>
      <c r="L169" s="236" t="s">
        <v>627</v>
      </c>
      <c r="M169" s="292" t="s">
        <v>710</v>
      </c>
      <c r="N169" s="232" t="s">
        <v>711</v>
      </c>
    </row>
    <row r="170" spans="1:14">
      <c r="A170" s="232" t="s">
        <v>706</v>
      </c>
      <c r="B170" s="232" t="s">
        <v>716</v>
      </c>
      <c r="C170" s="234">
        <v>45843.71875</v>
      </c>
      <c r="D170" s="234">
        <v>45843.71875</v>
      </c>
      <c r="E170" s="240">
        <v>45843.817361111112</v>
      </c>
      <c r="F170" s="235">
        <f t="shared" si="2"/>
        <v>9.8611111112404615E-2</v>
      </c>
      <c r="G170" s="233" t="s">
        <v>708</v>
      </c>
      <c r="H170" s="233"/>
      <c r="I170" s="232" t="s">
        <v>598</v>
      </c>
      <c r="J170" s="232" t="s">
        <v>598</v>
      </c>
      <c r="K170" s="232" t="s">
        <v>709</v>
      </c>
      <c r="L170" s="236" t="s">
        <v>627</v>
      </c>
      <c r="M170" s="292" t="s">
        <v>710</v>
      </c>
      <c r="N170" s="232" t="s">
        <v>711</v>
      </c>
    </row>
    <row r="171" spans="1:14">
      <c r="A171" s="232" t="s">
        <v>706</v>
      </c>
      <c r="B171" s="239" t="s">
        <v>717</v>
      </c>
      <c r="C171" s="234">
        <v>45843.71875</v>
      </c>
      <c r="D171" s="234">
        <v>45843.71875</v>
      </c>
      <c r="E171" s="240">
        <v>45843.817361111112</v>
      </c>
      <c r="F171" s="235">
        <f t="shared" si="2"/>
        <v>9.8611111112404615E-2</v>
      </c>
      <c r="G171" s="233" t="s">
        <v>708</v>
      </c>
      <c r="H171" s="233"/>
      <c r="I171" s="232" t="s">
        <v>598</v>
      </c>
      <c r="J171" s="232" t="s">
        <v>598</v>
      </c>
      <c r="K171" s="232" t="s">
        <v>709</v>
      </c>
      <c r="L171" s="236" t="s">
        <v>627</v>
      </c>
      <c r="M171" s="292" t="s">
        <v>710</v>
      </c>
      <c r="N171" s="232" t="s">
        <v>711</v>
      </c>
    </row>
    <row r="172" spans="1:14">
      <c r="A172" s="232" t="s">
        <v>706</v>
      </c>
      <c r="B172" s="232" t="s">
        <v>718</v>
      </c>
      <c r="C172" s="234">
        <v>45843.71875</v>
      </c>
      <c r="D172" s="234">
        <v>45843.71875</v>
      </c>
      <c r="E172" s="240">
        <v>45843.817361111112</v>
      </c>
      <c r="F172" s="235">
        <f t="shared" si="2"/>
        <v>9.8611111112404615E-2</v>
      </c>
      <c r="G172" s="233" t="s">
        <v>708</v>
      </c>
      <c r="H172" s="233"/>
      <c r="I172" s="232" t="s">
        <v>598</v>
      </c>
      <c r="J172" s="232" t="s">
        <v>598</v>
      </c>
      <c r="K172" s="232" t="s">
        <v>709</v>
      </c>
      <c r="L172" s="236" t="s">
        <v>627</v>
      </c>
      <c r="M172" s="292" t="s">
        <v>710</v>
      </c>
      <c r="N172" s="232" t="s">
        <v>711</v>
      </c>
    </row>
    <row r="173" spans="1:14">
      <c r="A173" s="232" t="s">
        <v>706</v>
      </c>
      <c r="B173" s="232" t="s">
        <v>719</v>
      </c>
      <c r="C173" s="234">
        <v>45843.71875</v>
      </c>
      <c r="D173" s="234">
        <v>45843.71875</v>
      </c>
      <c r="E173" s="240">
        <v>45843.817361111112</v>
      </c>
      <c r="F173" s="235">
        <f t="shared" si="2"/>
        <v>9.8611111112404615E-2</v>
      </c>
      <c r="G173" s="233" t="s">
        <v>708</v>
      </c>
      <c r="H173" s="233"/>
      <c r="I173" s="232" t="s">
        <v>598</v>
      </c>
      <c r="J173" s="232" t="s">
        <v>598</v>
      </c>
      <c r="K173" s="232" t="s">
        <v>709</v>
      </c>
      <c r="L173" s="236" t="s">
        <v>627</v>
      </c>
      <c r="M173" s="292" t="s">
        <v>710</v>
      </c>
      <c r="N173" s="232" t="s">
        <v>711</v>
      </c>
    </row>
    <row r="174" spans="1:14">
      <c r="A174" s="232" t="s">
        <v>706</v>
      </c>
      <c r="B174" s="233" t="s">
        <v>720</v>
      </c>
      <c r="C174" s="234">
        <v>45843.71875</v>
      </c>
      <c r="D174" s="234">
        <v>45843.71875</v>
      </c>
      <c r="E174" s="240">
        <v>45843.817361111112</v>
      </c>
      <c r="F174" s="235">
        <f t="shared" si="2"/>
        <v>9.8611111112404615E-2</v>
      </c>
      <c r="G174" s="233" t="s">
        <v>708</v>
      </c>
      <c r="H174" s="233"/>
      <c r="I174" s="232" t="s">
        <v>598</v>
      </c>
      <c r="J174" s="232" t="s">
        <v>598</v>
      </c>
      <c r="K174" s="232" t="s">
        <v>709</v>
      </c>
      <c r="L174" s="236" t="s">
        <v>627</v>
      </c>
      <c r="M174" s="292" t="s">
        <v>710</v>
      </c>
      <c r="N174" s="232" t="s">
        <v>711</v>
      </c>
    </row>
    <row r="175" spans="1:14">
      <c r="A175" s="232" t="s">
        <v>706</v>
      </c>
      <c r="B175" s="233" t="s">
        <v>721</v>
      </c>
      <c r="C175" s="234">
        <v>45843.71875</v>
      </c>
      <c r="D175" s="234">
        <v>45843.71875</v>
      </c>
      <c r="E175" s="240">
        <v>45843.817361111112</v>
      </c>
      <c r="F175" s="235">
        <f t="shared" si="2"/>
        <v>9.8611111112404615E-2</v>
      </c>
      <c r="G175" s="233" t="s">
        <v>708</v>
      </c>
      <c r="H175" s="233"/>
      <c r="I175" s="232" t="s">
        <v>598</v>
      </c>
      <c r="J175" s="232" t="s">
        <v>598</v>
      </c>
      <c r="K175" s="232" t="s">
        <v>709</v>
      </c>
      <c r="L175" s="236" t="s">
        <v>627</v>
      </c>
      <c r="M175" s="292" t="s">
        <v>710</v>
      </c>
      <c r="N175" s="232" t="s">
        <v>711</v>
      </c>
    </row>
    <row r="176" spans="1:14">
      <c r="A176" s="232" t="s">
        <v>706</v>
      </c>
      <c r="B176" s="238" t="s">
        <v>728</v>
      </c>
      <c r="C176" s="234">
        <v>45843.71875</v>
      </c>
      <c r="D176" s="234">
        <v>45843.71875</v>
      </c>
      <c r="E176" s="240">
        <v>45843.817361111112</v>
      </c>
      <c r="F176" s="235">
        <f t="shared" si="2"/>
        <v>9.8611111112404615E-2</v>
      </c>
      <c r="G176" s="233" t="s">
        <v>708</v>
      </c>
      <c r="H176" s="232"/>
      <c r="I176" s="232" t="s">
        <v>598</v>
      </c>
      <c r="J176" s="232" t="s">
        <v>598</v>
      </c>
      <c r="K176" s="232" t="s">
        <v>709</v>
      </c>
      <c r="L176" s="236" t="s">
        <v>627</v>
      </c>
      <c r="M176" s="292" t="s">
        <v>710</v>
      </c>
      <c r="N176" s="232" t="s">
        <v>711</v>
      </c>
    </row>
    <row r="177" spans="1:14">
      <c r="A177" s="225" t="s">
        <v>729</v>
      </c>
      <c r="B177" s="231" t="s">
        <v>730</v>
      </c>
      <c r="C177" s="223">
        <v>45844.302083333336</v>
      </c>
      <c r="D177" s="223">
        <v>45844.302083333336</v>
      </c>
      <c r="E177" s="223">
        <v>45844.322916666664</v>
      </c>
      <c r="F177" s="224">
        <f t="shared" si="2"/>
        <v>2.0833333328482695E-2</v>
      </c>
      <c r="G177" s="225" t="s">
        <v>613</v>
      </c>
      <c r="H177" s="225"/>
      <c r="I177" s="225" t="s">
        <v>614</v>
      </c>
      <c r="J177" s="225" t="s">
        <v>615</v>
      </c>
      <c r="K177" s="227" t="s">
        <v>731</v>
      </c>
      <c r="L177" s="123" t="s">
        <v>655</v>
      </c>
      <c r="M177" s="241" t="s">
        <v>656</v>
      </c>
      <c r="N177" s="225" t="s">
        <v>665</v>
      </c>
    </row>
    <row r="178" spans="1:14">
      <c r="A178" s="225" t="s">
        <v>729</v>
      </c>
      <c r="B178" s="231" t="s">
        <v>732</v>
      </c>
      <c r="C178" s="223">
        <v>45844.302083333336</v>
      </c>
      <c r="D178" s="223">
        <v>45844.302083333336</v>
      </c>
      <c r="E178" s="223">
        <v>45844.322916666664</v>
      </c>
      <c r="F178" s="224">
        <f t="shared" si="2"/>
        <v>2.0833333328482695E-2</v>
      </c>
      <c r="G178" s="225" t="s">
        <v>613</v>
      </c>
      <c r="H178" s="225"/>
      <c r="I178" s="225" t="s">
        <v>614</v>
      </c>
      <c r="J178" s="225" t="s">
        <v>615</v>
      </c>
      <c r="K178" s="227" t="s">
        <v>731</v>
      </c>
      <c r="L178" s="123" t="s">
        <v>655</v>
      </c>
      <c r="M178" s="241" t="s">
        <v>656</v>
      </c>
      <c r="N178" s="225" t="s">
        <v>665</v>
      </c>
    </row>
    <row r="179" spans="1:14">
      <c r="A179" s="225" t="s">
        <v>729</v>
      </c>
      <c r="B179" s="231" t="s">
        <v>733</v>
      </c>
      <c r="C179" s="223">
        <v>45844.302083333336</v>
      </c>
      <c r="D179" s="223">
        <v>45844.302083333336</v>
      </c>
      <c r="E179" s="223">
        <v>45844.322916666664</v>
      </c>
      <c r="F179" s="224">
        <f t="shared" si="2"/>
        <v>2.0833333328482695E-2</v>
      </c>
      <c r="G179" s="225" t="s">
        <v>613</v>
      </c>
      <c r="H179" s="225"/>
      <c r="I179" s="225" t="s">
        <v>614</v>
      </c>
      <c r="J179" s="225" t="s">
        <v>615</v>
      </c>
      <c r="K179" s="227" t="s">
        <v>731</v>
      </c>
      <c r="L179" s="123" t="s">
        <v>655</v>
      </c>
      <c r="M179" s="241" t="s">
        <v>656</v>
      </c>
      <c r="N179" s="225" t="s">
        <v>665</v>
      </c>
    </row>
    <row r="180" spans="1:14">
      <c r="A180" s="225" t="s">
        <v>729</v>
      </c>
      <c r="B180" s="231" t="s">
        <v>734</v>
      </c>
      <c r="C180" s="223">
        <v>45844.302083333336</v>
      </c>
      <c r="D180" s="223">
        <v>45844.302083333336</v>
      </c>
      <c r="E180" s="223">
        <v>45844.322916666664</v>
      </c>
      <c r="F180" s="224">
        <f t="shared" si="2"/>
        <v>2.0833333328482695E-2</v>
      </c>
      <c r="G180" s="225" t="s">
        <v>613</v>
      </c>
      <c r="H180" s="225"/>
      <c r="I180" s="225" t="s">
        <v>614</v>
      </c>
      <c r="J180" s="225" t="s">
        <v>615</v>
      </c>
      <c r="K180" s="227" t="s">
        <v>731</v>
      </c>
      <c r="L180" s="123" t="s">
        <v>655</v>
      </c>
      <c r="M180" s="241" t="s">
        <v>656</v>
      </c>
      <c r="N180" s="225" t="s">
        <v>665</v>
      </c>
    </row>
    <row r="181" spans="1:14">
      <c r="A181" s="225" t="s">
        <v>729</v>
      </c>
      <c r="B181" s="123" t="s">
        <v>735</v>
      </c>
      <c r="C181" s="223">
        <v>45844.302083333336</v>
      </c>
      <c r="D181" s="223">
        <v>45844.302083333336</v>
      </c>
      <c r="E181" s="223">
        <v>45844.322916666664</v>
      </c>
      <c r="F181" s="224">
        <f t="shared" si="2"/>
        <v>2.0833333328482695E-2</v>
      </c>
      <c r="G181" s="225" t="s">
        <v>613</v>
      </c>
      <c r="H181" s="225"/>
      <c r="I181" s="225" t="s">
        <v>614</v>
      </c>
      <c r="J181" s="225" t="s">
        <v>615</v>
      </c>
      <c r="K181" s="227" t="s">
        <v>731</v>
      </c>
      <c r="L181" s="123" t="s">
        <v>655</v>
      </c>
      <c r="M181" s="241" t="s">
        <v>656</v>
      </c>
      <c r="N181" s="225" t="s">
        <v>665</v>
      </c>
    </row>
    <row r="182" spans="1:14">
      <c r="A182" s="225" t="s">
        <v>729</v>
      </c>
      <c r="B182" s="123" t="s">
        <v>736</v>
      </c>
      <c r="C182" s="223">
        <v>45844.302083333336</v>
      </c>
      <c r="D182" s="223">
        <v>45844.302083333336</v>
      </c>
      <c r="E182" s="223">
        <v>45844.322916666664</v>
      </c>
      <c r="F182" s="224">
        <f t="shared" si="2"/>
        <v>2.0833333328482695E-2</v>
      </c>
      <c r="G182" s="225" t="s">
        <v>613</v>
      </c>
      <c r="H182" s="225"/>
      <c r="I182" s="225" t="s">
        <v>614</v>
      </c>
      <c r="J182" s="225" t="s">
        <v>615</v>
      </c>
      <c r="K182" s="227" t="s">
        <v>731</v>
      </c>
      <c r="L182" s="123" t="s">
        <v>655</v>
      </c>
      <c r="M182" s="241" t="s">
        <v>656</v>
      </c>
      <c r="N182" s="225" t="s">
        <v>665</v>
      </c>
    </row>
    <row r="183" spans="1:14">
      <c r="A183" s="225" t="s">
        <v>729</v>
      </c>
      <c r="B183" s="123" t="s">
        <v>737</v>
      </c>
      <c r="C183" s="223">
        <v>45844.302083333336</v>
      </c>
      <c r="D183" s="223">
        <v>45844.302083333336</v>
      </c>
      <c r="E183" s="223">
        <v>45844.322916666664</v>
      </c>
      <c r="F183" s="224">
        <f t="shared" si="2"/>
        <v>2.0833333328482695E-2</v>
      </c>
      <c r="G183" s="225" t="s">
        <v>613</v>
      </c>
      <c r="H183" s="225"/>
      <c r="I183" s="225" t="s">
        <v>614</v>
      </c>
      <c r="J183" s="225" t="s">
        <v>615</v>
      </c>
      <c r="K183" s="227" t="s">
        <v>731</v>
      </c>
      <c r="L183" s="123" t="s">
        <v>655</v>
      </c>
      <c r="M183" s="241" t="s">
        <v>656</v>
      </c>
      <c r="N183" s="225" t="s">
        <v>665</v>
      </c>
    </row>
    <row r="184" spans="1:14">
      <c r="A184" s="225" t="s">
        <v>729</v>
      </c>
      <c r="B184" s="123" t="s">
        <v>738</v>
      </c>
      <c r="C184" s="223">
        <v>45844.302083333336</v>
      </c>
      <c r="D184" s="223">
        <v>45844.302083333336</v>
      </c>
      <c r="E184" s="223">
        <v>45844.322916666664</v>
      </c>
      <c r="F184" s="224">
        <f t="shared" si="2"/>
        <v>2.0833333328482695E-2</v>
      </c>
      <c r="G184" s="225" t="s">
        <v>613</v>
      </c>
      <c r="H184" s="225"/>
      <c r="I184" s="225" t="s">
        <v>614</v>
      </c>
      <c r="J184" s="225" t="s">
        <v>615</v>
      </c>
      <c r="K184" s="227" t="s">
        <v>731</v>
      </c>
      <c r="L184" s="123" t="s">
        <v>655</v>
      </c>
      <c r="M184" s="241" t="s">
        <v>656</v>
      </c>
      <c r="N184" s="225" t="s">
        <v>665</v>
      </c>
    </row>
    <row r="185" spans="1:14">
      <c r="A185" s="225" t="s">
        <v>729</v>
      </c>
      <c r="B185" s="123" t="s">
        <v>739</v>
      </c>
      <c r="C185" s="223">
        <v>45844.302083333336</v>
      </c>
      <c r="D185" s="223">
        <v>45844.302083333336</v>
      </c>
      <c r="E185" s="223">
        <v>45844.322916666664</v>
      </c>
      <c r="F185" s="224">
        <f t="shared" si="2"/>
        <v>2.0833333328482695E-2</v>
      </c>
      <c r="G185" s="225" t="s">
        <v>613</v>
      </c>
      <c r="H185" s="225"/>
      <c r="I185" s="225" t="s">
        <v>614</v>
      </c>
      <c r="J185" s="225" t="s">
        <v>615</v>
      </c>
      <c r="K185" s="227" t="s">
        <v>731</v>
      </c>
      <c r="L185" s="123" t="s">
        <v>655</v>
      </c>
      <c r="M185" s="241" t="s">
        <v>656</v>
      </c>
      <c r="N185" s="225" t="s">
        <v>665</v>
      </c>
    </row>
    <row r="186" spans="1:14">
      <c r="A186" s="225" t="s">
        <v>729</v>
      </c>
      <c r="B186" s="123" t="s">
        <v>740</v>
      </c>
      <c r="C186" s="223">
        <v>45844.302083333336</v>
      </c>
      <c r="D186" s="223">
        <v>45844.302083333336</v>
      </c>
      <c r="E186" s="223">
        <v>45844.322916666664</v>
      </c>
      <c r="F186" s="224">
        <f t="shared" si="2"/>
        <v>2.0833333328482695E-2</v>
      </c>
      <c r="G186" s="225" t="s">
        <v>613</v>
      </c>
      <c r="H186" s="225"/>
      <c r="I186" s="225" t="s">
        <v>614</v>
      </c>
      <c r="J186" s="225" t="s">
        <v>615</v>
      </c>
      <c r="K186" s="227" t="s">
        <v>731</v>
      </c>
      <c r="L186" s="123" t="s">
        <v>655</v>
      </c>
      <c r="M186" s="241" t="s">
        <v>656</v>
      </c>
      <c r="N186" s="225" t="s">
        <v>665</v>
      </c>
    </row>
    <row r="187" spans="1:14">
      <c r="A187" s="225" t="s">
        <v>729</v>
      </c>
      <c r="B187" s="123" t="s">
        <v>741</v>
      </c>
      <c r="C187" s="223">
        <v>45844.302083333336</v>
      </c>
      <c r="D187" s="223">
        <v>45844.302083333336</v>
      </c>
      <c r="E187" s="223">
        <v>45844.322916666664</v>
      </c>
      <c r="F187" s="224">
        <f t="shared" si="2"/>
        <v>2.0833333328482695E-2</v>
      </c>
      <c r="G187" s="225" t="s">
        <v>613</v>
      </c>
      <c r="H187" s="225"/>
      <c r="I187" s="225" t="s">
        <v>614</v>
      </c>
      <c r="J187" s="225" t="s">
        <v>615</v>
      </c>
      <c r="K187" s="227" t="s">
        <v>731</v>
      </c>
      <c r="L187" s="123" t="s">
        <v>655</v>
      </c>
      <c r="M187" s="241" t="s">
        <v>656</v>
      </c>
      <c r="N187" s="225" t="s">
        <v>665</v>
      </c>
    </row>
    <row r="188" spans="1:14">
      <c r="A188" s="225" t="s">
        <v>729</v>
      </c>
      <c r="B188" s="123" t="s">
        <v>742</v>
      </c>
      <c r="C188" s="223">
        <v>45844.302083333336</v>
      </c>
      <c r="D188" s="223">
        <v>45844.302083333336</v>
      </c>
      <c r="E188" s="223">
        <v>45844.322916666664</v>
      </c>
      <c r="F188" s="224">
        <f t="shared" si="2"/>
        <v>2.0833333328482695E-2</v>
      </c>
      <c r="G188" s="225" t="s">
        <v>613</v>
      </c>
      <c r="H188" s="225"/>
      <c r="I188" s="225" t="s">
        <v>614</v>
      </c>
      <c r="J188" s="225" t="s">
        <v>615</v>
      </c>
      <c r="K188" s="227" t="s">
        <v>731</v>
      </c>
      <c r="L188" s="123" t="s">
        <v>655</v>
      </c>
      <c r="M188" s="241" t="s">
        <v>656</v>
      </c>
      <c r="N188" s="225" t="s">
        <v>665</v>
      </c>
    </row>
    <row r="189" spans="1:14">
      <c r="A189" s="225" t="s">
        <v>729</v>
      </c>
      <c r="B189" s="123" t="s">
        <v>743</v>
      </c>
      <c r="C189" s="223">
        <v>45844.302083333336</v>
      </c>
      <c r="D189" s="223">
        <v>45844.302083333336</v>
      </c>
      <c r="E189" s="223">
        <v>45844.322916666664</v>
      </c>
      <c r="F189" s="224">
        <f t="shared" si="2"/>
        <v>2.0833333328482695E-2</v>
      </c>
      <c r="G189" s="225" t="s">
        <v>613</v>
      </c>
      <c r="H189" s="225"/>
      <c r="I189" s="225" t="s">
        <v>614</v>
      </c>
      <c r="J189" s="225" t="s">
        <v>615</v>
      </c>
      <c r="K189" s="227" t="s">
        <v>731</v>
      </c>
      <c r="L189" s="123" t="s">
        <v>655</v>
      </c>
      <c r="M189" s="241" t="s">
        <v>656</v>
      </c>
      <c r="N189" s="225" t="s">
        <v>665</v>
      </c>
    </row>
    <row r="190" spans="1:14">
      <c r="A190" s="225" t="s">
        <v>729</v>
      </c>
      <c r="B190" s="123" t="s">
        <v>744</v>
      </c>
      <c r="C190" s="223">
        <v>45844.302083333336</v>
      </c>
      <c r="D190" s="223">
        <v>45844.302083333336</v>
      </c>
      <c r="E190" s="223">
        <v>45844.322916666664</v>
      </c>
      <c r="F190" s="224">
        <f t="shared" si="2"/>
        <v>2.0833333328482695E-2</v>
      </c>
      <c r="G190" s="225" t="s">
        <v>613</v>
      </c>
      <c r="H190" s="225"/>
      <c r="I190" s="225" t="s">
        <v>614</v>
      </c>
      <c r="J190" s="225" t="s">
        <v>615</v>
      </c>
      <c r="K190" s="227" t="s">
        <v>731</v>
      </c>
      <c r="L190" s="123" t="s">
        <v>655</v>
      </c>
      <c r="M190" s="241" t="s">
        <v>656</v>
      </c>
      <c r="N190" s="225" t="s">
        <v>665</v>
      </c>
    </row>
    <row r="191" spans="1:14">
      <c r="A191" s="225" t="s">
        <v>729</v>
      </c>
      <c r="B191" s="123" t="s">
        <v>745</v>
      </c>
      <c r="C191" s="223">
        <v>45844.302083333336</v>
      </c>
      <c r="D191" s="223">
        <v>45844.302083333336</v>
      </c>
      <c r="E191" s="223">
        <v>45844.322916666664</v>
      </c>
      <c r="F191" s="224">
        <f t="shared" si="2"/>
        <v>2.0833333328482695E-2</v>
      </c>
      <c r="G191" s="225" t="s">
        <v>613</v>
      </c>
      <c r="H191" s="225"/>
      <c r="I191" s="225" t="s">
        <v>614</v>
      </c>
      <c r="J191" s="225" t="s">
        <v>615</v>
      </c>
      <c r="K191" s="227" t="s">
        <v>731</v>
      </c>
      <c r="L191" s="123" t="s">
        <v>655</v>
      </c>
      <c r="M191" s="241" t="s">
        <v>656</v>
      </c>
      <c r="N191" s="225" t="s">
        <v>665</v>
      </c>
    </row>
    <row r="192" spans="1:14">
      <c r="A192" s="225" t="s">
        <v>729</v>
      </c>
      <c r="B192" s="123" t="s">
        <v>746</v>
      </c>
      <c r="C192" s="223">
        <v>45844.302083333336</v>
      </c>
      <c r="D192" s="223">
        <v>45844.302083333336</v>
      </c>
      <c r="E192" s="223">
        <v>45844.322916666664</v>
      </c>
      <c r="F192" s="224">
        <f t="shared" si="2"/>
        <v>2.0833333328482695E-2</v>
      </c>
      <c r="G192" s="225" t="s">
        <v>613</v>
      </c>
      <c r="H192" s="225"/>
      <c r="I192" s="225" t="s">
        <v>614</v>
      </c>
      <c r="J192" s="225" t="s">
        <v>615</v>
      </c>
      <c r="K192" s="227" t="s">
        <v>731</v>
      </c>
      <c r="L192" s="123" t="s">
        <v>655</v>
      </c>
      <c r="M192" s="241" t="s">
        <v>656</v>
      </c>
      <c r="N192" s="225" t="s">
        <v>665</v>
      </c>
    </row>
    <row r="193" spans="1:14">
      <c r="A193" s="225" t="s">
        <v>729</v>
      </c>
      <c r="B193" s="123" t="s">
        <v>747</v>
      </c>
      <c r="C193" s="223">
        <v>45844.302083333336</v>
      </c>
      <c r="D193" s="223">
        <v>45844.302083333336</v>
      </c>
      <c r="E193" s="223">
        <v>45844.322916666664</v>
      </c>
      <c r="F193" s="224">
        <f t="shared" si="2"/>
        <v>2.0833333328482695E-2</v>
      </c>
      <c r="G193" s="225" t="s">
        <v>613</v>
      </c>
      <c r="H193" s="225"/>
      <c r="I193" s="225" t="s">
        <v>614</v>
      </c>
      <c r="J193" s="225" t="s">
        <v>615</v>
      </c>
      <c r="K193" s="227" t="s">
        <v>731</v>
      </c>
      <c r="L193" s="123" t="s">
        <v>655</v>
      </c>
      <c r="M193" s="241" t="s">
        <v>656</v>
      </c>
      <c r="N193" s="225" t="s">
        <v>665</v>
      </c>
    </row>
    <row r="194" spans="1:14">
      <c r="A194" s="225" t="s">
        <v>748</v>
      </c>
      <c r="B194" s="227" t="s">
        <v>749</v>
      </c>
      <c r="C194" s="226">
        <v>45845.304861111108</v>
      </c>
      <c r="D194" s="226">
        <v>45845.304861111108</v>
      </c>
      <c r="E194" s="226">
        <v>45845.3125</v>
      </c>
      <c r="F194" s="224">
        <f t="shared" ref="F194:F257" si="3">E194-D194</f>
        <v>7.6388888919609599E-3</v>
      </c>
      <c r="G194" s="225" t="s">
        <v>613</v>
      </c>
      <c r="H194" s="225"/>
      <c r="I194" s="225" t="s">
        <v>750</v>
      </c>
      <c r="J194" s="225" t="s">
        <v>275</v>
      </c>
      <c r="K194" s="227" t="s">
        <v>751</v>
      </c>
      <c r="L194" s="123" t="s">
        <v>752</v>
      </c>
      <c r="M194" s="241" t="s">
        <v>618</v>
      </c>
      <c r="N194" s="28" t="s">
        <v>753</v>
      </c>
    </row>
    <row r="195" spans="1:14" s="237" customFormat="1">
      <c r="A195" s="225" t="s">
        <v>748</v>
      </c>
      <c r="B195" s="227" t="s">
        <v>754</v>
      </c>
      <c r="C195" s="226">
        <v>45845.304861111108</v>
      </c>
      <c r="D195" s="226">
        <v>45845.304861111108</v>
      </c>
      <c r="E195" s="226">
        <v>45845.3125</v>
      </c>
      <c r="F195" s="224">
        <f t="shared" si="3"/>
        <v>7.6388888919609599E-3</v>
      </c>
      <c r="G195" s="225" t="s">
        <v>613</v>
      </c>
      <c r="H195" s="225"/>
      <c r="I195" s="225" t="s">
        <v>750</v>
      </c>
      <c r="J195" s="225" t="s">
        <v>275</v>
      </c>
      <c r="K195" s="227" t="s">
        <v>751</v>
      </c>
      <c r="L195" s="123" t="s">
        <v>752</v>
      </c>
      <c r="M195" s="241" t="s">
        <v>618</v>
      </c>
      <c r="N195" s="28" t="s">
        <v>753</v>
      </c>
    </row>
    <row r="196" spans="1:14" s="237" customFormat="1">
      <c r="A196" s="225" t="s">
        <v>748</v>
      </c>
      <c r="B196" s="227" t="s">
        <v>755</v>
      </c>
      <c r="C196" s="226">
        <v>45845.304861111108</v>
      </c>
      <c r="D196" s="226">
        <v>45845.304861111108</v>
      </c>
      <c r="E196" s="226">
        <v>45845.3125</v>
      </c>
      <c r="F196" s="224">
        <f t="shared" si="3"/>
        <v>7.6388888919609599E-3</v>
      </c>
      <c r="G196" s="225" t="s">
        <v>613</v>
      </c>
      <c r="H196" s="225"/>
      <c r="I196" s="225" t="s">
        <v>750</v>
      </c>
      <c r="J196" s="225" t="s">
        <v>275</v>
      </c>
      <c r="K196" s="227" t="s">
        <v>751</v>
      </c>
      <c r="L196" s="123" t="s">
        <v>752</v>
      </c>
      <c r="M196" s="241" t="s">
        <v>618</v>
      </c>
      <c r="N196" s="28" t="s">
        <v>753</v>
      </c>
    </row>
    <row r="197" spans="1:14" s="237" customFormat="1">
      <c r="A197" s="225" t="s">
        <v>748</v>
      </c>
      <c r="B197" s="227" t="s">
        <v>728</v>
      </c>
      <c r="C197" s="226">
        <v>45845.304861111108</v>
      </c>
      <c r="D197" s="226">
        <v>45845.304861111108</v>
      </c>
      <c r="E197" s="226">
        <v>45845.3125</v>
      </c>
      <c r="F197" s="224">
        <f t="shared" si="3"/>
        <v>7.6388888919609599E-3</v>
      </c>
      <c r="G197" s="225" t="s">
        <v>613</v>
      </c>
      <c r="H197" s="225"/>
      <c r="I197" s="225" t="s">
        <v>750</v>
      </c>
      <c r="J197" s="225" t="s">
        <v>275</v>
      </c>
      <c r="K197" s="227" t="s">
        <v>751</v>
      </c>
      <c r="L197" s="123" t="s">
        <v>752</v>
      </c>
      <c r="M197" s="241" t="s">
        <v>618</v>
      </c>
      <c r="N197" s="28" t="s">
        <v>753</v>
      </c>
    </row>
    <row r="198" spans="1:14" s="237" customFormat="1">
      <c r="A198" s="225" t="s">
        <v>748</v>
      </c>
      <c r="B198" s="227" t="s">
        <v>756</v>
      </c>
      <c r="C198" s="226">
        <v>45845.304861111108</v>
      </c>
      <c r="D198" s="226">
        <v>45845.304861111108</v>
      </c>
      <c r="E198" s="226">
        <v>45845.3125</v>
      </c>
      <c r="F198" s="224">
        <f t="shared" si="3"/>
        <v>7.6388888919609599E-3</v>
      </c>
      <c r="G198" s="225" t="s">
        <v>613</v>
      </c>
      <c r="H198" s="225"/>
      <c r="I198" s="225" t="s">
        <v>750</v>
      </c>
      <c r="J198" s="225" t="s">
        <v>275</v>
      </c>
      <c r="K198" s="227" t="s">
        <v>751</v>
      </c>
      <c r="L198" s="123" t="s">
        <v>752</v>
      </c>
      <c r="M198" s="241" t="s">
        <v>618</v>
      </c>
      <c r="N198" s="28" t="s">
        <v>753</v>
      </c>
    </row>
    <row r="199" spans="1:14" s="237" customFormat="1">
      <c r="A199" s="225" t="s">
        <v>748</v>
      </c>
      <c r="B199" s="227" t="s">
        <v>757</v>
      </c>
      <c r="C199" s="226">
        <v>45845.304861111108</v>
      </c>
      <c r="D199" s="226">
        <v>45845.304861111108</v>
      </c>
      <c r="E199" s="226">
        <v>45845.3125</v>
      </c>
      <c r="F199" s="224">
        <f t="shared" si="3"/>
        <v>7.6388888919609599E-3</v>
      </c>
      <c r="G199" s="225" t="s">
        <v>613</v>
      </c>
      <c r="H199" s="225"/>
      <c r="I199" s="225" t="s">
        <v>750</v>
      </c>
      <c r="J199" s="225" t="s">
        <v>275</v>
      </c>
      <c r="K199" s="227" t="s">
        <v>751</v>
      </c>
      <c r="L199" s="123" t="s">
        <v>752</v>
      </c>
      <c r="M199" s="241" t="s">
        <v>618</v>
      </c>
      <c r="N199" s="28" t="s">
        <v>753</v>
      </c>
    </row>
    <row r="200" spans="1:14" s="237" customFormat="1">
      <c r="A200" s="225" t="s">
        <v>748</v>
      </c>
      <c r="B200" s="227" t="s">
        <v>758</v>
      </c>
      <c r="C200" s="226">
        <v>45845.304861111108</v>
      </c>
      <c r="D200" s="226">
        <v>45845.304861111108</v>
      </c>
      <c r="E200" s="226">
        <v>45845.3125</v>
      </c>
      <c r="F200" s="224">
        <f t="shared" si="3"/>
        <v>7.6388888919609599E-3</v>
      </c>
      <c r="G200" s="225" t="s">
        <v>613</v>
      </c>
      <c r="H200" s="225"/>
      <c r="I200" s="225" t="s">
        <v>750</v>
      </c>
      <c r="J200" s="225" t="s">
        <v>275</v>
      </c>
      <c r="K200" s="227" t="s">
        <v>751</v>
      </c>
      <c r="L200" s="123" t="s">
        <v>752</v>
      </c>
      <c r="M200" s="241" t="s">
        <v>618</v>
      </c>
      <c r="N200" s="28" t="s">
        <v>753</v>
      </c>
    </row>
    <row r="201" spans="1:14" s="237" customFormat="1">
      <c r="A201" s="225" t="s">
        <v>759</v>
      </c>
      <c r="B201" s="227" t="s">
        <v>612</v>
      </c>
      <c r="C201" s="226">
        <v>45845.371527777781</v>
      </c>
      <c r="D201" s="226">
        <v>45845.371527777781</v>
      </c>
      <c r="E201" s="226">
        <v>45845.385416666664</v>
      </c>
      <c r="F201" s="224">
        <f t="shared" si="3"/>
        <v>1.3888888883229811E-2</v>
      </c>
      <c r="G201" s="225" t="s">
        <v>637</v>
      </c>
      <c r="H201" s="225" t="s">
        <v>644</v>
      </c>
      <c r="I201" s="225" t="s">
        <v>645</v>
      </c>
      <c r="J201" s="225" t="s">
        <v>646</v>
      </c>
      <c r="K201" s="225" t="s">
        <v>647</v>
      </c>
      <c r="L201" s="225" t="s">
        <v>648</v>
      </c>
      <c r="M201" s="241" t="s">
        <v>618</v>
      </c>
      <c r="N201" s="225" t="s">
        <v>705</v>
      </c>
    </row>
    <row r="202" spans="1:14" s="237" customFormat="1">
      <c r="A202" s="225" t="s">
        <v>760</v>
      </c>
      <c r="B202" s="227" t="s">
        <v>761</v>
      </c>
      <c r="C202" s="226">
        <v>45845.399305555555</v>
      </c>
      <c r="D202" s="226">
        <v>45845.399305555555</v>
      </c>
      <c r="E202" s="226">
        <v>45845.458333333336</v>
      </c>
      <c r="F202" s="224">
        <f t="shared" si="3"/>
        <v>5.9027777781011537E-2</v>
      </c>
      <c r="G202" s="225" t="s">
        <v>637</v>
      </c>
      <c r="H202" s="225" t="s">
        <v>644</v>
      </c>
      <c r="I202" s="225" t="s">
        <v>645</v>
      </c>
      <c r="J202" s="225" t="s">
        <v>646</v>
      </c>
      <c r="K202" s="225" t="s">
        <v>647</v>
      </c>
      <c r="L202" s="225" t="s">
        <v>648</v>
      </c>
      <c r="M202" s="241" t="s">
        <v>618</v>
      </c>
      <c r="N202" s="225" t="s">
        <v>705</v>
      </c>
    </row>
    <row r="203" spans="1:14" s="237" customFormat="1">
      <c r="A203" s="225" t="s">
        <v>760</v>
      </c>
      <c r="B203" s="227" t="s">
        <v>762</v>
      </c>
      <c r="C203" s="226">
        <v>45845.399305555555</v>
      </c>
      <c r="D203" s="226">
        <v>45845.399305555555</v>
      </c>
      <c r="E203" s="226">
        <v>45845.458333333336</v>
      </c>
      <c r="F203" s="224">
        <f t="shared" si="3"/>
        <v>5.9027777781011537E-2</v>
      </c>
      <c r="G203" s="225" t="s">
        <v>637</v>
      </c>
      <c r="H203" s="225" t="s">
        <v>644</v>
      </c>
      <c r="I203" s="225" t="s">
        <v>645</v>
      </c>
      <c r="J203" s="225" t="s">
        <v>646</v>
      </c>
      <c r="K203" s="225" t="s">
        <v>647</v>
      </c>
      <c r="L203" s="225" t="s">
        <v>648</v>
      </c>
      <c r="M203" s="241" t="s">
        <v>618</v>
      </c>
      <c r="N203" s="225" t="s">
        <v>705</v>
      </c>
    </row>
    <row r="204" spans="1:14" s="237" customFormat="1">
      <c r="A204" s="225" t="s">
        <v>760</v>
      </c>
      <c r="B204" s="123" t="s">
        <v>763</v>
      </c>
      <c r="C204" s="226">
        <v>45845.399305555555</v>
      </c>
      <c r="D204" s="226">
        <v>45845.399305555555</v>
      </c>
      <c r="E204" s="226">
        <v>45845.458333333336</v>
      </c>
      <c r="F204" s="224">
        <f t="shared" si="3"/>
        <v>5.9027777781011537E-2</v>
      </c>
      <c r="G204" s="225" t="s">
        <v>637</v>
      </c>
      <c r="H204" s="225" t="s">
        <v>644</v>
      </c>
      <c r="I204" s="225" t="s">
        <v>645</v>
      </c>
      <c r="J204" s="225" t="s">
        <v>646</v>
      </c>
      <c r="K204" s="225" t="s">
        <v>647</v>
      </c>
      <c r="L204" s="225" t="s">
        <v>648</v>
      </c>
      <c r="M204" s="241" t="s">
        <v>618</v>
      </c>
      <c r="N204" s="225" t="s">
        <v>705</v>
      </c>
    </row>
    <row r="205" spans="1:14" s="237" customFormat="1">
      <c r="A205" s="225" t="s">
        <v>760</v>
      </c>
      <c r="B205" s="123" t="s">
        <v>764</v>
      </c>
      <c r="C205" s="226">
        <v>45845.399305555555</v>
      </c>
      <c r="D205" s="226">
        <v>45845.399305555555</v>
      </c>
      <c r="E205" s="226">
        <v>45845.458333333336</v>
      </c>
      <c r="F205" s="224">
        <f t="shared" si="3"/>
        <v>5.9027777781011537E-2</v>
      </c>
      <c r="G205" s="225" t="s">
        <v>637</v>
      </c>
      <c r="H205" s="225" t="s">
        <v>644</v>
      </c>
      <c r="I205" s="225" t="s">
        <v>645</v>
      </c>
      <c r="J205" s="225" t="s">
        <v>646</v>
      </c>
      <c r="K205" s="225" t="s">
        <v>647</v>
      </c>
      <c r="L205" s="225" t="s">
        <v>648</v>
      </c>
      <c r="M205" s="241" t="s">
        <v>618</v>
      </c>
      <c r="N205" s="225" t="s">
        <v>705</v>
      </c>
    </row>
    <row r="206" spans="1:14" s="237" customFormat="1">
      <c r="A206" s="225" t="s">
        <v>760</v>
      </c>
      <c r="B206" s="123" t="s">
        <v>765</v>
      </c>
      <c r="C206" s="226">
        <v>45845.399305555555</v>
      </c>
      <c r="D206" s="226">
        <v>45845.399305555555</v>
      </c>
      <c r="E206" s="226">
        <v>45845.458333333336</v>
      </c>
      <c r="F206" s="224">
        <f t="shared" si="3"/>
        <v>5.9027777781011537E-2</v>
      </c>
      <c r="G206" s="225" t="s">
        <v>637</v>
      </c>
      <c r="H206" s="225" t="s">
        <v>644</v>
      </c>
      <c r="I206" s="225" t="s">
        <v>645</v>
      </c>
      <c r="J206" s="225" t="s">
        <v>646</v>
      </c>
      <c r="K206" s="225" t="s">
        <v>647</v>
      </c>
      <c r="L206" s="225" t="s">
        <v>648</v>
      </c>
      <c r="M206" s="241" t="s">
        <v>618</v>
      </c>
      <c r="N206" s="225" t="s">
        <v>705</v>
      </c>
    </row>
    <row r="207" spans="1:14" s="237" customFormat="1">
      <c r="A207" s="225" t="s">
        <v>704</v>
      </c>
      <c r="B207" s="1" t="s">
        <v>612</v>
      </c>
      <c r="C207" s="230">
        <v>45845.642361111109</v>
      </c>
      <c r="D207" s="230">
        <v>45845.642361111109</v>
      </c>
      <c r="E207" s="226">
        <v>45845.697916666664</v>
      </c>
      <c r="F207" s="224">
        <f t="shared" si="3"/>
        <v>5.5555555554747116E-2</v>
      </c>
      <c r="G207" s="1" t="s">
        <v>708</v>
      </c>
      <c r="H207" s="1"/>
      <c r="I207" s="225" t="s">
        <v>639</v>
      </c>
      <c r="J207" s="225" t="s">
        <v>640</v>
      </c>
      <c r="K207" s="225" t="s">
        <v>766</v>
      </c>
      <c r="L207" s="123" t="s">
        <v>627</v>
      </c>
      <c r="M207" s="241" t="s">
        <v>628</v>
      </c>
      <c r="N207" s="225" t="s">
        <v>767</v>
      </c>
    </row>
    <row r="208" spans="1:14" s="237" customFormat="1">
      <c r="A208" s="225" t="s">
        <v>768</v>
      </c>
      <c r="B208" s="1" t="s">
        <v>769</v>
      </c>
      <c r="C208" s="230">
        <v>45845.680555497682</v>
      </c>
      <c r="D208" s="230">
        <v>45845.680555497682</v>
      </c>
      <c r="E208" s="226">
        <v>45846.520833333336</v>
      </c>
      <c r="F208" s="224">
        <f t="shared" si="3"/>
        <v>0.8402778356539784</v>
      </c>
      <c r="G208" s="225" t="s">
        <v>637</v>
      </c>
      <c r="H208" s="225" t="s">
        <v>644</v>
      </c>
      <c r="I208" s="225" t="s">
        <v>770</v>
      </c>
      <c r="J208" s="225" t="s">
        <v>771</v>
      </c>
      <c r="K208" s="225" t="s">
        <v>772</v>
      </c>
      <c r="L208" s="123" t="s">
        <v>773</v>
      </c>
      <c r="M208" s="245" t="s">
        <v>774</v>
      </c>
      <c r="N208" s="225" t="s">
        <v>775</v>
      </c>
    </row>
    <row r="209" spans="1:14" s="237" customFormat="1">
      <c r="A209" s="225" t="s">
        <v>768</v>
      </c>
      <c r="B209" s="1" t="s">
        <v>776</v>
      </c>
      <c r="C209" s="230">
        <v>45845.680555497682</v>
      </c>
      <c r="D209" s="230">
        <v>45845.680555497682</v>
      </c>
      <c r="E209" s="226">
        <v>45846.520833333336</v>
      </c>
      <c r="F209" s="224">
        <f t="shared" si="3"/>
        <v>0.8402778356539784</v>
      </c>
      <c r="G209" s="225" t="s">
        <v>637</v>
      </c>
      <c r="H209" s="225" t="s">
        <v>644</v>
      </c>
      <c r="I209" s="225" t="s">
        <v>770</v>
      </c>
      <c r="J209" s="225" t="s">
        <v>771</v>
      </c>
      <c r="K209" s="225" t="s">
        <v>772</v>
      </c>
      <c r="L209" s="123" t="s">
        <v>773</v>
      </c>
      <c r="M209" s="245" t="s">
        <v>774</v>
      </c>
      <c r="N209" s="225" t="s">
        <v>775</v>
      </c>
    </row>
    <row r="210" spans="1:14" s="237" customFormat="1">
      <c r="A210" s="225" t="s">
        <v>768</v>
      </c>
      <c r="B210" s="1" t="s">
        <v>777</v>
      </c>
      <c r="C210" s="230">
        <v>45845.680555497682</v>
      </c>
      <c r="D210" s="230">
        <v>45845.680555497682</v>
      </c>
      <c r="E210" s="226">
        <v>45846.520833333336</v>
      </c>
      <c r="F210" s="224">
        <f t="shared" si="3"/>
        <v>0.8402778356539784</v>
      </c>
      <c r="G210" s="225" t="s">
        <v>637</v>
      </c>
      <c r="H210" s="225" t="s">
        <v>644</v>
      </c>
      <c r="I210" s="225" t="s">
        <v>770</v>
      </c>
      <c r="J210" s="225" t="s">
        <v>771</v>
      </c>
      <c r="K210" s="225" t="s">
        <v>772</v>
      </c>
      <c r="L210" s="123" t="s">
        <v>773</v>
      </c>
      <c r="M210" s="245" t="s">
        <v>774</v>
      </c>
      <c r="N210" s="225" t="s">
        <v>775</v>
      </c>
    </row>
    <row r="211" spans="1:14" s="237" customFormat="1">
      <c r="A211" s="225" t="s">
        <v>768</v>
      </c>
      <c r="B211" s="1" t="s">
        <v>778</v>
      </c>
      <c r="C211" s="230">
        <v>45845.680555497682</v>
      </c>
      <c r="D211" s="230">
        <v>45845.680555497682</v>
      </c>
      <c r="E211" s="226">
        <v>45846.520833333336</v>
      </c>
      <c r="F211" s="224">
        <f t="shared" si="3"/>
        <v>0.8402778356539784</v>
      </c>
      <c r="G211" s="225" t="s">
        <v>637</v>
      </c>
      <c r="H211" s="225" t="s">
        <v>644</v>
      </c>
      <c r="I211" s="225" t="s">
        <v>770</v>
      </c>
      <c r="J211" s="225" t="s">
        <v>771</v>
      </c>
      <c r="K211" s="225" t="s">
        <v>772</v>
      </c>
      <c r="L211" s="123" t="s">
        <v>773</v>
      </c>
      <c r="M211" s="245" t="s">
        <v>774</v>
      </c>
      <c r="N211" s="225" t="s">
        <v>775</v>
      </c>
    </row>
    <row r="212" spans="1:14" s="237" customFormat="1">
      <c r="A212" s="225" t="s">
        <v>768</v>
      </c>
      <c r="B212" s="1" t="s">
        <v>779</v>
      </c>
      <c r="C212" s="230">
        <v>45845.680555497682</v>
      </c>
      <c r="D212" s="230">
        <v>45845.680555497682</v>
      </c>
      <c r="E212" s="226">
        <v>45846.520833333336</v>
      </c>
      <c r="F212" s="224">
        <f t="shared" si="3"/>
        <v>0.8402778356539784</v>
      </c>
      <c r="G212" s="225" t="s">
        <v>637</v>
      </c>
      <c r="H212" s="225" t="s">
        <v>644</v>
      </c>
      <c r="I212" s="225" t="s">
        <v>770</v>
      </c>
      <c r="J212" s="225" t="s">
        <v>771</v>
      </c>
      <c r="K212" s="225" t="s">
        <v>772</v>
      </c>
      <c r="L212" s="123" t="s">
        <v>773</v>
      </c>
      <c r="M212" s="245" t="s">
        <v>774</v>
      </c>
      <c r="N212" s="225" t="s">
        <v>775</v>
      </c>
    </row>
    <row r="213" spans="1:14" s="121" customFormat="1">
      <c r="A213" s="225" t="s">
        <v>768</v>
      </c>
      <c r="B213" s="1" t="s">
        <v>780</v>
      </c>
      <c r="C213" s="230">
        <v>45845.680555497682</v>
      </c>
      <c r="D213" s="230">
        <v>45845.680555497682</v>
      </c>
      <c r="E213" s="226">
        <v>45846.520833333336</v>
      </c>
      <c r="F213" s="224">
        <f t="shared" si="3"/>
        <v>0.8402778356539784</v>
      </c>
      <c r="G213" s="225" t="s">
        <v>637</v>
      </c>
      <c r="H213" s="225" t="s">
        <v>644</v>
      </c>
      <c r="I213" s="225" t="s">
        <v>770</v>
      </c>
      <c r="J213" s="225" t="s">
        <v>771</v>
      </c>
      <c r="K213" s="225" t="s">
        <v>772</v>
      </c>
      <c r="L213" s="123" t="s">
        <v>773</v>
      </c>
      <c r="M213" s="245" t="s">
        <v>774</v>
      </c>
      <c r="N213" s="225" t="s">
        <v>775</v>
      </c>
    </row>
    <row r="214" spans="1:14" s="121" customFormat="1">
      <c r="A214" s="225" t="s">
        <v>768</v>
      </c>
      <c r="B214" s="1" t="s">
        <v>781</v>
      </c>
      <c r="C214" s="230">
        <v>45845.680555497682</v>
      </c>
      <c r="D214" s="230">
        <v>45845.680555497682</v>
      </c>
      <c r="E214" s="226">
        <v>45846.520833333336</v>
      </c>
      <c r="F214" s="224">
        <f t="shared" si="3"/>
        <v>0.8402778356539784</v>
      </c>
      <c r="G214" s="225" t="s">
        <v>637</v>
      </c>
      <c r="H214" s="225" t="s">
        <v>644</v>
      </c>
      <c r="I214" s="225" t="s">
        <v>770</v>
      </c>
      <c r="J214" s="225" t="s">
        <v>771</v>
      </c>
      <c r="K214" s="225" t="s">
        <v>772</v>
      </c>
      <c r="L214" s="123" t="s">
        <v>773</v>
      </c>
      <c r="M214" s="245" t="s">
        <v>774</v>
      </c>
      <c r="N214" s="225" t="s">
        <v>775</v>
      </c>
    </row>
    <row r="215" spans="1:14" s="121" customFormat="1">
      <c r="A215" s="225" t="s">
        <v>768</v>
      </c>
      <c r="B215" s="1" t="s">
        <v>782</v>
      </c>
      <c r="C215" s="230">
        <v>45845.680555497682</v>
      </c>
      <c r="D215" s="230">
        <v>45845.680555497682</v>
      </c>
      <c r="E215" s="226">
        <v>45846.520833333336</v>
      </c>
      <c r="F215" s="224">
        <f t="shared" si="3"/>
        <v>0.8402778356539784</v>
      </c>
      <c r="G215" s="225" t="s">
        <v>637</v>
      </c>
      <c r="H215" s="225" t="s">
        <v>644</v>
      </c>
      <c r="I215" s="225" t="s">
        <v>770</v>
      </c>
      <c r="J215" s="225" t="s">
        <v>771</v>
      </c>
      <c r="K215" s="225" t="s">
        <v>772</v>
      </c>
      <c r="L215" s="123" t="s">
        <v>773</v>
      </c>
      <c r="M215" s="245" t="s">
        <v>774</v>
      </c>
      <c r="N215" s="225" t="s">
        <v>775</v>
      </c>
    </row>
    <row r="216" spans="1:14" s="121" customFormat="1">
      <c r="A216" s="225" t="s">
        <v>768</v>
      </c>
      <c r="B216" s="1" t="s">
        <v>783</v>
      </c>
      <c r="C216" s="230">
        <v>45845.680555497682</v>
      </c>
      <c r="D216" s="230">
        <v>45845.680555497682</v>
      </c>
      <c r="E216" s="226">
        <v>45846.520833333336</v>
      </c>
      <c r="F216" s="224">
        <f t="shared" si="3"/>
        <v>0.8402778356539784</v>
      </c>
      <c r="G216" s="225" t="s">
        <v>637</v>
      </c>
      <c r="H216" s="225" t="s">
        <v>644</v>
      </c>
      <c r="I216" s="225" t="s">
        <v>770</v>
      </c>
      <c r="J216" s="225" t="s">
        <v>771</v>
      </c>
      <c r="K216" s="225" t="s">
        <v>772</v>
      </c>
      <c r="L216" s="123" t="s">
        <v>773</v>
      </c>
      <c r="M216" s="245" t="s">
        <v>774</v>
      </c>
      <c r="N216" s="225" t="s">
        <v>775</v>
      </c>
    </row>
    <row r="217" spans="1:14" ht="15" customHeight="1">
      <c r="A217" s="225" t="s">
        <v>768</v>
      </c>
      <c r="B217" s="222" t="s">
        <v>784</v>
      </c>
      <c r="C217" s="230">
        <v>45845.680555497682</v>
      </c>
      <c r="D217" s="230">
        <v>45845.680555497682</v>
      </c>
      <c r="E217" s="226">
        <v>45846.520833333336</v>
      </c>
      <c r="F217" s="224">
        <f t="shared" si="3"/>
        <v>0.8402778356539784</v>
      </c>
      <c r="G217" s="225" t="s">
        <v>637</v>
      </c>
      <c r="H217" s="225" t="s">
        <v>644</v>
      </c>
      <c r="I217" s="225" t="s">
        <v>770</v>
      </c>
      <c r="J217" s="225" t="s">
        <v>771</v>
      </c>
      <c r="K217" s="225" t="s">
        <v>772</v>
      </c>
      <c r="L217" s="123" t="s">
        <v>773</v>
      </c>
      <c r="M217" s="245" t="s">
        <v>774</v>
      </c>
      <c r="N217" s="225" t="s">
        <v>775</v>
      </c>
    </row>
    <row r="218" spans="1:14">
      <c r="A218" s="225" t="s">
        <v>768</v>
      </c>
      <c r="B218" s="222" t="s">
        <v>785</v>
      </c>
      <c r="C218" s="230">
        <v>45845.680555497682</v>
      </c>
      <c r="D218" s="230">
        <v>45845.680555497682</v>
      </c>
      <c r="E218" s="226">
        <v>45846.520833333336</v>
      </c>
      <c r="F218" s="224">
        <f t="shared" si="3"/>
        <v>0.8402778356539784</v>
      </c>
      <c r="G218" s="225" t="s">
        <v>637</v>
      </c>
      <c r="H218" s="225" t="s">
        <v>644</v>
      </c>
      <c r="I218" s="225" t="s">
        <v>770</v>
      </c>
      <c r="J218" s="225" t="s">
        <v>771</v>
      </c>
      <c r="K218" s="225" t="s">
        <v>772</v>
      </c>
      <c r="L218" s="123" t="s">
        <v>773</v>
      </c>
      <c r="M218" s="245" t="s">
        <v>774</v>
      </c>
      <c r="N218" s="225" t="s">
        <v>775</v>
      </c>
    </row>
    <row r="219" spans="1:14">
      <c r="A219" s="225" t="s">
        <v>768</v>
      </c>
      <c r="B219" s="222" t="s">
        <v>786</v>
      </c>
      <c r="C219" s="230">
        <v>45845.680555497682</v>
      </c>
      <c r="D219" s="230">
        <v>45845.680555497682</v>
      </c>
      <c r="E219" s="226">
        <v>45846.520833333336</v>
      </c>
      <c r="F219" s="224">
        <f t="shared" si="3"/>
        <v>0.8402778356539784</v>
      </c>
      <c r="G219" s="225" t="s">
        <v>637</v>
      </c>
      <c r="H219" s="225" t="s">
        <v>644</v>
      </c>
      <c r="I219" s="225" t="s">
        <v>770</v>
      </c>
      <c r="J219" s="225" t="s">
        <v>771</v>
      </c>
      <c r="K219" s="225" t="s">
        <v>772</v>
      </c>
      <c r="L219" s="123" t="s">
        <v>773</v>
      </c>
      <c r="M219" s="245" t="s">
        <v>774</v>
      </c>
      <c r="N219" s="225" t="s">
        <v>775</v>
      </c>
    </row>
    <row r="220" spans="1:14">
      <c r="A220" s="225" t="s">
        <v>768</v>
      </c>
      <c r="B220" s="222" t="s">
        <v>787</v>
      </c>
      <c r="C220" s="230">
        <v>45845.680555497682</v>
      </c>
      <c r="D220" s="230">
        <v>45845.680555497682</v>
      </c>
      <c r="E220" s="226">
        <v>45846.520833333336</v>
      </c>
      <c r="F220" s="224">
        <f t="shared" si="3"/>
        <v>0.8402778356539784</v>
      </c>
      <c r="G220" s="225" t="s">
        <v>637</v>
      </c>
      <c r="H220" s="225" t="s">
        <v>644</v>
      </c>
      <c r="I220" s="225" t="s">
        <v>770</v>
      </c>
      <c r="J220" s="225" t="s">
        <v>771</v>
      </c>
      <c r="K220" s="225" t="s">
        <v>772</v>
      </c>
      <c r="L220" s="123" t="s">
        <v>773</v>
      </c>
      <c r="M220" s="245" t="s">
        <v>774</v>
      </c>
      <c r="N220" s="225" t="s">
        <v>775</v>
      </c>
    </row>
    <row r="221" spans="1:14">
      <c r="A221" s="225" t="s">
        <v>768</v>
      </c>
      <c r="B221" s="222" t="s">
        <v>788</v>
      </c>
      <c r="C221" s="230">
        <v>45845.680555497682</v>
      </c>
      <c r="D221" s="230">
        <v>45845.680555497682</v>
      </c>
      <c r="E221" s="226">
        <v>45846.520833333336</v>
      </c>
      <c r="F221" s="224">
        <f t="shared" si="3"/>
        <v>0.8402778356539784</v>
      </c>
      <c r="G221" s="225" t="s">
        <v>637</v>
      </c>
      <c r="H221" s="225" t="s">
        <v>644</v>
      </c>
      <c r="I221" s="225" t="s">
        <v>770</v>
      </c>
      <c r="J221" s="225" t="s">
        <v>771</v>
      </c>
      <c r="K221" s="225" t="s">
        <v>772</v>
      </c>
      <c r="L221" s="123" t="s">
        <v>773</v>
      </c>
      <c r="M221" s="245" t="s">
        <v>774</v>
      </c>
      <c r="N221" s="225" t="s">
        <v>775</v>
      </c>
    </row>
    <row r="222" spans="1:14">
      <c r="A222" s="225" t="s">
        <v>768</v>
      </c>
      <c r="B222" s="222" t="s">
        <v>789</v>
      </c>
      <c r="C222" s="230">
        <v>45845.680555497682</v>
      </c>
      <c r="D222" s="230">
        <v>45845.680555497682</v>
      </c>
      <c r="E222" s="226">
        <v>45846.520833333336</v>
      </c>
      <c r="F222" s="224">
        <f t="shared" si="3"/>
        <v>0.8402778356539784</v>
      </c>
      <c r="G222" s="225" t="s">
        <v>637</v>
      </c>
      <c r="H222" s="225" t="s">
        <v>644</v>
      </c>
      <c r="I222" s="225" t="s">
        <v>770</v>
      </c>
      <c r="J222" s="225" t="s">
        <v>771</v>
      </c>
      <c r="K222" s="225" t="s">
        <v>772</v>
      </c>
      <c r="L222" s="123" t="s">
        <v>773</v>
      </c>
      <c r="M222" s="245" t="s">
        <v>774</v>
      </c>
      <c r="N222" s="225" t="s">
        <v>775</v>
      </c>
    </row>
    <row r="223" spans="1:14">
      <c r="A223" s="225" t="s">
        <v>768</v>
      </c>
      <c r="B223" s="222" t="s">
        <v>790</v>
      </c>
      <c r="C223" s="230">
        <v>45845.680555497682</v>
      </c>
      <c r="D223" s="230">
        <v>45845.680555497682</v>
      </c>
      <c r="E223" s="226">
        <v>45846.520833333336</v>
      </c>
      <c r="F223" s="224">
        <f t="shared" si="3"/>
        <v>0.8402778356539784</v>
      </c>
      <c r="G223" s="225" t="s">
        <v>637</v>
      </c>
      <c r="H223" s="225" t="s">
        <v>644</v>
      </c>
      <c r="I223" s="225" t="s">
        <v>770</v>
      </c>
      <c r="J223" s="225" t="s">
        <v>771</v>
      </c>
      <c r="K223" s="225" t="s">
        <v>772</v>
      </c>
      <c r="L223" s="123" t="s">
        <v>773</v>
      </c>
      <c r="M223" s="245" t="s">
        <v>774</v>
      </c>
      <c r="N223" s="225" t="s">
        <v>775</v>
      </c>
    </row>
    <row r="224" spans="1:14">
      <c r="A224" s="225" t="s">
        <v>768</v>
      </c>
      <c r="B224" s="222" t="s">
        <v>791</v>
      </c>
      <c r="C224" s="230">
        <v>45845.680555497682</v>
      </c>
      <c r="D224" s="230">
        <v>45845.680555497682</v>
      </c>
      <c r="E224" s="226">
        <v>45846.520833333336</v>
      </c>
      <c r="F224" s="224">
        <f t="shared" si="3"/>
        <v>0.8402778356539784</v>
      </c>
      <c r="G224" s="225" t="s">
        <v>637</v>
      </c>
      <c r="H224" s="225" t="s">
        <v>644</v>
      </c>
      <c r="I224" s="225" t="s">
        <v>770</v>
      </c>
      <c r="J224" s="225" t="s">
        <v>771</v>
      </c>
      <c r="K224" s="225" t="s">
        <v>772</v>
      </c>
      <c r="L224" s="123" t="s">
        <v>773</v>
      </c>
      <c r="M224" s="245" t="s">
        <v>774</v>
      </c>
      <c r="N224" s="225" t="s">
        <v>775</v>
      </c>
    </row>
    <row r="225" spans="1:14">
      <c r="A225" s="225" t="s">
        <v>768</v>
      </c>
      <c r="B225" s="222" t="s">
        <v>792</v>
      </c>
      <c r="C225" s="230">
        <v>45845.680555497682</v>
      </c>
      <c r="D225" s="230">
        <v>45845.680555497682</v>
      </c>
      <c r="E225" s="226">
        <v>45846.520833333336</v>
      </c>
      <c r="F225" s="224">
        <f t="shared" si="3"/>
        <v>0.8402778356539784</v>
      </c>
      <c r="G225" s="225" t="s">
        <v>637</v>
      </c>
      <c r="H225" s="225" t="s">
        <v>644</v>
      </c>
      <c r="I225" s="225" t="s">
        <v>770</v>
      </c>
      <c r="J225" s="225" t="s">
        <v>771</v>
      </c>
      <c r="K225" s="225" t="s">
        <v>772</v>
      </c>
      <c r="L225" s="123" t="s">
        <v>773</v>
      </c>
      <c r="M225" s="245" t="s">
        <v>774</v>
      </c>
      <c r="N225" s="225" t="s">
        <v>775</v>
      </c>
    </row>
    <row r="226" spans="1:14">
      <c r="A226" s="225" t="s">
        <v>768</v>
      </c>
      <c r="B226" s="222" t="s">
        <v>793</v>
      </c>
      <c r="C226" s="230">
        <v>45845.680555497682</v>
      </c>
      <c r="D226" s="230">
        <v>45845.680555497682</v>
      </c>
      <c r="E226" s="226">
        <v>45846.520833333336</v>
      </c>
      <c r="F226" s="224">
        <f t="shared" si="3"/>
        <v>0.8402778356539784</v>
      </c>
      <c r="G226" s="225" t="s">
        <v>637</v>
      </c>
      <c r="H226" s="225" t="s">
        <v>644</v>
      </c>
      <c r="I226" s="225" t="s">
        <v>770</v>
      </c>
      <c r="J226" s="225" t="s">
        <v>771</v>
      </c>
      <c r="K226" s="225" t="s">
        <v>772</v>
      </c>
      <c r="L226" s="123" t="s">
        <v>773</v>
      </c>
      <c r="M226" s="245" t="s">
        <v>774</v>
      </c>
      <c r="N226" s="225" t="s">
        <v>775</v>
      </c>
    </row>
    <row r="227" spans="1:14">
      <c r="A227" s="225" t="s">
        <v>768</v>
      </c>
      <c r="B227" s="222" t="s">
        <v>794</v>
      </c>
      <c r="C227" s="230">
        <v>45845.680555497682</v>
      </c>
      <c r="D227" s="230">
        <v>45845.680555497682</v>
      </c>
      <c r="E227" s="226">
        <v>45846.520833333336</v>
      </c>
      <c r="F227" s="224">
        <f t="shared" si="3"/>
        <v>0.8402778356539784</v>
      </c>
      <c r="G227" s="225" t="s">
        <v>637</v>
      </c>
      <c r="H227" s="225" t="s">
        <v>644</v>
      </c>
      <c r="I227" s="225" t="s">
        <v>770</v>
      </c>
      <c r="J227" s="225" t="s">
        <v>771</v>
      </c>
      <c r="K227" s="225" t="s">
        <v>772</v>
      </c>
      <c r="L227" s="123" t="s">
        <v>773</v>
      </c>
      <c r="M227" s="245" t="s">
        <v>774</v>
      </c>
      <c r="N227" s="225" t="s">
        <v>775</v>
      </c>
    </row>
    <row r="228" spans="1:14">
      <c r="A228" s="225" t="s">
        <v>768</v>
      </c>
      <c r="B228" s="222" t="s">
        <v>795</v>
      </c>
      <c r="C228" s="230">
        <v>45845.680555497682</v>
      </c>
      <c r="D228" s="230">
        <v>45845.680555497682</v>
      </c>
      <c r="E228" s="226">
        <v>45846.520833333336</v>
      </c>
      <c r="F228" s="224">
        <f t="shared" si="3"/>
        <v>0.8402778356539784</v>
      </c>
      <c r="G228" s="225" t="s">
        <v>637</v>
      </c>
      <c r="H228" s="225" t="s">
        <v>644</v>
      </c>
      <c r="I228" s="225" t="s">
        <v>770</v>
      </c>
      <c r="J228" s="225" t="s">
        <v>771</v>
      </c>
      <c r="K228" s="225" t="s">
        <v>772</v>
      </c>
      <c r="L228" s="123" t="s">
        <v>773</v>
      </c>
      <c r="M228" s="245" t="s">
        <v>774</v>
      </c>
      <c r="N228" s="225" t="s">
        <v>775</v>
      </c>
    </row>
    <row r="229" spans="1:14">
      <c r="A229" s="225" t="s">
        <v>768</v>
      </c>
      <c r="B229" s="222" t="s">
        <v>796</v>
      </c>
      <c r="C229" s="230">
        <v>45845.680555497682</v>
      </c>
      <c r="D229" s="230">
        <v>45845.680555497682</v>
      </c>
      <c r="E229" s="226">
        <v>45846.520833333336</v>
      </c>
      <c r="F229" s="224">
        <f t="shared" si="3"/>
        <v>0.8402778356539784</v>
      </c>
      <c r="G229" s="225" t="s">
        <v>637</v>
      </c>
      <c r="H229" s="225" t="s">
        <v>644</v>
      </c>
      <c r="I229" s="225" t="s">
        <v>770</v>
      </c>
      <c r="J229" s="225" t="s">
        <v>771</v>
      </c>
      <c r="K229" s="225" t="s">
        <v>772</v>
      </c>
      <c r="L229" s="123" t="s">
        <v>773</v>
      </c>
      <c r="M229" s="245" t="s">
        <v>774</v>
      </c>
      <c r="N229" s="225" t="s">
        <v>775</v>
      </c>
    </row>
    <row r="230" spans="1:14">
      <c r="A230" s="225" t="s">
        <v>768</v>
      </c>
      <c r="B230" s="222" t="s">
        <v>797</v>
      </c>
      <c r="C230" s="230">
        <v>45845.680555497682</v>
      </c>
      <c r="D230" s="230">
        <v>45845.680555497682</v>
      </c>
      <c r="E230" s="226">
        <v>45846.520833333336</v>
      </c>
      <c r="F230" s="224">
        <f t="shared" si="3"/>
        <v>0.8402778356539784</v>
      </c>
      <c r="G230" s="225" t="s">
        <v>637</v>
      </c>
      <c r="H230" s="225" t="s">
        <v>644</v>
      </c>
      <c r="I230" s="225" t="s">
        <v>770</v>
      </c>
      <c r="J230" s="225" t="s">
        <v>771</v>
      </c>
      <c r="K230" s="225" t="s">
        <v>772</v>
      </c>
      <c r="L230" s="123" t="s">
        <v>773</v>
      </c>
      <c r="M230" s="245" t="s">
        <v>774</v>
      </c>
      <c r="N230" s="225" t="s">
        <v>775</v>
      </c>
    </row>
    <row r="231" spans="1:14">
      <c r="A231" s="225" t="s">
        <v>768</v>
      </c>
      <c r="B231" s="222" t="s">
        <v>798</v>
      </c>
      <c r="C231" s="230">
        <v>45845.680555497682</v>
      </c>
      <c r="D231" s="230">
        <v>45845.680555497682</v>
      </c>
      <c r="E231" s="226">
        <v>45846.520833333336</v>
      </c>
      <c r="F231" s="224">
        <f t="shared" si="3"/>
        <v>0.8402778356539784</v>
      </c>
      <c r="G231" s="225" t="s">
        <v>637</v>
      </c>
      <c r="H231" s="225" t="s">
        <v>644</v>
      </c>
      <c r="I231" s="225" t="s">
        <v>770</v>
      </c>
      <c r="J231" s="225" t="s">
        <v>771</v>
      </c>
      <c r="K231" s="225" t="s">
        <v>772</v>
      </c>
      <c r="L231" s="123" t="s">
        <v>773</v>
      </c>
      <c r="M231" s="245" t="s">
        <v>774</v>
      </c>
      <c r="N231" s="225" t="s">
        <v>775</v>
      </c>
    </row>
    <row r="232" spans="1:14">
      <c r="A232" s="225" t="s">
        <v>768</v>
      </c>
      <c r="B232" s="222" t="s">
        <v>799</v>
      </c>
      <c r="C232" s="230">
        <v>45845.680555497682</v>
      </c>
      <c r="D232" s="230">
        <v>45845.680555497682</v>
      </c>
      <c r="E232" s="226">
        <v>45846.520833333336</v>
      </c>
      <c r="F232" s="224">
        <f t="shared" si="3"/>
        <v>0.8402778356539784</v>
      </c>
      <c r="G232" s="225" t="s">
        <v>637</v>
      </c>
      <c r="H232" s="225" t="s">
        <v>644</v>
      </c>
      <c r="I232" s="225" t="s">
        <v>770</v>
      </c>
      <c r="J232" s="225" t="s">
        <v>771</v>
      </c>
      <c r="K232" s="225" t="s">
        <v>772</v>
      </c>
      <c r="L232" s="123" t="s">
        <v>773</v>
      </c>
      <c r="M232" s="245" t="s">
        <v>774</v>
      </c>
      <c r="N232" s="225" t="s">
        <v>775</v>
      </c>
    </row>
    <row r="233" spans="1:14">
      <c r="A233" s="225" t="s">
        <v>768</v>
      </c>
      <c r="B233" s="225" t="s">
        <v>800</v>
      </c>
      <c r="C233" s="230">
        <v>45845.680555497682</v>
      </c>
      <c r="D233" s="230">
        <v>45845.680555497682</v>
      </c>
      <c r="E233" s="226">
        <v>45846.520833333336</v>
      </c>
      <c r="F233" s="224">
        <f t="shared" si="3"/>
        <v>0.8402778356539784</v>
      </c>
      <c r="G233" s="225" t="s">
        <v>637</v>
      </c>
      <c r="H233" s="225" t="s">
        <v>644</v>
      </c>
      <c r="I233" s="225" t="s">
        <v>770</v>
      </c>
      <c r="J233" s="225" t="s">
        <v>771</v>
      </c>
      <c r="K233" s="225" t="s">
        <v>772</v>
      </c>
      <c r="L233" s="123" t="s">
        <v>773</v>
      </c>
      <c r="M233" s="245" t="s">
        <v>774</v>
      </c>
      <c r="N233" s="225" t="s">
        <v>775</v>
      </c>
    </row>
    <row r="234" spans="1:14">
      <c r="A234" s="225" t="s">
        <v>768</v>
      </c>
      <c r="B234" s="225" t="s">
        <v>801</v>
      </c>
      <c r="C234" s="230">
        <v>45845.680555497682</v>
      </c>
      <c r="D234" s="230">
        <v>45845.680555497682</v>
      </c>
      <c r="E234" s="226">
        <v>45846.520833333336</v>
      </c>
      <c r="F234" s="224">
        <f t="shared" si="3"/>
        <v>0.8402778356539784</v>
      </c>
      <c r="G234" s="225" t="s">
        <v>637</v>
      </c>
      <c r="H234" s="225" t="s">
        <v>644</v>
      </c>
      <c r="I234" s="225" t="s">
        <v>770</v>
      </c>
      <c r="J234" s="225" t="s">
        <v>771</v>
      </c>
      <c r="K234" s="225" t="s">
        <v>772</v>
      </c>
      <c r="L234" s="123" t="s">
        <v>773</v>
      </c>
      <c r="M234" s="245" t="s">
        <v>774</v>
      </c>
      <c r="N234" s="225" t="s">
        <v>775</v>
      </c>
    </row>
    <row r="235" spans="1:14">
      <c r="A235" s="225" t="s">
        <v>768</v>
      </c>
      <c r="B235" s="225" t="s">
        <v>802</v>
      </c>
      <c r="C235" s="230">
        <v>45845.680555497682</v>
      </c>
      <c r="D235" s="230">
        <v>45845.680555497682</v>
      </c>
      <c r="E235" s="226">
        <v>45846.520833333336</v>
      </c>
      <c r="F235" s="224">
        <f t="shared" si="3"/>
        <v>0.8402778356539784</v>
      </c>
      <c r="G235" s="225" t="s">
        <v>637</v>
      </c>
      <c r="H235" s="225" t="s">
        <v>644</v>
      </c>
      <c r="I235" s="225" t="s">
        <v>770</v>
      </c>
      <c r="J235" s="225" t="s">
        <v>771</v>
      </c>
      <c r="K235" s="225" t="s">
        <v>772</v>
      </c>
      <c r="L235" s="123" t="s">
        <v>773</v>
      </c>
      <c r="M235" s="245" t="s">
        <v>774</v>
      </c>
      <c r="N235" s="225" t="s">
        <v>775</v>
      </c>
    </row>
    <row r="236" spans="1:14">
      <c r="A236" s="225" t="s">
        <v>768</v>
      </c>
      <c r="B236" s="225" t="s">
        <v>803</v>
      </c>
      <c r="C236" s="230">
        <v>45845.680555497682</v>
      </c>
      <c r="D236" s="230">
        <v>45845.680555497682</v>
      </c>
      <c r="E236" s="226">
        <v>45846.520833333336</v>
      </c>
      <c r="F236" s="224">
        <f t="shared" si="3"/>
        <v>0.8402778356539784</v>
      </c>
      <c r="G236" s="225" t="s">
        <v>637</v>
      </c>
      <c r="H236" s="225" t="s">
        <v>644</v>
      </c>
      <c r="I236" s="225" t="s">
        <v>770</v>
      </c>
      <c r="J236" s="225" t="s">
        <v>771</v>
      </c>
      <c r="K236" s="225" t="s">
        <v>772</v>
      </c>
      <c r="L236" s="123" t="s">
        <v>773</v>
      </c>
      <c r="M236" s="245" t="s">
        <v>774</v>
      </c>
      <c r="N236" s="225" t="s">
        <v>775</v>
      </c>
    </row>
    <row r="237" spans="1:14">
      <c r="A237" s="225" t="s">
        <v>768</v>
      </c>
      <c r="B237" s="225" t="s">
        <v>804</v>
      </c>
      <c r="C237" s="230">
        <v>45845.680555497682</v>
      </c>
      <c r="D237" s="230">
        <v>45845.680555497682</v>
      </c>
      <c r="E237" s="226">
        <v>45846.520833333336</v>
      </c>
      <c r="F237" s="224">
        <f t="shared" si="3"/>
        <v>0.8402778356539784</v>
      </c>
      <c r="G237" s="225" t="s">
        <v>637</v>
      </c>
      <c r="H237" s="225" t="s">
        <v>644</v>
      </c>
      <c r="I237" s="225" t="s">
        <v>770</v>
      </c>
      <c r="J237" s="225" t="s">
        <v>771</v>
      </c>
      <c r="K237" s="225" t="s">
        <v>772</v>
      </c>
      <c r="L237" s="123" t="s">
        <v>773</v>
      </c>
      <c r="M237" s="245" t="s">
        <v>774</v>
      </c>
      <c r="N237" s="225" t="s">
        <v>775</v>
      </c>
    </row>
    <row r="238" spans="1:14">
      <c r="A238" s="225" t="s">
        <v>768</v>
      </c>
      <c r="B238" s="222" t="s">
        <v>805</v>
      </c>
      <c r="C238" s="230">
        <v>45845.680555497682</v>
      </c>
      <c r="D238" s="230">
        <v>45845.680555497682</v>
      </c>
      <c r="E238" s="226">
        <v>45846.520833333336</v>
      </c>
      <c r="F238" s="224">
        <f t="shared" si="3"/>
        <v>0.8402778356539784</v>
      </c>
      <c r="G238" s="225" t="s">
        <v>637</v>
      </c>
      <c r="H238" s="225" t="s">
        <v>644</v>
      </c>
      <c r="I238" s="225" t="s">
        <v>770</v>
      </c>
      <c r="J238" s="225" t="s">
        <v>771</v>
      </c>
      <c r="K238" s="225" t="s">
        <v>772</v>
      </c>
      <c r="L238" s="123" t="s">
        <v>773</v>
      </c>
      <c r="M238" s="245" t="s">
        <v>774</v>
      </c>
      <c r="N238" s="225" t="s">
        <v>775</v>
      </c>
    </row>
    <row r="239" spans="1:14">
      <c r="A239" s="225" t="s">
        <v>768</v>
      </c>
      <c r="B239" s="225" t="s">
        <v>806</v>
      </c>
      <c r="C239" s="230">
        <v>45845.680555497682</v>
      </c>
      <c r="D239" s="230">
        <v>45845.680555497682</v>
      </c>
      <c r="E239" s="226">
        <v>45846.520833333336</v>
      </c>
      <c r="F239" s="224">
        <f t="shared" si="3"/>
        <v>0.8402778356539784</v>
      </c>
      <c r="G239" s="225" t="s">
        <v>637</v>
      </c>
      <c r="H239" s="225" t="s">
        <v>644</v>
      </c>
      <c r="I239" s="225" t="s">
        <v>770</v>
      </c>
      <c r="J239" s="225" t="s">
        <v>771</v>
      </c>
      <c r="K239" s="225" t="s">
        <v>772</v>
      </c>
      <c r="L239" s="123" t="s">
        <v>773</v>
      </c>
      <c r="M239" s="245" t="s">
        <v>774</v>
      </c>
      <c r="N239" s="225" t="s">
        <v>775</v>
      </c>
    </row>
    <row r="240" spans="1:14">
      <c r="A240" s="225" t="s">
        <v>768</v>
      </c>
      <c r="B240" s="225" t="s">
        <v>807</v>
      </c>
      <c r="C240" s="230">
        <v>45845.680555497682</v>
      </c>
      <c r="D240" s="230">
        <v>45845.680555497682</v>
      </c>
      <c r="E240" s="226">
        <v>45846.520833333336</v>
      </c>
      <c r="F240" s="224">
        <f t="shared" si="3"/>
        <v>0.8402778356539784</v>
      </c>
      <c r="G240" s="225" t="s">
        <v>637</v>
      </c>
      <c r="H240" s="225" t="s">
        <v>644</v>
      </c>
      <c r="I240" s="225" t="s">
        <v>770</v>
      </c>
      <c r="J240" s="225" t="s">
        <v>771</v>
      </c>
      <c r="K240" s="225" t="s">
        <v>772</v>
      </c>
      <c r="L240" s="123" t="s">
        <v>773</v>
      </c>
      <c r="M240" s="245" t="s">
        <v>774</v>
      </c>
      <c r="N240" s="225" t="s">
        <v>775</v>
      </c>
    </row>
    <row r="241" spans="1:14">
      <c r="A241" s="225" t="s">
        <v>768</v>
      </c>
      <c r="B241" s="1" t="s">
        <v>808</v>
      </c>
      <c r="C241" s="230">
        <v>45845.680555497682</v>
      </c>
      <c r="D241" s="230">
        <v>45845.680555497682</v>
      </c>
      <c r="E241" s="226">
        <v>45846.520833333336</v>
      </c>
      <c r="F241" s="224">
        <f t="shared" si="3"/>
        <v>0.8402778356539784</v>
      </c>
      <c r="G241" s="225" t="s">
        <v>637</v>
      </c>
      <c r="H241" s="225" t="s">
        <v>644</v>
      </c>
      <c r="I241" s="225" t="s">
        <v>770</v>
      </c>
      <c r="J241" s="225" t="s">
        <v>771</v>
      </c>
      <c r="K241" s="225" t="s">
        <v>772</v>
      </c>
      <c r="L241" s="123" t="s">
        <v>773</v>
      </c>
      <c r="M241" s="245" t="s">
        <v>774</v>
      </c>
      <c r="N241" s="225" t="s">
        <v>775</v>
      </c>
    </row>
    <row r="242" spans="1:14">
      <c r="A242" s="225" t="s">
        <v>768</v>
      </c>
      <c r="B242" s="1" t="s">
        <v>809</v>
      </c>
      <c r="C242" s="230">
        <v>45845.680555497682</v>
      </c>
      <c r="D242" s="230">
        <v>45845.680555497682</v>
      </c>
      <c r="E242" s="226">
        <v>45846.520833333336</v>
      </c>
      <c r="F242" s="224">
        <f t="shared" si="3"/>
        <v>0.8402778356539784</v>
      </c>
      <c r="G242" s="225" t="s">
        <v>637</v>
      </c>
      <c r="H242" s="225" t="s">
        <v>644</v>
      </c>
      <c r="I242" s="225" t="s">
        <v>770</v>
      </c>
      <c r="J242" s="225" t="s">
        <v>771</v>
      </c>
      <c r="K242" s="225" t="s">
        <v>772</v>
      </c>
      <c r="L242" s="123" t="s">
        <v>773</v>
      </c>
      <c r="M242" s="245" t="s">
        <v>774</v>
      </c>
      <c r="N242" s="225" t="s">
        <v>775</v>
      </c>
    </row>
    <row r="243" spans="1:14">
      <c r="A243" s="225" t="s">
        <v>768</v>
      </c>
      <c r="B243" s="1" t="s">
        <v>810</v>
      </c>
      <c r="C243" s="230">
        <v>45845.680555497682</v>
      </c>
      <c r="D243" s="230">
        <v>45845.680555497682</v>
      </c>
      <c r="E243" s="226">
        <v>45846.520833333336</v>
      </c>
      <c r="F243" s="224">
        <f t="shared" si="3"/>
        <v>0.8402778356539784</v>
      </c>
      <c r="G243" s="225" t="s">
        <v>637</v>
      </c>
      <c r="H243" s="225" t="s">
        <v>644</v>
      </c>
      <c r="I243" s="225" t="s">
        <v>770</v>
      </c>
      <c r="J243" s="225" t="s">
        <v>771</v>
      </c>
      <c r="K243" s="225" t="s">
        <v>772</v>
      </c>
      <c r="L243" s="123" t="s">
        <v>773</v>
      </c>
      <c r="M243" s="245" t="s">
        <v>774</v>
      </c>
      <c r="N243" s="225" t="s">
        <v>775</v>
      </c>
    </row>
    <row r="244" spans="1:14">
      <c r="A244" s="225" t="s">
        <v>768</v>
      </c>
      <c r="B244" s="1" t="s">
        <v>811</v>
      </c>
      <c r="C244" s="230">
        <v>45845.680555497682</v>
      </c>
      <c r="D244" s="230">
        <v>45845.680555497682</v>
      </c>
      <c r="E244" s="226">
        <v>45846.520833333336</v>
      </c>
      <c r="F244" s="224">
        <f t="shared" si="3"/>
        <v>0.8402778356539784</v>
      </c>
      <c r="G244" s="225" t="s">
        <v>637</v>
      </c>
      <c r="H244" s="225" t="s">
        <v>644</v>
      </c>
      <c r="I244" s="225" t="s">
        <v>770</v>
      </c>
      <c r="J244" s="225" t="s">
        <v>771</v>
      </c>
      <c r="K244" s="225" t="s">
        <v>772</v>
      </c>
      <c r="L244" s="123" t="s">
        <v>773</v>
      </c>
      <c r="M244" s="245" t="s">
        <v>774</v>
      </c>
      <c r="N244" s="225" t="s">
        <v>775</v>
      </c>
    </row>
    <row r="245" spans="1:14">
      <c r="A245" s="225" t="s">
        <v>768</v>
      </c>
      <c r="B245" s="1" t="s">
        <v>812</v>
      </c>
      <c r="C245" s="230">
        <v>45845.680555497682</v>
      </c>
      <c r="D245" s="230">
        <v>45845.680555497682</v>
      </c>
      <c r="E245" s="226">
        <v>45846.520833333336</v>
      </c>
      <c r="F245" s="224">
        <f t="shared" si="3"/>
        <v>0.8402778356539784</v>
      </c>
      <c r="G245" s="225" t="s">
        <v>637</v>
      </c>
      <c r="H245" s="225" t="s">
        <v>644</v>
      </c>
      <c r="I245" s="225" t="s">
        <v>770</v>
      </c>
      <c r="J245" s="225" t="s">
        <v>771</v>
      </c>
      <c r="K245" s="225" t="s">
        <v>772</v>
      </c>
      <c r="L245" s="123" t="s">
        <v>773</v>
      </c>
      <c r="M245" s="245" t="s">
        <v>774</v>
      </c>
      <c r="N245" s="225" t="s">
        <v>775</v>
      </c>
    </row>
    <row r="246" spans="1:14">
      <c r="A246" s="225" t="s">
        <v>768</v>
      </c>
      <c r="B246" s="123" t="s">
        <v>813</v>
      </c>
      <c r="C246" s="230">
        <v>45845.680555497682</v>
      </c>
      <c r="D246" s="230">
        <v>45845.680555497682</v>
      </c>
      <c r="E246" s="226">
        <v>45846.520833333336</v>
      </c>
      <c r="F246" s="224">
        <f t="shared" si="3"/>
        <v>0.8402778356539784</v>
      </c>
      <c r="G246" s="225" t="s">
        <v>637</v>
      </c>
      <c r="H246" s="225" t="s">
        <v>644</v>
      </c>
      <c r="I246" s="225" t="s">
        <v>770</v>
      </c>
      <c r="J246" s="225" t="s">
        <v>771</v>
      </c>
      <c r="K246" s="225" t="s">
        <v>772</v>
      </c>
      <c r="L246" s="123" t="s">
        <v>773</v>
      </c>
      <c r="M246" s="245" t="s">
        <v>774</v>
      </c>
      <c r="N246" s="225" t="s">
        <v>775</v>
      </c>
    </row>
    <row r="247" spans="1:14">
      <c r="A247" s="225" t="s">
        <v>768</v>
      </c>
      <c r="B247" s="1" t="s">
        <v>814</v>
      </c>
      <c r="C247" s="230">
        <v>45845.680555555555</v>
      </c>
      <c r="D247" s="230">
        <v>45845.680555555555</v>
      </c>
      <c r="E247" s="226">
        <v>45846.520833333336</v>
      </c>
      <c r="F247" s="224">
        <f t="shared" si="3"/>
        <v>0.84027777778101154</v>
      </c>
      <c r="G247" s="225" t="s">
        <v>637</v>
      </c>
      <c r="H247" s="225" t="s">
        <v>644</v>
      </c>
      <c r="I247" s="225" t="s">
        <v>770</v>
      </c>
      <c r="J247" s="225" t="s">
        <v>771</v>
      </c>
      <c r="K247" s="225" t="s">
        <v>772</v>
      </c>
      <c r="L247" s="123" t="s">
        <v>773</v>
      </c>
      <c r="M247" s="245" t="s">
        <v>774</v>
      </c>
      <c r="N247" s="225" t="s">
        <v>775</v>
      </c>
    </row>
    <row r="248" spans="1:14">
      <c r="A248" s="225" t="s">
        <v>768</v>
      </c>
      <c r="B248" s="1" t="s">
        <v>815</v>
      </c>
      <c r="C248" s="230">
        <v>45845.680555555555</v>
      </c>
      <c r="D248" s="230">
        <v>45845.680555555555</v>
      </c>
      <c r="E248" s="226">
        <v>45846.520833333336</v>
      </c>
      <c r="F248" s="224">
        <f t="shared" si="3"/>
        <v>0.84027777778101154</v>
      </c>
      <c r="G248" s="225" t="s">
        <v>637</v>
      </c>
      <c r="H248" s="225" t="s">
        <v>644</v>
      </c>
      <c r="I248" s="225" t="s">
        <v>770</v>
      </c>
      <c r="J248" s="225" t="s">
        <v>771</v>
      </c>
      <c r="K248" s="225" t="s">
        <v>772</v>
      </c>
      <c r="L248" s="123" t="s">
        <v>773</v>
      </c>
      <c r="M248" s="245" t="s">
        <v>774</v>
      </c>
      <c r="N248" s="225" t="s">
        <v>775</v>
      </c>
    </row>
    <row r="249" spans="1:14">
      <c r="A249" s="225" t="s">
        <v>816</v>
      </c>
      <c r="B249" s="123" t="s">
        <v>658</v>
      </c>
      <c r="C249" s="226">
        <v>45845.6875</v>
      </c>
      <c r="D249" s="226">
        <v>45845.6875</v>
      </c>
      <c r="E249" s="226">
        <v>45845.763888888891</v>
      </c>
      <c r="F249" s="224">
        <f t="shared" si="3"/>
        <v>7.6388888890505768E-2</v>
      </c>
      <c r="G249" s="225" t="s">
        <v>708</v>
      </c>
      <c r="H249" s="225"/>
      <c r="I249" s="225" t="s">
        <v>750</v>
      </c>
      <c r="J249" s="225" t="s">
        <v>275</v>
      </c>
      <c r="K249" s="225" t="s">
        <v>817</v>
      </c>
      <c r="L249" s="123" t="s">
        <v>627</v>
      </c>
      <c r="M249" s="245" t="s">
        <v>710</v>
      </c>
      <c r="N249" s="225" t="s">
        <v>818</v>
      </c>
    </row>
    <row r="250" spans="1:14">
      <c r="A250" s="225" t="s">
        <v>704</v>
      </c>
      <c r="B250" s="1" t="s">
        <v>612</v>
      </c>
      <c r="C250" s="230">
        <v>45846.416666666664</v>
      </c>
      <c r="D250" s="230">
        <v>45846.416666666664</v>
      </c>
      <c r="E250" s="226">
        <v>45846.4375</v>
      </c>
      <c r="F250" s="224">
        <f t="shared" si="3"/>
        <v>2.0833333335758653E-2</v>
      </c>
      <c r="G250" s="1" t="s">
        <v>613</v>
      </c>
      <c r="I250" s="225" t="s">
        <v>639</v>
      </c>
      <c r="J250" s="225" t="s">
        <v>640</v>
      </c>
      <c r="K250" s="225" t="s">
        <v>819</v>
      </c>
      <c r="L250" s="123" t="s">
        <v>820</v>
      </c>
      <c r="M250" s="241" t="s">
        <v>821</v>
      </c>
      <c r="N250" s="225" t="s">
        <v>822</v>
      </c>
    </row>
    <row r="251" spans="1:14">
      <c r="A251" s="225" t="s">
        <v>823</v>
      </c>
      <c r="B251" s="123" t="s">
        <v>824</v>
      </c>
      <c r="C251" s="226">
        <v>45846.665277777778</v>
      </c>
      <c r="D251" s="226">
        <v>45846.665277777778</v>
      </c>
      <c r="E251" s="226">
        <v>45846.694444444445</v>
      </c>
      <c r="F251" s="224">
        <f t="shared" si="3"/>
        <v>2.9166666667151731E-2</v>
      </c>
      <c r="G251" s="225" t="s">
        <v>613</v>
      </c>
      <c r="H251" s="225"/>
      <c r="I251" s="225" t="s">
        <v>614</v>
      </c>
      <c r="J251" s="225" t="s">
        <v>615</v>
      </c>
      <c r="K251" s="225" t="s">
        <v>825</v>
      </c>
      <c r="L251" s="123" t="s">
        <v>655</v>
      </c>
      <c r="M251" s="245" t="s">
        <v>618</v>
      </c>
      <c r="N251" s="225" t="s">
        <v>826</v>
      </c>
    </row>
    <row r="252" spans="1:14">
      <c r="A252" s="225" t="s">
        <v>823</v>
      </c>
      <c r="B252" s="123" t="s">
        <v>827</v>
      </c>
      <c r="C252" s="226">
        <v>45846.665277777778</v>
      </c>
      <c r="D252" s="226">
        <v>45846.665277777778</v>
      </c>
      <c r="E252" s="226">
        <v>45846.694444444445</v>
      </c>
      <c r="F252" s="224">
        <f t="shared" si="3"/>
        <v>2.9166666667151731E-2</v>
      </c>
      <c r="G252" s="225" t="s">
        <v>613</v>
      </c>
      <c r="H252" s="225"/>
      <c r="I252" s="225" t="s">
        <v>614</v>
      </c>
      <c r="J252" s="225" t="s">
        <v>615</v>
      </c>
      <c r="K252" s="225" t="s">
        <v>825</v>
      </c>
      <c r="L252" s="123" t="s">
        <v>655</v>
      </c>
      <c r="M252" s="245" t="s">
        <v>618</v>
      </c>
      <c r="N252" s="225" t="s">
        <v>826</v>
      </c>
    </row>
    <row r="253" spans="1:14">
      <c r="A253" s="225" t="s">
        <v>823</v>
      </c>
      <c r="B253" s="123" t="s">
        <v>828</v>
      </c>
      <c r="C253" s="226">
        <v>45846.665277777778</v>
      </c>
      <c r="D253" s="226">
        <v>45846.665277777778</v>
      </c>
      <c r="E253" s="226">
        <v>45846.694444444445</v>
      </c>
      <c r="F253" s="224">
        <f t="shared" si="3"/>
        <v>2.9166666667151731E-2</v>
      </c>
      <c r="G253" s="225" t="s">
        <v>613</v>
      </c>
      <c r="H253" s="225"/>
      <c r="I253" s="225" t="s">
        <v>614</v>
      </c>
      <c r="J253" s="225" t="s">
        <v>615</v>
      </c>
      <c r="K253" s="225" t="s">
        <v>825</v>
      </c>
      <c r="L253" s="123" t="s">
        <v>655</v>
      </c>
      <c r="M253" s="245" t="s">
        <v>618</v>
      </c>
      <c r="N253" s="225" t="s">
        <v>826</v>
      </c>
    </row>
    <row r="254" spans="1:14">
      <c r="A254" s="225" t="s">
        <v>823</v>
      </c>
      <c r="B254" s="123" t="s">
        <v>829</v>
      </c>
      <c r="C254" s="226">
        <v>45846.665277777778</v>
      </c>
      <c r="D254" s="226">
        <v>45846.665277777778</v>
      </c>
      <c r="E254" s="226">
        <v>45846.694444444445</v>
      </c>
      <c r="F254" s="224">
        <f t="shared" si="3"/>
        <v>2.9166666667151731E-2</v>
      </c>
      <c r="G254" s="225" t="s">
        <v>613</v>
      </c>
      <c r="H254" s="225"/>
      <c r="I254" s="225" t="s">
        <v>614</v>
      </c>
      <c r="J254" s="225" t="s">
        <v>615</v>
      </c>
      <c r="K254" s="225" t="s">
        <v>825</v>
      </c>
      <c r="L254" s="123" t="s">
        <v>655</v>
      </c>
      <c r="M254" s="245" t="s">
        <v>618</v>
      </c>
      <c r="N254" s="225" t="s">
        <v>826</v>
      </c>
    </row>
    <row r="255" spans="1:14">
      <c r="A255" s="225" t="s">
        <v>823</v>
      </c>
      <c r="B255" s="123" t="s">
        <v>830</v>
      </c>
      <c r="C255" s="226">
        <v>45846.665277777778</v>
      </c>
      <c r="D255" s="226">
        <v>45846.665277777778</v>
      </c>
      <c r="E255" s="226">
        <v>45846.694444444445</v>
      </c>
      <c r="F255" s="224">
        <f t="shared" si="3"/>
        <v>2.9166666667151731E-2</v>
      </c>
      <c r="G255" s="225" t="s">
        <v>613</v>
      </c>
      <c r="H255" s="225"/>
      <c r="I255" s="225" t="s">
        <v>614</v>
      </c>
      <c r="J255" s="225" t="s">
        <v>615</v>
      </c>
      <c r="K255" s="225" t="s">
        <v>825</v>
      </c>
      <c r="L255" s="123" t="s">
        <v>655</v>
      </c>
      <c r="M255" s="245" t="s">
        <v>618</v>
      </c>
      <c r="N255" s="225" t="s">
        <v>826</v>
      </c>
    </row>
    <row r="256" spans="1:14">
      <c r="A256" s="225" t="s">
        <v>831</v>
      </c>
      <c r="B256" s="123" t="s">
        <v>832</v>
      </c>
      <c r="C256" s="226">
        <v>45846.665277777778</v>
      </c>
      <c r="D256" s="226">
        <v>45846.665277777778</v>
      </c>
      <c r="E256" s="226">
        <v>45846.694444444445</v>
      </c>
      <c r="F256" s="224">
        <f t="shared" si="3"/>
        <v>2.9166666667151731E-2</v>
      </c>
      <c r="G256" s="225" t="s">
        <v>613</v>
      </c>
      <c r="H256" s="225"/>
      <c r="I256" s="225" t="s">
        <v>614</v>
      </c>
      <c r="J256" s="225" t="s">
        <v>615</v>
      </c>
      <c r="K256" s="225" t="s">
        <v>825</v>
      </c>
      <c r="L256" s="123" t="s">
        <v>655</v>
      </c>
      <c r="M256" s="245" t="s">
        <v>618</v>
      </c>
      <c r="N256" s="225" t="s">
        <v>826</v>
      </c>
    </row>
    <row r="257" spans="1:14">
      <c r="A257" s="225" t="s">
        <v>831</v>
      </c>
      <c r="B257" s="123" t="s">
        <v>833</v>
      </c>
      <c r="C257" s="226">
        <v>45846.665277777778</v>
      </c>
      <c r="D257" s="226">
        <v>45846.665277777778</v>
      </c>
      <c r="E257" s="226">
        <v>45846.694444444445</v>
      </c>
      <c r="F257" s="224">
        <f t="shared" si="3"/>
        <v>2.9166666667151731E-2</v>
      </c>
      <c r="G257" s="225" t="s">
        <v>613</v>
      </c>
      <c r="H257" s="225"/>
      <c r="I257" s="225" t="s">
        <v>614</v>
      </c>
      <c r="J257" s="225" t="s">
        <v>615</v>
      </c>
      <c r="K257" s="225" t="s">
        <v>825</v>
      </c>
      <c r="L257" s="123" t="s">
        <v>655</v>
      </c>
      <c r="M257" s="245" t="s">
        <v>618</v>
      </c>
      <c r="N257" s="225" t="s">
        <v>826</v>
      </c>
    </row>
    <row r="258" spans="1:14">
      <c r="A258" s="225" t="s">
        <v>831</v>
      </c>
      <c r="B258" s="123" t="s">
        <v>834</v>
      </c>
      <c r="C258" s="226">
        <v>45846.665277777778</v>
      </c>
      <c r="D258" s="226">
        <v>45846.665277777778</v>
      </c>
      <c r="E258" s="226">
        <v>45846.694444444445</v>
      </c>
      <c r="F258" s="224">
        <f t="shared" ref="F258:F321" si="4">E258-D258</f>
        <v>2.9166666667151731E-2</v>
      </c>
      <c r="G258" s="225" t="s">
        <v>613</v>
      </c>
      <c r="H258" s="225"/>
      <c r="I258" s="225" t="s">
        <v>614</v>
      </c>
      <c r="J258" s="225" t="s">
        <v>615</v>
      </c>
      <c r="K258" s="225" t="s">
        <v>825</v>
      </c>
      <c r="L258" s="123" t="s">
        <v>655</v>
      </c>
      <c r="M258" s="245" t="s">
        <v>618</v>
      </c>
      <c r="N258" s="225" t="s">
        <v>826</v>
      </c>
    </row>
    <row r="259" spans="1:14">
      <c r="A259" s="225" t="s">
        <v>831</v>
      </c>
      <c r="B259" s="123" t="s">
        <v>835</v>
      </c>
      <c r="C259" s="226">
        <v>45846.665277777778</v>
      </c>
      <c r="D259" s="226">
        <v>45846.665277777778</v>
      </c>
      <c r="E259" s="226">
        <v>45846.694444444445</v>
      </c>
      <c r="F259" s="224">
        <f t="shared" si="4"/>
        <v>2.9166666667151731E-2</v>
      </c>
      <c r="G259" s="225" t="s">
        <v>613</v>
      </c>
      <c r="H259" s="225"/>
      <c r="I259" s="225" t="s">
        <v>614</v>
      </c>
      <c r="J259" s="225" t="s">
        <v>615</v>
      </c>
      <c r="K259" s="225" t="s">
        <v>825</v>
      </c>
      <c r="L259" s="123" t="s">
        <v>655</v>
      </c>
      <c r="M259" s="245" t="s">
        <v>618</v>
      </c>
      <c r="N259" s="225" t="s">
        <v>826</v>
      </c>
    </row>
    <row r="260" spans="1:14">
      <c r="A260" s="225" t="s">
        <v>831</v>
      </c>
      <c r="B260" s="123" t="s">
        <v>836</v>
      </c>
      <c r="C260" s="226">
        <v>45846.665277777778</v>
      </c>
      <c r="D260" s="226">
        <v>45846.665277777778</v>
      </c>
      <c r="E260" s="226">
        <v>45846.694444444445</v>
      </c>
      <c r="F260" s="224">
        <f t="shared" si="4"/>
        <v>2.9166666667151731E-2</v>
      </c>
      <c r="G260" s="225" t="s">
        <v>613</v>
      </c>
      <c r="H260" s="225"/>
      <c r="I260" s="225" t="s">
        <v>614</v>
      </c>
      <c r="J260" s="225" t="s">
        <v>615</v>
      </c>
      <c r="K260" s="225" t="s">
        <v>825</v>
      </c>
      <c r="L260" s="123" t="s">
        <v>655</v>
      </c>
      <c r="M260" s="245" t="s">
        <v>618</v>
      </c>
      <c r="N260" s="225" t="s">
        <v>826</v>
      </c>
    </row>
    <row r="261" spans="1:14">
      <c r="A261" s="225" t="s">
        <v>837</v>
      </c>
      <c r="B261" s="123" t="s">
        <v>838</v>
      </c>
      <c r="C261" s="226">
        <v>45846.665277777778</v>
      </c>
      <c r="D261" s="226">
        <v>45846.665277777778</v>
      </c>
      <c r="E261" s="226">
        <v>45846.694444444445</v>
      </c>
      <c r="F261" s="224">
        <f t="shared" si="4"/>
        <v>2.9166666667151731E-2</v>
      </c>
      <c r="G261" s="225" t="s">
        <v>613</v>
      </c>
      <c r="H261" s="225"/>
      <c r="I261" s="225" t="s">
        <v>614</v>
      </c>
      <c r="J261" s="225" t="s">
        <v>615</v>
      </c>
      <c r="K261" s="225" t="s">
        <v>825</v>
      </c>
      <c r="L261" s="123" t="s">
        <v>655</v>
      </c>
      <c r="M261" s="245" t="s">
        <v>618</v>
      </c>
      <c r="N261" s="225" t="s">
        <v>826</v>
      </c>
    </row>
    <row r="262" spans="1:14">
      <c r="A262" s="225" t="s">
        <v>837</v>
      </c>
      <c r="B262" s="123" t="s">
        <v>839</v>
      </c>
      <c r="C262" s="226">
        <v>45846.665277777778</v>
      </c>
      <c r="D262" s="226">
        <v>45846.665277777778</v>
      </c>
      <c r="E262" s="226">
        <v>45846.694444444445</v>
      </c>
      <c r="F262" s="224">
        <f t="shared" si="4"/>
        <v>2.9166666667151731E-2</v>
      </c>
      <c r="G262" s="225" t="s">
        <v>613</v>
      </c>
      <c r="H262" s="225"/>
      <c r="I262" s="225" t="s">
        <v>614</v>
      </c>
      <c r="J262" s="225" t="s">
        <v>615</v>
      </c>
      <c r="K262" s="225" t="s">
        <v>825</v>
      </c>
      <c r="L262" s="123" t="s">
        <v>655</v>
      </c>
      <c r="M262" s="245" t="s">
        <v>618</v>
      </c>
      <c r="N262" s="225" t="s">
        <v>826</v>
      </c>
    </row>
    <row r="263" spans="1:14">
      <c r="A263" s="225" t="s">
        <v>837</v>
      </c>
      <c r="B263" s="123" t="s">
        <v>840</v>
      </c>
      <c r="C263" s="226">
        <v>45846.665277777778</v>
      </c>
      <c r="D263" s="226">
        <v>45846.665277777778</v>
      </c>
      <c r="E263" s="226">
        <v>45846.694444444445</v>
      </c>
      <c r="F263" s="224">
        <f t="shared" si="4"/>
        <v>2.9166666667151731E-2</v>
      </c>
      <c r="G263" s="225" t="s">
        <v>613</v>
      </c>
      <c r="H263" s="225"/>
      <c r="I263" s="225" t="s">
        <v>614</v>
      </c>
      <c r="J263" s="225" t="s">
        <v>615</v>
      </c>
      <c r="K263" s="225" t="s">
        <v>825</v>
      </c>
      <c r="L263" s="123" t="s">
        <v>655</v>
      </c>
      <c r="M263" s="245" t="s">
        <v>618</v>
      </c>
      <c r="N263" s="225" t="s">
        <v>826</v>
      </c>
    </row>
    <row r="264" spans="1:14">
      <c r="A264" s="225" t="s">
        <v>841</v>
      </c>
      <c r="B264" s="123" t="s">
        <v>842</v>
      </c>
      <c r="C264" s="226">
        <v>45846.665277777778</v>
      </c>
      <c r="D264" s="226">
        <v>45846.665277777778</v>
      </c>
      <c r="E264" s="226">
        <v>45846.694444444445</v>
      </c>
      <c r="F264" s="224">
        <f t="shared" si="4"/>
        <v>2.9166666667151731E-2</v>
      </c>
      <c r="G264" s="225" t="s">
        <v>613</v>
      </c>
      <c r="H264" s="225"/>
      <c r="I264" s="225" t="s">
        <v>614</v>
      </c>
      <c r="J264" s="225" t="s">
        <v>615</v>
      </c>
      <c r="K264" s="225" t="s">
        <v>825</v>
      </c>
      <c r="L264" s="123" t="s">
        <v>655</v>
      </c>
      <c r="M264" s="245" t="s">
        <v>618</v>
      </c>
      <c r="N264" s="225" t="s">
        <v>826</v>
      </c>
    </row>
    <row r="265" spans="1:14">
      <c r="A265" s="225" t="s">
        <v>841</v>
      </c>
      <c r="B265" s="123" t="s">
        <v>622</v>
      </c>
      <c r="C265" s="226">
        <v>45846.665277777778</v>
      </c>
      <c r="D265" s="226">
        <v>45846.665277777778</v>
      </c>
      <c r="E265" s="226">
        <v>45846.694444444445</v>
      </c>
      <c r="F265" s="224">
        <f t="shared" si="4"/>
        <v>2.9166666667151731E-2</v>
      </c>
      <c r="G265" s="225" t="s">
        <v>613</v>
      </c>
      <c r="H265" s="225"/>
      <c r="I265" s="225" t="s">
        <v>614</v>
      </c>
      <c r="J265" s="225" t="s">
        <v>615</v>
      </c>
      <c r="K265" s="225" t="s">
        <v>825</v>
      </c>
      <c r="L265" s="123" t="s">
        <v>655</v>
      </c>
      <c r="M265" s="245" t="s">
        <v>618</v>
      </c>
      <c r="N265" s="225" t="s">
        <v>826</v>
      </c>
    </row>
    <row r="266" spans="1:14">
      <c r="A266" s="225" t="s">
        <v>841</v>
      </c>
      <c r="B266" s="123" t="s">
        <v>660</v>
      </c>
      <c r="C266" s="226">
        <v>45846.665277777778</v>
      </c>
      <c r="D266" s="226">
        <v>45846.665277777778</v>
      </c>
      <c r="E266" s="226">
        <v>45846.694444444445</v>
      </c>
      <c r="F266" s="224">
        <f t="shared" si="4"/>
        <v>2.9166666667151731E-2</v>
      </c>
      <c r="G266" s="225" t="s">
        <v>613</v>
      </c>
      <c r="H266" s="225"/>
      <c r="I266" s="225" t="s">
        <v>614</v>
      </c>
      <c r="J266" s="225" t="s">
        <v>615</v>
      </c>
      <c r="K266" s="225" t="s">
        <v>825</v>
      </c>
      <c r="L266" s="123" t="s">
        <v>655</v>
      </c>
      <c r="M266" s="245" t="s">
        <v>618</v>
      </c>
      <c r="N266" s="225" t="s">
        <v>826</v>
      </c>
    </row>
    <row r="267" spans="1:14">
      <c r="A267" s="225" t="s">
        <v>841</v>
      </c>
      <c r="B267" s="123" t="s">
        <v>843</v>
      </c>
      <c r="C267" s="226">
        <v>45846.665277777778</v>
      </c>
      <c r="D267" s="226">
        <v>45846.665277777778</v>
      </c>
      <c r="E267" s="226">
        <v>45846.694444444445</v>
      </c>
      <c r="F267" s="224">
        <f t="shared" si="4"/>
        <v>2.9166666667151731E-2</v>
      </c>
      <c r="G267" s="225" t="s">
        <v>613</v>
      </c>
      <c r="H267" s="225"/>
      <c r="I267" s="225" t="s">
        <v>614</v>
      </c>
      <c r="J267" s="225" t="s">
        <v>615</v>
      </c>
      <c r="K267" s="225" t="s">
        <v>825</v>
      </c>
      <c r="L267" s="123" t="s">
        <v>655</v>
      </c>
      <c r="M267" s="245" t="s">
        <v>618</v>
      </c>
      <c r="N267" s="225" t="s">
        <v>826</v>
      </c>
    </row>
    <row r="268" spans="1:14">
      <c r="A268" s="225" t="s">
        <v>841</v>
      </c>
      <c r="B268" s="123" t="s">
        <v>659</v>
      </c>
      <c r="C268" s="226">
        <v>45846.665277777778</v>
      </c>
      <c r="D268" s="226">
        <v>45846.665277777778</v>
      </c>
      <c r="E268" s="226">
        <v>45846.694444444445</v>
      </c>
      <c r="F268" s="224">
        <f t="shared" si="4"/>
        <v>2.9166666667151731E-2</v>
      </c>
      <c r="G268" s="225" t="s">
        <v>613</v>
      </c>
      <c r="H268" s="225"/>
      <c r="I268" s="225" t="s">
        <v>614</v>
      </c>
      <c r="J268" s="225" t="s">
        <v>615</v>
      </c>
      <c r="K268" s="225" t="s">
        <v>825</v>
      </c>
      <c r="L268" s="123" t="s">
        <v>655</v>
      </c>
      <c r="M268" s="245" t="s">
        <v>618</v>
      </c>
      <c r="N268" s="225" t="s">
        <v>826</v>
      </c>
    </row>
    <row r="269" spans="1:14">
      <c r="A269" s="225" t="s">
        <v>844</v>
      </c>
      <c r="B269" s="123" t="s">
        <v>836</v>
      </c>
      <c r="C269" s="226">
        <v>45846.665277777778</v>
      </c>
      <c r="D269" s="226">
        <v>45846.665277777778</v>
      </c>
      <c r="E269" s="226">
        <v>45846.694444444445</v>
      </c>
      <c r="F269" s="224">
        <f t="shared" si="4"/>
        <v>2.9166666667151731E-2</v>
      </c>
      <c r="G269" s="225" t="s">
        <v>613</v>
      </c>
      <c r="H269" s="225"/>
      <c r="I269" s="225" t="s">
        <v>614</v>
      </c>
      <c r="J269" s="225" t="s">
        <v>615</v>
      </c>
      <c r="K269" s="225" t="s">
        <v>825</v>
      </c>
      <c r="L269" s="123" t="s">
        <v>655</v>
      </c>
      <c r="M269" s="245" t="s">
        <v>618</v>
      </c>
      <c r="N269" s="225" t="s">
        <v>826</v>
      </c>
    </row>
    <row r="270" spans="1:14">
      <c r="A270" s="225" t="s">
        <v>844</v>
      </c>
      <c r="B270" s="123" t="s">
        <v>835</v>
      </c>
      <c r="C270" s="226">
        <v>45846.665277777778</v>
      </c>
      <c r="D270" s="226">
        <v>45846.665277777778</v>
      </c>
      <c r="E270" s="226">
        <v>45846.694444444445</v>
      </c>
      <c r="F270" s="224">
        <f t="shared" si="4"/>
        <v>2.9166666667151731E-2</v>
      </c>
      <c r="G270" s="225" t="s">
        <v>613</v>
      </c>
      <c r="H270" s="225"/>
      <c r="I270" s="225" t="s">
        <v>614</v>
      </c>
      <c r="J270" s="225" t="s">
        <v>615</v>
      </c>
      <c r="K270" s="225" t="s">
        <v>825</v>
      </c>
      <c r="L270" s="123" t="s">
        <v>655</v>
      </c>
      <c r="M270" s="245" t="s">
        <v>618</v>
      </c>
      <c r="N270" s="225" t="s">
        <v>826</v>
      </c>
    </row>
    <row r="271" spans="1:14">
      <c r="A271" s="225" t="s">
        <v>844</v>
      </c>
      <c r="B271" s="123" t="s">
        <v>834</v>
      </c>
      <c r="C271" s="226">
        <v>45846.665277777778</v>
      </c>
      <c r="D271" s="226">
        <v>45846.665277777778</v>
      </c>
      <c r="E271" s="226">
        <v>45846.694444444445</v>
      </c>
      <c r="F271" s="224">
        <f t="shared" si="4"/>
        <v>2.9166666667151731E-2</v>
      </c>
      <c r="G271" s="225" t="s">
        <v>613</v>
      </c>
      <c r="H271" s="225"/>
      <c r="I271" s="225" t="s">
        <v>614</v>
      </c>
      <c r="J271" s="225" t="s">
        <v>615</v>
      </c>
      <c r="K271" s="225" t="s">
        <v>825</v>
      </c>
      <c r="L271" s="123" t="s">
        <v>655</v>
      </c>
      <c r="M271" s="245" t="s">
        <v>618</v>
      </c>
      <c r="N271" s="225" t="s">
        <v>826</v>
      </c>
    </row>
    <row r="272" spans="1:14">
      <c r="A272" s="225" t="s">
        <v>844</v>
      </c>
      <c r="B272" s="123" t="s">
        <v>833</v>
      </c>
      <c r="C272" s="226">
        <v>45846.665277777778</v>
      </c>
      <c r="D272" s="226">
        <v>45846.665277777778</v>
      </c>
      <c r="E272" s="226">
        <v>45846.694444444445</v>
      </c>
      <c r="F272" s="224">
        <f t="shared" si="4"/>
        <v>2.9166666667151731E-2</v>
      </c>
      <c r="G272" s="225" t="s">
        <v>613</v>
      </c>
      <c r="H272" s="225"/>
      <c r="I272" s="225" t="s">
        <v>614</v>
      </c>
      <c r="J272" s="225" t="s">
        <v>615</v>
      </c>
      <c r="K272" s="225" t="s">
        <v>825</v>
      </c>
      <c r="L272" s="123" t="s">
        <v>655</v>
      </c>
      <c r="M272" s="245" t="s">
        <v>618</v>
      </c>
      <c r="N272" s="225" t="s">
        <v>826</v>
      </c>
    </row>
    <row r="273" spans="1:14">
      <c r="A273" s="225" t="s">
        <v>844</v>
      </c>
      <c r="B273" s="123" t="s">
        <v>832</v>
      </c>
      <c r="C273" s="226">
        <v>45846.665277777778</v>
      </c>
      <c r="D273" s="226">
        <v>45846.665277777778</v>
      </c>
      <c r="E273" s="226">
        <v>45846.694444444445</v>
      </c>
      <c r="F273" s="224">
        <f t="shared" si="4"/>
        <v>2.9166666667151731E-2</v>
      </c>
      <c r="G273" s="225" t="s">
        <v>613</v>
      </c>
      <c r="H273" s="225"/>
      <c r="I273" s="225" t="s">
        <v>614</v>
      </c>
      <c r="J273" s="225" t="s">
        <v>615</v>
      </c>
      <c r="K273" s="225" t="s">
        <v>825</v>
      </c>
      <c r="L273" s="123" t="s">
        <v>655</v>
      </c>
      <c r="M273" s="245" t="s">
        <v>618</v>
      </c>
      <c r="N273" s="225" t="s">
        <v>826</v>
      </c>
    </row>
    <row r="274" spans="1:14">
      <c r="A274" s="225" t="s">
        <v>845</v>
      </c>
      <c r="B274" s="123" t="s">
        <v>839</v>
      </c>
      <c r="C274" s="226">
        <v>45846.665277777778</v>
      </c>
      <c r="D274" s="226">
        <v>45846.665277777778</v>
      </c>
      <c r="E274" s="226">
        <v>45846.694444444445</v>
      </c>
      <c r="F274" s="224">
        <f t="shared" si="4"/>
        <v>2.9166666667151731E-2</v>
      </c>
      <c r="G274" s="225" t="s">
        <v>613</v>
      </c>
      <c r="H274" s="225"/>
      <c r="I274" s="225" t="s">
        <v>614</v>
      </c>
      <c r="J274" s="225" t="s">
        <v>615</v>
      </c>
      <c r="K274" s="225" t="s">
        <v>825</v>
      </c>
      <c r="L274" s="123" t="s">
        <v>655</v>
      </c>
      <c r="M274" s="245" t="s">
        <v>618</v>
      </c>
      <c r="N274" s="225" t="s">
        <v>826</v>
      </c>
    </row>
    <row r="275" spans="1:14">
      <c r="A275" s="225" t="s">
        <v>845</v>
      </c>
      <c r="B275" s="123" t="s">
        <v>840</v>
      </c>
      <c r="C275" s="226">
        <v>45846.665277777778</v>
      </c>
      <c r="D275" s="226">
        <v>45846.665277777778</v>
      </c>
      <c r="E275" s="226">
        <v>45846.694444444445</v>
      </c>
      <c r="F275" s="224">
        <f t="shared" si="4"/>
        <v>2.9166666667151731E-2</v>
      </c>
      <c r="G275" s="225" t="s">
        <v>613</v>
      </c>
      <c r="H275" s="225"/>
      <c r="I275" s="225" t="s">
        <v>614</v>
      </c>
      <c r="J275" s="225" t="s">
        <v>615</v>
      </c>
      <c r="K275" s="225" t="s">
        <v>825</v>
      </c>
      <c r="L275" s="123" t="s">
        <v>655</v>
      </c>
      <c r="M275" s="245" t="s">
        <v>618</v>
      </c>
      <c r="N275" s="225" t="s">
        <v>826</v>
      </c>
    </row>
    <row r="276" spans="1:14">
      <c r="A276" s="225" t="s">
        <v>845</v>
      </c>
      <c r="B276" s="123" t="s">
        <v>838</v>
      </c>
      <c r="C276" s="226">
        <v>45846.665277777778</v>
      </c>
      <c r="D276" s="226">
        <v>45846.665277777778</v>
      </c>
      <c r="E276" s="226">
        <v>45846.694444444445</v>
      </c>
      <c r="F276" s="224">
        <f t="shared" si="4"/>
        <v>2.9166666667151731E-2</v>
      </c>
      <c r="G276" s="225" t="s">
        <v>613</v>
      </c>
      <c r="H276" s="225"/>
      <c r="I276" s="225" t="s">
        <v>614</v>
      </c>
      <c r="J276" s="225" t="s">
        <v>615</v>
      </c>
      <c r="K276" s="225" t="s">
        <v>825</v>
      </c>
      <c r="L276" s="123" t="s">
        <v>655</v>
      </c>
      <c r="M276" s="245" t="s">
        <v>618</v>
      </c>
      <c r="N276" s="225" t="s">
        <v>826</v>
      </c>
    </row>
    <row r="277" spans="1:14">
      <c r="A277" s="225" t="s">
        <v>844</v>
      </c>
      <c r="B277" s="123" t="s">
        <v>836</v>
      </c>
      <c r="C277" s="226">
        <v>45847.267233796294</v>
      </c>
      <c r="D277" s="226">
        <v>45847.267233796294</v>
      </c>
      <c r="E277" s="226">
        <v>45847.322916666664</v>
      </c>
      <c r="F277" s="224">
        <f t="shared" si="4"/>
        <v>5.5682870370219462E-2</v>
      </c>
      <c r="G277" s="225" t="s">
        <v>613</v>
      </c>
      <c r="H277" s="225"/>
      <c r="I277" s="225" t="s">
        <v>614</v>
      </c>
      <c r="J277" s="225" t="s">
        <v>615</v>
      </c>
      <c r="K277" s="225" t="s">
        <v>846</v>
      </c>
      <c r="L277" s="123" t="s">
        <v>655</v>
      </c>
      <c r="M277" s="245" t="s">
        <v>618</v>
      </c>
      <c r="N277" s="225" t="s">
        <v>847</v>
      </c>
    </row>
    <row r="278" spans="1:14">
      <c r="A278" s="225" t="s">
        <v>844</v>
      </c>
      <c r="B278" s="123" t="s">
        <v>835</v>
      </c>
      <c r="C278" s="226">
        <v>45847.267233796294</v>
      </c>
      <c r="D278" s="226">
        <v>45847.267233796294</v>
      </c>
      <c r="E278" s="226">
        <v>45847.322916666664</v>
      </c>
      <c r="F278" s="224">
        <f t="shared" si="4"/>
        <v>5.5682870370219462E-2</v>
      </c>
      <c r="G278" s="225" t="s">
        <v>613</v>
      </c>
      <c r="H278" s="225"/>
      <c r="I278" s="225" t="s">
        <v>614</v>
      </c>
      <c r="J278" s="225" t="s">
        <v>615</v>
      </c>
      <c r="K278" s="225" t="s">
        <v>846</v>
      </c>
      <c r="L278" s="123" t="s">
        <v>655</v>
      </c>
      <c r="M278" s="245" t="s">
        <v>618</v>
      </c>
      <c r="N278" s="225" t="s">
        <v>847</v>
      </c>
    </row>
    <row r="279" spans="1:14">
      <c r="A279" s="225" t="s">
        <v>844</v>
      </c>
      <c r="B279" s="123" t="s">
        <v>834</v>
      </c>
      <c r="C279" s="226">
        <v>45847.267233796294</v>
      </c>
      <c r="D279" s="226">
        <v>45847.267233796294</v>
      </c>
      <c r="E279" s="226">
        <v>45847.322916666664</v>
      </c>
      <c r="F279" s="224">
        <f t="shared" si="4"/>
        <v>5.5682870370219462E-2</v>
      </c>
      <c r="G279" s="225" t="s">
        <v>613</v>
      </c>
      <c r="H279" s="225"/>
      <c r="I279" s="225" t="s">
        <v>614</v>
      </c>
      <c r="J279" s="225" t="s">
        <v>615</v>
      </c>
      <c r="K279" s="225" t="s">
        <v>846</v>
      </c>
      <c r="L279" s="123" t="s">
        <v>655</v>
      </c>
      <c r="M279" s="245" t="s">
        <v>618</v>
      </c>
      <c r="N279" s="225" t="s">
        <v>847</v>
      </c>
    </row>
    <row r="280" spans="1:14">
      <c r="A280" s="225" t="s">
        <v>844</v>
      </c>
      <c r="B280" s="123" t="s">
        <v>833</v>
      </c>
      <c r="C280" s="226">
        <v>45847.267233796294</v>
      </c>
      <c r="D280" s="226">
        <v>45847.267233796294</v>
      </c>
      <c r="E280" s="226">
        <v>45847.322916666664</v>
      </c>
      <c r="F280" s="224">
        <f t="shared" si="4"/>
        <v>5.5682870370219462E-2</v>
      </c>
      <c r="G280" s="225" t="s">
        <v>613</v>
      </c>
      <c r="H280" s="225"/>
      <c r="I280" s="225" t="s">
        <v>614</v>
      </c>
      <c r="J280" s="225" t="s">
        <v>615</v>
      </c>
      <c r="K280" s="225" t="s">
        <v>846</v>
      </c>
      <c r="L280" s="123" t="s">
        <v>655</v>
      </c>
      <c r="M280" s="245" t="s">
        <v>618</v>
      </c>
      <c r="N280" s="225" t="s">
        <v>847</v>
      </c>
    </row>
    <row r="281" spans="1:14">
      <c r="A281" s="225" t="s">
        <v>844</v>
      </c>
      <c r="B281" s="123" t="s">
        <v>832</v>
      </c>
      <c r="C281" s="226">
        <v>45847.267233796294</v>
      </c>
      <c r="D281" s="226">
        <v>45847.267233796294</v>
      </c>
      <c r="E281" s="226">
        <v>45847.322916666664</v>
      </c>
      <c r="F281" s="224">
        <f t="shared" si="4"/>
        <v>5.5682870370219462E-2</v>
      </c>
      <c r="G281" s="225" t="s">
        <v>613</v>
      </c>
      <c r="H281" s="225"/>
      <c r="I281" s="225" t="s">
        <v>614</v>
      </c>
      <c r="J281" s="225" t="s">
        <v>615</v>
      </c>
      <c r="K281" s="225" t="s">
        <v>846</v>
      </c>
      <c r="L281" s="123" t="s">
        <v>655</v>
      </c>
      <c r="M281" s="245" t="s">
        <v>618</v>
      </c>
      <c r="N281" s="225" t="s">
        <v>847</v>
      </c>
    </row>
    <row r="282" spans="1:14">
      <c r="A282" s="225" t="s">
        <v>845</v>
      </c>
      <c r="B282" s="123" t="s">
        <v>839</v>
      </c>
      <c r="C282" s="226">
        <v>45847.267233796294</v>
      </c>
      <c r="D282" s="226">
        <v>45847.267233796294</v>
      </c>
      <c r="E282" s="226">
        <v>45847.322916666664</v>
      </c>
      <c r="F282" s="224">
        <f t="shared" si="4"/>
        <v>5.5682870370219462E-2</v>
      </c>
      <c r="G282" s="225" t="s">
        <v>613</v>
      </c>
      <c r="H282" s="225"/>
      <c r="I282" s="225" t="s">
        <v>614</v>
      </c>
      <c r="J282" s="225" t="s">
        <v>615</v>
      </c>
      <c r="K282" s="225" t="s">
        <v>846</v>
      </c>
      <c r="L282" s="123" t="s">
        <v>655</v>
      </c>
      <c r="M282" s="245" t="s">
        <v>618</v>
      </c>
      <c r="N282" s="225" t="s">
        <v>847</v>
      </c>
    </row>
    <row r="283" spans="1:14">
      <c r="A283" s="225" t="s">
        <v>845</v>
      </c>
      <c r="B283" s="123" t="s">
        <v>840</v>
      </c>
      <c r="C283" s="226">
        <v>45847.267233796294</v>
      </c>
      <c r="D283" s="226">
        <v>45847.267233796294</v>
      </c>
      <c r="E283" s="226">
        <v>45847.322916666664</v>
      </c>
      <c r="F283" s="224">
        <f t="shared" si="4"/>
        <v>5.5682870370219462E-2</v>
      </c>
      <c r="G283" s="225" t="s">
        <v>613</v>
      </c>
      <c r="H283" s="225"/>
      <c r="I283" s="225" t="s">
        <v>614</v>
      </c>
      <c r="J283" s="225" t="s">
        <v>615</v>
      </c>
      <c r="K283" s="225" t="s">
        <v>846</v>
      </c>
      <c r="L283" s="123" t="s">
        <v>655</v>
      </c>
      <c r="M283" s="245" t="s">
        <v>618</v>
      </c>
      <c r="N283" s="225" t="s">
        <v>847</v>
      </c>
    </row>
    <row r="284" spans="1:14">
      <c r="A284" s="225" t="s">
        <v>845</v>
      </c>
      <c r="B284" s="123" t="s">
        <v>838</v>
      </c>
      <c r="C284" s="226">
        <v>45847.267233796294</v>
      </c>
      <c r="D284" s="226">
        <v>45847.267233796294</v>
      </c>
      <c r="E284" s="226">
        <v>45847.322916666664</v>
      </c>
      <c r="F284" s="224">
        <f t="shared" si="4"/>
        <v>5.5682870370219462E-2</v>
      </c>
      <c r="G284" s="225" t="s">
        <v>613</v>
      </c>
      <c r="H284" s="225"/>
      <c r="I284" s="225" t="s">
        <v>614</v>
      </c>
      <c r="J284" s="225" t="s">
        <v>615</v>
      </c>
      <c r="K284" s="225" t="s">
        <v>846</v>
      </c>
      <c r="L284" s="123" t="s">
        <v>655</v>
      </c>
      <c r="M284" s="245" t="s">
        <v>618</v>
      </c>
      <c r="N284" s="225" t="s">
        <v>847</v>
      </c>
    </row>
    <row r="285" spans="1:14">
      <c r="A285" s="225" t="s">
        <v>748</v>
      </c>
      <c r="B285" s="227" t="s">
        <v>749</v>
      </c>
      <c r="C285" s="226">
        <v>45847.361111111109</v>
      </c>
      <c r="D285" s="226">
        <v>45847.361111111109</v>
      </c>
      <c r="E285" s="226">
        <v>45847.486111111109</v>
      </c>
      <c r="F285" s="224">
        <f t="shared" si="4"/>
        <v>0.125</v>
      </c>
      <c r="G285" s="225" t="s">
        <v>708</v>
      </c>
      <c r="H285" s="225"/>
      <c r="I285" s="225" t="s">
        <v>750</v>
      </c>
      <c r="J285" s="225" t="s">
        <v>275</v>
      </c>
      <c r="K285" s="227" t="s">
        <v>848</v>
      </c>
      <c r="L285" s="123" t="s">
        <v>752</v>
      </c>
      <c r="M285" s="241" t="s">
        <v>618</v>
      </c>
      <c r="N285" s="28" t="s">
        <v>849</v>
      </c>
    </row>
    <row r="286" spans="1:14">
      <c r="A286" s="225" t="s">
        <v>748</v>
      </c>
      <c r="B286" s="227" t="s">
        <v>754</v>
      </c>
      <c r="C286" s="226">
        <v>45847.361111111109</v>
      </c>
      <c r="D286" s="226">
        <v>45847.361111111109</v>
      </c>
      <c r="E286" s="226">
        <v>45847.486111111109</v>
      </c>
      <c r="F286" s="224">
        <f t="shared" si="4"/>
        <v>0.125</v>
      </c>
      <c r="G286" s="225" t="s">
        <v>708</v>
      </c>
      <c r="H286" s="225"/>
      <c r="I286" s="225" t="s">
        <v>750</v>
      </c>
      <c r="J286" s="225" t="s">
        <v>275</v>
      </c>
      <c r="K286" s="227" t="s">
        <v>848</v>
      </c>
      <c r="L286" s="123" t="s">
        <v>752</v>
      </c>
      <c r="M286" s="241" t="s">
        <v>618</v>
      </c>
      <c r="N286" s="28" t="s">
        <v>849</v>
      </c>
    </row>
    <row r="287" spans="1:14">
      <c r="A287" s="225" t="s">
        <v>748</v>
      </c>
      <c r="B287" s="227" t="s">
        <v>755</v>
      </c>
      <c r="C287" s="226">
        <v>45847.361111111109</v>
      </c>
      <c r="D287" s="226">
        <v>45847.361111111109</v>
      </c>
      <c r="E287" s="226">
        <v>45847.486111111109</v>
      </c>
      <c r="F287" s="224">
        <f t="shared" si="4"/>
        <v>0.125</v>
      </c>
      <c r="G287" s="225" t="s">
        <v>708</v>
      </c>
      <c r="H287" s="225"/>
      <c r="I287" s="225" t="s">
        <v>750</v>
      </c>
      <c r="J287" s="225" t="s">
        <v>275</v>
      </c>
      <c r="K287" s="227" t="s">
        <v>848</v>
      </c>
      <c r="L287" s="123" t="s">
        <v>752</v>
      </c>
      <c r="M287" s="241" t="s">
        <v>618</v>
      </c>
      <c r="N287" s="28" t="s">
        <v>849</v>
      </c>
    </row>
    <row r="288" spans="1:14">
      <c r="A288" s="225" t="s">
        <v>748</v>
      </c>
      <c r="B288" s="227" t="s">
        <v>728</v>
      </c>
      <c r="C288" s="226">
        <v>45847.361111111109</v>
      </c>
      <c r="D288" s="226">
        <v>45847.361111111109</v>
      </c>
      <c r="E288" s="226">
        <v>45847.486111111109</v>
      </c>
      <c r="F288" s="224">
        <f t="shared" si="4"/>
        <v>0.125</v>
      </c>
      <c r="G288" s="225" t="s">
        <v>708</v>
      </c>
      <c r="H288" s="225"/>
      <c r="I288" s="225" t="s">
        <v>750</v>
      </c>
      <c r="J288" s="225" t="s">
        <v>275</v>
      </c>
      <c r="K288" s="227" t="s">
        <v>848</v>
      </c>
      <c r="L288" s="123" t="s">
        <v>752</v>
      </c>
      <c r="M288" s="241" t="s">
        <v>618</v>
      </c>
      <c r="N288" s="28" t="s">
        <v>849</v>
      </c>
    </row>
    <row r="289" spans="1:14">
      <c r="A289" s="225" t="s">
        <v>748</v>
      </c>
      <c r="B289" s="227" t="s">
        <v>756</v>
      </c>
      <c r="C289" s="226">
        <v>45847.361111111109</v>
      </c>
      <c r="D289" s="226">
        <v>45847.361111111109</v>
      </c>
      <c r="E289" s="226">
        <v>45847.486111111109</v>
      </c>
      <c r="F289" s="224">
        <f t="shared" si="4"/>
        <v>0.125</v>
      </c>
      <c r="G289" s="225" t="s">
        <v>708</v>
      </c>
      <c r="H289" s="225"/>
      <c r="I289" s="225" t="s">
        <v>750</v>
      </c>
      <c r="J289" s="225" t="s">
        <v>275</v>
      </c>
      <c r="K289" s="227" t="s">
        <v>848</v>
      </c>
      <c r="L289" s="123" t="s">
        <v>752</v>
      </c>
      <c r="M289" s="241" t="s">
        <v>618</v>
      </c>
      <c r="N289" s="28" t="s">
        <v>849</v>
      </c>
    </row>
    <row r="290" spans="1:14">
      <c r="A290" s="225" t="s">
        <v>748</v>
      </c>
      <c r="B290" s="227" t="s">
        <v>757</v>
      </c>
      <c r="C290" s="226">
        <v>45847.361111111109</v>
      </c>
      <c r="D290" s="226">
        <v>45847.361111111109</v>
      </c>
      <c r="E290" s="226">
        <v>45847.486111111109</v>
      </c>
      <c r="F290" s="224">
        <f t="shared" si="4"/>
        <v>0.125</v>
      </c>
      <c r="G290" s="225" t="s">
        <v>708</v>
      </c>
      <c r="H290" s="225"/>
      <c r="I290" s="225" t="s">
        <v>750</v>
      </c>
      <c r="J290" s="225" t="s">
        <v>275</v>
      </c>
      <c r="K290" s="227" t="s">
        <v>848</v>
      </c>
      <c r="L290" s="123" t="s">
        <v>752</v>
      </c>
      <c r="M290" s="241" t="s">
        <v>618</v>
      </c>
      <c r="N290" s="28" t="s">
        <v>849</v>
      </c>
    </row>
    <row r="291" spans="1:14">
      <c r="A291" s="225" t="s">
        <v>748</v>
      </c>
      <c r="B291" s="227" t="s">
        <v>758</v>
      </c>
      <c r="C291" s="226">
        <v>45847.361111111109</v>
      </c>
      <c r="D291" s="226">
        <v>45847.361111111109</v>
      </c>
      <c r="E291" s="226">
        <v>45847.486111111109</v>
      </c>
      <c r="F291" s="224">
        <f t="shared" si="4"/>
        <v>0.125</v>
      </c>
      <c r="G291" s="225" t="s">
        <v>708</v>
      </c>
      <c r="H291" s="225"/>
      <c r="I291" s="225" t="s">
        <v>750</v>
      </c>
      <c r="J291" s="225" t="s">
        <v>275</v>
      </c>
      <c r="K291" s="227" t="s">
        <v>848</v>
      </c>
      <c r="L291" s="123" t="s">
        <v>752</v>
      </c>
      <c r="M291" s="241" t="s">
        <v>618</v>
      </c>
      <c r="N291" s="28" t="s">
        <v>849</v>
      </c>
    </row>
    <row r="292" spans="1:14">
      <c r="A292" s="225" t="s">
        <v>759</v>
      </c>
      <c r="B292" s="227" t="s">
        <v>612</v>
      </c>
      <c r="C292" s="226">
        <v>45847.395833333336</v>
      </c>
      <c r="D292" s="226">
        <v>45847.395833333336</v>
      </c>
      <c r="E292" s="226">
        <v>45847.399305555555</v>
      </c>
      <c r="F292" s="224">
        <f t="shared" si="4"/>
        <v>3.4722222189884633E-3</v>
      </c>
      <c r="G292" s="225" t="s">
        <v>637</v>
      </c>
      <c r="H292" s="225" t="s">
        <v>644</v>
      </c>
      <c r="I292" s="225" t="s">
        <v>645</v>
      </c>
      <c r="J292" s="225" t="s">
        <v>646</v>
      </c>
      <c r="K292" s="225" t="s">
        <v>647</v>
      </c>
      <c r="L292" s="225" t="s">
        <v>648</v>
      </c>
      <c r="M292" s="241" t="s">
        <v>618</v>
      </c>
      <c r="N292" s="225" t="s">
        <v>705</v>
      </c>
    </row>
    <row r="293" spans="1:14">
      <c r="A293" s="225" t="s">
        <v>850</v>
      </c>
      <c r="B293" s="227" t="s">
        <v>612</v>
      </c>
      <c r="C293" s="226">
        <v>45847.395833333336</v>
      </c>
      <c r="D293" s="226">
        <v>45847.395833333336</v>
      </c>
      <c r="E293" s="226">
        <v>45847.399305555555</v>
      </c>
      <c r="F293" s="224">
        <f t="shared" si="4"/>
        <v>3.4722222189884633E-3</v>
      </c>
      <c r="G293" s="225" t="s">
        <v>637</v>
      </c>
      <c r="H293" s="225" t="s">
        <v>644</v>
      </c>
      <c r="I293" s="225" t="s">
        <v>645</v>
      </c>
      <c r="J293" s="225" t="s">
        <v>646</v>
      </c>
      <c r="K293" s="225" t="s">
        <v>647</v>
      </c>
      <c r="L293" s="225" t="s">
        <v>648</v>
      </c>
      <c r="M293" s="241" t="s">
        <v>618</v>
      </c>
      <c r="N293" s="225" t="s">
        <v>705</v>
      </c>
    </row>
    <row r="294" spans="1:14">
      <c r="A294" s="225" t="s">
        <v>706</v>
      </c>
      <c r="B294" s="123" t="s">
        <v>722</v>
      </c>
      <c r="C294" s="226">
        <v>45847.427083333336</v>
      </c>
      <c r="D294" s="226">
        <v>45847.427083333336</v>
      </c>
      <c r="E294" s="226">
        <v>45847.458333333336</v>
      </c>
      <c r="F294" s="224">
        <f t="shared" si="4"/>
        <v>3.125E-2</v>
      </c>
      <c r="G294" s="225" t="s">
        <v>637</v>
      </c>
      <c r="H294" s="225" t="s">
        <v>644</v>
      </c>
      <c r="I294" s="225" t="s">
        <v>645</v>
      </c>
      <c r="J294" s="225" t="s">
        <v>646</v>
      </c>
      <c r="K294" s="225" t="s">
        <v>700</v>
      </c>
      <c r="L294" s="225" t="s">
        <v>648</v>
      </c>
      <c r="M294" s="241" t="s">
        <v>618</v>
      </c>
      <c r="N294" s="225" t="s">
        <v>705</v>
      </c>
    </row>
    <row r="295" spans="1:14">
      <c r="A295" s="225" t="s">
        <v>706</v>
      </c>
      <c r="B295" s="123" t="s">
        <v>723</v>
      </c>
      <c r="C295" s="226">
        <v>45847.427083333336</v>
      </c>
      <c r="D295" s="226">
        <v>45847.427083333336</v>
      </c>
      <c r="E295" s="226">
        <v>45847.458333333336</v>
      </c>
      <c r="F295" s="224">
        <f t="shared" si="4"/>
        <v>3.125E-2</v>
      </c>
      <c r="G295" s="225" t="s">
        <v>637</v>
      </c>
      <c r="H295" s="225" t="s">
        <v>644</v>
      </c>
      <c r="I295" s="225" t="s">
        <v>645</v>
      </c>
      <c r="J295" s="225" t="s">
        <v>646</v>
      </c>
      <c r="K295" s="225" t="s">
        <v>700</v>
      </c>
      <c r="L295" s="225" t="s">
        <v>648</v>
      </c>
      <c r="M295" s="241" t="s">
        <v>618</v>
      </c>
      <c r="N295" s="225" t="s">
        <v>705</v>
      </c>
    </row>
    <row r="296" spans="1:14">
      <c r="A296" s="225" t="s">
        <v>706</v>
      </c>
      <c r="B296" s="123" t="s">
        <v>724</v>
      </c>
      <c r="C296" s="226">
        <v>45847.427083333336</v>
      </c>
      <c r="D296" s="226">
        <v>45847.427083333336</v>
      </c>
      <c r="E296" s="226">
        <v>45847.458333333336</v>
      </c>
      <c r="F296" s="224">
        <f t="shared" si="4"/>
        <v>3.125E-2</v>
      </c>
      <c r="G296" s="225" t="s">
        <v>637</v>
      </c>
      <c r="H296" s="225" t="s">
        <v>644</v>
      </c>
      <c r="I296" s="225" t="s">
        <v>645</v>
      </c>
      <c r="J296" s="225" t="s">
        <v>646</v>
      </c>
      <c r="K296" s="225" t="s">
        <v>700</v>
      </c>
      <c r="L296" s="225" t="s">
        <v>648</v>
      </c>
      <c r="M296" s="241" t="s">
        <v>618</v>
      </c>
      <c r="N296" s="225" t="s">
        <v>705</v>
      </c>
    </row>
    <row r="297" spans="1:14">
      <c r="A297" s="225" t="s">
        <v>706</v>
      </c>
      <c r="B297" s="123" t="s">
        <v>725</v>
      </c>
      <c r="C297" s="226">
        <v>45847.427083333336</v>
      </c>
      <c r="D297" s="226">
        <v>45847.427083333336</v>
      </c>
      <c r="E297" s="226">
        <v>45847.458333333336</v>
      </c>
      <c r="F297" s="224">
        <f t="shared" si="4"/>
        <v>3.125E-2</v>
      </c>
      <c r="G297" s="225" t="s">
        <v>637</v>
      </c>
      <c r="H297" s="225" t="s">
        <v>644</v>
      </c>
      <c r="I297" s="225" t="s">
        <v>645</v>
      </c>
      <c r="J297" s="225" t="s">
        <v>646</v>
      </c>
      <c r="K297" s="225" t="s">
        <v>700</v>
      </c>
      <c r="L297" s="225" t="s">
        <v>648</v>
      </c>
      <c r="M297" s="241" t="s">
        <v>618</v>
      </c>
      <c r="N297" s="225" t="s">
        <v>705</v>
      </c>
    </row>
    <row r="298" spans="1:14">
      <c r="A298" s="225" t="s">
        <v>706</v>
      </c>
      <c r="B298" s="123" t="s">
        <v>726</v>
      </c>
      <c r="C298" s="226">
        <v>45847.427083333336</v>
      </c>
      <c r="D298" s="226">
        <v>45847.427083333336</v>
      </c>
      <c r="E298" s="226">
        <v>45847.458333333336</v>
      </c>
      <c r="F298" s="224">
        <f t="shared" si="4"/>
        <v>3.125E-2</v>
      </c>
      <c r="G298" s="225" t="s">
        <v>637</v>
      </c>
      <c r="H298" s="225" t="s">
        <v>644</v>
      </c>
      <c r="I298" s="225" t="s">
        <v>645</v>
      </c>
      <c r="J298" s="225" t="s">
        <v>646</v>
      </c>
      <c r="K298" s="225" t="s">
        <v>700</v>
      </c>
      <c r="L298" s="225" t="s">
        <v>648</v>
      </c>
      <c r="M298" s="241" t="s">
        <v>618</v>
      </c>
      <c r="N298" s="225" t="s">
        <v>705</v>
      </c>
    </row>
    <row r="299" spans="1:14">
      <c r="A299" s="225" t="s">
        <v>706</v>
      </c>
      <c r="B299" s="123" t="s">
        <v>727</v>
      </c>
      <c r="C299" s="226">
        <v>45847.427083333336</v>
      </c>
      <c r="D299" s="226">
        <v>45847.427083333336</v>
      </c>
      <c r="E299" s="226">
        <v>45847.458333333336</v>
      </c>
      <c r="F299" s="224">
        <f t="shared" si="4"/>
        <v>3.125E-2</v>
      </c>
      <c r="G299" s="225" t="s">
        <v>637</v>
      </c>
      <c r="H299" s="225" t="s">
        <v>644</v>
      </c>
      <c r="I299" s="225" t="s">
        <v>645</v>
      </c>
      <c r="J299" s="225" t="s">
        <v>646</v>
      </c>
      <c r="K299" s="225" t="s">
        <v>700</v>
      </c>
      <c r="L299" s="225" t="s">
        <v>648</v>
      </c>
      <c r="M299" s="241" t="s">
        <v>618</v>
      </c>
      <c r="N299" s="225" t="s">
        <v>705</v>
      </c>
    </row>
    <row r="300" spans="1:14">
      <c r="A300" s="225" t="s">
        <v>706</v>
      </c>
      <c r="B300" s="123" t="s">
        <v>707</v>
      </c>
      <c r="C300" s="226">
        <v>45847.427083333336</v>
      </c>
      <c r="D300" s="226">
        <v>45847.427083333336</v>
      </c>
      <c r="E300" s="226">
        <v>45847.458333333336</v>
      </c>
      <c r="F300" s="224">
        <f t="shared" si="4"/>
        <v>3.125E-2</v>
      </c>
      <c r="G300" s="225" t="s">
        <v>637</v>
      </c>
      <c r="H300" s="225" t="s">
        <v>644</v>
      </c>
      <c r="I300" s="225" t="s">
        <v>645</v>
      </c>
      <c r="J300" s="225" t="s">
        <v>646</v>
      </c>
      <c r="K300" s="225" t="s">
        <v>700</v>
      </c>
      <c r="L300" s="225" t="s">
        <v>648</v>
      </c>
      <c r="M300" s="241" t="s">
        <v>618</v>
      </c>
      <c r="N300" s="225" t="s">
        <v>705</v>
      </c>
    </row>
    <row r="301" spans="1:14">
      <c r="A301" s="225" t="s">
        <v>706</v>
      </c>
      <c r="B301" s="123" t="s">
        <v>712</v>
      </c>
      <c r="C301" s="226">
        <v>45847.427083333336</v>
      </c>
      <c r="D301" s="226">
        <v>45847.427083333336</v>
      </c>
      <c r="E301" s="226">
        <v>45847.458333333336</v>
      </c>
      <c r="F301" s="224">
        <f t="shared" si="4"/>
        <v>3.125E-2</v>
      </c>
      <c r="G301" s="225" t="s">
        <v>637</v>
      </c>
      <c r="H301" s="225" t="s">
        <v>644</v>
      </c>
      <c r="I301" s="225" t="s">
        <v>645</v>
      </c>
      <c r="J301" s="225" t="s">
        <v>646</v>
      </c>
      <c r="K301" s="225" t="s">
        <v>700</v>
      </c>
      <c r="L301" s="225" t="s">
        <v>648</v>
      </c>
      <c r="M301" s="241" t="s">
        <v>618</v>
      </c>
      <c r="N301" s="225" t="s">
        <v>705</v>
      </c>
    </row>
    <row r="302" spans="1:14">
      <c r="A302" s="225" t="s">
        <v>706</v>
      </c>
      <c r="B302" s="123" t="s">
        <v>713</v>
      </c>
      <c r="C302" s="226">
        <v>45847.427083333336</v>
      </c>
      <c r="D302" s="226">
        <v>45847.427083333336</v>
      </c>
      <c r="E302" s="226">
        <v>45847.458333333336</v>
      </c>
      <c r="F302" s="224">
        <f t="shared" si="4"/>
        <v>3.125E-2</v>
      </c>
      <c r="G302" s="225" t="s">
        <v>637</v>
      </c>
      <c r="H302" s="225" t="s">
        <v>644</v>
      </c>
      <c r="I302" s="225" t="s">
        <v>645</v>
      </c>
      <c r="J302" s="225" t="s">
        <v>646</v>
      </c>
      <c r="K302" s="225" t="s">
        <v>700</v>
      </c>
      <c r="L302" s="225" t="s">
        <v>648</v>
      </c>
      <c r="M302" s="241" t="s">
        <v>618</v>
      </c>
      <c r="N302" s="225" t="s">
        <v>705</v>
      </c>
    </row>
    <row r="303" spans="1:14">
      <c r="A303" s="225" t="s">
        <v>706</v>
      </c>
      <c r="B303" s="123" t="s">
        <v>714</v>
      </c>
      <c r="C303" s="226">
        <v>45847.427083333336</v>
      </c>
      <c r="D303" s="226">
        <v>45847.427083333336</v>
      </c>
      <c r="E303" s="226">
        <v>45847.458333333336</v>
      </c>
      <c r="F303" s="224">
        <f t="shared" si="4"/>
        <v>3.125E-2</v>
      </c>
      <c r="G303" s="225" t="s">
        <v>637</v>
      </c>
      <c r="H303" s="225" t="s">
        <v>644</v>
      </c>
      <c r="I303" s="225" t="s">
        <v>645</v>
      </c>
      <c r="J303" s="225" t="s">
        <v>646</v>
      </c>
      <c r="K303" s="225" t="s">
        <v>700</v>
      </c>
      <c r="L303" s="225" t="s">
        <v>648</v>
      </c>
      <c r="M303" s="241" t="s">
        <v>618</v>
      </c>
      <c r="N303" s="225" t="s">
        <v>705</v>
      </c>
    </row>
    <row r="304" spans="1:14">
      <c r="A304" s="225" t="s">
        <v>706</v>
      </c>
      <c r="B304" s="123" t="s">
        <v>715</v>
      </c>
      <c r="C304" s="226">
        <v>45847.427083333336</v>
      </c>
      <c r="D304" s="226">
        <v>45847.427083333336</v>
      </c>
      <c r="E304" s="226">
        <v>45847.458333333336</v>
      </c>
      <c r="F304" s="224">
        <f t="shared" si="4"/>
        <v>3.125E-2</v>
      </c>
      <c r="G304" s="225" t="s">
        <v>637</v>
      </c>
      <c r="H304" s="225" t="s">
        <v>644</v>
      </c>
      <c r="I304" s="225" t="s">
        <v>645</v>
      </c>
      <c r="J304" s="225" t="s">
        <v>646</v>
      </c>
      <c r="K304" s="225" t="s">
        <v>700</v>
      </c>
      <c r="L304" s="225" t="s">
        <v>648</v>
      </c>
      <c r="M304" s="241" t="s">
        <v>618</v>
      </c>
      <c r="N304" s="225" t="s">
        <v>705</v>
      </c>
    </row>
    <row r="305" spans="1:14">
      <c r="A305" s="225" t="s">
        <v>706</v>
      </c>
      <c r="B305" s="123" t="s">
        <v>716</v>
      </c>
      <c r="C305" s="226">
        <v>45847.427083333336</v>
      </c>
      <c r="D305" s="226">
        <v>45847.427083333336</v>
      </c>
      <c r="E305" s="226">
        <v>45847.458333333336</v>
      </c>
      <c r="F305" s="224">
        <f t="shared" si="4"/>
        <v>3.125E-2</v>
      </c>
      <c r="G305" s="225" t="s">
        <v>637</v>
      </c>
      <c r="H305" s="225" t="s">
        <v>644</v>
      </c>
      <c r="I305" s="225" t="s">
        <v>645</v>
      </c>
      <c r="J305" s="225" t="s">
        <v>646</v>
      </c>
      <c r="K305" s="225" t="s">
        <v>700</v>
      </c>
      <c r="L305" s="225" t="s">
        <v>648</v>
      </c>
      <c r="M305" s="241" t="s">
        <v>618</v>
      </c>
      <c r="N305" s="225" t="s">
        <v>705</v>
      </c>
    </row>
    <row r="306" spans="1:14">
      <c r="A306" s="225" t="s">
        <v>706</v>
      </c>
      <c r="B306" s="123" t="s">
        <v>717</v>
      </c>
      <c r="C306" s="226">
        <v>45847.427083333336</v>
      </c>
      <c r="D306" s="226">
        <v>45847.427083333336</v>
      </c>
      <c r="E306" s="226">
        <v>45847.458333333336</v>
      </c>
      <c r="F306" s="224">
        <f t="shared" si="4"/>
        <v>3.125E-2</v>
      </c>
      <c r="G306" s="225" t="s">
        <v>637</v>
      </c>
      <c r="H306" s="225" t="s">
        <v>644</v>
      </c>
      <c r="I306" s="225" t="s">
        <v>645</v>
      </c>
      <c r="J306" s="225" t="s">
        <v>646</v>
      </c>
      <c r="K306" s="225" t="s">
        <v>700</v>
      </c>
      <c r="L306" s="225" t="s">
        <v>648</v>
      </c>
      <c r="M306" s="241" t="s">
        <v>618</v>
      </c>
      <c r="N306" s="225" t="s">
        <v>705</v>
      </c>
    </row>
    <row r="307" spans="1:14">
      <c r="A307" s="225" t="s">
        <v>706</v>
      </c>
      <c r="B307" s="123" t="s">
        <v>718</v>
      </c>
      <c r="C307" s="226">
        <v>45847.427083333336</v>
      </c>
      <c r="D307" s="226">
        <v>45847.427083333336</v>
      </c>
      <c r="E307" s="226">
        <v>45847.458333333336</v>
      </c>
      <c r="F307" s="224">
        <f t="shared" si="4"/>
        <v>3.125E-2</v>
      </c>
      <c r="G307" s="225" t="s">
        <v>637</v>
      </c>
      <c r="H307" s="225" t="s">
        <v>644</v>
      </c>
      <c r="I307" s="225" t="s">
        <v>645</v>
      </c>
      <c r="J307" s="225" t="s">
        <v>646</v>
      </c>
      <c r="K307" s="225" t="s">
        <v>700</v>
      </c>
      <c r="L307" s="225" t="s">
        <v>648</v>
      </c>
      <c r="M307" s="241" t="s">
        <v>618</v>
      </c>
      <c r="N307" s="225" t="s">
        <v>705</v>
      </c>
    </row>
    <row r="308" spans="1:14">
      <c r="A308" s="225" t="s">
        <v>706</v>
      </c>
      <c r="B308" s="123" t="s">
        <v>719</v>
      </c>
      <c r="C308" s="226">
        <v>45847.427083333336</v>
      </c>
      <c r="D308" s="226">
        <v>45847.427083333336</v>
      </c>
      <c r="E308" s="226">
        <v>45847.458333333336</v>
      </c>
      <c r="F308" s="224">
        <f t="shared" si="4"/>
        <v>3.125E-2</v>
      </c>
      <c r="G308" s="225" t="s">
        <v>637</v>
      </c>
      <c r="H308" s="225" t="s">
        <v>644</v>
      </c>
      <c r="I308" s="225" t="s">
        <v>645</v>
      </c>
      <c r="J308" s="225" t="s">
        <v>646</v>
      </c>
      <c r="K308" s="225" t="s">
        <v>700</v>
      </c>
      <c r="L308" s="225" t="s">
        <v>648</v>
      </c>
      <c r="M308" s="241" t="s">
        <v>618</v>
      </c>
      <c r="N308" s="225" t="s">
        <v>705</v>
      </c>
    </row>
    <row r="309" spans="1:14">
      <c r="A309" s="225" t="s">
        <v>706</v>
      </c>
      <c r="B309" s="123" t="s">
        <v>720</v>
      </c>
      <c r="C309" s="226">
        <v>45847.427083333336</v>
      </c>
      <c r="D309" s="226">
        <v>45847.427083333336</v>
      </c>
      <c r="E309" s="226">
        <v>45847.458333333336</v>
      </c>
      <c r="F309" s="224">
        <f t="shared" si="4"/>
        <v>3.125E-2</v>
      </c>
      <c r="G309" s="225" t="s">
        <v>637</v>
      </c>
      <c r="H309" s="225" t="s">
        <v>644</v>
      </c>
      <c r="I309" s="225" t="s">
        <v>645</v>
      </c>
      <c r="J309" s="225" t="s">
        <v>646</v>
      </c>
      <c r="K309" s="225" t="s">
        <v>700</v>
      </c>
      <c r="L309" s="225" t="s">
        <v>648</v>
      </c>
      <c r="M309" s="241" t="s">
        <v>618</v>
      </c>
      <c r="N309" s="225" t="s">
        <v>705</v>
      </c>
    </row>
    <row r="310" spans="1:14">
      <c r="A310" s="225" t="s">
        <v>706</v>
      </c>
      <c r="B310" s="123" t="s">
        <v>721</v>
      </c>
      <c r="C310" s="226">
        <v>45847.427083333336</v>
      </c>
      <c r="D310" s="226">
        <v>45847.427083333336</v>
      </c>
      <c r="E310" s="226">
        <v>45847.458333333336</v>
      </c>
      <c r="F310" s="224">
        <f t="shared" si="4"/>
        <v>3.125E-2</v>
      </c>
      <c r="G310" s="225" t="s">
        <v>637</v>
      </c>
      <c r="H310" s="225" t="s">
        <v>644</v>
      </c>
      <c r="I310" s="225" t="s">
        <v>645</v>
      </c>
      <c r="J310" s="225" t="s">
        <v>646</v>
      </c>
      <c r="K310" s="225" t="s">
        <v>700</v>
      </c>
      <c r="L310" s="225" t="s">
        <v>648</v>
      </c>
      <c r="M310" s="241" t="s">
        <v>618</v>
      </c>
      <c r="N310" s="225" t="s">
        <v>705</v>
      </c>
    </row>
    <row r="311" spans="1:14">
      <c r="A311" s="225" t="s">
        <v>706</v>
      </c>
      <c r="B311" s="123" t="s">
        <v>728</v>
      </c>
      <c r="C311" s="226">
        <v>45847.427083333336</v>
      </c>
      <c r="D311" s="226">
        <v>45847.427083333336</v>
      </c>
      <c r="E311" s="226">
        <v>45847.458333333336</v>
      </c>
      <c r="F311" s="224">
        <f t="shared" si="4"/>
        <v>3.125E-2</v>
      </c>
      <c r="G311" s="225" t="s">
        <v>637</v>
      </c>
      <c r="H311" s="225" t="s">
        <v>644</v>
      </c>
      <c r="I311" s="225" t="s">
        <v>645</v>
      </c>
      <c r="J311" s="225" t="s">
        <v>646</v>
      </c>
      <c r="K311" s="225" t="s">
        <v>700</v>
      </c>
      <c r="L311" s="225" t="s">
        <v>648</v>
      </c>
      <c r="M311" s="241" t="s">
        <v>618</v>
      </c>
      <c r="N311" s="225" t="s">
        <v>705</v>
      </c>
    </row>
    <row r="312" spans="1:14">
      <c r="A312" s="225" t="s">
        <v>768</v>
      </c>
      <c r="B312" s="222" t="s">
        <v>799</v>
      </c>
      <c r="C312" s="230">
        <v>45847.431944444441</v>
      </c>
      <c r="D312" s="230">
        <v>45847.431944444441</v>
      </c>
      <c r="E312" s="226">
        <v>45847.492361111108</v>
      </c>
      <c r="F312" s="224">
        <f t="shared" si="4"/>
        <v>6.0416666667151731E-2</v>
      </c>
      <c r="G312" s="225" t="s">
        <v>708</v>
      </c>
      <c r="H312" s="225"/>
      <c r="I312" s="225" t="s">
        <v>652</v>
      </c>
      <c r="J312" s="225" t="s">
        <v>653</v>
      </c>
      <c r="K312" s="225" t="s">
        <v>851</v>
      </c>
      <c r="L312" s="123" t="s">
        <v>627</v>
      </c>
      <c r="M312" s="245" t="s">
        <v>710</v>
      </c>
      <c r="N312" s="225" t="s">
        <v>852</v>
      </c>
    </row>
    <row r="313" spans="1:14">
      <c r="A313" s="225" t="s">
        <v>768</v>
      </c>
      <c r="B313" s="225" t="s">
        <v>800</v>
      </c>
      <c r="C313" s="230">
        <v>45847.431944444441</v>
      </c>
      <c r="D313" s="230">
        <v>45847.431944444441</v>
      </c>
      <c r="E313" s="226">
        <v>45847.492361111108</v>
      </c>
      <c r="F313" s="224">
        <f t="shared" si="4"/>
        <v>6.0416666667151731E-2</v>
      </c>
      <c r="G313" s="225" t="s">
        <v>708</v>
      </c>
      <c r="H313" s="225"/>
      <c r="I313" s="225" t="s">
        <v>652</v>
      </c>
      <c r="J313" s="225" t="s">
        <v>653</v>
      </c>
      <c r="K313" s="225" t="s">
        <v>851</v>
      </c>
      <c r="L313" s="123" t="s">
        <v>627</v>
      </c>
      <c r="M313" s="245" t="s">
        <v>710</v>
      </c>
      <c r="N313" s="225" t="s">
        <v>852</v>
      </c>
    </row>
    <row r="314" spans="1:14">
      <c r="A314" s="225" t="s">
        <v>768</v>
      </c>
      <c r="B314" s="225" t="s">
        <v>801</v>
      </c>
      <c r="C314" s="230">
        <v>45847.431944444441</v>
      </c>
      <c r="D314" s="230">
        <v>45847.431944444441</v>
      </c>
      <c r="E314" s="226">
        <v>45847.492361111108</v>
      </c>
      <c r="F314" s="224">
        <f t="shared" si="4"/>
        <v>6.0416666667151731E-2</v>
      </c>
      <c r="G314" s="225" t="s">
        <v>708</v>
      </c>
      <c r="H314" s="225"/>
      <c r="I314" s="225" t="s">
        <v>652</v>
      </c>
      <c r="J314" s="225" t="s">
        <v>653</v>
      </c>
      <c r="K314" s="225" t="s">
        <v>851</v>
      </c>
      <c r="L314" s="123" t="s">
        <v>627</v>
      </c>
      <c r="M314" s="245" t="s">
        <v>710</v>
      </c>
      <c r="N314" s="225" t="s">
        <v>852</v>
      </c>
    </row>
    <row r="315" spans="1:14">
      <c r="A315" s="225" t="s">
        <v>704</v>
      </c>
      <c r="B315" s="28" t="s">
        <v>651</v>
      </c>
      <c r="C315" s="226">
        <v>45847.682638888888</v>
      </c>
      <c r="D315" s="226">
        <v>45847.682638888888</v>
      </c>
      <c r="E315" s="226">
        <v>45847.701388888891</v>
      </c>
      <c r="F315" s="224">
        <f t="shared" si="4"/>
        <v>1.8750000002910383E-2</v>
      </c>
      <c r="G315" s="225" t="s">
        <v>637</v>
      </c>
      <c r="H315" s="225" t="s">
        <v>644</v>
      </c>
      <c r="I315" s="225" t="s">
        <v>770</v>
      </c>
      <c r="J315" s="225" t="s">
        <v>275</v>
      </c>
      <c r="K315" s="227" t="s">
        <v>853</v>
      </c>
      <c r="L315" s="123" t="s">
        <v>773</v>
      </c>
      <c r="M315" s="241" t="s">
        <v>821</v>
      </c>
      <c r="N315" s="225" t="s">
        <v>854</v>
      </c>
    </row>
    <row r="316" spans="1:14">
      <c r="A316" s="225" t="s">
        <v>704</v>
      </c>
      <c r="B316" s="28" t="s">
        <v>622</v>
      </c>
      <c r="C316" s="226">
        <v>45847.682638888888</v>
      </c>
      <c r="D316" s="226">
        <v>45847.682638888888</v>
      </c>
      <c r="E316" s="226">
        <v>45847.701388888891</v>
      </c>
      <c r="F316" s="224">
        <f t="shared" si="4"/>
        <v>1.8750000002910383E-2</v>
      </c>
      <c r="G316" s="225" t="s">
        <v>637</v>
      </c>
      <c r="H316" s="225" t="s">
        <v>644</v>
      </c>
      <c r="I316" s="225" t="s">
        <v>770</v>
      </c>
      <c r="J316" s="225" t="s">
        <v>275</v>
      </c>
      <c r="K316" s="227" t="s">
        <v>853</v>
      </c>
      <c r="L316" s="123" t="s">
        <v>773</v>
      </c>
      <c r="M316" s="241" t="s">
        <v>821</v>
      </c>
      <c r="N316" s="225" t="s">
        <v>854</v>
      </c>
    </row>
    <row r="317" spans="1:14">
      <c r="A317" s="225" t="s">
        <v>704</v>
      </c>
      <c r="B317" s="28" t="s">
        <v>658</v>
      </c>
      <c r="C317" s="226">
        <v>45847.682638888888</v>
      </c>
      <c r="D317" s="226">
        <v>45847.682638888888</v>
      </c>
      <c r="E317" s="226">
        <v>45847.701388888891</v>
      </c>
      <c r="F317" s="224">
        <f t="shared" si="4"/>
        <v>1.8750000002910383E-2</v>
      </c>
      <c r="G317" s="225" t="s">
        <v>637</v>
      </c>
      <c r="H317" s="225" t="s">
        <v>644</v>
      </c>
      <c r="I317" s="225" t="s">
        <v>770</v>
      </c>
      <c r="J317" s="225" t="s">
        <v>275</v>
      </c>
      <c r="K317" s="227" t="s">
        <v>853</v>
      </c>
      <c r="L317" s="123" t="s">
        <v>773</v>
      </c>
      <c r="M317" s="241" t="s">
        <v>821</v>
      </c>
      <c r="N317" s="225" t="s">
        <v>854</v>
      </c>
    </row>
    <row r="318" spans="1:14">
      <c r="A318" s="225" t="s">
        <v>704</v>
      </c>
      <c r="B318" s="28" t="s">
        <v>612</v>
      </c>
      <c r="C318" s="226">
        <v>45847.682638888888</v>
      </c>
      <c r="D318" s="226">
        <v>45847.682638888888</v>
      </c>
      <c r="E318" s="226">
        <v>45847.701388888891</v>
      </c>
      <c r="F318" s="224">
        <f t="shared" si="4"/>
        <v>1.8750000002910383E-2</v>
      </c>
      <c r="G318" s="225" t="s">
        <v>637</v>
      </c>
      <c r="H318" s="225" t="s">
        <v>644</v>
      </c>
      <c r="I318" s="225" t="s">
        <v>770</v>
      </c>
      <c r="J318" s="225" t="s">
        <v>275</v>
      </c>
      <c r="K318" s="227" t="s">
        <v>853</v>
      </c>
      <c r="L318" s="123" t="s">
        <v>773</v>
      </c>
      <c r="M318" s="241" t="s">
        <v>821</v>
      </c>
      <c r="N318" s="225" t="s">
        <v>854</v>
      </c>
    </row>
    <row r="319" spans="1:14">
      <c r="A319" s="225" t="s">
        <v>855</v>
      </c>
      <c r="B319" s="28" t="s">
        <v>622</v>
      </c>
      <c r="C319" s="226">
        <v>45847.682638888888</v>
      </c>
      <c r="D319" s="226">
        <v>45847.682638888888</v>
      </c>
      <c r="E319" s="226">
        <v>45847.701388888891</v>
      </c>
      <c r="F319" s="224">
        <f t="shared" si="4"/>
        <v>1.8750000002910383E-2</v>
      </c>
      <c r="G319" s="225" t="s">
        <v>637</v>
      </c>
      <c r="H319" s="225" t="s">
        <v>644</v>
      </c>
      <c r="I319" s="225" t="s">
        <v>770</v>
      </c>
      <c r="J319" s="225" t="s">
        <v>275</v>
      </c>
      <c r="K319" s="227" t="s">
        <v>853</v>
      </c>
      <c r="L319" s="123" t="s">
        <v>773</v>
      </c>
      <c r="M319" s="241" t="s">
        <v>821</v>
      </c>
      <c r="N319" s="225" t="s">
        <v>854</v>
      </c>
    </row>
    <row r="320" spans="1:14">
      <c r="A320" s="225" t="s">
        <v>855</v>
      </c>
      <c r="B320" s="28" t="s">
        <v>658</v>
      </c>
      <c r="C320" s="226">
        <v>45847.682638888888</v>
      </c>
      <c r="D320" s="226">
        <v>45847.682638888888</v>
      </c>
      <c r="E320" s="226">
        <v>45847.701388888891</v>
      </c>
      <c r="F320" s="224">
        <f t="shared" si="4"/>
        <v>1.8750000002910383E-2</v>
      </c>
      <c r="G320" s="225" t="s">
        <v>637</v>
      </c>
      <c r="H320" s="225" t="s">
        <v>644</v>
      </c>
      <c r="I320" s="225" t="s">
        <v>770</v>
      </c>
      <c r="J320" s="225" t="s">
        <v>275</v>
      </c>
      <c r="K320" s="227" t="s">
        <v>853</v>
      </c>
      <c r="L320" s="123" t="s">
        <v>773</v>
      </c>
      <c r="M320" s="241" t="s">
        <v>821</v>
      </c>
      <c r="N320" s="225" t="s">
        <v>854</v>
      </c>
    </row>
    <row r="321" spans="1:14">
      <c r="A321" s="225" t="s">
        <v>855</v>
      </c>
      <c r="B321" s="28" t="s">
        <v>651</v>
      </c>
      <c r="C321" s="226">
        <v>45847.682638888888</v>
      </c>
      <c r="D321" s="226">
        <v>45847.682638888888</v>
      </c>
      <c r="E321" s="226">
        <v>45847.701388888891</v>
      </c>
      <c r="F321" s="224">
        <f t="shared" si="4"/>
        <v>1.8750000002910383E-2</v>
      </c>
      <c r="G321" s="225" t="s">
        <v>637</v>
      </c>
      <c r="H321" s="225" t="s">
        <v>644</v>
      </c>
      <c r="I321" s="225" t="s">
        <v>770</v>
      </c>
      <c r="J321" s="225" t="s">
        <v>275</v>
      </c>
      <c r="K321" s="227" t="s">
        <v>853</v>
      </c>
      <c r="L321" s="123" t="s">
        <v>773</v>
      </c>
      <c r="M321" s="241" t="s">
        <v>821</v>
      </c>
      <c r="N321" s="225" t="s">
        <v>854</v>
      </c>
    </row>
    <row r="322" spans="1:14">
      <c r="A322" s="225" t="s">
        <v>855</v>
      </c>
      <c r="B322" s="28" t="s">
        <v>612</v>
      </c>
      <c r="C322" s="226">
        <v>45847.682638888888</v>
      </c>
      <c r="D322" s="226">
        <v>45847.682638888888</v>
      </c>
      <c r="E322" s="226">
        <v>45847.701388888891</v>
      </c>
      <c r="F322" s="224">
        <f t="shared" ref="F322:F385" si="5">E322-D322</f>
        <v>1.8750000002910383E-2</v>
      </c>
      <c r="G322" s="225" t="s">
        <v>637</v>
      </c>
      <c r="H322" s="225" t="s">
        <v>644</v>
      </c>
      <c r="I322" s="225" t="s">
        <v>770</v>
      </c>
      <c r="J322" s="225" t="s">
        <v>275</v>
      </c>
      <c r="K322" s="227" t="s">
        <v>853</v>
      </c>
      <c r="L322" s="123" t="s">
        <v>773</v>
      </c>
      <c r="M322" s="241" t="s">
        <v>821</v>
      </c>
      <c r="N322" s="225" t="s">
        <v>854</v>
      </c>
    </row>
    <row r="323" spans="1:14">
      <c r="A323" s="225" t="s">
        <v>856</v>
      </c>
      <c r="B323" s="28" t="s">
        <v>658</v>
      </c>
      <c r="C323" s="226">
        <v>45847.682638888888</v>
      </c>
      <c r="D323" s="226">
        <v>45847.682638888888</v>
      </c>
      <c r="E323" s="226">
        <v>45847.701388888891</v>
      </c>
      <c r="F323" s="224">
        <f t="shared" si="5"/>
        <v>1.8750000002910383E-2</v>
      </c>
      <c r="G323" s="225" t="s">
        <v>637</v>
      </c>
      <c r="H323" s="225" t="s">
        <v>644</v>
      </c>
      <c r="I323" s="225" t="s">
        <v>770</v>
      </c>
      <c r="J323" s="225" t="s">
        <v>275</v>
      </c>
      <c r="K323" s="227" t="s">
        <v>853</v>
      </c>
      <c r="L323" s="123" t="s">
        <v>773</v>
      </c>
      <c r="M323" s="241" t="s">
        <v>821</v>
      </c>
      <c r="N323" s="225" t="s">
        <v>854</v>
      </c>
    </row>
    <row r="324" spans="1:14">
      <c r="A324" s="225" t="s">
        <v>856</v>
      </c>
      <c r="B324" s="28" t="s">
        <v>651</v>
      </c>
      <c r="C324" s="226">
        <v>45847.682638888888</v>
      </c>
      <c r="D324" s="226">
        <v>45847.682638888888</v>
      </c>
      <c r="E324" s="226">
        <v>45847.701388888891</v>
      </c>
      <c r="F324" s="224">
        <f t="shared" si="5"/>
        <v>1.8750000002910383E-2</v>
      </c>
      <c r="G324" s="225" t="s">
        <v>637</v>
      </c>
      <c r="H324" s="225" t="s">
        <v>644</v>
      </c>
      <c r="I324" s="225" t="s">
        <v>770</v>
      </c>
      <c r="J324" s="225" t="s">
        <v>275</v>
      </c>
      <c r="K324" s="227" t="s">
        <v>853</v>
      </c>
      <c r="L324" s="123" t="s">
        <v>773</v>
      </c>
      <c r="M324" s="241" t="s">
        <v>821</v>
      </c>
      <c r="N324" s="225" t="s">
        <v>854</v>
      </c>
    </row>
    <row r="325" spans="1:14">
      <c r="A325" s="225" t="s">
        <v>857</v>
      </c>
      <c r="B325" s="28" t="s">
        <v>658</v>
      </c>
      <c r="C325" s="226">
        <v>45847.682638888888</v>
      </c>
      <c r="D325" s="226">
        <v>45847.682638888888</v>
      </c>
      <c r="E325" s="226">
        <v>45847.701388888891</v>
      </c>
      <c r="F325" s="224">
        <f t="shared" si="5"/>
        <v>1.8750000002910383E-2</v>
      </c>
      <c r="G325" s="225" t="s">
        <v>613</v>
      </c>
      <c r="H325" s="225"/>
      <c r="I325" s="225" t="s">
        <v>652</v>
      </c>
      <c r="J325" s="225" t="s">
        <v>653</v>
      </c>
      <c r="K325" s="225" t="s">
        <v>858</v>
      </c>
      <c r="L325" s="123" t="s">
        <v>655</v>
      </c>
      <c r="M325" s="241" t="s">
        <v>618</v>
      </c>
      <c r="N325" s="225" t="s">
        <v>859</v>
      </c>
    </row>
    <row r="326" spans="1:14">
      <c r="A326" s="225" t="s">
        <v>857</v>
      </c>
      <c r="B326" s="28" t="s">
        <v>651</v>
      </c>
      <c r="C326" s="226">
        <v>45847.682638888888</v>
      </c>
      <c r="D326" s="226">
        <v>45847.682638888888</v>
      </c>
      <c r="E326" s="226">
        <v>45847.701388888891</v>
      </c>
      <c r="F326" s="224">
        <f t="shared" si="5"/>
        <v>1.8750000002910383E-2</v>
      </c>
      <c r="G326" s="225" t="s">
        <v>613</v>
      </c>
      <c r="H326" s="225"/>
      <c r="I326" s="225" t="s">
        <v>652</v>
      </c>
      <c r="J326" s="225" t="s">
        <v>653</v>
      </c>
      <c r="K326" s="225" t="s">
        <v>858</v>
      </c>
      <c r="L326" s="123" t="s">
        <v>655</v>
      </c>
      <c r="M326" s="241" t="s">
        <v>618</v>
      </c>
      <c r="N326" s="225" t="s">
        <v>859</v>
      </c>
    </row>
    <row r="327" spans="1:14">
      <c r="A327" s="225" t="s">
        <v>857</v>
      </c>
      <c r="B327" s="28" t="s">
        <v>659</v>
      </c>
      <c r="C327" s="226">
        <v>45847.682638888888</v>
      </c>
      <c r="D327" s="226">
        <v>45847.682638888888</v>
      </c>
      <c r="E327" s="226">
        <v>45847.701388888891</v>
      </c>
      <c r="F327" s="224">
        <f t="shared" si="5"/>
        <v>1.8750000002910383E-2</v>
      </c>
      <c r="G327" s="225" t="s">
        <v>613</v>
      </c>
      <c r="H327" s="225"/>
      <c r="I327" s="225" t="s">
        <v>652</v>
      </c>
      <c r="J327" s="225" t="s">
        <v>653</v>
      </c>
      <c r="K327" s="225" t="s">
        <v>858</v>
      </c>
      <c r="L327" s="123" t="s">
        <v>655</v>
      </c>
      <c r="M327" s="241" t="s">
        <v>618</v>
      </c>
      <c r="N327" s="225" t="s">
        <v>859</v>
      </c>
    </row>
    <row r="328" spans="1:14">
      <c r="A328" s="225" t="s">
        <v>857</v>
      </c>
      <c r="B328" s="28" t="s">
        <v>622</v>
      </c>
      <c r="C328" s="226">
        <v>45847.682638888888</v>
      </c>
      <c r="D328" s="226">
        <v>45847.682638888888</v>
      </c>
      <c r="E328" s="226">
        <v>45847.701388888891</v>
      </c>
      <c r="F328" s="224">
        <f t="shared" si="5"/>
        <v>1.8750000002910383E-2</v>
      </c>
      <c r="G328" s="225" t="s">
        <v>613</v>
      </c>
      <c r="H328" s="225"/>
      <c r="I328" s="225" t="s">
        <v>652</v>
      </c>
      <c r="J328" s="225" t="s">
        <v>653</v>
      </c>
      <c r="K328" s="225" t="s">
        <v>858</v>
      </c>
      <c r="L328" s="123" t="s">
        <v>655</v>
      </c>
      <c r="M328" s="241" t="s">
        <v>618</v>
      </c>
      <c r="N328" s="225" t="s">
        <v>859</v>
      </c>
    </row>
    <row r="329" spans="1:14">
      <c r="A329" s="225" t="s">
        <v>860</v>
      </c>
      <c r="B329" s="28" t="s">
        <v>658</v>
      </c>
      <c r="C329" s="226">
        <v>45847.682638888888</v>
      </c>
      <c r="D329" s="226">
        <v>45847.682638888888</v>
      </c>
      <c r="E329" s="226">
        <v>45847.701388888891</v>
      </c>
      <c r="F329" s="224">
        <f t="shared" si="5"/>
        <v>1.8750000002910383E-2</v>
      </c>
      <c r="G329" s="225" t="s">
        <v>613</v>
      </c>
      <c r="H329" s="225"/>
      <c r="I329" s="225" t="s">
        <v>652</v>
      </c>
      <c r="J329" s="225" t="s">
        <v>653</v>
      </c>
      <c r="K329" s="225" t="s">
        <v>858</v>
      </c>
      <c r="L329" s="123" t="s">
        <v>655</v>
      </c>
      <c r="M329" s="241" t="s">
        <v>618</v>
      </c>
      <c r="N329" s="225" t="s">
        <v>859</v>
      </c>
    </row>
    <row r="330" spans="1:14">
      <c r="A330" s="225" t="s">
        <v>860</v>
      </c>
      <c r="B330" s="28" t="s">
        <v>651</v>
      </c>
      <c r="C330" s="226">
        <v>45847.682638888888</v>
      </c>
      <c r="D330" s="226">
        <v>45847.682638888888</v>
      </c>
      <c r="E330" s="226">
        <v>45847.701388888891</v>
      </c>
      <c r="F330" s="224">
        <f t="shared" si="5"/>
        <v>1.8750000002910383E-2</v>
      </c>
      <c r="G330" s="225" t="s">
        <v>613</v>
      </c>
      <c r="H330" s="225"/>
      <c r="I330" s="225" t="s">
        <v>652</v>
      </c>
      <c r="J330" s="225" t="s">
        <v>653</v>
      </c>
      <c r="K330" s="225" t="s">
        <v>858</v>
      </c>
      <c r="L330" s="123" t="s">
        <v>655</v>
      </c>
      <c r="M330" s="241" t="s">
        <v>618</v>
      </c>
      <c r="N330" s="225" t="s">
        <v>859</v>
      </c>
    </row>
    <row r="331" spans="1:14">
      <c r="A331" s="225" t="s">
        <v>860</v>
      </c>
      <c r="B331" s="28" t="s">
        <v>659</v>
      </c>
      <c r="C331" s="226">
        <v>45847.682638888888</v>
      </c>
      <c r="D331" s="226">
        <v>45847.682638888888</v>
      </c>
      <c r="E331" s="226">
        <v>45847.701388888891</v>
      </c>
      <c r="F331" s="224">
        <f t="shared" si="5"/>
        <v>1.8750000002910383E-2</v>
      </c>
      <c r="G331" s="225" t="s">
        <v>613</v>
      </c>
      <c r="H331" s="225"/>
      <c r="I331" s="225" t="s">
        <v>652</v>
      </c>
      <c r="J331" s="225" t="s">
        <v>653</v>
      </c>
      <c r="K331" s="225" t="s">
        <v>858</v>
      </c>
      <c r="L331" s="123" t="s">
        <v>655</v>
      </c>
      <c r="M331" s="241" t="s">
        <v>618</v>
      </c>
      <c r="N331" s="225" t="s">
        <v>859</v>
      </c>
    </row>
    <row r="332" spans="1:14">
      <c r="A332" s="225" t="s">
        <v>860</v>
      </c>
      <c r="B332" s="28" t="s">
        <v>622</v>
      </c>
      <c r="C332" s="226">
        <v>45847.682638888888</v>
      </c>
      <c r="D332" s="226">
        <v>45847.682638888888</v>
      </c>
      <c r="E332" s="226">
        <v>45847.701388888891</v>
      </c>
      <c r="F332" s="224">
        <f t="shared" si="5"/>
        <v>1.8750000002910383E-2</v>
      </c>
      <c r="G332" s="225" t="s">
        <v>613</v>
      </c>
      <c r="H332" s="225"/>
      <c r="I332" s="225" t="s">
        <v>652</v>
      </c>
      <c r="J332" s="225" t="s">
        <v>653</v>
      </c>
      <c r="K332" s="225" t="s">
        <v>858</v>
      </c>
      <c r="L332" s="123" t="s">
        <v>655</v>
      </c>
      <c r="M332" s="241" t="s">
        <v>618</v>
      </c>
      <c r="N332" s="225" t="s">
        <v>859</v>
      </c>
    </row>
    <row r="333" spans="1:14">
      <c r="A333" s="225" t="s">
        <v>861</v>
      </c>
      <c r="B333" s="28" t="s">
        <v>658</v>
      </c>
      <c r="C333" s="226">
        <v>45847.682638888888</v>
      </c>
      <c r="D333" s="226">
        <v>45847.682638888888</v>
      </c>
      <c r="E333" s="226">
        <v>45847.701388888891</v>
      </c>
      <c r="F333" s="224">
        <f t="shared" si="5"/>
        <v>1.8750000002910383E-2</v>
      </c>
      <c r="G333" s="225" t="s">
        <v>637</v>
      </c>
      <c r="H333" s="225" t="s">
        <v>644</v>
      </c>
      <c r="I333" s="225" t="s">
        <v>770</v>
      </c>
      <c r="J333" s="225" t="s">
        <v>275</v>
      </c>
      <c r="K333" s="227" t="s">
        <v>853</v>
      </c>
      <c r="L333" s="123" t="s">
        <v>773</v>
      </c>
      <c r="M333" s="241" t="s">
        <v>821</v>
      </c>
      <c r="N333" s="225" t="s">
        <v>854</v>
      </c>
    </row>
    <row r="334" spans="1:14">
      <c r="A334" s="225" t="s">
        <v>861</v>
      </c>
      <c r="B334" s="28" t="s">
        <v>651</v>
      </c>
      <c r="C334" s="226">
        <v>45847.682638888888</v>
      </c>
      <c r="D334" s="226">
        <v>45847.682638888888</v>
      </c>
      <c r="E334" s="226">
        <v>45847.701388888891</v>
      </c>
      <c r="F334" s="224">
        <f t="shared" si="5"/>
        <v>1.8750000002910383E-2</v>
      </c>
      <c r="G334" s="225" t="s">
        <v>637</v>
      </c>
      <c r="H334" s="225" t="s">
        <v>644</v>
      </c>
      <c r="I334" s="225" t="s">
        <v>770</v>
      </c>
      <c r="J334" s="225" t="s">
        <v>275</v>
      </c>
      <c r="K334" s="227" t="s">
        <v>853</v>
      </c>
      <c r="L334" s="123" t="s">
        <v>773</v>
      </c>
      <c r="M334" s="241" t="s">
        <v>821</v>
      </c>
      <c r="N334" s="225" t="s">
        <v>854</v>
      </c>
    </row>
    <row r="335" spans="1:14">
      <c r="A335" s="225" t="s">
        <v>862</v>
      </c>
      <c r="B335" s="227" t="s">
        <v>612</v>
      </c>
      <c r="C335" s="226">
        <v>45849.636805555558</v>
      </c>
      <c r="D335" s="226">
        <v>45849.636805555558</v>
      </c>
      <c r="E335" s="226">
        <v>45849.638888888891</v>
      </c>
      <c r="F335" s="224">
        <f t="shared" si="5"/>
        <v>2.0833333328482695E-3</v>
      </c>
      <c r="G335" s="225" t="s">
        <v>637</v>
      </c>
      <c r="H335" s="225" t="s">
        <v>644</v>
      </c>
      <c r="I335" s="225" t="s">
        <v>645</v>
      </c>
      <c r="J335" s="225" t="s">
        <v>646</v>
      </c>
      <c r="K335" s="225" t="s">
        <v>647</v>
      </c>
      <c r="L335" s="123" t="s">
        <v>648</v>
      </c>
      <c r="M335" s="241" t="s">
        <v>618</v>
      </c>
      <c r="N335" s="225" t="s">
        <v>705</v>
      </c>
    </row>
    <row r="336" spans="1:14">
      <c r="A336" s="225" t="s">
        <v>863</v>
      </c>
      <c r="B336" s="123" t="s">
        <v>864</v>
      </c>
      <c r="C336" s="226">
        <v>45850.427083333336</v>
      </c>
      <c r="D336" s="226">
        <v>45850.427083333336</v>
      </c>
      <c r="E336" s="226">
        <v>45850.600694444445</v>
      </c>
      <c r="F336" s="224">
        <f t="shared" si="5"/>
        <v>0.17361111110949423</v>
      </c>
      <c r="G336" s="225" t="s">
        <v>613</v>
      </c>
      <c r="H336" s="225"/>
      <c r="I336" s="225" t="s">
        <v>750</v>
      </c>
      <c r="J336" s="225" t="s">
        <v>275</v>
      </c>
      <c r="K336" s="225" t="s">
        <v>865</v>
      </c>
      <c r="L336" s="123" t="s">
        <v>752</v>
      </c>
      <c r="M336" s="241" t="s">
        <v>618</v>
      </c>
      <c r="N336" s="241" t="s">
        <v>866</v>
      </c>
    </row>
    <row r="337" spans="1:14">
      <c r="A337" s="225" t="s">
        <v>759</v>
      </c>
      <c r="B337" s="227" t="s">
        <v>612</v>
      </c>
      <c r="C337" s="226">
        <v>45851.347222222219</v>
      </c>
      <c r="D337" s="226">
        <v>45851.347222222219</v>
      </c>
      <c r="E337" s="226">
        <v>45851.395833333336</v>
      </c>
      <c r="F337" s="224">
        <f t="shared" si="5"/>
        <v>4.8611111116770189E-2</v>
      </c>
      <c r="G337" s="225" t="s">
        <v>637</v>
      </c>
      <c r="H337" s="225" t="s">
        <v>644</v>
      </c>
      <c r="I337" s="225" t="s">
        <v>645</v>
      </c>
      <c r="J337" s="225" t="s">
        <v>646</v>
      </c>
      <c r="K337" s="225" t="s">
        <v>647</v>
      </c>
      <c r="L337" s="225" t="s">
        <v>648</v>
      </c>
      <c r="M337" s="241" t="s">
        <v>618</v>
      </c>
      <c r="N337" s="225" t="s">
        <v>867</v>
      </c>
    </row>
    <row r="338" spans="1:14">
      <c r="A338" s="225" t="s">
        <v>850</v>
      </c>
      <c r="B338" s="227" t="s">
        <v>612</v>
      </c>
      <c r="C338" s="226">
        <v>45851.347222222219</v>
      </c>
      <c r="D338" s="226">
        <v>45851.347222222219</v>
      </c>
      <c r="E338" s="226">
        <v>45851.395833333336</v>
      </c>
      <c r="F338" s="224">
        <f t="shared" si="5"/>
        <v>4.8611111116770189E-2</v>
      </c>
      <c r="G338" s="225" t="s">
        <v>637</v>
      </c>
      <c r="H338" s="225" t="s">
        <v>644</v>
      </c>
      <c r="I338" s="225" t="s">
        <v>645</v>
      </c>
      <c r="J338" s="225" t="s">
        <v>646</v>
      </c>
      <c r="K338" s="225" t="s">
        <v>647</v>
      </c>
      <c r="L338" s="225" t="s">
        <v>648</v>
      </c>
      <c r="M338" s="241" t="s">
        <v>618</v>
      </c>
      <c r="N338" s="225" t="s">
        <v>867</v>
      </c>
    </row>
    <row r="339" spans="1:14">
      <c r="A339" s="225" t="s">
        <v>862</v>
      </c>
      <c r="B339" s="227" t="s">
        <v>612</v>
      </c>
      <c r="C339" s="226">
        <v>45851.534722222219</v>
      </c>
      <c r="D339" s="226">
        <v>45851.534722222219</v>
      </c>
      <c r="E339" s="226">
        <v>45851.564583333333</v>
      </c>
      <c r="F339" s="224">
        <f t="shared" si="5"/>
        <v>2.9861111113859806E-2</v>
      </c>
      <c r="G339" s="225" t="s">
        <v>613</v>
      </c>
      <c r="H339" s="225"/>
      <c r="I339" s="225" t="s">
        <v>614</v>
      </c>
      <c r="J339" s="225" t="s">
        <v>615</v>
      </c>
      <c r="K339" s="225" t="s">
        <v>868</v>
      </c>
      <c r="L339" s="225" t="s">
        <v>655</v>
      </c>
      <c r="M339" s="241" t="s">
        <v>656</v>
      </c>
      <c r="N339" s="225" t="s">
        <v>869</v>
      </c>
    </row>
    <row r="340" spans="1:14">
      <c r="A340" s="225" t="s">
        <v>870</v>
      </c>
      <c r="B340" s="227" t="s">
        <v>612</v>
      </c>
      <c r="C340" s="226">
        <v>45851.534722222219</v>
      </c>
      <c r="D340" s="226">
        <v>45851.534722222219</v>
      </c>
      <c r="E340" s="226">
        <v>45851.564583333333</v>
      </c>
      <c r="F340" s="224">
        <f t="shared" si="5"/>
        <v>2.9861111113859806E-2</v>
      </c>
      <c r="G340" s="225" t="s">
        <v>613</v>
      </c>
      <c r="H340" s="225"/>
      <c r="I340" s="225" t="s">
        <v>614</v>
      </c>
      <c r="J340" s="225" t="s">
        <v>615</v>
      </c>
      <c r="K340" s="225" t="s">
        <v>868</v>
      </c>
      <c r="L340" s="225" t="s">
        <v>655</v>
      </c>
      <c r="M340" s="241" t="s">
        <v>656</v>
      </c>
      <c r="N340" s="225" t="s">
        <v>869</v>
      </c>
    </row>
    <row r="341" spans="1:14">
      <c r="A341" s="225" t="s">
        <v>643</v>
      </c>
      <c r="B341" s="227" t="s">
        <v>612</v>
      </c>
      <c r="C341" s="226">
        <v>45851.534722222219</v>
      </c>
      <c r="D341" s="226">
        <v>45851.534722222219</v>
      </c>
      <c r="E341" s="226">
        <v>45851.564583333333</v>
      </c>
      <c r="F341" s="224">
        <f t="shared" si="5"/>
        <v>2.9861111113859806E-2</v>
      </c>
      <c r="G341" s="225" t="s">
        <v>613</v>
      </c>
      <c r="H341" s="225"/>
      <c r="I341" s="225" t="s">
        <v>614</v>
      </c>
      <c r="J341" s="225" t="s">
        <v>615</v>
      </c>
      <c r="K341" s="225" t="s">
        <v>868</v>
      </c>
      <c r="L341" s="225" t="s">
        <v>655</v>
      </c>
      <c r="M341" s="241" t="s">
        <v>656</v>
      </c>
      <c r="N341" s="225" t="s">
        <v>869</v>
      </c>
    </row>
    <row r="342" spans="1:14">
      <c r="A342" s="225" t="s">
        <v>759</v>
      </c>
      <c r="B342" s="227" t="s">
        <v>612</v>
      </c>
      <c r="C342" s="226">
        <v>45851.534722222219</v>
      </c>
      <c r="D342" s="226">
        <v>45851.534722222219</v>
      </c>
      <c r="E342" s="226">
        <v>45851.564583333333</v>
      </c>
      <c r="F342" s="224">
        <f t="shared" si="5"/>
        <v>2.9861111113859806E-2</v>
      </c>
      <c r="G342" s="225" t="s">
        <v>613</v>
      </c>
      <c r="H342" s="225"/>
      <c r="I342" s="225" t="s">
        <v>614</v>
      </c>
      <c r="J342" s="225" t="s">
        <v>615</v>
      </c>
      <c r="K342" s="225" t="s">
        <v>868</v>
      </c>
      <c r="L342" s="225" t="s">
        <v>655</v>
      </c>
      <c r="M342" s="241" t="s">
        <v>656</v>
      </c>
      <c r="N342" s="225" t="s">
        <v>869</v>
      </c>
    </row>
    <row r="343" spans="1:14">
      <c r="A343" s="225" t="s">
        <v>850</v>
      </c>
      <c r="B343" s="227" t="s">
        <v>612</v>
      </c>
      <c r="C343" s="226">
        <v>45851.534722222219</v>
      </c>
      <c r="D343" s="226">
        <v>45851.534722222219</v>
      </c>
      <c r="E343" s="226">
        <v>45851.564583333333</v>
      </c>
      <c r="F343" s="224">
        <f t="shared" si="5"/>
        <v>2.9861111113859806E-2</v>
      </c>
      <c r="G343" s="225" t="s">
        <v>613</v>
      </c>
      <c r="H343" s="225"/>
      <c r="I343" s="225" t="s">
        <v>614</v>
      </c>
      <c r="J343" s="225" t="s">
        <v>615</v>
      </c>
      <c r="K343" s="225" t="s">
        <v>868</v>
      </c>
      <c r="L343" s="225" t="s">
        <v>655</v>
      </c>
      <c r="M343" s="241" t="s">
        <v>656</v>
      </c>
      <c r="N343" s="225" t="s">
        <v>869</v>
      </c>
    </row>
    <row r="344" spans="1:14">
      <c r="A344" s="102" t="s">
        <v>871</v>
      </c>
      <c r="B344" s="123" t="s">
        <v>872</v>
      </c>
      <c r="C344" s="226">
        <v>45851.538194444445</v>
      </c>
      <c r="D344" s="226">
        <v>45851.538194444445</v>
      </c>
      <c r="E344" s="226">
        <v>45851.586805555555</v>
      </c>
      <c r="F344" s="224">
        <f t="shared" si="5"/>
        <v>4.8611111109494232E-2</v>
      </c>
      <c r="G344" s="225" t="s">
        <v>637</v>
      </c>
      <c r="H344" s="225" t="s">
        <v>644</v>
      </c>
      <c r="I344" s="225" t="s">
        <v>645</v>
      </c>
      <c r="J344" s="225" t="s">
        <v>646</v>
      </c>
      <c r="K344" s="225" t="s">
        <v>700</v>
      </c>
      <c r="L344" s="225" t="s">
        <v>648</v>
      </c>
      <c r="M344" s="241" t="s">
        <v>618</v>
      </c>
      <c r="N344" s="225" t="s">
        <v>873</v>
      </c>
    </row>
    <row r="345" spans="1:14">
      <c r="A345" s="102" t="s">
        <v>871</v>
      </c>
      <c r="B345" s="123" t="s">
        <v>874</v>
      </c>
      <c r="C345" s="226">
        <v>45851.538194444445</v>
      </c>
      <c r="D345" s="226">
        <v>45851.538194444445</v>
      </c>
      <c r="E345" s="226">
        <v>45851.586805555555</v>
      </c>
      <c r="F345" s="224">
        <f t="shared" si="5"/>
        <v>4.8611111109494232E-2</v>
      </c>
      <c r="G345" s="225" t="s">
        <v>637</v>
      </c>
      <c r="H345" s="225" t="s">
        <v>644</v>
      </c>
      <c r="I345" s="225" t="s">
        <v>645</v>
      </c>
      <c r="J345" s="225" t="s">
        <v>646</v>
      </c>
      <c r="K345" s="225" t="s">
        <v>700</v>
      </c>
      <c r="L345" s="225" t="s">
        <v>648</v>
      </c>
      <c r="M345" s="241" t="s">
        <v>618</v>
      </c>
      <c r="N345" s="225" t="s">
        <v>873</v>
      </c>
    </row>
    <row r="346" spans="1:14">
      <c r="A346" s="102" t="s">
        <v>871</v>
      </c>
      <c r="B346" s="123" t="s">
        <v>875</v>
      </c>
      <c r="C346" s="226">
        <v>45851.538194444445</v>
      </c>
      <c r="D346" s="226">
        <v>45851.538194444445</v>
      </c>
      <c r="E346" s="226">
        <v>45851.586805555555</v>
      </c>
      <c r="F346" s="224">
        <f t="shared" si="5"/>
        <v>4.8611111109494232E-2</v>
      </c>
      <c r="G346" s="225" t="s">
        <v>637</v>
      </c>
      <c r="H346" s="225" t="s">
        <v>644</v>
      </c>
      <c r="I346" s="225" t="s">
        <v>645</v>
      </c>
      <c r="J346" s="225" t="s">
        <v>646</v>
      </c>
      <c r="K346" s="225" t="s">
        <v>700</v>
      </c>
      <c r="L346" s="225" t="s">
        <v>648</v>
      </c>
      <c r="M346" s="241" t="s">
        <v>618</v>
      </c>
      <c r="N346" s="225" t="s">
        <v>873</v>
      </c>
    </row>
    <row r="347" spans="1:14">
      <c r="A347" s="102" t="s">
        <v>871</v>
      </c>
      <c r="B347" s="123" t="s">
        <v>876</v>
      </c>
      <c r="C347" s="226">
        <v>45851.538194444445</v>
      </c>
      <c r="D347" s="226">
        <v>45851.538194444445</v>
      </c>
      <c r="E347" s="226">
        <v>45851.586805555555</v>
      </c>
      <c r="F347" s="224">
        <f t="shared" si="5"/>
        <v>4.8611111109494232E-2</v>
      </c>
      <c r="G347" s="225" t="s">
        <v>637</v>
      </c>
      <c r="H347" s="225" t="s">
        <v>644</v>
      </c>
      <c r="I347" s="225" t="s">
        <v>645</v>
      </c>
      <c r="J347" s="225" t="s">
        <v>646</v>
      </c>
      <c r="K347" s="225" t="s">
        <v>700</v>
      </c>
      <c r="L347" s="225" t="s">
        <v>648</v>
      </c>
      <c r="M347" s="241" t="s">
        <v>618</v>
      </c>
      <c r="N347" s="225" t="s">
        <v>873</v>
      </c>
    </row>
    <row r="348" spans="1:14">
      <c r="A348" s="102" t="s">
        <v>871</v>
      </c>
      <c r="B348" s="123" t="s">
        <v>877</v>
      </c>
      <c r="C348" s="226">
        <v>45851.538194444445</v>
      </c>
      <c r="D348" s="226">
        <v>45851.538194444445</v>
      </c>
      <c r="E348" s="226">
        <v>45851.586805555555</v>
      </c>
      <c r="F348" s="224">
        <f t="shared" si="5"/>
        <v>4.8611111109494232E-2</v>
      </c>
      <c r="G348" s="225" t="s">
        <v>637</v>
      </c>
      <c r="H348" s="225" t="s">
        <v>644</v>
      </c>
      <c r="I348" s="225" t="s">
        <v>645</v>
      </c>
      <c r="J348" s="225" t="s">
        <v>646</v>
      </c>
      <c r="K348" s="225" t="s">
        <v>700</v>
      </c>
      <c r="L348" s="225" t="s">
        <v>648</v>
      </c>
      <c r="M348" s="241" t="s">
        <v>618</v>
      </c>
      <c r="N348" s="225" t="s">
        <v>873</v>
      </c>
    </row>
    <row r="349" spans="1:14">
      <c r="A349" s="102" t="s">
        <v>871</v>
      </c>
      <c r="B349" s="123" t="s">
        <v>878</v>
      </c>
      <c r="C349" s="226">
        <v>45851.538194444445</v>
      </c>
      <c r="D349" s="226">
        <v>45851.538194444445</v>
      </c>
      <c r="E349" s="226">
        <v>45851.586805555555</v>
      </c>
      <c r="F349" s="224">
        <f t="shared" si="5"/>
        <v>4.8611111109494232E-2</v>
      </c>
      <c r="G349" s="225" t="s">
        <v>637</v>
      </c>
      <c r="H349" s="225" t="s">
        <v>644</v>
      </c>
      <c r="I349" s="225" t="s">
        <v>645</v>
      </c>
      <c r="J349" s="225" t="s">
        <v>646</v>
      </c>
      <c r="K349" s="225" t="s">
        <v>700</v>
      </c>
      <c r="L349" s="225" t="s">
        <v>648</v>
      </c>
      <c r="M349" s="241" t="s">
        <v>618</v>
      </c>
      <c r="N349" s="225" t="s">
        <v>873</v>
      </c>
    </row>
    <row r="350" spans="1:14">
      <c r="A350" s="102" t="s">
        <v>871</v>
      </c>
      <c r="B350" s="123" t="s">
        <v>879</v>
      </c>
      <c r="C350" s="226">
        <v>45851.538194444445</v>
      </c>
      <c r="D350" s="226">
        <v>45851.538194444445</v>
      </c>
      <c r="E350" s="226">
        <v>45851.586805555555</v>
      </c>
      <c r="F350" s="224">
        <f t="shared" si="5"/>
        <v>4.8611111109494232E-2</v>
      </c>
      <c r="G350" s="225" t="s">
        <v>637</v>
      </c>
      <c r="H350" s="225" t="s">
        <v>644</v>
      </c>
      <c r="I350" s="225" t="s">
        <v>645</v>
      </c>
      <c r="J350" s="225" t="s">
        <v>646</v>
      </c>
      <c r="K350" s="225" t="s">
        <v>700</v>
      </c>
      <c r="L350" s="225" t="s">
        <v>648</v>
      </c>
      <c r="M350" s="241" t="s">
        <v>618</v>
      </c>
      <c r="N350" s="225" t="s">
        <v>873</v>
      </c>
    </row>
    <row r="351" spans="1:14">
      <c r="A351" s="102" t="s">
        <v>871</v>
      </c>
      <c r="B351" s="123" t="s">
        <v>880</v>
      </c>
      <c r="C351" s="226">
        <v>45851.538194444445</v>
      </c>
      <c r="D351" s="226">
        <v>45851.538194444445</v>
      </c>
      <c r="E351" s="226">
        <v>45851.586805555555</v>
      </c>
      <c r="F351" s="224">
        <f t="shared" si="5"/>
        <v>4.8611111109494232E-2</v>
      </c>
      <c r="G351" s="225" t="s">
        <v>637</v>
      </c>
      <c r="H351" s="225" t="s">
        <v>644</v>
      </c>
      <c r="I351" s="225" t="s">
        <v>645</v>
      </c>
      <c r="J351" s="225" t="s">
        <v>646</v>
      </c>
      <c r="K351" s="225" t="s">
        <v>700</v>
      </c>
      <c r="L351" s="225" t="s">
        <v>648</v>
      </c>
      <c r="M351" s="241" t="s">
        <v>618</v>
      </c>
      <c r="N351" s="225" t="s">
        <v>873</v>
      </c>
    </row>
    <row r="352" spans="1:14">
      <c r="A352" s="102" t="s">
        <v>871</v>
      </c>
      <c r="B352" s="123" t="s">
        <v>881</v>
      </c>
      <c r="C352" s="226">
        <v>45851.538194444445</v>
      </c>
      <c r="D352" s="226">
        <v>45851.538194444445</v>
      </c>
      <c r="E352" s="226">
        <v>45851.586805555555</v>
      </c>
      <c r="F352" s="224">
        <f t="shared" si="5"/>
        <v>4.8611111109494232E-2</v>
      </c>
      <c r="G352" s="225" t="s">
        <v>637</v>
      </c>
      <c r="H352" s="225" t="s">
        <v>644</v>
      </c>
      <c r="I352" s="225" t="s">
        <v>645</v>
      </c>
      <c r="J352" s="225" t="s">
        <v>646</v>
      </c>
      <c r="K352" s="225" t="s">
        <v>700</v>
      </c>
      <c r="L352" s="225" t="s">
        <v>648</v>
      </c>
      <c r="M352" s="241" t="s">
        <v>618</v>
      </c>
      <c r="N352" s="225" t="s">
        <v>873</v>
      </c>
    </row>
    <row r="353" spans="1:14">
      <c r="A353" s="102" t="s">
        <v>871</v>
      </c>
      <c r="B353" s="123" t="s">
        <v>882</v>
      </c>
      <c r="C353" s="226">
        <v>45851.538194444445</v>
      </c>
      <c r="D353" s="226">
        <v>45851.538194444445</v>
      </c>
      <c r="E353" s="226">
        <v>45851.586805555555</v>
      </c>
      <c r="F353" s="224">
        <f t="shared" si="5"/>
        <v>4.8611111109494232E-2</v>
      </c>
      <c r="G353" s="225" t="s">
        <v>637</v>
      </c>
      <c r="H353" s="225" t="s">
        <v>644</v>
      </c>
      <c r="I353" s="225" t="s">
        <v>645</v>
      </c>
      <c r="J353" s="225" t="s">
        <v>646</v>
      </c>
      <c r="K353" s="225" t="s">
        <v>700</v>
      </c>
      <c r="L353" s="225" t="s">
        <v>648</v>
      </c>
      <c r="M353" s="241" t="s">
        <v>618</v>
      </c>
      <c r="N353" s="225" t="s">
        <v>873</v>
      </c>
    </row>
    <row r="354" spans="1:14">
      <c r="A354" s="102" t="s">
        <v>871</v>
      </c>
      <c r="B354" s="123" t="s">
        <v>883</v>
      </c>
      <c r="C354" s="226">
        <v>45851.538194444445</v>
      </c>
      <c r="D354" s="226">
        <v>45851.538194444445</v>
      </c>
      <c r="E354" s="226">
        <v>45851.586805555555</v>
      </c>
      <c r="F354" s="224">
        <f t="shared" si="5"/>
        <v>4.8611111109494232E-2</v>
      </c>
      <c r="G354" s="225" t="s">
        <v>637</v>
      </c>
      <c r="H354" s="225" t="s">
        <v>644</v>
      </c>
      <c r="I354" s="225" t="s">
        <v>645</v>
      </c>
      <c r="J354" s="225" t="s">
        <v>646</v>
      </c>
      <c r="K354" s="225" t="s">
        <v>700</v>
      </c>
      <c r="L354" s="225" t="s">
        <v>648</v>
      </c>
      <c r="M354" s="241" t="s">
        <v>618</v>
      </c>
      <c r="N354" s="225" t="s">
        <v>873</v>
      </c>
    </row>
    <row r="355" spans="1:14">
      <c r="A355" s="102" t="s">
        <v>871</v>
      </c>
      <c r="B355" s="123" t="s">
        <v>884</v>
      </c>
      <c r="C355" s="226">
        <v>45851.538194444445</v>
      </c>
      <c r="D355" s="226">
        <v>45851.538194444445</v>
      </c>
      <c r="E355" s="226">
        <v>45851.586805555555</v>
      </c>
      <c r="F355" s="224">
        <f t="shared" si="5"/>
        <v>4.8611111109494232E-2</v>
      </c>
      <c r="G355" s="225" t="s">
        <v>637</v>
      </c>
      <c r="H355" s="225" t="s">
        <v>644</v>
      </c>
      <c r="I355" s="225" t="s">
        <v>645</v>
      </c>
      <c r="J355" s="225" t="s">
        <v>646</v>
      </c>
      <c r="K355" s="225" t="s">
        <v>700</v>
      </c>
      <c r="L355" s="225" t="s">
        <v>648</v>
      </c>
      <c r="M355" s="241" t="s">
        <v>618</v>
      </c>
      <c r="N355" s="225" t="s">
        <v>873</v>
      </c>
    </row>
    <row r="356" spans="1:14">
      <c r="A356" s="102" t="s">
        <v>871</v>
      </c>
      <c r="B356" s="123" t="s">
        <v>885</v>
      </c>
      <c r="C356" s="226">
        <v>45851.538194444445</v>
      </c>
      <c r="D356" s="226">
        <v>45851.538194444445</v>
      </c>
      <c r="E356" s="226">
        <v>45851.586805555555</v>
      </c>
      <c r="F356" s="224">
        <f t="shared" si="5"/>
        <v>4.8611111109494232E-2</v>
      </c>
      <c r="G356" s="225" t="s">
        <v>637</v>
      </c>
      <c r="H356" s="225" t="s">
        <v>644</v>
      </c>
      <c r="I356" s="225" t="s">
        <v>645</v>
      </c>
      <c r="J356" s="225" t="s">
        <v>646</v>
      </c>
      <c r="K356" s="225" t="s">
        <v>700</v>
      </c>
      <c r="L356" s="225" t="s">
        <v>648</v>
      </c>
      <c r="M356" s="241" t="s">
        <v>618</v>
      </c>
      <c r="N356" s="225" t="s">
        <v>873</v>
      </c>
    </row>
    <row r="357" spans="1:14">
      <c r="A357" s="102" t="s">
        <v>871</v>
      </c>
      <c r="B357" s="123" t="s">
        <v>886</v>
      </c>
      <c r="C357" s="226">
        <v>45851.538194444445</v>
      </c>
      <c r="D357" s="226">
        <v>45851.538194444445</v>
      </c>
      <c r="E357" s="226">
        <v>45851.586805555555</v>
      </c>
      <c r="F357" s="224">
        <f t="shared" si="5"/>
        <v>4.8611111109494232E-2</v>
      </c>
      <c r="G357" s="225" t="s">
        <v>637</v>
      </c>
      <c r="H357" s="225" t="s">
        <v>644</v>
      </c>
      <c r="I357" s="225" t="s">
        <v>645</v>
      </c>
      <c r="J357" s="225" t="s">
        <v>646</v>
      </c>
      <c r="K357" s="225" t="s">
        <v>700</v>
      </c>
      <c r="L357" s="225" t="s">
        <v>648</v>
      </c>
      <c r="M357" s="241" t="s">
        <v>618</v>
      </c>
      <c r="N357" s="225" t="s">
        <v>873</v>
      </c>
    </row>
    <row r="358" spans="1:14">
      <c r="A358" s="102" t="s">
        <v>871</v>
      </c>
      <c r="B358" s="123" t="s">
        <v>887</v>
      </c>
      <c r="C358" s="226">
        <v>45851.538194444445</v>
      </c>
      <c r="D358" s="226">
        <v>45851.538194444445</v>
      </c>
      <c r="E358" s="226">
        <v>45851.586805555555</v>
      </c>
      <c r="F358" s="224">
        <f t="shared" si="5"/>
        <v>4.8611111109494232E-2</v>
      </c>
      <c r="G358" s="225" t="s">
        <v>637</v>
      </c>
      <c r="H358" s="225" t="s">
        <v>644</v>
      </c>
      <c r="I358" s="225" t="s">
        <v>645</v>
      </c>
      <c r="J358" s="225" t="s">
        <v>646</v>
      </c>
      <c r="K358" s="225" t="s">
        <v>700</v>
      </c>
      <c r="L358" s="225" t="s">
        <v>648</v>
      </c>
      <c r="M358" s="241" t="s">
        <v>618</v>
      </c>
      <c r="N358" s="225" t="s">
        <v>873</v>
      </c>
    </row>
    <row r="359" spans="1:14">
      <c r="A359" s="102" t="s">
        <v>871</v>
      </c>
      <c r="B359" s="123" t="s">
        <v>888</v>
      </c>
      <c r="C359" s="226">
        <v>45851.538194444445</v>
      </c>
      <c r="D359" s="226">
        <v>45851.538194444445</v>
      </c>
      <c r="E359" s="226">
        <v>45851.586805555555</v>
      </c>
      <c r="F359" s="224">
        <f t="shared" si="5"/>
        <v>4.8611111109494232E-2</v>
      </c>
      <c r="G359" s="225" t="s">
        <v>637</v>
      </c>
      <c r="H359" s="225" t="s">
        <v>644</v>
      </c>
      <c r="I359" s="225" t="s">
        <v>645</v>
      </c>
      <c r="J359" s="225" t="s">
        <v>646</v>
      </c>
      <c r="K359" s="225" t="s">
        <v>700</v>
      </c>
      <c r="L359" s="225" t="s">
        <v>648</v>
      </c>
      <c r="M359" s="241" t="s">
        <v>618</v>
      </c>
      <c r="N359" s="225" t="s">
        <v>873</v>
      </c>
    </row>
    <row r="360" spans="1:14">
      <c r="A360" s="102" t="s">
        <v>871</v>
      </c>
      <c r="B360" s="123" t="s">
        <v>889</v>
      </c>
      <c r="C360" s="226">
        <v>45851.538194444445</v>
      </c>
      <c r="D360" s="226">
        <v>45851.538194444445</v>
      </c>
      <c r="E360" s="226">
        <v>45851.586805555555</v>
      </c>
      <c r="F360" s="224">
        <f t="shared" si="5"/>
        <v>4.8611111109494232E-2</v>
      </c>
      <c r="G360" s="225" t="s">
        <v>637</v>
      </c>
      <c r="H360" s="225" t="s">
        <v>644</v>
      </c>
      <c r="I360" s="225" t="s">
        <v>645</v>
      </c>
      <c r="J360" s="225" t="s">
        <v>646</v>
      </c>
      <c r="K360" s="225" t="s">
        <v>700</v>
      </c>
      <c r="L360" s="225" t="s">
        <v>648</v>
      </c>
      <c r="M360" s="241" t="s">
        <v>618</v>
      </c>
      <c r="N360" s="225" t="s">
        <v>873</v>
      </c>
    </row>
    <row r="361" spans="1:14">
      <c r="A361" s="102" t="s">
        <v>890</v>
      </c>
      <c r="B361" s="123" t="s">
        <v>891</v>
      </c>
      <c r="C361" s="226">
        <v>45851.538194444445</v>
      </c>
      <c r="D361" s="226">
        <v>45851.538194444445</v>
      </c>
      <c r="E361" s="226">
        <v>45851.586805555555</v>
      </c>
      <c r="F361" s="224">
        <f t="shared" si="5"/>
        <v>4.8611111109494232E-2</v>
      </c>
      <c r="G361" s="225" t="s">
        <v>637</v>
      </c>
      <c r="H361" s="225" t="s">
        <v>644</v>
      </c>
      <c r="I361" s="225" t="s">
        <v>645</v>
      </c>
      <c r="J361" s="225" t="s">
        <v>646</v>
      </c>
      <c r="K361" s="225" t="s">
        <v>700</v>
      </c>
      <c r="L361" s="225" t="s">
        <v>648</v>
      </c>
      <c r="M361" s="241" t="s">
        <v>618</v>
      </c>
      <c r="N361" s="225" t="s">
        <v>873</v>
      </c>
    </row>
    <row r="362" spans="1:14">
      <c r="A362" s="102" t="s">
        <v>890</v>
      </c>
      <c r="B362" s="123" t="s">
        <v>892</v>
      </c>
      <c r="C362" s="226">
        <v>45851.538194444445</v>
      </c>
      <c r="D362" s="226">
        <v>45851.538194444445</v>
      </c>
      <c r="E362" s="226">
        <v>45851.586805555555</v>
      </c>
      <c r="F362" s="224">
        <f t="shared" si="5"/>
        <v>4.8611111109494232E-2</v>
      </c>
      <c r="G362" s="225" t="s">
        <v>637</v>
      </c>
      <c r="H362" s="225" t="s">
        <v>644</v>
      </c>
      <c r="I362" s="225" t="s">
        <v>645</v>
      </c>
      <c r="J362" s="225" t="s">
        <v>646</v>
      </c>
      <c r="K362" s="225" t="s">
        <v>700</v>
      </c>
      <c r="L362" s="225" t="s">
        <v>648</v>
      </c>
      <c r="M362" s="241" t="s">
        <v>618</v>
      </c>
      <c r="N362" s="225" t="s">
        <v>873</v>
      </c>
    </row>
    <row r="363" spans="1:14">
      <c r="A363" s="102" t="s">
        <v>890</v>
      </c>
      <c r="B363" s="123" t="s">
        <v>893</v>
      </c>
      <c r="C363" s="226">
        <v>45851.538194444445</v>
      </c>
      <c r="D363" s="226">
        <v>45851.538194444445</v>
      </c>
      <c r="E363" s="226">
        <v>45851.586805555555</v>
      </c>
      <c r="F363" s="224">
        <f t="shared" si="5"/>
        <v>4.8611111109494232E-2</v>
      </c>
      <c r="G363" s="225" t="s">
        <v>637</v>
      </c>
      <c r="H363" s="225" t="s">
        <v>644</v>
      </c>
      <c r="I363" s="225" t="s">
        <v>645</v>
      </c>
      <c r="J363" s="225" t="s">
        <v>646</v>
      </c>
      <c r="K363" s="225" t="s">
        <v>700</v>
      </c>
      <c r="L363" s="225" t="s">
        <v>648</v>
      </c>
      <c r="M363" s="241" t="s">
        <v>618</v>
      </c>
      <c r="N363" s="225" t="s">
        <v>873</v>
      </c>
    </row>
    <row r="364" spans="1:14">
      <c r="A364" s="102" t="s">
        <v>890</v>
      </c>
      <c r="B364" s="123" t="s">
        <v>894</v>
      </c>
      <c r="C364" s="226">
        <v>45851.538194444445</v>
      </c>
      <c r="D364" s="226">
        <v>45851.538194444445</v>
      </c>
      <c r="E364" s="226">
        <v>45851.586805555555</v>
      </c>
      <c r="F364" s="224">
        <f t="shared" si="5"/>
        <v>4.8611111109494232E-2</v>
      </c>
      <c r="G364" s="225" t="s">
        <v>637</v>
      </c>
      <c r="H364" s="225" t="s">
        <v>644</v>
      </c>
      <c r="I364" s="225" t="s">
        <v>645</v>
      </c>
      <c r="J364" s="225" t="s">
        <v>646</v>
      </c>
      <c r="K364" s="225" t="s">
        <v>700</v>
      </c>
      <c r="L364" s="225" t="s">
        <v>648</v>
      </c>
      <c r="M364" s="241" t="s">
        <v>618</v>
      </c>
      <c r="N364" s="225" t="s">
        <v>873</v>
      </c>
    </row>
    <row r="365" spans="1:14">
      <c r="A365" s="102" t="s">
        <v>890</v>
      </c>
      <c r="B365" s="123" t="s">
        <v>895</v>
      </c>
      <c r="C365" s="226">
        <v>45851.538194444445</v>
      </c>
      <c r="D365" s="226">
        <v>45851.538194444445</v>
      </c>
      <c r="E365" s="226">
        <v>45851.586805555555</v>
      </c>
      <c r="F365" s="224">
        <f t="shared" si="5"/>
        <v>4.8611111109494232E-2</v>
      </c>
      <c r="G365" s="225" t="s">
        <v>637</v>
      </c>
      <c r="H365" s="225" t="s">
        <v>644</v>
      </c>
      <c r="I365" s="225" t="s">
        <v>645</v>
      </c>
      <c r="J365" s="225" t="s">
        <v>646</v>
      </c>
      <c r="K365" s="225" t="s">
        <v>700</v>
      </c>
      <c r="L365" s="225" t="s">
        <v>648</v>
      </c>
      <c r="M365" s="241" t="s">
        <v>618</v>
      </c>
      <c r="N365" s="225" t="s">
        <v>873</v>
      </c>
    </row>
    <row r="366" spans="1:14">
      <c r="A366" s="102" t="s">
        <v>890</v>
      </c>
      <c r="B366" s="123" t="s">
        <v>896</v>
      </c>
      <c r="C366" s="226">
        <v>45851.538194444445</v>
      </c>
      <c r="D366" s="226">
        <v>45851.538194444445</v>
      </c>
      <c r="E366" s="226">
        <v>45851.586805555555</v>
      </c>
      <c r="F366" s="224">
        <f t="shared" si="5"/>
        <v>4.8611111109494232E-2</v>
      </c>
      <c r="G366" s="225" t="s">
        <v>637</v>
      </c>
      <c r="H366" s="225" t="s">
        <v>644</v>
      </c>
      <c r="I366" s="225" t="s">
        <v>645</v>
      </c>
      <c r="J366" s="225" t="s">
        <v>646</v>
      </c>
      <c r="K366" s="225" t="s">
        <v>700</v>
      </c>
      <c r="L366" s="225" t="s">
        <v>648</v>
      </c>
      <c r="M366" s="241" t="s">
        <v>618</v>
      </c>
      <c r="N366" s="225" t="s">
        <v>873</v>
      </c>
    </row>
    <row r="367" spans="1:14">
      <c r="A367" s="102" t="s">
        <v>890</v>
      </c>
      <c r="B367" s="123" t="s">
        <v>897</v>
      </c>
      <c r="C367" s="226">
        <v>45851.538194444445</v>
      </c>
      <c r="D367" s="226">
        <v>45851.538194444445</v>
      </c>
      <c r="E367" s="226">
        <v>45851.586805555555</v>
      </c>
      <c r="F367" s="224">
        <f t="shared" si="5"/>
        <v>4.8611111109494232E-2</v>
      </c>
      <c r="G367" s="225" t="s">
        <v>637</v>
      </c>
      <c r="H367" s="225" t="s">
        <v>644</v>
      </c>
      <c r="I367" s="225" t="s">
        <v>645</v>
      </c>
      <c r="J367" s="225" t="s">
        <v>646</v>
      </c>
      <c r="K367" s="225" t="s">
        <v>700</v>
      </c>
      <c r="L367" s="225" t="s">
        <v>648</v>
      </c>
      <c r="M367" s="241" t="s">
        <v>618</v>
      </c>
      <c r="N367" s="225" t="s">
        <v>873</v>
      </c>
    </row>
    <row r="368" spans="1:14">
      <c r="A368" s="102" t="s">
        <v>890</v>
      </c>
      <c r="B368" s="123" t="s">
        <v>898</v>
      </c>
      <c r="C368" s="226">
        <v>45851.538194444445</v>
      </c>
      <c r="D368" s="226">
        <v>45851.538194444445</v>
      </c>
      <c r="E368" s="226">
        <v>45851.586805555555</v>
      </c>
      <c r="F368" s="224">
        <f t="shared" si="5"/>
        <v>4.8611111109494232E-2</v>
      </c>
      <c r="G368" s="225" t="s">
        <v>637</v>
      </c>
      <c r="H368" s="225" t="s">
        <v>644</v>
      </c>
      <c r="I368" s="225" t="s">
        <v>645</v>
      </c>
      <c r="J368" s="225" t="s">
        <v>646</v>
      </c>
      <c r="K368" s="225" t="s">
        <v>700</v>
      </c>
      <c r="L368" s="225" t="s">
        <v>648</v>
      </c>
      <c r="M368" s="241" t="s">
        <v>618</v>
      </c>
      <c r="N368" s="225" t="s">
        <v>873</v>
      </c>
    </row>
    <row r="369" spans="1:15">
      <c r="A369" s="102" t="s">
        <v>890</v>
      </c>
      <c r="B369" s="123" t="s">
        <v>899</v>
      </c>
      <c r="C369" s="226">
        <v>45851.538194444445</v>
      </c>
      <c r="D369" s="226">
        <v>45851.538194444445</v>
      </c>
      <c r="E369" s="226">
        <v>45851.586805555555</v>
      </c>
      <c r="F369" s="224">
        <f t="shared" si="5"/>
        <v>4.8611111109494232E-2</v>
      </c>
      <c r="G369" s="225" t="s">
        <v>637</v>
      </c>
      <c r="H369" s="225" t="s">
        <v>644</v>
      </c>
      <c r="I369" s="225" t="s">
        <v>645</v>
      </c>
      <c r="J369" s="225" t="s">
        <v>646</v>
      </c>
      <c r="K369" s="225" t="s">
        <v>700</v>
      </c>
      <c r="L369" s="225" t="s">
        <v>648</v>
      </c>
      <c r="M369" s="241" t="s">
        <v>618</v>
      </c>
      <c r="N369" s="225" t="s">
        <v>873</v>
      </c>
    </row>
    <row r="370" spans="1:15">
      <c r="A370" s="102" t="s">
        <v>890</v>
      </c>
      <c r="B370" s="123" t="s">
        <v>900</v>
      </c>
      <c r="C370" s="226">
        <v>45851.538194444445</v>
      </c>
      <c r="D370" s="226">
        <v>45851.538194444445</v>
      </c>
      <c r="E370" s="226">
        <v>45851.586805555555</v>
      </c>
      <c r="F370" s="224">
        <f t="shared" si="5"/>
        <v>4.8611111109494232E-2</v>
      </c>
      <c r="G370" s="225" t="s">
        <v>637</v>
      </c>
      <c r="H370" s="225" t="s">
        <v>644</v>
      </c>
      <c r="I370" s="225" t="s">
        <v>645</v>
      </c>
      <c r="J370" s="225" t="s">
        <v>646</v>
      </c>
      <c r="K370" s="225" t="s">
        <v>700</v>
      </c>
      <c r="L370" s="225" t="s">
        <v>648</v>
      </c>
      <c r="M370" s="241" t="s">
        <v>618</v>
      </c>
      <c r="N370" s="225" t="s">
        <v>873</v>
      </c>
    </row>
    <row r="371" spans="1:15">
      <c r="A371" s="102" t="s">
        <v>890</v>
      </c>
      <c r="B371" s="123" t="s">
        <v>901</v>
      </c>
      <c r="C371" s="226">
        <v>45851.538194444445</v>
      </c>
      <c r="D371" s="226">
        <v>45851.538194444445</v>
      </c>
      <c r="E371" s="226">
        <v>45851.586805555555</v>
      </c>
      <c r="F371" s="224">
        <f t="shared" si="5"/>
        <v>4.8611111109494232E-2</v>
      </c>
      <c r="G371" s="225" t="s">
        <v>637</v>
      </c>
      <c r="H371" s="225" t="s">
        <v>644</v>
      </c>
      <c r="I371" s="225" t="s">
        <v>645</v>
      </c>
      <c r="J371" s="225" t="s">
        <v>646</v>
      </c>
      <c r="K371" s="225" t="s">
        <v>700</v>
      </c>
      <c r="L371" s="225" t="s">
        <v>648</v>
      </c>
      <c r="M371" s="241" t="s">
        <v>618</v>
      </c>
      <c r="N371" s="225" t="s">
        <v>873</v>
      </c>
      <c r="O371" s="121"/>
    </row>
    <row r="372" spans="1:15">
      <c r="A372" s="102" t="s">
        <v>890</v>
      </c>
      <c r="B372" s="123" t="s">
        <v>902</v>
      </c>
      <c r="C372" s="226">
        <v>45851.538194444445</v>
      </c>
      <c r="D372" s="226">
        <v>45851.538194444445</v>
      </c>
      <c r="E372" s="226">
        <v>45851.586805555555</v>
      </c>
      <c r="F372" s="224">
        <f t="shared" si="5"/>
        <v>4.8611111109494232E-2</v>
      </c>
      <c r="G372" s="225" t="s">
        <v>637</v>
      </c>
      <c r="H372" s="225" t="s">
        <v>644</v>
      </c>
      <c r="I372" s="225" t="s">
        <v>645</v>
      </c>
      <c r="J372" s="225" t="s">
        <v>646</v>
      </c>
      <c r="K372" s="225" t="s">
        <v>700</v>
      </c>
      <c r="L372" s="225" t="s">
        <v>648</v>
      </c>
      <c r="M372" s="241" t="s">
        <v>618</v>
      </c>
      <c r="N372" s="225" t="s">
        <v>873</v>
      </c>
      <c r="O372" s="121"/>
    </row>
    <row r="373" spans="1:15">
      <c r="A373" s="102" t="s">
        <v>890</v>
      </c>
      <c r="B373" s="123" t="s">
        <v>903</v>
      </c>
      <c r="C373" s="226">
        <v>45851.538194444445</v>
      </c>
      <c r="D373" s="226">
        <v>45851.538194444445</v>
      </c>
      <c r="E373" s="226">
        <v>45851.586805555555</v>
      </c>
      <c r="F373" s="224">
        <f t="shared" si="5"/>
        <v>4.8611111109494232E-2</v>
      </c>
      <c r="G373" s="225" t="s">
        <v>637</v>
      </c>
      <c r="H373" s="225" t="s">
        <v>644</v>
      </c>
      <c r="I373" s="225" t="s">
        <v>645</v>
      </c>
      <c r="J373" s="225" t="s">
        <v>646</v>
      </c>
      <c r="K373" s="225" t="s">
        <v>700</v>
      </c>
      <c r="L373" s="225" t="s">
        <v>648</v>
      </c>
      <c r="M373" s="241" t="s">
        <v>618</v>
      </c>
      <c r="N373" s="225" t="s">
        <v>873</v>
      </c>
      <c r="O373" s="121"/>
    </row>
    <row r="374" spans="1:15">
      <c r="A374" s="102" t="s">
        <v>890</v>
      </c>
      <c r="B374" s="123" t="s">
        <v>904</v>
      </c>
      <c r="C374" s="226">
        <v>45851.538194444445</v>
      </c>
      <c r="D374" s="226">
        <v>45851.538194444445</v>
      </c>
      <c r="E374" s="226">
        <v>45851.586805555555</v>
      </c>
      <c r="F374" s="224">
        <f t="shared" si="5"/>
        <v>4.8611111109494232E-2</v>
      </c>
      <c r="G374" s="225" t="s">
        <v>637</v>
      </c>
      <c r="H374" s="225" t="s">
        <v>644</v>
      </c>
      <c r="I374" s="225" t="s">
        <v>645</v>
      </c>
      <c r="J374" s="225" t="s">
        <v>646</v>
      </c>
      <c r="K374" s="225" t="s">
        <v>700</v>
      </c>
      <c r="L374" s="225" t="s">
        <v>648</v>
      </c>
      <c r="M374" s="241" t="s">
        <v>618</v>
      </c>
      <c r="N374" s="225" t="s">
        <v>873</v>
      </c>
      <c r="O374" s="121"/>
    </row>
    <row r="375" spans="1:15">
      <c r="A375" s="102" t="s">
        <v>890</v>
      </c>
      <c r="B375" s="102" t="s">
        <v>905</v>
      </c>
      <c r="C375" s="226">
        <v>45851.538194444445</v>
      </c>
      <c r="D375" s="226">
        <v>45851.538194444445</v>
      </c>
      <c r="E375" s="226">
        <v>45851.586805555555</v>
      </c>
      <c r="F375" s="224">
        <f t="shared" si="5"/>
        <v>4.8611111109494232E-2</v>
      </c>
      <c r="G375" s="225" t="s">
        <v>637</v>
      </c>
      <c r="H375" s="225" t="s">
        <v>644</v>
      </c>
      <c r="I375" s="225" t="s">
        <v>645</v>
      </c>
      <c r="J375" s="225" t="s">
        <v>646</v>
      </c>
      <c r="K375" s="225" t="s">
        <v>700</v>
      </c>
      <c r="L375" s="225" t="s">
        <v>648</v>
      </c>
      <c r="M375" s="241" t="s">
        <v>618</v>
      </c>
      <c r="N375" s="225" t="s">
        <v>873</v>
      </c>
      <c r="O375" s="121"/>
    </row>
    <row r="376" spans="1:15">
      <c r="A376" s="102" t="s">
        <v>890</v>
      </c>
      <c r="B376" s="102" t="s">
        <v>906</v>
      </c>
      <c r="C376" s="226">
        <v>45851.538194444445</v>
      </c>
      <c r="D376" s="226">
        <v>45851.538194444445</v>
      </c>
      <c r="E376" s="226">
        <v>45851.586805555555</v>
      </c>
      <c r="F376" s="224">
        <f t="shared" si="5"/>
        <v>4.8611111109494232E-2</v>
      </c>
      <c r="G376" s="225" t="s">
        <v>637</v>
      </c>
      <c r="H376" s="225" t="s">
        <v>644</v>
      </c>
      <c r="I376" s="225" t="s">
        <v>645</v>
      </c>
      <c r="J376" s="225" t="s">
        <v>646</v>
      </c>
      <c r="K376" s="225" t="s">
        <v>700</v>
      </c>
      <c r="L376" s="225" t="s">
        <v>648</v>
      </c>
      <c r="M376" s="241" t="s">
        <v>618</v>
      </c>
      <c r="N376" s="225" t="s">
        <v>873</v>
      </c>
      <c r="O376" s="121"/>
    </row>
    <row r="377" spans="1:15">
      <c r="A377" s="102" t="s">
        <v>890</v>
      </c>
      <c r="B377" s="102" t="s">
        <v>907</v>
      </c>
      <c r="C377" s="226">
        <v>45851.538194444445</v>
      </c>
      <c r="D377" s="226">
        <v>45851.538194444445</v>
      </c>
      <c r="E377" s="226">
        <v>45851.586805555555</v>
      </c>
      <c r="F377" s="224">
        <f t="shared" si="5"/>
        <v>4.8611111109494232E-2</v>
      </c>
      <c r="G377" s="225" t="s">
        <v>637</v>
      </c>
      <c r="H377" s="225" t="s">
        <v>644</v>
      </c>
      <c r="I377" s="225" t="s">
        <v>645</v>
      </c>
      <c r="J377" s="225" t="s">
        <v>646</v>
      </c>
      <c r="K377" s="225" t="s">
        <v>700</v>
      </c>
      <c r="L377" s="225" t="s">
        <v>648</v>
      </c>
      <c r="M377" s="241" t="s">
        <v>618</v>
      </c>
      <c r="N377" s="225" t="s">
        <v>873</v>
      </c>
      <c r="O377" s="121"/>
    </row>
    <row r="378" spans="1:15">
      <c r="A378" s="102" t="s">
        <v>863</v>
      </c>
      <c r="B378" s="102" t="s">
        <v>908</v>
      </c>
      <c r="C378" s="226">
        <v>45851.538194444445</v>
      </c>
      <c r="D378" s="226">
        <v>45851.538194444445</v>
      </c>
      <c r="E378" s="226">
        <v>45851.586805555555</v>
      </c>
      <c r="F378" s="224">
        <f t="shared" si="5"/>
        <v>4.8611111109494232E-2</v>
      </c>
      <c r="G378" s="225" t="s">
        <v>637</v>
      </c>
      <c r="H378" s="225" t="s">
        <v>644</v>
      </c>
      <c r="I378" s="225" t="s">
        <v>645</v>
      </c>
      <c r="J378" s="225" t="s">
        <v>646</v>
      </c>
      <c r="K378" s="225" t="s">
        <v>700</v>
      </c>
      <c r="L378" s="225" t="s">
        <v>648</v>
      </c>
      <c r="M378" s="241" t="s">
        <v>618</v>
      </c>
      <c r="N378" s="225" t="s">
        <v>873</v>
      </c>
      <c r="O378" s="121"/>
    </row>
    <row r="379" spans="1:15">
      <c r="A379" s="102" t="s">
        <v>863</v>
      </c>
      <c r="B379" s="102" t="s">
        <v>909</v>
      </c>
      <c r="C379" s="226">
        <v>45851.538194444445</v>
      </c>
      <c r="D379" s="226">
        <v>45851.538194444445</v>
      </c>
      <c r="E379" s="226">
        <v>45851.586805555555</v>
      </c>
      <c r="F379" s="224">
        <f t="shared" si="5"/>
        <v>4.8611111109494232E-2</v>
      </c>
      <c r="G379" s="225" t="s">
        <v>637</v>
      </c>
      <c r="H379" s="225" t="s">
        <v>644</v>
      </c>
      <c r="I379" s="225" t="s">
        <v>645</v>
      </c>
      <c r="J379" s="225" t="s">
        <v>646</v>
      </c>
      <c r="K379" s="225" t="s">
        <v>700</v>
      </c>
      <c r="L379" s="225" t="s">
        <v>648</v>
      </c>
      <c r="M379" s="241" t="s">
        <v>618</v>
      </c>
      <c r="N379" s="225" t="s">
        <v>873</v>
      </c>
      <c r="O379" s="121"/>
    </row>
    <row r="380" spans="1:15">
      <c r="A380" s="102" t="s">
        <v>863</v>
      </c>
      <c r="B380" s="102" t="s">
        <v>910</v>
      </c>
      <c r="C380" s="226">
        <v>45851.538194444445</v>
      </c>
      <c r="D380" s="226">
        <v>45851.538194444445</v>
      </c>
      <c r="E380" s="226">
        <v>45851.586805555555</v>
      </c>
      <c r="F380" s="224">
        <f t="shared" si="5"/>
        <v>4.8611111109494232E-2</v>
      </c>
      <c r="G380" s="225" t="s">
        <v>637</v>
      </c>
      <c r="H380" s="225" t="s">
        <v>644</v>
      </c>
      <c r="I380" s="225" t="s">
        <v>645</v>
      </c>
      <c r="J380" s="225" t="s">
        <v>646</v>
      </c>
      <c r="K380" s="225" t="s">
        <v>700</v>
      </c>
      <c r="L380" s="225" t="s">
        <v>648</v>
      </c>
      <c r="M380" s="241" t="s">
        <v>618</v>
      </c>
      <c r="N380" s="225" t="s">
        <v>873</v>
      </c>
      <c r="O380" s="121"/>
    </row>
    <row r="381" spans="1:15">
      <c r="A381" s="102" t="s">
        <v>863</v>
      </c>
      <c r="B381" s="102" t="s">
        <v>911</v>
      </c>
      <c r="C381" s="226">
        <v>45851.538194444445</v>
      </c>
      <c r="D381" s="226">
        <v>45851.538194444445</v>
      </c>
      <c r="E381" s="226">
        <v>45851.586805555555</v>
      </c>
      <c r="F381" s="224">
        <f t="shared" si="5"/>
        <v>4.8611111109494232E-2</v>
      </c>
      <c r="G381" s="225" t="s">
        <v>637</v>
      </c>
      <c r="H381" s="225" t="s">
        <v>644</v>
      </c>
      <c r="I381" s="225" t="s">
        <v>645</v>
      </c>
      <c r="J381" s="225" t="s">
        <v>646</v>
      </c>
      <c r="K381" s="225" t="s">
        <v>700</v>
      </c>
      <c r="L381" s="225" t="s">
        <v>648</v>
      </c>
      <c r="M381" s="241" t="s">
        <v>618</v>
      </c>
      <c r="N381" s="225" t="s">
        <v>873</v>
      </c>
    </row>
    <row r="382" spans="1:15" ht="13.9" customHeight="1">
      <c r="A382" s="102" t="s">
        <v>863</v>
      </c>
      <c r="B382" s="102" t="s">
        <v>912</v>
      </c>
      <c r="C382" s="226">
        <v>45851.538194444445</v>
      </c>
      <c r="D382" s="226">
        <v>45851.538194444445</v>
      </c>
      <c r="E382" s="226">
        <v>45851.586805555555</v>
      </c>
      <c r="F382" s="224">
        <f t="shared" si="5"/>
        <v>4.8611111109494232E-2</v>
      </c>
      <c r="G382" s="225" t="s">
        <v>637</v>
      </c>
      <c r="H382" s="225" t="s">
        <v>644</v>
      </c>
      <c r="I382" s="225" t="s">
        <v>645</v>
      </c>
      <c r="J382" s="225" t="s">
        <v>646</v>
      </c>
      <c r="K382" s="225" t="s">
        <v>700</v>
      </c>
      <c r="L382" s="225" t="s">
        <v>648</v>
      </c>
      <c r="M382" s="241" t="s">
        <v>618</v>
      </c>
      <c r="N382" s="225" t="s">
        <v>873</v>
      </c>
    </row>
    <row r="383" spans="1:15">
      <c r="A383" s="102" t="s">
        <v>863</v>
      </c>
      <c r="B383" s="102" t="s">
        <v>913</v>
      </c>
      <c r="C383" s="226">
        <v>45851.538194444445</v>
      </c>
      <c r="D383" s="226">
        <v>45851.538194444445</v>
      </c>
      <c r="E383" s="226">
        <v>45851.586805555555</v>
      </c>
      <c r="F383" s="224">
        <f t="shared" si="5"/>
        <v>4.8611111109494232E-2</v>
      </c>
      <c r="G383" s="225" t="s">
        <v>637</v>
      </c>
      <c r="H383" s="225" t="s">
        <v>644</v>
      </c>
      <c r="I383" s="225" t="s">
        <v>645</v>
      </c>
      <c r="J383" s="225" t="s">
        <v>646</v>
      </c>
      <c r="K383" s="225" t="s">
        <v>700</v>
      </c>
      <c r="L383" s="225" t="s">
        <v>648</v>
      </c>
      <c r="M383" s="241" t="s">
        <v>618</v>
      </c>
      <c r="N383" s="225" t="s">
        <v>873</v>
      </c>
    </row>
    <row r="384" spans="1:15">
      <c r="A384" s="102" t="s">
        <v>863</v>
      </c>
      <c r="B384" s="102" t="s">
        <v>914</v>
      </c>
      <c r="C384" s="226">
        <v>45851.538194444445</v>
      </c>
      <c r="D384" s="226">
        <v>45851.538194444445</v>
      </c>
      <c r="E384" s="226">
        <v>45851.586805555555</v>
      </c>
      <c r="F384" s="224">
        <f t="shared" si="5"/>
        <v>4.8611111109494232E-2</v>
      </c>
      <c r="G384" s="225" t="s">
        <v>637</v>
      </c>
      <c r="H384" s="225" t="s">
        <v>644</v>
      </c>
      <c r="I384" s="225" t="s">
        <v>645</v>
      </c>
      <c r="J384" s="225" t="s">
        <v>646</v>
      </c>
      <c r="K384" s="225" t="s">
        <v>700</v>
      </c>
      <c r="L384" s="225" t="s">
        <v>648</v>
      </c>
      <c r="M384" s="241" t="s">
        <v>618</v>
      </c>
      <c r="N384" s="225" t="s">
        <v>873</v>
      </c>
    </row>
    <row r="385" spans="1:14">
      <c r="A385" s="102" t="s">
        <v>863</v>
      </c>
      <c r="B385" s="102" t="s">
        <v>915</v>
      </c>
      <c r="C385" s="226">
        <v>45851.538194444445</v>
      </c>
      <c r="D385" s="226">
        <v>45851.538194444445</v>
      </c>
      <c r="E385" s="226">
        <v>45851.586805555555</v>
      </c>
      <c r="F385" s="224">
        <f t="shared" si="5"/>
        <v>4.8611111109494232E-2</v>
      </c>
      <c r="G385" s="225" t="s">
        <v>637</v>
      </c>
      <c r="H385" s="225" t="s">
        <v>644</v>
      </c>
      <c r="I385" s="225" t="s">
        <v>645</v>
      </c>
      <c r="J385" s="225" t="s">
        <v>646</v>
      </c>
      <c r="K385" s="225" t="s">
        <v>700</v>
      </c>
      <c r="L385" s="225" t="s">
        <v>648</v>
      </c>
      <c r="M385" s="241" t="s">
        <v>618</v>
      </c>
      <c r="N385" s="225" t="s">
        <v>873</v>
      </c>
    </row>
    <row r="386" spans="1:14">
      <c r="A386" s="102" t="s">
        <v>863</v>
      </c>
      <c r="B386" s="102" t="s">
        <v>916</v>
      </c>
      <c r="C386" s="226">
        <v>45851.538194444445</v>
      </c>
      <c r="D386" s="226">
        <v>45851.538194444445</v>
      </c>
      <c r="E386" s="226">
        <v>45851.586805555555</v>
      </c>
      <c r="F386" s="224">
        <f t="shared" ref="F386:F449" si="6">E386-D386</f>
        <v>4.8611111109494232E-2</v>
      </c>
      <c r="G386" s="225" t="s">
        <v>637</v>
      </c>
      <c r="H386" s="225" t="s">
        <v>644</v>
      </c>
      <c r="I386" s="225" t="s">
        <v>645</v>
      </c>
      <c r="J386" s="225" t="s">
        <v>646</v>
      </c>
      <c r="K386" s="225" t="s">
        <v>700</v>
      </c>
      <c r="L386" s="225" t="s">
        <v>648</v>
      </c>
      <c r="M386" s="241" t="s">
        <v>618</v>
      </c>
      <c r="N386" s="225" t="s">
        <v>873</v>
      </c>
    </row>
    <row r="387" spans="1:14">
      <c r="A387" s="225" t="s">
        <v>862</v>
      </c>
      <c r="B387" s="227" t="s">
        <v>612</v>
      </c>
      <c r="C387" s="226">
        <v>45851.577777777777</v>
      </c>
      <c r="D387" s="226">
        <v>45851.577777777777</v>
      </c>
      <c r="E387" s="226">
        <v>45851.584722222222</v>
      </c>
      <c r="F387" s="224">
        <f t="shared" si="6"/>
        <v>6.9444444452528842E-3</v>
      </c>
      <c r="G387" s="225" t="s">
        <v>637</v>
      </c>
      <c r="H387" s="225" t="s">
        <v>644</v>
      </c>
      <c r="I387" s="225" t="s">
        <v>645</v>
      </c>
      <c r="J387" s="225" t="s">
        <v>646</v>
      </c>
      <c r="K387" s="225" t="s">
        <v>647</v>
      </c>
      <c r="L387" s="225" t="s">
        <v>648</v>
      </c>
      <c r="M387" s="241" t="s">
        <v>618</v>
      </c>
      <c r="N387" s="225" t="s">
        <v>917</v>
      </c>
    </row>
    <row r="388" spans="1:14">
      <c r="A388" s="225" t="s">
        <v>862</v>
      </c>
      <c r="B388" s="227" t="s">
        <v>612</v>
      </c>
      <c r="C388" s="226">
        <v>45852.291666666664</v>
      </c>
      <c r="D388" s="226">
        <v>45852.298611111109</v>
      </c>
      <c r="E388" s="226">
        <v>45852.305555555555</v>
      </c>
      <c r="F388" s="224">
        <f t="shared" si="6"/>
        <v>6.9444444452528842E-3</v>
      </c>
      <c r="G388" s="225" t="s">
        <v>613</v>
      </c>
      <c r="H388" s="225"/>
      <c r="I388" s="225" t="s">
        <v>614</v>
      </c>
      <c r="J388" s="225" t="s">
        <v>615</v>
      </c>
      <c r="K388" s="225" t="s">
        <v>868</v>
      </c>
      <c r="L388" s="225" t="s">
        <v>655</v>
      </c>
      <c r="M388" s="241" t="s">
        <v>656</v>
      </c>
      <c r="N388" s="225" t="s">
        <v>869</v>
      </c>
    </row>
    <row r="389" spans="1:14">
      <c r="A389" s="225" t="s">
        <v>870</v>
      </c>
      <c r="B389" s="227" t="s">
        <v>612</v>
      </c>
      <c r="C389" s="226">
        <v>45852.291666666664</v>
      </c>
      <c r="D389" s="226">
        <v>45852.298611111109</v>
      </c>
      <c r="E389" s="226">
        <v>45852.305555555555</v>
      </c>
      <c r="F389" s="224">
        <f t="shared" si="6"/>
        <v>6.9444444452528842E-3</v>
      </c>
      <c r="G389" s="225" t="s">
        <v>613</v>
      </c>
      <c r="H389" s="225"/>
      <c r="I389" s="225" t="s">
        <v>614</v>
      </c>
      <c r="J389" s="225" t="s">
        <v>615</v>
      </c>
      <c r="K389" s="225" t="s">
        <v>868</v>
      </c>
      <c r="L389" s="225" t="s">
        <v>655</v>
      </c>
      <c r="M389" s="241" t="s">
        <v>656</v>
      </c>
      <c r="N389" s="225" t="s">
        <v>869</v>
      </c>
    </row>
    <row r="390" spans="1:14">
      <c r="A390" s="225" t="s">
        <v>643</v>
      </c>
      <c r="B390" s="227" t="s">
        <v>612</v>
      </c>
      <c r="C390" s="226">
        <v>45852.291666666664</v>
      </c>
      <c r="D390" s="226">
        <v>45852.298611111109</v>
      </c>
      <c r="E390" s="226">
        <v>45852.305555555555</v>
      </c>
      <c r="F390" s="224">
        <f t="shared" si="6"/>
        <v>6.9444444452528842E-3</v>
      </c>
      <c r="G390" s="225" t="s">
        <v>613</v>
      </c>
      <c r="H390" s="225"/>
      <c r="I390" s="225" t="s">
        <v>614</v>
      </c>
      <c r="J390" s="225" t="s">
        <v>615</v>
      </c>
      <c r="K390" s="225" t="s">
        <v>868</v>
      </c>
      <c r="L390" s="225" t="s">
        <v>655</v>
      </c>
      <c r="M390" s="241" t="s">
        <v>656</v>
      </c>
      <c r="N390" s="225" t="s">
        <v>869</v>
      </c>
    </row>
    <row r="391" spans="1:14">
      <c r="A391" s="225" t="s">
        <v>759</v>
      </c>
      <c r="B391" s="227" t="s">
        <v>612</v>
      </c>
      <c r="C391" s="226">
        <v>45852.291666666664</v>
      </c>
      <c r="D391" s="226">
        <v>45852.298611111109</v>
      </c>
      <c r="E391" s="226">
        <v>45852.305555555555</v>
      </c>
      <c r="F391" s="224">
        <f t="shared" si="6"/>
        <v>6.9444444452528842E-3</v>
      </c>
      <c r="G391" s="225" t="s">
        <v>613</v>
      </c>
      <c r="H391" s="225"/>
      <c r="I391" s="225" t="s">
        <v>614</v>
      </c>
      <c r="J391" s="225" t="s">
        <v>615</v>
      </c>
      <c r="K391" s="225" t="s">
        <v>868</v>
      </c>
      <c r="L391" s="225" t="s">
        <v>655</v>
      </c>
      <c r="M391" s="241" t="s">
        <v>656</v>
      </c>
      <c r="N391" s="225" t="s">
        <v>869</v>
      </c>
    </row>
    <row r="392" spans="1:14">
      <c r="A392" s="225" t="s">
        <v>850</v>
      </c>
      <c r="B392" s="227" t="s">
        <v>612</v>
      </c>
      <c r="C392" s="226">
        <v>45852.291666666664</v>
      </c>
      <c r="D392" s="226">
        <v>45852.298611111109</v>
      </c>
      <c r="E392" s="226">
        <v>45852.305555555555</v>
      </c>
      <c r="F392" s="224">
        <f t="shared" si="6"/>
        <v>6.9444444452528842E-3</v>
      </c>
      <c r="G392" s="225" t="s">
        <v>613</v>
      </c>
      <c r="H392" s="225"/>
      <c r="I392" s="225" t="s">
        <v>614</v>
      </c>
      <c r="J392" s="225" t="s">
        <v>615</v>
      </c>
      <c r="K392" s="225" t="s">
        <v>868</v>
      </c>
      <c r="L392" s="225" t="s">
        <v>655</v>
      </c>
      <c r="M392" s="241" t="s">
        <v>656</v>
      </c>
      <c r="N392" s="225" t="s">
        <v>869</v>
      </c>
    </row>
    <row r="393" spans="1:14">
      <c r="A393" s="225" t="s">
        <v>918</v>
      </c>
      <c r="B393" s="102" t="s">
        <v>919</v>
      </c>
      <c r="C393" s="228">
        <v>45852.405555555553</v>
      </c>
      <c r="D393" s="228">
        <v>45852.405555555553</v>
      </c>
      <c r="E393" s="228">
        <v>45852.416666666664</v>
      </c>
      <c r="F393" s="224">
        <f t="shared" si="6"/>
        <v>1.1111111110949423E-2</v>
      </c>
      <c r="G393" s="225" t="s">
        <v>637</v>
      </c>
      <c r="H393" s="225" t="s">
        <v>644</v>
      </c>
      <c r="I393" s="225" t="s">
        <v>770</v>
      </c>
      <c r="J393" s="225" t="s">
        <v>771</v>
      </c>
      <c r="K393" s="225" t="s">
        <v>920</v>
      </c>
      <c r="L393" s="225" t="s">
        <v>773</v>
      </c>
      <c r="M393" s="241" t="s">
        <v>821</v>
      </c>
      <c r="N393" s="225" t="s">
        <v>822</v>
      </c>
    </row>
    <row r="394" spans="1:14">
      <c r="A394" s="225" t="s">
        <v>918</v>
      </c>
      <c r="B394" s="102" t="s">
        <v>921</v>
      </c>
      <c r="C394" s="228">
        <v>45852.405555555553</v>
      </c>
      <c r="D394" s="228">
        <v>45852.405555555553</v>
      </c>
      <c r="E394" s="228">
        <v>45852.416666666664</v>
      </c>
      <c r="F394" s="224">
        <f t="shared" si="6"/>
        <v>1.1111111110949423E-2</v>
      </c>
      <c r="G394" s="225" t="s">
        <v>637</v>
      </c>
      <c r="H394" s="225" t="s">
        <v>644</v>
      </c>
      <c r="I394" s="225" t="s">
        <v>770</v>
      </c>
      <c r="J394" s="225" t="s">
        <v>771</v>
      </c>
      <c r="K394" s="225" t="s">
        <v>920</v>
      </c>
      <c r="L394" s="225" t="s">
        <v>773</v>
      </c>
      <c r="M394" s="241" t="s">
        <v>821</v>
      </c>
      <c r="N394" s="225" t="s">
        <v>822</v>
      </c>
    </row>
    <row r="395" spans="1:14">
      <c r="A395" s="225" t="s">
        <v>918</v>
      </c>
      <c r="B395" s="102" t="s">
        <v>922</v>
      </c>
      <c r="C395" s="228">
        <v>45852.405555555553</v>
      </c>
      <c r="D395" s="228">
        <v>45852.405555555553</v>
      </c>
      <c r="E395" s="228">
        <v>45852.416666666664</v>
      </c>
      <c r="F395" s="224">
        <f t="shared" si="6"/>
        <v>1.1111111110949423E-2</v>
      </c>
      <c r="G395" s="225" t="s">
        <v>637</v>
      </c>
      <c r="H395" s="225" t="s">
        <v>644</v>
      </c>
      <c r="I395" s="225" t="s">
        <v>770</v>
      </c>
      <c r="J395" s="225" t="s">
        <v>771</v>
      </c>
      <c r="K395" s="225" t="s">
        <v>920</v>
      </c>
      <c r="L395" s="225" t="s">
        <v>773</v>
      </c>
      <c r="M395" s="241" t="s">
        <v>821</v>
      </c>
      <c r="N395" s="225" t="s">
        <v>822</v>
      </c>
    </row>
    <row r="396" spans="1:14">
      <c r="A396" s="225" t="s">
        <v>918</v>
      </c>
      <c r="B396" s="102" t="s">
        <v>923</v>
      </c>
      <c r="C396" s="228">
        <v>45852.405555555553</v>
      </c>
      <c r="D396" s="228">
        <v>45852.405555555553</v>
      </c>
      <c r="E396" s="228">
        <v>45852.416666666664</v>
      </c>
      <c r="F396" s="224">
        <f t="shared" si="6"/>
        <v>1.1111111110949423E-2</v>
      </c>
      <c r="G396" s="225" t="s">
        <v>637</v>
      </c>
      <c r="H396" s="225" t="s">
        <v>644</v>
      </c>
      <c r="I396" s="225" t="s">
        <v>770</v>
      </c>
      <c r="J396" s="225" t="s">
        <v>771</v>
      </c>
      <c r="K396" s="225" t="s">
        <v>920</v>
      </c>
      <c r="L396" s="225" t="s">
        <v>773</v>
      </c>
      <c r="M396" s="241" t="s">
        <v>821</v>
      </c>
      <c r="N396" s="225" t="s">
        <v>822</v>
      </c>
    </row>
    <row r="397" spans="1:14">
      <c r="A397" s="225" t="s">
        <v>918</v>
      </c>
      <c r="B397" s="102" t="s">
        <v>924</v>
      </c>
      <c r="C397" s="228">
        <v>45852.405555555553</v>
      </c>
      <c r="D397" s="228">
        <v>45852.405555555553</v>
      </c>
      <c r="E397" s="228">
        <v>45852.416666666664</v>
      </c>
      <c r="F397" s="224">
        <f t="shared" si="6"/>
        <v>1.1111111110949423E-2</v>
      </c>
      <c r="G397" s="225" t="s">
        <v>637</v>
      </c>
      <c r="H397" s="225" t="s">
        <v>644</v>
      </c>
      <c r="I397" s="225" t="s">
        <v>770</v>
      </c>
      <c r="J397" s="225" t="s">
        <v>771</v>
      </c>
      <c r="K397" s="225" t="s">
        <v>920</v>
      </c>
      <c r="L397" s="225" t="s">
        <v>773</v>
      </c>
      <c r="M397" s="241" t="s">
        <v>821</v>
      </c>
      <c r="N397" s="225" t="s">
        <v>822</v>
      </c>
    </row>
    <row r="398" spans="1:14">
      <c r="A398" s="225" t="s">
        <v>925</v>
      </c>
      <c r="B398" s="102" t="s">
        <v>624</v>
      </c>
      <c r="C398" s="228">
        <v>45852.405555555553</v>
      </c>
      <c r="D398" s="228">
        <v>45852.405555555553</v>
      </c>
      <c r="E398" s="228">
        <v>45852.416666666664</v>
      </c>
      <c r="F398" s="224">
        <f t="shared" si="6"/>
        <v>1.1111111110949423E-2</v>
      </c>
      <c r="G398" s="225" t="s">
        <v>637</v>
      </c>
      <c r="H398" s="225" t="s">
        <v>644</v>
      </c>
      <c r="I398" s="225" t="s">
        <v>770</v>
      </c>
      <c r="J398" s="225" t="s">
        <v>771</v>
      </c>
      <c r="K398" s="225" t="s">
        <v>920</v>
      </c>
      <c r="L398" s="225" t="s">
        <v>773</v>
      </c>
      <c r="M398" s="241" t="s">
        <v>821</v>
      </c>
      <c r="N398" s="225" t="s">
        <v>822</v>
      </c>
    </row>
    <row r="399" spans="1:14">
      <c r="A399" s="225" t="s">
        <v>925</v>
      </c>
      <c r="B399" s="102" t="s">
        <v>633</v>
      </c>
      <c r="C399" s="228">
        <v>45852.405555555553</v>
      </c>
      <c r="D399" s="228">
        <v>45852.405555555553</v>
      </c>
      <c r="E399" s="228">
        <v>45852.416666666664</v>
      </c>
      <c r="F399" s="224">
        <f t="shared" si="6"/>
        <v>1.1111111110949423E-2</v>
      </c>
      <c r="G399" s="225" t="s">
        <v>637</v>
      </c>
      <c r="H399" s="225" t="s">
        <v>644</v>
      </c>
      <c r="I399" s="225" t="s">
        <v>770</v>
      </c>
      <c r="J399" s="225" t="s">
        <v>771</v>
      </c>
      <c r="K399" s="225" t="s">
        <v>920</v>
      </c>
      <c r="L399" s="225" t="s">
        <v>773</v>
      </c>
      <c r="M399" s="241" t="s">
        <v>821</v>
      </c>
      <c r="N399" s="225" t="s">
        <v>822</v>
      </c>
    </row>
    <row r="400" spans="1:14">
      <c r="A400" s="225" t="s">
        <v>925</v>
      </c>
      <c r="B400" s="102" t="s">
        <v>631</v>
      </c>
      <c r="C400" s="228">
        <v>45852.405555555553</v>
      </c>
      <c r="D400" s="228">
        <v>45852.405555555553</v>
      </c>
      <c r="E400" s="228">
        <v>45852.416666666664</v>
      </c>
      <c r="F400" s="224">
        <f t="shared" si="6"/>
        <v>1.1111111110949423E-2</v>
      </c>
      <c r="G400" s="225" t="s">
        <v>637</v>
      </c>
      <c r="H400" s="225" t="s">
        <v>644</v>
      </c>
      <c r="I400" s="225" t="s">
        <v>770</v>
      </c>
      <c r="J400" s="225" t="s">
        <v>771</v>
      </c>
      <c r="K400" s="225" t="s">
        <v>920</v>
      </c>
      <c r="L400" s="225" t="s">
        <v>773</v>
      </c>
      <c r="M400" s="241" t="s">
        <v>821</v>
      </c>
      <c r="N400" s="225" t="s">
        <v>822</v>
      </c>
    </row>
    <row r="401" spans="1:14">
      <c r="A401" s="225" t="s">
        <v>925</v>
      </c>
      <c r="B401" s="123" t="s">
        <v>632</v>
      </c>
      <c r="C401" s="228">
        <v>45852.405555555553</v>
      </c>
      <c r="D401" s="228">
        <v>45852.405555555553</v>
      </c>
      <c r="E401" s="228">
        <v>45852.416666666664</v>
      </c>
      <c r="F401" s="224">
        <f t="shared" si="6"/>
        <v>1.1111111110949423E-2</v>
      </c>
      <c r="G401" s="225" t="s">
        <v>637</v>
      </c>
      <c r="H401" s="225" t="s">
        <v>644</v>
      </c>
      <c r="I401" s="225" t="s">
        <v>770</v>
      </c>
      <c r="J401" s="225" t="s">
        <v>771</v>
      </c>
      <c r="K401" s="225" t="s">
        <v>920</v>
      </c>
      <c r="L401" s="225" t="s">
        <v>773</v>
      </c>
      <c r="M401" s="241" t="s">
        <v>821</v>
      </c>
      <c r="N401" s="225" t="s">
        <v>822</v>
      </c>
    </row>
    <row r="402" spans="1:14">
      <c r="A402" s="225" t="s">
        <v>925</v>
      </c>
      <c r="B402" s="123" t="s">
        <v>630</v>
      </c>
      <c r="C402" s="228">
        <v>45852.405555555553</v>
      </c>
      <c r="D402" s="228">
        <v>45852.405555555553</v>
      </c>
      <c r="E402" s="228">
        <v>45852.416666666664</v>
      </c>
      <c r="F402" s="224">
        <f t="shared" si="6"/>
        <v>1.1111111110949423E-2</v>
      </c>
      <c r="G402" s="225" t="s">
        <v>637</v>
      </c>
      <c r="H402" s="225" t="s">
        <v>644</v>
      </c>
      <c r="I402" s="225" t="s">
        <v>770</v>
      </c>
      <c r="J402" s="225" t="s">
        <v>771</v>
      </c>
      <c r="K402" s="225" t="s">
        <v>920</v>
      </c>
      <c r="L402" s="225" t="s">
        <v>773</v>
      </c>
      <c r="M402" s="241" t="s">
        <v>821</v>
      </c>
      <c r="N402" s="225" t="s">
        <v>822</v>
      </c>
    </row>
    <row r="403" spans="1:14">
      <c r="A403" s="225" t="s">
        <v>926</v>
      </c>
      <c r="B403" s="123" t="s">
        <v>631</v>
      </c>
      <c r="C403" s="228">
        <v>45852.405555555553</v>
      </c>
      <c r="D403" s="228">
        <v>45852.405555555553</v>
      </c>
      <c r="E403" s="228">
        <v>45852.416666666664</v>
      </c>
      <c r="F403" s="224">
        <f t="shared" si="6"/>
        <v>1.1111111110949423E-2</v>
      </c>
      <c r="G403" s="225" t="s">
        <v>637</v>
      </c>
      <c r="H403" s="225" t="s">
        <v>644</v>
      </c>
      <c r="I403" s="225" t="s">
        <v>770</v>
      </c>
      <c r="J403" s="225" t="s">
        <v>771</v>
      </c>
      <c r="K403" s="225" t="s">
        <v>920</v>
      </c>
      <c r="L403" s="225" t="s">
        <v>773</v>
      </c>
      <c r="M403" s="241" t="s">
        <v>821</v>
      </c>
      <c r="N403" s="225" t="s">
        <v>822</v>
      </c>
    </row>
    <row r="404" spans="1:14">
      <c r="A404" s="225" t="s">
        <v>926</v>
      </c>
      <c r="B404" s="102" t="s">
        <v>927</v>
      </c>
      <c r="C404" s="228">
        <v>45852.405555555553</v>
      </c>
      <c r="D404" s="228">
        <v>45852.405555555553</v>
      </c>
      <c r="E404" s="228">
        <v>45852.416666666664</v>
      </c>
      <c r="F404" s="224">
        <f t="shared" si="6"/>
        <v>1.1111111110949423E-2</v>
      </c>
      <c r="G404" s="225" t="s">
        <v>637</v>
      </c>
      <c r="H404" s="225" t="s">
        <v>644</v>
      </c>
      <c r="I404" s="225" t="s">
        <v>770</v>
      </c>
      <c r="J404" s="225" t="s">
        <v>771</v>
      </c>
      <c r="K404" s="225" t="s">
        <v>920</v>
      </c>
      <c r="L404" s="225" t="s">
        <v>773</v>
      </c>
      <c r="M404" s="241" t="s">
        <v>821</v>
      </c>
      <c r="N404" s="225" t="s">
        <v>822</v>
      </c>
    </row>
    <row r="405" spans="1:14">
      <c r="A405" s="225" t="s">
        <v>926</v>
      </c>
      <c r="B405" s="102" t="s">
        <v>928</v>
      </c>
      <c r="C405" s="228">
        <v>45852.405555555553</v>
      </c>
      <c r="D405" s="228">
        <v>45852.405555555553</v>
      </c>
      <c r="E405" s="228">
        <v>45852.416666666664</v>
      </c>
      <c r="F405" s="224">
        <f t="shared" si="6"/>
        <v>1.1111111110949423E-2</v>
      </c>
      <c r="G405" s="225" t="s">
        <v>637</v>
      </c>
      <c r="H405" s="225" t="s">
        <v>644</v>
      </c>
      <c r="I405" s="225" t="s">
        <v>770</v>
      </c>
      <c r="J405" s="225" t="s">
        <v>771</v>
      </c>
      <c r="K405" s="225" t="s">
        <v>920</v>
      </c>
      <c r="L405" s="225" t="s">
        <v>773</v>
      </c>
      <c r="M405" s="241" t="s">
        <v>821</v>
      </c>
      <c r="N405" s="225" t="s">
        <v>822</v>
      </c>
    </row>
    <row r="406" spans="1:14">
      <c r="A406" s="225" t="s">
        <v>623</v>
      </c>
      <c r="B406" s="102" t="s">
        <v>624</v>
      </c>
      <c r="C406" s="228">
        <v>45852.405555555553</v>
      </c>
      <c r="D406" s="228">
        <v>45852.405555555553</v>
      </c>
      <c r="E406" s="228">
        <v>45852.416666666664</v>
      </c>
      <c r="F406" s="224">
        <f t="shared" si="6"/>
        <v>1.1111111110949423E-2</v>
      </c>
      <c r="G406" s="225" t="s">
        <v>637</v>
      </c>
      <c r="H406" s="225" t="s">
        <v>644</v>
      </c>
      <c r="I406" s="225" t="s">
        <v>770</v>
      </c>
      <c r="J406" s="225" t="s">
        <v>771</v>
      </c>
      <c r="K406" s="225" t="s">
        <v>920</v>
      </c>
      <c r="L406" s="225" t="s">
        <v>773</v>
      </c>
      <c r="M406" s="241" t="s">
        <v>821</v>
      </c>
      <c r="N406" s="225" t="s">
        <v>822</v>
      </c>
    </row>
    <row r="407" spans="1:14">
      <c r="A407" s="225" t="s">
        <v>623</v>
      </c>
      <c r="B407" s="102" t="s">
        <v>630</v>
      </c>
      <c r="C407" s="228">
        <v>45852.405555555553</v>
      </c>
      <c r="D407" s="228">
        <v>45852.405555555553</v>
      </c>
      <c r="E407" s="228">
        <v>45852.416666666664</v>
      </c>
      <c r="F407" s="224">
        <f t="shared" si="6"/>
        <v>1.1111111110949423E-2</v>
      </c>
      <c r="G407" s="225" t="s">
        <v>637</v>
      </c>
      <c r="H407" s="225" t="s">
        <v>644</v>
      </c>
      <c r="I407" s="225" t="s">
        <v>770</v>
      </c>
      <c r="J407" s="225" t="s">
        <v>771</v>
      </c>
      <c r="K407" s="225" t="s">
        <v>920</v>
      </c>
      <c r="L407" s="225" t="s">
        <v>773</v>
      </c>
      <c r="M407" s="241" t="s">
        <v>821</v>
      </c>
      <c r="N407" s="225" t="s">
        <v>822</v>
      </c>
    </row>
    <row r="408" spans="1:14">
      <c r="A408" s="225" t="s">
        <v>623</v>
      </c>
      <c r="B408" s="102" t="s">
        <v>631</v>
      </c>
      <c r="C408" s="228">
        <v>45852.405555555553</v>
      </c>
      <c r="D408" s="228">
        <v>45852.405555555553</v>
      </c>
      <c r="E408" s="228">
        <v>45852.416666666664</v>
      </c>
      <c r="F408" s="224">
        <f t="shared" si="6"/>
        <v>1.1111111110949423E-2</v>
      </c>
      <c r="G408" s="225" t="s">
        <v>637</v>
      </c>
      <c r="H408" s="225" t="s">
        <v>644</v>
      </c>
      <c r="I408" s="225" t="s">
        <v>770</v>
      </c>
      <c r="J408" s="225" t="s">
        <v>771</v>
      </c>
      <c r="K408" s="225" t="s">
        <v>920</v>
      </c>
      <c r="L408" s="225" t="s">
        <v>773</v>
      </c>
      <c r="M408" s="241" t="s">
        <v>821</v>
      </c>
      <c r="N408" s="225" t="s">
        <v>822</v>
      </c>
    </row>
    <row r="409" spans="1:14">
      <c r="A409" s="225" t="s">
        <v>623</v>
      </c>
      <c r="B409" s="102" t="s">
        <v>632</v>
      </c>
      <c r="C409" s="228">
        <v>45852.405555555553</v>
      </c>
      <c r="D409" s="228">
        <v>45852.405555555553</v>
      </c>
      <c r="E409" s="228">
        <v>45852.416666666664</v>
      </c>
      <c r="F409" s="224">
        <f t="shared" si="6"/>
        <v>1.1111111110949423E-2</v>
      </c>
      <c r="G409" s="225" t="s">
        <v>637</v>
      </c>
      <c r="H409" s="225" t="s">
        <v>644</v>
      </c>
      <c r="I409" s="225" t="s">
        <v>770</v>
      </c>
      <c r="J409" s="225" t="s">
        <v>771</v>
      </c>
      <c r="K409" s="225" t="s">
        <v>920</v>
      </c>
      <c r="L409" s="225" t="s">
        <v>773</v>
      </c>
      <c r="M409" s="241" t="s">
        <v>821</v>
      </c>
      <c r="N409" s="225" t="s">
        <v>822</v>
      </c>
    </row>
    <row r="410" spans="1:14">
      <c r="A410" s="225" t="s">
        <v>623</v>
      </c>
      <c r="B410" s="102" t="s">
        <v>633</v>
      </c>
      <c r="C410" s="228">
        <v>45852.405555555553</v>
      </c>
      <c r="D410" s="228">
        <v>45852.405555555553</v>
      </c>
      <c r="E410" s="228">
        <v>45852.416666666664</v>
      </c>
      <c r="F410" s="224">
        <f t="shared" si="6"/>
        <v>1.1111111110949423E-2</v>
      </c>
      <c r="G410" s="225" t="s">
        <v>637</v>
      </c>
      <c r="H410" s="225" t="s">
        <v>644</v>
      </c>
      <c r="I410" s="225" t="s">
        <v>770</v>
      </c>
      <c r="J410" s="225" t="s">
        <v>771</v>
      </c>
      <c r="K410" s="225" t="s">
        <v>920</v>
      </c>
      <c r="L410" s="225" t="s">
        <v>773</v>
      </c>
      <c r="M410" s="241" t="s">
        <v>821</v>
      </c>
      <c r="N410" s="225" t="s">
        <v>822</v>
      </c>
    </row>
    <row r="411" spans="1:14">
      <c r="A411" s="225" t="s">
        <v>634</v>
      </c>
      <c r="B411" s="102" t="s">
        <v>630</v>
      </c>
      <c r="C411" s="228">
        <v>45852.405555555553</v>
      </c>
      <c r="D411" s="228">
        <v>45852.405555555553</v>
      </c>
      <c r="E411" s="228">
        <v>45852.416666666664</v>
      </c>
      <c r="F411" s="224">
        <f t="shared" si="6"/>
        <v>1.1111111110949423E-2</v>
      </c>
      <c r="G411" s="225" t="s">
        <v>637</v>
      </c>
      <c r="H411" s="225" t="s">
        <v>644</v>
      </c>
      <c r="I411" s="225" t="s">
        <v>770</v>
      </c>
      <c r="J411" s="225" t="s">
        <v>771</v>
      </c>
      <c r="K411" s="225" t="s">
        <v>920</v>
      </c>
      <c r="L411" s="225" t="s">
        <v>773</v>
      </c>
      <c r="M411" s="241" t="s">
        <v>821</v>
      </c>
      <c r="N411" s="225" t="s">
        <v>822</v>
      </c>
    </row>
    <row r="412" spans="1:14">
      <c r="A412" s="225" t="s">
        <v>634</v>
      </c>
      <c r="B412" s="102" t="s">
        <v>631</v>
      </c>
      <c r="C412" s="228">
        <v>45852.405555555553</v>
      </c>
      <c r="D412" s="228">
        <v>45852.405555555553</v>
      </c>
      <c r="E412" s="228">
        <v>45852.416666666664</v>
      </c>
      <c r="F412" s="224">
        <f t="shared" si="6"/>
        <v>1.1111111110949423E-2</v>
      </c>
      <c r="G412" s="225" t="s">
        <v>637</v>
      </c>
      <c r="H412" s="225" t="s">
        <v>644</v>
      </c>
      <c r="I412" s="225" t="s">
        <v>770</v>
      </c>
      <c r="J412" s="225" t="s">
        <v>771</v>
      </c>
      <c r="K412" s="225" t="s">
        <v>920</v>
      </c>
      <c r="L412" s="225" t="s">
        <v>773</v>
      </c>
      <c r="M412" s="241" t="s">
        <v>821</v>
      </c>
      <c r="N412" s="225" t="s">
        <v>822</v>
      </c>
    </row>
    <row r="413" spans="1:14">
      <c r="A413" s="225" t="s">
        <v>634</v>
      </c>
      <c r="B413" s="102" t="s">
        <v>632</v>
      </c>
      <c r="C413" s="228">
        <v>45852.405555555553</v>
      </c>
      <c r="D413" s="228">
        <v>45852.405555555553</v>
      </c>
      <c r="E413" s="228">
        <v>45852.416666666664</v>
      </c>
      <c r="F413" s="224">
        <f t="shared" si="6"/>
        <v>1.1111111110949423E-2</v>
      </c>
      <c r="G413" s="225" t="s">
        <v>637</v>
      </c>
      <c r="H413" s="225" t="s">
        <v>644</v>
      </c>
      <c r="I413" s="225" t="s">
        <v>770</v>
      </c>
      <c r="J413" s="225" t="s">
        <v>771</v>
      </c>
      <c r="K413" s="225" t="s">
        <v>920</v>
      </c>
      <c r="L413" s="225" t="s">
        <v>773</v>
      </c>
      <c r="M413" s="241" t="s">
        <v>821</v>
      </c>
      <c r="N413" s="225" t="s">
        <v>822</v>
      </c>
    </row>
    <row r="414" spans="1:14">
      <c r="A414" s="225" t="s">
        <v>634</v>
      </c>
      <c r="B414" s="102" t="s">
        <v>633</v>
      </c>
      <c r="C414" s="228">
        <v>45852.405555555553</v>
      </c>
      <c r="D414" s="228">
        <v>45852.405555555553</v>
      </c>
      <c r="E414" s="228">
        <v>45852.416666666664</v>
      </c>
      <c r="F414" s="224">
        <f t="shared" si="6"/>
        <v>1.1111111110949423E-2</v>
      </c>
      <c r="G414" s="225" t="s">
        <v>637</v>
      </c>
      <c r="H414" s="225" t="s">
        <v>644</v>
      </c>
      <c r="I414" s="225" t="s">
        <v>770</v>
      </c>
      <c r="J414" s="225" t="s">
        <v>771</v>
      </c>
      <c r="K414" s="225" t="s">
        <v>920</v>
      </c>
      <c r="L414" s="225" t="s">
        <v>773</v>
      </c>
      <c r="M414" s="241" t="s">
        <v>821</v>
      </c>
      <c r="N414" s="225" t="s">
        <v>822</v>
      </c>
    </row>
    <row r="415" spans="1:14">
      <c r="A415" s="225" t="s">
        <v>634</v>
      </c>
      <c r="B415" s="102" t="s">
        <v>624</v>
      </c>
      <c r="C415" s="228">
        <v>45852.405555555553</v>
      </c>
      <c r="D415" s="228">
        <v>45852.405555555553</v>
      </c>
      <c r="E415" s="228">
        <v>45852.416666666664</v>
      </c>
      <c r="F415" s="224">
        <f t="shared" si="6"/>
        <v>1.1111111110949423E-2</v>
      </c>
      <c r="G415" s="225" t="s">
        <v>637</v>
      </c>
      <c r="H415" s="225" t="s">
        <v>644</v>
      </c>
      <c r="I415" s="225" t="s">
        <v>770</v>
      </c>
      <c r="J415" s="225" t="s">
        <v>771</v>
      </c>
      <c r="K415" s="225" t="s">
        <v>920</v>
      </c>
      <c r="L415" s="225" t="s">
        <v>773</v>
      </c>
      <c r="M415" s="241" t="s">
        <v>821</v>
      </c>
      <c r="N415" s="225" t="s">
        <v>822</v>
      </c>
    </row>
    <row r="416" spans="1:14">
      <c r="A416" s="225" t="s">
        <v>929</v>
      </c>
      <c r="B416" s="102" t="s">
        <v>930</v>
      </c>
      <c r="C416" s="228">
        <v>45852.405555555553</v>
      </c>
      <c r="D416" s="228">
        <v>45852.405555555553</v>
      </c>
      <c r="E416" s="228">
        <v>45852.416666666664</v>
      </c>
      <c r="F416" s="224">
        <f t="shared" si="6"/>
        <v>1.1111111110949423E-2</v>
      </c>
      <c r="G416" s="225" t="s">
        <v>637</v>
      </c>
      <c r="H416" s="225" t="s">
        <v>644</v>
      </c>
      <c r="I416" s="225" t="s">
        <v>770</v>
      </c>
      <c r="J416" s="225" t="s">
        <v>771</v>
      </c>
      <c r="K416" s="225" t="s">
        <v>920</v>
      </c>
      <c r="L416" s="225" t="s">
        <v>773</v>
      </c>
      <c r="M416" s="241" t="s">
        <v>821</v>
      </c>
      <c r="N416" s="225" t="s">
        <v>822</v>
      </c>
    </row>
    <row r="417" spans="1:14">
      <c r="A417" s="225" t="s">
        <v>929</v>
      </c>
      <c r="B417" s="102" t="s">
        <v>630</v>
      </c>
      <c r="C417" s="228">
        <v>45852.405555555553</v>
      </c>
      <c r="D417" s="228">
        <v>45852.405555555553</v>
      </c>
      <c r="E417" s="228">
        <v>45852.416666666664</v>
      </c>
      <c r="F417" s="224">
        <f t="shared" si="6"/>
        <v>1.1111111110949423E-2</v>
      </c>
      <c r="G417" s="225" t="s">
        <v>637</v>
      </c>
      <c r="H417" s="225" t="s">
        <v>644</v>
      </c>
      <c r="I417" s="225" t="s">
        <v>770</v>
      </c>
      <c r="J417" s="225" t="s">
        <v>771</v>
      </c>
      <c r="K417" s="225" t="s">
        <v>920</v>
      </c>
      <c r="L417" s="225" t="s">
        <v>773</v>
      </c>
      <c r="M417" s="241" t="s">
        <v>821</v>
      </c>
      <c r="N417" s="225" t="s">
        <v>822</v>
      </c>
    </row>
    <row r="418" spans="1:14">
      <c r="A418" s="225" t="s">
        <v>929</v>
      </c>
      <c r="B418" s="102" t="s">
        <v>624</v>
      </c>
      <c r="C418" s="228">
        <v>45852.405555555553</v>
      </c>
      <c r="D418" s="228">
        <v>45852.405555555553</v>
      </c>
      <c r="E418" s="228">
        <v>45852.416666666664</v>
      </c>
      <c r="F418" s="224">
        <f t="shared" si="6"/>
        <v>1.1111111110949423E-2</v>
      </c>
      <c r="G418" s="225" t="s">
        <v>637</v>
      </c>
      <c r="H418" s="225" t="s">
        <v>644</v>
      </c>
      <c r="I418" s="225" t="s">
        <v>770</v>
      </c>
      <c r="J418" s="225" t="s">
        <v>771</v>
      </c>
      <c r="K418" s="225" t="s">
        <v>920</v>
      </c>
      <c r="L418" s="225" t="s">
        <v>773</v>
      </c>
      <c r="M418" s="241" t="s">
        <v>821</v>
      </c>
      <c r="N418" s="225" t="s">
        <v>822</v>
      </c>
    </row>
    <row r="419" spans="1:14">
      <c r="A419" s="225" t="s">
        <v>643</v>
      </c>
      <c r="B419" s="227" t="s">
        <v>612</v>
      </c>
      <c r="C419" s="226">
        <v>45853.344444444447</v>
      </c>
      <c r="D419" s="226">
        <v>45853.344444444447</v>
      </c>
      <c r="E419" s="226">
        <v>45853.375</v>
      </c>
      <c r="F419" s="224">
        <f t="shared" si="6"/>
        <v>3.0555555553291924E-2</v>
      </c>
      <c r="G419" s="225" t="s">
        <v>637</v>
      </c>
      <c r="H419" s="225" t="s">
        <v>644</v>
      </c>
      <c r="I419" s="225" t="s">
        <v>645</v>
      </c>
      <c r="J419" s="225" t="s">
        <v>646</v>
      </c>
      <c r="K419" s="225" t="s">
        <v>647</v>
      </c>
      <c r="L419" s="225" t="s">
        <v>648</v>
      </c>
      <c r="M419" s="241" t="s">
        <v>618</v>
      </c>
      <c r="N419" s="225" t="s">
        <v>931</v>
      </c>
    </row>
    <row r="420" spans="1:14">
      <c r="A420" s="225" t="s">
        <v>759</v>
      </c>
      <c r="B420" s="227" t="s">
        <v>612</v>
      </c>
      <c r="C420" s="226">
        <v>45853.464583333334</v>
      </c>
      <c r="D420" s="226">
        <v>45853.464583333334</v>
      </c>
      <c r="E420" s="226">
        <v>45853.5</v>
      </c>
      <c r="F420" s="224">
        <f t="shared" si="6"/>
        <v>3.5416666665696539E-2</v>
      </c>
      <c r="G420" s="225" t="s">
        <v>637</v>
      </c>
      <c r="H420" s="225" t="s">
        <v>644</v>
      </c>
      <c r="I420" s="225" t="s">
        <v>645</v>
      </c>
      <c r="J420" s="225" t="s">
        <v>646</v>
      </c>
      <c r="K420" s="225" t="s">
        <v>647</v>
      </c>
      <c r="L420" s="225" t="s">
        <v>648</v>
      </c>
      <c r="M420" s="241" t="s">
        <v>618</v>
      </c>
      <c r="N420" s="225" t="s">
        <v>932</v>
      </c>
    </row>
    <row r="421" spans="1:14">
      <c r="A421" s="225" t="s">
        <v>850</v>
      </c>
      <c r="B421" s="227" t="s">
        <v>612</v>
      </c>
      <c r="C421" s="226">
        <v>45853.464583333334</v>
      </c>
      <c r="D421" s="226">
        <v>45853.464583333334</v>
      </c>
      <c r="E421" s="226">
        <v>45853.5</v>
      </c>
      <c r="F421" s="224">
        <f t="shared" si="6"/>
        <v>3.5416666665696539E-2</v>
      </c>
      <c r="G421" s="225" t="s">
        <v>637</v>
      </c>
      <c r="H421" s="225" t="s">
        <v>644</v>
      </c>
      <c r="I421" s="225" t="s">
        <v>645</v>
      </c>
      <c r="J421" s="225" t="s">
        <v>646</v>
      </c>
      <c r="K421" s="225" t="s">
        <v>647</v>
      </c>
      <c r="L421" s="225" t="s">
        <v>648</v>
      </c>
      <c r="M421" s="241" t="s">
        <v>618</v>
      </c>
      <c r="N421" s="225" t="s">
        <v>932</v>
      </c>
    </row>
    <row r="422" spans="1:14">
      <c r="A422" s="225" t="s">
        <v>933</v>
      </c>
      <c r="B422" s="123" t="s">
        <v>934</v>
      </c>
      <c r="C422" s="226">
        <v>45853.603472222225</v>
      </c>
      <c r="D422" s="226">
        <v>45853.603472222225</v>
      </c>
      <c r="E422" s="226">
        <v>45854.541666666664</v>
      </c>
      <c r="F422" s="224">
        <f t="shared" si="6"/>
        <v>0.93819444443943212</v>
      </c>
      <c r="G422" s="225" t="s">
        <v>637</v>
      </c>
      <c r="H422" s="225" t="s">
        <v>644</v>
      </c>
      <c r="I422" s="225" t="s">
        <v>770</v>
      </c>
      <c r="J422" s="225" t="s">
        <v>771</v>
      </c>
      <c r="K422" s="225" t="s">
        <v>935</v>
      </c>
      <c r="L422" s="225" t="s">
        <v>648</v>
      </c>
      <c r="M422" s="241" t="s">
        <v>618</v>
      </c>
      <c r="N422" s="225" t="s">
        <v>936</v>
      </c>
    </row>
    <row r="423" spans="1:14">
      <c r="A423" s="225" t="s">
        <v>933</v>
      </c>
      <c r="B423" s="123" t="s">
        <v>937</v>
      </c>
      <c r="C423" s="226">
        <v>45853.603472222225</v>
      </c>
      <c r="D423" s="226">
        <v>45853.603472222225</v>
      </c>
      <c r="E423" s="226">
        <v>45854.541666666664</v>
      </c>
      <c r="F423" s="224">
        <f t="shared" si="6"/>
        <v>0.93819444443943212</v>
      </c>
      <c r="G423" s="225" t="s">
        <v>613</v>
      </c>
      <c r="H423" s="225"/>
      <c r="I423" s="225" t="s">
        <v>750</v>
      </c>
      <c r="J423" s="225" t="s">
        <v>275</v>
      </c>
      <c r="K423" s="225" t="s">
        <v>938</v>
      </c>
      <c r="L423" s="225" t="s">
        <v>752</v>
      </c>
      <c r="M423" s="241" t="s">
        <v>618</v>
      </c>
      <c r="N423" s="225" t="s">
        <v>939</v>
      </c>
    </row>
    <row r="424" spans="1:14">
      <c r="A424" s="225" t="s">
        <v>933</v>
      </c>
      <c r="B424" s="123" t="s">
        <v>940</v>
      </c>
      <c r="C424" s="226">
        <v>45853.603472222225</v>
      </c>
      <c r="D424" s="226">
        <v>45853.603472222225</v>
      </c>
      <c r="E424" s="226">
        <v>45854.541666666664</v>
      </c>
      <c r="F424" s="224">
        <f t="shared" si="6"/>
        <v>0.93819444443943212</v>
      </c>
      <c r="G424" s="225" t="s">
        <v>637</v>
      </c>
      <c r="H424" s="225" t="s">
        <v>644</v>
      </c>
      <c r="I424" s="225" t="s">
        <v>770</v>
      </c>
      <c r="J424" s="225" t="s">
        <v>771</v>
      </c>
      <c r="K424" s="225" t="s">
        <v>935</v>
      </c>
      <c r="L424" s="225" t="s">
        <v>648</v>
      </c>
      <c r="M424" s="241" t="s">
        <v>618</v>
      </c>
      <c r="N424" s="225" t="s">
        <v>936</v>
      </c>
    </row>
    <row r="425" spans="1:14">
      <c r="A425" s="232" t="s">
        <v>941</v>
      </c>
      <c r="B425" s="243" t="s">
        <v>942</v>
      </c>
      <c r="C425" s="240">
        <v>45854.300694444442</v>
      </c>
      <c r="D425" s="240">
        <v>45854.300694444442</v>
      </c>
      <c r="E425" s="240">
        <v>45854.734027777777</v>
      </c>
      <c r="F425" s="235">
        <f t="shared" si="6"/>
        <v>0.43333333333430346</v>
      </c>
      <c r="G425" s="232" t="s">
        <v>613</v>
      </c>
      <c r="H425" s="232"/>
      <c r="I425" s="232" t="s">
        <v>614</v>
      </c>
      <c r="J425" s="232" t="s">
        <v>615</v>
      </c>
      <c r="K425" s="238" t="s">
        <v>943</v>
      </c>
      <c r="L425" s="236" t="s">
        <v>655</v>
      </c>
      <c r="M425" s="244" t="s">
        <v>656</v>
      </c>
      <c r="N425" s="232" t="s">
        <v>944</v>
      </c>
    </row>
    <row r="426" spans="1:14">
      <c r="A426" s="232" t="s">
        <v>941</v>
      </c>
      <c r="B426" s="243" t="s">
        <v>945</v>
      </c>
      <c r="C426" s="240">
        <v>45854.300694444442</v>
      </c>
      <c r="D426" s="240">
        <v>45854.300694444442</v>
      </c>
      <c r="E426" s="240">
        <v>45854.734027777777</v>
      </c>
      <c r="F426" s="235">
        <f t="shared" si="6"/>
        <v>0.43333333333430346</v>
      </c>
      <c r="G426" s="232" t="s">
        <v>613</v>
      </c>
      <c r="H426" s="232"/>
      <c r="I426" s="232" t="s">
        <v>614</v>
      </c>
      <c r="J426" s="232" t="s">
        <v>615</v>
      </c>
      <c r="K426" s="238" t="s">
        <v>943</v>
      </c>
      <c r="L426" s="236" t="s">
        <v>655</v>
      </c>
      <c r="M426" s="244" t="s">
        <v>656</v>
      </c>
      <c r="N426" s="232" t="s">
        <v>944</v>
      </c>
    </row>
    <row r="427" spans="1:14">
      <c r="A427" s="232" t="s">
        <v>941</v>
      </c>
      <c r="B427" s="243" t="s">
        <v>946</v>
      </c>
      <c r="C427" s="240">
        <v>45854.300694444442</v>
      </c>
      <c r="D427" s="240">
        <v>45854.300694444442</v>
      </c>
      <c r="E427" s="240">
        <v>45854.734027777777</v>
      </c>
      <c r="F427" s="235">
        <f t="shared" si="6"/>
        <v>0.43333333333430346</v>
      </c>
      <c r="G427" s="232" t="s">
        <v>613</v>
      </c>
      <c r="H427" s="232"/>
      <c r="I427" s="232" t="s">
        <v>614</v>
      </c>
      <c r="J427" s="232" t="s">
        <v>615</v>
      </c>
      <c r="K427" s="238" t="s">
        <v>943</v>
      </c>
      <c r="L427" s="236" t="s">
        <v>655</v>
      </c>
      <c r="M427" s="244" t="s">
        <v>656</v>
      </c>
      <c r="N427" s="232" t="s">
        <v>944</v>
      </c>
    </row>
    <row r="428" spans="1:14">
      <c r="A428" s="232" t="s">
        <v>941</v>
      </c>
      <c r="B428" s="243" t="s">
        <v>947</v>
      </c>
      <c r="C428" s="240">
        <v>45854.300694444442</v>
      </c>
      <c r="D428" s="240">
        <v>45854.300694444442</v>
      </c>
      <c r="E428" s="240">
        <v>45854.734027777777</v>
      </c>
      <c r="F428" s="235">
        <f t="shared" si="6"/>
        <v>0.43333333333430346</v>
      </c>
      <c r="G428" s="232" t="s">
        <v>613</v>
      </c>
      <c r="H428" s="232"/>
      <c r="I428" s="232" t="s">
        <v>614</v>
      </c>
      <c r="J428" s="232" t="s">
        <v>615</v>
      </c>
      <c r="K428" s="238" t="s">
        <v>943</v>
      </c>
      <c r="L428" s="236" t="s">
        <v>655</v>
      </c>
      <c r="M428" s="244" t="s">
        <v>656</v>
      </c>
      <c r="N428" s="232" t="s">
        <v>944</v>
      </c>
    </row>
    <row r="429" spans="1:14">
      <c r="A429" s="232" t="s">
        <v>941</v>
      </c>
      <c r="B429" s="243" t="s">
        <v>948</v>
      </c>
      <c r="C429" s="240">
        <v>45854.300694444442</v>
      </c>
      <c r="D429" s="240">
        <v>45854.300694444442</v>
      </c>
      <c r="E429" s="240">
        <v>45854.734027777777</v>
      </c>
      <c r="F429" s="235">
        <f t="shared" si="6"/>
        <v>0.43333333333430346</v>
      </c>
      <c r="G429" s="232" t="s">
        <v>613</v>
      </c>
      <c r="H429" s="232"/>
      <c r="I429" s="232" t="s">
        <v>614</v>
      </c>
      <c r="J429" s="232" t="s">
        <v>615</v>
      </c>
      <c r="K429" s="238" t="s">
        <v>943</v>
      </c>
      <c r="L429" s="236" t="s">
        <v>655</v>
      </c>
      <c r="M429" s="244" t="s">
        <v>656</v>
      </c>
      <c r="N429" s="232" t="s">
        <v>944</v>
      </c>
    </row>
    <row r="430" spans="1:14">
      <c r="A430" s="232" t="s">
        <v>941</v>
      </c>
      <c r="B430" s="243" t="s">
        <v>949</v>
      </c>
      <c r="C430" s="240">
        <v>45854.300694444442</v>
      </c>
      <c r="D430" s="240">
        <v>45854.300694444442</v>
      </c>
      <c r="E430" s="240">
        <v>45854.734027777777</v>
      </c>
      <c r="F430" s="235">
        <f t="shared" si="6"/>
        <v>0.43333333333430346</v>
      </c>
      <c r="G430" s="232" t="s">
        <v>613</v>
      </c>
      <c r="H430" s="232"/>
      <c r="I430" s="232" t="s">
        <v>614</v>
      </c>
      <c r="J430" s="232" t="s">
        <v>615</v>
      </c>
      <c r="K430" s="238" t="s">
        <v>943</v>
      </c>
      <c r="L430" s="236" t="s">
        <v>655</v>
      </c>
      <c r="M430" s="244" t="s">
        <v>656</v>
      </c>
      <c r="N430" s="232" t="s">
        <v>944</v>
      </c>
    </row>
    <row r="431" spans="1:14">
      <c r="A431" s="232" t="s">
        <v>941</v>
      </c>
      <c r="B431" s="243" t="s">
        <v>950</v>
      </c>
      <c r="C431" s="240">
        <v>45854.300694444442</v>
      </c>
      <c r="D431" s="240">
        <v>45854.300694444442</v>
      </c>
      <c r="E431" s="240">
        <v>45854.734027777777</v>
      </c>
      <c r="F431" s="235">
        <f t="shared" si="6"/>
        <v>0.43333333333430346</v>
      </c>
      <c r="G431" s="232" t="s">
        <v>613</v>
      </c>
      <c r="H431" s="232"/>
      <c r="I431" s="232" t="s">
        <v>614</v>
      </c>
      <c r="J431" s="232" t="s">
        <v>615</v>
      </c>
      <c r="K431" s="238" t="s">
        <v>943</v>
      </c>
      <c r="L431" s="236" t="s">
        <v>655</v>
      </c>
      <c r="M431" s="244" t="s">
        <v>656</v>
      </c>
      <c r="N431" s="232" t="s">
        <v>944</v>
      </c>
    </row>
    <row r="432" spans="1:14">
      <c r="A432" s="232" t="s">
        <v>941</v>
      </c>
      <c r="B432" s="243" t="s">
        <v>951</v>
      </c>
      <c r="C432" s="240">
        <v>45854.300694444442</v>
      </c>
      <c r="D432" s="240">
        <v>45854.300694444442</v>
      </c>
      <c r="E432" s="240">
        <v>45854.734027777777</v>
      </c>
      <c r="F432" s="235">
        <f t="shared" si="6"/>
        <v>0.43333333333430346</v>
      </c>
      <c r="G432" s="232" t="s">
        <v>613</v>
      </c>
      <c r="H432" s="232"/>
      <c r="I432" s="232" t="s">
        <v>614</v>
      </c>
      <c r="J432" s="232" t="s">
        <v>615</v>
      </c>
      <c r="K432" s="238" t="s">
        <v>943</v>
      </c>
      <c r="L432" s="236" t="s">
        <v>655</v>
      </c>
      <c r="M432" s="244" t="s">
        <v>656</v>
      </c>
      <c r="N432" s="232" t="s">
        <v>944</v>
      </c>
    </row>
    <row r="433" spans="1:14">
      <c r="A433" s="232" t="s">
        <v>941</v>
      </c>
      <c r="B433" s="243" t="s">
        <v>952</v>
      </c>
      <c r="C433" s="240">
        <v>45854.300694444442</v>
      </c>
      <c r="D433" s="240">
        <v>45854.300694444442</v>
      </c>
      <c r="E433" s="240">
        <v>45854.734027777777</v>
      </c>
      <c r="F433" s="235">
        <f t="shared" si="6"/>
        <v>0.43333333333430346</v>
      </c>
      <c r="G433" s="232" t="s">
        <v>613</v>
      </c>
      <c r="H433" s="232"/>
      <c r="I433" s="232" t="s">
        <v>614</v>
      </c>
      <c r="J433" s="232" t="s">
        <v>615</v>
      </c>
      <c r="K433" s="238" t="s">
        <v>943</v>
      </c>
      <c r="L433" s="236" t="s">
        <v>655</v>
      </c>
      <c r="M433" s="244" t="s">
        <v>656</v>
      </c>
      <c r="N433" s="232" t="s">
        <v>944</v>
      </c>
    </row>
    <row r="434" spans="1:14">
      <c r="A434" s="232" t="s">
        <v>941</v>
      </c>
      <c r="B434" s="243" t="s">
        <v>953</v>
      </c>
      <c r="C434" s="240">
        <v>45854.300694444442</v>
      </c>
      <c r="D434" s="240">
        <v>45854.300694444442</v>
      </c>
      <c r="E434" s="240">
        <v>45854.734027777777</v>
      </c>
      <c r="F434" s="235">
        <f t="shared" si="6"/>
        <v>0.43333333333430346</v>
      </c>
      <c r="G434" s="232" t="s">
        <v>613</v>
      </c>
      <c r="H434" s="232"/>
      <c r="I434" s="232" t="s">
        <v>614</v>
      </c>
      <c r="J434" s="232" t="s">
        <v>615</v>
      </c>
      <c r="K434" s="238" t="s">
        <v>943</v>
      </c>
      <c r="L434" s="236" t="s">
        <v>655</v>
      </c>
      <c r="M434" s="244" t="s">
        <v>656</v>
      </c>
      <c r="N434" s="232" t="s">
        <v>944</v>
      </c>
    </row>
    <row r="435" spans="1:14">
      <c r="A435" s="232" t="s">
        <v>941</v>
      </c>
      <c r="B435" s="243" t="s">
        <v>954</v>
      </c>
      <c r="C435" s="240">
        <v>45854.300694444442</v>
      </c>
      <c r="D435" s="240">
        <v>45854.300694444442</v>
      </c>
      <c r="E435" s="240">
        <v>45854.734027777777</v>
      </c>
      <c r="F435" s="235">
        <f t="shared" si="6"/>
        <v>0.43333333333430346</v>
      </c>
      <c r="G435" s="232" t="s">
        <v>613</v>
      </c>
      <c r="H435" s="232"/>
      <c r="I435" s="232" t="s">
        <v>614</v>
      </c>
      <c r="J435" s="232" t="s">
        <v>615</v>
      </c>
      <c r="K435" s="238" t="s">
        <v>943</v>
      </c>
      <c r="L435" s="236" t="s">
        <v>655</v>
      </c>
      <c r="M435" s="244" t="s">
        <v>656</v>
      </c>
      <c r="N435" s="232" t="s">
        <v>944</v>
      </c>
    </row>
    <row r="436" spans="1:14">
      <c r="A436" s="232" t="s">
        <v>941</v>
      </c>
      <c r="B436" s="243" t="s">
        <v>955</v>
      </c>
      <c r="C436" s="240">
        <v>45854.300694444442</v>
      </c>
      <c r="D436" s="240">
        <v>45854.300694444442</v>
      </c>
      <c r="E436" s="240">
        <v>45854.734027777777</v>
      </c>
      <c r="F436" s="235">
        <f t="shared" si="6"/>
        <v>0.43333333333430346</v>
      </c>
      <c r="G436" s="232" t="s">
        <v>613</v>
      </c>
      <c r="H436" s="232"/>
      <c r="I436" s="232" t="s">
        <v>614</v>
      </c>
      <c r="J436" s="232" t="s">
        <v>615</v>
      </c>
      <c r="K436" s="238" t="s">
        <v>943</v>
      </c>
      <c r="L436" s="236" t="s">
        <v>655</v>
      </c>
      <c r="M436" s="244" t="s">
        <v>656</v>
      </c>
      <c r="N436" s="232" t="s">
        <v>944</v>
      </c>
    </row>
    <row r="437" spans="1:14">
      <c r="A437" s="1" t="s">
        <v>941</v>
      </c>
      <c r="B437" s="1" t="s">
        <v>942</v>
      </c>
      <c r="C437" s="230">
        <v>45854.300694444442</v>
      </c>
      <c r="D437" s="230">
        <v>45854.300694444442</v>
      </c>
      <c r="E437" s="230">
        <v>45854.734027777777</v>
      </c>
      <c r="F437" s="255">
        <f t="shared" si="6"/>
        <v>0.43333333333430346</v>
      </c>
      <c r="G437" s="1" t="s">
        <v>637</v>
      </c>
      <c r="I437" s="1" t="s">
        <v>645</v>
      </c>
      <c r="J437" s="1" t="s">
        <v>646</v>
      </c>
      <c r="K437" s="1" t="s">
        <v>956</v>
      </c>
      <c r="L437" s="1" t="s">
        <v>957</v>
      </c>
      <c r="M437" s="28" t="s">
        <v>821</v>
      </c>
      <c r="N437" s="28" t="s">
        <v>821</v>
      </c>
    </row>
    <row r="438" spans="1:14">
      <c r="A438" s="225" t="s">
        <v>870</v>
      </c>
      <c r="B438" s="227" t="s">
        <v>612</v>
      </c>
      <c r="C438" s="226">
        <v>45854.395833333336</v>
      </c>
      <c r="D438" s="226">
        <v>45854.395833333336</v>
      </c>
      <c r="E438" s="226">
        <v>45854.45208333333</v>
      </c>
      <c r="F438" s="224">
        <f t="shared" si="6"/>
        <v>5.6249999994179234E-2</v>
      </c>
      <c r="G438" s="225" t="s">
        <v>637</v>
      </c>
      <c r="H438" s="225" t="s">
        <v>644</v>
      </c>
      <c r="I438" s="225" t="s">
        <v>645</v>
      </c>
      <c r="J438" s="225" t="s">
        <v>646</v>
      </c>
      <c r="K438" s="225" t="s">
        <v>647</v>
      </c>
      <c r="L438" s="225" t="s">
        <v>648</v>
      </c>
      <c r="M438" s="241" t="s">
        <v>618</v>
      </c>
      <c r="N438" s="225" t="s">
        <v>932</v>
      </c>
    </row>
    <row r="439" spans="1:14">
      <c r="A439" s="225" t="s">
        <v>748</v>
      </c>
      <c r="B439" s="227" t="s">
        <v>749</v>
      </c>
      <c r="C439" s="226">
        <v>45854.647916666669</v>
      </c>
      <c r="D439" s="226">
        <v>45854.647916666669</v>
      </c>
      <c r="E439" s="226">
        <v>45854.770833333336</v>
      </c>
      <c r="F439" s="224">
        <f t="shared" si="6"/>
        <v>0.12291666666715173</v>
      </c>
      <c r="G439" s="225" t="s">
        <v>613</v>
      </c>
      <c r="H439" s="225"/>
      <c r="I439" s="225" t="s">
        <v>614</v>
      </c>
      <c r="J439" s="225" t="s">
        <v>615</v>
      </c>
      <c r="K439" s="227" t="s">
        <v>958</v>
      </c>
      <c r="L439" s="123" t="s">
        <v>655</v>
      </c>
      <c r="M439" s="245" t="s">
        <v>656</v>
      </c>
      <c r="N439" s="225" t="s">
        <v>959</v>
      </c>
    </row>
    <row r="440" spans="1:14">
      <c r="A440" s="225" t="s">
        <v>748</v>
      </c>
      <c r="B440" s="227" t="s">
        <v>754</v>
      </c>
      <c r="C440" s="226">
        <v>45854.647916666669</v>
      </c>
      <c r="D440" s="226">
        <v>45854.647916666669</v>
      </c>
      <c r="E440" s="226">
        <v>45854.770833333336</v>
      </c>
      <c r="F440" s="224">
        <f t="shared" si="6"/>
        <v>0.12291666666715173</v>
      </c>
      <c r="G440" s="225" t="s">
        <v>613</v>
      </c>
      <c r="H440" s="225"/>
      <c r="I440" s="225" t="s">
        <v>614</v>
      </c>
      <c r="J440" s="225" t="s">
        <v>615</v>
      </c>
      <c r="K440" s="227" t="s">
        <v>958</v>
      </c>
      <c r="L440" s="123" t="s">
        <v>655</v>
      </c>
      <c r="M440" s="245" t="s">
        <v>656</v>
      </c>
      <c r="N440" s="225" t="s">
        <v>959</v>
      </c>
    </row>
    <row r="441" spans="1:14">
      <c r="A441" s="225" t="s">
        <v>748</v>
      </c>
      <c r="B441" s="227" t="s">
        <v>755</v>
      </c>
      <c r="C441" s="226">
        <v>45854.647916666669</v>
      </c>
      <c r="D441" s="226">
        <v>45854.647916666669</v>
      </c>
      <c r="E441" s="226">
        <v>45854.770833333336</v>
      </c>
      <c r="F441" s="224">
        <f t="shared" si="6"/>
        <v>0.12291666666715173</v>
      </c>
      <c r="G441" s="225" t="s">
        <v>613</v>
      </c>
      <c r="H441" s="225"/>
      <c r="I441" s="225" t="s">
        <v>614</v>
      </c>
      <c r="J441" s="225" t="s">
        <v>615</v>
      </c>
      <c r="K441" s="227" t="s">
        <v>958</v>
      </c>
      <c r="L441" s="123" t="s">
        <v>655</v>
      </c>
      <c r="M441" s="245" t="s">
        <v>656</v>
      </c>
      <c r="N441" s="225" t="s">
        <v>959</v>
      </c>
    </row>
    <row r="442" spans="1:14">
      <c r="A442" s="225" t="s">
        <v>748</v>
      </c>
      <c r="B442" s="227" t="s">
        <v>728</v>
      </c>
      <c r="C442" s="226">
        <v>45854.647916666669</v>
      </c>
      <c r="D442" s="226">
        <v>45854.647916666669</v>
      </c>
      <c r="E442" s="226">
        <v>45854.770833333336</v>
      </c>
      <c r="F442" s="224">
        <f t="shared" si="6"/>
        <v>0.12291666666715173</v>
      </c>
      <c r="G442" s="225" t="s">
        <v>613</v>
      </c>
      <c r="H442" s="225"/>
      <c r="I442" s="225" t="s">
        <v>614</v>
      </c>
      <c r="J442" s="225" t="s">
        <v>615</v>
      </c>
      <c r="K442" s="227" t="s">
        <v>958</v>
      </c>
      <c r="L442" s="123" t="s">
        <v>655</v>
      </c>
      <c r="M442" s="245" t="s">
        <v>656</v>
      </c>
      <c r="N442" s="225" t="s">
        <v>959</v>
      </c>
    </row>
    <row r="443" spans="1:14">
      <c r="A443" s="225" t="s">
        <v>748</v>
      </c>
      <c r="B443" s="227" t="s">
        <v>756</v>
      </c>
      <c r="C443" s="226">
        <v>45854.647916666669</v>
      </c>
      <c r="D443" s="226">
        <v>45854.647916666669</v>
      </c>
      <c r="E443" s="226">
        <v>45854.770833333336</v>
      </c>
      <c r="F443" s="224">
        <f t="shared" si="6"/>
        <v>0.12291666666715173</v>
      </c>
      <c r="G443" s="225" t="s">
        <v>613</v>
      </c>
      <c r="H443" s="225"/>
      <c r="I443" s="225" t="s">
        <v>614</v>
      </c>
      <c r="J443" s="225" t="s">
        <v>615</v>
      </c>
      <c r="K443" s="227" t="s">
        <v>958</v>
      </c>
      <c r="L443" s="123" t="s">
        <v>655</v>
      </c>
      <c r="M443" s="245" t="s">
        <v>656</v>
      </c>
      <c r="N443" s="225" t="s">
        <v>959</v>
      </c>
    </row>
    <row r="444" spans="1:14">
      <c r="A444" s="225" t="s">
        <v>748</v>
      </c>
      <c r="B444" s="227" t="s">
        <v>757</v>
      </c>
      <c r="C444" s="226">
        <v>45854.647916666669</v>
      </c>
      <c r="D444" s="226">
        <v>45854.647916666669</v>
      </c>
      <c r="E444" s="226">
        <v>45854.770833333336</v>
      </c>
      <c r="F444" s="224">
        <f t="shared" si="6"/>
        <v>0.12291666666715173</v>
      </c>
      <c r="G444" s="225" t="s">
        <v>613</v>
      </c>
      <c r="H444" s="225"/>
      <c r="I444" s="225" t="s">
        <v>614</v>
      </c>
      <c r="J444" s="225" t="s">
        <v>615</v>
      </c>
      <c r="K444" s="227" t="s">
        <v>958</v>
      </c>
      <c r="L444" s="123" t="s">
        <v>655</v>
      </c>
      <c r="M444" s="245" t="s">
        <v>656</v>
      </c>
      <c r="N444" s="225" t="s">
        <v>959</v>
      </c>
    </row>
    <row r="445" spans="1:14">
      <c r="A445" s="225" t="s">
        <v>748</v>
      </c>
      <c r="B445" s="227" t="s">
        <v>758</v>
      </c>
      <c r="C445" s="226">
        <v>45854.647916666669</v>
      </c>
      <c r="D445" s="226">
        <v>45854.647916666669</v>
      </c>
      <c r="E445" s="226">
        <v>45854.770833333336</v>
      </c>
      <c r="F445" s="224">
        <f t="shared" si="6"/>
        <v>0.12291666666715173</v>
      </c>
      <c r="G445" s="225" t="s">
        <v>613</v>
      </c>
      <c r="H445" s="225"/>
      <c r="I445" s="225" t="s">
        <v>614</v>
      </c>
      <c r="J445" s="225" t="s">
        <v>615</v>
      </c>
      <c r="K445" s="227" t="s">
        <v>958</v>
      </c>
      <c r="L445" s="123" t="s">
        <v>655</v>
      </c>
      <c r="M445" s="245" t="s">
        <v>656</v>
      </c>
      <c r="N445" s="225" t="s">
        <v>959</v>
      </c>
    </row>
    <row r="446" spans="1:14">
      <c r="A446" s="225" t="s">
        <v>706</v>
      </c>
      <c r="B446" s="227" t="s">
        <v>723</v>
      </c>
      <c r="C446" s="226">
        <v>45854.647916666669</v>
      </c>
      <c r="D446" s="226">
        <v>45854.647916666669</v>
      </c>
      <c r="E446" s="226">
        <v>45854.770833333336</v>
      </c>
      <c r="F446" s="224">
        <f t="shared" si="6"/>
        <v>0.12291666666715173</v>
      </c>
      <c r="G446" s="225" t="s">
        <v>613</v>
      </c>
      <c r="H446" s="225"/>
      <c r="I446" s="225" t="s">
        <v>614</v>
      </c>
      <c r="J446" s="225" t="s">
        <v>615</v>
      </c>
      <c r="K446" s="227" t="s">
        <v>958</v>
      </c>
      <c r="L446" s="123" t="s">
        <v>655</v>
      </c>
      <c r="M446" s="245" t="s">
        <v>656</v>
      </c>
      <c r="N446" s="225" t="s">
        <v>959</v>
      </c>
    </row>
    <row r="447" spans="1:14">
      <c r="A447" s="225" t="s">
        <v>706</v>
      </c>
      <c r="B447" s="227" t="s">
        <v>717</v>
      </c>
      <c r="C447" s="226">
        <v>45854.647916666669</v>
      </c>
      <c r="D447" s="226">
        <v>45854.647916666669</v>
      </c>
      <c r="E447" s="226">
        <v>45854.770833333336</v>
      </c>
      <c r="F447" s="224">
        <f t="shared" si="6"/>
        <v>0.12291666666715173</v>
      </c>
      <c r="G447" s="225" t="s">
        <v>613</v>
      </c>
      <c r="H447" s="225"/>
      <c r="I447" s="225" t="s">
        <v>614</v>
      </c>
      <c r="J447" s="225" t="s">
        <v>615</v>
      </c>
      <c r="K447" s="227" t="s">
        <v>958</v>
      </c>
      <c r="L447" s="123" t="s">
        <v>655</v>
      </c>
      <c r="M447" s="245" t="s">
        <v>656</v>
      </c>
      <c r="N447" s="225" t="s">
        <v>959</v>
      </c>
    </row>
    <row r="448" spans="1:14">
      <c r="A448" s="225" t="s">
        <v>706</v>
      </c>
      <c r="B448" s="227" t="s">
        <v>728</v>
      </c>
      <c r="C448" s="226">
        <v>45854.647916666669</v>
      </c>
      <c r="D448" s="226">
        <v>45854.647916666669</v>
      </c>
      <c r="E448" s="226">
        <v>45854.770833333336</v>
      </c>
      <c r="F448" s="224">
        <f t="shared" si="6"/>
        <v>0.12291666666715173</v>
      </c>
      <c r="G448" s="225" t="s">
        <v>613</v>
      </c>
      <c r="H448" s="225"/>
      <c r="I448" s="225" t="s">
        <v>614</v>
      </c>
      <c r="J448" s="225" t="s">
        <v>615</v>
      </c>
      <c r="K448" s="227" t="s">
        <v>958</v>
      </c>
      <c r="L448" s="123" t="s">
        <v>655</v>
      </c>
      <c r="M448" s="245" t="s">
        <v>656</v>
      </c>
      <c r="N448" s="225" t="s">
        <v>959</v>
      </c>
    </row>
    <row r="449" spans="1:14">
      <c r="A449" s="225" t="s">
        <v>706</v>
      </c>
      <c r="B449" s="227" t="s">
        <v>713</v>
      </c>
      <c r="C449" s="226">
        <v>45854.647916666669</v>
      </c>
      <c r="D449" s="226">
        <v>45854.647916666669</v>
      </c>
      <c r="E449" s="226">
        <v>45854.770833333336</v>
      </c>
      <c r="F449" s="224">
        <f t="shared" si="6"/>
        <v>0.12291666666715173</v>
      </c>
      <c r="G449" s="225" t="s">
        <v>613</v>
      </c>
      <c r="H449" s="225"/>
      <c r="I449" s="225" t="s">
        <v>614</v>
      </c>
      <c r="J449" s="225" t="s">
        <v>615</v>
      </c>
      <c r="K449" s="227" t="s">
        <v>958</v>
      </c>
      <c r="L449" s="123" t="s">
        <v>655</v>
      </c>
      <c r="M449" s="245" t="s">
        <v>656</v>
      </c>
      <c r="N449" s="225" t="s">
        <v>959</v>
      </c>
    </row>
    <row r="450" spans="1:14">
      <c r="A450" s="225" t="s">
        <v>706</v>
      </c>
      <c r="B450" s="227" t="s">
        <v>716</v>
      </c>
      <c r="C450" s="226">
        <v>45854.647916666669</v>
      </c>
      <c r="D450" s="226">
        <v>45854.647916666669</v>
      </c>
      <c r="E450" s="226">
        <v>45854.770833333336</v>
      </c>
      <c r="F450" s="224">
        <f t="shared" ref="F450:F513" si="7">E450-D450</f>
        <v>0.12291666666715173</v>
      </c>
      <c r="G450" s="225" t="s">
        <v>613</v>
      </c>
      <c r="H450" s="225"/>
      <c r="I450" s="225" t="s">
        <v>614</v>
      </c>
      <c r="J450" s="225" t="s">
        <v>615</v>
      </c>
      <c r="K450" s="227" t="s">
        <v>958</v>
      </c>
      <c r="L450" s="123" t="s">
        <v>655</v>
      </c>
      <c r="M450" s="245" t="s">
        <v>656</v>
      </c>
      <c r="N450" s="225" t="s">
        <v>959</v>
      </c>
    </row>
    <row r="451" spans="1:14">
      <c r="A451" s="225" t="s">
        <v>706</v>
      </c>
      <c r="B451" s="227" t="s">
        <v>724</v>
      </c>
      <c r="C451" s="226">
        <v>45854.647916666669</v>
      </c>
      <c r="D451" s="226">
        <v>45854.647916666669</v>
      </c>
      <c r="E451" s="226">
        <v>45854.770833333336</v>
      </c>
      <c r="F451" s="224">
        <f t="shared" si="7"/>
        <v>0.12291666666715173</v>
      </c>
      <c r="G451" s="225" t="s">
        <v>613</v>
      </c>
      <c r="H451" s="225"/>
      <c r="I451" s="225" t="s">
        <v>614</v>
      </c>
      <c r="J451" s="225" t="s">
        <v>615</v>
      </c>
      <c r="K451" s="227" t="s">
        <v>958</v>
      </c>
      <c r="L451" s="123" t="s">
        <v>655</v>
      </c>
      <c r="M451" s="245" t="s">
        <v>656</v>
      </c>
      <c r="N451" s="225" t="s">
        <v>959</v>
      </c>
    </row>
    <row r="452" spans="1:14">
      <c r="A452" s="225" t="s">
        <v>706</v>
      </c>
      <c r="B452" s="227" t="s">
        <v>721</v>
      </c>
      <c r="C452" s="226">
        <v>45854.647916666669</v>
      </c>
      <c r="D452" s="226">
        <v>45854.647916666669</v>
      </c>
      <c r="E452" s="226">
        <v>45854.770833333336</v>
      </c>
      <c r="F452" s="224">
        <f t="shared" si="7"/>
        <v>0.12291666666715173</v>
      </c>
      <c r="G452" s="225" t="s">
        <v>613</v>
      </c>
      <c r="H452" s="225"/>
      <c r="I452" s="225" t="s">
        <v>614</v>
      </c>
      <c r="J452" s="225" t="s">
        <v>615</v>
      </c>
      <c r="K452" s="227" t="s">
        <v>958</v>
      </c>
      <c r="L452" s="123" t="s">
        <v>655</v>
      </c>
      <c r="M452" s="245" t="s">
        <v>656</v>
      </c>
      <c r="N452" s="225" t="s">
        <v>959</v>
      </c>
    </row>
    <row r="453" spans="1:14">
      <c r="A453" s="225" t="s">
        <v>706</v>
      </c>
      <c r="B453" s="227" t="s">
        <v>715</v>
      </c>
      <c r="C453" s="226">
        <v>45854.647916666669</v>
      </c>
      <c r="D453" s="226">
        <v>45854.647916666669</v>
      </c>
      <c r="E453" s="226">
        <v>45854.770833333336</v>
      </c>
      <c r="F453" s="224">
        <f t="shared" si="7"/>
        <v>0.12291666666715173</v>
      </c>
      <c r="G453" s="225" t="s">
        <v>613</v>
      </c>
      <c r="H453" s="225"/>
      <c r="I453" s="225" t="s">
        <v>614</v>
      </c>
      <c r="J453" s="225" t="s">
        <v>615</v>
      </c>
      <c r="K453" s="227" t="s">
        <v>958</v>
      </c>
      <c r="L453" s="123" t="s">
        <v>655</v>
      </c>
      <c r="M453" s="245" t="s">
        <v>656</v>
      </c>
      <c r="N453" s="225" t="s">
        <v>959</v>
      </c>
    </row>
    <row r="454" spans="1:14">
      <c r="A454" s="225" t="s">
        <v>706</v>
      </c>
      <c r="B454" s="1" t="s">
        <v>727</v>
      </c>
      <c r="C454" s="226">
        <v>45854.647916666669</v>
      </c>
      <c r="D454" s="226">
        <v>45854.647916666669</v>
      </c>
      <c r="E454" s="226">
        <v>45854.770833333336</v>
      </c>
      <c r="F454" s="224">
        <f t="shared" si="7"/>
        <v>0.12291666666715173</v>
      </c>
      <c r="G454" s="225" t="s">
        <v>613</v>
      </c>
      <c r="H454" s="225"/>
      <c r="I454" s="225" t="s">
        <v>614</v>
      </c>
      <c r="J454" s="225" t="s">
        <v>615</v>
      </c>
      <c r="K454" s="227" t="s">
        <v>958</v>
      </c>
      <c r="L454" s="123" t="s">
        <v>655</v>
      </c>
      <c r="M454" s="245" t="s">
        <v>656</v>
      </c>
      <c r="N454" s="225" t="s">
        <v>959</v>
      </c>
    </row>
    <row r="455" spans="1:14">
      <c r="A455" s="225" t="s">
        <v>706</v>
      </c>
      <c r="B455" s="227" t="s">
        <v>725</v>
      </c>
      <c r="C455" s="226">
        <v>45854.647916666669</v>
      </c>
      <c r="D455" s="226">
        <v>45854.647916666669</v>
      </c>
      <c r="E455" s="226">
        <v>45854.770833333336</v>
      </c>
      <c r="F455" s="224">
        <f t="shared" si="7"/>
        <v>0.12291666666715173</v>
      </c>
      <c r="G455" s="225" t="s">
        <v>613</v>
      </c>
      <c r="H455" s="225"/>
      <c r="I455" s="225" t="s">
        <v>614</v>
      </c>
      <c r="J455" s="225" t="s">
        <v>615</v>
      </c>
      <c r="K455" s="227" t="s">
        <v>958</v>
      </c>
      <c r="L455" s="123" t="s">
        <v>655</v>
      </c>
      <c r="M455" s="245" t="s">
        <v>656</v>
      </c>
      <c r="N455" s="225" t="s">
        <v>959</v>
      </c>
    </row>
    <row r="456" spans="1:14">
      <c r="A456" s="225" t="s">
        <v>706</v>
      </c>
      <c r="B456" s="222" t="s">
        <v>714</v>
      </c>
      <c r="C456" s="226">
        <v>45854.647916666669</v>
      </c>
      <c r="D456" s="226">
        <v>45854.647916666669</v>
      </c>
      <c r="E456" s="226">
        <v>45854.770833333336</v>
      </c>
      <c r="F456" s="224">
        <f t="shared" si="7"/>
        <v>0.12291666666715173</v>
      </c>
      <c r="G456" s="225" t="s">
        <v>613</v>
      </c>
      <c r="H456" s="225"/>
      <c r="I456" s="225" t="s">
        <v>614</v>
      </c>
      <c r="J456" s="225" t="s">
        <v>615</v>
      </c>
      <c r="K456" s="227" t="s">
        <v>958</v>
      </c>
      <c r="L456" s="123" t="s">
        <v>655</v>
      </c>
      <c r="M456" s="245" t="s">
        <v>656</v>
      </c>
      <c r="N456" s="225" t="s">
        <v>959</v>
      </c>
    </row>
    <row r="457" spans="1:14">
      <c r="A457" s="225" t="s">
        <v>706</v>
      </c>
      <c r="B457" s="222" t="s">
        <v>718</v>
      </c>
      <c r="C457" s="226">
        <v>45854.647916666669</v>
      </c>
      <c r="D457" s="226">
        <v>45854.647916666669</v>
      </c>
      <c r="E457" s="226">
        <v>45854.770833333336</v>
      </c>
      <c r="F457" s="224">
        <f t="shared" si="7"/>
        <v>0.12291666666715173</v>
      </c>
      <c r="G457" s="225" t="s">
        <v>613</v>
      </c>
      <c r="H457" s="225"/>
      <c r="I457" s="225" t="s">
        <v>614</v>
      </c>
      <c r="J457" s="225" t="s">
        <v>615</v>
      </c>
      <c r="K457" s="227" t="s">
        <v>958</v>
      </c>
      <c r="L457" s="123" t="s">
        <v>655</v>
      </c>
      <c r="M457" s="245" t="s">
        <v>656</v>
      </c>
      <c r="N457" s="225" t="s">
        <v>959</v>
      </c>
    </row>
    <row r="458" spans="1:14">
      <c r="A458" s="225" t="s">
        <v>706</v>
      </c>
      <c r="B458" s="123" t="s">
        <v>722</v>
      </c>
      <c r="C458" s="226">
        <v>45854.647916666669</v>
      </c>
      <c r="D458" s="226">
        <v>45854.647916666669</v>
      </c>
      <c r="E458" s="226">
        <v>45854.770833333336</v>
      </c>
      <c r="F458" s="224">
        <f t="shared" si="7"/>
        <v>0.12291666666715173</v>
      </c>
      <c r="G458" s="225" t="s">
        <v>613</v>
      </c>
      <c r="H458" s="225"/>
      <c r="I458" s="225" t="s">
        <v>614</v>
      </c>
      <c r="J458" s="225" t="s">
        <v>615</v>
      </c>
      <c r="K458" s="227" t="s">
        <v>958</v>
      </c>
      <c r="L458" s="123" t="s">
        <v>655</v>
      </c>
      <c r="M458" s="245" t="s">
        <v>656</v>
      </c>
      <c r="N458" s="225" t="s">
        <v>959</v>
      </c>
    </row>
    <row r="459" spans="1:14">
      <c r="A459" s="225" t="s">
        <v>706</v>
      </c>
      <c r="B459" s="123" t="s">
        <v>707</v>
      </c>
      <c r="C459" s="226">
        <v>45854.647916666669</v>
      </c>
      <c r="D459" s="226">
        <v>45854.647916666669</v>
      </c>
      <c r="E459" s="226">
        <v>45854.770833333336</v>
      </c>
      <c r="F459" s="224">
        <f t="shared" si="7"/>
        <v>0.12291666666715173</v>
      </c>
      <c r="G459" s="225" t="s">
        <v>613</v>
      </c>
      <c r="H459" s="225"/>
      <c r="I459" s="225" t="s">
        <v>614</v>
      </c>
      <c r="J459" s="225" t="s">
        <v>615</v>
      </c>
      <c r="K459" s="227" t="s">
        <v>958</v>
      </c>
      <c r="L459" s="123" t="s">
        <v>655</v>
      </c>
      <c r="M459" s="245" t="s">
        <v>656</v>
      </c>
      <c r="N459" s="225" t="s">
        <v>959</v>
      </c>
    </row>
    <row r="460" spans="1:14">
      <c r="A460" s="225" t="s">
        <v>706</v>
      </c>
      <c r="B460" s="123" t="s">
        <v>712</v>
      </c>
      <c r="C460" s="226">
        <v>45854.647916666669</v>
      </c>
      <c r="D460" s="226">
        <v>45854.647916666669</v>
      </c>
      <c r="E460" s="226">
        <v>45854.770833333336</v>
      </c>
      <c r="F460" s="224">
        <f t="shared" si="7"/>
        <v>0.12291666666715173</v>
      </c>
      <c r="G460" s="225" t="s">
        <v>613</v>
      </c>
      <c r="H460" s="225"/>
      <c r="I460" s="225" t="s">
        <v>614</v>
      </c>
      <c r="J460" s="225" t="s">
        <v>615</v>
      </c>
      <c r="K460" s="227" t="s">
        <v>958</v>
      </c>
      <c r="L460" s="123" t="s">
        <v>655</v>
      </c>
      <c r="M460" s="245" t="s">
        <v>656</v>
      </c>
      <c r="N460" s="225" t="s">
        <v>959</v>
      </c>
    </row>
    <row r="461" spans="1:14">
      <c r="A461" s="225" t="s">
        <v>706</v>
      </c>
      <c r="B461" s="123" t="s">
        <v>719</v>
      </c>
      <c r="C461" s="226">
        <v>45854.647916666669</v>
      </c>
      <c r="D461" s="226">
        <v>45854.647916666669</v>
      </c>
      <c r="E461" s="226">
        <v>45854.770833333336</v>
      </c>
      <c r="F461" s="224">
        <f t="shared" si="7"/>
        <v>0.12291666666715173</v>
      </c>
      <c r="G461" s="225" t="s">
        <v>613</v>
      </c>
      <c r="H461" s="225"/>
      <c r="I461" s="225" t="s">
        <v>614</v>
      </c>
      <c r="J461" s="225" t="s">
        <v>615</v>
      </c>
      <c r="K461" s="227" t="s">
        <v>958</v>
      </c>
      <c r="L461" s="123" t="s">
        <v>655</v>
      </c>
      <c r="M461" s="245" t="s">
        <v>656</v>
      </c>
      <c r="N461" s="225" t="s">
        <v>959</v>
      </c>
    </row>
    <row r="462" spans="1:14">
      <c r="A462" s="225" t="s">
        <v>706</v>
      </c>
      <c r="B462" s="123" t="s">
        <v>726</v>
      </c>
      <c r="C462" s="226">
        <v>45854.647916666669</v>
      </c>
      <c r="D462" s="226">
        <v>45854.647916666669</v>
      </c>
      <c r="E462" s="226">
        <v>45854.770833333336</v>
      </c>
      <c r="F462" s="224">
        <f t="shared" si="7"/>
        <v>0.12291666666715173</v>
      </c>
      <c r="G462" s="225" t="s">
        <v>613</v>
      </c>
      <c r="H462" s="225"/>
      <c r="I462" s="225" t="s">
        <v>614</v>
      </c>
      <c r="J462" s="225" t="s">
        <v>615</v>
      </c>
      <c r="K462" s="227" t="s">
        <v>958</v>
      </c>
      <c r="L462" s="123" t="s">
        <v>655</v>
      </c>
      <c r="M462" s="245" t="s">
        <v>656</v>
      </c>
      <c r="N462" s="225" t="s">
        <v>959</v>
      </c>
    </row>
    <row r="463" spans="1:14">
      <c r="A463" s="225" t="s">
        <v>706</v>
      </c>
      <c r="B463" s="123" t="s">
        <v>720</v>
      </c>
      <c r="C463" s="226">
        <v>45854.647916666669</v>
      </c>
      <c r="D463" s="226">
        <v>45854.647916666669</v>
      </c>
      <c r="E463" s="226">
        <v>45854.770833333336</v>
      </c>
      <c r="F463" s="224">
        <f t="shared" si="7"/>
        <v>0.12291666666715173</v>
      </c>
      <c r="G463" s="225" t="s">
        <v>613</v>
      </c>
      <c r="H463" s="225"/>
      <c r="I463" s="225" t="s">
        <v>614</v>
      </c>
      <c r="J463" s="225" t="s">
        <v>615</v>
      </c>
      <c r="K463" s="227" t="s">
        <v>958</v>
      </c>
      <c r="L463" s="123" t="s">
        <v>655</v>
      </c>
      <c r="M463" s="245" t="s">
        <v>656</v>
      </c>
      <c r="N463" s="225" t="s">
        <v>959</v>
      </c>
    </row>
    <row r="464" spans="1:14">
      <c r="A464" s="227" t="s">
        <v>960</v>
      </c>
      <c r="B464" s="123" t="s">
        <v>961</v>
      </c>
      <c r="C464" s="226">
        <v>45854.647916666669</v>
      </c>
      <c r="D464" s="226">
        <v>45854.647916666669</v>
      </c>
      <c r="E464" s="226">
        <v>45854.770833333336</v>
      </c>
      <c r="F464" s="224">
        <f t="shared" si="7"/>
        <v>0.12291666666715173</v>
      </c>
      <c r="G464" s="225" t="s">
        <v>613</v>
      </c>
      <c r="H464" s="225"/>
      <c r="I464" s="225" t="s">
        <v>614</v>
      </c>
      <c r="J464" s="225" t="s">
        <v>615</v>
      </c>
      <c r="K464" s="227" t="s">
        <v>958</v>
      </c>
      <c r="L464" s="123" t="s">
        <v>655</v>
      </c>
      <c r="M464" s="245" t="s">
        <v>656</v>
      </c>
      <c r="N464" s="225" t="s">
        <v>959</v>
      </c>
    </row>
    <row r="465" spans="1:14">
      <c r="A465" s="227" t="s">
        <v>960</v>
      </c>
      <c r="B465" s="123" t="s">
        <v>962</v>
      </c>
      <c r="C465" s="226">
        <v>45854.647916666669</v>
      </c>
      <c r="D465" s="226">
        <v>45854.647916666669</v>
      </c>
      <c r="E465" s="226">
        <v>45854.770833333336</v>
      </c>
      <c r="F465" s="224">
        <f t="shared" si="7"/>
        <v>0.12291666666715173</v>
      </c>
      <c r="G465" s="225" t="s">
        <v>613</v>
      </c>
      <c r="H465" s="225"/>
      <c r="I465" s="225" t="s">
        <v>614</v>
      </c>
      <c r="J465" s="225" t="s">
        <v>615</v>
      </c>
      <c r="K465" s="227" t="s">
        <v>958</v>
      </c>
      <c r="L465" s="123" t="s">
        <v>655</v>
      </c>
      <c r="M465" s="245" t="s">
        <v>656</v>
      </c>
      <c r="N465" s="225" t="s">
        <v>959</v>
      </c>
    </row>
    <row r="466" spans="1:14">
      <c r="A466" s="227" t="s">
        <v>960</v>
      </c>
      <c r="B466" s="123" t="s">
        <v>963</v>
      </c>
      <c r="C466" s="226">
        <v>45854.647916666669</v>
      </c>
      <c r="D466" s="226">
        <v>45854.647916666669</v>
      </c>
      <c r="E466" s="226">
        <v>45854.770833333336</v>
      </c>
      <c r="F466" s="224">
        <f t="shared" si="7"/>
        <v>0.12291666666715173</v>
      </c>
      <c r="G466" s="225" t="s">
        <v>613</v>
      </c>
      <c r="H466" s="225"/>
      <c r="I466" s="225" t="s">
        <v>614</v>
      </c>
      <c r="J466" s="225" t="s">
        <v>615</v>
      </c>
      <c r="K466" s="227" t="s">
        <v>958</v>
      </c>
      <c r="L466" s="123" t="s">
        <v>655</v>
      </c>
      <c r="M466" s="245" t="s">
        <v>656</v>
      </c>
      <c r="N466" s="225" t="s">
        <v>959</v>
      </c>
    </row>
    <row r="467" spans="1:14">
      <c r="A467" s="227" t="s">
        <v>960</v>
      </c>
      <c r="B467" s="246" t="s">
        <v>964</v>
      </c>
      <c r="C467" s="226">
        <v>45854.647916666669</v>
      </c>
      <c r="D467" s="226">
        <v>45854.647916666669</v>
      </c>
      <c r="E467" s="226">
        <v>45854.770833333336</v>
      </c>
      <c r="F467" s="224">
        <f t="shared" si="7"/>
        <v>0.12291666666715173</v>
      </c>
      <c r="G467" s="225" t="s">
        <v>613</v>
      </c>
      <c r="H467" s="225"/>
      <c r="I467" s="225" t="s">
        <v>614</v>
      </c>
      <c r="J467" s="225" t="s">
        <v>615</v>
      </c>
      <c r="K467" s="227" t="s">
        <v>958</v>
      </c>
      <c r="L467" s="123" t="s">
        <v>655</v>
      </c>
      <c r="M467" s="245" t="s">
        <v>656</v>
      </c>
      <c r="N467" s="225" t="s">
        <v>959</v>
      </c>
    </row>
    <row r="468" spans="1:14">
      <c r="A468" s="225" t="s">
        <v>965</v>
      </c>
      <c r="B468" s="123" t="s">
        <v>966</v>
      </c>
      <c r="C468" s="226">
        <v>45854.647916666669</v>
      </c>
      <c r="D468" s="226">
        <v>45854.647916666669</v>
      </c>
      <c r="E468" s="226">
        <v>45854.770833333336</v>
      </c>
      <c r="F468" s="224">
        <f t="shared" si="7"/>
        <v>0.12291666666715173</v>
      </c>
      <c r="G468" s="225" t="s">
        <v>613</v>
      </c>
      <c r="H468" s="225"/>
      <c r="I468" s="225" t="s">
        <v>614</v>
      </c>
      <c r="J468" s="225" t="s">
        <v>615</v>
      </c>
      <c r="K468" s="227" t="s">
        <v>958</v>
      </c>
      <c r="L468" s="123" t="s">
        <v>655</v>
      </c>
      <c r="M468" s="245" t="s">
        <v>656</v>
      </c>
      <c r="N468" s="225" t="s">
        <v>959</v>
      </c>
    </row>
    <row r="469" spans="1:14">
      <c r="A469" s="225" t="s">
        <v>965</v>
      </c>
      <c r="B469" s="123" t="s">
        <v>967</v>
      </c>
      <c r="C469" s="226">
        <v>45854.647916666669</v>
      </c>
      <c r="D469" s="226">
        <v>45854.647916666669</v>
      </c>
      <c r="E469" s="226">
        <v>45854.770833333336</v>
      </c>
      <c r="F469" s="224">
        <f t="shared" si="7"/>
        <v>0.12291666666715173</v>
      </c>
      <c r="G469" s="225" t="s">
        <v>613</v>
      </c>
      <c r="H469" s="225"/>
      <c r="I469" s="225" t="s">
        <v>614</v>
      </c>
      <c r="J469" s="225" t="s">
        <v>615</v>
      </c>
      <c r="K469" s="227" t="s">
        <v>958</v>
      </c>
      <c r="L469" s="123" t="s">
        <v>655</v>
      </c>
      <c r="M469" s="245" t="s">
        <v>656</v>
      </c>
      <c r="N469" s="225" t="s">
        <v>959</v>
      </c>
    </row>
    <row r="470" spans="1:14">
      <c r="A470" s="225" t="s">
        <v>965</v>
      </c>
      <c r="B470" s="123" t="s">
        <v>968</v>
      </c>
      <c r="C470" s="226">
        <v>45854.647916666669</v>
      </c>
      <c r="D470" s="226">
        <v>45854.647916666669</v>
      </c>
      <c r="E470" s="226">
        <v>45854.770833333336</v>
      </c>
      <c r="F470" s="224">
        <f t="shared" si="7"/>
        <v>0.12291666666715173</v>
      </c>
      <c r="G470" s="225" t="s">
        <v>613</v>
      </c>
      <c r="H470" s="225"/>
      <c r="I470" s="225" t="s">
        <v>614</v>
      </c>
      <c r="J470" s="225" t="s">
        <v>615</v>
      </c>
      <c r="K470" s="227" t="s">
        <v>958</v>
      </c>
      <c r="L470" s="123" t="s">
        <v>655</v>
      </c>
      <c r="M470" s="245" t="s">
        <v>656</v>
      </c>
      <c r="N470" s="225" t="s">
        <v>959</v>
      </c>
    </row>
    <row r="471" spans="1:14">
      <c r="A471" s="225" t="s">
        <v>965</v>
      </c>
      <c r="B471" s="123" t="s">
        <v>969</v>
      </c>
      <c r="C471" s="226">
        <v>45854.647916666669</v>
      </c>
      <c r="D471" s="226">
        <v>45854.647916666669</v>
      </c>
      <c r="E471" s="226">
        <v>45854.770833333336</v>
      </c>
      <c r="F471" s="224">
        <f t="shared" si="7"/>
        <v>0.12291666666715173</v>
      </c>
      <c r="G471" s="225" t="s">
        <v>613</v>
      </c>
      <c r="H471" s="225"/>
      <c r="I471" s="225" t="s">
        <v>614</v>
      </c>
      <c r="J471" s="225" t="s">
        <v>615</v>
      </c>
      <c r="K471" s="227" t="s">
        <v>958</v>
      </c>
      <c r="L471" s="123" t="s">
        <v>655</v>
      </c>
      <c r="M471" s="245" t="s">
        <v>656</v>
      </c>
      <c r="N471" s="225" t="s">
        <v>959</v>
      </c>
    </row>
    <row r="472" spans="1:14">
      <c r="A472" s="225" t="s">
        <v>862</v>
      </c>
      <c r="B472" s="245" t="s">
        <v>612</v>
      </c>
      <c r="C472" s="226">
        <v>45854.647916666669</v>
      </c>
      <c r="D472" s="226">
        <v>45854.647916666669</v>
      </c>
      <c r="E472" s="226">
        <v>45854.770833333336</v>
      </c>
      <c r="F472" s="224">
        <f t="shared" si="7"/>
        <v>0.12291666666715173</v>
      </c>
      <c r="G472" s="225" t="s">
        <v>613</v>
      </c>
      <c r="H472" s="225"/>
      <c r="I472" s="225" t="s">
        <v>614</v>
      </c>
      <c r="J472" s="225" t="s">
        <v>615</v>
      </c>
      <c r="K472" s="227" t="s">
        <v>958</v>
      </c>
      <c r="L472" s="123" t="s">
        <v>655</v>
      </c>
      <c r="M472" s="245" t="s">
        <v>656</v>
      </c>
      <c r="N472" s="225" t="s">
        <v>959</v>
      </c>
    </row>
    <row r="473" spans="1:14">
      <c r="A473" s="225" t="s">
        <v>870</v>
      </c>
      <c r="B473" s="245" t="s">
        <v>612</v>
      </c>
      <c r="C473" s="226">
        <v>45854.647916666669</v>
      </c>
      <c r="D473" s="226">
        <v>45854.647916666669</v>
      </c>
      <c r="E473" s="226">
        <v>45854.770833333336</v>
      </c>
      <c r="F473" s="224">
        <f t="shared" si="7"/>
        <v>0.12291666666715173</v>
      </c>
      <c r="G473" s="225" t="s">
        <v>613</v>
      </c>
      <c r="H473" s="225"/>
      <c r="I473" s="225" t="s">
        <v>614</v>
      </c>
      <c r="J473" s="225" t="s">
        <v>615</v>
      </c>
      <c r="K473" s="227" t="s">
        <v>958</v>
      </c>
      <c r="L473" s="123" t="s">
        <v>655</v>
      </c>
      <c r="M473" s="245" t="s">
        <v>656</v>
      </c>
      <c r="N473" s="225" t="s">
        <v>959</v>
      </c>
    </row>
    <row r="474" spans="1:14">
      <c r="A474" s="225" t="s">
        <v>643</v>
      </c>
      <c r="B474" s="245" t="s">
        <v>612</v>
      </c>
      <c r="C474" s="226">
        <v>45854.647916666669</v>
      </c>
      <c r="D474" s="226">
        <v>45854.647916666669</v>
      </c>
      <c r="E474" s="226">
        <v>45854.770833333336</v>
      </c>
      <c r="F474" s="224">
        <f t="shared" si="7"/>
        <v>0.12291666666715173</v>
      </c>
      <c r="G474" s="225" t="s">
        <v>613</v>
      </c>
      <c r="H474" s="225"/>
      <c r="I474" s="225" t="s">
        <v>614</v>
      </c>
      <c r="J474" s="225" t="s">
        <v>615</v>
      </c>
      <c r="K474" s="227" t="s">
        <v>958</v>
      </c>
      <c r="L474" s="123" t="s">
        <v>655</v>
      </c>
      <c r="M474" s="245" t="s">
        <v>656</v>
      </c>
      <c r="N474" s="225" t="s">
        <v>959</v>
      </c>
    </row>
    <row r="475" spans="1:14">
      <c r="A475" s="225" t="s">
        <v>759</v>
      </c>
      <c r="B475" s="245" t="s">
        <v>612</v>
      </c>
      <c r="C475" s="226">
        <v>45854.647916666669</v>
      </c>
      <c r="D475" s="226">
        <v>45854.647916666669</v>
      </c>
      <c r="E475" s="226">
        <v>45854.770833333336</v>
      </c>
      <c r="F475" s="224">
        <f t="shared" si="7"/>
        <v>0.12291666666715173</v>
      </c>
      <c r="G475" s="225" t="s">
        <v>613</v>
      </c>
      <c r="H475" s="225"/>
      <c r="I475" s="225" t="s">
        <v>614</v>
      </c>
      <c r="J475" s="225" t="s">
        <v>615</v>
      </c>
      <c r="K475" s="227" t="s">
        <v>958</v>
      </c>
      <c r="L475" s="123" t="s">
        <v>655</v>
      </c>
      <c r="M475" s="245" t="s">
        <v>656</v>
      </c>
      <c r="N475" s="225" t="s">
        <v>959</v>
      </c>
    </row>
    <row r="476" spans="1:14">
      <c r="A476" s="225" t="s">
        <v>850</v>
      </c>
      <c r="B476" s="245" t="s">
        <v>612</v>
      </c>
      <c r="C476" s="226">
        <v>45854.647916666669</v>
      </c>
      <c r="D476" s="226">
        <v>45854.647916666669</v>
      </c>
      <c r="E476" s="226">
        <v>45854.770833333336</v>
      </c>
      <c r="F476" s="224">
        <f t="shared" si="7"/>
        <v>0.12291666666715173</v>
      </c>
      <c r="G476" s="225" t="s">
        <v>613</v>
      </c>
      <c r="H476" s="225"/>
      <c r="I476" s="225" t="s">
        <v>614</v>
      </c>
      <c r="J476" s="225" t="s">
        <v>615</v>
      </c>
      <c r="K476" s="227" t="s">
        <v>958</v>
      </c>
      <c r="L476" s="123" t="s">
        <v>655</v>
      </c>
      <c r="M476" s="245" t="s">
        <v>656</v>
      </c>
      <c r="N476" s="225" t="s">
        <v>959</v>
      </c>
    </row>
    <row r="477" spans="1:14">
      <c r="A477" s="225" t="s">
        <v>650</v>
      </c>
      <c r="B477" s="123" t="s">
        <v>651</v>
      </c>
      <c r="C477" s="226">
        <v>45854.647916666669</v>
      </c>
      <c r="D477" s="226">
        <v>45854.647916666669</v>
      </c>
      <c r="E477" s="226">
        <v>45854.770833333336</v>
      </c>
      <c r="F477" s="224">
        <f t="shared" si="7"/>
        <v>0.12291666666715173</v>
      </c>
      <c r="G477" s="225" t="s">
        <v>613</v>
      </c>
      <c r="H477" s="225"/>
      <c r="I477" s="225" t="s">
        <v>614</v>
      </c>
      <c r="J477" s="225" t="s">
        <v>615</v>
      </c>
      <c r="K477" s="227" t="s">
        <v>958</v>
      </c>
      <c r="L477" s="123" t="s">
        <v>655</v>
      </c>
      <c r="M477" s="245" t="s">
        <v>656</v>
      </c>
      <c r="N477" s="225" t="s">
        <v>959</v>
      </c>
    </row>
    <row r="478" spans="1:14">
      <c r="A478" s="225" t="s">
        <v>650</v>
      </c>
      <c r="B478" s="123" t="s">
        <v>658</v>
      </c>
      <c r="C478" s="226">
        <v>45854.647916666669</v>
      </c>
      <c r="D478" s="226">
        <v>45854.647916666669</v>
      </c>
      <c r="E478" s="226">
        <v>45854.770833333336</v>
      </c>
      <c r="F478" s="224">
        <f t="shared" si="7"/>
        <v>0.12291666666715173</v>
      </c>
      <c r="G478" s="225" t="s">
        <v>613</v>
      </c>
      <c r="H478" s="225"/>
      <c r="I478" s="225" t="s">
        <v>614</v>
      </c>
      <c r="J478" s="225" t="s">
        <v>615</v>
      </c>
      <c r="K478" s="227" t="s">
        <v>958</v>
      </c>
      <c r="L478" s="123" t="s">
        <v>655</v>
      </c>
      <c r="M478" s="245" t="s">
        <v>656</v>
      </c>
      <c r="N478" s="225" t="s">
        <v>959</v>
      </c>
    </row>
    <row r="479" spans="1:14">
      <c r="A479" s="225" t="s">
        <v>650</v>
      </c>
      <c r="B479" s="123" t="s">
        <v>970</v>
      </c>
      <c r="C479" s="226">
        <v>45854.647916666669</v>
      </c>
      <c r="D479" s="226">
        <v>45854.647916666669</v>
      </c>
      <c r="E479" s="226">
        <v>45854.770833333336</v>
      </c>
      <c r="F479" s="224">
        <f t="shared" si="7"/>
        <v>0.12291666666715173</v>
      </c>
      <c r="G479" s="225" t="s">
        <v>613</v>
      </c>
      <c r="H479" s="225"/>
      <c r="I479" s="225" t="s">
        <v>614</v>
      </c>
      <c r="J479" s="225" t="s">
        <v>615</v>
      </c>
      <c r="K479" s="227" t="s">
        <v>958</v>
      </c>
      <c r="L479" s="123" t="s">
        <v>655</v>
      </c>
      <c r="M479" s="245" t="s">
        <v>656</v>
      </c>
      <c r="N479" s="225" t="s">
        <v>959</v>
      </c>
    </row>
    <row r="480" spans="1:14">
      <c r="A480" s="225" t="s">
        <v>650</v>
      </c>
      <c r="B480" s="123" t="s">
        <v>971</v>
      </c>
      <c r="C480" s="226">
        <v>45854.647916666669</v>
      </c>
      <c r="D480" s="226">
        <v>45854.647916666669</v>
      </c>
      <c r="E480" s="226">
        <v>45854.770833333336</v>
      </c>
      <c r="F480" s="224">
        <f t="shared" si="7"/>
        <v>0.12291666666715173</v>
      </c>
      <c r="G480" s="225" t="s">
        <v>613</v>
      </c>
      <c r="H480" s="225"/>
      <c r="I480" s="225" t="s">
        <v>614</v>
      </c>
      <c r="J480" s="225" t="s">
        <v>615</v>
      </c>
      <c r="K480" s="227" t="s">
        <v>958</v>
      </c>
      <c r="L480" s="123" t="s">
        <v>655</v>
      </c>
      <c r="M480" s="245" t="s">
        <v>656</v>
      </c>
      <c r="N480" s="225" t="s">
        <v>959</v>
      </c>
    </row>
    <row r="481" spans="1:14">
      <c r="A481" s="225" t="s">
        <v>650</v>
      </c>
      <c r="B481" s="123" t="s">
        <v>660</v>
      </c>
      <c r="C481" s="226">
        <v>45854.647916666669</v>
      </c>
      <c r="D481" s="226">
        <v>45854.647916666669</v>
      </c>
      <c r="E481" s="226">
        <v>45854.770833333336</v>
      </c>
      <c r="F481" s="224">
        <f t="shared" si="7"/>
        <v>0.12291666666715173</v>
      </c>
      <c r="G481" s="225" t="s">
        <v>613</v>
      </c>
      <c r="H481" s="225"/>
      <c r="I481" s="225" t="s">
        <v>614</v>
      </c>
      <c r="J481" s="225" t="s">
        <v>615</v>
      </c>
      <c r="K481" s="227" t="s">
        <v>958</v>
      </c>
      <c r="L481" s="123" t="s">
        <v>655</v>
      </c>
      <c r="M481" s="245" t="s">
        <v>656</v>
      </c>
      <c r="N481" s="225" t="s">
        <v>959</v>
      </c>
    </row>
    <row r="482" spans="1:14" s="237" customFormat="1">
      <c r="A482" s="225" t="s">
        <v>661</v>
      </c>
      <c r="B482" s="123" t="s">
        <v>972</v>
      </c>
      <c r="C482" s="226">
        <v>45854.647916666669</v>
      </c>
      <c r="D482" s="226">
        <v>45854.647916666669</v>
      </c>
      <c r="E482" s="226">
        <v>45854.770833333336</v>
      </c>
      <c r="F482" s="224">
        <f t="shared" si="7"/>
        <v>0.12291666666715173</v>
      </c>
      <c r="G482" s="225" t="s">
        <v>613</v>
      </c>
      <c r="H482" s="225"/>
      <c r="I482" s="225" t="s">
        <v>614</v>
      </c>
      <c r="J482" s="225" t="s">
        <v>615</v>
      </c>
      <c r="K482" s="227" t="s">
        <v>958</v>
      </c>
      <c r="L482" s="123" t="s">
        <v>655</v>
      </c>
      <c r="M482" s="245" t="s">
        <v>656</v>
      </c>
      <c r="N482" s="225" t="s">
        <v>959</v>
      </c>
    </row>
    <row r="483" spans="1:14" s="237" customFormat="1">
      <c r="A483" s="225" t="s">
        <v>661</v>
      </c>
      <c r="B483" s="123" t="s">
        <v>663</v>
      </c>
      <c r="C483" s="226">
        <v>45854.647916666669</v>
      </c>
      <c r="D483" s="226">
        <v>45854.647916666669</v>
      </c>
      <c r="E483" s="226">
        <v>45854.770833333336</v>
      </c>
      <c r="F483" s="224">
        <f t="shared" si="7"/>
        <v>0.12291666666715173</v>
      </c>
      <c r="G483" s="225" t="s">
        <v>613</v>
      </c>
      <c r="H483" s="225"/>
      <c r="I483" s="225" t="s">
        <v>614</v>
      </c>
      <c r="J483" s="225" t="s">
        <v>615</v>
      </c>
      <c r="K483" s="227" t="s">
        <v>958</v>
      </c>
      <c r="L483" s="123" t="s">
        <v>655</v>
      </c>
      <c r="M483" s="245" t="s">
        <v>656</v>
      </c>
      <c r="N483" s="225" t="s">
        <v>959</v>
      </c>
    </row>
    <row r="484" spans="1:14" s="237" customFormat="1">
      <c r="A484" s="225" t="s">
        <v>661</v>
      </c>
      <c r="B484" s="123" t="s">
        <v>662</v>
      </c>
      <c r="C484" s="226">
        <v>45854.647916666669</v>
      </c>
      <c r="D484" s="226">
        <v>45854.647916666669</v>
      </c>
      <c r="E484" s="226">
        <v>45854.770833333336</v>
      </c>
      <c r="F484" s="224">
        <f t="shared" si="7"/>
        <v>0.12291666666715173</v>
      </c>
      <c r="G484" s="225" t="s">
        <v>613</v>
      </c>
      <c r="H484" s="225"/>
      <c r="I484" s="225" t="s">
        <v>614</v>
      </c>
      <c r="J484" s="225" t="s">
        <v>615</v>
      </c>
      <c r="K484" s="227" t="s">
        <v>958</v>
      </c>
      <c r="L484" s="123" t="s">
        <v>655</v>
      </c>
      <c r="M484" s="245" t="s">
        <v>656</v>
      </c>
      <c r="N484" s="225" t="s">
        <v>959</v>
      </c>
    </row>
    <row r="485" spans="1:14" s="237" customFormat="1">
      <c r="A485" s="225" t="s">
        <v>862</v>
      </c>
      <c r="B485" s="245" t="s">
        <v>612</v>
      </c>
      <c r="C485" s="226">
        <v>45855.652083333334</v>
      </c>
      <c r="D485" s="226">
        <v>45855.652083333334</v>
      </c>
      <c r="E485" s="226">
        <v>45855.659722222219</v>
      </c>
      <c r="F485" s="224">
        <f t="shared" si="7"/>
        <v>7.6388888846850023E-3</v>
      </c>
      <c r="G485" s="225" t="s">
        <v>613</v>
      </c>
      <c r="H485" s="225"/>
      <c r="I485" s="225" t="s">
        <v>614</v>
      </c>
      <c r="J485" s="225" t="s">
        <v>615</v>
      </c>
      <c r="K485" s="227" t="s">
        <v>973</v>
      </c>
      <c r="L485" s="123" t="s">
        <v>655</v>
      </c>
      <c r="M485" s="245" t="s">
        <v>656</v>
      </c>
      <c r="N485" s="225" t="s">
        <v>974</v>
      </c>
    </row>
    <row r="486" spans="1:14" s="237" customFormat="1">
      <c r="A486" s="225" t="s">
        <v>870</v>
      </c>
      <c r="B486" s="245" t="s">
        <v>612</v>
      </c>
      <c r="C486" s="226">
        <v>45855.652083333334</v>
      </c>
      <c r="D486" s="226">
        <v>45855.652083333334</v>
      </c>
      <c r="E486" s="226">
        <v>45855.659722222219</v>
      </c>
      <c r="F486" s="224">
        <f t="shared" si="7"/>
        <v>7.6388888846850023E-3</v>
      </c>
      <c r="G486" s="225" t="s">
        <v>613</v>
      </c>
      <c r="H486" s="225"/>
      <c r="I486" s="225" t="s">
        <v>614</v>
      </c>
      <c r="J486" s="225" t="s">
        <v>615</v>
      </c>
      <c r="K486" s="227" t="s">
        <v>973</v>
      </c>
      <c r="L486" s="123" t="s">
        <v>655</v>
      </c>
      <c r="M486" s="245" t="s">
        <v>656</v>
      </c>
      <c r="N486" s="225" t="s">
        <v>974</v>
      </c>
    </row>
    <row r="487" spans="1:14" s="237" customFormat="1">
      <c r="A487" s="225" t="s">
        <v>643</v>
      </c>
      <c r="B487" s="245" t="s">
        <v>612</v>
      </c>
      <c r="C487" s="226">
        <v>45855.652083333334</v>
      </c>
      <c r="D487" s="226">
        <v>45855.652083333334</v>
      </c>
      <c r="E487" s="226">
        <v>45855.659722222219</v>
      </c>
      <c r="F487" s="224">
        <f t="shared" si="7"/>
        <v>7.6388888846850023E-3</v>
      </c>
      <c r="G487" s="225" t="s">
        <v>613</v>
      </c>
      <c r="H487" s="225"/>
      <c r="I487" s="225" t="s">
        <v>614</v>
      </c>
      <c r="J487" s="225" t="s">
        <v>615</v>
      </c>
      <c r="K487" s="227" t="s">
        <v>973</v>
      </c>
      <c r="L487" s="123" t="s">
        <v>655</v>
      </c>
      <c r="M487" s="245" t="s">
        <v>656</v>
      </c>
      <c r="N487" s="225" t="s">
        <v>974</v>
      </c>
    </row>
    <row r="488" spans="1:14" s="237" customFormat="1">
      <c r="A488" s="225" t="s">
        <v>759</v>
      </c>
      <c r="B488" s="245" t="s">
        <v>612</v>
      </c>
      <c r="C488" s="226">
        <v>45855.652083333334</v>
      </c>
      <c r="D488" s="226">
        <v>45855.652083333334</v>
      </c>
      <c r="E488" s="226">
        <v>45855.659722222219</v>
      </c>
      <c r="F488" s="224">
        <f t="shared" si="7"/>
        <v>7.6388888846850023E-3</v>
      </c>
      <c r="G488" s="225" t="s">
        <v>613</v>
      </c>
      <c r="H488" s="225"/>
      <c r="I488" s="225" t="s">
        <v>614</v>
      </c>
      <c r="J488" s="225" t="s">
        <v>615</v>
      </c>
      <c r="K488" s="227" t="s">
        <v>973</v>
      </c>
      <c r="L488" s="123" t="s">
        <v>655</v>
      </c>
      <c r="M488" s="245" t="s">
        <v>656</v>
      </c>
      <c r="N488" s="225" t="s">
        <v>974</v>
      </c>
    </row>
    <row r="489" spans="1:14" s="237" customFormat="1">
      <c r="A489" s="225" t="s">
        <v>850</v>
      </c>
      <c r="B489" s="245" t="s">
        <v>612</v>
      </c>
      <c r="C489" s="226">
        <v>45855.652083333334</v>
      </c>
      <c r="D489" s="226">
        <v>45855.652083333334</v>
      </c>
      <c r="E489" s="226">
        <v>45855.659722222219</v>
      </c>
      <c r="F489" s="224">
        <f t="shared" si="7"/>
        <v>7.6388888846850023E-3</v>
      </c>
      <c r="G489" s="225" t="s">
        <v>613</v>
      </c>
      <c r="H489" s="225"/>
      <c r="I489" s="225" t="s">
        <v>614</v>
      </c>
      <c r="J489" s="225" t="s">
        <v>615</v>
      </c>
      <c r="K489" s="227" t="s">
        <v>973</v>
      </c>
      <c r="L489" s="123" t="s">
        <v>655</v>
      </c>
      <c r="M489" s="245" t="s">
        <v>656</v>
      </c>
      <c r="N489" s="225" t="s">
        <v>974</v>
      </c>
    </row>
    <row r="490" spans="1:14" s="237" customFormat="1">
      <c r="A490" s="225" t="s">
        <v>862</v>
      </c>
      <c r="B490" s="245" t="s">
        <v>612</v>
      </c>
      <c r="C490" s="226">
        <v>45856.305555555555</v>
      </c>
      <c r="D490" s="226">
        <v>45856.305555555555</v>
      </c>
      <c r="E490" s="226">
        <v>45856.318055555559</v>
      </c>
      <c r="F490" s="224">
        <f t="shared" si="7"/>
        <v>1.2500000004365575E-2</v>
      </c>
      <c r="G490" s="225" t="s">
        <v>613</v>
      </c>
      <c r="H490" s="225"/>
      <c r="I490" s="225" t="s">
        <v>614</v>
      </c>
      <c r="J490" s="225" t="s">
        <v>615</v>
      </c>
      <c r="K490" s="227" t="s">
        <v>973</v>
      </c>
      <c r="L490" s="123" t="s">
        <v>655</v>
      </c>
      <c r="M490" s="245" t="s">
        <v>656</v>
      </c>
      <c r="N490" s="225" t="s">
        <v>974</v>
      </c>
    </row>
    <row r="491" spans="1:14" s="237" customFormat="1">
      <c r="A491" s="225" t="s">
        <v>870</v>
      </c>
      <c r="B491" s="245" t="s">
        <v>612</v>
      </c>
      <c r="C491" s="226">
        <v>45856.305555555555</v>
      </c>
      <c r="D491" s="226">
        <v>45856.305555555555</v>
      </c>
      <c r="E491" s="226">
        <v>45856.318055555559</v>
      </c>
      <c r="F491" s="224">
        <f t="shared" si="7"/>
        <v>1.2500000004365575E-2</v>
      </c>
      <c r="G491" s="225" t="s">
        <v>613</v>
      </c>
      <c r="H491" s="225"/>
      <c r="I491" s="225" t="s">
        <v>614</v>
      </c>
      <c r="J491" s="225" t="s">
        <v>615</v>
      </c>
      <c r="K491" s="227" t="s">
        <v>973</v>
      </c>
      <c r="L491" s="123" t="s">
        <v>655</v>
      </c>
      <c r="M491" s="245" t="s">
        <v>656</v>
      </c>
      <c r="N491" s="225" t="s">
        <v>974</v>
      </c>
    </row>
    <row r="492" spans="1:14" s="237" customFormat="1">
      <c r="A492" s="225" t="s">
        <v>643</v>
      </c>
      <c r="B492" s="245" t="s">
        <v>612</v>
      </c>
      <c r="C492" s="226">
        <v>45856.305555555555</v>
      </c>
      <c r="D492" s="226">
        <v>45856.305555555555</v>
      </c>
      <c r="E492" s="226">
        <v>45856.318055555559</v>
      </c>
      <c r="F492" s="224">
        <f t="shared" si="7"/>
        <v>1.2500000004365575E-2</v>
      </c>
      <c r="G492" s="225" t="s">
        <v>613</v>
      </c>
      <c r="H492" s="225"/>
      <c r="I492" s="225" t="s">
        <v>614</v>
      </c>
      <c r="J492" s="225" t="s">
        <v>615</v>
      </c>
      <c r="K492" s="227" t="s">
        <v>973</v>
      </c>
      <c r="L492" s="123" t="s">
        <v>655</v>
      </c>
      <c r="M492" s="245" t="s">
        <v>656</v>
      </c>
      <c r="N492" s="225" t="s">
        <v>974</v>
      </c>
    </row>
    <row r="493" spans="1:14" s="237" customFormat="1">
      <c r="A493" s="225" t="s">
        <v>759</v>
      </c>
      <c r="B493" s="245" t="s">
        <v>612</v>
      </c>
      <c r="C493" s="226">
        <v>45856.305555555555</v>
      </c>
      <c r="D493" s="226">
        <v>45856.305555555555</v>
      </c>
      <c r="E493" s="226">
        <v>45856.318055555559</v>
      </c>
      <c r="F493" s="224">
        <f t="shared" si="7"/>
        <v>1.2500000004365575E-2</v>
      </c>
      <c r="G493" s="225" t="s">
        <v>613</v>
      </c>
      <c r="H493" s="225"/>
      <c r="I493" s="225" t="s">
        <v>614</v>
      </c>
      <c r="J493" s="225" t="s">
        <v>615</v>
      </c>
      <c r="K493" s="227" t="s">
        <v>973</v>
      </c>
      <c r="L493" s="123" t="s">
        <v>655</v>
      </c>
      <c r="M493" s="245" t="s">
        <v>656</v>
      </c>
      <c r="N493" s="225" t="s">
        <v>974</v>
      </c>
    </row>
    <row r="494" spans="1:14">
      <c r="A494" s="225" t="s">
        <v>850</v>
      </c>
      <c r="B494" s="245" t="s">
        <v>612</v>
      </c>
      <c r="C494" s="226">
        <v>45856.305555555555</v>
      </c>
      <c r="D494" s="226">
        <v>45856.305555555555</v>
      </c>
      <c r="E494" s="226">
        <v>45856.318055555559</v>
      </c>
      <c r="F494" s="224">
        <f t="shared" si="7"/>
        <v>1.2500000004365575E-2</v>
      </c>
      <c r="G494" s="225" t="s">
        <v>613</v>
      </c>
      <c r="H494" s="225"/>
      <c r="I494" s="225" t="s">
        <v>614</v>
      </c>
      <c r="J494" s="225" t="s">
        <v>615</v>
      </c>
      <c r="K494" s="227" t="s">
        <v>973</v>
      </c>
      <c r="L494" s="123" t="s">
        <v>655</v>
      </c>
      <c r="M494" s="245" t="s">
        <v>656</v>
      </c>
      <c r="N494" s="225" t="s">
        <v>974</v>
      </c>
    </row>
    <row r="495" spans="1:14">
      <c r="A495" s="1" t="s">
        <v>729</v>
      </c>
      <c r="B495" s="1" t="s">
        <v>747</v>
      </c>
      <c r="C495" s="230">
        <v>45856.419027777774</v>
      </c>
      <c r="D495" s="230">
        <v>45856.419027777774</v>
      </c>
      <c r="E495" s="230">
        <v>45856.460694444446</v>
      </c>
      <c r="F495" s="224">
        <f t="shared" si="7"/>
        <v>4.1666666671517305E-2</v>
      </c>
      <c r="G495" s="225" t="s">
        <v>613</v>
      </c>
      <c r="H495" s="225"/>
      <c r="I495" s="225" t="s">
        <v>614</v>
      </c>
      <c r="J495" s="225" t="s">
        <v>615</v>
      </c>
      <c r="K495" s="1" t="s">
        <v>975</v>
      </c>
      <c r="L495" s="123" t="s">
        <v>655</v>
      </c>
      <c r="M495" s="245" t="s">
        <v>618</v>
      </c>
      <c r="N495" s="225" t="s">
        <v>976</v>
      </c>
    </row>
    <row r="496" spans="1:14">
      <c r="A496" s="1" t="s">
        <v>729</v>
      </c>
      <c r="B496" s="1" t="s">
        <v>745</v>
      </c>
      <c r="C496" s="230">
        <v>45856.434872685182</v>
      </c>
      <c r="D496" s="230">
        <v>45856.434872685182</v>
      </c>
      <c r="E496" s="230">
        <v>45856.436932870369</v>
      </c>
      <c r="F496" s="224">
        <f t="shared" si="7"/>
        <v>2.0601851865649223E-3</v>
      </c>
      <c r="G496" s="225" t="s">
        <v>613</v>
      </c>
      <c r="H496" s="225"/>
      <c r="I496" s="225" t="s">
        <v>614</v>
      </c>
      <c r="J496" s="225" t="s">
        <v>615</v>
      </c>
      <c r="K496" s="1" t="s">
        <v>975</v>
      </c>
      <c r="L496" s="123" t="s">
        <v>655</v>
      </c>
      <c r="M496" s="245" t="s">
        <v>821</v>
      </c>
      <c r="N496" s="225" t="s">
        <v>977</v>
      </c>
    </row>
    <row r="497" spans="1:14">
      <c r="A497" s="1" t="s">
        <v>978</v>
      </c>
      <c r="B497" s="28" t="s">
        <v>979</v>
      </c>
      <c r="C497" s="230">
        <v>45856.548611111109</v>
      </c>
      <c r="D497" s="230">
        <v>45856.548611111109</v>
      </c>
      <c r="E497" s="230">
        <v>45856.753472222219</v>
      </c>
      <c r="F497" s="224">
        <f t="shared" si="7"/>
        <v>0.20486111110949423</v>
      </c>
      <c r="G497" s="225" t="s">
        <v>613</v>
      </c>
      <c r="H497" s="225"/>
      <c r="I497" s="225" t="s">
        <v>614</v>
      </c>
      <c r="J497" s="225" t="s">
        <v>615</v>
      </c>
      <c r="K497" s="1" t="s">
        <v>958</v>
      </c>
      <c r="L497" s="1" t="s">
        <v>655</v>
      </c>
      <c r="M497" s="245" t="s">
        <v>656</v>
      </c>
      <c r="N497" s="225" t="s">
        <v>980</v>
      </c>
    </row>
    <row r="498" spans="1:14">
      <c r="A498" s="1" t="s">
        <v>978</v>
      </c>
      <c r="B498" s="28" t="s">
        <v>981</v>
      </c>
      <c r="C498" s="230">
        <v>45856.548611111109</v>
      </c>
      <c r="D498" s="230">
        <v>45856.548611111109</v>
      </c>
      <c r="E498" s="230">
        <v>45856.753472222219</v>
      </c>
      <c r="F498" s="224">
        <f t="shared" si="7"/>
        <v>0.20486111110949423</v>
      </c>
      <c r="G498" s="225" t="s">
        <v>613</v>
      </c>
      <c r="H498" s="225"/>
      <c r="I498" s="225" t="s">
        <v>614</v>
      </c>
      <c r="J498" s="225" t="s">
        <v>615</v>
      </c>
      <c r="K498" s="1" t="s">
        <v>958</v>
      </c>
      <c r="L498" s="1" t="s">
        <v>655</v>
      </c>
      <c r="M498" s="245" t="s">
        <v>656</v>
      </c>
      <c r="N498" s="225" t="s">
        <v>980</v>
      </c>
    </row>
    <row r="499" spans="1:14">
      <c r="A499" s="1" t="s">
        <v>978</v>
      </c>
      <c r="B499" s="28" t="s">
        <v>982</v>
      </c>
      <c r="C499" s="230">
        <v>45856.548611111109</v>
      </c>
      <c r="D499" s="230">
        <v>45856.548611111109</v>
      </c>
      <c r="E499" s="230">
        <v>45856.753472222219</v>
      </c>
      <c r="F499" s="224">
        <f t="shared" si="7"/>
        <v>0.20486111110949423</v>
      </c>
      <c r="G499" s="225" t="s">
        <v>613</v>
      </c>
      <c r="H499" s="225"/>
      <c r="I499" s="225" t="s">
        <v>614</v>
      </c>
      <c r="J499" s="225" t="s">
        <v>615</v>
      </c>
      <c r="K499" s="1" t="s">
        <v>958</v>
      </c>
      <c r="L499" s="1" t="s">
        <v>655</v>
      </c>
      <c r="M499" s="245" t="s">
        <v>656</v>
      </c>
      <c r="N499" s="225" t="s">
        <v>980</v>
      </c>
    </row>
    <row r="500" spans="1:14">
      <c r="A500" s="1" t="s">
        <v>978</v>
      </c>
      <c r="B500" s="28" t="s">
        <v>983</v>
      </c>
      <c r="C500" s="230">
        <v>45856.548611111109</v>
      </c>
      <c r="D500" s="230">
        <v>45856.548611111109</v>
      </c>
      <c r="E500" s="230">
        <v>45856.753472222219</v>
      </c>
      <c r="F500" s="224">
        <f t="shared" si="7"/>
        <v>0.20486111110949423</v>
      </c>
      <c r="G500" s="225" t="s">
        <v>613</v>
      </c>
      <c r="H500" s="225"/>
      <c r="I500" s="225" t="s">
        <v>614</v>
      </c>
      <c r="J500" s="225" t="s">
        <v>615</v>
      </c>
      <c r="K500" s="1" t="s">
        <v>958</v>
      </c>
      <c r="L500" s="1" t="s">
        <v>655</v>
      </c>
      <c r="M500" s="245" t="s">
        <v>656</v>
      </c>
      <c r="N500" s="225" t="s">
        <v>980</v>
      </c>
    </row>
    <row r="501" spans="1:14">
      <c r="A501" s="1" t="s">
        <v>978</v>
      </c>
      <c r="B501" s="28" t="s">
        <v>984</v>
      </c>
      <c r="C501" s="230">
        <v>45856.548611111109</v>
      </c>
      <c r="D501" s="230">
        <v>45856.548611111109</v>
      </c>
      <c r="E501" s="230">
        <v>45856.753472222219</v>
      </c>
      <c r="F501" s="224">
        <f t="shared" si="7"/>
        <v>0.20486111110949423</v>
      </c>
      <c r="G501" s="225" t="s">
        <v>613</v>
      </c>
      <c r="H501" s="225"/>
      <c r="I501" s="225" t="s">
        <v>614</v>
      </c>
      <c r="J501" s="225" t="s">
        <v>615</v>
      </c>
      <c r="K501" s="1" t="s">
        <v>958</v>
      </c>
      <c r="L501" s="1" t="s">
        <v>655</v>
      </c>
      <c r="M501" s="245" t="s">
        <v>656</v>
      </c>
      <c r="N501" s="225" t="s">
        <v>980</v>
      </c>
    </row>
    <row r="502" spans="1:14">
      <c r="A502" s="1" t="s">
        <v>978</v>
      </c>
      <c r="B502" s="28" t="s">
        <v>985</v>
      </c>
      <c r="C502" s="230">
        <v>45856.548611111109</v>
      </c>
      <c r="D502" s="230">
        <v>45856.548611111109</v>
      </c>
      <c r="E502" s="230">
        <v>45856.753472222219</v>
      </c>
      <c r="F502" s="224">
        <f t="shared" si="7"/>
        <v>0.20486111110949423</v>
      </c>
      <c r="G502" s="225" t="s">
        <v>613</v>
      </c>
      <c r="H502" s="225"/>
      <c r="I502" s="225" t="s">
        <v>614</v>
      </c>
      <c r="J502" s="225" t="s">
        <v>615</v>
      </c>
      <c r="K502" s="1" t="s">
        <v>958</v>
      </c>
      <c r="L502" s="1" t="s">
        <v>655</v>
      </c>
      <c r="M502" s="245" t="s">
        <v>656</v>
      </c>
      <c r="N502" s="225" t="s">
        <v>980</v>
      </c>
    </row>
    <row r="503" spans="1:14">
      <c r="A503" s="1" t="s">
        <v>978</v>
      </c>
      <c r="B503" s="28" t="s">
        <v>986</v>
      </c>
      <c r="C503" s="230">
        <v>45856.548611111109</v>
      </c>
      <c r="D503" s="230">
        <v>45856.548611111109</v>
      </c>
      <c r="E503" s="230">
        <v>45856.753472222219</v>
      </c>
      <c r="F503" s="224">
        <f t="shared" si="7"/>
        <v>0.20486111110949423</v>
      </c>
      <c r="G503" s="225" t="s">
        <v>613</v>
      </c>
      <c r="H503" s="225"/>
      <c r="I503" s="225" t="s">
        <v>614</v>
      </c>
      <c r="J503" s="225" t="s">
        <v>615</v>
      </c>
      <c r="K503" s="1" t="s">
        <v>958</v>
      </c>
      <c r="L503" s="1" t="s">
        <v>655</v>
      </c>
      <c r="M503" s="245" t="s">
        <v>656</v>
      </c>
      <c r="N503" s="225" t="s">
        <v>980</v>
      </c>
    </row>
    <row r="504" spans="1:14">
      <c r="A504" s="1" t="s">
        <v>978</v>
      </c>
      <c r="B504" s="28" t="s">
        <v>987</v>
      </c>
      <c r="C504" s="230">
        <v>45856.548611111109</v>
      </c>
      <c r="D504" s="230">
        <v>45856.548611111109</v>
      </c>
      <c r="E504" s="230">
        <v>45856.753472222219</v>
      </c>
      <c r="F504" s="224">
        <f t="shared" si="7"/>
        <v>0.20486111110949423</v>
      </c>
      <c r="G504" s="225" t="s">
        <v>613</v>
      </c>
      <c r="H504" s="225"/>
      <c r="I504" s="225" t="s">
        <v>614</v>
      </c>
      <c r="J504" s="225" t="s">
        <v>615</v>
      </c>
      <c r="K504" s="1" t="s">
        <v>958</v>
      </c>
      <c r="L504" s="1" t="s">
        <v>655</v>
      </c>
      <c r="M504" s="245" t="s">
        <v>656</v>
      </c>
      <c r="N504" s="225" t="s">
        <v>980</v>
      </c>
    </row>
    <row r="505" spans="1:14">
      <c r="A505" s="1" t="s">
        <v>978</v>
      </c>
      <c r="B505" s="28" t="s">
        <v>988</v>
      </c>
      <c r="C505" s="230">
        <v>45856.548611111109</v>
      </c>
      <c r="D505" s="230">
        <v>45856.548611111109</v>
      </c>
      <c r="E505" s="230">
        <v>45856.753472222219</v>
      </c>
      <c r="F505" s="224">
        <f t="shared" si="7"/>
        <v>0.20486111110949423</v>
      </c>
      <c r="G505" s="225" t="s">
        <v>613</v>
      </c>
      <c r="H505" s="225"/>
      <c r="I505" s="225" t="s">
        <v>614</v>
      </c>
      <c r="J505" s="225" t="s">
        <v>615</v>
      </c>
      <c r="K505" s="1" t="s">
        <v>958</v>
      </c>
      <c r="L505" s="1" t="s">
        <v>655</v>
      </c>
      <c r="M505" s="245" t="s">
        <v>656</v>
      </c>
      <c r="N505" s="225" t="s">
        <v>980</v>
      </c>
    </row>
    <row r="506" spans="1:14">
      <c r="A506" s="1" t="s">
        <v>978</v>
      </c>
      <c r="B506" s="28" t="s">
        <v>989</v>
      </c>
      <c r="C506" s="230">
        <v>45856.548611111109</v>
      </c>
      <c r="D506" s="230">
        <v>45856.548611111109</v>
      </c>
      <c r="E506" s="230">
        <v>45856.753472222219</v>
      </c>
      <c r="F506" s="224">
        <f t="shared" si="7"/>
        <v>0.20486111110949423</v>
      </c>
      <c r="G506" s="225" t="s">
        <v>613</v>
      </c>
      <c r="H506" s="225"/>
      <c r="I506" s="225" t="s">
        <v>614</v>
      </c>
      <c r="J506" s="225" t="s">
        <v>615</v>
      </c>
      <c r="K506" s="1" t="s">
        <v>958</v>
      </c>
      <c r="L506" s="1" t="s">
        <v>655</v>
      </c>
      <c r="M506" s="245" t="s">
        <v>656</v>
      </c>
      <c r="N506" s="225" t="s">
        <v>980</v>
      </c>
    </row>
    <row r="507" spans="1:14">
      <c r="A507" s="1" t="s">
        <v>978</v>
      </c>
      <c r="B507" s="28" t="s">
        <v>990</v>
      </c>
      <c r="C507" s="230">
        <v>45856.548611111109</v>
      </c>
      <c r="D507" s="230">
        <v>45856.548611111109</v>
      </c>
      <c r="E507" s="230">
        <v>45856.753472222219</v>
      </c>
      <c r="F507" s="224">
        <f t="shared" si="7"/>
        <v>0.20486111110949423</v>
      </c>
      <c r="G507" s="225" t="s">
        <v>613</v>
      </c>
      <c r="H507" s="225"/>
      <c r="I507" s="225" t="s">
        <v>614</v>
      </c>
      <c r="J507" s="225" t="s">
        <v>615</v>
      </c>
      <c r="K507" s="1" t="s">
        <v>958</v>
      </c>
      <c r="L507" s="1" t="s">
        <v>655</v>
      </c>
      <c r="M507" s="245" t="s">
        <v>656</v>
      </c>
      <c r="N507" s="225" t="s">
        <v>980</v>
      </c>
    </row>
    <row r="508" spans="1:14">
      <c r="A508" s="1" t="s">
        <v>978</v>
      </c>
      <c r="B508" s="28" t="s">
        <v>991</v>
      </c>
      <c r="C508" s="230">
        <v>45856.548611111109</v>
      </c>
      <c r="D508" s="230">
        <v>45856.548611111109</v>
      </c>
      <c r="E508" s="230">
        <v>45856.753472222219</v>
      </c>
      <c r="F508" s="224">
        <f t="shared" si="7"/>
        <v>0.20486111110949423</v>
      </c>
      <c r="G508" s="225" t="s">
        <v>613</v>
      </c>
      <c r="H508" s="225"/>
      <c r="I508" s="225" t="s">
        <v>614</v>
      </c>
      <c r="J508" s="225" t="s">
        <v>615</v>
      </c>
      <c r="K508" s="1" t="s">
        <v>958</v>
      </c>
      <c r="L508" s="1" t="s">
        <v>655</v>
      </c>
      <c r="M508" s="245" t="s">
        <v>656</v>
      </c>
      <c r="N508" s="225" t="s">
        <v>980</v>
      </c>
    </row>
    <row r="509" spans="1:14">
      <c r="A509" s="1" t="s">
        <v>978</v>
      </c>
      <c r="B509" s="28" t="s">
        <v>992</v>
      </c>
      <c r="C509" s="230">
        <v>45856.548611111109</v>
      </c>
      <c r="D509" s="230">
        <v>45856.548611111109</v>
      </c>
      <c r="E509" s="230">
        <v>45856.753472222219</v>
      </c>
      <c r="F509" s="224">
        <f t="shared" si="7"/>
        <v>0.20486111110949423</v>
      </c>
      <c r="G509" s="225" t="s">
        <v>613</v>
      </c>
      <c r="H509" s="225"/>
      <c r="I509" s="225" t="s">
        <v>614</v>
      </c>
      <c r="J509" s="225" t="s">
        <v>615</v>
      </c>
      <c r="K509" s="1" t="s">
        <v>958</v>
      </c>
      <c r="L509" s="1" t="s">
        <v>655</v>
      </c>
      <c r="M509" s="245" t="s">
        <v>656</v>
      </c>
      <c r="N509" s="225" t="s">
        <v>980</v>
      </c>
    </row>
    <row r="510" spans="1:14">
      <c r="A510" s="1" t="s">
        <v>978</v>
      </c>
      <c r="B510" s="28" t="s">
        <v>993</v>
      </c>
      <c r="C510" s="230">
        <v>45856.548611111109</v>
      </c>
      <c r="D510" s="230">
        <v>45856.548611111109</v>
      </c>
      <c r="E510" s="230">
        <v>45856.753472222219</v>
      </c>
      <c r="F510" s="224">
        <f t="shared" si="7"/>
        <v>0.20486111110949423</v>
      </c>
      <c r="G510" s="225" t="s">
        <v>613</v>
      </c>
      <c r="H510" s="225"/>
      <c r="I510" s="225" t="s">
        <v>614</v>
      </c>
      <c r="J510" s="225" t="s">
        <v>615</v>
      </c>
      <c r="K510" s="1" t="s">
        <v>958</v>
      </c>
      <c r="L510" s="1" t="s">
        <v>655</v>
      </c>
      <c r="M510" s="245" t="s">
        <v>656</v>
      </c>
      <c r="N510" s="225" t="s">
        <v>980</v>
      </c>
    </row>
    <row r="511" spans="1:14">
      <c r="A511" s="1" t="s">
        <v>978</v>
      </c>
      <c r="B511" s="28" t="s">
        <v>994</v>
      </c>
      <c r="C511" s="230">
        <v>45856.548611111109</v>
      </c>
      <c r="D511" s="230">
        <v>45856.548611111109</v>
      </c>
      <c r="E511" s="230">
        <v>45856.753472222219</v>
      </c>
      <c r="F511" s="224">
        <f t="shared" si="7"/>
        <v>0.20486111110949423</v>
      </c>
      <c r="G511" s="225" t="s">
        <v>613</v>
      </c>
      <c r="H511" s="225"/>
      <c r="I511" s="225" t="s">
        <v>614</v>
      </c>
      <c r="J511" s="225" t="s">
        <v>615</v>
      </c>
      <c r="K511" s="1" t="s">
        <v>958</v>
      </c>
      <c r="L511" s="1" t="s">
        <v>655</v>
      </c>
      <c r="M511" s="245" t="s">
        <v>656</v>
      </c>
      <c r="N511" s="225" t="s">
        <v>980</v>
      </c>
    </row>
    <row r="512" spans="1:14">
      <c r="A512" s="1" t="s">
        <v>978</v>
      </c>
      <c r="B512" s="28" t="s">
        <v>995</v>
      </c>
      <c r="C512" s="230">
        <v>45856.548611111109</v>
      </c>
      <c r="D512" s="230">
        <v>45856.548611111109</v>
      </c>
      <c r="E512" s="230">
        <v>45856.753472222219</v>
      </c>
      <c r="F512" s="224">
        <f t="shared" si="7"/>
        <v>0.20486111110949423</v>
      </c>
      <c r="G512" s="225" t="s">
        <v>613</v>
      </c>
      <c r="H512" s="225"/>
      <c r="I512" s="225" t="s">
        <v>614</v>
      </c>
      <c r="J512" s="225" t="s">
        <v>615</v>
      </c>
      <c r="K512" s="1" t="s">
        <v>958</v>
      </c>
      <c r="L512" s="1" t="s">
        <v>655</v>
      </c>
      <c r="M512" s="245" t="s">
        <v>656</v>
      </c>
      <c r="N512" s="225" t="s">
        <v>980</v>
      </c>
    </row>
    <row r="513" spans="1:14">
      <c r="A513" s="1" t="s">
        <v>978</v>
      </c>
      <c r="B513" s="28" t="s">
        <v>996</v>
      </c>
      <c r="C513" s="230">
        <v>45856.548611111109</v>
      </c>
      <c r="D513" s="230">
        <v>45856.548611111109</v>
      </c>
      <c r="E513" s="230">
        <v>45856.753472222219</v>
      </c>
      <c r="F513" s="224">
        <f t="shared" si="7"/>
        <v>0.20486111110949423</v>
      </c>
      <c r="G513" s="225" t="s">
        <v>613</v>
      </c>
      <c r="H513" s="225"/>
      <c r="I513" s="225" t="s">
        <v>614</v>
      </c>
      <c r="J513" s="225" t="s">
        <v>615</v>
      </c>
      <c r="K513" s="1" t="s">
        <v>958</v>
      </c>
      <c r="L513" s="1" t="s">
        <v>655</v>
      </c>
      <c r="M513" s="245" t="s">
        <v>656</v>
      </c>
      <c r="N513" s="225" t="s">
        <v>980</v>
      </c>
    </row>
    <row r="514" spans="1:14">
      <c r="A514" s="1" t="s">
        <v>997</v>
      </c>
      <c r="B514" s="1" t="s">
        <v>998</v>
      </c>
      <c r="C514" s="230">
        <v>45856.548611111109</v>
      </c>
      <c r="D514" s="230">
        <v>45856.548611111109</v>
      </c>
      <c r="E514" s="230">
        <v>45856.753472222219</v>
      </c>
      <c r="F514" s="224">
        <f t="shared" ref="F514:F577" si="8">E514-D514</f>
        <v>0.20486111110949423</v>
      </c>
      <c r="G514" s="225" t="s">
        <v>613</v>
      </c>
      <c r="H514" s="225"/>
      <c r="I514" s="225" t="s">
        <v>614</v>
      </c>
      <c r="J514" s="225" t="s">
        <v>615</v>
      </c>
      <c r="K514" s="1" t="s">
        <v>958</v>
      </c>
      <c r="L514" s="1" t="s">
        <v>655</v>
      </c>
      <c r="M514" s="245" t="s">
        <v>656</v>
      </c>
      <c r="N514" s="225" t="s">
        <v>980</v>
      </c>
    </row>
    <row r="515" spans="1:14">
      <c r="A515" s="1" t="s">
        <v>997</v>
      </c>
      <c r="B515" s="1" t="s">
        <v>999</v>
      </c>
      <c r="C515" s="230">
        <v>45856.548611111109</v>
      </c>
      <c r="D515" s="230">
        <v>45856.548611111109</v>
      </c>
      <c r="E515" s="230">
        <v>45856.753472222219</v>
      </c>
      <c r="F515" s="224">
        <f t="shared" si="8"/>
        <v>0.20486111110949423</v>
      </c>
      <c r="G515" s="225" t="s">
        <v>613</v>
      </c>
      <c r="H515" s="225"/>
      <c r="I515" s="225" t="s">
        <v>614</v>
      </c>
      <c r="J515" s="225" t="s">
        <v>615</v>
      </c>
      <c r="K515" s="1" t="s">
        <v>958</v>
      </c>
      <c r="L515" s="1" t="s">
        <v>655</v>
      </c>
      <c r="M515" s="245" t="s">
        <v>656</v>
      </c>
      <c r="N515" s="225" t="s">
        <v>980</v>
      </c>
    </row>
    <row r="516" spans="1:14">
      <c r="A516" s="1" t="s">
        <v>997</v>
      </c>
      <c r="B516" s="1" t="s">
        <v>1000</v>
      </c>
      <c r="C516" s="230">
        <v>45856.548611111109</v>
      </c>
      <c r="D516" s="230">
        <v>45856.548611111109</v>
      </c>
      <c r="E516" s="230">
        <v>45856.753472222219</v>
      </c>
      <c r="F516" s="224">
        <f t="shared" si="8"/>
        <v>0.20486111110949423</v>
      </c>
      <c r="G516" s="225" t="s">
        <v>613</v>
      </c>
      <c r="H516" s="225"/>
      <c r="I516" s="225" t="s">
        <v>614</v>
      </c>
      <c r="J516" s="225" t="s">
        <v>615</v>
      </c>
      <c r="K516" s="1" t="s">
        <v>958</v>
      </c>
      <c r="L516" s="1" t="s">
        <v>655</v>
      </c>
      <c r="M516" s="245" t="s">
        <v>656</v>
      </c>
      <c r="N516" s="225" t="s">
        <v>980</v>
      </c>
    </row>
    <row r="517" spans="1:14">
      <c r="A517" s="1" t="s">
        <v>997</v>
      </c>
      <c r="B517" s="1" t="s">
        <v>1001</v>
      </c>
      <c r="C517" s="230">
        <v>45856.548611111109</v>
      </c>
      <c r="D517" s="230">
        <v>45856.548611111109</v>
      </c>
      <c r="E517" s="230">
        <v>45856.753472222219</v>
      </c>
      <c r="F517" s="224">
        <f t="shared" si="8"/>
        <v>0.20486111110949423</v>
      </c>
      <c r="G517" s="225" t="s">
        <v>613</v>
      </c>
      <c r="H517" s="225"/>
      <c r="I517" s="225" t="s">
        <v>614</v>
      </c>
      <c r="J517" s="225" t="s">
        <v>615</v>
      </c>
      <c r="K517" s="1" t="s">
        <v>958</v>
      </c>
      <c r="L517" s="1" t="s">
        <v>655</v>
      </c>
      <c r="M517" s="245" t="s">
        <v>656</v>
      </c>
      <c r="N517" s="225" t="s">
        <v>980</v>
      </c>
    </row>
    <row r="518" spans="1:14">
      <c r="A518" s="1" t="s">
        <v>845</v>
      </c>
      <c r="B518" s="1" t="s">
        <v>839</v>
      </c>
      <c r="C518" s="230">
        <v>45856.613194444442</v>
      </c>
      <c r="D518" s="230">
        <v>45856.613194444442</v>
      </c>
      <c r="E518" s="230">
        <v>45856.635416666664</v>
      </c>
      <c r="F518" s="224">
        <f t="shared" si="8"/>
        <v>2.2222222221898846E-2</v>
      </c>
      <c r="G518" s="1" t="s">
        <v>708</v>
      </c>
      <c r="I518" s="1" t="s">
        <v>1002</v>
      </c>
      <c r="J518" s="1" t="s">
        <v>1002</v>
      </c>
      <c r="K518" s="1" t="s">
        <v>1003</v>
      </c>
      <c r="L518" s="1" t="s">
        <v>627</v>
      </c>
      <c r="M518" s="245" t="s">
        <v>710</v>
      </c>
      <c r="N518" s="225" t="s">
        <v>1004</v>
      </c>
    </row>
    <row r="519" spans="1:14">
      <c r="A519" s="1" t="s">
        <v>845</v>
      </c>
      <c r="B519" s="1" t="s">
        <v>840</v>
      </c>
      <c r="C519" s="230">
        <v>45856.613194444442</v>
      </c>
      <c r="D519" s="230">
        <v>45856.613194444442</v>
      </c>
      <c r="E519" s="230">
        <v>45856.635416666664</v>
      </c>
      <c r="F519" s="224">
        <f t="shared" si="8"/>
        <v>2.2222222221898846E-2</v>
      </c>
      <c r="G519" s="1" t="s">
        <v>708</v>
      </c>
      <c r="I519" s="1" t="s">
        <v>1002</v>
      </c>
      <c r="J519" s="1" t="s">
        <v>1002</v>
      </c>
      <c r="K519" s="1" t="s">
        <v>1003</v>
      </c>
      <c r="L519" s="1" t="s">
        <v>627</v>
      </c>
      <c r="M519" s="245" t="s">
        <v>710</v>
      </c>
      <c r="N519" s="225" t="s">
        <v>1004</v>
      </c>
    </row>
    <row r="520" spans="1:14">
      <c r="A520" s="1" t="s">
        <v>845</v>
      </c>
      <c r="B520" s="1" t="s">
        <v>838</v>
      </c>
      <c r="C520" s="230">
        <v>45856.613194444442</v>
      </c>
      <c r="D520" s="230">
        <v>45856.613194444442</v>
      </c>
      <c r="E520" s="230">
        <v>45856.635416666664</v>
      </c>
      <c r="F520" s="224">
        <f t="shared" si="8"/>
        <v>2.2222222221898846E-2</v>
      </c>
      <c r="G520" s="1" t="s">
        <v>708</v>
      </c>
      <c r="I520" s="1" t="s">
        <v>1002</v>
      </c>
      <c r="J520" s="1" t="s">
        <v>1002</v>
      </c>
      <c r="K520" s="1" t="s">
        <v>1003</v>
      </c>
      <c r="L520" s="1" t="s">
        <v>627</v>
      </c>
      <c r="M520" s="245" t="s">
        <v>710</v>
      </c>
      <c r="N520" s="225" t="s">
        <v>1004</v>
      </c>
    </row>
    <row r="521" spans="1:14">
      <c r="A521" s="1" t="s">
        <v>837</v>
      </c>
      <c r="B521" s="28" t="s">
        <v>838</v>
      </c>
      <c r="C521" s="230">
        <v>45856.655555555553</v>
      </c>
      <c r="D521" s="230">
        <v>45856.655555555553</v>
      </c>
      <c r="E521" s="230">
        <v>45856.669444444444</v>
      </c>
      <c r="F521" s="224">
        <f t="shared" si="8"/>
        <v>1.3888888890505768E-2</v>
      </c>
      <c r="G521" s="1" t="s">
        <v>708</v>
      </c>
      <c r="I521" s="1" t="s">
        <v>1002</v>
      </c>
      <c r="J521" s="1" t="s">
        <v>1002</v>
      </c>
      <c r="K521" s="1" t="s">
        <v>1003</v>
      </c>
      <c r="L521" s="1" t="s">
        <v>627</v>
      </c>
      <c r="M521" s="245" t="s">
        <v>710</v>
      </c>
      <c r="N521" s="225" t="s">
        <v>1005</v>
      </c>
    </row>
    <row r="522" spans="1:14">
      <c r="A522" s="1" t="s">
        <v>837</v>
      </c>
      <c r="B522" s="28" t="s">
        <v>840</v>
      </c>
      <c r="C522" s="230">
        <v>45856.655555555553</v>
      </c>
      <c r="D522" s="230">
        <v>45856.655555555553</v>
      </c>
      <c r="E522" s="230">
        <v>45856.669444444444</v>
      </c>
      <c r="F522" s="224">
        <f t="shared" si="8"/>
        <v>1.3888888890505768E-2</v>
      </c>
      <c r="G522" s="1" t="s">
        <v>708</v>
      </c>
      <c r="I522" s="1" t="s">
        <v>1002</v>
      </c>
      <c r="J522" s="1" t="s">
        <v>1002</v>
      </c>
      <c r="K522" s="1" t="s">
        <v>1003</v>
      </c>
      <c r="L522" s="1" t="s">
        <v>627</v>
      </c>
      <c r="M522" s="245" t="s">
        <v>710</v>
      </c>
      <c r="N522" s="225" t="s">
        <v>1005</v>
      </c>
    </row>
    <row r="523" spans="1:14">
      <c r="A523" s="1" t="s">
        <v>837</v>
      </c>
      <c r="B523" s="28" t="s">
        <v>839</v>
      </c>
      <c r="C523" s="230">
        <v>45856.655555555553</v>
      </c>
      <c r="D523" s="230">
        <v>45856.655555555553</v>
      </c>
      <c r="E523" s="230">
        <v>45856.669444444444</v>
      </c>
      <c r="F523" s="224">
        <f t="shared" si="8"/>
        <v>1.3888888890505768E-2</v>
      </c>
      <c r="G523" s="1" t="s">
        <v>708</v>
      </c>
      <c r="I523" s="1" t="s">
        <v>1002</v>
      </c>
      <c r="J523" s="1" t="s">
        <v>1002</v>
      </c>
      <c r="K523" s="1" t="s">
        <v>1003</v>
      </c>
      <c r="L523" s="1" t="s">
        <v>627</v>
      </c>
      <c r="M523" s="245" t="s">
        <v>710</v>
      </c>
      <c r="N523" s="225" t="s">
        <v>1005</v>
      </c>
    </row>
    <row r="524" spans="1:14">
      <c r="A524" s="225" t="s">
        <v>706</v>
      </c>
      <c r="B524" s="227" t="s">
        <v>723</v>
      </c>
      <c r="C524" s="230">
        <v>45856.694444444445</v>
      </c>
      <c r="D524" s="230">
        <v>45856.694444444445</v>
      </c>
      <c r="E524" s="230">
        <v>45856.907638888886</v>
      </c>
      <c r="F524" s="224">
        <f t="shared" si="8"/>
        <v>0.21319444444088731</v>
      </c>
      <c r="G524" s="1" t="s">
        <v>708</v>
      </c>
      <c r="I524" s="1" t="s">
        <v>1002</v>
      </c>
      <c r="J524" s="1" t="s">
        <v>1002</v>
      </c>
      <c r="K524" s="1" t="s">
        <v>1003</v>
      </c>
      <c r="L524" s="1" t="s">
        <v>627</v>
      </c>
      <c r="M524" s="245" t="s">
        <v>710</v>
      </c>
      <c r="N524" s="225" t="s">
        <v>1006</v>
      </c>
    </row>
    <row r="525" spans="1:14">
      <c r="A525" s="225" t="s">
        <v>706</v>
      </c>
      <c r="B525" s="227" t="s">
        <v>717</v>
      </c>
      <c r="C525" s="230">
        <v>45856.694444444445</v>
      </c>
      <c r="D525" s="230">
        <v>45856.694444444445</v>
      </c>
      <c r="E525" s="230">
        <v>45856.907638888886</v>
      </c>
      <c r="F525" s="224">
        <f t="shared" si="8"/>
        <v>0.21319444444088731</v>
      </c>
      <c r="G525" s="1" t="s">
        <v>708</v>
      </c>
      <c r="I525" s="1" t="s">
        <v>1002</v>
      </c>
      <c r="J525" s="1" t="s">
        <v>1002</v>
      </c>
      <c r="K525" s="1" t="s">
        <v>1007</v>
      </c>
      <c r="L525" s="1" t="s">
        <v>627</v>
      </c>
      <c r="M525" s="245" t="s">
        <v>710</v>
      </c>
      <c r="N525" s="225" t="s">
        <v>1008</v>
      </c>
    </row>
    <row r="526" spans="1:14">
      <c r="A526" s="225" t="s">
        <v>706</v>
      </c>
      <c r="B526" s="227" t="s">
        <v>728</v>
      </c>
      <c r="C526" s="230">
        <v>45856.694444444445</v>
      </c>
      <c r="D526" s="230">
        <v>45856.694444444445</v>
      </c>
      <c r="E526" s="230">
        <v>45856.907638888886</v>
      </c>
      <c r="F526" s="224">
        <f t="shared" si="8"/>
        <v>0.21319444444088731</v>
      </c>
      <c r="G526" s="1" t="s">
        <v>708</v>
      </c>
      <c r="I526" s="1" t="s">
        <v>1002</v>
      </c>
      <c r="J526" s="1" t="s">
        <v>1002</v>
      </c>
      <c r="K526" s="1" t="s">
        <v>1007</v>
      </c>
      <c r="L526" s="1" t="s">
        <v>627</v>
      </c>
      <c r="M526" s="245" t="s">
        <v>710</v>
      </c>
      <c r="N526" s="225" t="s">
        <v>1008</v>
      </c>
    </row>
    <row r="527" spans="1:14">
      <c r="A527" s="225" t="s">
        <v>706</v>
      </c>
      <c r="B527" s="227" t="s">
        <v>713</v>
      </c>
      <c r="C527" s="230">
        <v>45856.694444444445</v>
      </c>
      <c r="D527" s="230">
        <v>45856.694444444445</v>
      </c>
      <c r="E527" s="230">
        <v>45856.907638888886</v>
      </c>
      <c r="F527" s="224">
        <f t="shared" si="8"/>
        <v>0.21319444444088731</v>
      </c>
      <c r="G527" s="1" t="s">
        <v>708</v>
      </c>
      <c r="I527" s="1" t="s">
        <v>1002</v>
      </c>
      <c r="J527" s="1" t="s">
        <v>1002</v>
      </c>
      <c r="K527" s="1" t="s">
        <v>1007</v>
      </c>
      <c r="L527" s="1" t="s">
        <v>627</v>
      </c>
      <c r="M527" s="245" t="s">
        <v>710</v>
      </c>
      <c r="N527" s="225" t="s">
        <v>1008</v>
      </c>
    </row>
    <row r="528" spans="1:14">
      <c r="A528" s="225" t="s">
        <v>706</v>
      </c>
      <c r="B528" s="227" t="s">
        <v>716</v>
      </c>
      <c r="C528" s="230">
        <v>45856.694444444445</v>
      </c>
      <c r="D528" s="230">
        <v>45856.694444444445</v>
      </c>
      <c r="E528" s="230">
        <v>45856.907638888886</v>
      </c>
      <c r="F528" s="224">
        <f t="shared" si="8"/>
        <v>0.21319444444088731</v>
      </c>
      <c r="G528" s="1" t="s">
        <v>708</v>
      </c>
      <c r="I528" s="1" t="s">
        <v>1002</v>
      </c>
      <c r="J528" s="1" t="s">
        <v>1002</v>
      </c>
      <c r="K528" s="1" t="s">
        <v>1007</v>
      </c>
      <c r="L528" s="1" t="s">
        <v>627</v>
      </c>
      <c r="M528" s="245" t="s">
        <v>710</v>
      </c>
      <c r="N528" s="225" t="s">
        <v>1008</v>
      </c>
    </row>
    <row r="529" spans="1:14">
      <c r="A529" s="225" t="s">
        <v>706</v>
      </c>
      <c r="B529" s="227" t="s">
        <v>724</v>
      </c>
      <c r="C529" s="230">
        <v>45856.694444444445</v>
      </c>
      <c r="D529" s="230">
        <v>45856.694444444445</v>
      </c>
      <c r="E529" s="230">
        <v>45856.907638888886</v>
      </c>
      <c r="F529" s="224">
        <f t="shared" si="8"/>
        <v>0.21319444444088731</v>
      </c>
      <c r="G529" s="1" t="s">
        <v>708</v>
      </c>
      <c r="I529" s="1" t="s">
        <v>1002</v>
      </c>
      <c r="J529" s="1" t="s">
        <v>1002</v>
      </c>
      <c r="K529" s="1" t="s">
        <v>1007</v>
      </c>
      <c r="L529" s="1" t="s">
        <v>627</v>
      </c>
      <c r="M529" s="245" t="s">
        <v>710</v>
      </c>
      <c r="N529" s="225" t="s">
        <v>1008</v>
      </c>
    </row>
    <row r="530" spans="1:14">
      <c r="A530" s="225" t="s">
        <v>706</v>
      </c>
      <c r="B530" s="227" t="s">
        <v>721</v>
      </c>
      <c r="C530" s="230">
        <v>45856.694444444445</v>
      </c>
      <c r="D530" s="230">
        <v>45856.694444444445</v>
      </c>
      <c r="E530" s="230">
        <v>45856.907638888886</v>
      </c>
      <c r="F530" s="224">
        <f t="shared" si="8"/>
        <v>0.21319444444088731</v>
      </c>
      <c r="G530" s="1" t="s">
        <v>708</v>
      </c>
      <c r="I530" s="1" t="s">
        <v>1002</v>
      </c>
      <c r="J530" s="1" t="s">
        <v>1002</v>
      </c>
      <c r="K530" s="1" t="s">
        <v>1007</v>
      </c>
      <c r="L530" s="1" t="s">
        <v>627</v>
      </c>
      <c r="M530" s="245" t="s">
        <v>710</v>
      </c>
      <c r="N530" s="225" t="s">
        <v>1008</v>
      </c>
    </row>
    <row r="531" spans="1:14">
      <c r="A531" s="225" t="s">
        <v>706</v>
      </c>
      <c r="B531" s="227" t="s">
        <v>715</v>
      </c>
      <c r="C531" s="230">
        <v>45856.694444444445</v>
      </c>
      <c r="D531" s="230">
        <v>45856.694444444445</v>
      </c>
      <c r="E531" s="230">
        <v>45856.907638888886</v>
      </c>
      <c r="F531" s="224">
        <f t="shared" si="8"/>
        <v>0.21319444444088731</v>
      </c>
      <c r="G531" s="1" t="s">
        <v>708</v>
      </c>
      <c r="I531" s="1" t="s">
        <v>1002</v>
      </c>
      <c r="J531" s="1" t="s">
        <v>1002</v>
      </c>
      <c r="K531" s="1" t="s">
        <v>1007</v>
      </c>
      <c r="L531" s="1" t="s">
        <v>627</v>
      </c>
      <c r="M531" s="245" t="s">
        <v>710</v>
      </c>
      <c r="N531" s="225" t="s">
        <v>1008</v>
      </c>
    </row>
    <row r="532" spans="1:14">
      <c r="A532" s="225" t="s">
        <v>706</v>
      </c>
      <c r="B532" s="1" t="s">
        <v>727</v>
      </c>
      <c r="C532" s="230">
        <v>45856.694444444445</v>
      </c>
      <c r="D532" s="230">
        <v>45856.694444444445</v>
      </c>
      <c r="E532" s="230">
        <v>45856.907638888886</v>
      </c>
      <c r="F532" s="224">
        <f t="shared" si="8"/>
        <v>0.21319444444088731</v>
      </c>
      <c r="G532" s="1" t="s">
        <v>708</v>
      </c>
      <c r="I532" s="1" t="s">
        <v>1002</v>
      </c>
      <c r="J532" s="1" t="s">
        <v>1002</v>
      </c>
      <c r="K532" s="1" t="s">
        <v>1007</v>
      </c>
      <c r="L532" s="1" t="s">
        <v>627</v>
      </c>
      <c r="M532" s="245" t="s">
        <v>710</v>
      </c>
      <c r="N532" s="225" t="s">
        <v>1008</v>
      </c>
    </row>
    <row r="533" spans="1:14">
      <c r="A533" s="225" t="s">
        <v>706</v>
      </c>
      <c r="B533" s="227" t="s">
        <v>725</v>
      </c>
      <c r="C533" s="230">
        <v>45856.694444444445</v>
      </c>
      <c r="D533" s="230">
        <v>45856.694444444445</v>
      </c>
      <c r="E533" s="230">
        <v>45856.907638888886</v>
      </c>
      <c r="F533" s="224">
        <f t="shared" si="8"/>
        <v>0.21319444444088731</v>
      </c>
      <c r="G533" s="1" t="s">
        <v>708</v>
      </c>
      <c r="I533" s="1" t="s">
        <v>1002</v>
      </c>
      <c r="J533" s="1" t="s">
        <v>1002</v>
      </c>
      <c r="K533" s="1" t="s">
        <v>1007</v>
      </c>
      <c r="L533" s="1" t="s">
        <v>627</v>
      </c>
      <c r="M533" s="245" t="s">
        <v>710</v>
      </c>
      <c r="N533" s="225" t="s">
        <v>1008</v>
      </c>
    </row>
    <row r="534" spans="1:14">
      <c r="A534" s="225" t="s">
        <v>706</v>
      </c>
      <c r="B534" s="222" t="s">
        <v>714</v>
      </c>
      <c r="C534" s="230">
        <v>45856.694444444445</v>
      </c>
      <c r="D534" s="230">
        <v>45856.694444444445</v>
      </c>
      <c r="E534" s="230">
        <v>45856.907638888886</v>
      </c>
      <c r="F534" s="224">
        <f t="shared" si="8"/>
        <v>0.21319444444088731</v>
      </c>
      <c r="G534" s="1" t="s">
        <v>708</v>
      </c>
      <c r="I534" s="1" t="s">
        <v>1002</v>
      </c>
      <c r="J534" s="1" t="s">
        <v>1002</v>
      </c>
      <c r="K534" s="1" t="s">
        <v>1007</v>
      </c>
      <c r="L534" s="1" t="s">
        <v>627</v>
      </c>
      <c r="M534" s="245" t="s">
        <v>710</v>
      </c>
      <c r="N534" s="225" t="s">
        <v>1008</v>
      </c>
    </row>
    <row r="535" spans="1:14">
      <c r="A535" s="225" t="s">
        <v>706</v>
      </c>
      <c r="B535" s="222" t="s">
        <v>718</v>
      </c>
      <c r="C535" s="230">
        <v>45856.694444444445</v>
      </c>
      <c r="D535" s="230">
        <v>45856.694444444445</v>
      </c>
      <c r="E535" s="230">
        <v>45856.907638888886</v>
      </c>
      <c r="F535" s="224">
        <f t="shared" si="8"/>
        <v>0.21319444444088731</v>
      </c>
      <c r="G535" s="1" t="s">
        <v>708</v>
      </c>
      <c r="I535" s="1" t="s">
        <v>1002</v>
      </c>
      <c r="J535" s="1" t="s">
        <v>1002</v>
      </c>
      <c r="K535" s="1" t="s">
        <v>1007</v>
      </c>
      <c r="L535" s="1" t="s">
        <v>627</v>
      </c>
      <c r="M535" s="245" t="s">
        <v>710</v>
      </c>
      <c r="N535" s="225" t="s">
        <v>1008</v>
      </c>
    </row>
    <row r="536" spans="1:14">
      <c r="A536" s="225" t="s">
        <v>706</v>
      </c>
      <c r="B536" s="123" t="s">
        <v>722</v>
      </c>
      <c r="C536" s="230">
        <v>45856.694444444445</v>
      </c>
      <c r="D536" s="230">
        <v>45856.694444444445</v>
      </c>
      <c r="E536" s="230">
        <v>45856.907638888886</v>
      </c>
      <c r="F536" s="224">
        <f t="shared" si="8"/>
        <v>0.21319444444088731</v>
      </c>
      <c r="G536" s="1" t="s">
        <v>708</v>
      </c>
      <c r="I536" s="1" t="s">
        <v>1002</v>
      </c>
      <c r="J536" s="1" t="s">
        <v>1002</v>
      </c>
      <c r="K536" s="1" t="s">
        <v>1007</v>
      </c>
      <c r="L536" s="1" t="s">
        <v>627</v>
      </c>
      <c r="M536" s="245" t="s">
        <v>710</v>
      </c>
      <c r="N536" s="225" t="s">
        <v>1008</v>
      </c>
    </row>
    <row r="537" spans="1:14">
      <c r="A537" s="225" t="s">
        <v>706</v>
      </c>
      <c r="B537" s="123" t="s">
        <v>707</v>
      </c>
      <c r="C537" s="230">
        <v>45856.694444444445</v>
      </c>
      <c r="D537" s="230">
        <v>45856.694444444445</v>
      </c>
      <c r="E537" s="230">
        <v>45856.907638888886</v>
      </c>
      <c r="F537" s="224">
        <f t="shared" si="8"/>
        <v>0.21319444444088731</v>
      </c>
      <c r="G537" s="1" t="s">
        <v>708</v>
      </c>
      <c r="I537" s="1" t="s">
        <v>1002</v>
      </c>
      <c r="J537" s="1" t="s">
        <v>1002</v>
      </c>
      <c r="K537" s="1" t="s">
        <v>1007</v>
      </c>
      <c r="L537" s="1" t="s">
        <v>627</v>
      </c>
      <c r="M537" s="245" t="s">
        <v>710</v>
      </c>
      <c r="N537" s="225" t="s">
        <v>1008</v>
      </c>
    </row>
    <row r="538" spans="1:14">
      <c r="A538" s="225" t="s">
        <v>706</v>
      </c>
      <c r="B538" s="123" t="s">
        <v>712</v>
      </c>
      <c r="C538" s="230">
        <v>45856.694444444445</v>
      </c>
      <c r="D538" s="230">
        <v>45856.694444444445</v>
      </c>
      <c r="E538" s="230">
        <v>45856.907638888886</v>
      </c>
      <c r="F538" s="224">
        <f t="shared" si="8"/>
        <v>0.21319444444088731</v>
      </c>
      <c r="G538" s="1" t="s">
        <v>708</v>
      </c>
      <c r="I538" s="1" t="s">
        <v>1002</v>
      </c>
      <c r="J538" s="1" t="s">
        <v>1002</v>
      </c>
      <c r="K538" s="1" t="s">
        <v>1007</v>
      </c>
      <c r="L538" s="1" t="s">
        <v>627</v>
      </c>
      <c r="M538" s="245" t="s">
        <v>710</v>
      </c>
      <c r="N538" s="225" t="s">
        <v>1008</v>
      </c>
    </row>
    <row r="539" spans="1:14">
      <c r="A539" s="225" t="s">
        <v>706</v>
      </c>
      <c r="B539" s="123" t="s">
        <v>719</v>
      </c>
      <c r="C539" s="230">
        <v>45856.694444444445</v>
      </c>
      <c r="D539" s="230">
        <v>45856.694444444445</v>
      </c>
      <c r="E539" s="230">
        <v>45856.907638888886</v>
      </c>
      <c r="F539" s="224">
        <f t="shared" si="8"/>
        <v>0.21319444444088731</v>
      </c>
      <c r="G539" s="1" t="s">
        <v>708</v>
      </c>
      <c r="I539" s="1" t="s">
        <v>1002</v>
      </c>
      <c r="J539" s="1" t="s">
        <v>1002</v>
      </c>
      <c r="K539" s="1" t="s">
        <v>1007</v>
      </c>
      <c r="L539" s="1" t="s">
        <v>627</v>
      </c>
      <c r="M539" s="245" t="s">
        <v>710</v>
      </c>
      <c r="N539" s="225" t="s">
        <v>1008</v>
      </c>
    </row>
    <row r="540" spans="1:14">
      <c r="A540" s="225" t="s">
        <v>706</v>
      </c>
      <c r="B540" s="123" t="s">
        <v>726</v>
      </c>
      <c r="C540" s="230">
        <v>45856.694444444445</v>
      </c>
      <c r="D540" s="230">
        <v>45856.694444444445</v>
      </c>
      <c r="E540" s="230">
        <v>45856.907638888886</v>
      </c>
      <c r="F540" s="224">
        <f t="shared" si="8"/>
        <v>0.21319444444088731</v>
      </c>
      <c r="G540" s="1" t="s">
        <v>708</v>
      </c>
      <c r="I540" s="1" t="s">
        <v>1002</v>
      </c>
      <c r="J540" s="1" t="s">
        <v>1002</v>
      </c>
      <c r="K540" s="1" t="s">
        <v>1007</v>
      </c>
      <c r="L540" s="1" t="s">
        <v>627</v>
      </c>
      <c r="M540" s="245" t="s">
        <v>710</v>
      </c>
      <c r="N540" s="225" t="s">
        <v>1008</v>
      </c>
    </row>
    <row r="541" spans="1:14">
      <c r="A541" s="225" t="s">
        <v>706</v>
      </c>
      <c r="B541" s="123" t="s">
        <v>720</v>
      </c>
      <c r="C541" s="230">
        <v>45856.694444444445</v>
      </c>
      <c r="D541" s="230">
        <v>45856.694444444445</v>
      </c>
      <c r="E541" s="230">
        <v>45856.907638888886</v>
      </c>
      <c r="F541" s="224">
        <f t="shared" si="8"/>
        <v>0.21319444444088731</v>
      </c>
      <c r="G541" s="1" t="s">
        <v>708</v>
      </c>
      <c r="I541" s="1" t="s">
        <v>1002</v>
      </c>
      <c r="J541" s="1" t="s">
        <v>1002</v>
      </c>
      <c r="K541" s="1" t="s">
        <v>1007</v>
      </c>
      <c r="L541" s="1" t="s">
        <v>627</v>
      </c>
      <c r="M541" s="245" t="s">
        <v>710</v>
      </c>
      <c r="N541" s="225" t="s">
        <v>1008</v>
      </c>
    </row>
    <row r="542" spans="1:14">
      <c r="A542" s="225" t="s">
        <v>748</v>
      </c>
      <c r="B542" s="227" t="s">
        <v>749</v>
      </c>
      <c r="C542" s="230">
        <v>45856.713194444441</v>
      </c>
      <c r="D542" s="230">
        <v>45856.713194444441</v>
      </c>
      <c r="E542" s="230">
        <v>45856.756249999999</v>
      </c>
      <c r="F542" s="224">
        <f t="shared" si="8"/>
        <v>4.3055555557657499E-2</v>
      </c>
      <c r="G542" s="1" t="s">
        <v>708</v>
      </c>
      <c r="I542" s="1" t="s">
        <v>1002</v>
      </c>
      <c r="J542" s="1" t="s">
        <v>1002</v>
      </c>
      <c r="K542" s="1" t="s">
        <v>1009</v>
      </c>
      <c r="L542" s="1" t="s">
        <v>627</v>
      </c>
      <c r="M542" s="245" t="s">
        <v>710</v>
      </c>
      <c r="N542" s="225" t="s">
        <v>1010</v>
      </c>
    </row>
    <row r="543" spans="1:14">
      <c r="A543" s="225" t="s">
        <v>748</v>
      </c>
      <c r="B543" s="227" t="s">
        <v>754</v>
      </c>
      <c r="C543" s="230">
        <v>45856.713194444441</v>
      </c>
      <c r="D543" s="230">
        <v>45856.713194444441</v>
      </c>
      <c r="E543" s="230">
        <v>45856.756249999999</v>
      </c>
      <c r="F543" s="224">
        <f t="shared" si="8"/>
        <v>4.3055555557657499E-2</v>
      </c>
      <c r="G543" s="1" t="s">
        <v>708</v>
      </c>
      <c r="I543" s="1" t="s">
        <v>1002</v>
      </c>
      <c r="J543" s="1" t="s">
        <v>1002</v>
      </c>
      <c r="K543" s="1" t="s">
        <v>1009</v>
      </c>
      <c r="L543" s="1" t="s">
        <v>627</v>
      </c>
      <c r="M543" s="245" t="s">
        <v>710</v>
      </c>
      <c r="N543" s="225" t="s">
        <v>1010</v>
      </c>
    </row>
    <row r="544" spans="1:14">
      <c r="A544" s="225" t="s">
        <v>748</v>
      </c>
      <c r="B544" s="227" t="s">
        <v>755</v>
      </c>
      <c r="C544" s="230">
        <v>45856.713194444441</v>
      </c>
      <c r="D544" s="230">
        <v>45856.713194444441</v>
      </c>
      <c r="E544" s="230">
        <v>45856.756249999999</v>
      </c>
      <c r="F544" s="224">
        <f t="shared" si="8"/>
        <v>4.3055555557657499E-2</v>
      </c>
      <c r="G544" s="1" t="s">
        <v>708</v>
      </c>
      <c r="I544" s="1" t="s">
        <v>1002</v>
      </c>
      <c r="J544" s="1" t="s">
        <v>1002</v>
      </c>
      <c r="K544" s="1" t="s">
        <v>1009</v>
      </c>
      <c r="L544" s="1" t="s">
        <v>627</v>
      </c>
      <c r="M544" s="245" t="s">
        <v>710</v>
      </c>
      <c r="N544" s="225" t="s">
        <v>1010</v>
      </c>
    </row>
    <row r="545" spans="1:14">
      <c r="A545" s="225" t="s">
        <v>748</v>
      </c>
      <c r="B545" s="227" t="s">
        <v>728</v>
      </c>
      <c r="C545" s="230">
        <v>45856.713194444441</v>
      </c>
      <c r="D545" s="230">
        <v>45856.713194444441</v>
      </c>
      <c r="E545" s="230">
        <v>45856.756249999999</v>
      </c>
      <c r="F545" s="224">
        <f t="shared" si="8"/>
        <v>4.3055555557657499E-2</v>
      </c>
      <c r="G545" s="1" t="s">
        <v>708</v>
      </c>
      <c r="I545" s="1" t="s">
        <v>1002</v>
      </c>
      <c r="J545" s="1" t="s">
        <v>1002</v>
      </c>
      <c r="K545" s="1" t="s">
        <v>1009</v>
      </c>
      <c r="L545" s="1" t="s">
        <v>627</v>
      </c>
      <c r="M545" s="245" t="s">
        <v>710</v>
      </c>
      <c r="N545" s="225" t="s">
        <v>1010</v>
      </c>
    </row>
    <row r="546" spans="1:14">
      <c r="A546" s="225" t="s">
        <v>748</v>
      </c>
      <c r="B546" s="227" t="s">
        <v>756</v>
      </c>
      <c r="C546" s="230">
        <v>45856.713194444441</v>
      </c>
      <c r="D546" s="230">
        <v>45856.713194444441</v>
      </c>
      <c r="E546" s="230">
        <v>45856.756249999999</v>
      </c>
      <c r="F546" s="224">
        <f t="shared" si="8"/>
        <v>4.3055555557657499E-2</v>
      </c>
      <c r="G546" s="1" t="s">
        <v>708</v>
      </c>
      <c r="I546" s="1" t="s">
        <v>1002</v>
      </c>
      <c r="J546" s="1" t="s">
        <v>1002</v>
      </c>
      <c r="K546" s="1" t="s">
        <v>1009</v>
      </c>
      <c r="L546" s="1" t="s">
        <v>627</v>
      </c>
      <c r="M546" s="245" t="s">
        <v>710</v>
      </c>
      <c r="N546" s="225" t="s">
        <v>1010</v>
      </c>
    </row>
    <row r="547" spans="1:14">
      <c r="A547" s="225" t="s">
        <v>748</v>
      </c>
      <c r="B547" s="227" t="s">
        <v>757</v>
      </c>
      <c r="C547" s="230">
        <v>45856.713194444441</v>
      </c>
      <c r="D547" s="230">
        <v>45856.713194444441</v>
      </c>
      <c r="E547" s="230">
        <v>45856.756249999999</v>
      </c>
      <c r="F547" s="224">
        <f t="shared" si="8"/>
        <v>4.3055555557657499E-2</v>
      </c>
      <c r="G547" s="1" t="s">
        <v>708</v>
      </c>
      <c r="I547" s="1" t="s">
        <v>1002</v>
      </c>
      <c r="J547" s="1" t="s">
        <v>1002</v>
      </c>
      <c r="K547" s="1" t="s">
        <v>1009</v>
      </c>
      <c r="L547" s="1" t="s">
        <v>627</v>
      </c>
      <c r="M547" s="245" t="s">
        <v>710</v>
      </c>
      <c r="N547" s="225" t="s">
        <v>1010</v>
      </c>
    </row>
    <row r="548" spans="1:14">
      <c r="A548" s="225" t="s">
        <v>748</v>
      </c>
      <c r="B548" s="227" t="s">
        <v>758</v>
      </c>
      <c r="C548" s="230">
        <v>45856.713194444441</v>
      </c>
      <c r="D548" s="230">
        <v>45856.713194444441</v>
      </c>
      <c r="E548" s="230">
        <v>45856.756249999999</v>
      </c>
      <c r="F548" s="224">
        <f t="shared" si="8"/>
        <v>4.3055555557657499E-2</v>
      </c>
      <c r="G548" s="1" t="s">
        <v>708</v>
      </c>
      <c r="I548" s="1" t="s">
        <v>1002</v>
      </c>
      <c r="J548" s="1" t="s">
        <v>1002</v>
      </c>
      <c r="K548" s="1" t="s">
        <v>1009</v>
      </c>
      <c r="L548" s="1" t="s">
        <v>627</v>
      </c>
      <c r="M548" s="245" t="s">
        <v>710</v>
      </c>
      <c r="N548" s="225" t="s">
        <v>1010</v>
      </c>
    </row>
    <row r="549" spans="1:14">
      <c r="A549" s="225" t="s">
        <v>862</v>
      </c>
      <c r="B549" s="227" t="s">
        <v>612</v>
      </c>
      <c r="C549" s="226">
        <v>45858.311805555553</v>
      </c>
      <c r="D549" s="226">
        <v>45858.311805555553</v>
      </c>
      <c r="E549" s="226">
        <v>45858.375694444447</v>
      </c>
      <c r="F549" s="224">
        <f t="shared" si="8"/>
        <v>6.3888888893416151E-2</v>
      </c>
      <c r="G549" s="225" t="s">
        <v>613</v>
      </c>
      <c r="H549" s="225"/>
      <c r="I549" s="225" t="s">
        <v>750</v>
      </c>
      <c r="J549" s="225" t="s">
        <v>275</v>
      </c>
      <c r="K549" s="225" t="s">
        <v>1011</v>
      </c>
      <c r="L549" s="225" t="s">
        <v>752</v>
      </c>
      <c r="M549" s="241" t="s">
        <v>618</v>
      </c>
      <c r="N549" s="225" t="s">
        <v>1012</v>
      </c>
    </row>
    <row r="550" spans="1:14">
      <c r="A550" s="225" t="s">
        <v>870</v>
      </c>
      <c r="B550" s="227" t="s">
        <v>612</v>
      </c>
      <c r="C550" s="226">
        <v>45858.311805555553</v>
      </c>
      <c r="D550" s="226">
        <v>45858.311805555553</v>
      </c>
      <c r="E550" s="226">
        <v>45858.375694444447</v>
      </c>
      <c r="F550" s="224">
        <f t="shared" si="8"/>
        <v>6.3888888893416151E-2</v>
      </c>
      <c r="G550" s="225" t="s">
        <v>637</v>
      </c>
      <c r="H550" s="225" t="s">
        <v>644</v>
      </c>
      <c r="I550" s="225" t="s">
        <v>645</v>
      </c>
      <c r="J550" s="225" t="s">
        <v>646</v>
      </c>
      <c r="K550" s="225" t="s">
        <v>647</v>
      </c>
      <c r="L550" s="225" t="s">
        <v>648</v>
      </c>
      <c r="M550" s="241" t="s">
        <v>618</v>
      </c>
      <c r="N550" s="225" t="s">
        <v>932</v>
      </c>
    </row>
    <row r="551" spans="1:14">
      <c r="A551" s="225" t="s">
        <v>650</v>
      </c>
      <c r="B551" s="123" t="s">
        <v>651</v>
      </c>
      <c r="C551" s="226">
        <v>45859.652083333334</v>
      </c>
      <c r="D551" s="226">
        <v>45859.652083333334</v>
      </c>
      <c r="E551" s="226">
        <v>45859.67291666667</v>
      </c>
      <c r="F551" s="224">
        <f t="shared" si="8"/>
        <v>2.0833333335758653E-2</v>
      </c>
      <c r="G551" s="225" t="s">
        <v>708</v>
      </c>
      <c r="H551" s="225"/>
      <c r="I551" s="1" t="s">
        <v>1002</v>
      </c>
      <c r="J551" s="1" t="s">
        <v>1002</v>
      </c>
      <c r="K551" s="227" t="s">
        <v>1013</v>
      </c>
      <c r="L551" s="123" t="s">
        <v>627</v>
      </c>
      <c r="M551" s="245" t="s">
        <v>710</v>
      </c>
      <c r="N551" s="225" t="s">
        <v>1006</v>
      </c>
    </row>
    <row r="552" spans="1:14">
      <c r="A552" s="225" t="s">
        <v>650</v>
      </c>
      <c r="B552" s="123" t="s">
        <v>658</v>
      </c>
      <c r="C552" s="226">
        <v>45859.652083333334</v>
      </c>
      <c r="D552" s="226">
        <v>45859.652083333334</v>
      </c>
      <c r="E552" s="226">
        <v>45859.67291666667</v>
      </c>
      <c r="F552" s="224">
        <f t="shared" si="8"/>
        <v>2.0833333335758653E-2</v>
      </c>
      <c r="G552" s="225" t="s">
        <v>708</v>
      </c>
      <c r="H552" s="225"/>
      <c r="I552" s="1" t="s">
        <v>1002</v>
      </c>
      <c r="J552" s="1" t="s">
        <v>1002</v>
      </c>
      <c r="K552" s="227" t="s">
        <v>1013</v>
      </c>
      <c r="L552" s="123" t="s">
        <v>627</v>
      </c>
      <c r="M552" s="245" t="s">
        <v>710</v>
      </c>
      <c r="N552" s="225" t="s">
        <v>1006</v>
      </c>
    </row>
    <row r="553" spans="1:14">
      <c r="A553" s="225" t="s">
        <v>650</v>
      </c>
      <c r="B553" s="123" t="s">
        <v>970</v>
      </c>
      <c r="C553" s="226">
        <v>45859.652083333334</v>
      </c>
      <c r="D553" s="226">
        <v>45859.652083333334</v>
      </c>
      <c r="E553" s="226">
        <v>45859.67291666667</v>
      </c>
      <c r="F553" s="224">
        <f t="shared" si="8"/>
        <v>2.0833333335758653E-2</v>
      </c>
      <c r="G553" s="225" t="s">
        <v>708</v>
      </c>
      <c r="H553" s="225"/>
      <c r="I553" s="1" t="s">
        <v>1002</v>
      </c>
      <c r="J553" s="1" t="s">
        <v>1002</v>
      </c>
      <c r="K553" s="227" t="s">
        <v>1013</v>
      </c>
      <c r="L553" s="123" t="s">
        <v>627</v>
      </c>
      <c r="M553" s="245" t="s">
        <v>710</v>
      </c>
      <c r="N553" s="225" t="s">
        <v>1006</v>
      </c>
    </row>
    <row r="554" spans="1:14">
      <c r="A554" s="225" t="s">
        <v>650</v>
      </c>
      <c r="B554" s="123" t="s">
        <v>971</v>
      </c>
      <c r="C554" s="226">
        <v>45859.652083333334</v>
      </c>
      <c r="D554" s="226">
        <v>45859.652083333334</v>
      </c>
      <c r="E554" s="226">
        <v>45859.67291666667</v>
      </c>
      <c r="F554" s="224">
        <f t="shared" si="8"/>
        <v>2.0833333335758653E-2</v>
      </c>
      <c r="G554" s="225" t="s">
        <v>708</v>
      </c>
      <c r="H554" s="225"/>
      <c r="I554" s="1" t="s">
        <v>1002</v>
      </c>
      <c r="J554" s="1" t="s">
        <v>1002</v>
      </c>
      <c r="K554" s="227" t="s">
        <v>1013</v>
      </c>
      <c r="L554" s="123" t="s">
        <v>627</v>
      </c>
      <c r="M554" s="245" t="s">
        <v>710</v>
      </c>
      <c r="N554" s="225" t="s">
        <v>1006</v>
      </c>
    </row>
    <row r="555" spans="1:14">
      <c r="A555" s="225" t="s">
        <v>650</v>
      </c>
      <c r="B555" s="123" t="s">
        <v>660</v>
      </c>
      <c r="C555" s="226">
        <v>45859.652083333334</v>
      </c>
      <c r="D555" s="226">
        <v>45859.652083333334</v>
      </c>
      <c r="E555" s="226">
        <v>45859.67291666667</v>
      </c>
      <c r="F555" s="224">
        <f t="shared" si="8"/>
        <v>2.0833333335758653E-2</v>
      </c>
      <c r="G555" s="225" t="s">
        <v>708</v>
      </c>
      <c r="H555" s="225"/>
      <c r="I555" s="1" t="s">
        <v>1002</v>
      </c>
      <c r="J555" s="1" t="s">
        <v>1002</v>
      </c>
      <c r="K555" s="227" t="s">
        <v>1013</v>
      </c>
      <c r="L555" s="123" t="s">
        <v>627</v>
      </c>
      <c r="M555" s="245" t="s">
        <v>710</v>
      </c>
      <c r="N555" s="225" t="s">
        <v>1006</v>
      </c>
    </row>
    <row r="556" spans="1:14">
      <c r="A556" s="225" t="s">
        <v>661</v>
      </c>
      <c r="B556" s="123" t="s">
        <v>972</v>
      </c>
      <c r="C556" s="226">
        <v>45859.652083333334</v>
      </c>
      <c r="D556" s="226">
        <v>45859.652083333334</v>
      </c>
      <c r="E556" s="226">
        <v>45859.67291666667</v>
      </c>
      <c r="F556" s="224">
        <f t="shared" si="8"/>
        <v>2.0833333335758653E-2</v>
      </c>
      <c r="G556" s="225" t="s">
        <v>708</v>
      </c>
      <c r="H556" s="225"/>
      <c r="I556" s="1" t="s">
        <v>1002</v>
      </c>
      <c r="J556" s="1" t="s">
        <v>1002</v>
      </c>
      <c r="K556" s="227" t="s">
        <v>1013</v>
      </c>
      <c r="L556" s="123" t="s">
        <v>627</v>
      </c>
      <c r="M556" s="245" t="s">
        <v>710</v>
      </c>
      <c r="N556" s="225" t="s">
        <v>1006</v>
      </c>
    </row>
    <row r="557" spans="1:14">
      <c r="A557" s="225" t="s">
        <v>661</v>
      </c>
      <c r="B557" s="123" t="s">
        <v>663</v>
      </c>
      <c r="C557" s="226">
        <v>45859.652083333334</v>
      </c>
      <c r="D557" s="226">
        <v>45859.652083333334</v>
      </c>
      <c r="E557" s="226">
        <v>45859.67291666667</v>
      </c>
      <c r="F557" s="224">
        <f t="shared" si="8"/>
        <v>2.0833333335758653E-2</v>
      </c>
      <c r="G557" s="225" t="s">
        <v>708</v>
      </c>
      <c r="H557" s="225"/>
      <c r="I557" s="1" t="s">
        <v>1002</v>
      </c>
      <c r="J557" s="1" t="s">
        <v>1002</v>
      </c>
      <c r="K557" s="227" t="s">
        <v>1013</v>
      </c>
      <c r="L557" s="123" t="s">
        <v>627</v>
      </c>
      <c r="M557" s="245" t="s">
        <v>710</v>
      </c>
      <c r="N557" s="225" t="s">
        <v>1006</v>
      </c>
    </row>
    <row r="558" spans="1:14">
      <c r="A558" s="225" t="s">
        <v>661</v>
      </c>
      <c r="B558" s="123" t="s">
        <v>662</v>
      </c>
      <c r="C558" s="226">
        <v>45859.652083333334</v>
      </c>
      <c r="D558" s="226">
        <v>45859.652083333334</v>
      </c>
      <c r="E558" s="226">
        <v>45859.67291666667</v>
      </c>
      <c r="F558" s="224">
        <f t="shared" si="8"/>
        <v>2.0833333335758653E-2</v>
      </c>
      <c r="G558" s="225" t="s">
        <v>708</v>
      </c>
      <c r="H558" s="225"/>
      <c r="I558" s="1" t="s">
        <v>1002</v>
      </c>
      <c r="J558" s="1" t="s">
        <v>1002</v>
      </c>
      <c r="K558" s="227" t="s">
        <v>1013</v>
      </c>
      <c r="L558" s="123" t="s">
        <v>627</v>
      </c>
      <c r="M558" s="245" t="s">
        <v>710</v>
      </c>
      <c r="N558" s="225" t="s">
        <v>1006</v>
      </c>
    </row>
    <row r="559" spans="1:14">
      <c r="A559" s="1" t="s">
        <v>768</v>
      </c>
      <c r="B559" s="1" t="s">
        <v>805</v>
      </c>
      <c r="C559" s="230">
        <v>45859.722222222219</v>
      </c>
      <c r="D559" s="230">
        <v>45859.722222222219</v>
      </c>
      <c r="E559" s="230">
        <v>45859.740277777775</v>
      </c>
      <c r="F559" s="224">
        <f t="shared" si="8"/>
        <v>1.8055555556202307E-2</v>
      </c>
      <c r="G559" s="225" t="s">
        <v>708</v>
      </c>
      <c r="I559" s="1" t="s">
        <v>1002</v>
      </c>
      <c r="J559" s="1" t="s">
        <v>1002</v>
      </c>
      <c r="K559" s="1" t="s">
        <v>1014</v>
      </c>
      <c r="L559" s="123" t="s">
        <v>627</v>
      </c>
      <c r="M559" s="245" t="s">
        <v>628</v>
      </c>
      <c r="N559" s="225" t="s">
        <v>1015</v>
      </c>
    </row>
    <row r="560" spans="1:14">
      <c r="A560" s="1" t="s">
        <v>768</v>
      </c>
      <c r="B560" s="1" t="s">
        <v>806</v>
      </c>
      <c r="C560" s="230">
        <v>45859.722222222219</v>
      </c>
      <c r="D560" s="230">
        <v>45859.722222222219</v>
      </c>
      <c r="E560" s="230">
        <v>45859.740277777775</v>
      </c>
      <c r="F560" s="224">
        <f t="shared" si="8"/>
        <v>1.8055555556202307E-2</v>
      </c>
      <c r="G560" s="225" t="s">
        <v>708</v>
      </c>
      <c r="I560" s="1" t="s">
        <v>1002</v>
      </c>
      <c r="J560" s="1" t="s">
        <v>1002</v>
      </c>
      <c r="K560" s="1" t="s">
        <v>1014</v>
      </c>
      <c r="L560" s="123" t="s">
        <v>627</v>
      </c>
      <c r="M560" s="245" t="s">
        <v>628</v>
      </c>
      <c r="N560" s="225" t="s">
        <v>1015</v>
      </c>
    </row>
    <row r="561" spans="1:14">
      <c r="A561" s="1" t="s">
        <v>768</v>
      </c>
      <c r="B561" s="1" t="s">
        <v>807</v>
      </c>
      <c r="C561" s="230">
        <v>45859.722222222219</v>
      </c>
      <c r="D561" s="230">
        <v>45859.722222222219</v>
      </c>
      <c r="E561" s="230">
        <v>45859.740277777775</v>
      </c>
      <c r="F561" s="224">
        <f t="shared" si="8"/>
        <v>1.8055555556202307E-2</v>
      </c>
      <c r="G561" s="225" t="s">
        <v>708</v>
      </c>
      <c r="I561" s="1" t="s">
        <v>1002</v>
      </c>
      <c r="J561" s="1" t="s">
        <v>1002</v>
      </c>
      <c r="K561" s="1" t="s">
        <v>1014</v>
      </c>
      <c r="L561" s="123" t="s">
        <v>627</v>
      </c>
      <c r="M561" s="245" t="s">
        <v>628</v>
      </c>
      <c r="N561" s="225" t="s">
        <v>1015</v>
      </c>
    </row>
    <row r="562" spans="1:14">
      <c r="A562" s="1" t="s">
        <v>768</v>
      </c>
      <c r="B562" s="1" t="s">
        <v>808</v>
      </c>
      <c r="C562" s="230">
        <v>45859.722222222219</v>
      </c>
      <c r="D562" s="230">
        <v>45859.722222222219</v>
      </c>
      <c r="E562" s="230">
        <v>45859.740277777775</v>
      </c>
      <c r="F562" s="224">
        <f t="shared" si="8"/>
        <v>1.8055555556202307E-2</v>
      </c>
      <c r="G562" s="225" t="s">
        <v>708</v>
      </c>
      <c r="I562" s="1" t="s">
        <v>1002</v>
      </c>
      <c r="J562" s="1" t="s">
        <v>1002</v>
      </c>
      <c r="K562" s="1" t="s">
        <v>1014</v>
      </c>
      <c r="L562" s="123" t="s">
        <v>627</v>
      </c>
      <c r="M562" s="245" t="s">
        <v>628</v>
      </c>
      <c r="N562" s="225" t="s">
        <v>1015</v>
      </c>
    </row>
    <row r="563" spans="1:14">
      <c r="A563" s="1" t="s">
        <v>768</v>
      </c>
      <c r="B563" s="1" t="s">
        <v>809</v>
      </c>
      <c r="C563" s="230">
        <v>45859.722222222219</v>
      </c>
      <c r="D563" s="230">
        <v>45859.722222222219</v>
      </c>
      <c r="E563" s="230">
        <v>45859.740277777775</v>
      </c>
      <c r="F563" s="224">
        <f t="shared" si="8"/>
        <v>1.8055555556202307E-2</v>
      </c>
      <c r="G563" s="225" t="s">
        <v>708</v>
      </c>
      <c r="I563" s="1" t="s">
        <v>1002</v>
      </c>
      <c r="J563" s="1" t="s">
        <v>1002</v>
      </c>
      <c r="K563" s="1" t="s">
        <v>1014</v>
      </c>
      <c r="L563" s="123" t="s">
        <v>627</v>
      </c>
      <c r="M563" s="245" t="s">
        <v>628</v>
      </c>
      <c r="N563" s="225" t="s">
        <v>1015</v>
      </c>
    </row>
    <row r="564" spans="1:14">
      <c r="A564" s="1" t="s">
        <v>768</v>
      </c>
      <c r="B564" s="1" t="s">
        <v>810</v>
      </c>
      <c r="C564" s="230">
        <v>45859.722222222219</v>
      </c>
      <c r="D564" s="230">
        <v>45859.722222222219</v>
      </c>
      <c r="E564" s="230">
        <v>45859.740277777775</v>
      </c>
      <c r="F564" s="224">
        <f t="shared" si="8"/>
        <v>1.8055555556202307E-2</v>
      </c>
      <c r="G564" s="225" t="s">
        <v>708</v>
      </c>
      <c r="I564" s="1" t="s">
        <v>1002</v>
      </c>
      <c r="J564" s="1" t="s">
        <v>1002</v>
      </c>
      <c r="K564" s="1" t="s">
        <v>1014</v>
      </c>
      <c r="L564" s="123" t="s">
        <v>627</v>
      </c>
      <c r="M564" s="245" t="s">
        <v>628</v>
      </c>
      <c r="N564" s="225" t="s">
        <v>1015</v>
      </c>
    </row>
    <row r="565" spans="1:14">
      <c r="A565" s="225" t="s">
        <v>860</v>
      </c>
      <c r="B565" s="28" t="s">
        <v>658</v>
      </c>
      <c r="C565" s="226">
        <v>45860.288888888892</v>
      </c>
      <c r="D565" s="226">
        <v>45860.288888888892</v>
      </c>
      <c r="E565" s="226">
        <v>45860.340277777781</v>
      </c>
      <c r="F565" s="224">
        <f t="shared" si="8"/>
        <v>5.1388888889050577E-2</v>
      </c>
      <c r="G565" s="225" t="s">
        <v>613</v>
      </c>
      <c r="H565" s="225"/>
      <c r="I565" s="225" t="s">
        <v>652</v>
      </c>
      <c r="J565" s="225" t="s">
        <v>653</v>
      </c>
      <c r="K565" s="225" t="s">
        <v>1016</v>
      </c>
      <c r="L565" s="123" t="s">
        <v>655</v>
      </c>
      <c r="M565" s="241" t="s">
        <v>618</v>
      </c>
      <c r="N565" s="225" t="s">
        <v>859</v>
      </c>
    </row>
    <row r="566" spans="1:14">
      <c r="A566" s="225" t="s">
        <v>860</v>
      </c>
      <c r="B566" s="28" t="s">
        <v>651</v>
      </c>
      <c r="C566" s="226">
        <v>45860.288888888892</v>
      </c>
      <c r="D566" s="226">
        <v>45860.288888888892</v>
      </c>
      <c r="E566" s="226">
        <v>45860.340277777781</v>
      </c>
      <c r="F566" s="224">
        <f t="shared" si="8"/>
        <v>5.1388888889050577E-2</v>
      </c>
      <c r="G566" s="225" t="s">
        <v>613</v>
      </c>
      <c r="H566" s="225"/>
      <c r="I566" s="225" t="s">
        <v>652</v>
      </c>
      <c r="J566" s="225" t="s">
        <v>653</v>
      </c>
      <c r="K566" s="225" t="s">
        <v>1016</v>
      </c>
      <c r="L566" s="123" t="s">
        <v>655</v>
      </c>
      <c r="M566" s="241" t="s">
        <v>618</v>
      </c>
      <c r="N566" s="225" t="s">
        <v>859</v>
      </c>
    </row>
    <row r="567" spans="1:14">
      <c r="A567" s="225" t="s">
        <v>860</v>
      </c>
      <c r="B567" s="28" t="s">
        <v>659</v>
      </c>
      <c r="C567" s="226">
        <v>45860.288888888892</v>
      </c>
      <c r="D567" s="226">
        <v>45860.288888888892</v>
      </c>
      <c r="E567" s="226">
        <v>45860.340277777781</v>
      </c>
      <c r="F567" s="224">
        <f t="shared" si="8"/>
        <v>5.1388888889050577E-2</v>
      </c>
      <c r="G567" s="225" t="s">
        <v>613</v>
      </c>
      <c r="H567" s="225"/>
      <c r="I567" s="225" t="s">
        <v>652</v>
      </c>
      <c r="J567" s="225" t="s">
        <v>653</v>
      </c>
      <c r="K567" s="225" t="s">
        <v>1016</v>
      </c>
      <c r="L567" s="123" t="s">
        <v>655</v>
      </c>
      <c r="M567" s="241" t="s">
        <v>618</v>
      </c>
      <c r="N567" s="225" t="s">
        <v>859</v>
      </c>
    </row>
    <row r="568" spans="1:14">
      <c r="A568" s="225" t="s">
        <v>860</v>
      </c>
      <c r="B568" s="28" t="s">
        <v>622</v>
      </c>
      <c r="C568" s="226">
        <v>45860.288888888892</v>
      </c>
      <c r="D568" s="226">
        <v>45860.288888888892</v>
      </c>
      <c r="E568" s="226">
        <v>45860.340277777781</v>
      </c>
      <c r="F568" s="224">
        <f t="shared" si="8"/>
        <v>5.1388888889050577E-2</v>
      </c>
      <c r="G568" s="225" t="s">
        <v>613</v>
      </c>
      <c r="H568" s="225"/>
      <c r="I568" s="225" t="s">
        <v>652</v>
      </c>
      <c r="J568" s="225" t="s">
        <v>653</v>
      </c>
      <c r="K568" s="225" t="s">
        <v>1016</v>
      </c>
      <c r="L568" s="123" t="s">
        <v>655</v>
      </c>
      <c r="M568" s="241" t="s">
        <v>618</v>
      </c>
      <c r="N568" s="225" t="s">
        <v>859</v>
      </c>
    </row>
    <row r="569" spans="1:14">
      <c r="A569" s="225" t="s">
        <v>661</v>
      </c>
      <c r="B569" s="123" t="s">
        <v>972</v>
      </c>
      <c r="C569" s="226">
        <v>45860.393750000003</v>
      </c>
      <c r="D569" s="226">
        <v>45860.393750000003</v>
      </c>
      <c r="E569" s="226">
        <v>45860.402777777781</v>
      </c>
      <c r="F569" s="224">
        <f t="shared" si="8"/>
        <v>9.0277777781011537E-3</v>
      </c>
      <c r="G569" s="225" t="s">
        <v>613</v>
      </c>
      <c r="H569" s="225"/>
      <c r="I569" s="1" t="s">
        <v>1002</v>
      </c>
      <c r="J569" s="1" t="s">
        <v>1002</v>
      </c>
      <c r="K569" s="227" t="s">
        <v>1017</v>
      </c>
      <c r="L569" s="123" t="s">
        <v>627</v>
      </c>
      <c r="M569" s="245" t="s">
        <v>710</v>
      </c>
      <c r="N569" s="225" t="s">
        <v>1018</v>
      </c>
    </row>
    <row r="570" spans="1:14">
      <c r="A570" s="225" t="s">
        <v>661</v>
      </c>
      <c r="B570" s="123" t="s">
        <v>663</v>
      </c>
      <c r="C570" s="226">
        <v>45860.393750000003</v>
      </c>
      <c r="D570" s="226">
        <v>45860.393750000003</v>
      </c>
      <c r="E570" s="226">
        <v>45860.402777777781</v>
      </c>
      <c r="F570" s="224">
        <f t="shared" si="8"/>
        <v>9.0277777781011537E-3</v>
      </c>
      <c r="G570" s="225" t="s">
        <v>613</v>
      </c>
      <c r="H570" s="225"/>
      <c r="I570" s="1" t="s">
        <v>1002</v>
      </c>
      <c r="J570" s="1" t="s">
        <v>1002</v>
      </c>
      <c r="K570" s="227" t="s">
        <v>1017</v>
      </c>
      <c r="L570" s="123" t="s">
        <v>627</v>
      </c>
      <c r="M570" s="245" t="s">
        <v>710</v>
      </c>
      <c r="N570" s="225" t="s">
        <v>1018</v>
      </c>
    </row>
    <row r="571" spans="1:14">
      <c r="A571" s="225" t="s">
        <v>661</v>
      </c>
      <c r="B571" s="123" t="s">
        <v>662</v>
      </c>
      <c r="C571" s="226">
        <v>45860.393750000003</v>
      </c>
      <c r="D571" s="226">
        <v>45860.393750000003</v>
      </c>
      <c r="E571" s="226">
        <v>45860.402777777781</v>
      </c>
      <c r="F571" s="224">
        <f t="shared" si="8"/>
        <v>9.0277777781011537E-3</v>
      </c>
      <c r="G571" s="225" t="s">
        <v>613</v>
      </c>
      <c r="H571" s="225"/>
      <c r="I571" s="1" t="s">
        <v>1002</v>
      </c>
      <c r="J571" s="1" t="s">
        <v>1002</v>
      </c>
      <c r="K571" s="227" t="s">
        <v>1017</v>
      </c>
      <c r="L571" s="123" t="s">
        <v>627</v>
      </c>
      <c r="M571" s="245" t="s">
        <v>710</v>
      </c>
      <c r="N571" s="225" t="s">
        <v>1018</v>
      </c>
    </row>
    <row r="572" spans="1:14">
      <c r="A572" s="225" t="s">
        <v>661</v>
      </c>
      <c r="B572" s="123" t="s">
        <v>972</v>
      </c>
      <c r="C572" s="226">
        <v>45860.458333333336</v>
      </c>
      <c r="D572" s="226">
        <v>45860.458333333336</v>
      </c>
      <c r="E572" s="226">
        <v>45860.484722222223</v>
      </c>
      <c r="F572" s="224">
        <f t="shared" si="8"/>
        <v>2.6388888887595385E-2</v>
      </c>
      <c r="G572" s="225" t="s">
        <v>613</v>
      </c>
      <c r="H572" s="225"/>
      <c r="I572" s="1" t="s">
        <v>1002</v>
      </c>
      <c r="J572" s="1" t="s">
        <v>1002</v>
      </c>
      <c r="K572" s="227" t="s">
        <v>1019</v>
      </c>
      <c r="L572" s="123" t="s">
        <v>627</v>
      </c>
      <c r="M572" s="245" t="s">
        <v>710</v>
      </c>
      <c r="N572" s="225" t="s">
        <v>1020</v>
      </c>
    </row>
    <row r="573" spans="1:14">
      <c r="A573" s="225" t="s">
        <v>661</v>
      </c>
      <c r="B573" s="123" t="s">
        <v>663</v>
      </c>
      <c r="C573" s="226">
        <v>45860.458333333336</v>
      </c>
      <c r="D573" s="226">
        <v>45860.458333333336</v>
      </c>
      <c r="E573" s="226">
        <v>45860.484722222223</v>
      </c>
      <c r="F573" s="224">
        <f t="shared" si="8"/>
        <v>2.6388888887595385E-2</v>
      </c>
      <c r="G573" s="225" t="s">
        <v>613</v>
      </c>
      <c r="H573" s="225"/>
      <c r="I573" s="1" t="s">
        <v>1002</v>
      </c>
      <c r="J573" s="1" t="s">
        <v>1002</v>
      </c>
      <c r="K573" s="227" t="s">
        <v>1019</v>
      </c>
      <c r="L573" s="123" t="s">
        <v>627</v>
      </c>
      <c r="M573" s="245" t="s">
        <v>710</v>
      </c>
      <c r="N573" s="225" t="s">
        <v>1020</v>
      </c>
    </row>
    <row r="574" spans="1:14">
      <c r="A574" s="225" t="s">
        <v>661</v>
      </c>
      <c r="B574" s="123" t="s">
        <v>662</v>
      </c>
      <c r="C574" s="226">
        <v>45860.458333333336</v>
      </c>
      <c r="D574" s="226">
        <v>45860.458333333336</v>
      </c>
      <c r="E574" s="226">
        <v>45860.484722222223</v>
      </c>
      <c r="F574" s="224">
        <f t="shared" si="8"/>
        <v>2.6388888887595385E-2</v>
      </c>
      <c r="G574" s="225" t="s">
        <v>613</v>
      </c>
      <c r="H574" s="225"/>
      <c r="I574" s="1" t="s">
        <v>1002</v>
      </c>
      <c r="J574" s="1" t="s">
        <v>1002</v>
      </c>
      <c r="K574" s="227" t="s">
        <v>1019</v>
      </c>
      <c r="L574" s="123" t="s">
        <v>627</v>
      </c>
      <c r="M574" s="245" t="s">
        <v>710</v>
      </c>
      <c r="N574" s="225" t="s">
        <v>1020</v>
      </c>
    </row>
    <row r="575" spans="1:14">
      <c r="A575" s="225" t="s">
        <v>668</v>
      </c>
      <c r="B575" s="123" t="s">
        <v>669</v>
      </c>
      <c r="C575" s="226">
        <v>45860.46875</v>
      </c>
      <c r="D575" s="226">
        <v>45860.46875</v>
      </c>
      <c r="E575" s="226">
        <v>45860.475694444445</v>
      </c>
      <c r="F575" s="224">
        <f t="shared" si="8"/>
        <v>6.9444444452528842E-3</v>
      </c>
      <c r="G575" s="225" t="s">
        <v>613</v>
      </c>
      <c r="H575" s="225"/>
      <c r="I575" s="225" t="s">
        <v>614</v>
      </c>
      <c r="J575" s="225" t="s">
        <v>615</v>
      </c>
      <c r="K575" s="227" t="s">
        <v>1021</v>
      </c>
      <c r="L575" s="123" t="s">
        <v>655</v>
      </c>
      <c r="M575" s="241" t="s">
        <v>618</v>
      </c>
      <c r="N575" s="225" t="s">
        <v>1022</v>
      </c>
    </row>
    <row r="576" spans="1:14">
      <c r="A576" s="225" t="s">
        <v>668</v>
      </c>
      <c r="B576" s="123" t="s">
        <v>670</v>
      </c>
      <c r="C576" s="226">
        <v>45860.46875</v>
      </c>
      <c r="D576" s="226">
        <v>45860.46875</v>
      </c>
      <c r="E576" s="226">
        <v>45860.475694444445</v>
      </c>
      <c r="F576" s="224">
        <f t="shared" si="8"/>
        <v>6.9444444452528842E-3</v>
      </c>
      <c r="G576" s="225" t="s">
        <v>613</v>
      </c>
      <c r="H576" s="225"/>
      <c r="I576" s="225" t="s">
        <v>614</v>
      </c>
      <c r="J576" s="225" t="s">
        <v>615</v>
      </c>
      <c r="K576" s="227" t="s">
        <v>1021</v>
      </c>
      <c r="L576" s="123" t="s">
        <v>655</v>
      </c>
      <c r="M576" s="241" t="s">
        <v>618</v>
      </c>
      <c r="N576" s="225" t="s">
        <v>1022</v>
      </c>
    </row>
    <row r="577" spans="1:14">
      <c r="A577" s="225" t="s">
        <v>668</v>
      </c>
      <c r="B577" s="123" t="s">
        <v>671</v>
      </c>
      <c r="C577" s="226">
        <v>45860.46875</v>
      </c>
      <c r="D577" s="226">
        <v>45860.46875</v>
      </c>
      <c r="E577" s="226">
        <v>45860.475694444445</v>
      </c>
      <c r="F577" s="224">
        <f t="shared" si="8"/>
        <v>6.9444444452528842E-3</v>
      </c>
      <c r="G577" s="225" t="s">
        <v>613</v>
      </c>
      <c r="H577" s="225"/>
      <c r="I577" s="225" t="s">
        <v>614</v>
      </c>
      <c r="J577" s="225" t="s">
        <v>615</v>
      </c>
      <c r="K577" s="227" t="s">
        <v>1021</v>
      </c>
      <c r="L577" s="123" t="s">
        <v>655</v>
      </c>
      <c r="M577" s="241" t="s">
        <v>618</v>
      </c>
      <c r="N577" s="225" t="s">
        <v>1022</v>
      </c>
    </row>
    <row r="578" spans="1:14">
      <c r="A578" s="225" t="s">
        <v>668</v>
      </c>
      <c r="B578" s="123" t="s">
        <v>672</v>
      </c>
      <c r="C578" s="226">
        <v>45860.46875</v>
      </c>
      <c r="D578" s="226">
        <v>45860.46875</v>
      </c>
      <c r="E578" s="226">
        <v>45860.475694444445</v>
      </c>
      <c r="F578" s="224">
        <f t="shared" ref="F578:F641" si="9">E578-D578</f>
        <v>6.9444444452528842E-3</v>
      </c>
      <c r="G578" s="225" t="s">
        <v>613</v>
      </c>
      <c r="H578" s="225"/>
      <c r="I578" s="225" t="s">
        <v>614</v>
      </c>
      <c r="J578" s="225" t="s">
        <v>615</v>
      </c>
      <c r="K578" s="227" t="s">
        <v>1021</v>
      </c>
      <c r="L578" s="123" t="s">
        <v>655</v>
      </c>
      <c r="M578" s="241" t="s">
        <v>618</v>
      </c>
      <c r="N578" s="225" t="s">
        <v>1022</v>
      </c>
    </row>
    <row r="579" spans="1:14">
      <c r="A579" s="225" t="s">
        <v>668</v>
      </c>
      <c r="B579" s="123" t="s">
        <v>673</v>
      </c>
      <c r="C579" s="226">
        <v>45860.46875</v>
      </c>
      <c r="D579" s="226">
        <v>45860.46875</v>
      </c>
      <c r="E579" s="226">
        <v>45860.475694444445</v>
      </c>
      <c r="F579" s="224">
        <f t="shared" si="9"/>
        <v>6.9444444452528842E-3</v>
      </c>
      <c r="G579" s="225" t="s">
        <v>613</v>
      </c>
      <c r="H579" s="225"/>
      <c r="I579" s="225" t="s">
        <v>614</v>
      </c>
      <c r="J579" s="225" t="s">
        <v>615</v>
      </c>
      <c r="K579" s="227" t="s">
        <v>1021</v>
      </c>
      <c r="L579" s="123" t="s">
        <v>655</v>
      </c>
      <c r="M579" s="241" t="s">
        <v>618</v>
      </c>
      <c r="N579" s="225" t="s">
        <v>1022</v>
      </c>
    </row>
    <row r="580" spans="1:14">
      <c r="A580" s="225" t="s">
        <v>668</v>
      </c>
      <c r="B580" s="123" t="s">
        <v>674</v>
      </c>
      <c r="C580" s="226">
        <v>45860.46875</v>
      </c>
      <c r="D580" s="226">
        <v>45860.46875</v>
      </c>
      <c r="E580" s="226">
        <v>45860.475694444445</v>
      </c>
      <c r="F580" s="224">
        <f t="shared" si="9"/>
        <v>6.9444444452528842E-3</v>
      </c>
      <c r="G580" s="225" t="s">
        <v>613</v>
      </c>
      <c r="H580" s="225"/>
      <c r="I580" s="225" t="s">
        <v>614</v>
      </c>
      <c r="J580" s="225" t="s">
        <v>615</v>
      </c>
      <c r="K580" s="227" t="s">
        <v>1021</v>
      </c>
      <c r="L580" s="123" t="s">
        <v>655</v>
      </c>
      <c r="M580" s="241" t="s">
        <v>618</v>
      </c>
      <c r="N580" s="225" t="s">
        <v>1022</v>
      </c>
    </row>
    <row r="581" spans="1:14">
      <c r="A581" s="225" t="s">
        <v>668</v>
      </c>
      <c r="B581" s="123" t="s">
        <v>675</v>
      </c>
      <c r="C581" s="226">
        <v>45860.46875</v>
      </c>
      <c r="D581" s="226">
        <v>45860.46875</v>
      </c>
      <c r="E581" s="226">
        <v>45860.475694444445</v>
      </c>
      <c r="F581" s="224">
        <f t="shared" si="9"/>
        <v>6.9444444452528842E-3</v>
      </c>
      <c r="G581" s="225" t="s">
        <v>613</v>
      </c>
      <c r="H581" s="225"/>
      <c r="I581" s="225" t="s">
        <v>614</v>
      </c>
      <c r="J581" s="225" t="s">
        <v>615</v>
      </c>
      <c r="K581" s="227" t="s">
        <v>1021</v>
      </c>
      <c r="L581" s="123" t="s">
        <v>655</v>
      </c>
      <c r="M581" s="241" t="s">
        <v>618</v>
      </c>
      <c r="N581" s="225" t="s">
        <v>1022</v>
      </c>
    </row>
    <row r="582" spans="1:14">
      <c r="A582" s="225" t="s">
        <v>668</v>
      </c>
      <c r="B582" s="123" t="s">
        <v>676</v>
      </c>
      <c r="C582" s="226">
        <v>45860.46875</v>
      </c>
      <c r="D582" s="226">
        <v>45860.46875</v>
      </c>
      <c r="E582" s="226">
        <v>45860.475694444445</v>
      </c>
      <c r="F582" s="224">
        <f t="shared" si="9"/>
        <v>6.9444444452528842E-3</v>
      </c>
      <c r="G582" s="225" t="s">
        <v>613</v>
      </c>
      <c r="H582" s="225"/>
      <c r="I582" s="225" t="s">
        <v>614</v>
      </c>
      <c r="J582" s="225" t="s">
        <v>615</v>
      </c>
      <c r="K582" s="227" t="s">
        <v>1021</v>
      </c>
      <c r="L582" s="123" t="s">
        <v>655</v>
      </c>
      <c r="M582" s="241" t="s">
        <v>618</v>
      </c>
      <c r="N582" s="225" t="s">
        <v>1022</v>
      </c>
    </row>
    <row r="583" spans="1:14">
      <c r="A583" s="225" t="s">
        <v>668</v>
      </c>
      <c r="B583" s="123" t="s">
        <v>677</v>
      </c>
      <c r="C583" s="226">
        <v>45860.46875</v>
      </c>
      <c r="D583" s="226">
        <v>45860.46875</v>
      </c>
      <c r="E583" s="226">
        <v>45860.475694444445</v>
      </c>
      <c r="F583" s="224">
        <f t="shared" si="9"/>
        <v>6.9444444452528842E-3</v>
      </c>
      <c r="G583" s="225" t="s">
        <v>613</v>
      </c>
      <c r="H583" s="225"/>
      <c r="I583" s="225" t="s">
        <v>614</v>
      </c>
      <c r="J583" s="225" t="s">
        <v>615</v>
      </c>
      <c r="K583" s="227" t="s">
        <v>1021</v>
      </c>
      <c r="L583" s="123" t="s">
        <v>655</v>
      </c>
      <c r="M583" s="241" t="s">
        <v>618</v>
      </c>
      <c r="N583" s="225" t="s">
        <v>1022</v>
      </c>
    </row>
    <row r="584" spans="1:14">
      <c r="A584" s="225" t="s">
        <v>668</v>
      </c>
      <c r="B584" s="123" t="s">
        <v>678</v>
      </c>
      <c r="C584" s="226">
        <v>45860.46875</v>
      </c>
      <c r="D584" s="226">
        <v>45860.46875</v>
      </c>
      <c r="E584" s="226">
        <v>45860.475694444445</v>
      </c>
      <c r="F584" s="224">
        <f t="shared" si="9"/>
        <v>6.9444444452528842E-3</v>
      </c>
      <c r="G584" s="225" t="s">
        <v>613</v>
      </c>
      <c r="H584" s="225"/>
      <c r="I584" s="225" t="s">
        <v>614</v>
      </c>
      <c r="J584" s="225" t="s">
        <v>615</v>
      </c>
      <c r="K584" s="227" t="s">
        <v>1021</v>
      </c>
      <c r="L584" s="123" t="s">
        <v>655</v>
      </c>
      <c r="M584" s="241" t="s">
        <v>618</v>
      </c>
      <c r="N584" s="225" t="s">
        <v>1022</v>
      </c>
    </row>
    <row r="585" spans="1:14">
      <c r="A585" s="225" t="s">
        <v>668</v>
      </c>
      <c r="B585" s="123" t="s">
        <v>679</v>
      </c>
      <c r="C585" s="226">
        <v>45860.46875</v>
      </c>
      <c r="D585" s="226">
        <v>45860.46875</v>
      </c>
      <c r="E585" s="226">
        <v>45860.475694444445</v>
      </c>
      <c r="F585" s="224">
        <f t="shared" si="9"/>
        <v>6.9444444452528842E-3</v>
      </c>
      <c r="G585" s="225" t="s">
        <v>613</v>
      </c>
      <c r="H585" s="225"/>
      <c r="I585" s="225" t="s">
        <v>614</v>
      </c>
      <c r="J585" s="225" t="s">
        <v>615</v>
      </c>
      <c r="K585" s="227" t="s">
        <v>1021</v>
      </c>
      <c r="L585" s="123" t="s">
        <v>655</v>
      </c>
      <c r="M585" s="241" t="s">
        <v>618</v>
      </c>
      <c r="N585" s="225" t="s">
        <v>1022</v>
      </c>
    </row>
    <row r="586" spans="1:14">
      <c r="A586" s="225" t="s">
        <v>668</v>
      </c>
      <c r="B586" s="123" t="s">
        <v>680</v>
      </c>
      <c r="C586" s="226">
        <v>45860.46875</v>
      </c>
      <c r="D586" s="226">
        <v>45860.46875</v>
      </c>
      <c r="E586" s="226">
        <v>45860.475694444445</v>
      </c>
      <c r="F586" s="224">
        <f t="shared" si="9"/>
        <v>6.9444444452528842E-3</v>
      </c>
      <c r="G586" s="225" t="s">
        <v>613</v>
      </c>
      <c r="H586" s="225"/>
      <c r="I586" s="225" t="s">
        <v>614</v>
      </c>
      <c r="J586" s="225" t="s">
        <v>615</v>
      </c>
      <c r="K586" s="227" t="s">
        <v>1021</v>
      </c>
      <c r="L586" s="123" t="s">
        <v>655</v>
      </c>
      <c r="M586" s="241" t="s">
        <v>618</v>
      </c>
      <c r="N586" s="225" t="s">
        <v>1022</v>
      </c>
    </row>
    <row r="587" spans="1:14">
      <c r="A587" s="225" t="s">
        <v>668</v>
      </c>
      <c r="B587" s="123" t="s">
        <v>681</v>
      </c>
      <c r="C587" s="226">
        <v>45860.46875</v>
      </c>
      <c r="D587" s="226">
        <v>45860.46875</v>
      </c>
      <c r="E587" s="226">
        <v>45860.475694444445</v>
      </c>
      <c r="F587" s="224">
        <f t="shared" si="9"/>
        <v>6.9444444452528842E-3</v>
      </c>
      <c r="G587" s="225" t="s">
        <v>613</v>
      </c>
      <c r="H587" s="225"/>
      <c r="I587" s="225" t="s">
        <v>614</v>
      </c>
      <c r="J587" s="225" t="s">
        <v>615</v>
      </c>
      <c r="K587" s="227" t="s">
        <v>1021</v>
      </c>
      <c r="L587" s="123" t="s">
        <v>655</v>
      </c>
      <c r="M587" s="241" t="s">
        <v>618</v>
      </c>
      <c r="N587" s="225" t="s">
        <v>1022</v>
      </c>
    </row>
    <row r="588" spans="1:14">
      <c r="A588" s="225" t="s">
        <v>668</v>
      </c>
      <c r="B588" s="123" t="s">
        <v>682</v>
      </c>
      <c r="C588" s="226">
        <v>45860.46875</v>
      </c>
      <c r="D588" s="226">
        <v>45860.46875</v>
      </c>
      <c r="E588" s="226">
        <v>45860.475694444445</v>
      </c>
      <c r="F588" s="224">
        <f t="shared" si="9"/>
        <v>6.9444444452528842E-3</v>
      </c>
      <c r="G588" s="225" t="s">
        <v>613</v>
      </c>
      <c r="H588" s="225"/>
      <c r="I588" s="225" t="s">
        <v>614</v>
      </c>
      <c r="J588" s="225" t="s">
        <v>615</v>
      </c>
      <c r="K588" s="227" t="s">
        <v>1021</v>
      </c>
      <c r="L588" s="123" t="s">
        <v>655</v>
      </c>
      <c r="M588" s="241" t="s">
        <v>618</v>
      </c>
      <c r="N588" s="225" t="s">
        <v>1022</v>
      </c>
    </row>
    <row r="589" spans="1:14">
      <c r="A589" s="225" t="s">
        <v>668</v>
      </c>
      <c r="B589" s="123" t="s">
        <v>683</v>
      </c>
      <c r="C589" s="226">
        <v>45860.46875</v>
      </c>
      <c r="D589" s="226">
        <v>45860.46875</v>
      </c>
      <c r="E589" s="226">
        <v>45860.475694444445</v>
      </c>
      <c r="F589" s="224">
        <f t="shared" si="9"/>
        <v>6.9444444452528842E-3</v>
      </c>
      <c r="G589" s="225" t="s">
        <v>613</v>
      </c>
      <c r="H589" s="225"/>
      <c r="I589" s="225" t="s">
        <v>614</v>
      </c>
      <c r="J589" s="225" t="s">
        <v>615</v>
      </c>
      <c r="K589" s="227" t="s">
        <v>1021</v>
      </c>
      <c r="L589" s="123" t="s">
        <v>655</v>
      </c>
      <c r="M589" s="241" t="s">
        <v>618</v>
      </c>
      <c r="N589" s="225" t="s">
        <v>1022</v>
      </c>
    </row>
    <row r="590" spans="1:14">
      <c r="A590" s="225" t="s">
        <v>668</v>
      </c>
      <c r="B590" s="123" t="s">
        <v>684</v>
      </c>
      <c r="C590" s="226">
        <v>45860.46875</v>
      </c>
      <c r="D590" s="226">
        <v>45860.46875</v>
      </c>
      <c r="E590" s="226">
        <v>45860.475694444445</v>
      </c>
      <c r="F590" s="224">
        <f t="shared" si="9"/>
        <v>6.9444444452528842E-3</v>
      </c>
      <c r="G590" s="225" t="s">
        <v>613</v>
      </c>
      <c r="H590" s="225"/>
      <c r="I590" s="225" t="s">
        <v>614</v>
      </c>
      <c r="J590" s="225" t="s">
        <v>615</v>
      </c>
      <c r="K590" s="227" t="s">
        <v>1021</v>
      </c>
      <c r="L590" s="123" t="s">
        <v>655</v>
      </c>
      <c r="M590" s="241" t="s">
        <v>618</v>
      </c>
      <c r="N590" s="225" t="s">
        <v>1022</v>
      </c>
    </row>
    <row r="591" spans="1:14">
      <c r="A591" s="225" t="s">
        <v>668</v>
      </c>
      <c r="B591" s="123" t="s">
        <v>685</v>
      </c>
      <c r="C591" s="226">
        <v>45860.46875</v>
      </c>
      <c r="D591" s="226">
        <v>45860.46875</v>
      </c>
      <c r="E591" s="226">
        <v>45860.475694444445</v>
      </c>
      <c r="F591" s="224">
        <f t="shared" si="9"/>
        <v>6.9444444452528842E-3</v>
      </c>
      <c r="G591" s="225" t="s">
        <v>613</v>
      </c>
      <c r="H591" s="225"/>
      <c r="I591" s="225" t="s">
        <v>614</v>
      </c>
      <c r="J591" s="225" t="s">
        <v>615</v>
      </c>
      <c r="K591" s="227" t="s">
        <v>1021</v>
      </c>
      <c r="L591" s="123" t="s">
        <v>655</v>
      </c>
      <c r="M591" s="241" t="s">
        <v>618</v>
      </c>
      <c r="N591" s="225" t="s">
        <v>1022</v>
      </c>
    </row>
    <row r="592" spans="1:14">
      <c r="A592" s="225" t="s">
        <v>668</v>
      </c>
      <c r="B592" s="123" t="s">
        <v>686</v>
      </c>
      <c r="C592" s="226">
        <v>45860.46875</v>
      </c>
      <c r="D592" s="226">
        <v>45860.46875</v>
      </c>
      <c r="E592" s="226">
        <v>45860.475694444445</v>
      </c>
      <c r="F592" s="224">
        <f t="shared" si="9"/>
        <v>6.9444444452528842E-3</v>
      </c>
      <c r="G592" s="225" t="s">
        <v>613</v>
      </c>
      <c r="H592" s="225"/>
      <c r="I592" s="225" t="s">
        <v>614</v>
      </c>
      <c r="J592" s="225" t="s">
        <v>615</v>
      </c>
      <c r="K592" s="227" t="s">
        <v>1021</v>
      </c>
      <c r="L592" s="123" t="s">
        <v>655</v>
      </c>
      <c r="M592" s="241" t="s">
        <v>618</v>
      </c>
      <c r="N592" s="225" t="s">
        <v>1022</v>
      </c>
    </row>
    <row r="593" spans="1:14">
      <c r="A593" s="225" t="s">
        <v>668</v>
      </c>
      <c r="B593" s="123" t="s">
        <v>687</v>
      </c>
      <c r="C593" s="226">
        <v>45860.46875</v>
      </c>
      <c r="D593" s="226">
        <v>45860.46875</v>
      </c>
      <c r="E593" s="226">
        <v>45860.475694444445</v>
      </c>
      <c r="F593" s="224">
        <f t="shared" si="9"/>
        <v>6.9444444452528842E-3</v>
      </c>
      <c r="G593" s="225" t="s">
        <v>613</v>
      </c>
      <c r="H593" s="225"/>
      <c r="I593" s="225" t="s">
        <v>614</v>
      </c>
      <c r="J593" s="225" t="s">
        <v>615</v>
      </c>
      <c r="K593" s="227" t="s">
        <v>1021</v>
      </c>
      <c r="L593" s="123" t="s">
        <v>655</v>
      </c>
      <c r="M593" s="241" t="s">
        <v>618</v>
      </c>
      <c r="N593" s="225" t="s">
        <v>1022</v>
      </c>
    </row>
    <row r="594" spans="1:14">
      <c r="A594" s="225" t="s">
        <v>668</v>
      </c>
      <c r="B594" s="123" t="s">
        <v>688</v>
      </c>
      <c r="C594" s="226">
        <v>45860.46875</v>
      </c>
      <c r="D594" s="226">
        <v>45860.46875</v>
      </c>
      <c r="E594" s="226">
        <v>45860.475694444445</v>
      </c>
      <c r="F594" s="224">
        <f t="shared" si="9"/>
        <v>6.9444444452528842E-3</v>
      </c>
      <c r="G594" s="225" t="s">
        <v>613</v>
      </c>
      <c r="H594" s="225"/>
      <c r="I594" s="225" t="s">
        <v>614</v>
      </c>
      <c r="J594" s="225" t="s">
        <v>615</v>
      </c>
      <c r="K594" s="227" t="s">
        <v>1021</v>
      </c>
      <c r="L594" s="123" t="s">
        <v>655</v>
      </c>
      <c r="M594" s="241" t="s">
        <v>618</v>
      </c>
      <c r="N594" s="225" t="s">
        <v>1022</v>
      </c>
    </row>
    <row r="595" spans="1:14">
      <c r="A595" s="225" t="s">
        <v>668</v>
      </c>
      <c r="B595" s="123" t="s">
        <v>689</v>
      </c>
      <c r="C595" s="226">
        <v>45860.46875</v>
      </c>
      <c r="D595" s="226">
        <v>45860.46875</v>
      </c>
      <c r="E595" s="226">
        <v>45860.475694444445</v>
      </c>
      <c r="F595" s="224">
        <f t="shared" si="9"/>
        <v>6.9444444452528842E-3</v>
      </c>
      <c r="G595" s="225" t="s">
        <v>613</v>
      </c>
      <c r="H595" s="225"/>
      <c r="I595" s="225" t="s">
        <v>614</v>
      </c>
      <c r="J595" s="225" t="s">
        <v>615</v>
      </c>
      <c r="K595" s="227" t="s">
        <v>1021</v>
      </c>
      <c r="L595" s="123" t="s">
        <v>655</v>
      </c>
      <c r="M595" s="241" t="s">
        <v>618</v>
      </c>
      <c r="N595" s="225" t="s">
        <v>1022</v>
      </c>
    </row>
    <row r="596" spans="1:14">
      <c r="A596" s="225" t="s">
        <v>668</v>
      </c>
      <c r="B596" s="123" t="s">
        <v>690</v>
      </c>
      <c r="C596" s="226">
        <v>45860.46875</v>
      </c>
      <c r="D596" s="226">
        <v>45860.46875</v>
      </c>
      <c r="E596" s="226">
        <v>45860.475694444445</v>
      </c>
      <c r="F596" s="224">
        <f t="shared" si="9"/>
        <v>6.9444444452528842E-3</v>
      </c>
      <c r="G596" s="225" t="s">
        <v>613</v>
      </c>
      <c r="H596" s="225"/>
      <c r="I596" s="225" t="s">
        <v>614</v>
      </c>
      <c r="J596" s="225" t="s">
        <v>615</v>
      </c>
      <c r="K596" s="227" t="s">
        <v>1021</v>
      </c>
      <c r="L596" s="123" t="s">
        <v>655</v>
      </c>
      <c r="M596" s="241" t="s">
        <v>618</v>
      </c>
      <c r="N596" s="225" t="s">
        <v>1022</v>
      </c>
    </row>
    <row r="597" spans="1:14">
      <c r="A597" s="225" t="s">
        <v>668</v>
      </c>
      <c r="B597" s="123" t="s">
        <v>691</v>
      </c>
      <c r="C597" s="226">
        <v>45860.46875</v>
      </c>
      <c r="D597" s="226">
        <v>45860.46875</v>
      </c>
      <c r="E597" s="226">
        <v>45860.475694444445</v>
      </c>
      <c r="F597" s="224">
        <f t="shared" si="9"/>
        <v>6.9444444452528842E-3</v>
      </c>
      <c r="G597" s="225" t="s">
        <v>613</v>
      </c>
      <c r="H597" s="225"/>
      <c r="I597" s="225" t="s">
        <v>614</v>
      </c>
      <c r="J597" s="225" t="s">
        <v>615</v>
      </c>
      <c r="K597" s="227" t="s">
        <v>1021</v>
      </c>
      <c r="L597" s="123" t="s">
        <v>655</v>
      </c>
      <c r="M597" s="241" t="s">
        <v>618</v>
      </c>
      <c r="N597" s="225" t="s">
        <v>1022</v>
      </c>
    </row>
    <row r="598" spans="1:14">
      <c r="A598" s="225" t="s">
        <v>668</v>
      </c>
      <c r="B598" s="123" t="s">
        <v>692</v>
      </c>
      <c r="C598" s="226">
        <v>45860.46875</v>
      </c>
      <c r="D598" s="226">
        <v>45860.46875</v>
      </c>
      <c r="E598" s="226">
        <v>45860.475694444445</v>
      </c>
      <c r="F598" s="224">
        <f t="shared" si="9"/>
        <v>6.9444444452528842E-3</v>
      </c>
      <c r="G598" s="225" t="s">
        <v>613</v>
      </c>
      <c r="H598" s="225"/>
      <c r="I598" s="225" t="s">
        <v>614</v>
      </c>
      <c r="J598" s="225" t="s">
        <v>615</v>
      </c>
      <c r="K598" s="227" t="s">
        <v>1021</v>
      </c>
      <c r="L598" s="123" t="s">
        <v>655</v>
      </c>
      <c r="M598" s="241" t="s">
        <v>618</v>
      </c>
      <c r="N598" s="225" t="s">
        <v>1022</v>
      </c>
    </row>
    <row r="599" spans="1:14">
      <c r="A599" s="225" t="s">
        <v>668</v>
      </c>
      <c r="B599" s="123" t="s">
        <v>693</v>
      </c>
      <c r="C599" s="226">
        <v>45860.46875</v>
      </c>
      <c r="D599" s="226">
        <v>45860.46875</v>
      </c>
      <c r="E599" s="226">
        <v>45860.475694444445</v>
      </c>
      <c r="F599" s="224">
        <f t="shared" si="9"/>
        <v>6.9444444452528842E-3</v>
      </c>
      <c r="G599" s="225" t="s">
        <v>613</v>
      </c>
      <c r="H599" s="225"/>
      <c r="I599" s="225" t="s">
        <v>614</v>
      </c>
      <c r="J599" s="225" t="s">
        <v>615</v>
      </c>
      <c r="K599" s="227" t="s">
        <v>1021</v>
      </c>
      <c r="L599" s="123" t="s">
        <v>655</v>
      </c>
      <c r="M599" s="241" t="s">
        <v>618</v>
      </c>
      <c r="N599" s="225" t="s">
        <v>1022</v>
      </c>
    </row>
    <row r="600" spans="1:14">
      <c r="A600" s="225" t="s">
        <v>668</v>
      </c>
      <c r="B600" s="123" t="s">
        <v>694</v>
      </c>
      <c r="C600" s="226">
        <v>45860.46875</v>
      </c>
      <c r="D600" s="226">
        <v>45860.46875</v>
      </c>
      <c r="E600" s="226">
        <v>45860.475694444445</v>
      </c>
      <c r="F600" s="224">
        <f t="shared" si="9"/>
        <v>6.9444444452528842E-3</v>
      </c>
      <c r="G600" s="225" t="s">
        <v>613</v>
      </c>
      <c r="H600" s="225"/>
      <c r="I600" s="225" t="s">
        <v>614</v>
      </c>
      <c r="J600" s="225" t="s">
        <v>615</v>
      </c>
      <c r="K600" s="227" t="s">
        <v>1021</v>
      </c>
      <c r="L600" s="123" t="s">
        <v>655</v>
      </c>
      <c r="M600" s="241" t="s">
        <v>618</v>
      </c>
      <c r="N600" s="225" t="s">
        <v>1022</v>
      </c>
    </row>
    <row r="601" spans="1:14">
      <c r="A601" s="225" t="s">
        <v>668</v>
      </c>
      <c r="B601" s="123" t="s">
        <v>695</v>
      </c>
      <c r="C601" s="226">
        <v>45860.46875</v>
      </c>
      <c r="D601" s="226">
        <v>45860.46875</v>
      </c>
      <c r="E601" s="226">
        <v>45860.475694444445</v>
      </c>
      <c r="F601" s="224">
        <f t="shared" si="9"/>
        <v>6.9444444452528842E-3</v>
      </c>
      <c r="G601" s="225" t="s">
        <v>613</v>
      </c>
      <c r="H601" s="225"/>
      <c r="I601" s="225" t="s">
        <v>614</v>
      </c>
      <c r="J601" s="225" t="s">
        <v>615</v>
      </c>
      <c r="K601" s="227" t="s">
        <v>1021</v>
      </c>
      <c r="L601" s="123" t="s">
        <v>655</v>
      </c>
      <c r="M601" s="241" t="s">
        <v>618</v>
      </c>
      <c r="N601" s="225" t="s">
        <v>1022</v>
      </c>
    </row>
    <row r="602" spans="1:14">
      <c r="A602" s="225" t="s">
        <v>668</v>
      </c>
      <c r="B602" s="123" t="s">
        <v>696</v>
      </c>
      <c r="C602" s="226">
        <v>45860.46875</v>
      </c>
      <c r="D602" s="226">
        <v>45860.46875</v>
      </c>
      <c r="E602" s="226">
        <v>45860.475694444445</v>
      </c>
      <c r="F602" s="224">
        <f t="shared" si="9"/>
        <v>6.9444444452528842E-3</v>
      </c>
      <c r="G602" s="225" t="s">
        <v>613</v>
      </c>
      <c r="H602" s="225"/>
      <c r="I602" s="225" t="s">
        <v>614</v>
      </c>
      <c r="J602" s="225" t="s">
        <v>615</v>
      </c>
      <c r="K602" s="227" t="s">
        <v>1021</v>
      </c>
      <c r="L602" s="123" t="s">
        <v>655</v>
      </c>
      <c r="M602" s="241" t="s">
        <v>618</v>
      </c>
      <c r="N602" s="225" t="s">
        <v>1022</v>
      </c>
    </row>
    <row r="603" spans="1:14">
      <c r="A603" s="225" t="s">
        <v>668</v>
      </c>
      <c r="B603" s="123" t="s">
        <v>697</v>
      </c>
      <c r="C603" s="226">
        <v>45860.46875</v>
      </c>
      <c r="D603" s="226">
        <v>45860.46875</v>
      </c>
      <c r="E603" s="226">
        <v>45860.475694444445</v>
      </c>
      <c r="F603" s="224">
        <f t="shared" si="9"/>
        <v>6.9444444452528842E-3</v>
      </c>
      <c r="G603" s="225" t="s">
        <v>613</v>
      </c>
      <c r="H603" s="225"/>
      <c r="I603" s="225" t="s">
        <v>614</v>
      </c>
      <c r="J603" s="225" t="s">
        <v>615</v>
      </c>
      <c r="K603" s="227" t="s">
        <v>1021</v>
      </c>
      <c r="L603" s="123" t="s">
        <v>655</v>
      </c>
      <c r="M603" s="241" t="s">
        <v>618</v>
      </c>
      <c r="N603" s="225" t="s">
        <v>1022</v>
      </c>
    </row>
    <row r="604" spans="1:14">
      <c r="A604" s="225" t="s">
        <v>704</v>
      </c>
      <c r="B604" s="28" t="s">
        <v>651</v>
      </c>
      <c r="C604" s="226">
        <v>45861.203472222223</v>
      </c>
      <c r="D604" s="226">
        <v>45861.203472222223</v>
      </c>
      <c r="E604" s="226">
        <v>45861.430555555555</v>
      </c>
      <c r="F604" s="224">
        <f t="shared" si="9"/>
        <v>0.22708333333139308</v>
      </c>
      <c r="G604" s="225" t="s">
        <v>637</v>
      </c>
      <c r="H604" s="225" t="s">
        <v>644</v>
      </c>
      <c r="I604" s="225" t="s">
        <v>770</v>
      </c>
      <c r="J604" s="225" t="s">
        <v>771</v>
      </c>
      <c r="K604" s="227" t="s">
        <v>1023</v>
      </c>
      <c r="L604" s="123" t="s">
        <v>773</v>
      </c>
      <c r="M604" s="241" t="s">
        <v>618</v>
      </c>
      <c r="N604" s="225" t="s">
        <v>1024</v>
      </c>
    </row>
    <row r="605" spans="1:14">
      <c r="A605" s="225" t="s">
        <v>704</v>
      </c>
      <c r="B605" s="28" t="s">
        <v>622</v>
      </c>
      <c r="C605" s="226">
        <v>45861.203472222223</v>
      </c>
      <c r="D605" s="226">
        <v>45861.203472222223</v>
      </c>
      <c r="E605" s="226">
        <v>45861.430555555555</v>
      </c>
      <c r="F605" s="224">
        <f t="shared" si="9"/>
        <v>0.22708333333139308</v>
      </c>
      <c r="G605" s="225" t="s">
        <v>637</v>
      </c>
      <c r="H605" s="225" t="s">
        <v>644</v>
      </c>
      <c r="I605" s="225" t="s">
        <v>770</v>
      </c>
      <c r="J605" s="225" t="s">
        <v>771</v>
      </c>
      <c r="K605" s="227" t="s">
        <v>1023</v>
      </c>
      <c r="L605" s="123" t="s">
        <v>773</v>
      </c>
      <c r="M605" s="241" t="s">
        <v>618</v>
      </c>
      <c r="N605" s="225" t="s">
        <v>1024</v>
      </c>
    </row>
    <row r="606" spans="1:14">
      <c r="A606" s="225" t="s">
        <v>704</v>
      </c>
      <c r="B606" s="28" t="s">
        <v>658</v>
      </c>
      <c r="C606" s="226">
        <v>45861.203472222223</v>
      </c>
      <c r="D606" s="226">
        <v>45861.203472222223</v>
      </c>
      <c r="E606" s="226">
        <v>45861.430555555555</v>
      </c>
      <c r="F606" s="224">
        <f t="shared" si="9"/>
        <v>0.22708333333139308</v>
      </c>
      <c r="G606" s="225" t="s">
        <v>637</v>
      </c>
      <c r="H606" s="225" t="s">
        <v>644</v>
      </c>
      <c r="I606" s="225" t="s">
        <v>770</v>
      </c>
      <c r="J606" s="225" t="s">
        <v>771</v>
      </c>
      <c r="K606" s="227" t="s">
        <v>1023</v>
      </c>
      <c r="L606" s="123" t="s">
        <v>773</v>
      </c>
      <c r="M606" s="241" t="s">
        <v>618</v>
      </c>
      <c r="N606" s="225" t="s">
        <v>1024</v>
      </c>
    </row>
    <row r="607" spans="1:14">
      <c r="A607" s="225" t="s">
        <v>704</v>
      </c>
      <c r="B607" s="28" t="s">
        <v>612</v>
      </c>
      <c r="C607" s="226">
        <v>45861.203472222223</v>
      </c>
      <c r="D607" s="226">
        <v>45861.203472222223</v>
      </c>
      <c r="E607" s="226">
        <v>45861.430555555555</v>
      </c>
      <c r="F607" s="224">
        <f t="shared" si="9"/>
        <v>0.22708333333139308</v>
      </c>
      <c r="G607" s="225" t="s">
        <v>637</v>
      </c>
      <c r="H607" s="225" t="s">
        <v>644</v>
      </c>
      <c r="I607" s="225" t="s">
        <v>770</v>
      </c>
      <c r="J607" s="225" t="s">
        <v>771</v>
      </c>
      <c r="K607" s="227" t="s">
        <v>1023</v>
      </c>
      <c r="L607" s="123" t="s">
        <v>773</v>
      </c>
      <c r="M607" s="241" t="s">
        <v>618</v>
      </c>
      <c r="N607" s="225" t="s">
        <v>1024</v>
      </c>
    </row>
    <row r="608" spans="1:14">
      <c r="A608" s="225" t="s">
        <v>668</v>
      </c>
      <c r="B608" s="123" t="s">
        <v>671</v>
      </c>
      <c r="C608" s="226">
        <v>45861.449999942131</v>
      </c>
      <c r="D608" s="226">
        <v>45861.449999942131</v>
      </c>
      <c r="E608" s="226">
        <v>45861.461805497682</v>
      </c>
      <c r="F608" s="224">
        <f t="shared" si="9"/>
        <v>1.1805555550381541E-2</v>
      </c>
      <c r="G608" s="225" t="s">
        <v>613</v>
      </c>
      <c r="H608" s="225"/>
      <c r="I608" s="225" t="s">
        <v>614</v>
      </c>
      <c r="J608" s="225" t="s">
        <v>615</v>
      </c>
      <c r="K608" s="227" t="s">
        <v>1025</v>
      </c>
      <c r="L608" s="123" t="s">
        <v>655</v>
      </c>
      <c r="M608" s="241" t="s">
        <v>618</v>
      </c>
      <c r="N608" s="225" t="s">
        <v>1022</v>
      </c>
    </row>
    <row r="609" spans="1:14">
      <c r="A609" s="225" t="s">
        <v>668</v>
      </c>
      <c r="B609" s="123" t="s">
        <v>672</v>
      </c>
      <c r="C609" s="226">
        <v>45861.449999942131</v>
      </c>
      <c r="D609" s="226">
        <v>45861.449999942131</v>
      </c>
      <c r="E609" s="226">
        <v>45861.461805497682</v>
      </c>
      <c r="F609" s="224">
        <f t="shared" si="9"/>
        <v>1.1805555550381541E-2</v>
      </c>
      <c r="G609" s="225" t="s">
        <v>613</v>
      </c>
      <c r="H609" s="225"/>
      <c r="I609" s="225" t="s">
        <v>614</v>
      </c>
      <c r="J609" s="225" t="s">
        <v>615</v>
      </c>
      <c r="K609" s="227" t="s">
        <v>1025</v>
      </c>
      <c r="L609" s="123" t="s">
        <v>655</v>
      </c>
      <c r="M609" s="241" t="s">
        <v>618</v>
      </c>
      <c r="N609" s="225" t="s">
        <v>1022</v>
      </c>
    </row>
    <row r="610" spans="1:14">
      <c r="A610" s="225" t="s">
        <v>668</v>
      </c>
      <c r="B610" s="123" t="s">
        <v>673</v>
      </c>
      <c r="C610" s="226">
        <v>45861.449999942131</v>
      </c>
      <c r="D610" s="226">
        <v>45861.449999942131</v>
      </c>
      <c r="E610" s="226">
        <v>45861.461805497682</v>
      </c>
      <c r="F610" s="224">
        <f t="shared" si="9"/>
        <v>1.1805555550381541E-2</v>
      </c>
      <c r="G610" s="225" t="s">
        <v>613</v>
      </c>
      <c r="H610" s="225"/>
      <c r="I610" s="225" t="s">
        <v>614</v>
      </c>
      <c r="J610" s="225" t="s">
        <v>615</v>
      </c>
      <c r="K610" s="227" t="s">
        <v>1025</v>
      </c>
      <c r="L610" s="123" t="s">
        <v>655</v>
      </c>
      <c r="M610" s="241" t="s">
        <v>618</v>
      </c>
      <c r="N610" s="225" t="s">
        <v>1022</v>
      </c>
    </row>
    <row r="611" spans="1:14">
      <c r="A611" s="225" t="s">
        <v>668</v>
      </c>
      <c r="B611" s="123" t="s">
        <v>674</v>
      </c>
      <c r="C611" s="226">
        <v>45861.449999942131</v>
      </c>
      <c r="D611" s="226">
        <v>45861.449999942131</v>
      </c>
      <c r="E611" s="226">
        <v>45861.461805497682</v>
      </c>
      <c r="F611" s="224">
        <f t="shared" si="9"/>
        <v>1.1805555550381541E-2</v>
      </c>
      <c r="G611" s="225" t="s">
        <v>613</v>
      </c>
      <c r="H611" s="225"/>
      <c r="I611" s="225" t="s">
        <v>614</v>
      </c>
      <c r="J611" s="225" t="s">
        <v>615</v>
      </c>
      <c r="K611" s="227" t="s">
        <v>1025</v>
      </c>
      <c r="L611" s="123" t="s">
        <v>655</v>
      </c>
      <c r="M611" s="241" t="s">
        <v>618</v>
      </c>
      <c r="N611" s="225" t="s">
        <v>1022</v>
      </c>
    </row>
    <row r="612" spans="1:14">
      <c r="A612" s="225" t="s">
        <v>668</v>
      </c>
      <c r="B612" s="123" t="s">
        <v>675</v>
      </c>
      <c r="C612" s="226">
        <v>45861.449999942131</v>
      </c>
      <c r="D612" s="226">
        <v>45861.449999942131</v>
      </c>
      <c r="E612" s="226">
        <v>45861.461805497682</v>
      </c>
      <c r="F612" s="224">
        <f t="shared" si="9"/>
        <v>1.1805555550381541E-2</v>
      </c>
      <c r="G612" s="225" t="s">
        <v>613</v>
      </c>
      <c r="H612" s="225"/>
      <c r="I612" s="225" t="s">
        <v>614</v>
      </c>
      <c r="J612" s="225" t="s">
        <v>615</v>
      </c>
      <c r="K612" s="227" t="s">
        <v>1025</v>
      </c>
      <c r="L612" s="123" t="s">
        <v>655</v>
      </c>
      <c r="M612" s="241" t="s">
        <v>618</v>
      </c>
      <c r="N612" s="225" t="s">
        <v>1022</v>
      </c>
    </row>
    <row r="613" spans="1:14">
      <c r="A613" s="225" t="s">
        <v>668</v>
      </c>
      <c r="B613" s="123" t="s">
        <v>676</v>
      </c>
      <c r="C613" s="226">
        <v>45861.449999942131</v>
      </c>
      <c r="D613" s="226">
        <v>45861.449999942131</v>
      </c>
      <c r="E613" s="226">
        <v>45861.461805497682</v>
      </c>
      <c r="F613" s="224">
        <f t="shared" si="9"/>
        <v>1.1805555550381541E-2</v>
      </c>
      <c r="G613" s="225" t="s">
        <v>613</v>
      </c>
      <c r="H613" s="225"/>
      <c r="I613" s="225" t="s">
        <v>614</v>
      </c>
      <c r="J613" s="225" t="s">
        <v>615</v>
      </c>
      <c r="K613" s="227" t="s">
        <v>1025</v>
      </c>
      <c r="L613" s="123" t="s">
        <v>655</v>
      </c>
      <c r="M613" s="241" t="s">
        <v>618</v>
      </c>
      <c r="N613" s="225" t="s">
        <v>1022</v>
      </c>
    </row>
    <row r="614" spans="1:14">
      <c r="A614" s="225" t="s">
        <v>668</v>
      </c>
      <c r="B614" s="123" t="s">
        <v>677</v>
      </c>
      <c r="C614" s="226">
        <v>45861.449999942131</v>
      </c>
      <c r="D614" s="226">
        <v>45861.449999942131</v>
      </c>
      <c r="E614" s="226">
        <v>45861.461805497682</v>
      </c>
      <c r="F614" s="224">
        <f t="shared" si="9"/>
        <v>1.1805555550381541E-2</v>
      </c>
      <c r="G614" s="225" t="s">
        <v>613</v>
      </c>
      <c r="H614" s="225"/>
      <c r="I614" s="225" t="s">
        <v>614</v>
      </c>
      <c r="J614" s="225" t="s">
        <v>615</v>
      </c>
      <c r="K614" s="227" t="s">
        <v>1025</v>
      </c>
      <c r="L614" s="123" t="s">
        <v>655</v>
      </c>
      <c r="M614" s="241" t="s">
        <v>618</v>
      </c>
      <c r="N614" s="225" t="s">
        <v>1022</v>
      </c>
    </row>
    <row r="615" spans="1:14">
      <c r="A615" s="225" t="s">
        <v>668</v>
      </c>
      <c r="B615" s="123" t="s">
        <v>678</v>
      </c>
      <c r="C615" s="226">
        <v>45861.449999942131</v>
      </c>
      <c r="D615" s="226">
        <v>45861.449999942131</v>
      </c>
      <c r="E615" s="226">
        <v>45861.461805497682</v>
      </c>
      <c r="F615" s="224">
        <f t="shared" si="9"/>
        <v>1.1805555550381541E-2</v>
      </c>
      <c r="G615" s="225" t="s">
        <v>613</v>
      </c>
      <c r="H615" s="225"/>
      <c r="I615" s="225" t="s">
        <v>614</v>
      </c>
      <c r="J615" s="225" t="s">
        <v>615</v>
      </c>
      <c r="K615" s="227" t="s">
        <v>1025</v>
      </c>
      <c r="L615" s="123" t="s">
        <v>655</v>
      </c>
      <c r="M615" s="241" t="s">
        <v>618</v>
      </c>
      <c r="N615" s="225" t="s">
        <v>1022</v>
      </c>
    </row>
    <row r="616" spans="1:14">
      <c r="A616" s="225" t="s">
        <v>668</v>
      </c>
      <c r="B616" s="123" t="s">
        <v>679</v>
      </c>
      <c r="C616" s="226">
        <v>45861.449999942131</v>
      </c>
      <c r="D616" s="226">
        <v>45861.449999942131</v>
      </c>
      <c r="E616" s="226">
        <v>45861.461805497682</v>
      </c>
      <c r="F616" s="224">
        <f t="shared" si="9"/>
        <v>1.1805555550381541E-2</v>
      </c>
      <c r="G616" s="225" t="s">
        <v>613</v>
      </c>
      <c r="H616" s="225"/>
      <c r="I616" s="225" t="s">
        <v>614</v>
      </c>
      <c r="J616" s="225" t="s">
        <v>615</v>
      </c>
      <c r="K616" s="227" t="s">
        <v>1025</v>
      </c>
      <c r="L616" s="123" t="s">
        <v>655</v>
      </c>
      <c r="M616" s="241" t="s">
        <v>618</v>
      </c>
      <c r="N616" s="225" t="s">
        <v>1022</v>
      </c>
    </row>
    <row r="617" spans="1:14">
      <c r="A617" s="225" t="s">
        <v>668</v>
      </c>
      <c r="B617" s="123" t="s">
        <v>680</v>
      </c>
      <c r="C617" s="226">
        <v>45861.449999942131</v>
      </c>
      <c r="D617" s="226">
        <v>45861.449999942131</v>
      </c>
      <c r="E617" s="226">
        <v>45861.461805497682</v>
      </c>
      <c r="F617" s="224">
        <f t="shared" si="9"/>
        <v>1.1805555550381541E-2</v>
      </c>
      <c r="G617" s="225" t="s">
        <v>613</v>
      </c>
      <c r="H617" s="225"/>
      <c r="I617" s="225" t="s">
        <v>614</v>
      </c>
      <c r="J617" s="225" t="s">
        <v>615</v>
      </c>
      <c r="K617" s="227" t="s">
        <v>1025</v>
      </c>
      <c r="L617" s="123" t="s">
        <v>655</v>
      </c>
      <c r="M617" s="241" t="s">
        <v>618</v>
      </c>
      <c r="N617" s="225" t="s">
        <v>1022</v>
      </c>
    </row>
    <row r="618" spans="1:14">
      <c r="A618" s="225" t="s">
        <v>668</v>
      </c>
      <c r="B618" s="123" t="s">
        <v>681</v>
      </c>
      <c r="C618" s="226">
        <v>45861.449999942131</v>
      </c>
      <c r="D618" s="226">
        <v>45861.449999942131</v>
      </c>
      <c r="E618" s="226">
        <v>45861.461805497682</v>
      </c>
      <c r="F618" s="224">
        <f t="shared" si="9"/>
        <v>1.1805555550381541E-2</v>
      </c>
      <c r="G618" s="225" t="s">
        <v>613</v>
      </c>
      <c r="H618" s="225"/>
      <c r="I618" s="225" t="s">
        <v>614</v>
      </c>
      <c r="J618" s="225" t="s">
        <v>615</v>
      </c>
      <c r="K618" s="227" t="s">
        <v>1025</v>
      </c>
      <c r="L618" s="123" t="s">
        <v>655</v>
      </c>
      <c r="M618" s="241" t="s">
        <v>618</v>
      </c>
      <c r="N618" s="225" t="s">
        <v>1022</v>
      </c>
    </row>
    <row r="619" spans="1:14">
      <c r="A619" s="225" t="s">
        <v>668</v>
      </c>
      <c r="B619" s="123" t="s">
        <v>682</v>
      </c>
      <c r="C619" s="226">
        <v>45861.449999942131</v>
      </c>
      <c r="D619" s="226">
        <v>45861.449999942131</v>
      </c>
      <c r="E619" s="226">
        <v>45861.461805497682</v>
      </c>
      <c r="F619" s="224">
        <f t="shared" si="9"/>
        <v>1.1805555550381541E-2</v>
      </c>
      <c r="G619" s="225" t="s">
        <v>613</v>
      </c>
      <c r="H619" s="225"/>
      <c r="I619" s="225" t="s">
        <v>614</v>
      </c>
      <c r="J619" s="225" t="s">
        <v>615</v>
      </c>
      <c r="K619" s="227" t="s">
        <v>1025</v>
      </c>
      <c r="L619" s="123" t="s">
        <v>655</v>
      </c>
      <c r="M619" s="241" t="s">
        <v>618</v>
      </c>
      <c r="N619" s="225" t="s">
        <v>1022</v>
      </c>
    </row>
    <row r="620" spans="1:14">
      <c r="A620" s="225" t="s">
        <v>668</v>
      </c>
      <c r="B620" s="123" t="s">
        <v>683</v>
      </c>
      <c r="C620" s="226">
        <v>45861.449999942131</v>
      </c>
      <c r="D620" s="226">
        <v>45861.449999942131</v>
      </c>
      <c r="E620" s="226">
        <v>45861.461805497682</v>
      </c>
      <c r="F620" s="224">
        <f t="shared" si="9"/>
        <v>1.1805555550381541E-2</v>
      </c>
      <c r="G620" s="225" t="s">
        <v>613</v>
      </c>
      <c r="H620" s="225"/>
      <c r="I620" s="225" t="s">
        <v>614</v>
      </c>
      <c r="J620" s="225" t="s">
        <v>615</v>
      </c>
      <c r="K620" s="227" t="s">
        <v>1025</v>
      </c>
      <c r="L620" s="123" t="s">
        <v>655</v>
      </c>
      <c r="M620" s="241" t="s">
        <v>618</v>
      </c>
      <c r="N620" s="225" t="s">
        <v>1022</v>
      </c>
    </row>
    <row r="621" spans="1:14">
      <c r="A621" s="225" t="s">
        <v>668</v>
      </c>
      <c r="B621" s="123" t="s">
        <v>684</v>
      </c>
      <c r="C621" s="226">
        <v>45861.449999942131</v>
      </c>
      <c r="D621" s="226">
        <v>45861.449999942131</v>
      </c>
      <c r="E621" s="226">
        <v>45861.461805497682</v>
      </c>
      <c r="F621" s="224">
        <f t="shared" si="9"/>
        <v>1.1805555550381541E-2</v>
      </c>
      <c r="G621" s="225" t="s">
        <v>613</v>
      </c>
      <c r="H621" s="225"/>
      <c r="I621" s="225" t="s">
        <v>614</v>
      </c>
      <c r="J621" s="225" t="s">
        <v>615</v>
      </c>
      <c r="K621" s="227" t="s">
        <v>1025</v>
      </c>
      <c r="L621" s="123" t="s">
        <v>655</v>
      </c>
      <c r="M621" s="241" t="s">
        <v>618</v>
      </c>
      <c r="N621" s="225" t="s">
        <v>1022</v>
      </c>
    </row>
    <row r="622" spans="1:14">
      <c r="A622" s="225" t="s">
        <v>668</v>
      </c>
      <c r="B622" s="123" t="s">
        <v>685</v>
      </c>
      <c r="C622" s="226">
        <v>45861.449999942131</v>
      </c>
      <c r="D622" s="226">
        <v>45861.449999942131</v>
      </c>
      <c r="E622" s="226">
        <v>45861.461805497682</v>
      </c>
      <c r="F622" s="224">
        <f t="shared" si="9"/>
        <v>1.1805555550381541E-2</v>
      </c>
      <c r="G622" s="225" t="s">
        <v>613</v>
      </c>
      <c r="H622" s="225"/>
      <c r="I622" s="225" t="s">
        <v>614</v>
      </c>
      <c r="J622" s="225" t="s">
        <v>615</v>
      </c>
      <c r="K622" s="227" t="s">
        <v>1025</v>
      </c>
      <c r="L622" s="123" t="s">
        <v>655</v>
      </c>
      <c r="M622" s="241" t="s">
        <v>618</v>
      </c>
      <c r="N622" s="225" t="s">
        <v>1022</v>
      </c>
    </row>
    <row r="623" spans="1:14">
      <c r="A623" s="225" t="s">
        <v>668</v>
      </c>
      <c r="B623" s="123" t="s">
        <v>686</v>
      </c>
      <c r="C623" s="226">
        <v>45861.449999942131</v>
      </c>
      <c r="D623" s="226">
        <v>45861.449999942131</v>
      </c>
      <c r="E623" s="226">
        <v>45861.461805497682</v>
      </c>
      <c r="F623" s="224">
        <f t="shared" si="9"/>
        <v>1.1805555550381541E-2</v>
      </c>
      <c r="G623" s="225" t="s">
        <v>613</v>
      </c>
      <c r="H623" s="225"/>
      <c r="I623" s="225" t="s">
        <v>614</v>
      </c>
      <c r="J623" s="225" t="s">
        <v>615</v>
      </c>
      <c r="K623" s="227" t="s">
        <v>1025</v>
      </c>
      <c r="L623" s="123" t="s">
        <v>655</v>
      </c>
      <c r="M623" s="241" t="s">
        <v>618</v>
      </c>
      <c r="N623" s="225" t="s">
        <v>1022</v>
      </c>
    </row>
    <row r="624" spans="1:14">
      <c r="A624" s="225" t="s">
        <v>668</v>
      </c>
      <c r="B624" s="123" t="s">
        <v>687</v>
      </c>
      <c r="C624" s="226">
        <v>45861.449999942131</v>
      </c>
      <c r="D624" s="226">
        <v>45861.449999942131</v>
      </c>
      <c r="E624" s="226">
        <v>45861.461805497682</v>
      </c>
      <c r="F624" s="224">
        <f t="shared" si="9"/>
        <v>1.1805555550381541E-2</v>
      </c>
      <c r="G624" s="225" t="s">
        <v>613</v>
      </c>
      <c r="H624" s="225"/>
      <c r="I624" s="225" t="s">
        <v>614</v>
      </c>
      <c r="J624" s="225" t="s">
        <v>615</v>
      </c>
      <c r="K624" s="227" t="s">
        <v>1025</v>
      </c>
      <c r="L624" s="123" t="s">
        <v>655</v>
      </c>
      <c r="M624" s="241" t="s">
        <v>618</v>
      </c>
      <c r="N624" s="225" t="s">
        <v>1022</v>
      </c>
    </row>
    <row r="625" spans="1:14">
      <c r="A625" s="225" t="s">
        <v>668</v>
      </c>
      <c r="B625" s="123" t="s">
        <v>688</v>
      </c>
      <c r="C625" s="226">
        <v>45861.449999942131</v>
      </c>
      <c r="D625" s="226">
        <v>45861.449999942131</v>
      </c>
      <c r="E625" s="226">
        <v>45861.461805497682</v>
      </c>
      <c r="F625" s="224">
        <f t="shared" si="9"/>
        <v>1.1805555550381541E-2</v>
      </c>
      <c r="G625" s="225" t="s">
        <v>613</v>
      </c>
      <c r="H625" s="225"/>
      <c r="I625" s="225" t="s">
        <v>614</v>
      </c>
      <c r="J625" s="225" t="s">
        <v>615</v>
      </c>
      <c r="K625" s="227" t="s">
        <v>1025</v>
      </c>
      <c r="L625" s="123" t="s">
        <v>655</v>
      </c>
      <c r="M625" s="241" t="s">
        <v>618</v>
      </c>
      <c r="N625" s="225" t="s">
        <v>1022</v>
      </c>
    </row>
    <row r="626" spans="1:14">
      <c r="A626" s="225" t="s">
        <v>668</v>
      </c>
      <c r="B626" s="123" t="s">
        <v>689</v>
      </c>
      <c r="C626" s="226">
        <v>45861.449999942131</v>
      </c>
      <c r="D626" s="226">
        <v>45861.449999942131</v>
      </c>
      <c r="E626" s="226">
        <v>45861.461805497682</v>
      </c>
      <c r="F626" s="224">
        <f t="shared" si="9"/>
        <v>1.1805555550381541E-2</v>
      </c>
      <c r="G626" s="225" t="s">
        <v>613</v>
      </c>
      <c r="H626" s="225"/>
      <c r="I626" s="225" t="s">
        <v>614</v>
      </c>
      <c r="J626" s="225" t="s">
        <v>615</v>
      </c>
      <c r="K626" s="227" t="s">
        <v>1025</v>
      </c>
      <c r="L626" s="123" t="s">
        <v>655</v>
      </c>
      <c r="M626" s="241" t="s">
        <v>618</v>
      </c>
      <c r="N626" s="225" t="s">
        <v>1022</v>
      </c>
    </row>
    <row r="627" spans="1:14">
      <c r="A627" s="225" t="s">
        <v>668</v>
      </c>
      <c r="B627" s="123" t="s">
        <v>690</v>
      </c>
      <c r="C627" s="226">
        <v>45861.449999942131</v>
      </c>
      <c r="D627" s="226">
        <v>45861.449999942131</v>
      </c>
      <c r="E627" s="226">
        <v>45861.461805497682</v>
      </c>
      <c r="F627" s="224">
        <f t="shared" si="9"/>
        <v>1.1805555550381541E-2</v>
      </c>
      <c r="G627" s="225" t="s">
        <v>613</v>
      </c>
      <c r="H627" s="225"/>
      <c r="I627" s="225" t="s">
        <v>614</v>
      </c>
      <c r="J627" s="225" t="s">
        <v>615</v>
      </c>
      <c r="K627" s="227" t="s">
        <v>1025</v>
      </c>
      <c r="L627" s="123" t="s">
        <v>655</v>
      </c>
      <c r="M627" s="241" t="s">
        <v>618</v>
      </c>
      <c r="N627" s="225" t="s">
        <v>1022</v>
      </c>
    </row>
    <row r="628" spans="1:14">
      <c r="A628" s="225" t="s">
        <v>668</v>
      </c>
      <c r="B628" s="123" t="s">
        <v>691</v>
      </c>
      <c r="C628" s="226">
        <v>45861.449999942131</v>
      </c>
      <c r="D628" s="226">
        <v>45861.449999942131</v>
      </c>
      <c r="E628" s="226">
        <v>45861.461805497682</v>
      </c>
      <c r="F628" s="224">
        <f t="shared" si="9"/>
        <v>1.1805555550381541E-2</v>
      </c>
      <c r="G628" s="225" t="s">
        <v>613</v>
      </c>
      <c r="H628" s="225"/>
      <c r="I628" s="225" t="s">
        <v>614</v>
      </c>
      <c r="J628" s="225" t="s">
        <v>615</v>
      </c>
      <c r="K628" s="227" t="s">
        <v>1025</v>
      </c>
      <c r="L628" s="123" t="s">
        <v>655</v>
      </c>
      <c r="M628" s="241" t="s">
        <v>618</v>
      </c>
      <c r="N628" s="225" t="s">
        <v>1022</v>
      </c>
    </row>
    <row r="629" spans="1:14">
      <c r="A629" s="225" t="s">
        <v>668</v>
      </c>
      <c r="B629" s="123" t="s">
        <v>692</v>
      </c>
      <c r="C629" s="226">
        <v>45861.449999942131</v>
      </c>
      <c r="D629" s="226">
        <v>45861.449999942131</v>
      </c>
      <c r="E629" s="226">
        <v>45861.461805497682</v>
      </c>
      <c r="F629" s="224">
        <f t="shared" si="9"/>
        <v>1.1805555550381541E-2</v>
      </c>
      <c r="G629" s="225" t="s">
        <v>613</v>
      </c>
      <c r="H629" s="225"/>
      <c r="I629" s="225" t="s">
        <v>614</v>
      </c>
      <c r="J629" s="225" t="s">
        <v>615</v>
      </c>
      <c r="K629" s="227" t="s">
        <v>1025</v>
      </c>
      <c r="L629" s="123" t="s">
        <v>655</v>
      </c>
      <c r="M629" s="241" t="s">
        <v>618</v>
      </c>
      <c r="N629" s="225" t="s">
        <v>1022</v>
      </c>
    </row>
    <row r="630" spans="1:14">
      <c r="A630" s="225" t="s">
        <v>668</v>
      </c>
      <c r="B630" s="123" t="s">
        <v>693</v>
      </c>
      <c r="C630" s="226">
        <v>45861.449999942131</v>
      </c>
      <c r="D630" s="226">
        <v>45861.449999942131</v>
      </c>
      <c r="E630" s="226">
        <v>45861.461805497682</v>
      </c>
      <c r="F630" s="224">
        <f t="shared" si="9"/>
        <v>1.1805555550381541E-2</v>
      </c>
      <c r="G630" s="225" t="s">
        <v>613</v>
      </c>
      <c r="H630" s="225"/>
      <c r="I630" s="225" t="s">
        <v>614</v>
      </c>
      <c r="J630" s="225" t="s">
        <v>615</v>
      </c>
      <c r="K630" s="227" t="s">
        <v>1025</v>
      </c>
      <c r="L630" s="123" t="s">
        <v>655</v>
      </c>
      <c r="M630" s="241" t="s">
        <v>618</v>
      </c>
      <c r="N630" s="225" t="s">
        <v>1022</v>
      </c>
    </row>
    <row r="631" spans="1:14">
      <c r="A631" s="225" t="s">
        <v>668</v>
      </c>
      <c r="B631" s="123" t="s">
        <v>694</v>
      </c>
      <c r="C631" s="226">
        <v>45861.449999942131</v>
      </c>
      <c r="D631" s="226">
        <v>45861.449999942131</v>
      </c>
      <c r="E631" s="226">
        <v>45861.461805497682</v>
      </c>
      <c r="F631" s="224">
        <f t="shared" si="9"/>
        <v>1.1805555550381541E-2</v>
      </c>
      <c r="G631" s="225" t="s">
        <v>613</v>
      </c>
      <c r="H631" s="225"/>
      <c r="I631" s="225" t="s">
        <v>614</v>
      </c>
      <c r="J631" s="225" t="s">
        <v>615</v>
      </c>
      <c r="K631" s="227" t="s">
        <v>1025</v>
      </c>
      <c r="L631" s="123" t="s">
        <v>655</v>
      </c>
      <c r="M631" s="241" t="s">
        <v>618</v>
      </c>
      <c r="N631" s="225" t="s">
        <v>1022</v>
      </c>
    </row>
    <row r="632" spans="1:14">
      <c r="A632" s="225" t="s">
        <v>668</v>
      </c>
      <c r="B632" s="123" t="s">
        <v>695</v>
      </c>
      <c r="C632" s="226">
        <v>45861.449999942131</v>
      </c>
      <c r="D632" s="226">
        <v>45861.449999942131</v>
      </c>
      <c r="E632" s="226">
        <v>45861.461805497682</v>
      </c>
      <c r="F632" s="224">
        <f t="shared" si="9"/>
        <v>1.1805555550381541E-2</v>
      </c>
      <c r="G632" s="225" t="s">
        <v>613</v>
      </c>
      <c r="H632" s="225"/>
      <c r="I632" s="225" t="s">
        <v>614</v>
      </c>
      <c r="J632" s="225" t="s">
        <v>615</v>
      </c>
      <c r="K632" s="227" t="s">
        <v>1025</v>
      </c>
      <c r="L632" s="123" t="s">
        <v>655</v>
      </c>
      <c r="M632" s="241" t="s">
        <v>618</v>
      </c>
      <c r="N632" s="225" t="s">
        <v>1022</v>
      </c>
    </row>
    <row r="633" spans="1:14">
      <c r="A633" s="225" t="s">
        <v>668</v>
      </c>
      <c r="B633" s="123" t="s">
        <v>696</v>
      </c>
      <c r="C633" s="226">
        <v>45861.449999942131</v>
      </c>
      <c r="D633" s="226">
        <v>45861.449999942131</v>
      </c>
      <c r="E633" s="226">
        <v>45861.461805497682</v>
      </c>
      <c r="F633" s="224">
        <f t="shared" si="9"/>
        <v>1.1805555550381541E-2</v>
      </c>
      <c r="G633" s="225" t="s">
        <v>613</v>
      </c>
      <c r="H633" s="225"/>
      <c r="I633" s="225" t="s">
        <v>614</v>
      </c>
      <c r="J633" s="225" t="s">
        <v>615</v>
      </c>
      <c r="K633" s="227" t="s">
        <v>1025</v>
      </c>
      <c r="L633" s="123" t="s">
        <v>655</v>
      </c>
      <c r="M633" s="241" t="s">
        <v>618</v>
      </c>
      <c r="N633" s="225" t="s">
        <v>1022</v>
      </c>
    </row>
    <row r="634" spans="1:14">
      <c r="A634" s="225" t="s">
        <v>668</v>
      </c>
      <c r="B634" s="123" t="s">
        <v>697</v>
      </c>
      <c r="C634" s="226">
        <v>45861.449999942131</v>
      </c>
      <c r="D634" s="226">
        <v>45861.449999942131</v>
      </c>
      <c r="E634" s="226">
        <v>45861.461805497682</v>
      </c>
      <c r="F634" s="224">
        <f t="shared" si="9"/>
        <v>1.1805555550381541E-2</v>
      </c>
      <c r="G634" s="225" t="s">
        <v>613</v>
      </c>
      <c r="H634" s="225"/>
      <c r="I634" s="225" t="s">
        <v>614</v>
      </c>
      <c r="J634" s="225" t="s">
        <v>615</v>
      </c>
      <c r="K634" s="227" t="s">
        <v>1025</v>
      </c>
      <c r="L634" s="123" t="s">
        <v>655</v>
      </c>
      <c r="M634" s="241" t="s">
        <v>618</v>
      </c>
      <c r="N634" s="225" t="s">
        <v>1022</v>
      </c>
    </row>
    <row r="635" spans="1:14">
      <c r="A635" s="225" t="s">
        <v>668</v>
      </c>
      <c r="B635" s="123" t="s">
        <v>669</v>
      </c>
      <c r="C635" s="226">
        <v>45861.45</v>
      </c>
      <c r="D635" s="226">
        <v>45861.45</v>
      </c>
      <c r="E635" s="226">
        <v>45861.461805555555</v>
      </c>
      <c r="F635" s="224">
        <f t="shared" si="9"/>
        <v>1.1805555557657499E-2</v>
      </c>
      <c r="G635" s="225" t="s">
        <v>613</v>
      </c>
      <c r="H635" s="225"/>
      <c r="I635" s="225" t="s">
        <v>614</v>
      </c>
      <c r="J635" s="225" t="s">
        <v>615</v>
      </c>
      <c r="K635" s="227" t="s">
        <v>1025</v>
      </c>
      <c r="L635" s="123" t="s">
        <v>655</v>
      </c>
      <c r="M635" s="241" t="s">
        <v>618</v>
      </c>
      <c r="N635" s="225" t="s">
        <v>1022</v>
      </c>
    </row>
    <row r="636" spans="1:14">
      <c r="A636" s="225" t="s">
        <v>668</v>
      </c>
      <c r="B636" s="123" t="s">
        <v>670</v>
      </c>
      <c r="C636" s="226">
        <v>45861.45</v>
      </c>
      <c r="D636" s="226">
        <v>45861.45</v>
      </c>
      <c r="E636" s="226">
        <v>45861.461805555555</v>
      </c>
      <c r="F636" s="224">
        <f t="shared" si="9"/>
        <v>1.1805555557657499E-2</v>
      </c>
      <c r="G636" s="225" t="s">
        <v>613</v>
      </c>
      <c r="H636" s="225"/>
      <c r="I636" s="225" t="s">
        <v>614</v>
      </c>
      <c r="J636" s="225" t="s">
        <v>615</v>
      </c>
      <c r="K636" s="227" t="s">
        <v>1025</v>
      </c>
      <c r="L636" s="123" t="s">
        <v>655</v>
      </c>
      <c r="M636" s="241" t="s">
        <v>618</v>
      </c>
      <c r="N636" s="225" t="s">
        <v>1022</v>
      </c>
    </row>
    <row r="637" spans="1:14">
      <c r="A637" s="1" t="s">
        <v>623</v>
      </c>
      <c r="B637" s="1" t="s">
        <v>624</v>
      </c>
      <c r="C637" s="230">
        <v>45861.470833333333</v>
      </c>
      <c r="D637" s="230">
        <v>45861.470833333333</v>
      </c>
      <c r="E637" s="230">
        <v>45861.659722222219</v>
      </c>
      <c r="F637" s="224">
        <f t="shared" si="9"/>
        <v>0.18888888888614019</v>
      </c>
      <c r="G637" s="225" t="s">
        <v>637</v>
      </c>
      <c r="H637" s="225" t="s">
        <v>644</v>
      </c>
      <c r="I637" s="225" t="s">
        <v>770</v>
      </c>
      <c r="J637" s="225" t="s">
        <v>771</v>
      </c>
      <c r="K637" s="227" t="s">
        <v>1026</v>
      </c>
      <c r="L637" s="123" t="s">
        <v>773</v>
      </c>
      <c r="M637" s="241" t="s">
        <v>774</v>
      </c>
      <c r="N637" s="225" t="s">
        <v>1027</v>
      </c>
    </row>
    <row r="638" spans="1:14">
      <c r="A638" s="1" t="s">
        <v>623</v>
      </c>
      <c r="B638" s="1" t="s">
        <v>630</v>
      </c>
      <c r="C638" s="230">
        <v>45861.470833333333</v>
      </c>
      <c r="D638" s="230">
        <v>45861.470833333333</v>
      </c>
      <c r="E638" s="230">
        <v>45861.659722222219</v>
      </c>
      <c r="F638" s="224">
        <f t="shared" si="9"/>
        <v>0.18888888888614019</v>
      </c>
      <c r="G638" s="225" t="s">
        <v>637</v>
      </c>
      <c r="H638" s="225" t="s">
        <v>644</v>
      </c>
      <c r="I638" s="225" t="s">
        <v>770</v>
      </c>
      <c r="J638" s="225" t="s">
        <v>771</v>
      </c>
      <c r="K638" s="227" t="s">
        <v>1026</v>
      </c>
      <c r="L638" s="123" t="s">
        <v>773</v>
      </c>
      <c r="M638" s="241" t="s">
        <v>774</v>
      </c>
      <c r="N638" s="225" t="s">
        <v>1027</v>
      </c>
    </row>
    <row r="639" spans="1:14">
      <c r="A639" s="1" t="s">
        <v>623</v>
      </c>
      <c r="B639" s="1" t="s">
        <v>631</v>
      </c>
      <c r="C639" s="230">
        <v>45861.470833333333</v>
      </c>
      <c r="D639" s="230">
        <v>45861.470833333333</v>
      </c>
      <c r="E639" s="230">
        <v>45861.659722222219</v>
      </c>
      <c r="F639" s="224">
        <f t="shared" si="9"/>
        <v>0.18888888888614019</v>
      </c>
      <c r="G639" s="225" t="s">
        <v>637</v>
      </c>
      <c r="H639" s="225" t="s">
        <v>644</v>
      </c>
      <c r="I639" s="225" t="s">
        <v>770</v>
      </c>
      <c r="J639" s="225" t="s">
        <v>771</v>
      </c>
      <c r="K639" s="227" t="s">
        <v>1026</v>
      </c>
      <c r="L639" s="123" t="s">
        <v>773</v>
      </c>
      <c r="M639" s="241" t="s">
        <v>774</v>
      </c>
      <c r="N639" s="225" t="s">
        <v>1027</v>
      </c>
    </row>
    <row r="640" spans="1:14">
      <c r="A640" s="1" t="s">
        <v>623</v>
      </c>
      <c r="B640" s="1" t="s">
        <v>632</v>
      </c>
      <c r="C640" s="230">
        <v>45861.470833333333</v>
      </c>
      <c r="D640" s="230">
        <v>45861.470833333333</v>
      </c>
      <c r="E640" s="230">
        <v>45861.659722222219</v>
      </c>
      <c r="F640" s="224">
        <f t="shared" si="9"/>
        <v>0.18888888888614019</v>
      </c>
      <c r="G640" s="225" t="s">
        <v>637</v>
      </c>
      <c r="H640" s="225" t="s">
        <v>644</v>
      </c>
      <c r="I640" s="225" t="s">
        <v>770</v>
      </c>
      <c r="J640" s="225" t="s">
        <v>771</v>
      </c>
      <c r="K640" s="227" t="s">
        <v>1026</v>
      </c>
      <c r="L640" s="123" t="s">
        <v>773</v>
      </c>
      <c r="M640" s="241" t="s">
        <v>774</v>
      </c>
      <c r="N640" s="225" t="s">
        <v>1027</v>
      </c>
    </row>
    <row r="641" spans="1:14">
      <c r="A641" s="1" t="s">
        <v>623</v>
      </c>
      <c r="B641" s="1" t="s">
        <v>633</v>
      </c>
      <c r="C641" s="230">
        <v>45861.470833333333</v>
      </c>
      <c r="D641" s="230">
        <v>45861.470833333333</v>
      </c>
      <c r="E641" s="230">
        <v>45861.659722222219</v>
      </c>
      <c r="F641" s="224">
        <f t="shared" si="9"/>
        <v>0.18888888888614019</v>
      </c>
      <c r="G641" s="225" t="s">
        <v>637</v>
      </c>
      <c r="H641" s="225" t="s">
        <v>644</v>
      </c>
      <c r="I641" s="225" t="s">
        <v>770</v>
      </c>
      <c r="J641" s="225" t="s">
        <v>771</v>
      </c>
      <c r="K641" s="227" t="s">
        <v>1026</v>
      </c>
      <c r="L641" s="123" t="s">
        <v>773</v>
      </c>
      <c r="M641" s="241" t="s">
        <v>774</v>
      </c>
      <c r="N641" s="225" t="s">
        <v>1027</v>
      </c>
    </row>
    <row r="642" spans="1:14">
      <c r="A642" s="1" t="s">
        <v>634</v>
      </c>
      <c r="B642" s="1" t="s">
        <v>630</v>
      </c>
      <c r="C642" s="230">
        <v>45861.470833333333</v>
      </c>
      <c r="D642" s="230">
        <v>45861.470833333333</v>
      </c>
      <c r="E642" s="230">
        <v>45861.659722222219</v>
      </c>
      <c r="F642" s="224">
        <f t="shared" ref="F642:F705" si="10">E642-D642</f>
        <v>0.18888888888614019</v>
      </c>
      <c r="G642" s="225" t="s">
        <v>637</v>
      </c>
      <c r="H642" s="225" t="s">
        <v>644</v>
      </c>
      <c r="I642" s="225" t="s">
        <v>770</v>
      </c>
      <c r="J642" s="225" t="s">
        <v>771</v>
      </c>
      <c r="K642" s="227" t="s">
        <v>1026</v>
      </c>
      <c r="L642" s="123" t="s">
        <v>773</v>
      </c>
      <c r="M642" s="241" t="s">
        <v>774</v>
      </c>
      <c r="N642" s="225" t="s">
        <v>1027</v>
      </c>
    </row>
    <row r="643" spans="1:14">
      <c r="A643" s="1" t="s">
        <v>634</v>
      </c>
      <c r="B643" s="1" t="s">
        <v>631</v>
      </c>
      <c r="C643" s="230">
        <v>45861.470833333333</v>
      </c>
      <c r="D643" s="230">
        <v>45861.470833333333</v>
      </c>
      <c r="E643" s="230">
        <v>45861.659722222219</v>
      </c>
      <c r="F643" s="224">
        <f t="shared" si="10"/>
        <v>0.18888888888614019</v>
      </c>
      <c r="G643" s="225" t="s">
        <v>637</v>
      </c>
      <c r="H643" s="225" t="s">
        <v>644</v>
      </c>
      <c r="I643" s="225" t="s">
        <v>770</v>
      </c>
      <c r="J643" s="225" t="s">
        <v>771</v>
      </c>
      <c r="K643" s="227" t="s">
        <v>1026</v>
      </c>
      <c r="L643" s="123" t="s">
        <v>773</v>
      </c>
      <c r="M643" s="241" t="s">
        <v>774</v>
      </c>
      <c r="N643" s="225" t="s">
        <v>1027</v>
      </c>
    </row>
    <row r="644" spans="1:14">
      <c r="A644" s="1" t="s">
        <v>634</v>
      </c>
      <c r="B644" s="1" t="s">
        <v>632</v>
      </c>
      <c r="C644" s="230">
        <v>45861.470833333333</v>
      </c>
      <c r="D644" s="230">
        <v>45861.470833333333</v>
      </c>
      <c r="E644" s="230">
        <v>45861.659722222219</v>
      </c>
      <c r="F644" s="224">
        <f t="shared" si="10"/>
        <v>0.18888888888614019</v>
      </c>
      <c r="G644" s="225" t="s">
        <v>637</v>
      </c>
      <c r="H644" s="225" t="s">
        <v>644</v>
      </c>
      <c r="I644" s="225" t="s">
        <v>770</v>
      </c>
      <c r="J644" s="225" t="s">
        <v>771</v>
      </c>
      <c r="K644" s="227" t="s">
        <v>1026</v>
      </c>
      <c r="L644" s="123" t="s">
        <v>773</v>
      </c>
      <c r="M644" s="241" t="s">
        <v>774</v>
      </c>
      <c r="N644" s="225" t="s">
        <v>1027</v>
      </c>
    </row>
    <row r="645" spans="1:14">
      <c r="A645" s="1" t="s">
        <v>634</v>
      </c>
      <c r="B645" s="1" t="s">
        <v>633</v>
      </c>
      <c r="C645" s="230">
        <v>45861.470833333333</v>
      </c>
      <c r="D645" s="230">
        <v>45861.470833333333</v>
      </c>
      <c r="E645" s="230">
        <v>45861.659722222219</v>
      </c>
      <c r="F645" s="224">
        <f t="shared" si="10"/>
        <v>0.18888888888614019</v>
      </c>
      <c r="G645" s="225" t="s">
        <v>637</v>
      </c>
      <c r="H645" s="225" t="s">
        <v>644</v>
      </c>
      <c r="I645" s="225" t="s">
        <v>770</v>
      </c>
      <c r="J645" s="225" t="s">
        <v>771</v>
      </c>
      <c r="K645" s="227" t="s">
        <v>1026</v>
      </c>
      <c r="L645" s="123" t="s">
        <v>773</v>
      </c>
      <c r="M645" s="241" t="s">
        <v>774</v>
      </c>
      <c r="N645" s="225" t="s">
        <v>1027</v>
      </c>
    </row>
    <row r="646" spans="1:14">
      <c r="A646" s="1" t="s">
        <v>634</v>
      </c>
      <c r="B646" s="1" t="s">
        <v>624</v>
      </c>
      <c r="C646" s="230">
        <v>45861.470833333333</v>
      </c>
      <c r="D646" s="230">
        <v>45861.470833333333</v>
      </c>
      <c r="E646" s="230">
        <v>45861.659722222219</v>
      </c>
      <c r="F646" s="224">
        <f t="shared" si="10"/>
        <v>0.18888888888614019</v>
      </c>
      <c r="G646" s="225" t="s">
        <v>637</v>
      </c>
      <c r="H646" s="225" t="s">
        <v>644</v>
      </c>
      <c r="I646" s="225" t="s">
        <v>770</v>
      </c>
      <c r="J646" s="225" t="s">
        <v>771</v>
      </c>
      <c r="K646" s="227" t="s">
        <v>1026</v>
      </c>
      <c r="L646" s="123" t="s">
        <v>773</v>
      </c>
      <c r="M646" s="241" t="s">
        <v>774</v>
      </c>
      <c r="N646" s="225" t="s">
        <v>1027</v>
      </c>
    </row>
    <row r="647" spans="1:14">
      <c r="A647" s="1" t="s">
        <v>929</v>
      </c>
      <c r="B647" s="1" t="s">
        <v>930</v>
      </c>
      <c r="C647" s="230">
        <v>45861.470833333333</v>
      </c>
      <c r="D647" s="230">
        <v>45861.470833333333</v>
      </c>
      <c r="E647" s="230">
        <v>45861.659722222219</v>
      </c>
      <c r="F647" s="224">
        <f t="shared" si="10"/>
        <v>0.18888888888614019</v>
      </c>
      <c r="G647" s="225" t="s">
        <v>637</v>
      </c>
      <c r="H647" s="225" t="s">
        <v>644</v>
      </c>
      <c r="I647" s="225" t="s">
        <v>770</v>
      </c>
      <c r="J647" s="225" t="s">
        <v>771</v>
      </c>
      <c r="K647" s="227" t="s">
        <v>1026</v>
      </c>
      <c r="L647" s="123" t="s">
        <v>773</v>
      </c>
      <c r="M647" s="241" t="s">
        <v>774</v>
      </c>
      <c r="N647" s="225" t="s">
        <v>1027</v>
      </c>
    </row>
    <row r="648" spans="1:14">
      <c r="A648" s="1" t="s">
        <v>929</v>
      </c>
      <c r="B648" s="1" t="s">
        <v>630</v>
      </c>
      <c r="C648" s="230">
        <v>45861.470833333333</v>
      </c>
      <c r="D648" s="230">
        <v>45861.470833333333</v>
      </c>
      <c r="E648" s="230">
        <v>45861.659722222219</v>
      </c>
      <c r="F648" s="224">
        <f t="shared" si="10"/>
        <v>0.18888888888614019</v>
      </c>
      <c r="G648" s="225" t="s">
        <v>637</v>
      </c>
      <c r="H648" s="225" t="s">
        <v>644</v>
      </c>
      <c r="I648" s="225" t="s">
        <v>770</v>
      </c>
      <c r="J648" s="225" t="s">
        <v>771</v>
      </c>
      <c r="K648" s="227" t="s">
        <v>1026</v>
      </c>
      <c r="L648" s="123" t="s">
        <v>773</v>
      </c>
      <c r="M648" s="241" t="s">
        <v>774</v>
      </c>
      <c r="N648" s="225" t="s">
        <v>1027</v>
      </c>
    </row>
    <row r="649" spans="1:14">
      <c r="A649" s="1" t="s">
        <v>929</v>
      </c>
      <c r="B649" s="1" t="s">
        <v>624</v>
      </c>
      <c r="C649" s="230">
        <v>45861.470833333333</v>
      </c>
      <c r="D649" s="230">
        <v>45861.470833333333</v>
      </c>
      <c r="E649" s="230">
        <v>45861.659722222219</v>
      </c>
      <c r="F649" s="224">
        <f t="shared" si="10"/>
        <v>0.18888888888614019</v>
      </c>
      <c r="G649" s="225" t="s">
        <v>637</v>
      </c>
      <c r="H649" s="225" t="s">
        <v>644</v>
      </c>
      <c r="I649" s="225" t="s">
        <v>770</v>
      </c>
      <c r="J649" s="225" t="s">
        <v>771</v>
      </c>
      <c r="K649" s="227" t="s">
        <v>1026</v>
      </c>
      <c r="L649" s="123" t="s">
        <v>773</v>
      </c>
      <c r="M649" s="241" t="s">
        <v>774</v>
      </c>
      <c r="N649" s="225" t="s">
        <v>1027</v>
      </c>
    </row>
    <row r="650" spans="1:14">
      <c r="A650" s="225" t="s">
        <v>704</v>
      </c>
      <c r="B650" s="28" t="s">
        <v>651</v>
      </c>
      <c r="C650" s="226">
        <v>45861.672222222223</v>
      </c>
      <c r="D650" s="226">
        <v>45861.672222222223</v>
      </c>
      <c r="E650" s="226">
        <v>45861.68472222222</v>
      </c>
      <c r="F650" s="224">
        <f t="shared" si="10"/>
        <v>1.2499999997089617E-2</v>
      </c>
      <c r="G650" s="225" t="s">
        <v>637</v>
      </c>
      <c r="H650" s="225" t="s">
        <v>644</v>
      </c>
      <c r="I650" s="225" t="s">
        <v>645</v>
      </c>
      <c r="J650" s="225" t="s">
        <v>646</v>
      </c>
      <c r="K650" s="227" t="s">
        <v>1028</v>
      </c>
      <c r="L650" s="123" t="s">
        <v>648</v>
      </c>
      <c r="M650" s="241" t="s">
        <v>618</v>
      </c>
      <c r="N650" s="225" t="s">
        <v>1029</v>
      </c>
    </row>
    <row r="651" spans="1:14">
      <c r="A651" s="225" t="s">
        <v>704</v>
      </c>
      <c r="B651" s="28" t="s">
        <v>622</v>
      </c>
      <c r="C651" s="226">
        <v>45861.672222222223</v>
      </c>
      <c r="D651" s="226">
        <v>45861.672222222223</v>
      </c>
      <c r="E651" s="226">
        <v>45861.68472222222</v>
      </c>
      <c r="F651" s="224">
        <f t="shared" si="10"/>
        <v>1.2499999997089617E-2</v>
      </c>
      <c r="G651" s="225" t="s">
        <v>637</v>
      </c>
      <c r="H651" s="225" t="s">
        <v>644</v>
      </c>
      <c r="I651" s="225" t="s">
        <v>645</v>
      </c>
      <c r="J651" s="225" t="s">
        <v>646</v>
      </c>
      <c r="K651" s="227" t="s">
        <v>1028</v>
      </c>
      <c r="L651" s="123" t="s">
        <v>648</v>
      </c>
      <c r="M651" s="241" t="s">
        <v>618</v>
      </c>
      <c r="N651" s="225" t="s">
        <v>1029</v>
      </c>
    </row>
    <row r="652" spans="1:14">
      <c r="A652" s="225" t="s">
        <v>704</v>
      </c>
      <c r="B652" s="28" t="s">
        <v>658</v>
      </c>
      <c r="C652" s="226">
        <v>45861.672222222223</v>
      </c>
      <c r="D652" s="226">
        <v>45861.672222222223</v>
      </c>
      <c r="E652" s="226">
        <v>45861.68472222222</v>
      </c>
      <c r="F652" s="224">
        <f t="shared" si="10"/>
        <v>1.2499999997089617E-2</v>
      </c>
      <c r="G652" s="225" t="s">
        <v>637</v>
      </c>
      <c r="H652" s="225" t="s">
        <v>644</v>
      </c>
      <c r="I652" s="225" t="s">
        <v>645</v>
      </c>
      <c r="J652" s="225" t="s">
        <v>646</v>
      </c>
      <c r="K652" s="227" t="s">
        <v>1028</v>
      </c>
      <c r="L652" s="123" t="s">
        <v>648</v>
      </c>
      <c r="M652" s="241" t="s">
        <v>618</v>
      </c>
      <c r="N652" s="225" t="s">
        <v>1029</v>
      </c>
    </row>
    <row r="653" spans="1:14">
      <c r="A653" s="225" t="s">
        <v>704</v>
      </c>
      <c r="B653" s="28" t="s">
        <v>612</v>
      </c>
      <c r="C653" s="226">
        <v>45861.672222222223</v>
      </c>
      <c r="D653" s="226">
        <v>45861.672222222223</v>
      </c>
      <c r="E653" s="226">
        <v>45861.68472222222</v>
      </c>
      <c r="F653" s="224">
        <f t="shared" si="10"/>
        <v>1.2499999997089617E-2</v>
      </c>
      <c r="G653" s="225" t="s">
        <v>637</v>
      </c>
      <c r="H653" s="225" t="s">
        <v>644</v>
      </c>
      <c r="I653" s="225" t="s">
        <v>645</v>
      </c>
      <c r="J653" s="225" t="s">
        <v>646</v>
      </c>
      <c r="K653" s="227" t="s">
        <v>1028</v>
      </c>
      <c r="L653" s="123" t="s">
        <v>648</v>
      </c>
      <c r="M653" s="241" t="s">
        <v>618</v>
      </c>
      <c r="N653" s="225" t="s">
        <v>1029</v>
      </c>
    </row>
    <row r="654" spans="1:14">
      <c r="A654" s="1" t="s">
        <v>862</v>
      </c>
      <c r="B654" s="1" t="s">
        <v>612</v>
      </c>
      <c r="C654" s="226">
        <v>45862.354166666664</v>
      </c>
      <c r="D654" s="230">
        <v>45862.354166666664</v>
      </c>
      <c r="E654" s="230">
        <v>45862.372916666667</v>
      </c>
      <c r="F654" s="224">
        <f t="shared" si="10"/>
        <v>1.8750000002910383E-2</v>
      </c>
      <c r="G654" s="225" t="s">
        <v>613</v>
      </c>
      <c r="H654" s="225"/>
      <c r="I654" s="225" t="s">
        <v>614</v>
      </c>
      <c r="J654" s="225" t="s">
        <v>615</v>
      </c>
      <c r="K654" s="1" t="s">
        <v>1030</v>
      </c>
      <c r="L654" s="123" t="s">
        <v>655</v>
      </c>
      <c r="M654" s="241" t="s">
        <v>618</v>
      </c>
      <c r="N654" s="225" t="s">
        <v>1031</v>
      </c>
    </row>
    <row r="655" spans="1:14">
      <c r="A655" s="1" t="s">
        <v>870</v>
      </c>
      <c r="B655" s="1" t="s">
        <v>612</v>
      </c>
      <c r="C655" s="226">
        <v>45862.354166666664</v>
      </c>
      <c r="D655" s="230">
        <v>45862.354166666664</v>
      </c>
      <c r="E655" s="230">
        <v>45862.372916666667</v>
      </c>
      <c r="F655" s="224">
        <f t="shared" si="10"/>
        <v>1.8750000002910383E-2</v>
      </c>
      <c r="G655" s="225" t="s">
        <v>613</v>
      </c>
      <c r="H655" s="225"/>
      <c r="I655" s="225" t="s">
        <v>614</v>
      </c>
      <c r="J655" s="225" t="s">
        <v>615</v>
      </c>
      <c r="K655" s="1" t="s">
        <v>1030</v>
      </c>
      <c r="L655" s="123" t="s">
        <v>655</v>
      </c>
      <c r="M655" s="241" t="s">
        <v>618</v>
      </c>
      <c r="N655" s="225" t="s">
        <v>1031</v>
      </c>
    </row>
    <row r="656" spans="1:14">
      <c r="A656" s="1" t="s">
        <v>643</v>
      </c>
      <c r="B656" s="1" t="s">
        <v>612</v>
      </c>
      <c r="C656" s="226">
        <v>45862.354166666664</v>
      </c>
      <c r="D656" s="230">
        <v>45862.354166666664</v>
      </c>
      <c r="E656" s="230">
        <v>45862.372916666667</v>
      </c>
      <c r="F656" s="224">
        <f t="shared" si="10"/>
        <v>1.8750000002910383E-2</v>
      </c>
      <c r="G656" s="225" t="s">
        <v>613</v>
      </c>
      <c r="H656" s="225"/>
      <c r="I656" s="225" t="s">
        <v>614</v>
      </c>
      <c r="J656" s="225" t="s">
        <v>615</v>
      </c>
      <c r="K656" s="1" t="s">
        <v>1030</v>
      </c>
      <c r="L656" s="123" t="s">
        <v>655</v>
      </c>
      <c r="M656" s="241" t="s">
        <v>618</v>
      </c>
      <c r="N656" s="225" t="s">
        <v>1031</v>
      </c>
    </row>
    <row r="657" spans="1:14">
      <c r="A657" s="1" t="s">
        <v>759</v>
      </c>
      <c r="B657" s="1" t="s">
        <v>612</v>
      </c>
      <c r="C657" s="226">
        <v>45862.354166666664</v>
      </c>
      <c r="D657" s="230">
        <v>45862.354166666664</v>
      </c>
      <c r="E657" s="230">
        <v>45862.372916666667</v>
      </c>
      <c r="F657" s="224">
        <f t="shared" si="10"/>
        <v>1.8750000002910383E-2</v>
      </c>
      <c r="G657" s="225" t="s">
        <v>613</v>
      </c>
      <c r="H657" s="225"/>
      <c r="I657" s="225" t="s">
        <v>614</v>
      </c>
      <c r="J657" s="225" t="s">
        <v>615</v>
      </c>
      <c r="K657" s="1" t="s">
        <v>1030</v>
      </c>
      <c r="L657" s="123" t="s">
        <v>655</v>
      </c>
      <c r="M657" s="241" t="s">
        <v>618</v>
      </c>
      <c r="N657" s="225" t="s">
        <v>1031</v>
      </c>
    </row>
    <row r="658" spans="1:14">
      <c r="A658" s="1" t="s">
        <v>850</v>
      </c>
      <c r="B658" s="1" t="s">
        <v>612</v>
      </c>
      <c r="C658" s="226">
        <v>45862.354166666664</v>
      </c>
      <c r="D658" s="230">
        <v>45862.354166666664</v>
      </c>
      <c r="E658" s="230">
        <v>45862.372916666667</v>
      </c>
      <c r="F658" s="224">
        <f t="shared" si="10"/>
        <v>1.8750000002910383E-2</v>
      </c>
      <c r="G658" s="225" t="s">
        <v>613</v>
      </c>
      <c r="H658" s="225"/>
      <c r="I658" s="225" t="s">
        <v>614</v>
      </c>
      <c r="J658" s="225" t="s">
        <v>615</v>
      </c>
      <c r="K658" s="1" t="s">
        <v>1030</v>
      </c>
      <c r="L658" s="123" t="s">
        <v>655</v>
      </c>
      <c r="M658" s="241" t="s">
        <v>618</v>
      </c>
      <c r="N658" s="225" t="s">
        <v>1031</v>
      </c>
    </row>
    <row r="659" spans="1:14">
      <c r="A659" s="225" t="s">
        <v>668</v>
      </c>
      <c r="B659" s="123" t="s">
        <v>669</v>
      </c>
      <c r="C659" s="226">
        <v>45862.464583333334</v>
      </c>
      <c r="D659" s="226">
        <v>45862.464583333334</v>
      </c>
      <c r="E659" s="226">
        <v>45862.532638888886</v>
      </c>
      <c r="F659" s="224">
        <f t="shared" si="10"/>
        <v>6.8055555551836733E-2</v>
      </c>
      <c r="G659" s="225" t="s">
        <v>613</v>
      </c>
      <c r="H659" s="225"/>
      <c r="I659" s="225" t="s">
        <v>614</v>
      </c>
      <c r="J659" s="225" t="s">
        <v>615</v>
      </c>
      <c r="K659" s="227" t="s">
        <v>1025</v>
      </c>
      <c r="L659" s="123" t="s">
        <v>655</v>
      </c>
      <c r="M659" s="241" t="s">
        <v>618</v>
      </c>
      <c r="N659" s="225" t="s">
        <v>1022</v>
      </c>
    </row>
    <row r="660" spans="1:14">
      <c r="A660" s="225" t="s">
        <v>668</v>
      </c>
      <c r="B660" s="123" t="s">
        <v>670</v>
      </c>
      <c r="C660" s="226">
        <v>45862.464583333334</v>
      </c>
      <c r="D660" s="226">
        <v>45862.464583333334</v>
      </c>
      <c r="E660" s="226">
        <v>45862.532638888886</v>
      </c>
      <c r="F660" s="224">
        <f t="shared" si="10"/>
        <v>6.8055555551836733E-2</v>
      </c>
      <c r="G660" s="225" t="s">
        <v>613</v>
      </c>
      <c r="H660" s="225"/>
      <c r="I660" s="225" t="s">
        <v>614</v>
      </c>
      <c r="J660" s="225" t="s">
        <v>615</v>
      </c>
      <c r="K660" s="227" t="s">
        <v>1025</v>
      </c>
      <c r="L660" s="123" t="s">
        <v>655</v>
      </c>
      <c r="M660" s="241" t="s">
        <v>618</v>
      </c>
      <c r="N660" s="225" t="s">
        <v>1022</v>
      </c>
    </row>
    <row r="661" spans="1:14">
      <c r="A661" s="225" t="s">
        <v>668</v>
      </c>
      <c r="B661" s="123" t="s">
        <v>671</v>
      </c>
      <c r="C661" s="226">
        <v>45862.464583333334</v>
      </c>
      <c r="D661" s="226">
        <v>45862.464583333334</v>
      </c>
      <c r="E661" s="226">
        <v>45862.53263883102</v>
      </c>
      <c r="F661" s="224">
        <f t="shared" si="10"/>
        <v>6.8055497686145827E-2</v>
      </c>
      <c r="G661" s="225" t="s">
        <v>613</v>
      </c>
      <c r="H661" s="225"/>
      <c r="I661" s="225" t="s">
        <v>614</v>
      </c>
      <c r="J661" s="225" t="s">
        <v>615</v>
      </c>
      <c r="K661" s="227" t="s">
        <v>1025</v>
      </c>
      <c r="L661" s="123" t="s">
        <v>655</v>
      </c>
      <c r="M661" s="241" t="s">
        <v>618</v>
      </c>
      <c r="N661" s="225" t="s">
        <v>1022</v>
      </c>
    </row>
    <row r="662" spans="1:14">
      <c r="A662" s="225" t="s">
        <v>668</v>
      </c>
      <c r="B662" s="123" t="s">
        <v>672</v>
      </c>
      <c r="C662" s="226">
        <v>45862.464583333334</v>
      </c>
      <c r="D662" s="226">
        <v>45862.464583333334</v>
      </c>
      <c r="E662" s="226">
        <v>45862.53263883102</v>
      </c>
      <c r="F662" s="224">
        <f t="shared" si="10"/>
        <v>6.8055497686145827E-2</v>
      </c>
      <c r="G662" s="225" t="s">
        <v>613</v>
      </c>
      <c r="H662" s="225"/>
      <c r="I662" s="225" t="s">
        <v>614</v>
      </c>
      <c r="J662" s="225" t="s">
        <v>615</v>
      </c>
      <c r="K662" s="227" t="s">
        <v>1025</v>
      </c>
      <c r="L662" s="123" t="s">
        <v>655</v>
      </c>
      <c r="M662" s="241" t="s">
        <v>618</v>
      </c>
      <c r="N662" s="225" t="s">
        <v>1022</v>
      </c>
    </row>
    <row r="663" spans="1:14">
      <c r="A663" s="225" t="s">
        <v>668</v>
      </c>
      <c r="B663" s="123" t="s">
        <v>673</v>
      </c>
      <c r="C663" s="226">
        <v>45862.464583333334</v>
      </c>
      <c r="D663" s="226">
        <v>45862.464583333334</v>
      </c>
      <c r="E663" s="226">
        <v>45862.53263883102</v>
      </c>
      <c r="F663" s="224">
        <f t="shared" si="10"/>
        <v>6.8055497686145827E-2</v>
      </c>
      <c r="G663" s="225" t="s">
        <v>613</v>
      </c>
      <c r="H663" s="225"/>
      <c r="I663" s="225" t="s">
        <v>614</v>
      </c>
      <c r="J663" s="225" t="s">
        <v>615</v>
      </c>
      <c r="K663" s="227" t="s">
        <v>1025</v>
      </c>
      <c r="L663" s="123" t="s">
        <v>655</v>
      </c>
      <c r="M663" s="241" t="s">
        <v>618</v>
      </c>
      <c r="N663" s="225" t="s">
        <v>1022</v>
      </c>
    </row>
    <row r="664" spans="1:14">
      <c r="A664" s="225" t="s">
        <v>668</v>
      </c>
      <c r="B664" s="123" t="s">
        <v>674</v>
      </c>
      <c r="C664" s="226">
        <v>45862.464583333334</v>
      </c>
      <c r="D664" s="226">
        <v>45862.464583333334</v>
      </c>
      <c r="E664" s="226">
        <v>45862.53263883102</v>
      </c>
      <c r="F664" s="224">
        <f t="shared" si="10"/>
        <v>6.8055497686145827E-2</v>
      </c>
      <c r="G664" s="225" t="s">
        <v>613</v>
      </c>
      <c r="H664" s="225"/>
      <c r="I664" s="225" t="s">
        <v>614</v>
      </c>
      <c r="J664" s="225" t="s">
        <v>615</v>
      </c>
      <c r="K664" s="227" t="s">
        <v>1025</v>
      </c>
      <c r="L664" s="123" t="s">
        <v>655</v>
      </c>
      <c r="M664" s="241" t="s">
        <v>618</v>
      </c>
      <c r="N664" s="225" t="s">
        <v>1022</v>
      </c>
    </row>
    <row r="665" spans="1:14">
      <c r="A665" s="225" t="s">
        <v>668</v>
      </c>
      <c r="B665" s="123" t="s">
        <v>675</v>
      </c>
      <c r="C665" s="226">
        <v>45862.464583333334</v>
      </c>
      <c r="D665" s="226">
        <v>45862.464583333334</v>
      </c>
      <c r="E665" s="226">
        <v>45862.53263883102</v>
      </c>
      <c r="F665" s="224">
        <f t="shared" si="10"/>
        <v>6.8055497686145827E-2</v>
      </c>
      <c r="G665" s="225" t="s">
        <v>613</v>
      </c>
      <c r="H665" s="225"/>
      <c r="I665" s="225" t="s">
        <v>614</v>
      </c>
      <c r="J665" s="225" t="s">
        <v>615</v>
      </c>
      <c r="K665" s="227" t="s">
        <v>1025</v>
      </c>
      <c r="L665" s="123" t="s">
        <v>655</v>
      </c>
      <c r="M665" s="241" t="s">
        <v>618</v>
      </c>
      <c r="N665" s="225" t="s">
        <v>1022</v>
      </c>
    </row>
    <row r="666" spans="1:14">
      <c r="A666" s="225" t="s">
        <v>668</v>
      </c>
      <c r="B666" s="123" t="s">
        <v>676</v>
      </c>
      <c r="C666" s="226">
        <v>45862.464583333334</v>
      </c>
      <c r="D666" s="226">
        <v>45862.464583333334</v>
      </c>
      <c r="E666" s="226">
        <v>45862.53263883102</v>
      </c>
      <c r="F666" s="224">
        <f t="shared" si="10"/>
        <v>6.8055497686145827E-2</v>
      </c>
      <c r="G666" s="225" t="s">
        <v>613</v>
      </c>
      <c r="H666" s="225"/>
      <c r="I666" s="225" t="s">
        <v>614</v>
      </c>
      <c r="J666" s="225" t="s">
        <v>615</v>
      </c>
      <c r="K666" s="227" t="s">
        <v>1025</v>
      </c>
      <c r="L666" s="123" t="s">
        <v>655</v>
      </c>
      <c r="M666" s="241" t="s">
        <v>618</v>
      </c>
      <c r="N666" s="225" t="s">
        <v>1022</v>
      </c>
    </row>
    <row r="667" spans="1:14">
      <c r="A667" s="225" t="s">
        <v>668</v>
      </c>
      <c r="B667" s="123" t="s">
        <v>677</v>
      </c>
      <c r="C667" s="226">
        <v>45862.464583333334</v>
      </c>
      <c r="D667" s="226">
        <v>45862.464583333334</v>
      </c>
      <c r="E667" s="226">
        <v>45862.53263883102</v>
      </c>
      <c r="F667" s="224">
        <f t="shared" si="10"/>
        <v>6.8055497686145827E-2</v>
      </c>
      <c r="G667" s="225" t="s">
        <v>613</v>
      </c>
      <c r="H667" s="225"/>
      <c r="I667" s="225" t="s">
        <v>614</v>
      </c>
      <c r="J667" s="225" t="s">
        <v>615</v>
      </c>
      <c r="K667" s="227" t="s">
        <v>1025</v>
      </c>
      <c r="L667" s="123" t="s">
        <v>655</v>
      </c>
      <c r="M667" s="241" t="s">
        <v>618</v>
      </c>
      <c r="N667" s="225" t="s">
        <v>1022</v>
      </c>
    </row>
    <row r="668" spans="1:14">
      <c r="A668" s="225" t="s">
        <v>668</v>
      </c>
      <c r="B668" s="123" t="s">
        <v>678</v>
      </c>
      <c r="C668" s="226">
        <v>45862.464583333334</v>
      </c>
      <c r="D668" s="226">
        <v>45862.464583333334</v>
      </c>
      <c r="E668" s="226">
        <v>45862.53263883102</v>
      </c>
      <c r="F668" s="224">
        <f t="shared" si="10"/>
        <v>6.8055497686145827E-2</v>
      </c>
      <c r="G668" s="225" t="s">
        <v>613</v>
      </c>
      <c r="H668" s="225"/>
      <c r="I668" s="225" t="s">
        <v>614</v>
      </c>
      <c r="J668" s="225" t="s">
        <v>615</v>
      </c>
      <c r="K668" s="227" t="s">
        <v>1025</v>
      </c>
      <c r="L668" s="123" t="s">
        <v>655</v>
      </c>
      <c r="M668" s="241" t="s">
        <v>618</v>
      </c>
      <c r="N668" s="225" t="s">
        <v>1022</v>
      </c>
    </row>
    <row r="669" spans="1:14">
      <c r="A669" s="225" t="s">
        <v>668</v>
      </c>
      <c r="B669" s="123" t="s">
        <v>679</v>
      </c>
      <c r="C669" s="226">
        <v>45862.464583333334</v>
      </c>
      <c r="D669" s="226">
        <v>45862.464583333334</v>
      </c>
      <c r="E669" s="226">
        <v>45862.53263883102</v>
      </c>
      <c r="F669" s="224">
        <f t="shared" si="10"/>
        <v>6.8055497686145827E-2</v>
      </c>
      <c r="G669" s="225" t="s">
        <v>613</v>
      </c>
      <c r="H669" s="225"/>
      <c r="I669" s="225" t="s">
        <v>614</v>
      </c>
      <c r="J669" s="225" t="s">
        <v>615</v>
      </c>
      <c r="K669" s="227" t="s">
        <v>1025</v>
      </c>
      <c r="L669" s="123" t="s">
        <v>655</v>
      </c>
      <c r="M669" s="241" t="s">
        <v>618</v>
      </c>
      <c r="N669" s="225" t="s">
        <v>1022</v>
      </c>
    </row>
    <row r="670" spans="1:14">
      <c r="A670" s="225" t="s">
        <v>668</v>
      </c>
      <c r="B670" s="123" t="s">
        <v>680</v>
      </c>
      <c r="C670" s="226">
        <v>45862.464583333334</v>
      </c>
      <c r="D670" s="226">
        <v>45862.464583333334</v>
      </c>
      <c r="E670" s="226">
        <v>45862.53263883102</v>
      </c>
      <c r="F670" s="224">
        <f t="shared" si="10"/>
        <v>6.8055497686145827E-2</v>
      </c>
      <c r="G670" s="225" t="s">
        <v>613</v>
      </c>
      <c r="H670" s="225"/>
      <c r="I670" s="225" t="s">
        <v>614</v>
      </c>
      <c r="J670" s="225" t="s">
        <v>615</v>
      </c>
      <c r="K670" s="227" t="s">
        <v>1025</v>
      </c>
      <c r="L670" s="123" t="s">
        <v>655</v>
      </c>
      <c r="M670" s="241" t="s">
        <v>618</v>
      </c>
      <c r="N670" s="225" t="s">
        <v>1022</v>
      </c>
    </row>
    <row r="671" spans="1:14">
      <c r="A671" s="225" t="s">
        <v>668</v>
      </c>
      <c r="B671" s="123" t="s">
        <v>681</v>
      </c>
      <c r="C671" s="226">
        <v>45862.464583333334</v>
      </c>
      <c r="D671" s="226">
        <v>45862.464583333334</v>
      </c>
      <c r="E671" s="226">
        <v>45862.53263883102</v>
      </c>
      <c r="F671" s="224">
        <f t="shared" si="10"/>
        <v>6.8055497686145827E-2</v>
      </c>
      <c r="G671" s="225" t="s">
        <v>613</v>
      </c>
      <c r="H671" s="225"/>
      <c r="I671" s="225" t="s">
        <v>614</v>
      </c>
      <c r="J671" s="225" t="s">
        <v>615</v>
      </c>
      <c r="K671" s="227" t="s">
        <v>1025</v>
      </c>
      <c r="L671" s="123" t="s">
        <v>655</v>
      </c>
      <c r="M671" s="241" t="s">
        <v>618</v>
      </c>
      <c r="N671" s="225" t="s">
        <v>1022</v>
      </c>
    </row>
    <row r="672" spans="1:14">
      <c r="A672" s="225" t="s">
        <v>668</v>
      </c>
      <c r="B672" s="123" t="s">
        <v>682</v>
      </c>
      <c r="C672" s="226">
        <v>45862.464583333334</v>
      </c>
      <c r="D672" s="226">
        <v>45862.464583333334</v>
      </c>
      <c r="E672" s="226">
        <v>45862.53263883102</v>
      </c>
      <c r="F672" s="224">
        <f t="shared" si="10"/>
        <v>6.8055497686145827E-2</v>
      </c>
      <c r="G672" s="225" t="s">
        <v>613</v>
      </c>
      <c r="H672" s="225"/>
      <c r="I672" s="225" t="s">
        <v>614</v>
      </c>
      <c r="J672" s="225" t="s">
        <v>615</v>
      </c>
      <c r="K672" s="227" t="s">
        <v>1025</v>
      </c>
      <c r="L672" s="123" t="s">
        <v>655</v>
      </c>
      <c r="M672" s="241" t="s">
        <v>618</v>
      </c>
      <c r="N672" s="225" t="s">
        <v>1022</v>
      </c>
    </row>
    <row r="673" spans="1:14">
      <c r="A673" s="225" t="s">
        <v>668</v>
      </c>
      <c r="B673" s="123" t="s">
        <v>683</v>
      </c>
      <c r="C673" s="226">
        <v>45862.464583333334</v>
      </c>
      <c r="D673" s="226">
        <v>45862.464583333334</v>
      </c>
      <c r="E673" s="226">
        <v>45862.53263883102</v>
      </c>
      <c r="F673" s="224">
        <f t="shared" si="10"/>
        <v>6.8055497686145827E-2</v>
      </c>
      <c r="G673" s="225" t="s">
        <v>613</v>
      </c>
      <c r="H673" s="225"/>
      <c r="I673" s="225" t="s">
        <v>614</v>
      </c>
      <c r="J673" s="225" t="s">
        <v>615</v>
      </c>
      <c r="K673" s="227" t="s">
        <v>1025</v>
      </c>
      <c r="L673" s="123" t="s">
        <v>655</v>
      </c>
      <c r="M673" s="241" t="s">
        <v>618</v>
      </c>
      <c r="N673" s="225" t="s">
        <v>1022</v>
      </c>
    </row>
    <row r="674" spans="1:14">
      <c r="A674" s="225" t="s">
        <v>668</v>
      </c>
      <c r="B674" s="123" t="s">
        <v>684</v>
      </c>
      <c r="C674" s="226">
        <v>45862.464583333334</v>
      </c>
      <c r="D674" s="226">
        <v>45862.464583333334</v>
      </c>
      <c r="E674" s="226">
        <v>45862.53263883102</v>
      </c>
      <c r="F674" s="224">
        <f t="shared" si="10"/>
        <v>6.8055497686145827E-2</v>
      </c>
      <c r="G674" s="225" t="s">
        <v>613</v>
      </c>
      <c r="H674" s="225"/>
      <c r="I674" s="225" t="s">
        <v>614</v>
      </c>
      <c r="J674" s="225" t="s">
        <v>615</v>
      </c>
      <c r="K674" s="227" t="s">
        <v>1025</v>
      </c>
      <c r="L674" s="123" t="s">
        <v>655</v>
      </c>
      <c r="M674" s="241" t="s">
        <v>618</v>
      </c>
      <c r="N674" s="225" t="s">
        <v>1022</v>
      </c>
    </row>
    <row r="675" spans="1:14">
      <c r="A675" s="225" t="s">
        <v>668</v>
      </c>
      <c r="B675" s="123" t="s">
        <v>685</v>
      </c>
      <c r="C675" s="226">
        <v>45862.464583333334</v>
      </c>
      <c r="D675" s="226">
        <v>45862.464583333334</v>
      </c>
      <c r="E675" s="226">
        <v>45862.53263883102</v>
      </c>
      <c r="F675" s="224">
        <f t="shared" si="10"/>
        <v>6.8055497686145827E-2</v>
      </c>
      <c r="G675" s="225" t="s">
        <v>613</v>
      </c>
      <c r="H675" s="225"/>
      <c r="I675" s="225" t="s">
        <v>614</v>
      </c>
      <c r="J675" s="225" t="s">
        <v>615</v>
      </c>
      <c r="K675" s="227" t="s">
        <v>1025</v>
      </c>
      <c r="L675" s="123" t="s">
        <v>655</v>
      </c>
      <c r="M675" s="241" t="s">
        <v>618</v>
      </c>
      <c r="N675" s="225" t="s">
        <v>1022</v>
      </c>
    </row>
    <row r="676" spans="1:14">
      <c r="A676" s="225" t="s">
        <v>668</v>
      </c>
      <c r="B676" s="123" t="s">
        <v>686</v>
      </c>
      <c r="C676" s="226">
        <v>45862.464583333334</v>
      </c>
      <c r="D676" s="226">
        <v>45862.464583333334</v>
      </c>
      <c r="E676" s="226">
        <v>45862.53263883102</v>
      </c>
      <c r="F676" s="224">
        <f t="shared" si="10"/>
        <v>6.8055497686145827E-2</v>
      </c>
      <c r="G676" s="225" t="s">
        <v>613</v>
      </c>
      <c r="H676" s="225"/>
      <c r="I676" s="225" t="s">
        <v>614</v>
      </c>
      <c r="J676" s="225" t="s">
        <v>615</v>
      </c>
      <c r="K676" s="227" t="s">
        <v>1025</v>
      </c>
      <c r="L676" s="123" t="s">
        <v>655</v>
      </c>
      <c r="M676" s="241" t="s">
        <v>618</v>
      </c>
      <c r="N676" s="225" t="s">
        <v>1022</v>
      </c>
    </row>
    <row r="677" spans="1:14">
      <c r="A677" s="225" t="s">
        <v>668</v>
      </c>
      <c r="B677" s="123" t="s">
        <v>687</v>
      </c>
      <c r="C677" s="226">
        <v>45862.464583333334</v>
      </c>
      <c r="D677" s="226">
        <v>45862.464583333334</v>
      </c>
      <c r="E677" s="226">
        <v>45862.53263883102</v>
      </c>
      <c r="F677" s="224">
        <f t="shared" si="10"/>
        <v>6.8055497686145827E-2</v>
      </c>
      <c r="G677" s="225" t="s">
        <v>613</v>
      </c>
      <c r="H677" s="225"/>
      <c r="I677" s="225" t="s">
        <v>614</v>
      </c>
      <c r="J677" s="225" t="s">
        <v>615</v>
      </c>
      <c r="K677" s="227" t="s">
        <v>1025</v>
      </c>
      <c r="L677" s="123" t="s">
        <v>655</v>
      </c>
      <c r="M677" s="241" t="s">
        <v>618</v>
      </c>
      <c r="N677" s="225" t="s">
        <v>1022</v>
      </c>
    </row>
    <row r="678" spans="1:14">
      <c r="A678" s="225" t="s">
        <v>668</v>
      </c>
      <c r="B678" s="123" t="s">
        <v>688</v>
      </c>
      <c r="C678" s="226">
        <v>45862.464583333334</v>
      </c>
      <c r="D678" s="226">
        <v>45862.464583333334</v>
      </c>
      <c r="E678" s="226">
        <v>45862.53263883102</v>
      </c>
      <c r="F678" s="224">
        <f t="shared" si="10"/>
        <v>6.8055497686145827E-2</v>
      </c>
      <c r="G678" s="225" t="s">
        <v>613</v>
      </c>
      <c r="H678" s="225"/>
      <c r="I678" s="225" t="s">
        <v>614</v>
      </c>
      <c r="J678" s="225" t="s">
        <v>615</v>
      </c>
      <c r="K678" s="227" t="s">
        <v>1025</v>
      </c>
      <c r="L678" s="123" t="s">
        <v>655</v>
      </c>
      <c r="M678" s="241" t="s">
        <v>618</v>
      </c>
      <c r="N678" s="225" t="s">
        <v>1022</v>
      </c>
    </row>
    <row r="679" spans="1:14">
      <c r="A679" s="225" t="s">
        <v>668</v>
      </c>
      <c r="B679" s="123" t="s">
        <v>689</v>
      </c>
      <c r="C679" s="226">
        <v>45862.464583333334</v>
      </c>
      <c r="D679" s="226">
        <v>45862.464583333334</v>
      </c>
      <c r="E679" s="226">
        <v>45862.53263883102</v>
      </c>
      <c r="F679" s="224">
        <f t="shared" si="10"/>
        <v>6.8055497686145827E-2</v>
      </c>
      <c r="G679" s="225" t="s">
        <v>613</v>
      </c>
      <c r="H679" s="225"/>
      <c r="I679" s="225" t="s">
        <v>614</v>
      </c>
      <c r="J679" s="225" t="s">
        <v>615</v>
      </c>
      <c r="K679" s="227" t="s">
        <v>1025</v>
      </c>
      <c r="L679" s="123" t="s">
        <v>655</v>
      </c>
      <c r="M679" s="241" t="s">
        <v>618</v>
      </c>
      <c r="N679" s="225" t="s">
        <v>1022</v>
      </c>
    </row>
    <row r="680" spans="1:14">
      <c r="A680" s="225" t="s">
        <v>668</v>
      </c>
      <c r="B680" s="123" t="s">
        <v>690</v>
      </c>
      <c r="C680" s="226">
        <v>45862.464583333334</v>
      </c>
      <c r="D680" s="226">
        <v>45862.464583333334</v>
      </c>
      <c r="E680" s="226">
        <v>45862.53263883102</v>
      </c>
      <c r="F680" s="224">
        <f t="shared" si="10"/>
        <v>6.8055497686145827E-2</v>
      </c>
      <c r="G680" s="225" t="s">
        <v>613</v>
      </c>
      <c r="H680" s="225"/>
      <c r="I680" s="225" t="s">
        <v>614</v>
      </c>
      <c r="J680" s="225" t="s">
        <v>615</v>
      </c>
      <c r="K680" s="227" t="s">
        <v>1025</v>
      </c>
      <c r="L680" s="123" t="s">
        <v>655</v>
      </c>
      <c r="M680" s="241" t="s">
        <v>618</v>
      </c>
      <c r="N680" s="225" t="s">
        <v>1022</v>
      </c>
    </row>
    <row r="681" spans="1:14">
      <c r="A681" s="225" t="s">
        <v>668</v>
      </c>
      <c r="B681" s="123" t="s">
        <v>691</v>
      </c>
      <c r="C681" s="226">
        <v>45862.464583333334</v>
      </c>
      <c r="D681" s="226">
        <v>45862.464583333334</v>
      </c>
      <c r="E681" s="226">
        <v>45862.53263883102</v>
      </c>
      <c r="F681" s="224">
        <f t="shared" si="10"/>
        <v>6.8055497686145827E-2</v>
      </c>
      <c r="G681" s="225" t="s">
        <v>613</v>
      </c>
      <c r="H681" s="225"/>
      <c r="I681" s="225" t="s">
        <v>614</v>
      </c>
      <c r="J681" s="225" t="s">
        <v>615</v>
      </c>
      <c r="K681" s="227" t="s">
        <v>1025</v>
      </c>
      <c r="L681" s="123" t="s">
        <v>655</v>
      </c>
      <c r="M681" s="241" t="s">
        <v>618</v>
      </c>
      <c r="N681" s="225" t="s">
        <v>1022</v>
      </c>
    </row>
    <row r="682" spans="1:14">
      <c r="A682" s="225" t="s">
        <v>668</v>
      </c>
      <c r="B682" s="123" t="s">
        <v>692</v>
      </c>
      <c r="C682" s="226">
        <v>45862.464583333334</v>
      </c>
      <c r="D682" s="226">
        <v>45862.464583333334</v>
      </c>
      <c r="E682" s="226">
        <v>45862.53263883102</v>
      </c>
      <c r="F682" s="224">
        <f t="shared" si="10"/>
        <v>6.8055497686145827E-2</v>
      </c>
      <c r="G682" s="225" t="s">
        <v>613</v>
      </c>
      <c r="H682" s="225"/>
      <c r="I682" s="225" t="s">
        <v>614</v>
      </c>
      <c r="J682" s="225" t="s">
        <v>615</v>
      </c>
      <c r="K682" s="227" t="s">
        <v>1025</v>
      </c>
      <c r="L682" s="123" t="s">
        <v>655</v>
      </c>
      <c r="M682" s="241" t="s">
        <v>618</v>
      </c>
      <c r="N682" s="225" t="s">
        <v>1022</v>
      </c>
    </row>
    <row r="683" spans="1:14">
      <c r="A683" s="225" t="s">
        <v>668</v>
      </c>
      <c r="B683" s="123" t="s">
        <v>693</v>
      </c>
      <c r="C683" s="226">
        <v>45862.464583333334</v>
      </c>
      <c r="D683" s="226">
        <v>45862.464583333334</v>
      </c>
      <c r="E683" s="226">
        <v>45862.53263883102</v>
      </c>
      <c r="F683" s="224">
        <f t="shared" si="10"/>
        <v>6.8055497686145827E-2</v>
      </c>
      <c r="G683" s="225" t="s">
        <v>613</v>
      </c>
      <c r="H683" s="225"/>
      <c r="I683" s="225" t="s">
        <v>614</v>
      </c>
      <c r="J683" s="225" t="s">
        <v>615</v>
      </c>
      <c r="K683" s="227" t="s">
        <v>1025</v>
      </c>
      <c r="L683" s="123" t="s">
        <v>655</v>
      </c>
      <c r="M683" s="241" t="s">
        <v>618</v>
      </c>
      <c r="N683" s="225" t="s">
        <v>1022</v>
      </c>
    </row>
    <row r="684" spans="1:14">
      <c r="A684" s="225" t="s">
        <v>668</v>
      </c>
      <c r="B684" s="123" t="s">
        <v>694</v>
      </c>
      <c r="C684" s="226">
        <v>45862.464583333334</v>
      </c>
      <c r="D684" s="226">
        <v>45862.464583333334</v>
      </c>
      <c r="E684" s="226">
        <v>45862.53263883102</v>
      </c>
      <c r="F684" s="224">
        <f t="shared" si="10"/>
        <v>6.8055497686145827E-2</v>
      </c>
      <c r="G684" s="225" t="s">
        <v>613</v>
      </c>
      <c r="H684" s="225"/>
      <c r="I684" s="225" t="s">
        <v>614</v>
      </c>
      <c r="J684" s="225" t="s">
        <v>615</v>
      </c>
      <c r="K684" s="227" t="s">
        <v>1025</v>
      </c>
      <c r="L684" s="123" t="s">
        <v>655</v>
      </c>
      <c r="M684" s="241" t="s">
        <v>618</v>
      </c>
      <c r="N684" s="225" t="s">
        <v>1022</v>
      </c>
    </row>
    <row r="685" spans="1:14">
      <c r="A685" s="225" t="s">
        <v>668</v>
      </c>
      <c r="B685" s="123" t="s">
        <v>695</v>
      </c>
      <c r="C685" s="226">
        <v>45862.464583333334</v>
      </c>
      <c r="D685" s="226">
        <v>45862.464583333334</v>
      </c>
      <c r="E685" s="226">
        <v>45862.53263883102</v>
      </c>
      <c r="F685" s="224">
        <f t="shared" si="10"/>
        <v>6.8055497686145827E-2</v>
      </c>
      <c r="G685" s="225" t="s">
        <v>613</v>
      </c>
      <c r="H685" s="225"/>
      <c r="I685" s="225" t="s">
        <v>614</v>
      </c>
      <c r="J685" s="225" t="s">
        <v>615</v>
      </c>
      <c r="K685" s="227" t="s">
        <v>1025</v>
      </c>
      <c r="L685" s="123" t="s">
        <v>655</v>
      </c>
      <c r="M685" s="241" t="s">
        <v>618</v>
      </c>
      <c r="N685" s="225" t="s">
        <v>1022</v>
      </c>
    </row>
    <row r="686" spans="1:14">
      <c r="A686" s="225" t="s">
        <v>668</v>
      </c>
      <c r="B686" s="123" t="s">
        <v>696</v>
      </c>
      <c r="C686" s="226">
        <v>45862.464583333334</v>
      </c>
      <c r="D686" s="226">
        <v>45862.464583333334</v>
      </c>
      <c r="E686" s="226">
        <v>45862.53263883102</v>
      </c>
      <c r="F686" s="224">
        <f t="shared" si="10"/>
        <v>6.8055497686145827E-2</v>
      </c>
      <c r="G686" s="225" t="s">
        <v>613</v>
      </c>
      <c r="H686" s="225"/>
      <c r="I686" s="225" t="s">
        <v>614</v>
      </c>
      <c r="J686" s="225" t="s">
        <v>615</v>
      </c>
      <c r="K686" s="227" t="s">
        <v>1025</v>
      </c>
      <c r="L686" s="123" t="s">
        <v>655</v>
      </c>
      <c r="M686" s="241" t="s">
        <v>618</v>
      </c>
      <c r="N686" s="225" t="s">
        <v>1022</v>
      </c>
    </row>
    <row r="687" spans="1:14">
      <c r="A687" s="225" t="s">
        <v>668</v>
      </c>
      <c r="B687" s="123" t="s">
        <v>697</v>
      </c>
      <c r="C687" s="226">
        <v>45862.464583333334</v>
      </c>
      <c r="D687" s="226">
        <v>45862.464583333334</v>
      </c>
      <c r="E687" s="226">
        <v>45862.53263883102</v>
      </c>
      <c r="F687" s="224">
        <f t="shared" si="10"/>
        <v>6.8055497686145827E-2</v>
      </c>
      <c r="G687" s="225" t="s">
        <v>613</v>
      </c>
      <c r="H687" s="225"/>
      <c r="I687" s="225" t="s">
        <v>614</v>
      </c>
      <c r="J687" s="225" t="s">
        <v>615</v>
      </c>
      <c r="K687" s="227" t="s">
        <v>1025</v>
      </c>
      <c r="L687" s="123" t="s">
        <v>655</v>
      </c>
      <c r="M687" s="241" t="s">
        <v>618</v>
      </c>
      <c r="N687" s="225" t="s">
        <v>1022</v>
      </c>
    </row>
    <row r="688" spans="1:14">
      <c r="A688" s="1" t="s">
        <v>623</v>
      </c>
      <c r="B688" s="1" t="s">
        <v>624</v>
      </c>
      <c r="C688" s="230">
        <v>45862.581250000003</v>
      </c>
      <c r="D688" s="230">
        <v>45862.581250000003</v>
      </c>
      <c r="E688" s="230">
        <v>45862.711805555555</v>
      </c>
      <c r="F688" s="224">
        <f t="shared" si="10"/>
        <v>0.13055555555183673</v>
      </c>
      <c r="G688" s="225" t="s">
        <v>613</v>
      </c>
      <c r="H688" s="225"/>
      <c r="I688" s="225" t="s">
        <v>614</v>
      </c>
      <c r="J688" s="225" t="s">
        <v>615</v>
      </c>
      <c r="K688" s="227" t="s">
        <v>1032</v>
      </c>
      <c r="L688" s="123" t="s">
        <v>655</v>
      </c>
      <c r="M688" s="241" t="s">
        <v>656</v>
      </c>
      <c r="N688" s="225" t="s">
        <v>1033</v>
      </c>
    </row>
    <row r="689" spans="1:14">
      <c r="A689" s="1" t="s">
        <v>623</v>
      </c>
      <c r="B689" s="1" t="s">
        <v>630</v>
      </c>
      <c r="C689" s="230">
        <v>45862.581250000003</v>
      </c>
      <c r="D689" s="230">
        <v>45862.581250000003</v>
      </c>
      <c r="E689" s="230">
        <v>45862.711805555555</v>
      </c>
      <c r="F689" s="224">
        <f t="shared" si="10"/>
        <v>0.13055555555183673</v>
      </c>
      <c r="G689" s="225" t="s">
        <v>613</v>
      </c>
      <c r="H689" s="225"/>
      <c r="I689" s="225" t="s">
        <v>614</v>
      </c>
      <c r="J689" s="225" t="s">
        <v>615</v>
      </c>
      <c r="K689" s="227" t="s">
        <v>1032</v>
      </c>
      <c r="L689" s="123" t="s">
        <v>655</v>
      </c>
      <c r="M689" s="241" t="s">
        <v>656</v>
      </c>
      <c r="N689" s="225" t="s">
        <v>1033</v>
      </c>
    </row>
    <row r="690" spans="1:14">
      <c r="A690" s="1" t="s">
        <v>623</v>
      </c>
      <c r="B690" s="1" t="s">
        <v>631</v>
      </c>
      <c r="C690" s="230">
        <v>45862.581250000003</v>
      </c>
      <c r="D690" s="230">
        <v>45862.581250000003</v>
      </c>
      <c r="E690" s="230">
        <v>45862.711805555555</v>
      </c>
      <c r="F690" s="224">
        <f t="shared" si="10"/>
        <v>0.13055555555183673</v>
      </c>
      <c r="G690" s="225" t="s">
        <v>613</v>
      </c>
      <c r="H690" s="225"/>
      <c r="I690" s="225" t="s">
        <v>614</v>
      </c>
      <c r="J690" s="225" t="s">
        <v>615</v>
      </c>
      <c r="K690" s="227" t="s">
        <v>1032</v>
      </c>
      <c r="L690" s="123" t="s">
        <v>655</v>
      </c>
      <c r="M690" s="241" t="s">
        <v>656</v>
      </c>
      <c r="N690" s="225" t="s">
        <v>1033</v>
      </c>
    </row>
    <row r="691" spans="1:14">
      <c r="A691" s="1" t="s">
        <v>623</v>
      </c>
      <c r="B691" s="1" t="s">
        <v>632</v>
      </c>
      <c r="C691" s="230">
        <v>45862.581250000003</v>
      </c>
      <c r="D691" s="230">
        <v>45862.581250000003</v>
      </c>
      <c r="E691" s="230">
        <v>45862.711805555555</v>
      </c>
      <c r="F691" s="224">
        <f t="shared" si="10"/>
        <v>0.13055555555183673</v>
      </c>
      <c r="G691" s="225" t="s">
        <v>613</v>
      </c>
      <c r="H691" s="225"/>
      <c r="I691" s="225" t="s">
        <v>614</v>
      </c>
      <c r="J691" s="225" t="s">
        <v>615</v>
      </c>
      <c r="K691" s="227" t="s">
        <v>1032</v>
      </c>
      <c r="L691" s="123" t="s">
        <v>655</v>
      </c>
      <c r="M691" s="241" t="s">
        <v>656</v>
      </c>
      <c r="N691" s="225" t="s">
        <v>1033</v>
      </c>
    </row>
    <row r="692" spans="1:14">
      <c r="A692" s="1" t="s">
        <v>623</v>
      </c>
      <c r="B692" s="1" t="s">
        <v>633</v>
      </c>
      <c r="C692" s="230">
        <v>45862.581250000003</v>
      </c>
      <c r="D692" s="230">
        <v>45862.581250000003</v>
      </c>
      <c r="E692" s="230">
        <v>45862.711805555555</v>
      </c>
      <c r="F692" s="224">
        <f t="shared" si="10"/>
        <v>0.13055555555183673</v>
      </c>
      <c r="G692" s="225" t="s">
        <v>613</v>
      </c>
      <c r="H692" s="225"/>
      <c r="I692" s="225" t="s">
        <v>614</v>
      </c>
      <c r="J692" s="225" t="s">
        <v>615</v>
      </c>
      <c r="K692" s="227" t="s">
        <v>1032</v>
      </c>
      <c r="L692" s="123" t="s">
        <v>655</v>
      </c>
      <c r="M692" s="241" t="s">
        <v>656</v>
      </c>
      <c r="N692" s="225" t="s">
        <v>1033</v>
      </c>
    </row>
    <row r="693" spans="1:14">
      <c r="A693" s="1" t="s">
        <v>634</v>
      </c>
      <c r="B693" s="1" t="s">
        <v>630</v>
      </c>
      <c r="C693" s="230">
        <v>45862.581250000003</v>
      </c>
      <c r="D693" s="230">
        <v>45862.581250000003</v>
      </c>
      <c r="E693" s="230">
        <v>45862.711805555555</v>
      </c>
      <c r="F693" s="224">
        <f t="shared" si="10"/>
        <v>0.13055555555183673</v>
      </c>
      <c r="G693" s="225" t="s">
        <v>613</v>
      </c>
      <c r="H693" s="225"/>
      <c r="I693" s="225" t="s">
        <v>614</v>
      </c>
      <c r="J693" s="225" t="s">
        <v>615</v>
      </c>
      <c r="K693" s="227" t="s">
        <v>1032</v>
      </c>
      <c r="L693" s="123" t="s">
        <v>655</v>
      </c>
      <c r="M693" s="241" t="s">
        <v>656</v>
      </c>
      <c r="N693" s="225" t="s">
        <v>1033</v>
      </c>
    </row>
    <row r="694" spans="1:14">
      <c r="A694" s="1" t="s">
        <v>634</v>
      </c>
      <c r="B694" s="1" t="s">
        <v>631</v>
      </c>
      <c r="C694" s="230">
        <v>45862.581250000003</v>
      </c>
      <c r="D694" s="230">
        <v>45862.581250000003</v>
      </c>
      <c r="E694" s="230">
        <v>45862.711805555555</v>
      </c>
      <c r="F694" s="224">
        <f t="shared" si="10"/>
        <v>0.13055555555183673</v>
      </c>
      <c r="G694" s="225" t="s">
        <v>613</v>
      </c>
      <c r="H694" s="225"/>
      <c r="I694" s="225" t="s">
        <v>614</v>
      </c>
      <c r="J694" s="225" t="s">
        <v>615</v>
      </c>
      <c r="K694" s="227" t="s">
        <v>1032</v>
      </c>
      <c r="L694" s="123" t="s">
        <v>655</v>
      </c>
      <c r="M694" s="241" t="s">
        <v>656</v>
      </c>
      <c r="N694" s="225" t="s">
        <v>1033</v>
      </c>
    </row>
    <row r="695" spans="1:14">
      <c r="A695" s="1" t="s">
        <v>634</v>
      </c>
      <c r="B695" s="1" t="s">
        <v>632</v>
      </c>
      <c r="C695" s="230">
        <v>45862.581250000003</v>
      </c>
      <c r="D695" s="230">
        <v>45862.581250000003</v>
      </c>
      <c r="E695" s="230">
        <v>45862.711805555555</v>
      </c>
      <c r="F695" s="224">
        <f t="shared" si="10"/>
        <v>0.13055555555183673</v>
      </c>
      <c r="G695" s="225" t="s">
        <v>613</v>
      </c>
      <c r="H695" s="225"/>
      <c r="I695" s="225" t="s">
        <v>614</v>
      </c>
      <c r="J695" s="225" t="s">
        <v>615</v>
      </c>
      <c r="K695" s="227" t="s">
        <v>1032</v>
      </c>
      <c r="L695" s="123" t="s">
        <v>655</v>
      </c>
      <c r="M695" s="241" t="s">
        <v>656</v>
      </c>
      <c r="N695" s="225" t="s">
        <v>1033</v>
      </c>
    </row>
    <row r="696" spans="1:14">
      <c r="A696" s="1" t="s">
        <v>634</v>
      </c>
      <c r="B696" s="1" t="s">
        <v>633</v>
      </c>
      <c r="C696" s="230">
        <v>45862.581250000003</v>
      </c>
      <c r="D696" s="230">
        <v>45862.581250000003</v>
      </c>
      <c r="E696" s="230">
        <v>45862.711805555555</v>
      </c>
      <c r="F696" s="224">
        <f t="shared" si="10"/>
        <v>0.13055555555183673</v>
      </c>
      <c r="G696" s="225" t="s">
        <v>613</v>
      </c>
      <c r="H696" s="225"/>
      <c r="I696" s="225" t="s">
        <v>614</v>
      </c>
      <c r="J696" s="225" t="s">
        <v>615</v>
      </c>
      <c r="K696" s="227" t="s">
        <v>1032</v>
      </c>
      <c r="L696" s="123" t="s">
        <v>655</v>
      </c>
      <c r="M696" s="241" t="s">
        <v>656</v>
      </c>
      <c r="N696" s="225" t="s">
        <v>1033</v>
      </c>
    </row>
    <row r="697" spans="1:14">
      <c r="A697" s="1" t="s">
        <v>634</v>
      </c>
      <c r="B697" s="1" t="s">
        <v>624</v>
      </c>
      <c r="C697" s="230">
        <v>45862.581250000003</v>
      </c>
      <c r="D697" s="230">
        <v>45862.581250000003</v>
      </c>
      <c r="E697" s="230">
        <v>45862.711805555555</v>
      </c>
      <c r="F697" s="224">
        <f t="shared" si="10"/>
        <v>0.13055555555183673</v>
      </c>
      <c r="G697" s="225" t="s">
        <v>613</v>
      </c>
      <c r="H697" s="225"/>
      <c r="I697" s="225" t="s">
        <v>614</v>
      </c>
      <c r="J697" s="225" t="s">
        <v>615</v>
      </c>
      <c r="K697" s="227" t="s">
        <v>1032</v>
      </c>
      <c r="L697" s="123" t="s">
        <v>655</v>
      </c>
      <c r="M697" s="241" t="s">
        <v>656</v>
      </c>
      <c r="N697" s="225" t="s">
        <v>1033</v>
      </c>
    </row>
    <row r="698" spans="1:14">
      <c r="A698" s="1" t="s">
        <v>929</v>
      </c>
      <c r="B698" s="1" t="s">
        <v>930</v>
      </c>
      <c r="C698" s="230">
        <v>45862.581250000003</v>
      </c>
      <c r="D698" s="230">
        <v>45862.581250000003</v>
      </c>
      <c r="E698" s="230">
        <v>45862.711805555555</v>
      </c>
      <c r="F698" s="224">
        <f t="shared" si="10"/>
        <v>0.13055555555183673</v>
      </c>
      <c r="G698" s="225" t="s">
        <v>613</v>
      </c>
      <c r="H698" s="225"/>
      <c r="I698" s="225" t="s">
        <v>614</v>
      </c>
      <c r="J698" s="225" t="s">
        <v>615</v>
      </c>
      <c r="K698" s="227" t="s">
        <v>1032</v>
      </c>
      <c r="L698" s="123" t="s">
        <v>655</v>
      </c>
      <c r="M698" s="241" t="s">
        <v>656</v>
      </c>
      <c r="N698" s="225" t="s">
        <v>1033</v>
      </c>
    </row>
    <row r="699" spans="1:14">
      <c r="A699" s="1" t="s">
        <v>929</v>
      </c>
      <c r="B699" s="1" t="s">
        <v>630</v>
      </c>
      <c r="C699" s="230">
        <v>45862.581250000003</v>
      </c>
      <c r="D699" s="230">
        <v>45862.581250000003</v>
      </c>
      <c r="E699" s="230">
        <v>45862.711805555555</v>
      </c>
      <c r="F699" s="224">
        <f t="shared" si="10"/>
        <v>0.13055555555183673</v>
      </c>
      <c r="G699" s="225" t="s">
        <v>613</v>
      </c>
      <c r="H699" s="225"/>
      <c r="I699" s="225" t="s">
        <v>614</v>
      </c>
      <c r="J699" s="225" t="s">
        <v>615</v>
      </c>
      <c r="K699" s="227" t="s">
        <v>1032</v>
      </c>
      <c r="L699" s="123" t="s">
        <v>655</v>
      </c>
      <c r="M699" s="241" t="s">
        <v>656</v>
      </c>
      <c r="N699" s="225" t="s">
        <v>1033</v>
      </c>
    </row>
    <row r="700" spans="1:14">
      <c r="A700" s="1" t="s">
        <v>929</v>
      </c>
      <c r="B700" s="1" t="s">
        <v>624</v>
      </c>
      <c r="C700" s="230">
        <v>45862.581250000003</v>
      </c>
      <c r="D700" s="230">
        <v>45862.581250000003</v>
      </c>
      <c r="E700" s="230">
        <v>45862.711805555555</v>
      </c>
      <c r="F700" s="224">
        <f t="shared" si="10"/>
        <v>0.13055555555183673</v>
      </c>
      <c r="G700" s="225" t="s">
        <v>613</v>
      </c>
      <c r="H700" s="225"/>
      <c r="I700" s="225" t="s">
        <v>614</v>
      </c>
      <c r="J700" s="225" t="s">
        <v>615</v>
      </c>
      <c r="K700" s="227" t="s">
        <v>1032</v>
      </c>
      <c r="L700" s="123" t="s">
        <v>655</v>
      </c>
      <c r="M700" s="241" t="s">
        <v>656</v>
      </c>
      <c r="N700" s="225" t="s">
        <v>1033</v>
      </c>
    </row>
    <row r="701" spans="1:14">
      <c r="A701" s="225" t="s">
        <v>857</v>
      </c>
      <c r="B701" s="28" t="s">
        <v>658</v>
      </c>
      <c r="C701" s="226">
        <v>45862.679861111108</v>
      </c>
      <c r="D701" s="226">
        <v>45862.679861111108</v>
      </c>
      <c r="E701" s="226">
        <v>45863.443055555559</v>
      </c>
      <c r="F701" s="224">
        <f t="shared" si="10"/>
        <v>0.76319444445107365</v>
      </c>
      <c r="G701" s="225" t="s">
        <v>637</v>
      </c>
      <c r="H701" s="225" t="s">
        <v>644</v>
      </c>
      <c r="I701" s="225" t="s">
        <v>770</v>
      </c>
      <c r="J701" s="225" t="s">
        <v>771</v>
      </c>
      <c r="K701" s="227" t="s">
        <v>1034</v>
      </c>
      <c r="L701" s="123" t="s">
        <v>773</v>
      </c>
      <c r="M701" s="241" t="s">
        <v>618</v>
      </c>
      <c r="N701" s="225" t="s">
        <v>1035</v>
      </c>
    </row>
    <row r="702" spans="1:14">
      <c r="A702" s="225" t="s">
        <v>857</v>
      </c>
      <c r="B702" s="28" t="s">
        <v>651</v>
      </c>
      <c r="C702" s="226">
        <v>45862.679861111108</v>
      </c>
      <c r="D702" s="226">
        <v>45862.679861111108</v>
      </c>
      <c r="E702" s="226">
        <v>45863.443055555559</v>
      </c>
      <c r="F702" s="224">
        <f t="shared" si="10"/>
        <v>0.76319444445107365</v>
      </c>
      <c r="G702" s="225" t="s">
        <v>637</v>
      </c>
      <c r="H702" s="225" t="s">
        <v>644</v>
      </c>
      <c r="I702" s="225" t="s">
        <v>770</v>
      </c>
      <c r="J702" s="225" t="s">
        <v>771</v>
      </c>
      <c r="K702" s="227" t="s">
        <v>1034</v>
      </c>
      <c r="L702" s="123" t="s">
        <v>773</v>
      </c>
      <c r="M702" s="241" t="s">
        <v>618</v>
      </c>
      <c r="N702" s="225" t="s">
        <v>1035</v>
      </c>
    </row>
    <row r="703" spans="1:14">
      <c r="A703" s="225" t="s">
        <v>857</v>
      </c>
      <c r="B703" s="28" t="s">
        <v>659</v>
      </c>
      <c r="C703" s="226">
        <v>45862.679861111108</v>
      </c>
      <c r="D703" s="226">
        <v>45862.679861111108</v>
      </c>
      <c r="E703" s="226">
        <v>45863.443055555559</v>
      </c>
      <c r="F703" s="224">
        <f t="shared" si="10"/>
        <v>0.76319444445107365</v>
      </c>
      <c r="G703" s="225" t="s">
        <v>637</v>
      </c>
      <c r="H703" s="225" t="s">
        <v>644</v>
      </c>
      <c r="I703" s="225" t="s">
        <v>770</v>
      </c>
      <c r="J703" s="225" t="s">
        <v>771</v>
      </c>
      <c r="K703" s="227" t="s">
        <v>1034</v>
      </c>
      <c r="L703" s="123" t="s">
        <v>773</v>
      </c>
      <c r="M703" s="241" t="s">
        <v>618</v>
      </c>
      <c r="N703" s="225" t="s">
        <v>1035</v>
      </c>
    </row>
    <row r="704" spans="1:14">
      <c r="A704" s="225" t="s">
        <v>857</v>
      </c>
      <c r="B704" s="28" t="s">
        <v>622</v>
      </c>
      <c r="C704" s="226">
        <v>45862.679861111108</v>
      </c>
      <c r="D704" s="226">
        <v>45862.679861111108</v>
      </c>
      <c r="E704" s="226">
        <v>45863.443055555559</v>
      </c>
      <c r="F704" s="224">
        <f t="shared" si="10"/>
        <v>0.76319444445107365</v>
      </c>
      <c r="G704" s="225" t="s">
        <v>637</v>
      </c>
      <c r="H704" s="225" t="s">
        <v>644</v>
      </c>
      <c r="I704" s="225" t="s">
        <v>770</v>
      </c>
      <c r="J704" s="225" t="s">
        <v>771</v>
      </c>
      <c r="K704" s="227" t="s">
        <v>1034</v>
      </c>
      <c r="L704" s="123" t="s">
        <v>773</v>
      </c>
      <c r="M704" s="241" t="s">
        <v>618</v>
      </c>
      <c r="N704" s="225" t="s">
        <v>1035</v>
      </c>
    </row>
    <row r="705" spans="1:14">
      <c r="A705" s="1" t="s">
        <v>1036</v>
      </c>
      <c r="B705" s="28" t="s">
        <v>658</v>
      </c>
      <c r="C705" s="230">
        <v>45862.70590277778</v>
      </c>
      <c r="D705" s="230">
        <v>45862.70590277778</v>
      </c>
      <c r="E705" s="230">
        <v>45863.31422453704</v>
      </c>
      <c r="F705" s="224">
        <f t="shared" si="10"/>
        <v>0.60832175926043419</v>
      </c>
      <c r="G705" s="225" t="s">
        <v>637</v>
      </c>
      <c r="H705" s="225" t="s">
        <v>644</v>
      </c>
      <c r="I705" s="225" t="s">
        <v>770</v>
      </c>
      <c r="J705" s="225" t="s">
        <v>771</v>
      </c>
      <c r="K705" s="227" t="s">
        <v>1034</v>
      </c>
      <c r="L705" s="123" t="s">
        <v>773</v>
      </c>
      <c r="M705" s="241" t="s">
        <v>618</v>
      </c>
      <c r="N705" s="225" t="s">
        <v>1035</v>
      </c>
    </row>
    <row r="706" spans="1:14">
      <c r="A706" s="1" t="s">
        <v>1036</v>
      </c>
      <c r="B706" s="28" t="s">
        <v>651</v>
      </c>
      <c r="C706" s="230">
        <v>45862.70590277778</v>
      </c>
      <c r="D706" s="230">
        <v>45862.70590277778</v>
      </c>
      <c r="E706" s="230">
        <v>45863.31422453704</v>
      </c>
      <c r="F706" s="224">
        <f t="shared" ref="F706:F769" si="11">E706-D706</f>
        <v>0.60832175926043419</v>
      </c>
      <c r="G706" s="225" t="s">
        <v>637</v>
      </c>
      <c r="H706" s="225" t="s">
        <v>644</v>
      </c>
      <c r="I706" s="225" t="s">
        <v>770</v>
      </c>
      <c r="J706" s="225" t="s">
        <v>771</v>
      </c>
      <c r="K706" s="227" t="s">
        <v>1034</v>
      </c>
      <c r="L706" s="123" t="s">
        <v>773</v>
      </c>
      <c r="M706" s="241" t="s">
        <v>618</v>
      </c>
      <c r="N706" s="225" t="s">
        <v>1035</v>
      </c>
    </row>
    <row r="707" spans="1:14">
      <c r="A707" s="1" t="s">
        <v>1036</v>
      </c>
      <c r="B707" s="28" t="s">
        <v>659</v>
      </c>
      <c r="C707" s="230">
        <v>45862.70590277778</v>
      </c>
      <c r="D707" s="230">
        <v>45862.70590277778</v>
      </c>
      <c r="E707" s="230">
        <v>45863.31422453704</v>
      </c>
      <c r="F707" s="224">
        <f t="shared" si="11"/>
        <v>0.60832175926043419</v>
      </c>
      <c r="G707" s="225" t="s">
        <v>637</v>
      </c>
      <c r="H707" s="225" t="s">
        <v>644</v>
      </c>
      <c r="I707" s="225" t="s">
        <v>770</v>
      </c>
      <c r="J707" s="225" t="s">
        <v>771</v>
      </c>
      <c r="K707" s="227" t="s">
        <v>1034</v>
      </c>
      <c r="L707" s="123" t="s">
        <v>773</v>
      </c>
      <c r="M707" s="241" t="s">
        <v>618</v>
      </c>
      <c r="N707" s="225" t="s">
        <v>1035</v>
      </c>
    </row>
    <row r="708" spans="1:14">
      <c r="A708" s="1" t="s">
        <v>1036</v>
      </c>
      <c r="B708" s="28" t="s">
        <v>622</v>
      </c>
      <c r="C708" s="230">
        <v>45862.70590277778</v>
      </c>
      <c r="D708" s="230">
        <v>45862.70590277778</v>
      </c>
      <c r="E708" s="230">
        <v>45863.31422453704</v>
      </c>
      <c r="F708" s="224">
        <f t="shared" si="11"/>
        <v>0.60832175926043419</v>
      </c>
      <c r="G708" s="225" t="s">
        <v>637</v>
      </c>
      <c r="H708" s="225" t="s">
        <v>644</v>
      </c>
      <c r="I708" s="225" t="s">
        <v>770</v>
      </c>
      <c r="J708" s="225" t="s">
        <v>771</v>
      </c>
      <c r="K708" s="227" t="s">
        <v>1034</v>
      </c>
      <c r="L708" s="123" t="s">
        <v>773</v>
      </c>
      <c r="M708" s="241" t="s">
        <v>618</v>
      </c>
      <c r="N708" s="225" t="s">
        <v>1035</v>
      </c>
    </row>
    <row r="709" spans="1:14">
      <c r="A709" s="225" t="s">
        <v>768</v>
      </c>
      <c r="B709" s="1" t="s">
        <v>776</v>
      </c>
      <c r="C709" s="230">
        <v>45863.557638831022</v>
      </c>
      <c r="D709" s="230">
        <v>45863.557638831022</v>
      </c>
      <c r="E709" s="230">
        <v>45863.75</v>
      </c>
      <c r="F709" s="224">
        <f t="shared" si="11"/>
        <v>0.19236116897809552</v>
      </c>
      <c r="G709" s="225" t="s">
        <v>637</v>
      </c>
      <c r="H709" s="225" t="s">
        <v>644</v>
      </c>
      <c r="I709" s="225" t="s">
        <v>770</v>
      </c>
      <c r="J709" s="225" t="s">
        <v>771</v>
      </c>
      <c r="K709" s="227" t="s">
        <v>1037</v>
      </c>
      <c r="L709" s="123" t="s">
        <v>773</v>
      </c>
      <c r="M709" s="241" t="s">
        <v>774</v>
      </c>
      <c r="N709" s="225" t="s">
        <v>1038</v>
      </c>
    </row>
    <row r="710" spans="1:14">
      <c r="A710" s="225" t="s">
        <v>768</v>
      </c>
      <c r="B710" s="1" t="s">
        <v>777</v>
      </c>
      <c r="C710" s="230">
        <v>45863.557638831022</v>
      </c>
      <c r="D710" s="230">
        <v>45863.557638831022</v>
      </c>
      <c r="E710" s="230">
        <v>45863.75</v>
      </c>
      <c r="F710" s="224">
        <f t="shared" si="11"/>
        <v>0.19236116897809552</v>
      </c>
      <c r="G710" s="225" t="s">
        <v>637</v>
      </c>
      <c r="H710" s="225" t="s">
        <v>644</v>
      </c>
      <c r="I710" s="225" t="s">
        <v>770</v>
      </c>
      <c r="J710" s="225" t="s">
        <v>771</v>
      </c>
      <c r="K710" s="227" t="s">
        <v>1037</v>
      </c>
      <c r="L710" s="123" t="s">
        <v>773</v>
      </c>
      <c r="M710" s="241" t="s">
        <v>774</v>
      </c>
      <c r="N710" s="225" t="s">
        <v>1038</v>
      </c>
    </row>
    <row r="711" spans="1:14">
      <c r="A711" s="225" t="s">
        <v>768</v>
      </c>
      <c r="B711" s="1" t="s">
        <v>778</v>
      </c>
      <c r="C711" s="230">
        <v>45863.557638831022</v>
      </c>
      <c r="D711" s="230">
        <v>45863.557638831022</v>
      </c>
      <c r="E711" s="230">
        <v>45863.75</v>
      </c>
      <c r="F711" s="224">
        <f t="shared" si="11"/>
        <v>0.19236116897809552</v>
      </c>
      <c r="G711" s="225" t="s">
        <v>637</v>
      </c>
      <c r="H711" s="225" t="s">
        <v>644</v>
      </c>
      <c r="I711" s="225" t="s">
        <v>770</v>
      </c>
      <c r="J711" s="225" t="s">
        <v>771</v>
      </c>
      <c r="K711" s="227" t="s">
        <v>1037</v>
      </c>
      <c r="L711" s="123" t="s">
        <v>773</v>
      </c>
      <c r="M711" s="241" t="s">
        <v>774</v>
      </c>
      <c r="N711" s="225" t="s">
        <v>1038</v>
      </c>
    </row>
    <row r="712" spans="1:14">
      <c r="A712" s="225" t="s">
        <v>768</v>
      </c>
      <c r="B712" s="1" t="s">
        <v>779</v>
      </c>
      <c r="C712" s="230">
        <v>45863.557638831022</v>
      </c>
      <c r="D712" s="230">
        <v>45863.557638831022</v>
      </c>
      <c r="E712" s="230">
        <v>45863.75</v>
      </c>
      <c r="F712" s="224">
        <f t="shared" si="11"/>
        <v>0.19236116897809552</v>
      </c>
      <c r="G712" s="225" t="s">
        <v>637</v>
      </c>
      <c r="H712" s="225" t="s">
        <v>644</v>
      </c>
      <c r="I712" s="225" t="s">
        <v>770</v>
      </c>
      <c r="J712" s="225" t="s">
        <v>771</v>
      </c>
      <c r="K712" s="227" t="s">
        <v>1037</v>
      </c>
      <c r="L712" s="123" t="s">
        <v>773</v>
      </c>
      <c r="M712" s="241" t="s">
        <v>774</v>
      </c>
      <c r="N712" s="225" t="s">
        <v>1038</v>
      </c>
    </row>
    <row r="713" spans="1:14">
      <c r="A713" s="225" t="s">
        <v>768</v>
      </c>
      <c r="B713" s="1" t="s">
        <v>780</v>
      </c>
      <c r="C713" s="230">
        <v>45863.557638831022</v>
      </c>
      <c r="D713" s="230">
        <v>45863.557638831022</v>
      </c>
      <c r="E713" s="230">
        <v>45863.75</v>
      </c>
      <c r="F713" s="224">
        <f t="shared" si="11"/>
        <v>0.19236116897809552</v>
      </c>
      <c r="G713" s="225" t="s">
        <v>637</v>
      </c>
      <c r="H713" s="225" t="s">
        <v>644</v>
      </c>
      <c r="I713" s="225" t="s">
        <v>770</v>
      </c>
      <c r="J713" s="225" t="s">
        <v>771</v>
      </c>
      <c r="K713" s="227" t="s">
        <v>1037</v>
      </c>
      <c r="L713" s="123" t="s">
        <v>773</v>
      </c>
      <c r="M713" s="241" t="s">
        <v>774</v>
      </c>
      <c r="N713" s="225" t="s">
        <v>1038</v>
      </c>
    </row>
    <row r="714" spans="1:14">
      <c r="A714" s="225" t="s">
        <v>768</v>
      </c>
      <c r="B714" s="1" t="s">
        <v>781</v>
      </c>
      <c r="C714" s="230">
        <v>45863.557638831022</v>
      </c>
      <c r="D714" s="230">
        <v>45863.557638831022</v>
      </c>
      <c r="E714" s="230">
        <v>45863.75</v>
      </c>
      <c r="F714" s="224">
        <f t="shared" si="11"/>
        <v>0.19236116897809552</v>
      </c>
      <c r="G714" s="225" t="s">
        <v>637</v>
      </c>
      <c r="H714" s="225" t="s">
        <v>644</v>
      </c>
      <c r="I714" s="225" t="s">
        <v>770</v>
      </c>
      <c r="J714" s="225" t="s">
        <v>771</v>
      </c>
      <c r="K714" s="227" t="s">
        <v>1037</v>
      </c>
      <c r="L714" s="123" t="s">
        <v>773</v>
      </c>
      <c r="M714" s="241" t="s">
        <v>774</v>
      </c>
      <c r="N714" s="225" t="s">
        <v>1038</v>
      </c>
    </row>
    <row r="715" spans="1:14">
      <c r="A715" s="225" t="s">
        <v>768</v>
      </c>
      <c r="B715" s="1" t="s">
        <v>782</v>
      </c>
      <c r="C715" s="230">
        <v>45863.557638831022</v>
      </c>
      <c r="D715" s="230">
        <v>45863.557638831022</v>
      </c>
      <c r="E715" s="230">
        <v>45863.75</v>
      </c>
      <c r="F715" s="224">
        <f t="shared" si="11"/>
        <v>0.19236116897809552</v>
      </c>
      <c r="G715" s="225" t="s">
        <v>637</v>
      </c>
      <c r="H715" s="225" t="s">
        <v>644</v>
      </c>
      <c r="I715" s="225" t="s">
        <v>770</v>
      </c>
      <c r="J715" s="225" t="s">
        <v>771</v>
      </c>
      <c r="K715" s="227" t="s">
        <v>1037</v>
      </c>
      <c r="L715" s="123" t="s">
        <v>773</v>
      </c>
      <c r="M715" s="241" t="s">
        <v>774</v>
      </c>
      <c r="N715" s="225" t="s">
        <v>1038</v>
      </c>
    </row>
    <row r="716" spans="1:14">
      <c r="A716" s="225" t="s">
        <v>768</v>
      </c>
      <c r="B716" s="1" t="s">
        <v>783</v>
      </c>
      <c r="C716" s="230">
        <v>45863.557638831022</v>
      </c>
      <c r="D716" s="230">
        <v>45863.557638831022</v>
      </c>
      <c r="E716" s="230">
        <v>45863.75</v>
      </c>
      <c r="F716" s="224">
        <f t="shared" si="11"/>
        <v>0.19236116897809552</v>
      </c>
      <c r="G716" s="225" t="s">
        <v>637</v>
      </c>
      <c r="H716" s="225" t="s">
        <v>644</v>
      </c>
      <c r="I716" s="225" t="s">
        <v>770</v>
      </c>
      <c r="J716" s="225" t="s">
        <v>771</v>
      </c>
      <c r="K716" s="227" t="s">
        <v>1037</v>
      </c>
      <c r="L716" s="123" t="s">
        <v>773</v>
      </c>
      <c r="M716" s="241" t="s">
        <v>774</v>
      </c>
      <c r="N716" s="225" t="s">
        <v>1038</v>
      </c>
    </row>
    <row r="717" spans="1:14">
      <c r="A717" s="225" t="s">
        <v>768</v>
      </c>
      <c r="B717" s="222" t="s">
        <v>784</v>
      </c>
      <c r="C717" s="230">
        <v>45863.557638831022</v>
      </c>
      <c r="D717" s="230">
        <v>45863.557638831022</v>
      </c>
      <c r="E717" s="230">
        <v>45863.75</v>
      </c>
      <c r="F717" s="224">
        <f t="shared" si="11"/>
        <v>0.19236116897809552</v>
      </c>
      <c r="G717" s="225" t="s">
        <v>637</v>
      </c>
      <c r="H717" s="225" t="s">
        <v>644</v>
      </c>
      <c r="I717" s="225" t="s">
        <v>770</v>
      </c>
      <c r="J717" s="225" t="s">
        <v>771</v>
      </c>
      <c r="K717" s="227" t="s">
        <v>1037</v>
      </c>
      <c r="L717" s="123" t="s">
        <v>773</v>
      </c>
      <c r="M717" s="241" t="s">
        <v>774</v>
      </c>
      <c r="N717" s="225" t="s">
        <v>1038</v>
      </c>
    </row>
    <row r="718" spans="1:14">
      <c r="A718" s="225" t="s">
        <v>768</v>
      </c>
      <c r="B718" s="222" t="s">
        <v>785</v>
      </c>
      <c r="C718" s="230">
        <v>45863.557638831022</v>
      </c>
      <c r="D718" s="230">
        <v>45863.557638831022</v>
      </c>
      <c r="E718" s="230">
        <v>45863.75</v>
      </c>
      <c r="F718" s="224">
        <f t="shared" si="11"/>
        <v>0.19236116897809552</v>
      </c>
      <c r="G718" s="225" t="s">
        <v>637</v>
      </c>
      <c r="H718" s="225" t="s">
        <v>644</v>
      </c>
      <c r="I718" s="225" t="s">
        <v>770</v>
      </c>
      <c r="J718" s="225" t="s">
        <v>771</v>
      </c>
      <c r="K718" s="227" t="s">
        <v>1037</v>
      </c>
      <c r="L718" s="123" t="s">
        <v>773</v>
      </c>
      <c r="M718" s="241" t="s">
        <v>774</v>
      </c>
      <c r="N718" s="225" t="s">
        <v>1038</v>
      </c>
    </row>
    <row r="719" spans="1:14">
      <c r="A719" s="225" t="s">
        <v>768</v>
      </c>
      <c r="B719" s="222" t="s">
        <v>786</v>
      </c>
      <c r="C719" s="230">
        <v>45863.557638831022</v>
      </c>
      <c r="D719" s="230">
        <v>45863.557638831022</v>
      </c>
      <c r="E719" s="230">
        <v>45863.75</v>
      </c>
      <c r="F719" s="224">
        <f t="shared" si="11"/>
        <v>0.19236116897809552</v>
      </c>
      <c r="G719" s="225" t="s">
        <v>637</v>
      </c>
      <c r="H719" s="225" t="s">
        <v>644</v>
      </c>
      <c r="I719" s="225" t="s">
        <v>770</v>
      </c>
      <c r="J719" s="225" t="s">
        <v>771</v>
      </c>
      <c r="K719" s="227" t="s">
        <v>1037</v>
      </c>
      <c r="L719" s="123" t="s">
        <v>773</v>
      </c>
      <c r="M719" s="241" t="s">
        <v>774</v>
      </c>
      <c r="N719" s="225" t="s">
        <v>1038</v>
      </c>
    </row>
    <row r="720" spans="1:14">
      <c r="A720" s="225" t="s">
        <v>768</v>
      </c>
      <c r="B720" s="222" t="s">
        <v>787</v>
      </c>
      <c r="C720" s="230">
        <v>45863.557638831022</v>
      </c>
      <c r="D720" s="230">
        <v>45863.557638831022</v>
      </c>
      <c r="E720" s="230">
        <v>45863.75</v>
      </c>
      <c r="F720" s="224">
        <f t="shared" si="11"/>
        <v>0.19236116897809552</v>
      </c>
      <c r="G720" s="225" t="s">
        <v>637</v>
      </c>
      <c r="H720" s="225" t="s">
        <v>644</v>
      </c>
      <c r="I720" s="225" t="s">
        <v>770</v>
      </c>
      <c r="J720" s="225" t="s">
        <v>771</v>
      </c>
      <c r="K720" s="227" t="s">
        <v>1037</v>
      </c>
      <c r="L720" s="123" t="s">
        <v>773</v>
      </c>
      <c r="M720" s="241" t="s">
        <v>774</v>
      </c>
      <c r="N720" s="225" t="s">
        <v>1038</v>
      </c>
    </row>
    <row r="721" spans="1:14">
      <c r="A721" s="225" t="s">
        <v>768</v>
      </c>
      <c r="B721" s="222" t="s">
        <v>788</v>
      </c>
      <c r="C721" s="230">
        <v>45863.557638831022</v>
      </c>
      <c r="D721" s="230">
        <v>45863.557638831022</v>
      </c>
      <c r="E721" s="230">
        <v>45863.75</v>
      </c>
      <c r="F721" s="224">
        <f t="shared" si="11"/>
        <v>0.19236116897809552</v>
      </c>
      <c r="G721" s="225" t="s">
        <v>637</v>
      </c>
      <c r="H721" s="225" t="s">
        <v>644</v>
      </c>
      <c r="I721" s="225" t="s">
        <v>770</v>
      </c>
      <c r="J721" s="225" t="s">
        <v>771</v>
      </c>
      <c r="K721" s="227" t="s">
        <v>1037</v>
      </c>
      <c r="L721" s="123" t="s">
        <v>773</v>
      </c>
      <c r="M721" s="241" t="s">
        <v>774</v>
      </c>
      <c r="N721" s="225" t="s">
        <v>1038</v>
      </c>
    </row>
    <row r="722" spans="1:14">
      <c r="A722" s="225" t="s">
        <v>768</v>
      </c>
      <c r="B722" s="222" t="s">
        <v>789</v>
      </c>
      <c r="C722" s="230">
        <v>45863.557638831022</v>
      </c>
      <c r="D722" s="230">
        <v>45863.557638831022</v>
      </c>
      <c r="E722" s="230">
        <v>45863.75</v>
      </c>
      <c r="F722" s="224">
        <f t="shared" si="11"/>
        <v>0.19236116897809552</v>
      </c>
      <c r="G722" s="225" t="s">
        <v>637</v>
      </c>
      <c r="H722" s="225" t="s">
        <v>644</v>
      </c>
      <c r="I722" s="225" t="s">
        <v>770</v>
      </c>
      <c r="J722" s="225" t="s">
        <v>771</v>
      </c>
      <c r="K722" s="227" t="s">
        <v>1037</v>
      </c>
      <c r="L722" s="123" t="s">
        <v>773</v>
      </c>
      <c r="M722" s="241" t="s">
        <v>774</v>
      </c>
      <c r="N722" s="225" t="s">
        <v>1038</v>
      </c>
    </row>
    <row r="723" spans="1:14">
      <c r="A723" s="225" t="s">
        <v>768</v>
      </c>
      <c r="B723" s="222" t="s">
        <v>790</v>
      </c>
      <c r="C723" s="230">
        <v>45863.557638831022</v>
      </c>
      <c r="D723" s="230">
        <v>45863.557638831022</v>
      </c>
      <c r="E723" s="230">
        <v>45863.75</v>
      </c>
      <c r="F723" s="224">
        <f t="shared" si="11"/>
        <v>0.19236116897809552</v>
      </c>
      <c r="G723" s="225" t="s">
        <v>637</v>
      </c>
      <c r="H723" s="225" t="s">
        <v>644</v>
      </c>
      <c r="I723" s="225" t="s">
        <v>770</v>
      </c>
      <c r="J723" s="225" t="s">
        <v>771</v>
      </c>
      <c r="K723" s="227" t="s">
        <v>1037</v>
      </c>
      <c r="L723" s="123" t="s">
        <v>773</v>
      </c>
      <c r="M723" s="241" t="s">
        <v>774</v>
      </c>
      <c r="N723" s="225" t="s">
        <v>1038</v>
      </c>
    </row>
    <row r="724" spans="1:14">
      <c r="A724" s="225" t="s">
        <v>768</v>
      </c>
      <c r="B724" s="222" t="s">
        <v>791</v>
      </c>
      <c r="C724" s="230">
        <v>45863.557638831022</v>
      </c>
      <c r="D724" s="230">
        <v>45863.557638831022</v>
      </c>
      <c r="E724" s="230">
        <v>45863.75</v>
      </c>
      <c r="F724" s="224">
        <f t="shared" si="11"/>
        <v>0.19236116897809552</v>
      </c>
      <c r="G724" s="225" t="s">
        <v>637</v>
      </c>
      <c r="H724" s="225" t="s">
        <v>644</v>
      </c>
      <c r="I724" s="225" t="s">
        <v>770</v>
      </c>
      <c r="J724" s="225" t="s">
        <v>771</v>
      </c>
      <c r="K724" s="227" t="s">
        <v>1037</v>
      </c>
      <c r="L724" s="123" t="s">
        <v>773</v>
      </c>
      <c r="M724" s="241" t="s">
        <v>774</v>
      </c>
      <c r="N724" s="225" t="s">
        <v>1038</v>
      </c>
    </row>
    <row r="725" spans="1:14">
      <c r="A725" s="225" t="s">
        <v>768</v>
      </c>
      <c r="B725" s="222" t="s">
        <v>792</v>
      </c>
      <c r="C725" s="230">
        <v>45863.557638831022</v>
      </c>
      <c r="D725" s="230">
        <v>45863.557638831022</v>
      </c>
      <c r="E725" s="230">
        <v>45863.75</v>
      </c>
      <c r="F725" s="224">
        <f t="shared" si="11"/>
        <v>0.19236116897809552</v>
      </c>
      <c r="G725" s="225" t="s">
        <v>637</v>
      </c>
      <c r="H725" s="225" t="s">
        <v>644</v>
      </c>
      <c r="I725" s="225" t="s">
        <v>770</v>
      </c>
      <c r="J725" s="225" t="s">
        <v>771</v>
      </c>
      <c r="K725" s="227" t="s">
        <v>1037</v>
      </c>
      <c r="L725" s="123" t="s">
        <v>773</v>
      </c>
      <c r="M725" s="241" t="s">
        <v>774</v>
      </c>
      <c r="N725" s="225" t="s">
        <v>1038</v>
      </c>
    </row>
    <row r="726" spans="1:14">
      <c r="A726" s="225" t="s">
        <v>768</v>
      </c>
      <c r="B726" s="222" t="s">
        <v>793</v>
      </c>
      <c r="C726" s="230">
        <v>45863.557638831022</v>
      </c>
      <c r="D726" s="230">
        <v>45863.557638831022</v>
      </c>
      <c r="E726" s="230">
        <v>45863.75</v>
      </c>
      <c r="F726" s="224">
        <f t="shared" si="11"/>
        <v>0.19236116897809552</v>
      </c>
      <c r="G726" s="225" t="s">
        <v>637</v>
      </c>
      <c r="H726" s="225" t="s">
        <v>644</v>
      </c>
      <c r="I726" s="225" t="s">
        <v>770</v>
      </c>
      <c r="J726" s="225" t="s">
        <v>771</v>
      </c>
      <c r="K726" s="227" t="s">
        <v>1037</v>
      </c>
      <c r="L726" s="123" t="s">
        <v>773</v>
      </c>
      <c r="M726" s="241" t="s">
        <v>774</v>
      </c>
      <c r="N726" s="225" t="s">
        <v>1038</v>
      </c>
    </row>
    <row r="727" spans="1:14">
      <c r="A727" s="225" t="s">
        <v>768</v>
      </c>
      <c r="B727" s="222" t="s">
        <v>794</v>
      </c>
      <c r="C727" s="230">
        <v>45863.557638831022</v>
      </c>
      <c r="D727" s="230">
        <v>45863.557638831022</v>
      </c>
      <c r="E727" s="230">
        <v>45863.75</v>
      </c>
      <c r="F727" s="224">
        <f t="shared" si="11"/>
        <v>0.19236116897809552</v>
      </c>
      <c r="G727" s="225" t="s">
        <v>637</v>
      </c>
      <c r="H727" s="225" t="s">
        <v>644</v>
      </c>
      <c r="I727" s="225" t="s">
        <v>770</v>
      </c>
      <c r="J727" s="225" t="s">
        <v>771</v>
      </c>
      <c r="K727" s="227" t="s">
        <v>1037</v>
      </c>
      <c r="L727" s="123" t="s">
        <v>773</v>
      </c>
      <c r="M727" s="241" t="s">
        <v>774</v>
      </c>
      <c r="N727" s="225" t="s">
        <v>1038</v>
      </c>
    </row>
    <row r="728" spans="1:14">
      <c r="A728" s="225" t="s">
        <v>768</v>
      </c>
      <c r="B728" s="222" t="s">
        <v>795</v>
      </c>
      <c r="C728" s="230">
        <v>45863.557638831022</v>
      </c>
      <c r="D728" s="230">
        <v>45863.557638831022</v>
      </c>
      <c r="E728" s="230">
        <v>45863.75</v>
      </c>
      <c r="F728" s="224">
        <f t="shared" si="11"/>
        <v>0.19236116897809552</v>
      </c>
      <c r="G728" s="225" t="s">
        <v>637</v>
      </c>
      <c r="H728" s="225" t="s">
        <v>644</v>
      </c>
      <c r="I728" s="225" t="s">
        <v>770</v>
      </c>
      <c r="J728" s="225" t="s">
        <v>771</v>
      </c>
      <c r="K728" s="227" t="s">
        <v>1037</v>
      </c>
      <c r="L728" s="123" t="s">
        <v>773</v>
      </c>
      <c r="M728" s="241" t="s">
        <v>774</v>
      </c>
      <c r="N728" s="225" t="s">
        <v>1038</v>
      </c>
    </row>
    <row r="729" spans="1:14">
      <c r="A729" s="225" t="s">
        <v>768</v>
      </c>
      <c r="B729" s="222" t="s">
        <v>796</v>
      </c>
      <c r="C729" s="230">
        <v>45863.557638831022</v>
      </c>
      <c r="D729" s="230">
        <v>45863.557638831022</v>
      </c>
      <c r="E729" s="230">
        <v>45863.75</v>
      </c>
      <c r="F729" s="224">
        <f t="shared" si="11"/>
        <v>0.19236116897809552</v>
      </c>
      <c r="G729" s="225" t="s">
        <v>637</v>
      </c>
      <c r="H729" s="225" t="s">
        <v>644</v>
      </c>
      <c r="I729" s="225" t="s">
        <v>770</v>
      </c>
      <c r="J729" s="225" t="s">
        <v>771</v>
      </c>
      <c r="K729" s="227" t="s">
        <v>1037</v>
      </c>
      <c r="L729" s="123" t="s">
        <v>773</v>
      </c>
      <c r="M729" s="241" t="s">
        <v>774</v>
      </c>
      <c r="N729" s="225" t="s">
        <v>1038</v>
      </c>
    </row>
    <row r="730" spans="1:14">
      <c r="A730" s="225" t="s">
        <v>768</v>
      </c>
      <c r="B730" s="222" t="s">
        <v>797</v>
      </c>
      <c r="C730" s="230">
        <v>45863.557638831022</v>
      </c>
      <c r="D730" s="230">
        <v>45863.557638831022</v>
      </c>
      <c r="E730" s="230">
        <v>45863.75</v>
      </c>
      <c r="F730" s="224">
        <f t="shared" si="11"/>
        <v>0.19236116897809552</v>
      </c>
      <c r="G730" s="225" t="s">
        <v>637</v>
      </c>
      <c r="H730" s="225" t="s">
        <v>644</v>
      </c>
      <c r="I730" s="225" t="s">
        <v>770</v>
      </c>
      <c r="J730" s="225" t="s">
        <v>771</v>
      </c>
      <c r="K730" s="227" t="s">
        <v>1037</v>
      </c>
      <c r="L730" s="123" t="s">
        <v>773</v>
      </c>
      <c r="M730" s="241" t="s">
        <v>774</v>
      </c>
      <c r="N730" s="225" t="s">
        <v>1038</v>
      </c>
    </row>
    <row r="731" spans="1:14">
      <c r="A731" s="225" t="s">
        <v>768</v>
      </c>
      <c r="B731" s="222" t="s">
        <v>798</v>
      </c>
      <c r="C731" s="230">
        <v>45863.557638831022</v>
      </c>
      <c r="D731" s="230">
        <v>45863.557638831022</v>
      </c>
      <c r="E731" s="230">
        <v>45863.75</v>
      </c>
      <c r="F731" s="224">
        <f t="shared" si="11"/>
        <v>0.19236116897809552</v>
      </c>
      <c r="G731" s="225" t="s">
        <v>637</v>
      </c>
      <c r="H731" s="225" t="s">
        <v>644</v>
      </c>
      <c r="I731" s="225" t="s">
        <v>770</v>
      </c>
      <c r="J731" s="225" t="s">
        <v>771</v>
      </c>
      <c r="K731" s="227" t="s">
        <v>1037</v>
      </c>
      <c r="L731" s="123" t="s">
        <v>773</v>
      </c>
      <c r="M731" s="241" t="s">
        <v>774</v>
      </c>
      <c r="N731" s="225" t="s">
        <v>1038</v>
      </c>
    </row>
    <row r="732" spans="1:14">
      <c r="A732" s="225" t="s">
        <v>768</v>
      </c>
      <c r="B732" s="222" t="s">
        <v>799</v>
      </c>
      <c r="C732" s="230">
        <v>45863.557638831022</v>
      </c>
      <c r="D732" s="230">
        <v>45863.557638831022</v>
      </c>
      <c r="E732" s="230">
        <v>45863.75</v>
      </c>
      <c r="F732" s="224">
        <f t="shared" si="11"/>
        <v>0.19236116897809552</v>
      </c>
      <c r="G732" s="225" t="s">
        <v>637</v>
      </c>
      <c r="H732" s="225" t="s">
        <v>644</v>
      </c>
      <c r="I732" s="225" t="s">
        <v>770</v>
      </c>
      <c r="J732" s="225" t="s">
        <v>771</v>
      </c>
      <c r="K732" s="227" t="s">
        <v>1037</v>
      </c>
      <c r="L732" s="123" t="s">
        <v>773</v>
      </c>
      <c r="M732" s="241" t="s">
        <v>774</v>
      </c>
      <c r="N732" s="225" t="s">
        <v>1038</v>
      </c>
    </row>
    <row r="733" spans="1:14">
      <c r="A733" s="225" t="s">
        <v>768</v>
      </c>
      <c r="B733" s="225" t="s">
        <v>800</v>
      </c>
      <c r="C733" s="230">
        <v>45863.557638831022</v>
      </c>
      <c r="D733" s="230">
        <v>45863.557638831022</v>
      </c>
      <c r="E733" s="230">
        <v>45863.75</v>
      </c>
      <c r="F733" s="224">
        <f t="shared" si="11"/>
        <v>0.19236116897809552</v>
      </c>
      <c r="G733" s="225" t="s">
        <v>637</v>
      </c>
      <c r="H733" s="225" t="s">
        <v>644</v>
      </c>
      <c r="I733" s="225" t="s">
        <v>770</v>
      </c>
      <c r="J733" s="225" t="s">
        <v>771</v>
      </c>
      <c r="K733" s="227" t="s">
        <v>1037</v>
      </c>
      <c r="L733" s="123" t="s">
        <v>773</v>
      </c>
      <c r="M733" s="241" t="s">
        <v>774</v>
      </c>
      <c r="N733" s="225" t="s">
        <v>1038</v>
      </c>
    </row>
    <row r="734" spans="1:14">
      <c r="A734" s="225" t="s">
        <v>768</v>
      </c>
      <c r="B734" s="225" t="s">
        <v>801</v>
      </c>
      <c r="C734" s="230">
        <v>45863.557638831022</v>
      </c>
      <c r="D734" s="230">
        <v>45863.557638831022</v>
      </c>
      <c r="E734" s="230">
        <v>45863.75</v>
      </c>
      <c r="F734" s="224">
        <f t="shared" si="11"/>
        <v>0.19236116897809552</v>
      </c>
      <c r="G734" s="225" t="s">
        <v>637</v>
      </c>
      <c r="H734" s="225" t="s">
        <v>644</v>
      </c>
      <c r="I734" s="225" t="s">
        <v>770</v>
      </c>
      <c r="J734" s="225" t="s">
        <v>771</v>
      </c>
      <c r="K734" s="227" t="s">
        <v>1037</v>
      </c>
      <c r="L734" s="123" t="s">
        <v>773</v>
      </c>
      <c r="M734" s="241" t="s">
        <v>774</v>
      </c>
      <c r="N734" s="225" t="s">
        <v>1038</v>
      </c>
    </row>
    <row r="735" spans="1:14">
      <c r="A735" s="225" t="s">
        <v>768</v>
      </c>
      <c r="B735" s="225" t="s">
        <v>802</v>
      </c>
      <c r="C735" s="230">
        <v>45863.557638831022</v>
      </c>
      <c r="D735" s="230">
        <v>45863.557638831022</v>
      </c>
      <c r="E735" s="230">
        <v>45863.75</v>
      </c>
      <c r="F735" s="224">
        <f t="shared" si="11"/>
        <v>0.19236116897809552</v>
      </c>
      <c r="G735" s="225" t="s">
        <v>637</v>
      </c>
      <c r="H735" s="225" t="s">
        <v>644</v>
      </c>
      <c r="I735" s="225" t="s">
        <v>770</v>
      </c>
      <c r="J735" s="225" t="s">
        <v>771</v>
      </c>
      <c r="K735" s="227" t="s">
        <v>1037</v>
      </c>
      <c r="L735" s="123" t="s">
        <v>773</v>
      </c>
      <c r="M735" s="241" t="s">
        <v>774</v>
      </c>
      <c r="N735" s="225" t="s">
        <v>1038</v>
      </c>
    </row>
    <row r="736" spans="1:14">
      <c r="A736" s="225" t="s">
        <v>768</v>
      </c>
      <c r="B736" s="225" t="s">
        <v>803</v>
      </c>
      <c r="C736" s="230">
        <v>45863.557638831022</v>
      </c>
      <c r="D736" s="230">
        <v>45863.557638831022</v>
      </c>
      <c r="E736" s="230">
        <v>45863.75</v>
      </c>
      <c r="F736" s="224">
        <f t="shared" si="11"/>
        <v>0.19236116897809552</v>
      </c>
      <c r="G736" s="225" t="s">
        <v>637</v>
      </c>
      <c r="H736" s="225" t="s">
        <v>644</v>
      </c>
      <c r="I736" s="225" t="s">
        <v>770</v>
      </c>
      <c r="J736" s="225" t="s">
        <v>771</v>
      </c>
      <c r="K736" s="227" t="s">
        <v>1037</v>
      </c>
      <c r="L736" s="123" t="s">
        <v>773</v>
      </c>
      <c r="M736" s="241" t="s">
        <v>774</v>
      </c>
      <c r="N736" s="225" t="s">
        <v>1038</v>
      </c>
    </row>
    <row r="737" spans="1:14">
      <c r="A737" s="225" t="s">
        <v>768</v>
      </c>
      <c r="B737" s="225" t="s">
        <v>804</v>
      </c>
      <c r="C737" s="230">
        <v>45863.557638831022</v>
      </c>
      <c r="D737" s="230">
        <v>45863.557638831022</v>
      </c>
      <c r="E737" s="230">
        <v>45863.75</v>
      </c>
      <c r="F737" s="224">
        <f t="shared" si="11"/>
        <v>0.19236116897809552</v>
      </c>
      <c r="G737" s="225" t="s">
        <v>637</v>
      </c>
      <c r="H737" s="225" t="s">
        <v>644</v>
      </c>
      <c r="I737" s="225" t="s">
        <v>770</v>
      </c>
      <c r="J737" s="225" t="s">
        <v>771</v>
      </c>
      <c r="K737" s="227" t="s">
        <v>1037</v>
      </c>
      <c r="L737" s="123" t="s">
        <v>773</v>
      </c>
      <c r="M737" s="241" t="s">
        <v>774</v>
      </c>
      <c r="N737" s="225" t="s">
        <v>1038</v>
      </c>
    </row>
    <row r="738" spans="1:14">
      <c r="A738" s="225" t="s">
        <v>768</v>
      </c>
      <c r="B738" s="222" t="s">
        <v>805</v>
      </c>
      <c r="C738" s="230">
        <v>45863.557638831022</v>
      </c>
      <c r="D738" s="230">
        <v>45863.557638831022</v>
      </c>
      <c r="E738" s="230">
        <v>45863.75</v>
      </c>
      <c r="F738" s="224">
        <f t="shared" si="11"/>
        <v>0.19236116897809552</v>
      </c>
      <c r="G738" s="225" t="s">
        <v>637</v>
      </c>
      <c r="H738" s="225" t="s">
        <v>644</v>
      </c>
      <c r="I738" s="225" t="s">
        <v>770</v>
      </c>
      <c r="J738" s="225" t="s">
        <v>771</v>
      </c>
      <c r="K738" s="227" t="s">
        <v>1037</v>
      </c>
      <c r="L738" s="123" t="s">
        <v>773</v>
      </c>
      <c r="M738" s="241" t="s">
        <v>774</v>
      </c>
      <c r="N738" s="225" t="s">
        <v>1038</v>
      </c>
    </row>
    <row r="739" spans="1:14">
      <c r="A739" s="225" t="s">
        <v>768</v>
      </c>
      <c r="B739" s="225" t="s">
        <v>806</v>
      </c>
      <c r="C739" s="230">
        <v>45863.557638831022</v>
      </c>
      <c r="D739" s="230">
        <v>45863.557638831022</v>
      </c>
      <c r="E739" s="230">
        <v>45863.75</v>
      </c>
      <c r="F739" s="224">
        <f t="shared" si="11"/>
        <v>0.19236116897809552</v>
      </c>
      <c r="G739" s="225" t="s">
        <v>637</v>
      </c>
      <c r="H739" s="225" t="s">
        <v>644</v>
      </c>
      <c r="I739" s="225" t="s">
        <v>770</v>
      </c>
      <c r="J739" s="225" t="s">
        <v>771</v>
      </c>
      <c r="K739" s="227" t="s">
        <v>1037</v>
      </c>
      <c r="L739" s="123" t="s">
        <v>773</v>
      </c>
      <c r="M739" s="241" t="s">
        <v>774</v>
      </c>
      <c r="N739" s="225" t="s">
        <v>1038</v>
      </c>
    </row>
    <row r="740" spans="1:14">
      <c r="A740" s="225" t="s">
        <v>768</v>
      </c>
      <c r="B740" s="225" t="s">
        <v>807</v>
      </c>
      <c r="C740" s="230">
        <v>45863.557638831022</v>
      </c>
      <c r="D740" s="230">
        <v>45863.557638831022</v>
      </c>
      <c r="E740" s="230">
        <v>45863.75</v>
      </c>
      <c r="F740" s="224">
        <f t="shared" si="11"/>
        <v>0.19236116897809552</v>
      </c>
      <c r="G740" s="225" t="s">
        <v>637</v>
      </c>
      <c r="H740" s="225" t="s">
        <v>644</v>
      </c>
      <c r="I740" s="225" t="s">
        <v>770</v>
      </c>
      <c r="J740" s="225" t="s">
        <v>771</v>
      </c>
      <c r="K740" s="227" t="s">
        <v>1037</v>
      </c>
      <c r="L740" s="123" t="s">
        <v>773</v>
      </c>
      <c r="M740" s="241" t="s">
        <v>774</v>
      </c>
      <c r="N740" s="225" t="s">
        <v>1038</v>
      </c>
    </row>
    <row r="741" spans="1:14">
      <c r="A741" s="225" t="s">
        <v>768</v>
      </c>
      <c r="B741" s="1" t="s">
        <v>808</v>
      </c>
      <c r="C741" s="230">
        <v>45863.557638831022</v>
      </c>
      <c r="D741" s="230">
        <v>45863.557638831022</v>
      </c>
      <c r="E741" s="230">
        <v>45863.75</v>
      </c>
      <c r="F741" s="224">
        <f t="shared" si="11"/>
        <v>0.19236116897809552</v>
      </c>
      <c r="G741" s="225" t="s">
        <v>637</v>
      </c>
      <c r="H741" s="225" t="s">
        <v>644</v>
      </c>
      <c r="I741" s="225" t="s">
        <v>770</v>
      </c>
      <c r="J741" s="225" t="s">
        <v>771</v>
      </c>
      <c r="K741" s="227" t="s">
        <v>1037</v>
      </c>
      <c r="L741" s="123" t="s">
        <v>773</v>
      </c>
      <c r="M741" s="241" t="s">
        <v>774</v>
      </c>
      <c r="N741" s="225" t="s">
        <v>1038</v>
      </c>
    </row>
    <row r="742" spans="1:14">
      <c r="A742" s="225" t="s">
        <v>768</v>
      </c>
      <c r="B742" s="1" t="s">
        <v>809</v>
      </c>
      <c r="C742" s="230">
        <v>45863.557638831022</v>
      </c>
      <c r="D742" s="230">
        <v>45863.557638831022</v>
      </c>
      <c r="E742" s="230">
        <v>45863.75</v>
      </c>
      <c r="F742" s="224">
        <f t="shared" si="11"/>
        <v>0.19236116897809552</v>
      </c>
      <c r="G742" s="225" t="s">
        <v>637</v>
      </c>
      <c r="H742" s="225" t="s">
        <v>644</v>
      </c>
      <c r="I742" s="225" t="s">
        <v>770</v>
      </c>
      <c r="J742" s="225" t="s">
        <v>771</v>
      </c>
      <c r="K742" s="227" t="s">
        <v>1037</v>
      </c>
      <c r="L742" s="123" t="s">
        <v>773</v>
      </c>
      <c r="M742" s="241" t="s">
        <v>774</v>
      </c>
      <c r="N742" s="225" t="s">
        <v>1038</v>
      </c>
    </row>
    <row r="743" spans="1:14">
      <c r="A743" s="225" t="s">
        <v>768</v>
      </c>
      <c r="B743" s="1" t="s">
        <v>810</v>
      </c>
      <c r="C743" s="230">
        <v>45863.557638831022</v>
      </c>
      <c r="D743" s="230">
        <v>45863.557638831022</v>
      </c>
      <c r="E743" s="230">
        <v>45863.75</v>
      </c>
      <c r="F743" s="224">
        <f t="shared" si="11"/>
        <v>0.19236116897809552</v>
      </c>
      <c r="G743" s="225" t="s">
        <v>637</v>
      </c>
      <c r="H743" s="225" t="s">
        <v>644</v>
      </c>
      <c r="I743" s="225" t="s">
        <v>770</v>
      </c>
      <c r="J743" s="225" t="s">
        <v>771</v>
      </c>
      <c r="K743" s="227" t="s">
        <v>1037</v>
      </c>
      <c r="L743" s="123" t="s">
        <v>773</v>
      </c>
      <c r="M743" s="241" t="s">
        <v>774</v>
      </c>
      <c r="N743" s="225" t="s">
        <v>1038</v>
      </c>
    </row>
    <row r="744" spans="1:14">
      <c r="A744" s="225" t="s">
        <v>768</v>
      </c>
      <c r="B744" s="1" t="s">
        <v>811</v>
      </c>
      <c r="C744" s="230">
        <v>45863.557638831022</v>
      </c>
      <c r="D744" s="230">
        <v>45863.557638831022</v>
      </c>
      <c r="E744" s="230">
        <v>45863.75</v>
      </c>
      <c r="F744" s="224">
        <f t="shared" si="11"/>
        <v>0.19236116897809552</v>
      </c>
      <c r="G744" s="225" t="s">
        <v>637</v>
      </c>
      <c r="H744" s="225" t="s">
        <v>644</v>
      </c>
      <c r="I744" s="225" t="s">
        <v>770</v>
      </c>
      <c r="J744" s="225" t="s">
        <v>771</v>
      </c>
      <c r="K744" s="227" t="s">
        <v>1037</v>
      </c>
      <c r="L744" s="123" t="s">
        <v>773</v>
      </c>
      <c r="M744" s="241" t="s">
        <v>774</v>
      </c>
      <c r="N744" s="225" t="s">
        <v>1038</v>
      </c>
    </row>
    <row r="745" spans="1:14">
      <c r="A745" s="225" t="s">
        <v>768</v>
      </c>
      <c r="B745" s="1" t="s">
        <v>812</v>
      </c>
      <c r="C745" s="230">
        <v>45863.557638831022</v>
      </c>
      <c r="D745" s="230">
        <v>45863.557638831022</v>
      </c>
      <c r="E745" s="230">
        <v>45863.75</v>
      </c>
      <c r="F745" s="224">
        <f t="shared" si="11"/>
        <v>0.19236116897809552</v>
      </c>
      <c r="G745" s="225" t="s">
        <v>637</v>
      </c>
      <c r="H745" s="225" t="s">
        <v>644</v>
      </c>
      <c r="I745" s="225" t="s">
        <v>770</v>
      </c>
      <c r="J745" s="225" t="s">
        <v>771</v>
      </c>
      <c r="K745" s="227" t="s">
        <v>1037</v>
      </c>
      <c r="L745" s="123" t="s">
        <v>773</v>
      </c>
      <c r="M745" s="241" t="s">
        <v>774</v>
      </c>
      <c r="N745" s="225" t="s">
        <v>1038</v>
      </c>
    </row>
    <row r="746" spans="1:14">
      <c r="A746" s="225" t="s">
        <v>768</v>
      </c>
      <c r="B746" s="123" t="s">
        <v>813</v>
      </c>
      <c r="C746" s="230">
        <v>45863.557638831022</v>
      </c>
      <c r="D746" s="230">
        <v>45863.557638831022</v>
      </c>
      <c r="E746" s="230">
        <v>45863.75</v>
      </c>
      <c r="F746" s="224">
        <f t="shared" si="11"/>
        <v>0.19236116897809552</v>
      </c>
      <c r="G746" s="225" t="s">
        <v>637</v>
      </c>
      <c r="H746" s="225" t="s">
        <v>644</v>
      </c>
      <c r="I746" s="225" t="s">
        <v>770</v>
      </c>
      <c r="J746" s="225" t="s">
        <v>771</v>
      </c>
      <c r="K746" s="227" t="s">
        <v>1037</v>
      </c>
      <c r="L746" s="123" t="s">
        <v>773</v>
      </c>
      <c r="M746" s="241" t="s">
        <v>774</v>
      </c>
      <c r="N746" s="225" t="s">
        <v>1038</v>
      </c>
    </row>
    <row r="747" spans="1:14">
      <c r="A747" s="225" t="s">
        <v>768</v>
      </c>
      <c r="B747" s="1" t="s">
        <v>814</v>
      </c>
      <c r="C747" s="230">
        <v>45863.557638888888</v>
      </c>
      <c r="D747" s="230">
        <v>45863.557638888888</v>
      </c>
      <c r="E747" s="230">
        <v>45863.75</v>
      </c>
      <c r="F747" s="224">
        <f t="shared" si="11"/>
        <v>0.19236111111240461</v>
      </c>
      <c r="G747" s="225" t="s">
        <v>637</v>
      </c>
      <c r="H747" s="225" t="s">
        <v>644</v>
      </c>
      <c r="I747" s="225" t="s">
        <v>770</v>
      </c>
      <c r="J747" s="225" t="s">
        <v>771</v>
      </c>
      <c r="K747" s="227" t="s">
        <v>1037</v>
      </c>
      <c r="L747" s="123" t="s">
        <v>773</v>
      </c>
      <c r="M747" s="241" t="s">
        <v>774</v>
      </c>
      <c r="N747" s="225" t="s">
        <v>1038</v>
      </c>
    </row>
    <row r="748" spans="1:14">
      <c r="A748" s="225" t="s">
        <v>768</v>
      </c>
      <c r="B748" s="1" t="s">
        <v>815</v>
      </c>
      <c r="C748" s="230">
        <v>45863.557638888888</v>
      </c>
      <c r="D748" s="230">
        <v>45863.557638888888</v>
      </c>
      <c r="E748" s="230">
        <v>45863.75</v>
      </c>
      <c r="F748" s="224">
        <f t="shared" si="11"/>
        <v>0.19236111111240461</v>
      </c>
      <c r="G748" s="225" t="s">
        <v>637</v>
      </c>
      <c r="H748" s="225" t="s">
        <v>644</v>
      </c>
      <c r="I748" s="225" t="s">
        <v>770</v>
      </c>
      <c r="J748" s="225" t="s">
        <v>771</v>
      </c>
      <c r="K748" s="227" t="s">
        <v>1037</v>
      </c>
      <c r="L748" s="123" t="s">
        <v>773</v>
      </c>
      <c r="M748" s="241" t="s">
        <v>774</v>
      </c>
      <c r="N748" s="225" t="s">
        <v>1038</v>
      </c>
    </row>
    <row r="749" spans="1:14">
      <c r="A749" s="225" t="s">
        <v>768</v>
      </c>
      <c r="B749" s="1" t="s">
        <v>769</v>
      </c>
      <c r="C749" s="230">
        <v>45863.557638888888</v>
      </c>
      <c r="D749" s="230">
        <v>45863.557638888888</v>
      </c>
      <c r="E749" s="230">
        <v>45863.75</v>
      </c>
      <c r="F749" s="224">
        <f t="shared" si="11"/>
        <v>0.19236111111240461</v>
      </c>
      <c r="G749" s="225" t="s">
        <v>637</v>
      </c>
      <c r="H749" s="225" t="s">
        <v>644</v>
      </c>
      <c r="I749" s="225" t="s">
        <v>770</v>
      </c>
      <c r="J749" s="225" t="s">
        <v>771</v>
      </c>
      <c r="K749" s="227" t="s">
        <v>1037</v>
      </c>
      <c r="L749" s="123" t="s">
        <v>773</v>
      </c>
      <c r="M749" s="241" t="s">
        <v>774</v>
      </c>
      <c r="N749" s="225" t="s">
        <v>1038</v>
      </c>
    </row>
    <row r="750" spans="1:14">
      <c r="A750" s="225" t="s">
        <v>857</v>
      </c>
      <c r="B750" s="28" t="s">
        <v>658</v>
      </c>
      <c r="C750" s="226">
        <v>45863.612500000003</v>
      </c>
      <c r="D750" s="226">
        <v>45863.612500000003</v>
      </c>
      <c r="E750" s="226">
        <v>45863.711805555555</v>
      </c>
      <c r="F750" s="224">
        <f t="shared" si="11"/>
        <v>9.9305555551836733E-2</v>
      </c>
      <c r="G750" s="225" t="s">
        <v>708</v>
      </c>
      <c r="H750" s="225"/>
      <c r="I750" s="225" t="s">
        <v>598</v>
      </c>
      <c r="J750" s="225" t="s">
        <v>598</v>
      </c>
      <c r="K750" s="227" t="s">
        <v>1039</v>
      </c>
      <c r="L750" s="123" t="s">
        <v>627</v>
      </c>
      <c r="M750" s="241" t="s">
        <v>1040</v>
      </c>
      <c r="N750" s="225" t="s">
        <v>1041</v>
      </c>
    </row>
    <row r="751" spans="1:14">
      <c r="A751" s="225" t="s">
        <v>857</v>
      </c>
      <c r="B751" s="28" t="s">
        <v>651</v>
      </c>
      <c r="C751" s="226">
        <v>45863.612500000003</v>
      </c>
      <c r="D751" s="226">
        <v>45863.612500000003</v>
      </c>
      <c r="E751" s="226">
        <v>45863.711805555555</v>
      </c>
      <c r="F751" s="224">
        <f t="shared" si="11"/>
        <v>9.9305555551836733E-2</v>
      </c>
      <c r="G751" s="225" t="s">
        <v>708</v>
      </c>
      <c r="H751" s="225"/>
      <c r="I751" s="225" t="s">
        <v>598</v>
      </c>
      <c r="J751" s="225" t="s">
        <v>598</v>
      </c>
      <c r="K751" s="227" t="s">
        <v>1039</v>
      </c>
      <c r="L751" s="123" t="s">
        <v>627</v>
      </c>
      <c r="M751" s="241" t="s">
        <v>1040</v>
      </c>
      <c r="N751" s="225" t="s">
        <v>1041</v>
      </c>
    </row>
    <row r="752" spans="1:14">
      <c r="A752" s="225" t="s">
        <v>857</v>
      </c>
      <c r="B752" s="28" t="s">
        <v>659</v>
      </c>
      <c r="C752" s="226">
        <v>45863.612500000003</v>
      </c>
      <c r="D752" s="226">
        <v>45863.612500000003</v>
      </c>
      <c r="E752" s="226">
        <v>45863.711805555555</v>
      </c>
      <c r="F752" s="224">
        <f t="shared" si="11"/>
        <v>9.9305555551836733E-2</v>
      </c>
      <c r="G752" s="225" t="s">
        <v>708</v>
      </c>
      <c r="H752" s="225"/>
      <c r="I752" s="225" t="s">
        <v>598</v>
      </c>
      <c r="J752" s="225" t="s">
        <v>598</v>
      </c>
      <c r="K752" s="227" t="s">
        <v>1039</v>
      </c>
      <c r="L752" s="123" t="s">
        <v>627</v>
      </c>
      <c r="M752" s="241" t="s">
        <v>1040</v>
      </c>
      <c r="N752" s="225" t="s">
        <v>1041</v>
      </c>
    </row>
    <row r="753" spans="1:14">
      <c r="A753" s="225" t="s">
        <v>857</v>
      </c>
      <c r="B753" s="28" t="s">
        <v>622</v>
      </c>
      <c r="C753" s="226">
        <v>45863.612500000003</v>
      </c>
      <c r="D753" s="226">
        <v>45863.612500000003</v>
      </c>
      <c r="E753" s="226">
        <v>45863.711805555555</v>
      </c>
      <c r="F753" s="224">
        <f t="shared" si="11"/>
        <v>9.9305555551836733E-2</v>
      </c>
      <c r="G753" s="225" t="s">
        <v>708</v>
      </c>
      <c r="H753" s="225"/>
      <c r="I753" s="225" t="s">
        <v>598</v>
      </c>
      <c r="J753" s="225" t="s">
        <v>598</v>
      </c>
      <c r="K753" s="227" t="s">
        <v>1039</v>
      </c>
      <c r="L753" s="123" t="s">
        <v>627</v>
      </c>
      <c r="M753" s="241" t="s">
        <v>1040</v>
      </c>
      <c r="N753" s="225" t="s">
        <v>1041</v>
      </c>
    </row>
    <row r="754" spans="1:14">
      <c r="A754" s="225" t="s">
        <v>860</v>
      </c>
      <c r="B754" s="28" t="s">
        <v>658</v>
      </c>
      <c r="C754" s="226">
        <v>45864.320833333331</v>
      </c>
      <c r="D754" s="226">
        <v>45864.320833333331</v>
      </c>
      <c r="E754" s="226">
        <v>45864.381944444445</v>
      </c>
      <c r="F754" s="224">
        <f t="shared" si="11"/>
        <v>6.1111111113859806E-2</v>
      </c>
      <c r="G754" s="225" t="s">
        <v>708</v>
      </c>
      <c r="H754" s="225"/>
      <c r="I754" s="225" t="s">
        <v>598</v>
      </c>
      <c r="J754" s="225" t="s">
        <v>598</v>
      </c>
      <c r="K754" s="227" t="s">
        <v>1042</v>
      </c>
      <c r="L754" s="123" t="s">
        <v>627</v>
      </c>
      <c r="M754" s="241" t="s">
        <v>1040</v>
      </c>
      <c r="N754" s="225" t="s">
        <v>1041</v>
      </c>
    </row>
    <row r="755" spans="1:14">
      <c r="A755" s="225" t="s">
        <v>860</v>
      </c>
      <c r="B755" s="28" t="s">
        <v>651</v>
      </c>
      <c r="C755" s="226">
        <v>45864.320833333331</v>
      </c>
      <c r="D755" s="226">
        <v>45864.320833333331</v>
      </c>
      <c r="E755" s="226">
        <v>45864.381944444445</v>
      </c>
      <c r="F755" s="224">
        <f t="shared" si="11"/>
        <v>6.1111111113859806E-2</v>
      </c>
      <c r="G755" s="225" t="s">
        <v>708</v>
      </c>
      <c r="H755" s="225"/>
      <c r="I755" s="225" t="s">
        <v>598</v>
      </c>
      <c r="J755" s="225" t="s">
        <v>598</v>
      </c>
      <c r="K755" s="227" t="s">
        <v>1042</v>
      </c>
      <c r="L755" s="123" t="s">
        <v>627</v>
      </c>
      <c r="M755" s="241" t="s">
        <v>1040</v>
      </c>
      <c r="N755" s="225" t="s">
        <v>1041</v>
      </c>
    </row>
    <row r="756" spans="1:14">
      <c r="A756" s="225" t="s">
        <v>860</v>
      </c>
      <c r="B756" s="28" t="s">
        <v>659</v>
      </c>
      <c r="C756" s="226">
        <v>45864.320833333331</v>
      </c>
      <c r="D756" s="226">
        <v>45864.320833333331</v>
      </c>
      <c r="E756" s="226">
        <v>45864.381944444445</v>
      </c>
      <c r="F756" s="224">
        <f t="shared" si="11"/>
        <v>6.1111111113859806E-2</v>
      </c>
      <c r="G756" s="225" t="s">
        <v>708</v>
      </c>
      <c r="H756" s="225"/>
      <c r="I756" s="225" t="s">
        <v>598</v>
      </c>
      <c r="J756" s="225" t="s">
        <v>598</v>
      </c>
      <c r="K756" s="227" t="s">
        <v>1042</v>
      </c>
      <c r="L756" s="123" t="s">
        <v>627</v>
      </c>
      <c r="M756" s="241" t="s">
        <v>1040</v>
      </c>
      <c r="N756" s="225" t="s">
        <v>1041</v>
      </c>
    </row>
    <row r="757" spans="1:14">
      <c r="A757" s="225" t="s">
        <v>860</v>
      </c>
      <c r="B757" s="28" t="s">
        <v>622</v>
      </c>
      <c r="C757" s="226">
        <v>45864.320833333331</v>
      </c>
      <c r="D757" s="226">
        <v>45864.320833333331</v>
      </c>
      <c r="E757" s="226">
        <v>45864.381944444445</v>
      </c>
      <c r="F757" s="224">
        <f t="shared" si="11"/>
        <v>6.1111111113859806E-2</v>
      </c>
      <c r="G757" s="225" t="s">
        <v>708</v>
      </c>
      <c r="H757" s="225"/>
      <c r="I757" s="225" t="s">
        <v>598</v>
      </c>
      <c r="J757" s="225" t="s">
        <v>598</v>
      </c>
      <c r="K757" s="227" t="s">
        <v>1042</v>
      </c>
      <c r="L757" s="123" t="s">
        <v>627</v>
      </c>
      <c r="M757" s="241" t="s">
        <v>1040</v>
      </c>
      <c r="N757" s="225" t="s">
        <v>1041</v>
      </c>
    </row>
    <row r="758" spans="1:14">
      <c r="A758" s="1" t="s">
        <v>862</v>
      </c>
      <c r="B758" s="1" t="s">
        <v>612</v>
      </c>
      <c r="C758" s="226">
        <v>45864.384027777778</v>
      </c>
      <c r="D758" s="230">
        <v>45864.384027777778</v>
      </c>
      <c r="E758" s="230">
        <v>45864.427083333336</v>
      </c>
      <c r="F758" s="224">
        <f t="shared" si="11"/>
        <v>4.3055555557657499E-2</v>
      </c>
      <c r="G758" s="225" t="s">
        <v>613</v>
      </c>
      <c r="H758" s="225"/>
      <c r="I758" s="225" t="s">
        <v>614</v>
      </c>
      <c r="J758" s="225" t="s">
        <v>615</v>
      </c>
      <c r="K758" s="1" t="s">
        <v>1030</v>
      </c>
      <c r="L758" s="123" t="s">
        <v>655</v>
      </c>
      <c r="M758" s="241" t="s">
        <v>618</v>
      </c>
      <c r="N758" s="225" t="s">
        <v>1031</v>
      </c>
    </row>
    <row r="759" spans="1:14">
      <c r="A759" s="1" t="s">
        <v>870</v>
      </c>
      <c r="B759" s="1" t="s">
        <v>612</v>
      </c>
      <c r="C759" s="226">
        <v>45864.384027777778</v>
      </c>
      <c r="D759" s="230">
        <v>45864.384027777778</v>
      </c>
      <c r="E759" s="230">
        <v>45864.427083333336</v>
      </c>
      <c r="F759" s="224">
        <f t="shared" si="11"/>
        <v>4.3055555557657499E-2</v>
      </c>
      <c r="G759" s="225" t="s">
        <v>613</v>
      </c>
      <c r="H759" s="225"/>
      <c r="I759" s="225" t="s">
        <v>614</v>
      </c>
      <c r="J759" s="225" t="s">
        <v>615</v>
      </c>
      <c r="K759" s="1" t="s">
        <v>1030</v>
      </c>
      <c r="L759" s="123" t="s">
        <v>655</v>
      </c>
      <c r="M759" s="241" t="s">
        <v>618</v>
      </c>
      <c r="N759" s="225" t="s">
        <v>1031</v>
      </c>
    </row>
    <row r="760" spans="1:14">
      <c r="A760" s="1" t="s">
        <v>643</v>
      </c>
      <c r="B760" s="1" t="s">
        <v>612</v>
      </c>
      <c r="C760" s="226">
        <v>45864.384027777778</v>
      </c>
      <c r="D760" s="230">
        <v>45864.384027777778</v>
      </c>
      <c r="E760" s="230">
        <v>45864.427083333336</v>
      </c>
      <c r="F760" s="224">
        <f t="shared" si="11"/>
        <v>4.3055555557657499E-2</v>
      </c>
      <c r="G760" s="225" t="s">
        <v>613</v>
      </c>
      <c r="H760" s="225"/>
      <c r="I760" s="225" t="s">
        <v>614</v>
      </c>
      <c r="J760" s="225" t="s">
        <v>615</v>
      </c>
      <c r="K760" s="1" t="s">
        <v>1030</v>
      </c>
      <c r="L760" s="123" t="s">
        <v>655</v>
      </c>
      <c r="M760" s="241" t="s">
        <v>618</v>
      </c>
      <c r="N760" s="225" t="s">
        <v>1031</v>
      </c>
    </row>
    <row r="761" spans="1:14">
      <c r="A761" s="1" t="s">
        <v>759</v>
      </c>
      <c r="B761" s="1" t="s">
        <v>612</v>
      </c>
      <c r="C761" s="226">
        <v>45864.384027777778</v>
      </c>
      <c r="D761" s="230">
        <v>45864.384027777778</v>
      </c>
      <c r="E761" s="230">
        <v>45864.427083333336</v>
      </c>
      <c r="F761" s="224">
        <f t="shared" si="11"/>
        <v>4.3055555557657499E-2</v>
      </c>
      <c r="G761" s="225" t="s">
        <v>613</v>
      </c>
      <c r="H761" s="225"/>
      <c r="I761" s="225" t="s">
        <v>614</v>
      </c>
      <c r="J761" s="225" t="s">
        <v>615</v>
      </c>
      <c r="K761" s="1" t="s">
        <v>1030</v>
      </c>
      <c r="L761" s="123" t="s">
        <v>655</v>
      </c>
      <c r="M761" s="241" t="s">
        <v>618</v>
      </c>
      <c r="N761" s="225" t="s">
        <v>1031</v>
      </c>
    </row>
    <row r="762" spans="1:14">
      <c r="A762" s="1" t="s">
        <v>850</v>
      </c>
      <c r="B762" s="1" t="s">
        <v>612</v>
      </c>
      <c r="C762" s="226">
        <v>45864.384027777778</v>
      </c>
      <c r="D762" s="230">
        <v>45864.384027777778</v>
      </c>
      <c r="E762" s="230">
        <v>45864.427083333336</v>
      </c>
      <c r="F762" s="224">
        <f t="shared" si="11"/>
        <v>4.3055555557657499E-2</v>
      </c>
      <c r="G762" s="225" t="s">
        <v>613</v>
      </c>
      <c r="H762" s="225"/>
      <c r="I762" s="225" t="s">
        <v>614</v>
      </c>
      <c r="J762" s="225" t="s">
        <v>615</v>
      </c>
      <c r="K762" s="1" t="s">
        <v>1030</v>
      </c>
      <c r="L762" s="123" t="s">
        <v>655</v>
      </c>
      <c r="M762" s="241" t="s">
        <v>618</v>
      </c>
      <c r="N762" s="225" t="s">
        <v>1031</v>
      </c>
    </row>
    <row r="763" spans="1:14">
      <c r="A763" s="222" t="s">
        <v>704</v>
      </c>
      <c r="B763" s="222" t="s">
        <v>612</v>
      </c>
      <c r="C763" s="229">
        <v>45864.396527777775</v>
      </c>
      <c r="D763" s="229">
        <v>45864.396527777775</v>
      </c>
      <c r="E763" s="223">
        <v>45864.45</v>
      </c>
      <c r="F763" s="224">
        <f t="shared" si="11"/>
        <v>5.3472222221898846E-2</v>
      </c>
      <c r="G763" s="225" t="s">
        <v>708</v>
      </c>
      <c r="H763" s="225"/>
      <c r="I763" s="225" t="s">
        <v>598</v>
      </c>
      <c r="J763" s="225" t="s">
        <v>598</v>
      </c>
      <c r="K763" s="227" t="s">
        <v>1042</v>
      </c>
      <c r="L763" s="123" t="s">
        <v>627</v>
      </c>
      <c r="M763" s="241" t="s">
        <v>1040</v>
      </c>
      <c r="N763" s="225" t="s">
        <v>1041</v>
      </c>
    </row>
    <row r="764" spans="1:14">
      <c r="A764" s="222" t="s">
        <v>704</v>
      </c>
      <c r="B764" s="222" t="s">
        <v>651</v>
      </c>
      <c r="C764" s="229">
        <v>45864.396527777775</v>
      </c>
      <c r="D764" s="229">
        <v>45864.396527777775</v>
      </c>
      <c r="E764" s="223">
        <v>45864.45</v>
      </c>
      <c r="F764" s="224">
        <f t="shared" si="11"/>
        <v>5.3472222221898846E-2</v>
      </c>
      <c r="G764" s="225" t="s">
        <v>708</v>
      </c>
      <c r="H764" s="225"/>
      <c r="I764" s="225" t="s">
        <v>598</v>
      </c>
      <c r="J764" s="225" t="s">
        <v>598</v>
      </c>
      <c r="K764" s="227" t="s">
        <v>1042</v>
      </c>
      <c r="L764" s="123" t="s">
        <v>627</v>
      </c>
      <c r="M764" s="241" t="s">
        <v>1040</v>
      </c>
      <c r="N764" s="225" t="s">
        <v>1041</v>
      </c>
    </row>
    <row r="765" spans="1:14">
      <c r="A765" s="222" t="s">
        <v>704</v>
      </c>
      <c r="B765" s="222" t="s">
        <v>658</v>
      </c>
      <c r="C765" s="229">
        <v>45864.396527777775</v>
      </c>
      <c r="D765" s="229">
        <v>45864.396527777775</v>
      </c>
      <c r="E765" s="223">
        <v>45864.45</v>
      </c>
      <c r="F765" s="224">
        <f t="shared" si="11"/>
        <v>5.3472222221898846E-2</v>
      </c>
      <c r="G765" s="225" t="s">
        <v>708</v>
      </c>
      <c r="H765" s="225"/>
      <c r="I765" s="225" t="s">
        <v>598</v>
      </c>
      <c r="J765" s="225" t="s">
        <v>598</v>
      </c>
      <c r="K765" s="227" t="s">
        <v>1042</v>
      </c>
      <c r="L765" s="123" t="s">
        <v>627</v>
      </c>
      <c r="M765" s="241" t="s">
        <v>1040</v>
      </c>
      <c r="N765" s="225" t="s">
        <v>1041</v>
      </c>
    </row>
    <row r="766" spans="1:14">
      <c r="A766" s="222" t="s">
        <v>704</v>
      </c>
      <c r="B766" s="222" t="s">
        <v>622</v>
      </c>
      <c r="C766" s="229">
        <v>45864.396527777775</v>
      </c>
      <c r="D766" s="229">
        <v>45864.396527777775</v>
      </c>
      <c r="E766" s="223">
        <v>45864.45</v>
      </c>
      <c r="F766" s="224">
        <f t="shared" si="11"/>
        <v>5.3472222221898846E-2</v>
      </c>
      <c r="G766" s="225" t="s">
        <v>708</v>
      </c>
      <c r="H766" s="225"/>
      <c r="I766" s="225" t="s">
        <v>598</v>
      </c>
      <c r="J766" s="225" t="s">
        <v>598</v>
      </c>
      <c r="K766" s="227" t="s">
        <v>1042</v>
      </c>
      <c r="L766" s="123" t="s">
        <v>627</v>
      </c>
      <c r="M766" s="241" t="s">
        <v>1040</v>
      </c>
      <c r="N766" s="225" t="s">
        <v>1041</v>
      </c>
    </row>
    <row r="767" spans="1:14">
      <c r="A767" s="1" t="s">
        <v>855</v>
      </c>
      <c r="B767" s="1" t="s">
        <v>622</v>
      </c>
      <c r="C767" s="230">
        <v>45864.451388888891</v>
      </c>
      <c r="D767" s="230">
        <v>45864.451388888891</v>
      </c>
      <c r="E767" s="230">
        <v>45864.578472222223</v>
      </c>
      <c r="F767" s="224">
        <f t="shared" si="11"/>
        <v>0.12708333333284827</v>
      </c>
      <c r="G767" s="225" t="s">
        <v>708</v>
      </c>
      <c r="H767" s="225"/>
      <c r="I767" s="225" t="s">
        <v>598</v>
      </c>
      <c r="J767" s="225" t="s">
        <v>598</v>
      </c>
      <c r="K767" s="227" t="s">
        <v>1042</v>
      </c>
      <c r="L767" s="123" t="s">
        <v>627</v>
      </c>
      <c r="M767" s="241" t="s">
        <v>1040</v>
      </c>
      <c r="N767" s="225" t="s">
        <v>1041</v>
      </c>
    </row>
    <row r="768" spans="1:14">
      <c r="A768" s="1" t="s">
        <v>855</v>
      </c>
      <c r="B768" s="1" t="s">
        <v>658</v>
      </c>
      <c r="C768" s="230">
        <v>45864.451388888891</v>
      </c>
      <c r="D768" s="230">
        <v>45864.451388888891</v>
      </c>
      <c r="E768" s="230">
        <v>45864.578472222223</v>
      </c>
      <c r="F768" s="224">
        <f t="shared" si="11"/>
        <v>0.12708333333284827</v>
      </c>
      <c r="G768" s="225" t="s">
        <v>708</v>
      </c>
      <c r="H768" s="225"/>
      <c r="I768" s="225" t="s">
        <v>598</v>
      </c>
      <c r="J768" s="225" t="s">
        <v>598</v>
      </c>
      <c r="K768" s="227" t="s">
        <v>1042</v>
      </c>
      <c r="L768" s="123" t="s">
        <v>627</v>
      </c>
      <c r="M768" s="241" t="s">
        <v>1040</v>
      </c>
      <c r="N768" s="225" t="s">
        <v>1041</v>
      </c>
    </row>
    <row r="769" spans="1:14">
      <c r="A769" s="1" t="s">
        <v>855</v>
      </c>
      <c r="B769" s="1" t="s">
        <v>651</v>
      </c>
      <c r="C769" s="230">
        <v>45864.451388888891</v>
      </c>
      <c r="D769" s="230">
        <v>45864.451388888891</v>
      </c>
      <c r="E769" s="230">
        <v>45864.578472222223</v>
      </c>
      <c r="F769" s="224">
        <f t="shared" si="11"/>
        <v>0.12708333333284827</v>
      </c>
      <c r="G769" s="225" t="s">
        <v>708</v>
      </c>
      <c r="H769" s="225"/>
      <c r="I769" s="225" t="s">
        <v>598</v>
      </c>
      <c r="J769" s="225" t="s">
        <v>598</v>
      </c>
      <c r="K769" s="227" t="s">
        <v>1042</v>
      </c>
      <c r="L769" s="123" t="s">
        <v>627</v>
      </c>
      <c r="M769" s="241" t="s">
        <v>1040</v>
      </c>
      <c r="N769" s="225" t="s">
        <v>1041</v>
      </c>
    </row>
    <row r="770" spans="1:14">
      <c r="A770" s="1" t="s">
        <v>855</v>
      </c>
      <c r="B770" s="1" t="s">
        <v>612</v>
      </c>
      <c r="C770" s="230">
        <v>45864.451388888891</v>
      </c>
      <c r="D770" s="230">
        <v>45864.451388888891</v>
      </c>
      <c r="E770" s="230">
        <v>45864.578472222223</v>
      </c>
      <c r="F770" s="224">
        <f t="shared" ref="F770:F833" si="12">E770-D770</f>
        <v>0.12708333333284827</v>
      </c>
      <c r="G770" s="225" t="s">
        <v>708</v>
      </c>
      <c r="H770" s="225"/>
      <c r="I770" s="225" t="s">
        <v>598</v>
      </c>
      <c r="J770" s="225" t="s">
        <v>598</v>
      </c>
      <c r="K770" s="227" t="s">
        <v>1042</v>
      </c>
      <c r="L770" s="123" t="s">
        <v>627</v>
      </c>
      <c r="M770" s="241" t="s">
        <v>1040</v>
      </c>
      <c r="N770" s="225" t="s">
        <v>1041</v>
      </c>
    </row>
    <row r="771" spans="1:14">
      <c r="A771" s="1" t="s">
        <v>729</v>
      </c>
      <c r="B771" s="1" t="s">
        <v>747</v>
      </c>
      <c r="C771" s="230">
        <v>45864.512499999997</v>
      </c>
      <c r="D771" s="230">
        <v>45864.512499999997</v>
      </c>
      <c r="E771" s="230">
        <v>45864.568749999999</v>
      </c>
      <c r="F771" s="224">
        <f t="shared" si="12"/>
        <v>5.6250000001455192E-2</v>
      </c>
      <c r="G771" s="225" t="s">
        <v>613</v>
      </c>
      <c r="I771" s="1" t="s">
        <v>750</v>
      </c>
      <c r="J771" s="1" t="s">
        <v>275</v>
      </c>
      <c r="K771" s="1" t="s">
        <v>1043</v>
      </c>
      <c r="L771" s="1" t="s">
        <v>752</v>
      </c>
      <c r="M771" s="241" t="s">
        <v>821</v>
      </c>
      <c r="N771" s="225" t="s">
        <v>1044</v>
      </c>
    </row>
    <row r="772" spans="1:14">
      <c r="A772" s="1" t="s">
        <v>856</v>
      </c>
      <c r="B772" s="1" t="s">
        <v>658</v>
      </c>
      <c r="C772" s="230">
        <v>45864.582638888889</v>
      </c>
      <c r="D772" s="230">
        <v>45864.582638888889</v>
      </c>
      <c r="E772" s="230">
        <v>45864.636805555558</v>
      </c>
      <c r="F772" s="224">
        <f t="shared" si="12"/>
        <v>5.4166666668606922E-2</v>
      </c>
      <c r="G772" s="225" t="s">
        <v>708</v>
      </c>
      <c r="H772" s="225"/>
      <c r="I772" s="225" t="s">
        <v>598</v>
      </c>
      <c r="J772" s="225" t="s">
        <v>598</v>
      </c>
      <c r="K772" s="227" t="s">
        <v>1042</v>
      </c>
      <c r="L772" s="123" t="s">
        <v>627</v>
      </c>
      <c r="M772" s="241" t="s">
        <v>1040</v>
      </c>
      <c r="N772" s="225" t="s">
        <v>1041</v>
      </c>
    </row>
    <row r="773" spans="1:14">
      <c r="A773" s="1" t="s">
        <v>856</v>
      </c>
      <c r="B773" s="1" t="s">
        <v>651</v>
      </c>
      <c r="C773" s="230">
        <v>45864.582638888889</v>
      </c>
      <c r="D773" s="230">
        <v>45864.582638888889</v>
      </c>
      <c r="E773" s="230">
        <v>45864.636805555558</v>
      </c>
      <c r="F773" s="224">
        <f t="shared" si="12"/>
        <v>5.4166666668606922E-2</v>
      </c>
      <c r="G773" s="225" t="s">
        <v>708</v>
      </c>
      <c r="H773" s="225"/>
      <c r="I773" s="225" t="s">
        <v>598</v>
      </c>
      <c r="J773" s="225" t="s">
        <v>598</v>
      </c>
      <c r="K773" s="227" t="s">
        <v>1042</v>
      </c>
      <c r="L773" s="123" t="s">
        <v>627</v>
      </c>
      <c r="M773" s="241" t="s">
        <v>1040</v>
      </c>
      <c r="N773" s="225" t="s">
        <v>1041</v>
      </c>
    </row>
    <row r="774" spans="1:14">
      <c r="A774" s="1" t="s">
        <v>861</v>
      </c>
      <c r="B774" s="1" t="s">
        <v>651</v>
      </c>
      <c r="C774" s="230">
        <v>45864.666666666664</v>
      </c>
      <c r="D774" s="230">
        <v>45864.666666666664</v>
      </c>
      <c r="E774" s="230">
        <v>45865.416666666664</v>
      </c>
      <c r="F774" s="224">
        <f t="shared" si="12"/>
        <v>0.75</v>
      </c>
      <c r="G774" s="225" t="s">
        <v>708</v>
      </c>
      <c r="H774" s="225"/>
      <c r="I774" s="225" t="s">
        <v>598</v>
      </c>
      <c r="J774" s="225" t="s">
        <v>598</v>
      </c>
      <c r="K774" s="227" t="s">
        <v>1045</v>
      </c>
      <c r="L774" s="123" t="s">
        <v>627</v>
      </c>
      <c r="M774" s="241" t="s">
        <v>1040</v>
      </c>
      <c r="N774" s="225" t="s">
        <v>1041</v>
      </c>
    </row>
    <row r="775" spans="1:14">
      <c r="A775" s="1" t="s">
        <v>861</v>
      </c>
      <c r="B775" s="1" t="s">
        <v>658</v>
      </c>
      <c r="C775" s="230">
        <v>45864.666666666664</v>
      </c>
      <c r="D775" s="230">
        <v>45864.666666666664</v>
      </c>
      <c r="E775" s="230">
        <v>45865.416666666664</v>
      </c>
      <c r="F775" s="224">
        <f t="shared" si="12"/>
        <v>0.75</v>
      </c>
      <c r="G775" s="225" t="s">
        <v>708</v>
      </c>
      <c r="H775" s="225"/>
      <c r="I775" s="225" t="s">
        <v>598</v>
      </c>
      <c r="J775" s="225" t="s">
        <v>598</v>
      </c>
      <c r="K775" s="227" t="s">
        <v>1045</v>
      </c>
      <c r="L775" s="123" t="s">
        <v>627</v>
      </c>
      <c r="M775" s="241" t="s">
        <v>1040</v>
      </c>
      <c r="N775" s="225" t="s">
        <v>1041</v>
      </c>
    </row>
    <row r="776" spans="1:14">
      <c r="A776" s="1" t="s">
        <v>862</v>
      </c>
      <c r="B776" s="1" t="s">
        <v>612</v>
      </c>
      <c r="C776" s="226">
        <v>45864.920138888891</v>
      </c>
      <c r="D776" s="226">
        <v>45864.920138888891</v>
      </c>
      <c r="E776" s="230">
        <v>45865.298611111109</v>
      </c>
      <c r="F776" s="224">
        <f t="shared" si="12"/>
        <v>0.37847222221898846</v>
      </c>
      <c r="G776" s="225" t="s">
        <v>613</v>
      </c>
      <c r="H776" s="225"/>
      <c r="I776" s="225" t="s">
        <v>614</v>
      </c>
      <c r="J776" s="225" t="s">
        <v>615</v>
      </c>
      <c r="K776" s="1" t="s">
        <v>1030</v>
      </c>
      <c r="L776" s="123" t="s">
        <v>655</v>
      </c>
      <c r="M776" s="241" t="s">
        <v>618</v>
      </c>
      <c r="N776" s="225" t="s">
        <v>1031</v>
      </c>
    </row>
    <row r="777" spans="1:14">
      <c r="A777" s="1" t="s">
        <v>870</v>
      </c>
      <c r="B777" s="1" t="s">
        <v>612</v>
      </c>
      <c r="C777" s="226">
        <v>45864.920138888891</v>
      </c>
      <c r="D777" s="226">
        <v>45864.920138888891</v>
      </c>
      <c r="E777" s="230">
        <v>45865.298611111109</v>
      </c>
      <c r="F777" s="224">
        <f t="shared" si="12"/>
        <v>0.37847222221898846</v>
      </c>
      <c r="G777" s="225" t="s">
        <v>613</v>
      </c>
      <c r="H777" s="225"/>
      <c r="I777" s="225" t="s">
        <v>614</v>
      </c>
      <c r="J777" s="225" t="s">
        <v>615</v>
      </c>
      <c r="K777" s="1" t="s">
        <v>1030</v>
      </c>
      <c r="L777" s="123" t="s">
        <v>655</v>
      </c>
      <c r="M777" s="241" t="s">
        <v>618</v>
      </c>
      <c r="N777" s="225" t="s">
        <v>1031</v>
      </c>
    </row>
    <row r="778" spans="1:14">
      <c r="A778" s="1" t="s">
        <v>643</v>
      </c>
      <c r="B778" s="1" t="s">
        <v>612</v>
      </c>
      <c r="C778" s="226">
        <v>45864.920138888891</v>
      </c>
      <c r="D778" s="226">
        <v>45864.920138888891</v>
      </c>
      <c r="E778" s="230">
        <v>45865.298611111109</v>
      </c>
      <c r="F778" s="224">
        <f t="shared" si="12"/>
        <v>0.37847222221898846</v>
      </c>
      <c r="G778" s="225" t="s">
        <v>613</v>
      </c>
      <c r="H778" s="225"/>
      <c r="I778" s="225" t="s">
        <v>614</v>
      </c>
      <c r="J778" s="225" t="s">
        <v>615</v>
      </c>
      <c r="K778" s="1" t="s">
        <v>1030</v>
      </c>
      <c r="L778" s="123" t="s">
        <v>655</v>
      </c>
      <c r="M778" s="241" t="s">
        <v>618</v>
      </c>
      <c r="N778" s="225" t="s">
        <v>1031</v>
      </c>
    </row>
    <row r="779" spans="1:14">
      <c r="A779" s="1" t="s">
        <v>759</v>
      </c>
      <c r="B779" s="1" t="s">
        <v>612</v>
      </c>
      <c r="C779" s="226">
        <v>45864.920138888891</v>
      </c>
      <c r="D779" s="226">
        <v>45864.920138888891</v>
      </c>
      <c r="E779" s="230">
        <v>45865.298611111109</v>
      </c>
      <c r="F779" s="224">
        <f t="shared" si="12"/>
        <v>0.37847222221898846</v>
      </c>
      <c r="G779" s="225" t="s">
        <v>613</v>
      </c>
      <c r="H779" s="225"/>
      <c r="I779" s="225" t="s">
        <v>614</v>
      </c>
      <c r="J779" s="225" t="s">
        <v>615</v>
      </c>
      <c r="K779" s="1" t="s">
        <v>1030</v>
      </c>
      <c r="L779" s="123" t="s">
        <v>655</v>
      </c>
      <c r="M779" s="241" t="s">
        <v>618</v>
      </c>
      <c r="N779" s="225" t="s">
        <v>1031</v>
      </c>
    </row>
    <row r="780" spans="1:14">
      <c r="A780" s="1" t="s">
        <v>850</v>
      </c>
      <c r="B780" s="1" t="s">
        <v>612</v>
      </c>
      <c r="C780" s="226">
        <v>45864.920138888891</v>
      </c>
      <c r="D780" s="226">
        <v>45864.920138888891</v>
      </c>
      <c r="E780" s="230">
        <v>45865.298611111109</v>
      </c>
      <c r="F780" s="224">
        <f t="shared" si="12"/>
        <v>0.37847222221898846</v>
      </c>
      <c r="G780" s="225" t="s">
        <v>613</v>
      </c>
      <c r="H780" s="225"/>
      <c r="I780" s="225" t="s">
        <v>614</v>
      </c>
      <c r="J780" s="225" t="s">
        <v>615</v>
      </c>
      <c r="K780" s="1" t="s">
        <v>1030</v>
      </c>
      <c r="L780" s="123" t="s">
        <v>655</v>
      </c>
      <c r="M780" s="241" t="s">
        <v>618</v>
      </c>
      <c r="N780" s="225" t="s">
        <v>1031</v>
      </c>
    </row>
    <row r="781" spans="1:14">
      <c r="A781" s="222" t="s">
        <v>704</v>
      </c>
      <c r="B781" s="222" t="s">
        <v>612</v>
      </c>
      <c r="C781" s="229">
        <v>45865.430555555555</v>
      </c>
      <c r="D781" s="229">
        <v>45865.430555555555</v>
      </c>
      <c r="E781" s="223">
        <v>45865.473611111112</v>
      </c>
      <c r="F781" s="224">
        <f t="shared" si="12"/>
        <v>4.3055555557657499E-2</v>
      </c>
      <c r="G781" s="225" t="s">
        <v>708</v>
      </c>
      <c r="H781" s="225"/>
      <c r="I781" s="225" t="s">
        <v>598</v>
      </c>
      <c r="J781" s="225" t="s">
        <v>598</v>
      </c>
      <c r="K781" s="227" t="s">
        <v>1046</v>
      </c>
      <c r="L781" s="123" t="s">
        <v>627</v>
      </c>
      <c r="M781" s="241" t="s">
        <v>1040</v>
      </c>
      <c r="N781" s="225" t="s">
        <v>1041</v>
      </c>
    </row>
    <row r="782" spans="1:14">
      <c r="A782" s="222" t="s">
        <v>704</v>
      </c>
      <c r="B782" s="222" t="s">
        <v>651</v>
      </c>
      <c r="C782" s="229">
        <v>45865.430555555555</v>
      </c>
      <c r="D782" s="229">
        <v>45865.430555555555</v>
      </c>
      <c r="E782" s="223">
        <v>45865.473611111112</v>
      </c>
      <c r="F782" s="224">
        <f t="shared" si="12"/>
        <v>4.3055555557657499E-2</v>
      </c>
      <c r="G782" s="225" t="s">
        <v>708</v>
      </c>
      <c r="H782" s="225"/>
      <c r="I782" s="225" t="s">
        <v>598</v>
      </c>
      <c r="J782" s="225" t="s">
        <v>598</v>
      </c>
      <c r="K782" s="227" t="s">
        <v>1046</v>
      </c>
      <c r="L782" s="123" t="s">
        <v>627</v>
      </c>
      <c r="M782" s="241" t="s">
        <v>1040</v>
      </c>
      <c r="N782" s="225" t="s">
        <v>1041</v>
      </c>
    </row>
    <row r="783" spans="1:14">
      <c r="A783" s="222" t="s">
        <v>704</v>
      </c>
      <c r="B783" s="222" t="s">
        <v>658</v>
      </c>
      <c r="C783" s="229">
        <v>45865.430555555555</v>
      </c>
      <c r="D783" s="229">
        <v>45865.430555555555</v>
      </c>
      <c r="E783" s="223">
        <v>45865.473611111112</v>
      </c>
      <c r="F783" s="224">
        <f t="shared" si="12"/>
        <v>4.3055555557657499E-2</v>
      </c>
      <c r="G783" s="225" t="s">
        <v>708</v>
      </c>
      <c r="H783" s="225"/>
      <c r="I783" s="225" t="s">
        <v>598</v>
      </c>
      <c r="J783" s="225" t="s">
        <v>598</v>
      </c>
      <c r="K783" s="227" t="s">
        <v>1046</v>
      </c>
      <c r="L783" s="123" t="s">
        <v>627</v>
      </c>
      <c r="M783" s="241" t="s">
        <v>1040</v>
      </c>
      <c r="N783" s="225" t="s">
        <v>1041</v>
      </c>
    </row>
    <row r="784" spans="1:14">
      <c r="A784" s="222" t="s">
        <v>704</v>
      </c>
      <c r="B784" s="222" t="s">
        <v>622</v>
      </c>
      <c r="C784" s="229">
        <v>45865.430555555555</v>
      </c>
      <c r="D784" s="229">
        <v>45865.430555555555</v>
      </c>
      <c r="E784" s="223">
        <v>45865.473611111112</v>
      </c>
      <c r="F784" s="224">
        <f t="shared" si="12"/>
        <v>4.3055555557657499E-2</v>
      </c>
      <c r="G784" s="225" t="s">
        <v>708</v>
      </c>
      <c r="H784" s="225"/>
      <c r="I784" s="225" t="s">
        <v>598</v>
      </c>
      <c r="J784" s="225" t="s">
        <v>598</v>
      </c>
      <c r="K784" s="227" t="s">
        <v>1046</v>
      </c>
      <c r="L784" s="123" t="s">
        <v>627</v>
      </c>
      <c r="M784" s="241" t="s">
        <v>1040</v>
      </c>
      <c r="N784" s="225" t="s">
        <v>1041</v>
      </c>
    </row>
    <row r="785" spans="1:14">
      <c r="A785" s="1" t="s">
        <v>855</v>
      </c>
      <c r="B785" s="1" t="s">
        <v>622</v>
      </c>
      <c r="C785" s="229">
        <v>45865.430555555555</v>
      </c>
      <c r="D785" s="229">
        <v>45865.430555555555</v>
      </c>
      <c r="E785" s="223">
        <v>45865.473611111112</v>
      </c>
      <c r="F785" s="224">
        <f t="shared" si="12"/>
        <v>4.3055555557657499E-2</v>
      </c>
      <c r="G785" s="225" t="s">
        <v>708</v>
      </c>
      <c r="H785" s="225"/>
      <c r="I785" s="225" t="s">
        <v>598</v>
      </c>
      <c r="J785" s="225" t="s">
        <v>598</v>
      </c>
      <c r="K785" s="227" t="s">
        <v>1046</v>
      </c>
      <c r="L785" s="123" t="s">
        <v>627</v>
      </c>
      <c r="M785" s="241" t="s">
        <v>1040</v>
      </c>
      <c r="N785" s="225" t="s">
        <v>1041</v>
      </c>
    </row>
    <row r="786" spans="1:14">
      <c r="A786" s="1" t="s">
        <v>855</v>
      </c>
      <c r="B786" s="1" t="s">
        <v>658</v>
      </c>
      <c r="C786" s="229">
        <v>45865.430555555555</v>
      </c>
      <c r="D786" s="229">
        <v>45865.430555555555</v>
      </c>
      <c r="E786" s="223">
        <v>45865.473611111112</v>
      </c>
      <c r="F786" s="224">
        <f t="shared" si="12"/>
        <v>4.3055555557657499E-2</v>
      </c>
      <c r="G786" s="225" t="s">
        <v>708</v>
      </c>
      <c r="H786" s="225"/>
      <c r="I786" s="225" t="s">
        <v>598</v>
      </c>
      <c r="J786" s="225" t="s">
        <v>598</v>
      </c>
      <c r="K786" s="227" t="s">
        <v>1046</v>
      </c>
      <c r="L786" s="123" t="s">
        <v>627</v>
      </c>
      <c r="M786" s="241" t="s">
        <v>1040</v>
      </c>
      <c r="N786" s="225" t="s">
        <v>1041</v>
      </c>
    </row>
    <row r="787" spans="1:14">
      <c r="A787" s="1" t="s">
        <v>855</v>
      </c>
      <c r="B787" s="1" t="s">
        <v>651</v>
      </c>
      <c r="C787" s="229">
        <v>45865.430555555555</v>
      </c>
      <c r="D787" s="229">
        <v>45865.430555555555</v>
      </c>
      <c r="E787" s="223">
        <v>45865.473611111112</v>
      </c>
      <c r="F787" s="224">
        <f t="shared" si="12"/>
        <v>4.3055555557657499E-2</v>
      </c>
      <c r="G787" s="225" t="s">
        <v>708</v>
      </c>
      <c r="H787" s="225"/>
      <c r="I787" s="225" t="s">
        <v>598</v>
      </c>
      <c r="J787" s="225" t="s">
        <v>598</v>
      </c>
      <c r="K787" s="227" t="s">
        <v>1046</v>
      </c>
      <c r="L787" s="123" t="s">
        <v>627</v>
      </c>
      <c r="M787" s="241" t="s">
        <v>1040</v>
      </c>
      <c r="N787" s="225" t="s">
        <v>1041</v>
      </c>
    </row>
    <row r="788" spans="1:14">
      <c r="A788" s="1" t="s">
        <v>855</v>
      </c>
      <c r="B788" s="1" t="s">
        <v>612</v>
      </c>
      <c r="C788" s="229">
        <v>45865.430555555555</v>
      </c>
      <c r="D788" s="229">
        <v>45865.430555555555</v>
      </c>
      <c r="E788" s="223">
        <v>45865.473611111112</v>
      </c>
      <c r="F788" s="224">
        <f t="shared" si="12"/>
        <v>4.3055555557657499E-2</v>
      </c>
      <c r="G788" s="225" t="s">
        <v>708</v>
      </c>
      <c r="H788" s="225"/>
      <c r="I788" s="225" t="s">
        <v>598</v>
      </c>
      <c r="J788" s="225" t="s">
        <v>598</v>
      </c>
      <c r="K788" s="227" t="s">
        <v>1046</v>
      </c>
      <c r="L788" s="123" t="s">
        <v>627</v>
      </c>
      <c r="M788" s="241" t="s">
        <v>1040</v>
      </c>
      <c r="N788" s="225" t="s">
        <v>1041</v>
      </c>
    </row>
    <row r="789" spans="1:14">
      <c r="A789" s="225" t="s">
        <v>860</v>
      </c>
      <c r="B789" s="28" t="s">
        <v>658</v>
      </c>
      <c r="C789" s="226">
        <v>45865.493750000001</v>
      </c>
      <c r="D789" s="226">
        <v>45865.493750000001</v>
      </c>
      <c r="E789" s="226">
        <v>45865.511111111111</v>
      </c>
      <c r="F789" s="224">
        <f t="shared" si="12"/>
        <v>1.7361111109494232E-2</v>
      </c>
      <c r="G789" s="225" t="s">
        <v>708</v>
      </c>
      <c r="H789" s="225"/>
      <c r="I789" s="225" t="s">
        <v>598</v>
      </c>
      <c r="J789" s="225" t="s">
        <v>598</v>
      </c>
      <c r="K789" s="227" t="s">
        <v>1046</v>
      </c>
      <c r="L789" s="123" t="s">
        <v>627</v>
      </c>
      <c r="M789" s="241" t="s">
        <v>1040</v>
      </c>
      <c r="N789" s="225" t="s">
        <v>1041</v>
      </c>
    </row>
    <row r="790" spans="1:14">
      <c r="A790" s="225" t="s">
        <v>860</v>
      </c>
      <c r="B790" s="28" t="s">
        <v>651</v>
      </c>
      <c r="C790" s="226">
        <v>45865.493750000001</v>
      </c>
      <c r="D790" s="226">
        <v>45865.493750000001</v>
      </c>
      <c r="E790" s="226">
        <v>45865.511111111111</v>
      </c>
      <c r="F790" s="224">
        <f t="shared" si="12"/>
        <v>1.7361111109494232E-2</v>
      </c>
      <c r="G790" s="225" t="s">
        <v>708</v>
      </c>
      <c r="H790" s="225"/>
      <c r="I790" s="225" t="s">
        <v>598</v>
      </c>
      <c r="J790" s="225" t="s">
        <v>598</v>
      </c>
      <c r="K790" s="227" t="s">
        <v>1046</v>
      </c>
      <c r="L790" s="123" t="s">
        <v>627</v>
      </c>
      <c r="M790" s="241" t="s">
        <v>1040</v>
      </c>
      <c r="N790" s="225" t="s">
        <v>1041</v>
      </c>
    </row>
    <row r="791" spans="1:14">
      <c r="A791" s="225" t="s">
        <v>860</v>
      </c>
      <c r="B791" s="28" t="s">
        <v>659</v>
      </c>
      <c r="C791" s="226">
        <v>45865.493750000001</v>
      </c>
      <c r="D791" s="226">
        <v>45865.493750000001</v>
      </c>
      <c r="E791" s="226">
        <v>45865.511111111111</v>
      </c>
      <c r="F791" s="224">
        <f t="shared" si="12"/>
        <v>1.7361111109494232E-2</v>
      </c>
      <c r="G791" s="225" t="s">
        <v>708</v>
      </c>
      <c r="H791" s="225"/>
      <c r="I791" s="225" t="s">
        <v>598</v>
      </c>
      <c r="J791" s="225" t="s">
        <v>598</v>
      </c>
      <c r="K791" s="227" t="s">
        <v>1046</v>
      </c>
      <c r="L791" s="123" t="s">
        <v>627</v>
      </c>
      <c r="M791" s="241" t="s">
        <v>1040</v>
      </c>
      <c r="N791" s="225" t="s">
        <v>1041</v>
      </c>
    </row>
    <row r="792" spans="1:14">
      <c r="A792" s="225" t="s">
        <v>860</v>
      </c>
      <c r="B792" s="28" t="s">
        <v>622</v>
      </c>
      <c r="C792" s="226">
        <v>45865.493750000001</v>
      </c>
      <c r="D792" s="226">
        <v>45865.493750000001</v>
      </c>
      <c r="E792" s="226">
        <v>45865.511111111111</v>
      </c>
      <c r="F792" s="224">
        <f t="shared" si="12"/>
        <v>1.7361111109494232E-2</v>
      </c>
      <c r="G792" s="225" t="s">
        <v>708</v>
      </c>
      <c r="H792" s="225"/>
      <c r="I792" s="225" t="s">
        <v>598</v>
      </c>
      <c r="J792" s="225" t="s">
        <v>598</v>
      </c>
      <c r="K792" s="227" t="s">
        <v>1046</v>
      </c>
      <c r="L792" s="123" t="s">
        <v>627</v>
      </c>
      <c r="M792" s="241" t="s">
        <v>1040</v>
      </c>
      <c r="N792" s="225" t="s">
        <v>1041</v>
      </c>
    </row>
    <row r="793" spans="1:14">
      <c r="A793" s="1" t="s">
        <v>871</v>
      </c>
      <c r="B793" s="1" t="s">
        <v>875</v>
      </c>
      <c r="C793" s="230">
        <v>45865.544444386571</v>
      </c>
      <c r="D793" s="230">
        <v>45865.544444386571</v>
      </c>
      <c r="E793" s="230">
        <v>45865.600694444445</v>
      </c>
      <c r="F793" s="224">
        <f t="shared" si="12"/>
        <v>5.6250057874422055E-2</v>
      </c>
      <c r="G793" s="225" t="s">
        <v>637</v>
      </c>
      <c r="H793" s="225" t="s">
        <v>644</v>
      </c>
      <c r="I793" s="225" t="s">
        <v>770</v>
      </c>
      <c r="J793" s="225" t="s">
        <v>771</v>
      </c>
      <c r="K793" s="227" t="s">
        <v>1023</v>
      </c>
      <c r="L793" s="123" t="s">
        <v>773</v>
      </c>
      <c r="M793" s="241" t="s">
        <v>774</v>
      </c>
      <c r="N793" s="225" t="s">
        <v>1047</v>
      </c>
    </row>
    <row r="794" spans="1:14">
      <c r="A794" s="1" t="s">
        <v>871</v>
      </c>
      <c r="B794" s="1" t="s">
        <v>876</v>
      </c>
      <c r="C794" s="230">
        <v>45865.544444386571</v>
      </c>
      <c r="D794" s="230">
        <v>45865.544444386571</v>
      </c>
      <c r="E794" s="230">
        <v>45865.600694444445</v>
      </c>
      <c r="F794" s="224">
        <f t="shared" si="12"/>
        <v>5.6250057874422055E-2</v>
      </c>
      <c r="G794" s="225" t="s">
        <v>637</v>
      </c>
      <c r="H794" s="225" t="s">
        <v>644</v>
      </c>
      <c r="I794" s="225" t="s">
        <v>770</v>
      </c>
      <c r="J794" s="225" t="s">
        <v>771</v>
      </c>
      <c r="K794" s="227" t="s">
        <v>1023</v>
      </c>
      <c r="L794" s="123" t="s">
        <v>773</v>
      </c>
      <c r="M794" s="241" t="s">
        <v>774</v>
      </c>
      <c r="N794" s="225" t="s">
        <v>1047</v>
      </c>
    </row>
    <row r="795" spans="1:14">
      <c r="A795" s="1" t="s">
        <v>871</v>
      </c>
      <c r="B795" s="1" t="s">
        <v>877</v>
      </c>
      <c r="C795" s="230">
        <v>45865.544444386571</v>
      </c>
      <c r="D795" s="230">
        <v>45865.544444386571</v>
      </c>
      <c r="E795" s="230">
        <v>45865.600694444445</v>
      </c>
      <c r="F795" s="224">
        <f t="shared" si="12"/>
        <v>5.6250057874422055E-2</v>
      </c>
      <c r="G795" s="225" t="s">
        <v>637</v>
      </c>
      <c r="H795" s="225" t="s">
        <v>644</v>
      </c>
      <c r="I795" s="225" t="s">
        <v>770</v>
      </c>
      <c r="J795" s="225" t="s">
        <v>771</v>
      </c>
      <c r="K795" s="227" t="s">
        <v>1023</v>
      </c>
      <c r="L795" s="123" t="s">
        <v>773</v>
      </c>
      <c r="M795" s="241" t="s">
        <v>774</v>
      </c>
      <c r="N795" s="225" t="s">
        <v>1047</v>
      </c>
    </row>
    <row r="796" spans="1:14">
      <c r="A796" s="1" t="s">
        <v>871</v>
      </c>
      <c r="B796" s="1" t="s">
        <v>878</v>
      </c>
      <c r="C796" s="230">
        <v>45865.544444386571</v>
      </c>
      <c r="D796" s="230">
        <v>45865.544444386571</v>
      </c>
      <c r="E796" s="230">
        <v>45865.600694444445</v>
      </c>
      <c r="F796" s="224">
        <f t="shared" si="12"/>
        <v>5.6250057874422055E-2</v>
      </c>
      <c r="G796" s="225" t="s">
        <v>637</v>
      </c>
      <c r="H796" s="225" t="s">
        <v>644</v>
      </c>
      <c r="I796" s="225" t="s">
        <v>770</v>
      </c>
      <c r="J796" s="225" t="s">
        <v>771</v>
      </c>
      <c r="K796" s="227" t="s">
        <v>1023</v>
      </c>
      <c r="L796" s="123" t="s">
        <v>773</v>
      </c>
      <c r="M796" s="241" t="s">
        <v>774</v>
      </c>
      <c r="N796" s="225" t="s">
        <v>1047</v>
      </c>
    </row>
    <row r="797" spans="1:14">
      <c r="A797" s="1" t="s">
        <v>871</v>
      </c>
      <c r="B797" s="1" t="s">
        <v>879</v>
      </c>
      <c r="C797" s="230">
        <v>45865.544444386571</v>
      </c>
      <c r="D797" s="230">
        <v>45865.544444386571</v>
      </c>
      <c r="E797" s="230">
        <v>45865.600694444445</v>
      </c>
      <c r="F797" s="224">
        <f t="shared" si="12"/>
        <v>5.6250057874422055E-2</v>
      </c>
      <c r="G797" s="225" t="s">
        <v>637</v>
      </c>
      <c r="H797" s="225" t="s">
        <v>644</v>
      </c>
      <c r="I797" s="225" t="s">
        <v>770</v>
      </c>
      <c r="J797" s="225" t="s">
        <v>771</v>
      </c>
      <c r="K797" s="227" t="s">
        <v>1023</v>
      </c>
      <c r="L797" s="123" t="s">
        <v>773</v>
      </c>
      <c r="M797" s="241" t="s">
        <v>774</v>
      </c>
      <c r="N797" s="225" t="s">
        <v>1047</v>
      </c>
    </row>
    <row r="798" spans="1:14">
      <c r="A798" s="1" t="s">
        <v>871</v>
      </c>
      <c r="B798" s="1" t="s">
        <v>880</v>
      </c>
      <c r="C798" s="230">
        <v>45865.544444386571</v>
      </c>
      <c r="D798" s="230">
        <v>45865.544444386571</v>
      </c>
      <c r="E798" s="230">
        <v>45865.600694444445</v>
      </c>
      <c r="F798" s="224">
        <f t="shared" si="12"/>
        <v>5.6250057874422055E-2</v>
      </c>
      <c r="G798" s="225" t="s">
        <v>637</v>
      </c>
      <c r="H798" s="225" t="s">
        <v>644</v>
      </c>
      <c r="I798" s="225" t="s">
        <v>770</v>
      </c>
      <c r="J798" s="225" t="s">
        <v>771</v>
      </c>
      <c r="K798" s="227" t="s">
        <v>1023</v>
      </c>
      <c r="L798" s="123" t="s">
        <v>773</v>
      </c>
      <c r="M798" s="241" t="s">
        <v>774</v>
      </c>
      <c r="N798" s="225" t="s">
        <v>1047</v>
      </c>
    </row>
    <row r="799" spans="1:14">
      <c r="A799" s="1" t="s">
        <v>871</v>
      </c>
      <c r="B799" s="1" t="s">
        <v>881</v>
      </c>
      <c r="C799" s="230">
        <v>45865.544444386571</v>
      </c>
      <c r="D799" s="230">
        <v>45865.544444386571</v>
      </c>
      <c r="E799" s="230">
        <v>45865.600694444445</v>
      </c>
      <c r="F799" s="224">
        <f t="shared" si="12"/>
        <v>5.6250057874422055E-2</v>
      </c>
      <c r="G799" s="225" t="s">
        <v>637</v>
      </c>
      <c r="H799" s="225" t="s">
        <v>644</v>
      </c>
      <c r="I799" s="225" t="s">
        <v>770</v>
      </c>
      <c r="J799" s="225" t="s">
        <v>771</v>
      </c>
      <c r="K799" s="227" t="s">
        <v>1023</v>
      </c>
      <c r="L799" s="123" t="s">
        <v>773</v>
      </c>
      <c r="M799" s="241" t="s">
        <v>774</v>
      </c>
      <c r="N799" s="225" t="s">
        <v>1047</v>
      </c>
    </row>
    <row r="800" spans="1:14">
      <c r="A800" s="1" t="s">
        <v>871</v>
      </c>
      <c r="B800" s="1" t="s">
        <v>882</v>
      </c>
      <c r="C800" s="230">
        <v>45865.544444386571</v>
      </c>
      <c r="D800" s="230">
        <v>45865.544444386571</v>
      </c>
      <c r="E800" s="230">
        <v>45865.600694444445</v>
      </c>
      <c r="F800" s="224">
        <f t="shared" si="12"/>
        <v>5.6250057874422055E-2</v>
      </c>
      <c r="G800" s="225" t="s">
        <v>637</v>
      </c>
      <c r="H800" s="225" t="s">
        <v>644</v>
      </c>
      <c r="I800" s="225" t="s">
        <v>770</v>
      </c>
      <c r="J800" s="225" t="s">
        <v>771</v>
      </c>
      <c r="K800" s="227" t="s">
        <v>1023</v>
      </c>
      <c r="L800" s="123" t="s">
        <v>773</v>
      </c>
      <c r="M800" s="241" t="s">
        <v>774</v>
      </c>
      <c r="N800" s="225" t="s">
        <v>1047</v>
      </c>
    </row>
    <row r="801" spans="1:14">
      <c r="A801" s="1" t="s">
        <v>871</v>
      </c>
      <c r="B801" s="1" t="s">
        <v>883</v>
      </c>
      <c r="C801" s="230">
        <v>45865.544444386571</v>
      </c>
      <c r="D801" s="230">
        <v>45865.544444386571</v>
      </c>
      <c r="E801" s="230">
        <v>45865.600694444445</v>
      </c>
      <c r="F801" s="224">
        <f t="shared" si="12"/>
        <v>5.6250057874422055E-2</v>
      </c>
      <c r="G801" s="225" t="s">
        <v>637</v>
      </c>
      <c r="H801" s="225" t="s">
        <v>644</v>
      </c>
      <c r="I801" s="225" t="s">
        <v>770</v>
      </c>
      <c r="J801" s="225" t="s">
        <v>771</v>
      </c>
      <c r="K801" s="227" t="s">
        <v>1023</v>
      </c>
      <c r="L801" s="123" t="s">
        <v>773</v>
      </c>
      <c r="M801" s="241" t="s">
        <v>774</v>
      </c>
      <c r="N801" s="225" t="s">
        <v>1047</v>
      </c>
    </row>
    <row r="802" spans="1:14">
      <c r="A802" s="1" t="s">
        <v>871</v>
      </c>
      <c r="B802" s="1" t="s">
        <v>884</v>
      </c>
      <c r="C802" s="230">
        <v>45865.544444386571</v>
      </c>
      <c r="D802" s="230">
        <v>45865.544444386571</v>
      </c>
      <c r="E802" s="230">
        <v>45865.600694444445</v>
      </c>
      <c r="F802" s="224">
        <f t="shared" si="12"/>
        <v>5.6250057874422055E-2</v>
      </c>
      <c r="G802" s="225" t="s">
        <v>637</v>
      </c>
      <c r="H802" s="225" t="s">
        <v>644</v>
      </c>
      <c r="I802" s="225" t="s">
        <v>770</v>
      </c>
      <c r="J802" s="225" t="s">
        <v>771</v>
      </c>
      <c r="K802" s="227" t="s">
        <v>1023</v>
      </c>
      <c r="L802" s="123" t="s">
        <v>773</v>
      </c>
      <c r="M802" s="241" t="s">
        <v>774</v>
      </c>
      <c r="N802" s="225" t="s">
        <v>1047</v>
      </c>
    </row>
    <row r="803" spans="1:14">
      <c r="A803" s="1" t="s">
        <v>871</v>
      </c>
      <c r="B803" s="1" t="s">
        <v>885</v>
      </c>
      <c r="C803" s="230">
        <v>45865.544444386571</v>
      </c>
      <c r="D803" s="230">
        <v>45865.544444386571</v>
      </c>
      <c r="E803" s="230">
        <v>45865.600694444445</v>
      </c>
      <c r="F803" s="224">
        <f t="shared" si="12"/>
        <v>5.6250057874422055E-2</v>
      </c>
      <c r="G803" s="225" t="s">
        <v>637</v>
      </c>
      <c r="H803" s="225" t="s">
        <v>644</v>
      </c>
      <c r="I803" s="225" t="s">
        <v>770</v>
      </c>
      <c r="J803" s="225" t="s">
        <v>771</v>
      </c>
      <c r="K803" s="227" t="s">
        <v>1023</v>
      </c>
      <c r="L803" s="123" t="s">
        <v>773</v>
      </c>
      <c r="M803" s="241" t="s">
        <v>774</v>
      </c>
      <c r="N803" s="225" t="s">
        <v>1047</v>
      </c>
    </row>
    <row r="804" spans="1:14">
      <c r="A804" s="1" t="s">
        <v>871</v>
      </c>
      <c r="B804" s="1" t="s">
        <v>886</v>
      </c>
      <c r="C804" s="230">
        <v>45865.544444386571</v>
      </c>
      <c r="D804" s="230">
        <v>45865.544444386571</v>
      </c>
      <c r="E804" s="230">
        <v>45865.600694444445</v>
      </c>
      <c r="F804" s="224">
        <f t="shared" si="12"/>
        <v>5.6250057874422055E-2</v>
      </c>
      <c r="G804" s="225" t="s">
        <v>637</v>
      </c>
      <c r="H804" s="225" t="s">
        <v>644</v>
      </c>
      <c r="I804" s="225" t="s">
        <v>770</v>
      </c>
      <c r="J804" s="225" t="s">
        <v>771</v>
      </c>
      <c r="K804" s="227" t="s">
        <v>1023</v>
      </c>
      <c r="L804" s="123" t="s">
        <v>773</v>
      </c>
      <c r="M804" s="241" t="s">
        <v>774</v>
      </c>
      <c r="N804" s="225" t="s">
        <v>1047</v>
      </c>
    </row>
    <row r="805" spans="1:14">
      <c r="A805" s="1" t="s">
        <v>871</v>
      </c>
      <c r="B805" s="1" t="s">
        <v>887</v>
      </c>
      <c r="C805" s="230">
        <v>45865.544444386571</v>
      </c>
      <c r="D805" s="230">
        <v>45865.544444386571</v>
      </c>
      <c r="E805" s="230">
        <v>45865.600694444445</v>
      </c>
      <c r="F805" s="224">
        <f t="shared" si="12"/>
        <v>5.6250057874422055E-2</v>
      </c>
      <c r="G805" s="225" t="s">
        <v>637</v>
      </c>
      <c r="H805" s="225" t="s">
        <v>644</v>
      </c>
      <c r="I805" s="225" t="s">
        <v>770</v>
      </c>
      <c r="J805" s="225" t="s">
        <v>771</v>
      </c>
      <c r="K805" s="227" t="s">
        <v>1023</v>
      </c>
      <c r="L805" s="123" t="s">
        <v>773</v>
      </c>
      <c r="M805" s="241" t="s">
        <v>774</v>
      </c>
      <c r="N805" s="225" t="s">
        <v>1047</v>
      </c>
    </row>
    <row r="806" spans="1:14">
      <c r="A806" s="1" t="s">
        <v>871</v>
      </c>
      <c r="B806" s="1" t="s">
        <v>888</v>
      </c>
      <c r="C806" s="230">
        <v>45865.544444386571</v>
      </c>
      <c r="D806" s="230">
        <v>45865.544444386571</v>
      </c>
      <c r="E806" s="230">
        <v>45865.600694444445</v>
      </c>
      <c r="F806" s="224">
        <f t="shared" si="12"/>
        <v>5.6250057874422055E-2</v>
      </c>
      <c r="G806" s="225" t="s">
        <v>637</v>
      </c>
      <c r="H806" s="225" t="s">
        <v>644</v>
      </c>
      <c r="I806" s="225" t="s">
        <v>770</v>
      </c>
      <c r="J806" s="225" t="s">
        <v>771</v>
      </c>
      <c r="K806" s="227" t="s">
        <v>1023</v>
      </c>
      <c r="L806" s="123" t="s">
        <v>773</v>
      </c>
      <c r="M806" s="241" t="s">
        <v>774</v>
      </c>
      <c r="N806" s="225" t="s">
        <v>1047</v>
      </c>
    </row>
    <row r="807" spans="1:14">
      <c r="A807" s="1" t="s">
        <v>871</v>
      </c>
      <c r="B807" s="1" t="s">
        <v>889</v>
      </c>
      <c r="C807" s="230">
        <v>45865.544444386571</v>
      </c>
      <c r="D807" s="230">
        <v>45865.544444386571</v>
      </c>
      <c r="E807" s="230">
        <v>45865.600694444445</v>
      </c>
      <c r="F807" s="224">
        <f t="shared" si="12"/>
        <v>5.6250057874422055E-2</v>
      </c>
      <c r="G807" s="225" t="s">
        <v>637</v>
      </c>
      <c r="H807" s="225" t="s">
        <v>644</v>
      </c>
      <c r="I807" s="225" t="s">
        <v>770</v>
      </c>
      <c r="J807" s="225" t="s">
        <v>771</v>
      </c>
      <c r="K807" s="227" t="s">
        <v>1023</v>
      </c>
      <c r="L807" s="123" t="s">
        <v>773</v>
      </c>
      <c r="M807" s="241" t="s">
        <v>774</v>
      </c>
      <c r="N807" s="225" t="s">
        <v>1047</v>
      </c>
    </row>
    <row r="808" spans="1:14">
      <c r="A808" s="1" t="s">
        <v>890</v>
      </c>
      <c r="B808" s="1" t="s">
        <v>891</v>
      </c>
      <c r="C808" s="230">
        <v>45865.544444386571</v>
      </c>
      <c r="D808" s="230">
        <v>45865.544444386571</v>
      </c>
      <c r="E808" s="230">
        <v>45865.600694444445</v>
      </c>
      <c r="F808" s="224">
        <f t="shared" si="12"/>
        <v>5.6250057874422055E-2</v>
      </c>
      <c r="G808" s="225" t="s">
        <v>637</v>
      </c>
      <c r="H808" s="225" t="s">
        <v>644</v>
      </c>
      <c r="I808" s="225" t="s">
        <v>770</v>
      </c>
      <c r="J808" s="225" t="s">
        <v>771</v>
      </c>
      <c r="K808" s="227" t="s">
        <v>1023</v>
      </c>
      <c r="L808" s="123" t="s">
        <v>773</v>
      </c>
      <c r="M808" s="241" t="s">
        <v>774</v>
      </c>
      <c r="N808" s="225" t="s">
        <v>1047</v>
      </c>
    </row>
    <row r="809" spans="1:14">
      <c r="A809" s="1" t="s">
        <v>890</v>
      </c>
      <c r="B809" s="1" t="s">
        <v>892</v>
      </c>
      <c r="C809" s="230">
        <v>45865.544444386571</v>
      </c>
      <c r="D809" s="230">
        <v>45865.544444386571</v>
      </c>
      <c r="E809" s="230">
        <v>45865.600694444445</v>
      </c>
      <c r="F809" s="224">
        <f t="shared" si="12"/>
        <v>5.6250057874422055E-2</v>
      </c>
      <c r="G809" s="225" t="s">
        <v>637</v>
      </c>
      <c r="H809" s="225" t="s">
        <v>644</v>
      </c>
      <c r="I809" s="225" t="s">
        <v>770</v>
      </c>
      <c r="J809" s="225" t="s">
        <v>771</v>
      </c>
      <c r="K809" s="227" t="s">
        <v>1023</v>
      </c>
      <c r="L809" s="123" t="s">
        <v>773</v>
      </c>
      <c r="M809" s="241" t="s">
        <v>774</v>
      </c>
      <c r="N809" s="225" t="s">
        <v>1047</v>
      </c>
    </row>
    <row r="810" spans="1:14">
      <c r="A810" s="1" t="s">
        <v>890</v>
      </c>
      <c r="B810" s="1" t="s">
        <v>893</v>
      </c>
      <c r="C810" s="230">
        <v>45865.544444386571</v>
      </c>
      <c r="D810" s="230">
        <v>45865.544444386571</v>
      </c>
      <c r="E810" s="230">
        <v>45865.600694444445</v>
      </c>
      <c r="F810" s="224">
        <f t="shared" si="12"/>
        <v>5.6250057874422055E-2</v>
      </c>
      <c r="G810" s="225" t="s">
        <v>637</v>
      </c>
      <c r="H810" s="225" t="s">
        <v>644</v>
      </c>
      <c r="I810" s="225" t="s">
        <v>770</v>
      </c>
      <c r="J810" s="225" t="s">
        <v>771</v>
      </c>
      <c r="K810" s="227" t="s">
        <v>1023</v>
      </c>
      <c r="L810" s="123" t="s">
        <v>773</v>
      </c>
      <c r="M810" s="241" t="s">
        <v>774</v>
      </c>
      <c r="N810" s="225" t="s">
        <v>1047</v>
      </c>
    </row>
    <row r="811" spans="1:14">
      <c r="A811" s="1" t="s">
        <v>890</v>
      </c>
      <c r="B811" s="1" t="s">
        <v>894</v>
      </c>
      <c r="C811" s="230">
        <v>45865.544444386571</v>
      </c>
      <c r="D811" s="230">
        <v>45865.544444386571</v>
      </c>
      <c r="E811" s="230">
        <v>45865.600694444445</v>
      </c>
      <c r="F811" s="224">
        <f t="shared" si="12"/>
        <v>5.6250057874422055E-2</v>
      </c>
      <c r="G811" s="225" t="s">
        <v>637</v>
      </c>
      <c r="H811" s="225" t="s">
        <v>644</v>
      </c>
      <c r="I811" s="225" t="s">
        <v>770</v>
      </c>
      <c r="J811" s="225" t="s">
        <v>771</v>
      </c>
      <c r="K811" s="227" t="s">
        <v>1023</v>
      </c>
      <c r="L811" s="123" t="s">
        <v>773</v>
      </c>
      <c r="M811" s="241" t="s">
        <v>774</v>
      </c>
      <c r="N811" s="225" t="s">
        <v>1047</v>
      </c>
    </row>
    <row r="812" spans="1:14">
      <c r="A812" s="1" t="s">
        <v>890</v>
      </c>
      <c r="B812" s="1" t="s">
        <v>895</v>
      </c>
      <c r="C812" s="230">
        <v>45865.544444386571</v>
      </c>
      <c r="D812" s="230">
        <v>45865.544444386571</v>
      </c>
      <c r="E812" s="230">
        <v>45865.600694444445</v>
      </c>
      <c r="F812" s="224">
        <f t="shared" si="12"/>
        <v>5.6250057874422055E-2</v>
      </c>
      <c r="G812" s="225" t="s">
        <v>637</v>
      </c>
      <c r="H812" s="225" t="s">
        <v>644</v>
      </c>
      <c r="I812" s="225" t="s">
        <v>770</v>
      </c>
      <c r="J812" s="225" t="s">
        <v>771</v>
      </c>
      <c r="K812" s="227" t="s">
        <v>1023</v>
      </c>
      <c r="L812" s="123" t="s">
        <v>773</v>
      </c>
      <c r="M812" s="241" t="s">
        <v>774</v>
      </c>
      <c r="N812" s="225" t="s">
        <v>1047</v>
      </c>
    </row>
    <row r="813" spans="1:14">
      <c r="A813" s="1" t="s">
        <v>890</v>
      </c>
      <c r="B813" s="1" t="s">
        <v>896</v>
      </c>
      <c r="C813" s="230">
        <v>45865.544444386571</v>
      </c>
      <c r="D813" s="230">
        <v>45865.544444386571</v>
      </c>
      <c r="E813" s="230">
        <v>45865.600694444445</v>
      </c>
      <c r="F813" s="224">
        <f t="shared" si="12"/>
        <v>5.6250057874422055E-2</v>
      </c>
      <c r="G813" s="225" t="s">
        <v>637</v>
      </c>
      <c r="H813" s="225" t="s">
        <v>644</v>
      </c>
      <c r="I813" s="225" t="s">
        <v>770</v>
      </c>
      <c r="J813" s="225" t="s">
        <v>771</v>
      </c>
      <c r="K813" s="227" t="s">
        <v>1023</v>
      </c>
      <c r="L813" s="123" t="s">
        <v>773</v>
      </c>
      <c r="M813" s="241" t="s">
        <v>774</v>
      </c>
      <c r="N813" s="225" t="s">
        <v>1047</v>
      </c>
    </row>
    <row r="814" spans="1:14">
      <c r="A814" s="1" t="s">
        <v>890</v>
      </c>
      <c r="B814" s="1" t="s">
        <v>897</v>
      </c>
      <c r="C814" s="230">
        <v>45865.544444386571</v>
      </c>
      <c r="D814" s="230">
        <v>45865.544444386571</v>
      </c>
      <c r="E814" s="230">
        <v>45865.600694444445</v>
      </c>
      <c r="F814" s="224">
        <f t="shared" si="12"/>
        <v>5.6250057874422055E-2</v>
      </c>
      <c r="G814" s="225" t="s">
        <v>637</v>
      </c>
      <c r="H814" s="225" t="s">
        <v>644</v>
      </c>
      <c r="I814" s="225" t="s">
        <v>770</v>
      </c>
      <c r="J814" s="225" t="s">
        <v>771</v>
      </c>
      <c r="K814" s="227" t="s">
        <v>1023</v>
      </c>
      <c r="L814" s="123" t="s">
        <v>773</v>
      </c>
      <c r="M814" s="241" t="s">
        <v>774</v>
      </c>
      <c r="N814" s="225" t="s">
        <v>1047</v>
      </c>
    </row>
    <row r="815" spans="1:14">
      <c r="A815" s="1" t="s">
        <v>890</v>
      </c>
      <c r="B815" s="1" t="s">
        <v>898</v>
      </c>
      <c r="C815" s="230">
        <v>45865.544444386571</v>
      </c>
      <c r="D815" s="230">
        <v>45865.544444386571</v>
      </c>
      <c r="E815" s="230">
        <v>45865.600694444445</v>
      </c>
      <c r="F815" s="224">
        <f t="shared" si="12"/>
        <v>5.6250057874422055E-2</v>
      </c>
      <c r="G815" s="225" t="s">
        <v>637</v>
      </c>
      <c r="H815" s="225" t="s">
        <v>644</v>
      </c>
      <c r="I815" s="225" t="s">
        <v>770</v>
      </c>
      <c r="J815" s="225" t="s">
        <v>771</v>
      </c>
      <c r="K815" s="227" t="s">
        <v>1023</v>
      </c>
      <c r="L815" s="123" t="s">
        <v>773</v>
      </c>
      <c r="M815" s="241" t="s">
        <v>774</v>
      </c>
      <c r="N815" s="225" t="s">
        <v>1047</v>
      </c>
    </row>
    <row r="816" spans="1:14">
      <c r="A816" s="1" t="s">
        <v>890</v>
      </c>
      <c r="B816" s="1" t="s">
        <v>899</v>
      </c>
      <c r="C816" s="230">
        <v>45865.544444386571</v>
      </c>
      <c r="D816" s="230">
        <v>45865.544444386571</v>
      </c>
      <c r="E816" s="230">
        <v>45865.600694444445</v>
      </c>
      <c r="F816" s="224">
        <f t="shared" si="12"/>
        <v>5.6250057874422055E-2</v>
      </c>
      <c r="G816" s="225" t="s">
        <v>637</v>
      </c>
      <c r="H816" s="225" t="s">
        <v>644</v>
      </c>
      <c r="I816" s="225" t="s">
        <v>770</v>
      </c>
      <c r="J816" s="225" t="s">
        <v>771</v>
      </c>
      <c r="K816" s="227" t="s">
        <v>1023</v>
      </c>
      <c r="L816" s="123" t="s">
        <v>773</v>
      </c>
      <c r="M816" s="241" t="s">
        <v>774</v>
      </c>
      <c r="N816" s="225" t="s">
        <v>1047</v>
      </c>
    </row>
    <row r="817" spans="1:14">
      <c r="A817" s="1" t="s">
        <v>890</v>
      </c>
      <c r="B817" s="1" t="s">
        <v>900</v>
      </c>
      <c r="C817" s="230">
        <v>45865.544444386571</v>
      </c>
      <c r="D817" s="230">
        <v>45865.544444386571</v>
      </c>
      <c r="E817" s="230">
        <v>45865.600694444445</v>
      </c>
      <c r="F817" s="224">
        <f t="shared" si="12"/>
        <v>5.6250057874422055E-2</v>
      </c>
      <c r="G817" s="225" t="s">
        <v>637</v>
      </c>
      <c r="H817" s="225" t="s">
        <v>644</v>
      </c>
      <c r="I817" s="225" t="s">
        <v>770</v>
      </c>
      <c r="J817" s="225" t="s">
        <v>771</v>
      </c>
      <c r="K817" s="227" t="s">
        <v>1023</v>
      </c>
      <c r="L817" s="123" t="s">
        <v>773</v>
      </c>
      <c r="M817" s="241" t="s">
        <v>774</v>
      </c>
      <c r="N817" s="225" t="s">
        <v>1047</v>
      </c>
    </row>
    <row r="818" spans="1:14">
      <c r="A818" s="1" t="s">
        <v>890</v>
      </c>
      <c r="B818" s="1" t="s">
        <v>901</v>
      </c>
      <c r="C818" s="230">
        <v>45865.544444386571</v>
      </c>
      <c r="D818" s="230">
        <v>45865.544444386571</v>
      </c>
      <c r="E818" s="230">
        <v>45865.600694444445</v>
      </c>
      <c r="F818" s="224">
        <f t="shared" si="12"/>
        <v>5.6250057874422055E-2</v>
      </c>
      <c r="G818" s="225" t="s">
        <v>637</v>
      </c>
      <c r="H818" s="225" t="s">
        <v>644</v>
      </c>
      <c r="I818" s="225" t="s">
        <v>770</v>
      </c>
      <c r="J818" s="225" t="s">
        <v>771</v>
      </c>
      <c r="K818" s="227" t="s">
        <v>1023</v>
      </c>
      <c r="L818" s="123" t="s">
        <v>773</v>
      </c>
      <c r="M818" s="241" t="s">
        <v>774</v>
      </c>
      <c r="N818" s="225" t="s">
        <v>1047</v>
      </c>
    </row>
    <row r="819" spans="1:14">
      <c r="A819" s="1" t="s">
        <v>890</v>
      </c>
      <c r="B819" s="1" t="s">
        <v>902</v>
      </c>
      <c r="C819" s="230">
        <v>45865.544444386571</v>
      </c>
      <c r="D819" s="230">
        <v>45865.544444386571</v>
      </c>
      <c r="E819" s="230">
        <v>45865.600694444445</v>
      </c>
      <c r="F819" s="224">
        <f t="shared" si="12"/>
        <v>5.6250057874422055E-2</v>
      </c>
      <c r="G819" s="225" t="s">
        <v>637</v>
      </c>
      <c r="H819" s="225" t="s">
        <v>644</v>
      </c>
      <c r="I819" s="225" t="s">
        <v>770</v>
      </c>
      <c r="J819" s="225" t="s">
        <v>771</v>
      </c>
      <c r="K819" s="227" t="s">
        <v>1023</v>
      </c>
      <c r="L819" s="123" t="s">
        <v>773</v>
      </c>
      <c r="M819" s="241" t="s">
        <v>774</v>
      </c>
      <c r="N819" s="225" t="s">
        <v>1047</v>
      </c>
    </row>
    <row r="820" spans="1:14">
      <c r="A820" s="1" t="s">
        <v>890</v>
      </c>
      <c r="B820" s="1" t="s">
        <v>903</v>
      </c>
      <c r="C820" s="230">
        <v>45865.544444386571</v>
      </c>
      <c r="D820" s="230">
        <v>45865.544444386571</v>
      </c>
      <c r="E820" s="230">
        <v>45865.600694444445</v>
      </c>
      <c r="F820" s="224">
        <f t="shared" si="12"/>
        <v>5.6250057874422055E-2</v>
      </c>
      <c r="G820" s="225" t="s">
        <v>637</v>
      </c>
      <c r="H820" s="225" t="s">
        <v>644</v>
      </c>
      <c r="I820" s="225" t="s">
        <v>770</v>
      </c>
      <c r="J820" s="225" t="s">
        <v>771</v>
      </c>
      <c r="K820" s="227" t="s">
        <v>1023</v>
      </c>
      <c r="L820" s="123" t="s">
        <v>773</v>
      </c>
      <c r="M820" s="241" t="s">
        <v>774</v>
      </c>
      <c r="N820" s="225" t="s">
        <v>1047</v>
      </c>
    </row>
    <row r="821" spans="1:14">
      <c r="A821" s="1" t="s">
        <v>890</v>
      </c>
      <c r="B821" s="1" t="s">
        <v>904</v>
      </c>
      <c r="C821" s="230">
        <v>45865.544444386571</v>
      </c>
      <c r="D821" s="230">
        <v>45865.544444386571</v>
      </c>
      <c r="E821" s="230">
        <v>45865.600694444445</v>
      </c>
      <c r="F821" s="224">
        <f t="shared" si="12"/>
        <v>5.6250057874422055E-2</v>
      </c>
      <c r="G821" s="225" t="s">
        <v>637</v>
      </c>
      <c r="H821" s="225" t="s">
        <v>644</v>
      </c>
      <c r="I821" s="225" t="s">
        <v>770</v>
      </c>
      <c r="J821" s="225" t="s">
        <v>771</v>
      </c>
      <c r="K821" s="227" t="s">
        <v>1023</v>
      </c>
      <c r="L821" s="123" t="s">
        <v>773</v>
      </c>
      <c r="M821" s="241" t="s">
        <v>774</v>
      </c>
      <c r="N821" s="225" t="s">
        <v>1047</v>
      </c>
    </row>
    <row r="822" spans="1:14">
      <c r="A822" s="1" t="s">
        <v>890</v>
      </c>
      <c r="B822" s="1" t="s">
        <v>905</v>
      </c>
      <c r="C822" s="230">
        <v>45865.544444386571</v>
      </c>
      <c r="D822" s="230">
        <v>45865.544444386571</v>
      </c>
      <c r="E822" s="230">
        <v>45865.600694444445</v>
      </c>
      <c r="F822" s="224">
        <f t="shared" si="12"/>
        <v>5.6250057874422055E-2</v>
      </c>
      <c r="G822" s="225" t="s">
        <v>637</v>
      </c>
      <c r="H822" s="225" t="s">
        <v>644</v>
      </c>
      <c r="I822" s="225" t="s">
        <v>770</v>
      </c>
      <c r="J822" s="225" t="s">
        <v>771</v>
      </c>
      <c r="K822" s="227" t="s">
        <v>1023</v>
      </c>
      <c r="L822" s="123" t="s">
        <v>773</v>
      </c>
      <c r="M822" s="241" t="s">
        <v>774</v>
      </c>
      <c r="N822" s="225" t="s">
        <v>1047</v>
      </c>
    </row>
    <row r="823" spans="1:14">
      <c r="A823" s="1" t="s">
        <v>890</v>
      </c>
      <c r="B823" s="1" t="s">
        <v>906</v>
      </c>
      <c r="C823" s="230">
        <v>45865.544444386571</v>
      </c>
      <c r="D823" s="230">
        <v>45865.544444386571</v>
      </c>
      <c r="E823" s="230">
        <v>45865.600694444445</v>
      </c>
      <c r="F823" s="224">
        <f t="shared" si="12"/>
        <v>5.6250057874422055E-2</v>
      </c>
      <c r="G823" s="225" t="s">
        <v>637</v>
      </c>
      <c r="H823" s="225" t="s">
        <v>644</v>
      </c>
      <c r="I823" s="225" t="s">
        <v>770</v>
      </c>
      <c r="J823" s="225" t="s">
        <v>771</v>
      </c>
      <c r="K823" s="227" t="s">
        <v>1023</v>
      </c>
      <c r="L823" s="123" t="s">
        <v>773</v>
      </c>
      <c r="M823" s="241" t="s">
        <v>774</v>
      </c>
      <c r="N823" s="225" t="s">
        <v>1047</v>
      </c>
    </row>
    <row r="824" spans="1:14">
      <c r="A824" s="1" t="s">
        <v>890</v>
      </c>
      <c r="B824" s="1" t="s">
        <v>907</v>
      </c>
      <c r="C824" s="230">
        <v>45865.544444386571</v>
      </c>
      <c r="D824" s="230">
        <v>45865.544444386571</v>
      </c>
      <c r="E824" s="230">
        <v>45865.600694444445</v>
      </c>
      <c r="F824" s="224">
        <f t="shared" si="12"/>
        <v>5.6250057874422055E-2</v>
      </c>
      <c r="G824" s="225" t="s">
        <v>637</v>
      </c>
      <c r="H824" s="225" t="s">
        <v>644</v>
      </c>
      <c r="I824" s="225" t="s">
        <v>770</v>
      </c>
      <c r="J824" s="225" t="s">
        <v>771</v>
      </c>
      <c r="K824" s="227" t="s">
        <v>1023</v>
      </c>
      <c r="L824" s="123" t="s">
        <v>773</v>
      </c>
      <c r="M824" s="241" t="s">
        <v>774</v>
      </c>
      <c r="N824" s="225" t="s">
        <v>1047</v>
      </c>
    </row>
    <row r="825" spans="1:14">
      <c r="A825" s="1" t="s">
        <v>863</v>
      </c>
      <c r="B825" s="1" t="s">
        <v>908</v>
      </c>
      <c r="C825" s="230">
        <v>45865.544444386571</v>
      </c>
      <c r="D825" s="230">
        <v>45865.544444386571</v>
      </c>
      <c r="E825" s="230">
        <v>45865.600694444445</v>
      </c>
      <c r="F825" s="224">
        <f t="shared" si="12"/>
        <v>5.6250057874422055E-2</v>
      </c>
      <c r="G825" s="225" t="s">
        <v>637</v>
      </c>
      <c r="H825" s="225" t="s">
        <v>644</v>
      </c>
      <c r="I825" s="225" t="s">
        <v>770</v>
      </c>
      <c r="J825" s="225" t="s">
        <v>771</v>
      </c>
      <c r="K825" s="227" t="s">
        <v>1023</v>
      </c>
      <c r="L825" s="123" t="s">
        <v>773</v>
      </c>
      <c r="M825" s="241" t="s">
        <v>774</v>
      </c>
      <c r="N825" s="225" t="s">
        <v>1047</v>
      </c>
    </row>
    <row r="826" spans="1:14">
      <c r="A826" s="1" t="s">
        <v>863</v>
      </c>
      <c r="B826" s="1" t="s">
        <v>909</v>
      </c>
      <c r="C826" s="230">
        <v>45865.544444386571</v>
      </c>
      <c r="D826" s="230">
        <v>45865.544444386571</v>
      </c>
      <c r="E826" s="230">
        <v>45865.600694444445</v>
      </c>
      <c r="F826" s="224">
        <f t="shared" si="12"/>
        <v>5.6250057874422055E-2</v>
      </c>
      <c r="G826" s="225" t="s">
        <v>637</v>
      </c>
      <c r="H826" s="225" t="s">
        <v>644</v>
      </c>
      <c r="I826" s="225" t="s">
        <v>770</v>
      </c>
      <c r="J826" s="225" t="s">
        <v>771</v>
      </c>
      <c r="K826" s="227" t="s">
        <v>1023</v>
      </c>
      <c r="L826" s="123" t="s">
        <v>773</v>
      </c>
      <c r="M826" s="241" t="s">
        <v>774</v>
      </c>
      <c r="N826" s="225" t="s">
        <v>1047</v>
      </c>
    </row>
    <row r="827" spans="1:14">
      <c r="A827" s="1" t="s">
        <v>863</v>
      </c>
      <c r="B827" s="1" t="s">
        <v>910</v>
      </c>
      <c r="C827" s="230">
        <v>45865.544444386571</v>
      </c>
      <c r="D827" s="230">
        <v>45865.544444386571</v>
      </c>
      <c r="E827" s="230">
        <v>45865.600694444445</v>
      </c>
      <c r="F827" s="224">
        <f t="shared" si="12"/>
        <v>5.6250057874422055E-2</v>
      </c>
      <c r="G827" s="225" t="s">
        <v>637</v>
      </c>
      <c r="H827" s="225" t="s">
        <v>644</v>
      </c>
      <c r="I827" s="225" t="s">
        <v>770</v>
      </c>
      <c r="J827" s="225" t="s">
        <v>771</v>
      </c>
      <c r="K827" s="227" t="s">
        <v>1023</v>
      </c>
      <c r="L827" s="123" t="s">
        <v>773</v>
      </c>
      <c r="M827" s="241" t="s">
        <v>774</v>
      </c>
      <c r="N827" s="225" t="s">
        <v>1047</v>
      </c>
    </row>
    <row r="828" spans="1:14">
      <c r="A828" s="1" t="s">
        <v>863</v>
      </c>
      <c r="B828" s="1" t="s">
        <v>911</v>
      </c>
      <c r="C828" s="230">
        <v>45865.544444386571</v>
      </c>
      <c r="D828" s="230">
        <v>45865.544444386571</v>
      </c>
      <c r="E828" s="230">
        <v>45865.600694444445</v>
      </c>
      <c r="F828" s="224">
        <f t="shared" si="12"/>
        <v>5.6250057874422055E-2</v>
      </c>
      <c r="G828" s="225" t="s">
        <v>637</v>
      </c>
      <c r="H828" s="225" t="s">
        <v>644</v>
      </c>
      <c r="I828" s="225" t="s">
        <v>770</v>
      </c>
      <c r="J828" s="225" t="s">
        <v>771</v>
      </c>
      <c r="K828" s="227" t="s">
        <v>1023</v>
      </c>
      <c r="L828" s="123" t="s">
        <v>773</v>
      </c>
      <c r="M828" s="241" t="s">
        <v>774</v>
      </c>
      <c r="N828" s="225" t="s">
        <v>1047</v>
      </c>
    </row>
    <row r="829" spans="1:14">
      <c r="A829" s="1" t="s">
        <v>863</v>
      </c>
      <c r="B829" s="1" t="s">
        <v>912</v>
      </c>
      <c r="C829" s="230">
        <v>45865.544444386571</v>
      </c>
      <c r="D829" s="230">
        <v>45865.544444386571</v>
      </c>
      <c r="E829" s="230">
        <v>45865.600694444445</v>
      </c>
      <c r="F829" s="224">
        <f t="shared" si="12"/>
        <v>5.6250057874422055E-2</v>
      </c>
      <c r="G829" s="225" t="s">
        <v>637</v>
      </c>
      <c r="H829" s="225" t="s">
        <v>644</v>
      </c>
      <c r="I829" s="225" t="s">
        <v>770</v>
      </c>
      <c r="J829" s="225" t="s">
        <v>771</v>
      </c>
      <c r="K829" s="227" t="s">
        <v>1023</v>
      </c>
      <c r="L829" s="123" t="s">
        <v>773</v>
      </c>
      <c r="M829" s="241" t="s">
        <v>774</v>
      </c>
      <c r="N829" s="225" t="s">
        <v>1047</v>
      </c>
    </row>
    <row r="830" spans="1:14">
      <c r="A830" s="1" t="s">
        <v>863</v>
      </c>
      <c r="B830" s="1" t="s">
        <v>913</v>
      </c>
      <c r="C830" s="230">
        <v>45865.544444386571</v>
      </c>
      <c r="D830" s="230">
        <v>45865.544444386571</v>
      </c>
      <c r="E830" s="230">
        <v>45865.600694444445</v>
      </c>
      <c r="F830" s="224">
        <f t="shared" si="12"/>
        <v>5.6250057874422055E-2</v>
      </c>
      <c r="G830" s="225" t="s">
        <v>637</v>
      </c>
      <c r="H830" s="225" t="s">
        <v>644</v>
      </c>
      <c r="I830" s="225" t="s">
        <v>770</v>
      </c>
      <c r="J830" s="225" t="s">
        <v>771</v>
      </c>
      <c r="K830" s="227" t="s">
        <v>1023</v>
      </c>
      <c r="L830" s="123" t="s">
        <v>773</v>
      </c>
      <c r="M830" s="241" t="s">
        <v>774</v>
      </c>
      <c r="N830" s="225" t="s">
        <v>1047</v>
      </c>
    </row>
    <row r="831" spans="1:14">
      <c r="A831" s="1" t="s">
        <v>863</v>
      </c>
      <c r="B831" s="1" t="s">
        <v>914</v>
      </c>
      <c r="C831" s="230">
        <v>45865.544444386571</v>
      </c>
      <c r="D831" s="230">
        <v>45865.544444386571</v>
      </c>
      <c r="E831" s="230">
        <v>45865.600694444445</v>
      </c>
      <c r="F831" s="224">
        <f t="shared" si="12"/>
        <v>5.6250057874422055E-2</v>
      </c>
      <c r="G831" s="225" t="s">
        <v>637</v>
      </c>
      <c r="H831" s="225" t="s">
        <v>644</v>
      </c>
      <c r="I831" s="225" t="s">
        <v>770</v>
      </c>
      <c r="J831" s="225" t="s">
        <v>771</v>
      </c>
      <c r="K831" s="227" t="s">
        <v>1023</v>
      </c>
      <c r="L831" s="123" t="s">
        <v>773</v>
      </c>
      <c r="M831" s="241" t="s">
        <v>774</v>
      </c>
      <c r="N831" s="225" t="s">
        <v>1047</v>
      </c>
    </row>
    <row r="832" spans="1:14">
      <c r="A832" s="1" t="s">
        <v>863</v>
      </c>
      <c r="B832" s="1" t="s">
        <v>915</v>
      </c>
      <c r="C832" s="230">
        <v>45865.544444386571</v>
      </c>
      <c r="D832" s="230">
        <v>45865.544444386571</v>
      </c>
      <c r="E832" s="230">
        <v>45865.600694444445</v>
      </c>
      <c r="F832" s="224">
        <f t="shared" si="12"/>
        <v>5.6250057874422055E-2</v>
      </c>
      <c r="G832" s="225" t="s">
        <v>637</v>
      </c>
      <c r="H832" s="225" t="s">
        <v>644</v>
      </c>
      <c r="I832" s="225" t="s">
        <v>770</v>
      </c>
      <c r="J832" s="225" t="s">
        <v>771</v>
      </c>
      <c r="K832" s="227" t="s">
        <v>1023</v>
      </c>
      <c r="L832" s="123" t="s">
        <v>773</v>
      </c>
      <c r="M832" s="241" t="s">
        <v>774</v>
      </c>
      <c r="N832" s="225" t="s">
        <v>1047</v>
      </c>
    </row>
    <row r="833" spans="1:14">
      <c r="A833" s="1" t="s">
        <v>863</v>
      </c>
      <c r="B833" s="1" t="s">
        <v>916</v>
      </c>
      <c r="C833" s="230">
        <v>45865.544444386571</v>
      </c>
      <c r="D833" s="230">
        <v>45865.544444386571</v>
      </c>
      <c r="E833" s="230">
        <v>45865.600694444445</v>
      </c>
      <c r="F833" s="224">
        <f t="shared" si="12"/>
        <v>5.6250057874422055E-2</v>
      </c>
      <c r="G833" s="225" t="s">
        <v>637</v>
      </c>
      <c r="H833" s="225" t="s">
        <v>644</v>
      </c>
      <c r="I833" s="225" t="s">
        <v>770</v>
      </c>
      <c r="J833" s="225" t="s">
        <v>771</v>
      </c>
      <c r="K833" s="227" t="s">
        <v>1023</v>
      </c>
      <c r="L833" s="123" t="s">
        <v>773</v>
      </c>
      <c r="M833" s="241" t="s">
        <v>774</v>
      </c>
      <c r="N833" s="225" t="s">
        <v>1047</v>
      </c>
    </row>
    <row r="834" spans="1:14">
      <c r="A834" s="1" t="s">
        <v>1048</v>
      </c>
      <c r="B834" s="1" t="s">
        <v>612</v>
      </c>
      <c r="C834" s="230">
        <v>45865.544444386571</v>
      </c>
      <c r="D834" s="230">
        <v>45865.544444386571</v>
      </c>
      <c r="E834" s="230">
        <v>45865.600694444445</v>
      </c>
      <c r="F834" s="224">
        <f t="shared" ref="F834:F897" si="13">E834-D834</f>
        <v>5.6250057874422055E-2</v>
      </c>
      <c r="G834" s="225" t="s">
        <v>637</v>
      </c>
      <c r="H834" s="225" t="s">
        <v>644</v>
      </c>
      <c r="I834" s="225" t="s">
        <v>770</v>
      </c>
      <c r="J834" s="225" t="s">
        <v>771</v>
      </c>
      <c r="K834" s="227" t="s">
        <v>1023</v>
      </c>
      <c r="L834" s="123" t="s">
        <v>773</v>
      </c>
      <c r="M834" s="241" t="s">
        <v>774</v>
      </c>
      <c r="N834" s="225" t="s">
        <v>1047</v>
      </c>
    </row>
    <row r="835" spans="1:14">
      <c r="A835" s="1" t="s">
        <v>1048</v>
      </c>
      <c r="B835" s="1" t="s">
        <v>1049</v>
      </c>
      <c r="C835" s="230">
        <v>45865.544444386571</v>
      </c>
      <c r="D835" s="230">
        <v>45865.544444386571</v>
      </c>
      <c r="E835" s="230">
        <v>45865.600694444445</v>
      </c>
      <c r="F835" s="224">
        <f t="shared" si="13"/>
        <v>5.6250057874422055E-2</v>
      </c>
      <c r="G835" s="225" t="s">
        <v>637</v>
      </c>
      <c r="H835" s="225" t="s">
        <v>644</v>
      </c>
      <c r="I835" s="225" t="s">
        <v>770</v>
      </c>
      <c r="J835" s="225" t="s">
        <v>771</v>
      </c>
      <c r="K835" s="227" t="s">
        <v>1023</v>
      </c>
      <c r="L835" s="123" t="s">
        <v>773</v>
      </c>
      <c r="M835" s="241" t="s">
        <v>774</v>
      </c>
      <c r="N835" s="225" t="s">
        <v>1047</v>
      </c>
    </row>
    <row r="836" spans="1:14">
      <c r="A836" s="1" t="s">
        <v>1048</v>
      </c>
      <c r="B836" s="1" t="s">
        <v>1050</v>
      </c>
      <c r="C836" s="230">
        <v>45865.544444386571</v>
      </c>
      <c r="D836" s="230">
        <v>45865.544444386571</v>
      </c>
      <c r="E836" s="230">
        <v>45865.600694444445</v>
      </c>
      <c r="F836" s="224">
        <f t="shared" si="13"/>
        <v>5.6250057874422055E-2</v>
      </c>
      <c r="G836" s="225" t="s">
        <v>637</v>
      </c>
      <c r="H836" s="225" t="s">
        <v>644</v>
      </c>
      <c r="I836" s="225" t="s">
        <v>770</v>
      </c>
      <c r="J836" s="225" t="s">
        <v>771</v>
      </c>
      <c r="K836" s="227" t="s">
        <v>1023</v>
      </c>
      <c r="L836" s="123" t="s">
        <v>773</v>
      </c>
      <c r="M836" s="241" t="s">
        <v>774</v>
      </c>
      <c r="N836" s="225" t="s">
        <v>1047</v>
      </c>
    </row>
    <row r="837" spans="1:14">
      <c r="A837" s="1" t="s">
        <v>1048</v>
      </c>
      <c r="B837" s="1" t="s">
        <v>1051</v>
      </c>
      <c r="C837" s="230">
        <v>45865.544444386571</v>
      </c>
      <c r="D837" s="230">
        <v>45865.544444386571</v>
      </c>
      <c r="E837" s="230">
        <v>45865.600694444445</v>
      </c>
      <c r="F837" s="224">
        <f t="shared" si="13"/>
        <v>5.6250057874422055E-2</v>
      </c>
      <c r="G837" s="225" t="s">
        <v>637</v>
      </c>
      <c r="H837" s="225" t="s">
        <v>644</v>
      </c>
      <c r="I837" s="225" t="s">
        <v>770</v>
      </c>
      <c r="J837" s="225" t="s">
        <v>771</v>
      </c>
      <c r="K837" s="227" t="s">
        <v>1023</v>
      </c>
      <c r="L837" s="123" t="s">
        <v>773</v>
      </c>
      <c r="M837" s="241" t="s">
        <v>774</v>
      </c>
      <c r="N837" s="225" t="s">
        <v>1047</v>
      </c>
    </row>
    <row r="838" spans="1:14">
      <c r="A838" s="1" t="s">
        <v>1048</v>
      </c>
      <c r="B838" s="1" t="s">
        <v>1052</v>
      </c>
      <c r="C838" s="230">
        <v>45865.544444386571</v>
      </c>
      <c r="D838" s="230">
        <v>45865.544444386571</v>
      </c>
      <c r="E838" s="230">
        <v>45865.600694444445</v>
      </c>
      <c r="F838" s="224">
        <f t="shared" si="13"/>
        <v>5.6250057874422055E-2</v>
      </c>
      <c r="G838" s="225" t="s">
        <v>637</v>
      </c>
      <c r="H838" s="225" t="s">
        <v>644</v>
      </c>
      <c r="I838" s="225" t="s">
        <v>770</v>
      </c>
      <c r="J838" s="225" t="s">
        <v>771</v>
      </c>
      <c r="K838" s="227" t="s">
        <v>1023</v>
      </c>
      <c r="L838" s="123" t="s">
        <v>773</v>
      </c>
      <c r="M838" s="241" t="s">
        <v>774</v>
      </c>
      <c r="N838" s="225" t="s">
        <v>1047</v>
      </c>
    </row>
    <row r="839" spans="1:14">
      <c r="A839" s="1" t="s">
        <v>760</v>
      </c>
      <c r="B839" s="1" t="s">
        <v>1053</v>
      </c>
      <c r="C839" s="230">
        <v>45865.544444386571</v>
      </c>
      <c r="D839" s="230">
        <v>45865.544444386571</v>
      </c>
      <c r="E839" s="230">
        <v>45865.600694444445</v>
      </c>
      <c r="F839" s="224">
        <f t="shared" si="13"/>
        <v>5.6250057874422055E-2</v>
      </c>
      <c r="G839" s="225" t="s">
        <v>637</v>
      </c>
      <c r="H839" s="225" t="s">
        <v>644</v>
      </c>
      <c r="I839" s="225" t="s">
        <v>770</v>
      </c>
      <c r="J839" s="225" t="s">
        <v>771</v>
      </c>
      <c r="K839" s="227" t="s">
        <v>1023</v>
      </c>
      <c r="L839" s="123" t="s">
        <v>773</v>
      </c>
      <c r="M839" s="241" t="s">
        <v>774</v>
      </c>
      <c r="N839" s="225" t="s">
        <v>1047</v>
      </c>
    </row>
    <row r="840" spans="1:14">
      <c r="A840" s="1" t="s">
        <v>760</v>
      </c>
      <c r="B840" s="1" t="s">
        <v>1054</v>
      </c>
      <c r="C840" s="230">
        <v>45865.544444386571</v>
      </c>
      <c r="D840" s="230">
        <v>45865.544444386571</v>
      </c>
      <c r="E840" s="230">
        <v>45865.600694444445</v>
      </c>
      <c r="F840" s="224">
        <f t="shared" si="13"/>
        <v>5.6250057874422055E-2</v>
      </c>
      <c r="G840" s="225" t="s">
        <v>637</v>
      </c>
      <c r="H840" s="225" t="s">
        <v>644</v>
      </c>
      <c r="I840" s="225" t="s">
        <v>770</v>
      </c>
      <c r="J840" s="225" t="s">
        <v>771</v>
      </c>
      <c r="K840" s="227" t="s">
        <v>1023</v>
      </c>
      <c r="L840" s="123" t="s">
        <v>773</v>
      </c>
      <c r="M840" s="241" t="s">
        <v>774</v>
      </c>
      <c r="N840" s="225" t="s">
        <v>1047</v>
      </c>
    </row>
    <row r="841" spans="1:14">
      <c r="A841" s="1" t="s">
        <v>760</v>
      </c>
      <c r="B841" s="1" t="s">
        <v>1055</v>
      </c>
      <c r="C841" s="230">
        <v>45865.544444386571</v>
      </c>
      <c r="D841" s="230">
        <v>45865.544444386571</v>
      </c>
      <c r="E841" s="230">
        <v>45865.600694444445</v>
      </c>
      <c r="F841" s="224">
        <f t="shared" si="13"/>
        <v>5.6250057874422055E-2</v>
      </c>
      <c r="G841" s="225" t="s">
        <v>637</v>
      </c>
      <c r="H841" s="225" t="s">
        <v>644</v>
      </c>
      <c r="I841" s="225" t="s">
        <v>770</v>
      </c>
      <c r="J841" s="225" t="s">
        <v>771</v>
      </c>
      <c r="K841" s="227" t="s">
        <v>1023</v>
      </c>
      <c r="L841" s="123" t="s">
        <v>773</v>
      </c>
      <c r="M841" s="241" t="s">
        <v>774</v>
      </c>
      <c r="N841" s="225" t="s">
        <v>1047</v>
      </c>
    </row>
    <row r="842" spans="1:14">
      <c r="A842" s="1" t="s">
        <v>760</v>
      </c>
      <c r="B842" s="1" t="s">
        <v>1056</v>
      </c>
      <c r="C842" s="230">
        <v>45865.544444386571</v>
      </c>
      <c r="D842" s="230">
        <v>45865.544444386571</v>
      </c>
      <c r="E842" s="230">
        <v>45865.600694444445</v>
      </c>
      <c r="F842" s="224">
        <f t="shared" si="13"/>
        <v>5.6250057874422055E-2</v>
      </c>
      <c r="G842" s="225" t="s">
        <v>637</v>
      </c>
      <c r="H842" s="225" t="s">
        <v>644</v>
      </c>
      <c r="I842" s="225" t="s">
        <v>770</v>
      </c>
      <c r="J842" s="225" t="s">
        <v>771</v>
      </c>
      <c r="K842" s="227" t="s">
        <v>1023</v>
      </c>
      <c r="L842" s="123" t="s">
        <v>773</v>
      </c>
      <c r="M842" s="241" t="s">
        <v>774</v>
      </c>
      <c r="N842" s="225" t="s">
        <v>1047</v>
      </c>
    </row>
    <row r="843" spans="1:14">
      <c r="A843" s="1" t="s">
        <v>760</v>
      </c>
      <c r="B843" s="1" t="s">
        <v>1057</v>
      </c>
      <c r="C843" s="230">
        <v>45865.544444386571</v>
      </c>
      <c r="D843" s="230">
        <v>45865.544444386571</v>
      </c>
      <c r="E843" s="230">
        <v>45865.600694444445</v>
      </c>
      <c r="F843" s="224">
        <f t="shared" si="13"/>
        <v>5.6250057874422055E-2</v>
      </c>
      <c r="G843" s="225" t="s">
        <v>637</v>
      </c>
      <c r="H843" s="225" t="s">
        <v>644</v>
      </c>
      <c r="I843" s="225" t="s">
        <v>770</v>
      </c>
      <c r="J843" s="225" t="s">
        <v>771</v>
      </c>
      <c r="K843" s="227" t="s">
        <v>1023</v>
      </c>
      <c r="L843" s="123" t="s">
        <v>773</v>
      </c>
      <c r="M843" s="241" t="s">
        <v>774</v>
      </c>
      <c r="N843" s="225" t="s">
        <v>1047</v>
      </c>
    </row>
    <row r="844" spans="1:14">
      <c r="A844" s="1" t="s">
        <v>1058</v>
      </c>
      <c r="B844" s="1" t="s">
        <v>1059</v>
      </c>
      <c r="C844" s="230">
        <v>45865.544444386571</v>
      </c>
      <c r="D844" s="230">
        <v>45865.544444386571</v>
      </c>
      <c r="E844" s="230">
        <v>45865.600694444445</v>
      </c>
      <c r="F844" s="224">
        <f t="shared" si="13"/>
        <v>5.6250057874422055E-2</v>
      </c>
      <c r="G844" s="225" t="s">
        <v>637</v>
      </c>
      <c r="H844" s="225" t="s">
        <v>644</v>
      </c>
      <c r="I844" s="225" t="s">
        <v>770</v>
      </c>
      <c r="J844" s="225" t="s">
        <v>771</v>
      </c>
      <c r="K844" s="227" t="s">
        <v>1023</v>
      </c>
      <c r="L844" s="123" t="s">
        <v>773</v>
      </c>
      <c r="M844" s="241" t="s">
        <v>774</v>
      </c>
      <c r="N844" s="225" t="s">
        <v>1047</v>
      </c>
    </row>
    <row r="845" spans="1:14">
      <c r="A845" s="1" t="s">
        <v>1058</v>
      </c>
      <c r="B845" s="1" t="s">
        <v>1052</v>
      </c>
      <c r="C845" s="230">
        <v>45865.544444386571</v>
      </c>
      <c r="D845" s="230">
        <v>45865.544444386571</v>
      </c>
      <c r="E845" s="230">
        <v>45865.600694444445</v>
      </c>
      <c r="F845" s="224">
        <f t="shared" si="13"/>
        <v>5.6250057874422055E-2</v>
      </c>
      <c r="G845" s="225" t="s">
        <v>637</v>
      </c>
      <c r="H845" s="225" t="s">
        <v>644</v>
      </c>
      <c r="I845" s="225" t="s">
        <v>770</v>
      </c>
      <c r="J845" s="225" t="s">
        <v>771</v>
      </c>
      <c r="K845" s="227" t="s">
        <v>1023</v>
      </c>
      <c r="L845" s="123" t="s">
        <v>773</v>
      </c>
      <c r="M845" s="241" t="s">
        <v>774</v>
      </c>
      <c r="N845" s="225" t="s">
        <v>1047</v>
      </c>
    </row>
    <row r="846" spans="1:14">
      <c r="A846" s="1" t="s">
        <v>1058</v>
      </c>
      <c r="B846" s="1" t="s">
        <v>1060</v>
      </c>
      <c r="C846" s="230">
        <v>45865.544444386571</v>
      </c>
      <c r="D846" s="230">
        <v>45865.544444386571</v>
      </c>
      <c r="E846" s="230">
        <v>45865.600694444445</v>
      </c>
      <c r="F846" s="224">
        <f t="shared" si="13"/>
        <v>5.6250057874422055E-2</v>
      </c>
      <c r="G846" s="225" t="s">
        <v>637</v>
      </c>
      <c r="H846" s="225" t="s">
        <v>644</v>
      </c>
      <c r="I846" s="225" t="s">
        <v>770</v>
      </c>
      <c r="J846" s="225" t="s">
        <v>771</v>
      </c>
      <c r="K846" s="227" t="s">
        <v>1023</v>
      </c>
      <c r="L846" s="123" t="s">
        <v>773</v>
      </c>
      <c r="M846" s="241" t="s">
        <v>774</v>
      </c>
      <c r="N846" s="225" t="s">
        <v>1047</v>
      </c>
    </row>
    <row r="847" spans="1:14">
      <c r="A847" s="1" t="s">
        <v>871</v>
      </c>
      <c r="B847" s="1" t="s">
        <v>872</v>
      </c>
      <c r="C847" s="230">
        <v>45865.544444444444</v>
      </c>
      <c r="D847" s="230">
        <v>45865.544444444444</v>
      </c>
      <c r="E847" s="230">
        <v>45865.600694444445</v>
      </c>
      <c r="F847" s="224">
        <f t="shared" si="13"/>
        <v>5.6250000001455192E-2</v>
      </c>
      <c r="G847" s="225" t="s">
        <v>637</v>
      </c>
      <c r="H847" s="225" t="s">
        <v>644</v>
      </c>
      <c r="I847" s="225" t="s">
        <v>770</v>
      </c>
      <c r="J847" s="225" t="s">
        <v>771</v>
      </c>
      <c r="K847" s="227" t="s">
        <v>1023</v>
      </c>
      <c r="L847" s="123" t="s">
        <v>773</v>
      </c>
      <c r="M847" s="241" t="s">
        <v>774</v>
      </c>
      <c r="N847" s="225" t="s">
        <v>1047</v>
      </c>
    </row>
    <row r="848" spans="1:14">
      <c r="A848" s="1" t="s">
        <v>871</v>
      </c>
      <c r="B848" s="1" t="s">
        <v>874</v>
      </c>
      <c r="C848" s="230">
        <v>45865.544444444444</v>
      </c>
      <c r="D848" s="230">
        <v>45865.544444444444</v>
      </c>
      <c r="E848" s="230">
        <v>45865.600694444445</v>
      </c>
      <c r="F848" s="224">
        <f t="shared" si="13"/>
        <v>5.6250000001455192E-2</v>
      </c>
      <c r="G848" s="225" t="s">
        <v>637</v>
      </c>
      <c r="H848" s="225" t="s">
        <v>644</v>
      </c>
      <c r="I848" s="225" t="s">
        <v>770</v>
      </c>
      <c r="J848" s="225" t="s">
        <v>771</v>
      </c>
      <c r="K848" s="227" t="s">
        <v>1023</v>
      </c>
      <c r="L848" s="123" t="s">
        <v>773</v>
      </c>
      <c r="M848" s="241" t="s">
        <v>774</v>
      </c>
      <c r="N848" s="225" t="s">
        <v>1047</v>
      </c>
    </row>
    <row r="849" spans="1:14">
      <c r="A849" s="1" t="s">
        <v>760</v>
      </c>
      <c r="B849" s="1" t="s">
        <v>1053</v>
      </c>
      <c r="C849" s="230">
        <v>45865.600694444445</v>
      </c>
      <c r="D849" s="230">
        <v>45865.600694444445</v>
      </c>
      <c r="E849" s="230">
        <v>45867.652777777781</v>
      </c>
      <c r="F849" s="224">
        <f t="shared" si="13"/>
        <v>2.0520833333357587</v>
      </c>
      <c r="G849" s="225" t="s">
        <v>637</v>
      </c>
      <c r="H849" s="225" t="s">
        <v>644</v>
      </c>
      <c r="I849" s="225" t="s">
        <v>645</v>
      </c>
      <c r="J849" s="225" t="s">
        <v>646</v>
      </c>
      <c r="K849" s="227" t="s">
        <v>1028</v>
      </c>
      <c r="L849" s="123" t="s">
        <v>648</v>
      </c>
      <c r="M849" s="241" t="s">
        <v>618</v>
      </c>
      <c r="N849" s="225" t="s">
        <v>1029</v>
      </c>
    </row>
    <row r="850" spans="1:14">
      <c r="A850" s="1" t="s">
        <v>760</v>
      </c>
      <c r="B850" s="1" t="s">
        <v>1054</v>
      </c>
      <c r="C850" s="230">
        <v>45865.600694444445</v>
      </c>
      <c r="D850" s="230">
        <v>45865.600694444445</v>
      </c>
      <c r="E850" s="230">
        <v>45867.652777777781</v>
      </c>
      <c r="F850" s="224">
        <f t="shared" si="13"/>
        <v>2.0520833333357587</v>
      </c>
      <c r="G850" s="225" t="s">
        <v>637</v>
      </c>
      <c r="H850" s="225" t="s">
        <v>644</v>
      </c>
      <c r="I850" s="225" t="s">
        <v>645</v>
      </c>
      <c r="J850" s="225" t="s">
        <v>646</v>
      </c>
      <c r="K850" s="227" t="s">
        <v>1028</v>
      </c>
      <c r="L850" s="123" t="s">
        <v>648</v>
      </c>
      <c r="M850" s="241" t="s">
        <v>618</v>
      </c>
      <c r="N850" s="225" t="s">
        <v>1029</v>
      </c>
    </row>
    <row r="851" spans="1:14">
      <c r="A851" s="1" t="s">
        <v>760</v>
      </c>
      <c r="B851" s="1" t="s">
        <v>1055</v>
      </c>
      <c r="C851" s="230">
        <v>45865.600694444445</v>
      </c>
      <c r="D851" s="230">
        <v>45865.600694444445</v>
      </c>
      <c r="E851" s="230">
        <v>45867.652777777781</v>
      </c>
      <c r="F851" s="224">
        <f t="shared" si="13"/>
        <v>2.0520833333357587</v>
      </c>
      <c r="G851" s="225" t="s">
        <v>637</v>
      </c>
      <c r="H851" s="225" t="s">
        <v>644</v>
      </c>
      <c r="I851" s="225" t="s">
        <v>645</v>
      </c>
      <c r="J851" s="225" t="s">
        <v>646</v>
      </c>
      <c r="K851" s="227" t="s">
        <v>1028</v>
      </c>
      <c r="L851" s="123" t="s">
        <v>648</v>
      </c>
      <c r="M851" s="241" t="s">
        <v>618</v>
      </c>
      <c r="N851" s="225" t="s">
        <v>1029</v>
      </c>
    </row>
    <row r="852" spans="1:14">
      <c r="A852" s="1" t="s">
        <v>760</v>
      </c>
      <c r="B852" s="1" t="s">
        <v>1056</v>
      </c>
      <c r="C852" s="230">
        <v>45865.600694444445</v>
      </c>
      <c r="D852" s="230">
        <v>45865.600694444445</v>
      </c>
      <c r="E852" s="230">
        <v>45867.652777777781</v>
      </c>
      <c r="F852" s="224">
        <f t="shared" si="13"/>
        <v>2.0520833333357587</v>
      </c>
      <c r="G852" s="225" t="s">
        <v>637</v>
      </c>
      <c r="H852" s="225" t="s">
        <v>644</v>
      </c>
      <c r="I852" s="225" t="s">
        <v>645</v>
      </c>
      <c r="J852" s="225" t="s">
        <v>646</v>
      </c>
      <c r="K852" s="227" t="s">
        <v>1028</v>
      </c>
      <c r="L852" s="123" t="s">
        <v>648</v>
      </c>
      <c r="M852" s="241" t="s">
        <v>618</v>
      </c>
      <c r="N852" s="225" t="s">
        <v>1029</v>
      </c>
    </row>
    <row r="853" spans="1:14">
      <c r="A853" s="1" t="s">
        <v>760</v>
      </c>
      <c r="B853" s="1" t="s">
        <v>1057</v>
      </c>
      <c r="C853" s="230">
        <v>45865.600694444445</v>
      </c>
      <c r="D853" s="230">
        <v>45865.600694444445</v>
      </c>
      <c r="E853" s="230">
        <v>45867.652777777781</v>
      </c>
      <c r="F853" s="224">
        <f t="shared" si="13"/>
        <v>2.0520833333357587</v>
      </c>
      <c r="G853" s="225" t="s">
        <v>637</v>
      </c>
      <c r="H853" s="225" t="s">
        <v>644</v>
      </c>
      <c r="I853" s="225" t="s">
        <v>645</v>
      </c>
      <c r="J853" s="225" t="s">
        <v>646</v>
      </c>
      <c r="K853" s="227" t="s">
        <v>1028</v>
      </c>
      <c r="L853" s="123" t="s">
        <v>648</v>
      </c>
      <c r="M853" s="241" t="s">
        <v>618</v>
      </c>
      <c r="N853" s="225" t="s">
        <v>1029</v>
      </c>
    </row>
    <row r="854" spans="1:14">
      <c r="A854" s="1" t="s">
        <v>862</v>
      </c>
      <c r="B854" s="1" t="s">
        <v>612</v>
      </c>
      <c r="C854" s="226">
        <v>45866.293055555558</v>
      </c>
      <c r="D854" s="226">
        <v>45866.293055555558</v>
      </c>
      <c r="E854" s="230">
        <v>45866.305555555555</v>
      </c>
      <c r="F854" s="224">
        <f t="shared" si="13"/>
        <v>1.2499999997089617E-2</v>
      </c>
      <c r="G854" s="225" t="s">
        <v>613</v>
      </c>
      <c r="H854" s="225"/>
      <c r="I854" s="225" t="s">
        <v>614</v>
      </c>
      <c r="J854" s="225" t="s">
        <v>615</v>
      </c>
      <c r="K854" s="1" t="s">
        <v>1030</v>
      </c>
      <c r="L854" s="123" t="s">
        <v>655</v>
      </c>
      <c r="M854" s="241" t="s">
        <v>618</v>
      </c>
      <c r="N854" s="225" t="s">
        <v>1031</v>
      </c>
    </row>
    <row r="855" spans="1:14">
      <c r="A855" s="1" t="s">
        <v>870</v>
      </c>
      <c r="B855" s="1" t="s">
        <v>612</v>
      </c>
      <c r="C855" s="226">
        <v>45866.293055555558</v>
      </c>
      <c r="D855" s="226">
        <v>45866.293055555558</v>
      </c>
      <c r="E855" s="230">
        <v>45866.305555555555</v>
      </c>
      <c r="F855" s="224">
        <f t="shared" si="13"/>
        <v>1.2499999997089617E-2</v>
      </c>
      <c r="G855" s="225" t="s">
        <v>613</v>
      </c>
      <c r="H855" s="225"/>
      <c r="I855" s="225" t="s">
        <v>614</v>
      </c>
      <c r="J855" s="225" t="s">
        <v>615</v>
      </c>
      <c r="K855" s="1" t="s">
        <v>1030</v>
      </c>
      <c r="L855" s="123" t="s">
        <v>655</v>
      </c>
      <c r="M855" s="241" t="s">
        <v>618</v>
      </c>
      <c r="N855" s="225" t="s">
        <v>1031</v>
      </c>
    </row>
    <row r="856" spans="1:14">
      <c r="A856" s="1" t="s">
        <v>643</v>
      </c>
      <c r="B856" s="1" t="s">
        <v>612</v>
      </c>
      <c r="C856" s="226">
        <v>45866.293055555558</v>
      </c>
      <c r="D856" s="226">
        <v>45866.293055555558</v>
      </c>
      <c r="E856" s="230">
        <v>45866.305555555555</v>
      </c>
      <c r="F856" s="224">
        <f t="shared" si="13"/>
        <v>1.2499999997089617E-2</v>
      </c>
      <c r="G856" s="225" t="s">
        <v>613</v>
      </c>
      <c r="H856" s="225"/>
      <c r="I856" s="225" t="s">
        <v>614</v>
      </c>
      <c r="J856" s="225" t="s">
        <v>615</v>
      </c>
      <c r="K856" s="1" t="s">
        <v>1030</v>
      </c>
      <c r="L856" s="123" t="s">
        <v>655</v>
      </c>
      <c r="M856" s="241" t="s">
        <v>618</v>
      </c>
      <c r="N856" s="225" t="s">
        <v>1031</v>
      </c>
    </row>
    <row r="857" spans="1:14">
      <c r="A857" s="1" t="s">
        <v>759</v>
      </c>
      <c r="B857" s="1" t="s">
        <v>612</v>
      </c>
      <c r="C857" s="226">
        <v>45866.293055555558</v>
      </c>
      <c r="D857" s="226">
        <v>45866.293055555558</v>
      </c>
      <c r="E857" s="230">
        <v>45866.305555555555</v>
      </c>
      <c r="F857" s="224">
        <f t="shared" si="13"/>
        <v>1.2499999997089617E-2</v>
      </c>
      <c r="G857" s="225" t="s">
        <v>613</v>
      </c>
      <c r="H857" s="225"/>
      <c r="I857" s="225" t="s">
        <v>614</v>
      </c>
      <c r="J857" s="225" t="s">
        <v>615</v>
      </c>
      <c r="K857" s="1" t="s">
        <v>1030</v>
      </c>
      <c r="L857" s="123" t="s">
        <v>655</v>
      </c>
      <c r="M857" s="241" t="s">
        <v>618</v>
      </c>
      <c r="N857" s="225" t="s">
        <v>1031</v>
      </c>
    </row>
    <row r="858" spans="1:14">
      <c r="A858" s="1" t="s">
        <v>850</v>
      </c>
      <c r="B858" s="1" t="s">
        <v>612</v>
      </c>
      <c r="C858" s="226">
        <v>45866.293055555558</v>
      </c>
      <c r="D858" s="226">
        <v>45866.293055555558</v>
      </c>
      <c r="E858" s="230">
        <v>45866.305555555555</v>
      </c>
      <c r="F858" s="224">
        <f t="shared" si="13"/>
        <v>1.2499999997089617E-2</v>
      </c>
      <c r="G858" s="225" t="s">
        <v>613</v>
      </c>
      <c r="H858" s="225"/>
      <c r="I858" s="225" t="s">
        <v>614</v>
      </c>
      <c r="J858" s="225" t="s">
        <v>615</v>
      </c>
      <c r="K858" s="1" t="s">
        <v>1030</v>
      </c>
      <c r="L858" s="123" t="s">
        <v>655</v>
      </c>
      <c r="M858" s="241" t="s">
        <v>618</v>
      </c>
      <c r="N858" s="225" t="s">
        <v>1031</v>
      </c>
    </row>
    <row r="859" spans="1:14">
      <c r="A859" s="1" t="s">
        <v>1061</v>
      </c>
      <c r="B859" s="1" t="s">
        <v>1062</v>
      </c>
      <c r="C859" s="230">
        <v>45866.302083333336</v>
      </c>
      <c r="D859" s="230">
        <v>45866.302083333336</v>
      </c>
      <c r="E859" s="226">
        <v>45866.319444444445</v>
      </c>
      <c r="F859" s="224">
        <f t="shared" si="13"/>
        <v>1.7361111109494232E-2</v>
      </c>
      <c r="G859" s="225" t="s">
        <v>613</v>
      </c>
      <c r="H859" s="225"/>
      <c r="I859" s="225" t="s">
        <v>614</v>
      </c>
      <c r="J859" s="225" t="s">
        <v>615</v>
      </c>
      <c r="K859" s="1" t="s">
        <v>1063</v>
      </c>
      <c r="L859" s="123" t="s">
        <v>655</v>
      </c>
      <c r="M859" s="241" t="s">
        <v>618</v>
      </c>
      <c r="N859" s="225" t="s">
        <v>1064</v>
      </c>
    </row>
    <row r="860" spans="1:14">
      <c r="A860" s="1" t="s">
        <v>1061</v>
      </c>
      <c r="B860" s="1" t="s">
        <v>1065</v>
      </c>
      <c r="C860" s="230">
        <v>45866.302083333336</v>
      </c>
      <c r="D860" s="230">
        <v>45866.302083333336</v>
      </c>
      <c r="E860" s="226">
        <v>45866.319444444445</v>
      </c>
      <c r="F860" s="224">
        <f t="shared" si="13"/>
        <v>1.7361111109494232E-2</v>
      </c>
      <c r="G860" s="225" t="s">
        <v>613</v>
      </c>
      <c r="H860" s="225"/>
      <c r="I860" s="225" t="s">
        <v>614</v>
      </c>
      <c r="J860" s="225" t="s">
        <v>615</v>
      </c>
      <c r="K860" s="1" t="s">
        <v>1063</v>
      </c>
      <c r="L860" s="123" t="s">
        <v>655</v>
      </c>
      <c r="M860" s="241" t="s">
        <v>618</v>
      </c>
      <c r="N860" s="225" t="s">
        <v>1064</v>
      </c>
    </row>
    <row r="861" spans="1:14">
      <c r="A861" s="1" t="s">
        <v>1061</v>
      </c>
      <c r="B861" s="1" t="s">
        <v>1066</v>
      </c>
      <c r="C861" s="230">
        <v>45866.302083333336</v>
      </c>
      <c r="D861" s="230">
        <v>45866.302083333336</v>
      </c>
      <c r="E861" s="226">
        <v>45866.319444444445</v>
      </c>
      <c r="F861" s="224">
        <f t="shared" si="13"/>
        <v>1.7361111109494232E-2</v>
      </c>
      <c r="G861" s="225" t="s">
        <v>613</v>
      </c>
      <c r="H861" s="225"/>
      <c r="I861" s="225" t="s">
        <v>614</v>
      </c>
      <c r="J861" s="225" t="s">
        <v>615</v>
      </c>
      <c r="K861" s="1" t="s">
        <v>1063</v>
      </c>
      <c r="L861" s="123" t="s">
        <v>655</v>
      </c>
      <c r="M861" s="241" t="s">
        <v>618</v>
      </c>
      <c r="N861" s="225" t="s">
        <v>1064</v>
      </c>
    </row>
    <row r="862" spans="1:14">
      <c r="A862" s="1" t="s">
        <v>1061</v>
      </c>
      <c r="B862" s="1" t="s">
        <v>1067</v>
      </c>
      <c r="C862" s="230">
        <v>45866.302083333336</v>
      </c>
      <c r="D862" s="230">
        <v>45866.302083333336</v>
      </c>
      <c r="E862" s="226">
        <v>45866.319444444445</v>
      </c>
      <c r="F862" s="224">
        <f t="shared" si="13"/>
        <v>1.7361111109494232E-2</v>
      </c>
      <c r="G862" s="225" t="s">
        <v>613</v>
      </c>
      <c r="H862" s="225"/>
      <c r="I862" s="225" t="s">
        <v>614</v>
      </c>
      <c r="J862" s="225" t="s">
        <v>615</v>
      </c>
      <c r="K862" s="1" t="s">
        <v>1063</v>
      </c>
      <c r="L862" s="123" t="s">
        <v>655</v>
      </c>
      <c r="M862" s="241" t="s">
        <v>618</v>
      </c>
      <c r="N862" s="225" t="s">
        <v>1064</v>
      </c>
    </row>
    <row r="863" spans="1:14">
      <c r="A863" s="1" t="s">
        <v>1061</v>
      </c>
      <c r="B863" s="1" t="s">
        <v>1068</v>
      </c>
      <c r="C863" s="230">
        <v>45866.302083333336</v>
      </c>
      <c r="D863" s="230">
        <v>45866.302083333336</v>
      </c>
      <c r="E863" s="226">
        <v>45866.319444444445</v>
      </c>
      <c r="F863" s="224">
        <f t="shared" si="13"/>
        <v>1.7361111109494232E-2</v>
      </c>
      <c r="G863" s="225" t="s">
        <v>613</v>
      </c>
      <c r="H863" s="225"/>
      <c r="I863" s="225" t="s">
        <v>614</v>
      </c>
      <c r="J863" s="225" t="s">
        <v>615</v>
      </c>
      <c r="K863" s="1" t="s">
        <v>1063</v>
      </c>
      <c r="L863" s="123" t="s">
        <v>655</v>
      </c>
      <c r="M863" s="241" t="s">
        <v>618</v>
      </c>
      <c r="N863" s="225" t="s">
        <v>1064</v>
      </c>
    </row>
    <row r="864" spans="1:14">
      <c r="A864" s="1" t="s">
        <v>1061</v>
      </c>
      <c r="B864" s="1" t="s">
        <v>1062</v>
      </c>
      <c r="C864" s="230">
        <v>45866.418055555558</v>
      </c>
      <c r="D864" s="230">
        <v>45866.418055555558</v>
      </c>
      <c r="E864" s="226">
        <v>45866.447916666664</v>
      </c>
      <c r="F864" s="224">
        <f t="shared" si="13"/>
        <v>2.9861111106583849E-2</v>
      </c>
      <c r="G864" s="225" t="s">
        <v>613</v>
      </c>
      <c r="H864" s="225"/>
      <c r="I864" s="225" t="s">
        <v>614</v>
      </c>
      <c r="J864" s="225" t="s">
        <v>615</v>
      </c>
      <c r="K864" s="1" t="s">
        <v>1069</v>
      </c>
      <c r="L864" s="123" t="s">
        <v>655</v>
      </c>
      <c r="M864" s="241" t="s">
        <v>618</v>
      </c>
      <c r="N864" s="225" t="s">
        <v>1064</v>
      </c>
    </row>
    <row r="865" spans="1:14">
      <c r="A865" s="1" t="s">
        <v>1061</v>
      </c>
      <c r="B865" s="1" t="s">
        <v>1065</v>
      </c>
      <c r="C865" s="230">
        <v>45866.418055555558</v>
      </c>
      <c r="D865" s="230">
        <v>45866.418055555558</v>
      </c>
      <c r="E865" s="226">
        <v>45866.447916666664</v>
      </c>
      <c r="F865" s="224">
        <f t="shared" si="13"/>
        <v>2.9861111106583849E-2</v>
      </c>
      <c r="G865" s="225" t="s">
        <v>613</v>
      </c>
      <c r="H865" s="225"/>
      <c r="I865" s="225" t="s">
        <v>614</v>
      </c>
      <c r="J865" s="225" t="s">
        <v>615</v>
      </c>
      <c r="K865" s="1" t="s">
        <v>1069</v>
      </c>
      <c r="L865" s="123" t="s">
        <v>655</v>
      </c>
      <c r="M865" s="241" t="s">
        <v>618</v>
      </c>
      <c r="N865" s="225" t="s">
        <v>1064</v>
      </c>
    </row>
    <row r="866" spans="1:14">
      <c r="A866" s="1" t="s">
        <v>1061</v>
      </c>
      <c r="B866" s="1" t="s">
        <v>1066</v>
      </c>
      <c r="C866" s="230">
        <v>45866.418055555558</v>
      </c>
      <c r="D866" s="230">
        <v>45866.418055555558</v>
      </c>
      <c r="E866" s="226">
        <v>45866.447916666664</v>
      </c>
      <c r="F866" s="224">
        <f t="shared" si="13"/>
        <v>2.9861111106583849E-2</v>
      </c>
      <c r="G866" s="225" t="s">
        <v>613</v>
      </c>
      <c r="H866" s="225"/>
      <c r="I866" s="225" t="s">
        <v>614</v>
      </c>
      <c r="J866" s="225" t="s">
        <v>615</v>
      </c>
      <c r="K866" s="1" t="s">
        <v>1069</v>
      </c>
      <c r="L866" s="123" t="s">
        <v>655</v>
      </c>
      <c r="M866" s="241" t="s">
        <v>618</v>
      </c>
      <c r="N866" s="225" t="s">
        <v>1064</v>
      </c>
    </row>
    <row r="867" spans="1:14">
      <c r="A867" s="1" t="s">
        <v>1061</v>
      </c>
      <c r="B867" s="1" t="s">
        <v>1067</v>
      </c>
      <c r="C867" s="230">
        <v>45866.418055555558</v>
      </c>
      <c r="D867" s="230">
        <v>45866.418055555558</v>
      </c>
      <c r="E867" s="226">
        <v>45866.447916666664</v>
      </c>
      <c r="F867" s="224">
        <f t="shared" si="13"/>
        <v>2.9861111106583849E-2</v>
      </c>
      <c r="G867" s="225" t="s">
        <v>613</v>
      </c>
      <c r="H867" s="225"/>
      <c r="I867" s="225" t="s">
        <v>614</v>
      </c>
      <c r="J867" s="225" t="s">
        <v>615</v>
      </c>
      <c r="K867" s="1" t="s">
        <v>1069</v>
      </c>
      <c r="L867" s="123" t="s">
        <v>655</v>
      </c>
      <c r="M867" s="241" t="s">
        <v>618</v>
      </c>
      <c r="N867" s="225" t="s">
        <v>1064</v>
      </c>
    </row>
    <row r="868" spans="1:14">
      <c r="A868" s="1" t="s">
        <v>1061</v>
      </c>
      <c r="B868" s="1" t="s">
        <v>1068</v>
      </c>
      <c r="C868" s="230">
        <v>45866.418055555558</v>
      </c>
      <c r="D868" s="230">
        <v>45866.418055555558</v>
      </c>
      <c r="E868" s="226">
        <v>45866.447916666664</v>
      </c>
      <c r="F868" s="224">
        <f t="shared" si="13"/>
        <v>2.9861111106583849E-2</v>
      </c>
      <c r="G868" s="225" t="s">
        <v>613</v>
      </c>
      <c r="H868" s="225"/>
      <c r="I868" s="225" t="s">
        <v>614</v>
      </c>
      <c r="J868" s="225" t="s">
        <v>615</v>
      </c>
      <c r="K868" s="1" t="s">
        <v>1069</v>
      </c>
      <c r="L868" s="123" t="s">
        <v>655</v>
      </c>
      <c r="M868" s="241" t="s">
        <v>618</v>
      </c>
      <c r="N868" s="225" t="s">
        <v>1064</v>
      </c>
    </row>
    <row r="869" spans="1:14">
      <c r="A869" s="1" t="s">
        <v>831</v>
      </c>
      <c r="B869" s="1" t="s">
        <v>1070</v>
      </c>
      <c r="C869" s="230">
        <v>45866.418055555558</v>
      </c>
      <c r="D869" s="230">
        <v>45866.418055555558</v>
      </c>
      <c r="E869" s="226">
        <v>45866.447916666664</v>
      </c>
      <c r="F869" s="224">
        <f t="shared" si="13"/>
        <v>2.9861111106583849E-2</v>
      </c>
      <c r="G869" s="225" t="s">
        <v>613</v>
      </c>
      <c r="H869" s="225"/>
      <c r="I869" s="225" t="s">
        <v>614</v>
      </c>
      <c r="J869" s="225" t="s">
        <v>615</v>
      </c>
      <c r="K869" s="1" t="s">
        <v>1069</v>
      </c>
      <c r="L869" s="123" t="s">
        <v>655</v>
      </c>
      <c r="M869" s="241" t="s">
        <v>618</v>
      </c>
      <c r="N869" s="225" t="s">
        <v>1064</v>
      </c>
    </row>
    <row r="870" spans="1:14">
      <c r="A870" s="1" t="s">
        <v>831</v>
      </c>
      <c r="B870" s="1" t="s">
        <v>1071</v>
      </c>
      <c r="C870" s="230">
        <v>45866.418055555558</v>
      </c>
      <c r="D870" s="230">
        <v>45866.418055555558</v>
      </c>
      <c r="E870" s="226">
        <v>45866.447916666664</v>
      </c>
      <c r="F870" s="224">
        <f t="shared" si="13"/>
        <v>2.9861111106583849E-2</v>
      </c>
      <c r="G870" s="225" t="s">
        <v>613</v>
      </c>
      <c r="H870" s="225"/>
      <c r="I870" s="225" t="s">
        <v>614</v>
      </c>
      <c r="J870" s="225" t="s">
        <v>615</v>
      </c>
      <c r="K870" s="1" t="s">
        <v>1069</v>
      </c>
      <c r="L870" s="123" t="s">
        <v>655</v>
      </c>
      <c r="M870" s="241" t="s">
        <v>618</v>
      </c>
      <c r="N870" s="225" t="s">
        <v>1064</v>
      </c>
    </row>
    <row r="871" spans="1:14">
      <c r="A871" s="1" t="s">
        <v>831</v>
      </c>
      <c r="B871" s="1" t="s">
        <v>1072</v>
      </c>
      <c r="C871" s="230">
        <v>45866.418055555558</v>
      </c>
      <c r="D871" s="230">
        <v>45866.418055555558</v>
      </c>
      <c r="E871" s="226">
        <v>45866.447916666664</v>
      </c>
      <c r="F871" s="224">
        <f t="shared" si="13"/>
        <v>2.9861111106583849E-2</v>
      </c>
      <c r="G871" s="225" t="s">
        <v>613</v>
      </c>
      <c r="H871" s="225"/>
      <c r="I871" s="225" t="s">
        <v>614</v>
      </c>
      <c r="J871" s="225" t="s">
        <v>615</v>
      </c>
      <c r="K871" s="1" t="s">
        <v>1069</v>
      </c>
      <c r="L871" s="123" t="s">
        <v>655</v>
      </c>
      <c r="M871" s="241" t="s">
        <v>618</v>
      </c>
      <c r="N871" s="225" t="s">
        <v>1064</v>
      </c>
    </row>
    <row r="872" spans="1:14">
      <c r="A872" s="1" t="s">
        <v>831</v>
      </c>
      <c r="B872" s="1" t="s">
        <v>1073</v>
      </c>
      <c r="C872" s="230">
        <v>45866.418055555558</v>
      </c>
      <c r="D872" s="230">
        <v>45866.418055555558</v>
      </c>
      <c r="E872" s="226">
        <v>45866.447916666664</v>
      </c>
      <c r="F872" s="224">
        <f t="shared" si="13"/>
        <v>2.9861111106583849E-2</v>
      </c>
      <c r="G872" s="225" t="s">
        <v>613</v>
      </c>
      <c r="H872" s="225"/>
      <c r="I872" s="225" t="s">
        <v>614</v>
      </c>
      <c r="J872" s="225" t="s">
        <v>615</v>
      </c>
      <c r="K872" s="1" t="s">
        <v>1069</v>
      </c>
      <c r="L872" s="123" t="s">
        <v>655</v>
      </c>
      <c r="M872" s="241" t="s">
        <v>618</v>
      </c>
      <c r="N872" s="225" t="s">
        <v>1064</v>
      </c>
    </row>
    <row r="873" spans="1:14">
      <c r="A873" s="1" t="s">
        <v>831</v>
      </c>
      <c r="B873" s="1" t="s">
        <v>1074</v>
      </c>
      <c r="C873" s="230">
        <v>45866.418055555558</v>
      </c>
      <c r="D873" s="230">
        <v>45866.418055555558</v>
      </c>
      <c r="E873" s="226">
        <v>45866.447916666664</v>
      </c>
      <c r="F873" s="224">
        <f t="shared" si="13"/>
        <v>2.9861111106583849E-2</v>
      </c>
      <c r="G873" s="225" t="s">
        <v>613</v>
      </c>
      <c r="H873" s="225"/>
      <c r="I873" s="225" t="s">
        <v>614</v>
      </c>
      <c r="J873" s="225" t="s">
        <v>615</v>
      </c>
      <c r="K873" s="1" t="s">
        <v>1069</v>
      </c>
      <c r="L873" s="123" t="s">
        <v>655</v>
      </c>
      <c r="M873" s="241" t="s">
        <v>618</v>
      </c>
      <c r="N873" s="225" t="s">
        <v>1064</v>
      </c>
    </row>
    <row r="874" spans="1:14">
      <c r="A874" s="1" t="s">
        <v>1075</v>
      </c>
      <c r="B874" s="1" t="s">
        <v>1076</v>
      </c>
      <c r="C874" s="230">
        <v>45866.418055555558</v>
      </c>
      <c r="D874" s="230">
        <v>45866.418055555558</v>
      </c>
      <c r="E874" s="226">
        <v>45866.447916666664</v>
      </c>
      <c r="F874" s="224">
        <f t="shared" si="13"/>
        <v>2.9861111106583849E-2</v>
      </c>
      <c r="G874" s="225" t="s">
        <v>613</v>
      </c>
      <c r="H874" s="225"/>
      <c r="I874" s="225" t="s">
        <v>614</v>
      </c>
      <c r="J874" s="225" t="s">
        <v>615</v>
      </c>
      <c r="K874" s="1" t="s">
        <v>1069</v>
      </c>
      <c r="L874" s="123" t="s">
        <v>655</v>
      </c>
      <c r="M874" s="241" t="s">
        <v>618</v>
      </c>
      <c r="N874" s="225" t="s">
        <v>1064</v>
      </c>
    </row>
    <row r="875" spans="1:14">
      <c r="A875" s="1" t="s">
        <v>1075</v>
      </c>
      <c r="B875" s="1" t="s">
        <v>1077</v>
      </c>
      <c r="C875" s="230">
        <v>45866.418055555558</v>
      </c>
      <c r="D875" s="230">
        <v>45866.418055555558</v>
      </c>
      <c r="E875" s="226">
        <v>45866.447916666664</v>
      </c>
      <c r="F875" s="224">
        <f t="shared" si="13"/>
        <v>2.9861111106583849E-2</v>
      </c>
      <c r="G875" s="225" t="s">
        <v>613</v>
      </c>
      <c r="H875" s="225"/>
      <c r="I875" s="225" t="s">
        <v>614</v>
      </c>
      <c r="J875" s="225" t="s">
        <v>615</v>
      </c>
      <c r="K875" s="1" t="s">
        <v>1069</v>
      </c>
      <c r="L875" s="123" t="s">
        <v>655</v>
      </c>
      <c r="M875" s="241" t="s">
        <v>618</v>
      </c>
      <c r="N875" s="225" t="s">
        <v>1064</v>
      </c>
    </row>
    <row r="876" spans="1:14">
      <c r="A876" s="1" t="s">
        <v>1075</v>
      </c>
      <c r="B876" s="1" t="s">
        <v>1078</v>
      </c>
      <c r="C876" s="230">
        <v>45866.418055555558</v>
      </c>
      <c r="D876" s="230">
        <v>45866.418055555558</v>
      </c>
      <c r="E876" s="226">
        <v>45866.447916666664</v>
      </c>
      <c r="F876" s="224">
        <f t="shared" si="13"/>
        <v>2.9861111106583849E-2</v>
      </c>
      <c r="G876" s="225" t="s">
        <v>613</v>
      </c>
      <c r="H876" s="225"/>
      <c r="I876" s="225" t="s">
        <v>614</v>
      </c>
      <c r="J876" s="225" t="s">
        <v>615</v>
      </c>
      <c r="K876" s="1" t="s">
        <v>1069</v>
      </c>
      <c r="L876" s="123" t="s">
        <v>655</v>
      </c>
      <c r="M876" s="241" t="s">
        <v>618</v>
      </c>
      <c r="N876" s="225" t="s">
        <v>1064</v>
      </c>
    </row>
    <row r="877" spans="1:14">
      <c r="A877" s="1" t="s">
        <v>841</v>
      </c>
      <c r="B877" s="1" t="s">
        <v>970</v>
      </c>
      <c r="C877" s="230">
        <v>45866.418055555558</v>
      </c>
      <c r="D877" s="230">
        <v>45866.418055555558</v>
      </c>
      <c r="E877" s="226">
        <v>45866.434027777781</v>
      </c>
      <c r="F877" s="224">
        <f t="shared" si="13"/>
        <v>1.5972222223354038E-2</v>
      </c>
      <c r="G877" s="225" t="s">
        <v>613</v>
      </c>
      <c r="H877" s="225"/>
      <c r="I877" s="225" t="s">
        <v>614</v>
      </c>
      <c r="J877" s="225" t="s">
        <v>615</v>
      </c>
      <c r="K877" s="1" t="s">
        <v>1069</v>
      </c>
      <c r="L877" s="123" t="s">
        <v>655</v>
      </c>
      <c r="M877" s="241" t="s">
        <v>618</v>
      </c>
      <c r="N877" s="225" t="s">
        <v>1064</v>
      </c>
    </row>
    <row r="878" spans="1:14">
      <c r="A878" s="1" t="s">
        <v>841</v>
      </c>
      <c r="B878" s="1" t="s">
        <v>971</v>
      </c>
      <c r="C878" s="230">
        <v>45866.418055555558</v>
      </c>
      <c r="D878" s="230">
        <v>45866.418055555558</v>
      </c>
      <c r="E878" s="226">
        <v>45866.434027777781</v>
      </c>
      <c r="F878" s="224">
        <f t="shared" si="13"/>
        <v>1.5972222223354038E-2</v>
      </c>
      <c r="G878" s="225" t="s">
        <v>613</v>
      </c>
      <c r="H878" s="225"/>
      <c r="I878" s="225" t="s">
        <v>614</v>
      </c>
      <c r="J878" s="225" t="s">
        <v>615</v>
      </c>
      <c r="K878" s="1" t="s">
        <v>1069</v>
      </c>
      <c r="L878" s="123" t="s">
        <v>655</v>
      </c>
      <c r="M878" s="241" t="s">
        <v>618</v>
      </c>
      <c r="N878" s="225" t="s">
        <v>1064</v>
      </c>
    </row>
    <row r="879" spans="1:14">
      <c r="A879" s="1" t="s">
        <v>841</v>
      </c>
      <c r="B879" s="1" t="s">
        <v>660</v>
      </c>
      <c r="C879" s="230">
        <v>45866.418055555558</v>
      </c>
      <c r="D879" s="230">
        <v>45866.418055555558</v>
      </c>
      <c r="E879" s="226">
        <v>45866.434027777781</v>
      </c>
      <c r="F879" s="224">
        <f t="shared" si="13"/>
        <v>1.5972222223354038E-2</v>
      </c>
      <c r="G879" s="225" t="s">
        <v>613</v>
      </c>
      <c r="H879" s="225"/>
      <c r="I879" s="225" t="s">
        <v>614</v>
      </c>
      <c r="J879" s="225" t="s">
        <v>615</v>
      </c>
      <c r="K879" s="1" t="s">
        <v>1069</v>
      </c>
      <c r="L879" s="123" t="s">
        <v>655</v>
      </c>
      <c r="M879" s="241" t="s">
        <v>618</v>
      </c>
      <c r="N879" s="225" t="s">
        <v>1064</v>
      </c>
    </row>
    <row r="880" spans="1:14">
      <c r="A880" s="1" t="s">
        <v>841</v>
      </c>
      <c r="B880" s="1" t="s">
        <v>1079</v>
      </c>
      <c r="C880" s="230">
        <v>45866.418055555558</v>
      </c>
      <c r="D880" s="230">
        <v>45866.418055555558</v>
      </c>
      <c r="E880" s="226">
        <v>45866.434027777781</v>
      </c>
      <c r="F880" s="224">
        <f t="shared" si="13"/>
        <v>1.5972222223354038E-2</v>
      </c>
      <c r="G880" s="225" t="s">
        <v>613</v>
      </c>
      <c r="H880" s="225"/>
      <c r="I880" s="225" t="s">
        <v>614</v>
      </c>
      <c r="J880" s="225" t="s">
        <v>615</v>
      </c>
      <c r="K880" s="1" t="s">
        <v>1069</v>
      </c>
      <c r="L880" s="123" t="s">
        <v>655</v>
      </c>
      <c r="M880" s="241" t="s">
        <v>618</v>
      </c>
      <c r="N880" s="225" t="s">
        <v>1064</v>
      </c>
    </row>
    <row r="881" spans="1:14">
      <c r="A881" s="1" t="s">
        <v>841</v>
      </c>
      <c r="B881" s="1" t="s">
        <v>1080</v>
      </c>
      <c r="C881" s="230">
        <v>45866.418055555558</v>
      </c>
      <c r="D881" s="230">
        <v>45866.418055555558</v>
      </c>
      <c r="E881" s="226">
        <v>45866.434027777781</v>
      </c>
      <c r="F881" s="224">
        <f t="shared" si="13"/>
        <v>1.5972222223354038E-2</v>
      </c>
      <c r="G881" s="225" t="s">
        <v>613</v>
      </c>
      <c r="H881" s="225"/>
      <c r="I881" s="225" t="s">
        <v>614</v>
      </c>
      <c r="J881" s="225" t="s">
        <v>615</v>
      </c>
      <c r="K881" s="1" t="s">
        <v>1069</v>
      </c>
      <c r="L881" s="123" t="s">
        <v>655</v>
      </c>
      <c r="M881" s="241" t="s">
        <v>618</v>
      </c>
      <c r="N881" s="225" t="s">
        <v>1064</v>
      </c>
    </row>
    <row r="882" spans="1:14">
      <c r="A882" s="1" t="s">
        <v>1081</v>
      </c>
      <c r="B882" s="1" t="s">
        <v>1070</v>
      </c>
      <c r="C882" s="230">
        <v>45866.418055555558</v>
      </c>
      <c r="D882" s="230">
        <v>45866.418055555558</v>
      </c>
      <c r="E882" s="226">
        <v>45866.434027777781</v>
      </c>
      <c r="F882" s="224">
        <f t="shared" si="13"/>
        <v>1.5972222223354038E-2</v>
      </c>
      <c r="G882" s="225" t="s">
        <v>613</v>
      </c>
      <c r="H882" s="225"/>
      <c r="I882" s="225" t="s">
        <v>614</v>
      </c>
      <c r="J882" s="225" t="s">
        <v>615</v>
      </c>
      <c r="K882" s="1" t="s">
        <v>1069</v>
      </c>
      <c r="L882" s="123" t="s">
        <v>655</v>
      </c>
      <c r="M882" s="241" t="s">
        <v>618</v>
      </c>
      <c r="N882" s="225" t="s">
        <v>1064</v>
      </c>
    </row>
    <row r="883" spans="1:14">
      <c r="A883" s="1" t="s">
        <v>1081</v>
      </c>
      <c r="B883" s="1" t="s">
        <v>1071</v>
      </c>
      <c r="C883" s="230">
        <v>45866.418055555558</v>
      </c>
      <c r="D883" s="230">
        <v>45866.418055555558</v>
      </c>
      <c r="E883" s="226">
        <v>45866.434027777781</v>
      </c>
      <c r="F883" s="224">
        <f t="shared" si="13"/>
        <v>1.5972222223354038E-2</v>
      </c>
      <c r="G883" s="225" t="s">
        <v>613</v>
      </c>
      <c r="H883" s="225"/>
      <c r="I883" s="225" t="s">
        <v>614</v>
      </c>
      <c r="J883" s="225" t="s">
        <v>615</v>
      </c>
      <c r="K883" s="1" t="s">
        <v>1069</v>
      </c>
      <c r="L883" s="123" t="s">
        <v>655</v>
      </c>
      <c r="M883" s="241" t="s">
        <v>618</v>
      </c>
      <c r="N883" s="225" t="s">
        <v>1064</v>
      </c>
    </row>
    <row r="884" spans="1:14">
      <c r="A884" s="1" t="s">
        <v>1081</v>
      </c>
      <c r="B884" s="1" t="s">
        <v>1072</v>
      </c>
      <c r="C884" s="230">
        <v>45866.418055555558</v>
      </c>
      <c r="D884" s="230">
        <v>45866.418055555558</v>
      </c>
      <c r="E884" s="226">
        <v>45866.434027777781</v>
      </c>
      <c r="F884" s="224">
        <f t="shared" si="13"/>
        <v>1.5972222223354038E-2</v>
      </c>
      <c r="G884" s="225" t="s">
        <v>613</v>
      </c>
      <c r="H884" s="225"/>
      <c r="I884" s="225" t="s">
        <v>614</v>
      </c>
      <c r="J884" s="225" t="s">
        <v>615</v>
      </c>
      <c r="K884" s="1" t="s">
        <v>1069</v>
      </c>
      <c r="L884" s="123" t="s">
        <v>655</v>
      </c>
      <c r="M884" s="241" t="s">
        <v>618</v>
      </c>
      <c r="N884" s="225" t="s">
        <v>1064</v>
      </c>
    </row>
    <row r="885" spans="1:14">
      <c r="A885" s="1" t="s">
        <v>1081</v>
      </c>
      <c r="B885" s="1" t="s">
        <v>1073</v>
      </c>
      <c r="C885" s="230">
        <v>45866.418055555558</v>
      </c>
      <c r="D885" s="230">
        <v>45866.418055555558</v>
      </c>
      <c r="E885" s="226">
        <v>45866.434027777781</v>
      </c>
      <c r="F885" s="224">
        <f t="shared" si="13"/>
        <v>1.5972222223354038E-2</v>
      </c>
      <c r="G885" s="225" t="s">
        <v>613</v>
      </c>
      <c r="H885" s="225"/>
      <c r="I885" s="225" t="s">
        <v>614</v>
      </c>
      <c r="J885" s="225" t="s">
        <v>615</v>
      </c>
      <c r="K885" s="1" t="s">
        <v>1069</v>
      </c>
      <c r="L885" s="123" t="s">
        <v>655</v>
      </c>
      <c r="M885" s="241" t="s">
        <v>618</v>
      </c>
      <c r="N885" s="225" t="s">
        <v>1064</v>
      </c>
    </row>
    <row r="886" spans="1:14">
      <c r="A886" s="1" t="s">
        <v>1081</v>
      </c>
      <c r="B886" s="1" t="s">
        <v>1074</v>
      </c>
      <c r="C886" s="230">
        <v>45866.418055555558</v>
      </c>
      <c r="D886" s="230">
        <v>45866.418055555558</v>
      </c>
      <c r="E886" s="226">
        <v>45866.434027777781</v>
      </c>
      <c r="F886" s="224">
        <f t="shared" si="13"/>
        <v>1.5972222223354038E-2</v>
      </c>
      <c r="G886" s="225" t="s">
        <v>613</v>
      </c>
      <c r="H886" s="225"/>
      <c r="I886" s="225" t="s">
        <v>614</v>
      </c>
      <c r="J886" s="225" t="s">
        <v>615</v>
      </c>
      <c r="K886" s="1" t="s">
        <v>1069</v>
      </c>
      <c r="L886" s="123" t="s">
        <v>655</v>
      </c>
      <c r="M886" s="241" t="s">
        <v>618</v>
      </c>
      <c r="N886" s="225" t="s">
        <v>1064</v>
      </c>
    </row>
    <row r="887" spans="1:14">
      <c r="A887" s="1" t="s">
        <v>1082</v>
      </c>
      <c r="B887" s="1" t="s">
        <v>1076</v>
      </c>
      <c r="C887" s="230">
        <v>45866.418055555558</v>
      </c>
      <c r="D887" s="230">
        <v>45866.418055555558</v>
      </c>
      <c r="E887" s="226">
        <v>45866.434027777781</v>
      </c>
      <c r="F887" s="224">
        <f t="shared" si="13"/>
        <v>1.5972222223354038E-2</v>
      </c>
      <c r="G887" s="225" t="s">
        <v>613</v>
      </c>
      <c r="H887" s="225"/>
      <c r="I887" s="225" t="s">
        <v>614</v>
      </c>
      <c r="J887" s="225" t="s">
        <v>615</v>
      </c>
      <c r="K887" s="1" t="s">
        <v>1069</v>
      </c>
      <c r="L887" s="123" t="s">
        <v>655</v>
      </c>
      <c r="M887" s="241" t="s">
        <v>618</v>
      </c>
      <c r="N887" s="225" t="s">
        <v>1064</v>
      </c>
    </row>
    <row r="888" spans="1:14">
      <c r="A888" s="1" t="s">
        <v>1082</v>
      </c>
      <c r="B888" s="1" t="s">
        <v>1077</v>
      </c>
      <c r="C888" s="230">
        <v>45866.418055555558</v>
      </c>
      <c r="D888" s="230">
        <v>45866.418055555558</v>
      </c>
      <c r="E888" s="226">
        <v>45866.434027777781</v>
      </c>
      <c r="F888" s="224">
        <f t="shared" si="13"/>
        <v>1.5972222223354038E-2</v>
      </c>
      <c r="G888" s="225" t="s">
        <v>613</v>
      </c>
      <c r="H888" s="225"/>
      <c r="I888" s="225" t="s">
        <v>614</v>
      </c>
      <c r="J888" s="225" t="s">
        <v>615</v>
      </c>
      <c r="K888" s="1" t="s">
        <v>1069</v>
      </c>
      <c r="L888" s="123" t="s">
        <v>655</v>
      </c>
      <c r="M888" s="241" t="s">
        <v>618</v>
      </c>
      <c r="N888" s="225" t="s">
        <v>1064</v>
      </c>
    </row>
    <row r="889" spans="1:14">
      <c r="A889" s="1" t="s">
        <v>1082</v>
      </c>
      <c r="B889" s="1" t="s">
        <v>1078</v>
      </c>
      <c r="C889" s="230">
        <v>45866.418055555558</v>
      </c>
      <c r="D889" s="230">
        <v>45866.418055555558</v>
      </c>
      <c r="E889" s="226">
        <v>45866.434027777781</v>
      </c>
      <c r="F889" s="224">
        <f t="shared" si="13"/>
        <v>1.5972222223354038E-2</v>
      </c>
      <c r="G889" s="225" t="s">
        <v>613</v>
      </c>
      <c r="H889" s="225"/>
      <c r="I889" s="225" t="s">
        <v>614</v>
      </c>
      <c r="J889" s="225" t="s">
        <v>615</v>
      </c>
      <c r="K889" s="1" t="s">
        <v>1069</v>
      </c>
      <c r="L889" s="123" t="s">
        <v>655</v>
      </c>
      <c r="M889" s="241" t="s">
        <v>618</v>
      </c>
      <c r="N889" s="225" t="s">
        <v>1064</v>
      </c>
    </row>
    <row r="890" spans="1:14">
      <c r="A890" s="1" t="s">
        <v>856</v>
      </c>
      <c r="B890" s="1" t="s">
        <v>658</v>
      </c>
      <c r="C890" s="230">
        <v>45866.430555555555</v>
      </c>
      <c r="D890" s="230">
        <v>45866.430555555555</v>
      </c>
      <c r="E890" s="230">
        <v>45866.572916666664</v>
      </c>
      <c r="F890" s="224">
        <f t="shared" si="13"/>
        <v>0.14236111110949423</v>
      </c>
      <c r="G890" s="225" t="s">
        <v>708</v>
      </c>
      <c r="H890" s="225"/>
      <c r="I890" s="225" t="s">
        <v>598</v>
      </c>
      <c r="J890" s="225" t="s">
        <v>598</v>
      </c>
      <c r="K890" s="227" t="s">
        <v>1083</v>
      </c>
      <c r="L890" s="123" t="s">
        <v>627</v>
      </c>
      <c r="M890" s="241" t="s">
        <v>1040</v>
      </c>
      <c r="N890" s="225" t="s">
        <v>1041</v>
      </c>
    </row>
    <row r="891" spans="1:14">
      <c r="A891" s="1" t="s">
        <v>856</v>
      </c>
      <c r="B891" s="1" t="s">
        <v>651</v>
      </c>
      <c r="C891" s="230">
        <v>45866.430555555555</v>
      </c>
      <c r="D891" s="230">
        <v>45866.430555555555</v>
      </c>
      <c r="E891" s="230">
        <v>45866.572916666664</v>
      </c>
      <c r="F891" s="224">
        <f t="shared" si="13"/>
        <v>0.14236111110949423</v>
      </c>
      <c r="G891" s="225" t="s">
        <v>708</v>
      </c>
      <c r="H891" s="225"/>
      <c r="I891" s="225" t="s">
        <v>598</v>
      </c>
      <c r="J891" s="225" t="s">
        <v>598</v>
      </c>
      <c r="K891" s="227" t="s">
        <v>1083</v>
      </c>
      <c r="L891" s="123" t="s">
        <v>627</v>
      </c>
      <c r="M891" s="241" t="s">
        <v>1040</v>
      </c>
      <c r="N891" s="225" t="s">
        <v>1041</v>
      </c>
    </row>
    <row r="892" spans="1:14">
      <c r="A892" s="1" t="s">
        <v>861</v>
      </c>
      <c r="B892" s="1" t="s">
        <v>651</v>
      </c>
      <c r="C892" s="230">
        <v>45866.430555555555</v>
      </c>
      <c r="D892" s="230">
        <v>45866.430555555555</v>
      </c>
      <c r="E892" s="230">
        <v>45866.572916666664</v>
      </c>
      <c r="F892" s="224">
        <f t="shared" si="13"/>
        <v>0.14236111110949423</v>
      </c>
      <c r="G892" s="225" t="s">
        <v>708</v>
      </c>
      <c r="H892" s="225"/>
      <c r="I892" s="225" t="s">
        <v>598</v>
      </c>
      <c r="J892" s="225" t="s">
        <v>598</v>
      </c>
      <c r="K892" s="227" t="s">
        <v>1083</v>
      </c>
      <c r="L892" s="123" t="s">
        <v>627</v>
      </c>
      <c r="M892" s="241" t="s">
        <v>1040</v>
      </c>
      <c r="N892" s="225" t="s">
        <v>1041</v>
      </c>
    </row>
    <row r="893" spans="1:14">
      <c r="A893" s="1" t="s">
        <v>861</v>
      </c>
      <c r="B893" s="1" t="s">
        <v>658</v>
      </c>
      <c r="C893" s="230">
        <v>45866.430555555555</v>
      </c>
      <c r="D893" s="230">
        <v>45866.430555555555</v>
      </c>
      <c r="E893" s="230">
        <v>45866.572916666664</v>
      </c>
      <c r="F893" s="224">
        <f t="shared" si="13"/>
        <v>0.14236111110949423</v>
      </c>
      <c r="G893" s="225" t="s">
        <v>708</v>
      </c>
      <c r="H893" s="225"/>
      <c r="I893" s="225" t="s">
        <v>598</v>
      </c>
      <c r="J893" s="225" t="s">
        <v>598</v>
      </c>
      <c r="K893" s="227" t="s">
        <v>1083</v>
      </c>
      <c r="L893" s="123" t="s">
        <v>627</v>
      </c>
      <c r="M893" s="241" t="s">
        <v>1040</v>
      </c>
      <c r="N893" s="225" t="s">
        <v>1041</v>
      </c>
    </row>
    <row r="894" spans="1:14">
      <c r="A894" s="225" t="s">
        <v>729</v>
      </c>
      <c r="B894" s="231" t="s">
        <v>730</v>
      </c>
      <c r="C894" s="230">
        <v>45866.638194444444</v>
      </c>
      <c r="D894" s="230">
        <v>45866.638194444444</v>
      </c>
      <c r="E894" s="230">
        <v>45866.699305555558</v>
      </c>
      <c r="F894" s="224">
        <f t="shared" si="13"/>
        <v>6.1111111113859806E-2</v>
      </c>
      <c r="G894" s="225" t="s">
        <v>1084</v>
      </c>
      <c r="H894" s="225"/>
      <c r="I894" s="225" t="s">
        <v>598</v>
      </c>
      <c r="J894" s="225" t="s">
        <v>598</v>
      </c>
      <c r="K894" s="1" t="s">
        <v>1085</v>
      </c>
      <c r="L894" s="1" t="s">
        <v>1086</v>
      </c>
      <c r="M894" s="241" t="s">
        <v>618</v>
      </c>
      <c r="N894" s="225" t="s">
        <v>1087</v>
      </c>
    </row>
    <row r="895" spans="1:14">
      <c r="A895" s="225" t="s">
        <v>729</v>
      </c>
      <c r="B895" s="231" t="s">
        <v>732</v>
      </c>
      <c r="C895" s="230">
        <v>45866.638194444444</v>
      </c>
      <c r="D895" s="230">
        <v>45866.638194444444</v>
      </c>
      <c r="E895" s="230">
        <v>45866.699305555558</v>
      </c>
      <c r="F895" s="224">
        <f t="shared" si="13"/>
        <v>6.1111111113859806E-2</v>
      </c>
      <c r="G895" s="225" t="s">
        <v>1084</v>
      </c>
      <c r="I895" s="225" t="s">
        <v>598</v>
      </c>
      <c r="J895" s="225" t="s">
        <v>598</v>
      </c>
      <c r="K895" s="1" t="s">
        <v>1085</v>
      </c>
      <c r="L895" s="1" t="s">
        <v>1086</v>
      </c>
      <c r="M895" s="241" t="s">
        <v>618</v>
      </c>
      <c r="N895" s="225" t="s">
        <v>1087</v>
      </c>
    </row>
    <row r="896" spans="1:14">
      <c r="A896" s="225" t="s">
        <v>729</v>
      </c>
      <c r="B896" s="231" t="s">
        <v>733</v>
      </c>
      <c r="C896" s="230">
        <v>45866.638194444444</v>
      </c>
      <c r="D896" s="230">
        <v>45866.638194444444</v>
      </c>
      <c r="E896" s="230">
        <v>45866.699305555558</v>
      </c>
      <c r="F896" s="224">
        <f t="shared" si="13"/>
        <v>6.1111111113859806E-2</v>
      </c>
      <c r="G896" s="225" t="s">
        <v>1084</v>
      </c>
      <c r="I896" s="225" t="s">
        <v>598</v>
      </c>
      <c r="J896" s="225" t="s">
        <v>598</v>
      </c>
      <c r="K896" s="1" t="s">
        <v>1085</v>
      </c>
      <c r="L896" s="1" t="s">
        <v>1086</v>
      </c>
      <c r="M896" s="241" t="s">
        <v>618</v>
      </c>
      <c r="N896" s="225" t="s">
        <v>1087</v>
      </c>
    </row>
    <row r="897" spans="1:14">
      <c r="A897" s="225" t="s">
        <v>729</v>
      </c>
      <c r="B897" s="231" t="s">
        <v>734</v>
      </c>
      <c r="C897" s="230">
        <v>45866.638194444444</v>
      </c>
      <c r="D897" s="230">
        <v>45866.638194444444</v>
      </c>
      <c r="E897" s="230">
        <v>45866.699305555558</v>
      </c>
      <c r="F897" s="224">
        <f t="shared" si="13"/>
        <v>6.1111111113859806E-2</v>
      </c>
      <c r="G897" s="225" t="s">
        <v>1084</v>
      </c>
      <c r="I897" s="225" t="s">
        <v>598</v>
      </c>
      <c r="J897" s="225" t="s">
        <v>598</v>
      </c>
      <c r="K897" s="1" t="s">
        <v>1085</v>
      </c>
      <c r="L897" s="1" t="s">
        <v>1086</v>
      </c>
      <c r="M897" s="241" t="s">
        <v>618</v>
      </c>
      <c r="N897" s="225" t="s">
        <v>1087</v>
      </c>
    </row>
    <row r="898" spans="1:14">
      <c r="A898" s="225" t="s">
        <v>729</v>
      </c>
      <c r="B898" s="123" t="s">
        <v>735</v>
      </c>
      <c r="C898" s="230">
        <v>45866.638194444444</v>
      </c>
      <c r="D898" s="230">
        <v>45866.638194444444</v>
      </c>
      <c r="E898" s="230">
        <v>45866.699305555558</v>
      </c>
      <c r="F898" s="224">
        <f t="shared" ref="F898:F961" si="14">E898-D898</f>
        <v>6.1111111113859806E-2</v>
      </c>
      <c r="G898" s="225" t="s">
        <v>1084</v>
      </c>
      <c r="I898" s="225" t="s">
        <v>598</v>
      </c>
      <c r="J898" s="225" t="s">
        <v>598</v>
      </c>
      <c r="K898" s="1" t="s">
        <v>1085</v>
      </c>
      <c r="L898" s="1" t="s">
        <v>1086</v>
      </c>
      <c r="M898" s="241" t="s">
        <v>618</v>
      </c>
      <c r="N898" s="225" t="s">
        <v>1087</v>
      </c>
    </row>
    <row r="899" spans="1:14">
      <c r="A899" s="225" t="s">
        <v>729</v>
      </c>
      <c r="B899" s="123" t="s">
        <v>736</v>
      </c>
      <c r="C899" s="230">
        <v>45866.638194444444</v>
      </c>
      <c r="D899" s="230">
        <v>45866.638194444444</v>
      </c>
      <c r="E899" s="230">
        <v>45866.699305555558</v>
      </c>
      <c r="F899" s="224">
        <f t="shared" si="14"/>
        <v>6.1111111113859806E-2</v>
      </c>
      <c r="G899" s="225" t="s">
        <v>1084</v>
      </c>
      <c r="I899" s="225" t="s">
        <v>598</v>
      </c>
      <c r="J899" s="225" t="s">
        <v>598</v>
      </c>
      <c r="K899" s="1" t="s">
        <v>1085</v>
      </c>
      <c r="L899" s="1" t="s">
        <v>1086</v>
      </c>
      <c r="M899" s="241" t="s">
        <v>618</v>
      </c>
      <c r="N899" s="225" t="s">
        <v>1087</v>
      </c>
    </row>
    <row r="900" spans="1:14">
      <c r="A900" s="225" t="s">
        <v>729</v>
      </c>
      <c r="B900" s="123" t="s">
        <v>737</v>
      </c>
      <c r="C900" s="230">
        <v>45866.638194444444</v>
      </c>
      <c r="D900" s="230">
        <v>45866.638194444444</v>
      </c>
      <c r="E900" s="230">
        <v>45866.699305555558</v>
      </c>
      <c r="F900" s="224">
        <f t="shared" si="14"/>
        <v>6.1111111113859806E-2</v>
      </c>
      <c r="G900" s="225" t="s">
        <v>1084</v>
      </c>
      <c r="I900" s="225" t="s">
        <v>598</v>
      </c>
      <c r="J900" s="225" t="s">
        <v>598</v>
      </c>
      <c r="K900" s="1" t="s">
        <v>1085</v>
      </c>
      <c r="L900" s="1" t="s">
        <v>1086</v>
      </c>
      <c r="M900" s="241" t="s">
        <v>618</v>
      </c>
      <c r="N900" s="225" t="s">
        <v>1087</v>
      </c>
    </row>
    <row r="901" spans="1:14">
      <c r="A901" s="225" t="s">
        <v>729</v>
      </c>
      <c r="B901" s="123" t="s">
        <v>738</v>
      </c>
      <c r="C901" s="230">
        <v>45866.638194444444</v>
      </c>
      <c r="D901" s="230">
        <v>45866.638194444444</v>
      </c>
      <c r="E901" s="230">
        <v>45866.699305555558</v>
      </c>
      <c r="F901" s="224">
        <f t="shared" si="14"/>
        <v>6.1111111113859806E-2</v>
      </c>
      <c r="G901" s="225" t="s">
        <v>1084</v>
      </c>
      <c r="I901" s="225" t="s">
        <v>598</v>
      </c>
      <c r="J901" s="225" t="s">
        <v>598</v>
      </c>
      <c r="K901" s="1" t="s">
        <v>1085</v>
      </c>
      <c r="L901" s="1" t="s">
        <v>1086</v>
      </c>
      <c r="M901" s="241" t="s">
        <v>618</v>
      </c>
      <c r="N901" s="225" t="s">
        <v>1087</v>
      </c>
    </row>
    <row r="902" spans="1:14">
      <c r="A902" s="225" t="s">
        <v>729</v>
      </c>
      <c r="B902" s="123" t="s">
        <v>739</v>
      </c>
      <c r="C902" s="230">
        <v>45866.638194444444</v>
      </c>
      <c r="D902" s="230">
        <v>45866.638194444444</v>
      </c>
      <c r="E902" s="230">
        <v>45866.699305555558</v>
      </c>
      <c r="F902" s="224">
        <f t="shared" si="14"/>
        <v>6.1111111113859806E-2</v>
      </c>
      <c r="G902" s="225" t="s">
        <v>1084</v>
      </c>
      <c r="I902" s="225" t="s">
        <v>598</v>
      </c>
      <c r="J902" s="225" t="s">
        <v>598</v>
      </c>
      <c r="K902" s="1" t="s">
        <v>1085</v>
      </c>
      <c r="L902" s="1" t="s">
        <v>1086</v>
      </c>
      <c r="M902" s="241" t="s">
        <v>618</v>
      </c>
      <c r="N902" s="225" t="s">
        <v>1087</v>
      </c>
    </row>
    <row r="903" spans="1:14">
      <c r="A903" s="225" t="s">
        <v>729</v>
      </c>
      <c r="B903" s="123" t="s">
        <v>740</v>
      </c>
      <c r="C903" s="230">
        <v>45866.638194444444</v>
      </c>
      <c r="D903" s="230">
        <v>45866.638194444444</v>
      </c>
      <c r="E903" s="230">
        <v>45866.699305555558</v>
      </c>
      <c r="F903" s="224">
        <f t="shared" si="14"/>
        <v>6.1111111113859806E-2</v>
      </c>
      <c r="G903" s="225" t="s">
        <v>1084</v>
      </c>
      <c r="I903" s="225" t="s">
        <v>598</v>
      </c>
      <c r="J903" s="225" t="s">
        <v>598</v>
      </c>
      <c r="K903" s="1" t="s">
        <v>1085</v>
      </c>
      <c r="L903" s="1" t="s">
        <v>1086</v>
      </c>
      <c r="M903" s="241" t="s">
        <v>618</v>
      </c>
      <c r="N903" s="225" t="s">
        <v>1087</v>
      </c>
    </row>
    <row r="904" spans="1:14">
      <c r="A904" s="225" t="s">
        <v>729</v>
      </c>
      <c r="B904" s="123" t="s">
        <v>741</v>
      </c>
      <c r="C904" s="230">
        <v>45866.638194444444</v>
      </c>
      <c r="D904" s="230">
        <v>45866.638194444444</v>
      </c>
      <c r="E904" s="230">
        <v>45866.699305555558</v>
      </c>
      <c r="F904" s="224">
        <f t="shared" si="14"/>
        <v>6.1111111113859806E-2</v>
      </c>
      <c r="G904" s="225" t="s">
        <v>1084</v>
      </c>
      <c r="I904" s="225" t="s">
        <v>598</v>
      </c>
      <c r="J904" s="225" t="s">
        <v>598</v>
      </c>
      <c r="K904" s="1" t="s">
        <v>1085</v>
      </c>
      <c r="L904" s="1" t="s">
        <v>1086</v>
      </c>
      <c r="M904" s="241" t="s">
        <v>618</v>
      </c>
      <c r="N904" s="225" t="s">
        <v>1087</v>
      </c>
    </row>
    <row r="905" spans="1:14">
      <c r="A905" s="225" t="s">
        <v>729</v>
      </c>
      <c r="B905" s="123" t="s">
        <v>742</v>
      </c>
      <c r="C905" s="230">
        <v>45866.638194444444</v>
      </c>
      <c r="D905" s="230">
        <v>45866.638194444444</v>
      </c>
      <c r="E905" s="230">
        <v>45866.699305555558</v>
      </c>
      <c r="F905" s="224">
        <f t="shared" si="14"/>
        <v>6.1111111113859806E-2</v>
      </c>
      <c r="G905" s="225" t="s">
        <v>1084</v>
      </c>
      <c r="I905" s="225" t="s">
        <v>598</v>
      </c>
      <c r="J905" s="225" t="s">
        <v>598</v>
      </c>
      <c r="K905" s="1" t="s">
        <v>1085</v>
      </c>
      <c r="L905" s="1" t="s">
        <v>1086</v>
      </c>
      <c r="M905" s="241" t="s">
        <v>618</v>
      </c>
      <c r="N905" s="225" t="s">
        <v>1087</v>
      </c>
    </row>
    <row r="906" spans="1:14">
      <c r="A906" s="225" t="s">
        <v>729</v>
      </c>
      <c r="B906" s="123" t="s">
        <v>744</v>
      </c>
      <c r="C906" s="230">
        <v>45866.638194444444</v>
      </c>
      <c r="D906" s="230">
        <v>45866.638194444444</v>
      </c>
      <c r="E906" s="230">
        <v>45866.699305555558</v>
      </c>
      <c r="F906" s="224">
        <f t="shared" si="14"/>
        <v>6.1111111113859806E-2</v>
      </c>
      <c r="G906" s="225" t="s">
        <v>1084</v>
      </c>
      <c r="I906" s="225" t="s">
        <v>598</v>
      </c>
      <c r="J906" s="225" t="s">
        <v>598</v>
      </c>
      <c r="K906" s="1" t="s">
        <v>1085</v>
      </c>
      <c r="L906" s="1" t="s">
        <v>1086</v>
      </c>
      <c r="M906" s="241" t="s">
        <v>618</v>
      </c>
      <c r="N906" s="225" t="s">
        <v>1087</v>
      </c>
    </row>
    <row r="907" spans="1:14">
      <c r="A907" s="225" t="s">
        <v>729</v>
      </c>
      <c r="B907" s="123" t="s">
        <v>745</v>
      </c>
      <c r="C907" s="230">
        <v>45866.638194444444</v>
      </c>
      <c r="D907" s="230">
        <v>45866.638194444444</v>
      </c>
      <c r="E907" s="230">
        <v>45866.699305555558</v>
      </c>
      <c r="F907" s="224">
        <f t="shared" si="14"/>
        <v>6.1111111113859806E-2</v>
      </c>
      <c r="G907" s="225" t="s">
        <v>1084</v>
      </c>
      <c r="I907" s="225" t="s">
        <v>598</v>
      </c>
      <c r="J907" s="225" t="s">
        <v>598</v>
      </c>
      <c r="K907" s="1" t="s">
        <v>1085</v>
      </c>
      <c r="L907" s="1" t="s">
        <v>1086</v>
      </c>
      <c r="M907" s="241" t="s">
        <v>618</v>
      </c>
      <c r="N907" s="225" t="s">
        <v>1087</v>
      </c>
    </row>
    <row r="908" spans="1:14">
      <c r="A908" s="225" t="s">
        <v>729</v>
      </c>
      <c r="B908" s="123" t="s">
        <v>746</v>
      </c>
      <c r="C908" s="230">
        <v>45866.638194444444</v>
      </c>
      <c r="D908" s="230">
        <v>45866.638194444444</v>
      </c>
      <c r="E908" s="230">
        <v>45866.699305555558</v>
      </c>
      <c r="F908" s="224">
        <f t="shared" si="14"/>
        <v>6.1111111113859806E-2</v>
      </c>
      <c r="G908" s="225" t="s">
        <v>1084</v>
      </c>
      <c r="I908" s="225" t="s">
        <v>598</v>
      </c>
      <c r="J908" s="225" t="s">
        <v>598</v>
      </c>
      <c r="K908" s="1" t="s">
        <v>1085</v>
      </c>
      <c r="L908" s="1" t="s">
        <v>1086</v>
      </c>
      <c r="M908" s="241" t="s">
        <v>618</v>
      </c>
      <c r="N908" s="225" t="s">
        <v>1087</v>
      </c>
    </row>
    <row r="909" spans="1:14">
      <c r="A909" s="225" t="s">
        <v>729</v>
      </c>
      <c r="B909" s="123" t="s">
        <v>747</v>
      </c>
      <c r="C909" s="230">
        <v>45866.638194444444</v>
      </c>
      <c r="D909" s="230">
        <v>45866.638194444444</v>
      </c>
      <c r="E909" s="230">
        <v>45866.699305555558</v>
      </c>
      <c r="F909" s="224">
        <f t="shared" si="14"/>
        <v>6.1111111113859806E-2</v>
      </c>
      <c r="G909" s="225" t="s">
        <v>1084</v>
      </c>
      <c r="I909" s="225" t="s">
        <v>598</v>
      </c>
      <c r="J909" s="225" t="s">
        <v>598</v>
      </c>
      <c r="K909" s="1" t="s">
        <v>1085</v>
      </c>
      <c r="L909" s="1" t="s">
        <v>1086</v>
      </c>
      <c r="M909" s="241" t="s">
        <v>618</v>
      </c>
      <c r="N909" s="225" t="s">
        <v>1087</v>
      </c>
    </row>
    <row r="910" spans="1:14">
      <c r="A910" s="1" t="s">
        <v>862</v>
      </c>
      <c r="B910" s="1" t="s">
        <v>612</v>
      </c>
      <c r="C910" s="230">
        <v>45867.279861111114</v>
      </c>
      <c r="D910" s="230">
        <v>45867.279861111114</v>
      </c>
      <c r="E910" s="230">
        <v>45867.280509259261</v>
      </c>
      <c r="F910" s="224">
        <f t="shared" si="14"/>
        <v>6.4814814686542377E-4</v>
      </c>
      <c r="G910" s="225" t="s">
        <v>613</v>
      </c>
      <c r="I910" s="225" t="s">
        <v>750</v>
      </c>
      <c r="J910" s="225" t="s">
        <v>275</v>
      </c>
      <c r="K910" s="1" t="s">
        <v>1088</v>
      </c>
      <c r="L910" s="123" t="s">
        <v>1089</v>
      </c>
      <c r="M910" s="28" t="s">
        <v>821</v>
      </c>
      <c r="N910" s="225" t="s">
        <v>1090</v>
      </c>
    </row>
    <row r="911" spans="1:14">
      <c r="A911" s="1" t="s">
        <v>862</v>
      </c>
      <c r="B911" s="1" t="s">
        <v>612</v>
      </c>
      <c r="C911" s="230">
        <v>45867.316319444442</v>
      </c>
      <c r="D911" s="230">
        <v>45867.316319444442</v>
      </c>
      <c r="E911" s="230">
        <v>45867.365995370368</v>
      </c>
      <c r="F911" s="224">
        <f t="shared" si="14"/>
        <v>4.9675925925839692E-2</v>
      </c>
      <c r="G911" s="225" t="s">
        <v>613</v>
      </c>
      <c r="I911" s="225" t="s">
        <v>750</v>
      </c>
      <c r="J911" s="225" t="s">
        <v>275</v>
      </c>
      <c r="K911" s="1" t="s">
        <v>1088</v>
      </c>
      <c r="L911" s="123" t="s">
        <v>1089</v>
      </c>
      <c r="M911" s="241" t="s">
        <v>618</v>
      </c>
      <c r="N911" s="225" t="s">
        <v>1091</v>
      </c>
    </row>
    <row r="912" spans="1:14">
      <c r="A912" s="1" t="s">
        <v>862</v>
      </c>
      <c r="B912" s="1" t="s">
        <v>612</v>
      </c>
      <c r="C912" s="230">
        <v>45867.316319444442</v>
      </c>
      <c r="D912" s="230">
        <v>45867.316319444442</v>
      </c>
      <c r="E912" s="230">
        <v>45867.368425925924</v>
      </c>
      <c r="F912" s="224">
        <f t="shared" si="14"/>
        <v>5.2106481482042E-2</v>
      </c>
      <c r="G912" s="225" t="s">
        <v>613</v>
      </c>
      <c r="I912" s="225" t="s">
        <v>750</v>
      </c>
      <c r="J912" s="225" t="s">
        <v>275</v>
      </c>
      <c r="K912" s="1" t="s">
        <v>1088</v>
      </c>
      <c r="L912" s="123" t="s">
        <v>1089</v>
      </c>
      <c r="M912" s="241" t="s">
        <v>618</v>
      </c>
      <c r="N912" s="225" t="s">
        <v>1091</v>
      </c>
    </row>
    <row r="913" spans="1:14">
      <c r="A913" s="1" t="s">
        <v>862</v>
      </c>
      <c r="B913" s="1" t="s">
        <v>612</v>
      </c>
      <c r="C913" s="230">
        <v>45867.316319444442</v>
      </c>
      <c r="D913" s="230">
        <v>45867.316319444442</v>
      </c>
      <c r="E913" s="230">
        <v>45867.330347222225</v>
      </c>
      <c r="F913" s="224">
        <f t="shared" si="14"/>
        <v>1.4027777782757767E-2</v>
      </c>
      <c r="G913" s="225" t="s">
        <v>613</v>
      </c>
      <c r="I913" s="225" t="s">
        <v>750</v>
      </c>
      <c r="J913" s="225" t="s">
        <v>275</v>
      </c>
      <c r="K913" s="1" t="s">
        <v>1088</v>
      </c>
      <c r="L913" s="123" t="s">
        <v>1089</v>
      </c>
      <c r="M913" s="28" t="s">
        <v>821</v>
      </c>
      <c r="N913" s="225" t="s">
        <v>1090</v>
      </c>
    </row>
    <row r="914" spans="1:14">
      <c r="A914" s="1" t="s">
        <v>862</v>
      </c>
      <c r="B914" s="1" t="s">
        <v>612</v>
      </c>
      <c r="C914" s="230">
        <v>45867.338958333334</v>
      </c>
      <c r="D914" s="230">
        <v>45867.338958333334</v>
      </c>
      <c r="E914" s="230">
        <v>45867.368425925924</v>
      </c>
      <c r="F914" s="224">
        <f t="shared" si="14"/>
        <v>2.9467592590663116E-2</v>
      </c>
      <c r="G914" s="225" t="s">
        <v>613</v>
      </c>
      <c r="I914" s="225" t="s">
        <v>750</v>
      </c>
      <c r="J914" s="225" t="s">
        <v>275</v>
      </c>
      <c r="K914" s="1" t="s">
        <v>1092</v>
      </c>
      <c r="L914" s="123" t="s">
        <v>1089</v>
      </c>
      <c r="M914" s="241" t="s">
        <v>618</v>
      </c>
      <c r="N914" s="225" t="s">
        <v>1091</v>
      </c>
    </row>
    <row r="915" spans="1:14">
      <c r="A915" s="1" t="s">
        <v>862</v>
      </c>
      <c r="B915" s="1" t="s">
        <v>612</v>
      </c>
      <c r="C915" s="226">
        <v>45867.373622685183</v>
      </c>
      <c r="D915" s="226">
        <v>45867.373622685183</v>
      </c>
      <c r="E915" s="230">
        <v>45867.374525462961</v>
      </c>
      <c r="F915" s="224">
        <f t="shared" si="14"/>
        <v>9.0277777781011537E-4</v>
      </c>
      <c r="G915" s="225" t="s">
        <v>613</v>
      </c>
      <c r="H915" s="225"/>
      <c r="I915" s="225" t="s">
        <v>750</v>
      </c>
      <c r="J915" s="225" t="s">
        <v>275</v>
      </c>
      <c r="K915" s="1" t="s">
        <v>1093</v>
      </c>
      <c r="L915" s="123" t="s">
        <v>1089</v>
      </c>
      <c r="M915" s="28" t="s">
        <v>821</v>
      </c>
      <c r="N915" s="225" t="s">
        <v>1090</v>
      </c>
    </row>
    <row r="916" spans="1:14">
      <c r="A916" s="1" t="s">
        <v>729</v>
      </c>
      <c r="B916" s="123" t="s">
        <v>747</v>
      </c>
      <c r="C916" s="230">
        <v>45867.512499999997</v>
      </c>
      <c r="D916" s="230">
        <v>45867.512499999997</v>
      </c>
      <c r="E916" s="230">
        <v>45867.552777777775</v>
      </c>
      <c r="F916" s="224">
        <f t="shared" si="14"/>
        <v>4.0277777778101154E-2</v>
      </c>
      <c r="G916" s="225" t="s">
        <v>613</v>
      </c>
      <c r="I916" s="225" t="s">
        <v>750</v>
      </c>
      <c r="J916" s="225" t="s">
        <v>275</v>
      </c>
      <c r="K916" s="1" t="s">
        <v>1094</v>
      </c>
      <c r="L916" s="123" t="s">
        <v>1089</v>
      </c>
      <c r="M916" s="28" t="s">
        <v>821</v>
      </c>
      <c r="N916" s="225" t="s">
        <v>1090</v>
      </c>
    </row>
    <row r="917" spans="1:14">
      <c r="A917" s="1" t="s">
        <v>856</v>
      </c>
      <c r="B917" s="1" t="s">
        <v>651</v>
      </c>
      <c r="C917" s="230">
        <v>45867.580555555556</v>
      </c>
      <c r="D917" s="230">
        <v>45867.580555555556</v>
      </c>
      <c r="E917" s="230">
        <v>45867.614583333336</v>
      </c>
      <c r="F917" s="224">
        <f t="shared" si="14"/>
        <v>3.4027777779556345E-2</v>
      </c>
      <c r="G917" s="225" t="s">
        <v>637</v>
      </c>
      <c r="H917" s="225" t="s">
        <v>644</v>
      </c>
      <c r="I917" s="225" t="s">
        <v>645</v>
      </c>
      <c r="J917" s="225" t="s">
        <v>646</v>
      </c>
      <c r="K917" s="227" t="s">
        <v>1095</v>
      </c>
      <c r="L917" s="123" t="s">
        <v>648</v>
      </c>
      <c r="M917" s="241" t="s">
        <v>618</v>
      </c>
      <c r="N917" s="225" t="s">
        <v>1096</v>
      </c>
    </row>
    <row r="918" spans="1:14">
      <c r="A918" s="1" t="s">
        <v>856</v>
      </c>
      <c r="B918" s="1" t="s">
        <v>658</v>
      </c>
      <c r="C918" s="230">
        <v>45868.372916666667</v>
      </c>
      <c r="D918" s="230">
        <v>45867.580555555556</v>
      </c>
      <c r="E918" s="230">
        <v>45867.614583333336</v>
      </c>
      <c r="F918" s="224">
        <f t="shared" si="14"/>
        <v>3.4027777779556345E-2</v>
      </c>
      <c r="G918" s="225" t="s">
        <v>637</v>
      </c>
      <c r="H918" s="225" t="s">
        <v>644</v>
      </c>
      <c r="I918" s="225" t="s">
        <v>645</v>
      </c>
      <c r="J918" s="225" t="s">
        <v>646</v>
      </c>
      <c r="K918" s="227" t="s">
        <v>1095</v>
      </c>
      <c r="L918" s="123" t="s">
        <v>648</v>
      </c>
      <c r="M918" s="241" t="s">
        <v>618</v>
      </c>
      <c r="N918" s="225" t="s">
        <v>1096</v>
      </c>
    </row>
    <row r="919" spans="1:14">
      <c r="A919" s="1" t="s">
        <v>862</v>
      </c>
      <c r="B919" s="1" t="s">
        <v>612</v>
      </c>
      <c r="C919" s="230">
        <v>45868.372916666667</v>
      </c>
      <c r="D919" s="230">
        <v>45868.372916666667</v>
      </c>
      <c r="E919" s="230">
        <v>45868.380555555559</v>
      </c>
      <c r="F919" s="224">
        <f t="shared" si="14"/>
        <v>7.6388888919609599E-3</v>
      </c>
      <c r="G919" s="225" t="s">
        <v>613</v>
      </c>
      <c r="I919" s="225" t="s">
        <v>750</v>
      </c>
      <c r="J919" s="225" t="s">
        <v>275</v>
      </c>
      <c r="K919" s="1" t="s">
        <v>1092</v>
      </c>
      <c r="L919" s="123" t="s">
        <v>1089</v>
      </c>
      <c r="M919" s="241" t="s">
        <v>618</v>
      </c>
      <c r="N919" s="225" t="s">
        <v>1097</v>
      </c>
    </row>
    <row r="920" spans="1:14">
      <c r="A920" s="1" t="s">
        <v>729</v>
      </c>
      <c r="B920" s="123" t="s">
        <v>747</v>
      </c>
      <c r="C920" s="230">
        <v>45868.401388888888</v>
      </c>
      <c r="D920" s="230">
        <v>45868.401388888888</v>
      </c>
      <c r="E920" s="230">
        <v>45868.464583333334</v>
      </c>
      <c r="F920" s="224">
        <f t="shared" si="14"/>
        <v>6.3194444446708076E-2</v>
      </c>
      <c r="G920" s="225" t="s">
        <v>613</v>
      </c>
      <c r="I920" s="225" t="s">
        <v>750</v>
      </c>
      <c r="J920" s="225" t="s">
        <v>275</v>
      </c>
      <c r="K920" s="1" t="s">
        <v>1098</v>
      </c>
      <c r="L920" s="123" t="s">
        <v>1099</v>
      </c>
      <c r="M920" s="28" t="s">
        <v>821</v>
      </c>
      <c r="N920" s="225" t="s">
        <v>1100</v>
      </c>
    </row>
    <row r="921" spans="1:14">
      <c r="A921" s="225" t="s">
        <v>668</v>
      </c>
      <c r="B921" s="123" t="s">
        <v>671</v>
      </c>
      <c r="C921" s="226">
        <v>45868.410416608793</v>
      </c>
      <c r="D921" s="226">
        <v>45868.410416608793</v>
      </c>
      <c r="E921" s="226">
        <v>45868.451388888891</v>
      </c>
      <c r="F921" s="224">
        <f t="shared" si="14"/>
        <v>4.0972280097776093E-2</v>
      </c>
      <c r="G921" s="225" t="s">
        <v>613</v>
      </c>
      <c r="H921" s="225"/>
      <c r="I921" s="225" t="s">
        <v>614</v>
      </c>
      <c r="J921" s="225" t="s">
        <v>615</v>
      </c>
      <c r="K921" s="227" t="s">
        <v>1101</v>
      </c>
      <c r="L921" s="123" t="s">
        <v>655</v>
      </c>
      <c r="M921" s="241" t="s">
        <v>656</v>
      </c>
      <c r="N921" s="225" t="s">
        <v>1100</v>
      </c>
    </row>
    <row r="922" spans="1:14">
      <c r="A922" s="225" t="s">
        <v>668</v>
      </c>
      <c r="B922" s="123" t="s">
        <v>672</v>
      </c>
      <c r="C922" s="226">
        <v>45868.410416608793</v>
      </c>
      <c r="D922" s="226">
        <v>45868.410416608793</v>
      </c>
      <c r="E922" s="226">
        <v>45868.451388888891</v>
      </c>
      <c r="F922" s="224">
        <f t="shared" si="14"/>
        <v>4.0972280097776093E-2</v>
      </c>
      <c r="G922" s="225" t="s">
        <v>613</v>
      </c>
      <c r="H922" s="225"/>
      <c r="I922" s="225" t="s">
        <v>614</v>
      </c>
      <c r="J922" s="225" t="s">
        <v>615</v>
      </c>
      <c r="K922" s="227" t="s">
        <v>1101</v>
      </c>
      <c r="L922" s="123" t="s">
        <v>655</v>
      </c>
      <c r="M922" s="241" t="s">
        <v>656</v>
      </c>
      <c r="N922" s="225" t="s">
        <v>1100</v>
      </c>
    </row>
    <row r="923" spans="1:14">
      <c r="A923" s="225" t="s">
        <v>668</v>
      </c>
      <c r="B923" s="123" t="s">
        <v>673</v>
      </c>
      <c r="C923" s="226">
        <v>45868.410416608793</v>
      </c>
      <c r="D923" s="226">
        <v>45868.410416608793</v>
      </c>
      <c r="E923" s="226">
        <v>45868.451388888891</v>
      </c>
      <c r="F923" s="224">
        <f t="shared" si="14"/>
        <v>4.0972280097776093E-2</v>
      </c>
      <c r="G923" s="225" t="s">
        <v>613</v>
      </c>
      <c r="H923" s="225"/>
      <c r="I923" s="225" t="s">
        <v>614</v>
      </c>
      <c r="J923" s="225" t="s">
        <v>615</v>
      </c>
      <c r="K923" s="227" t="s">
        <v>1101</v>
      </c>
      <c r="L923" s="123" t="s">
        <v>655</v>
      </c>
      <c r="M923" s="241" t="s">
        <v>656</v>
      </c>
      <c r="N923" s="225" t="s">
        <v>1100</v>
      </c>
    </row>
    <row r="924" spans="1:14">
      <c r="A924" s="225" t="s">
        <v>668</v>
      </c>
      <c r="B924" s="123" t="s">
        <v>674</v>
      </c>
      <c r="C924" s="226">
        <v>45868.410416608793</v>
      </c>
      <c r="D924" s="226">
        <v>45868.410416608793</v>
      </c>
      <c r="E924" s="226">
        <v>45868.451388888891</v>
      </c>
      <c r="F924" s="224">
        <f t="shared" si="14"/>
        <v>4.0972280097776093E-2</v>
      </c>
      <c r="G924" s="225" t="s">
        <v>613</v>
      </c>
      <c r="H924" s="225"/>
      <c r="I924" s="225" t="s">
        <v>614</v>
      </c>
      <c r="J924" s="225" t="s">
        <v>615</v>
      </c>
      <c r="K924" s="227" t="s">
        <v>1101</v>
      </c>
      <c r="L924" s="123" t="s">
        <v>655</v>
      </c>
      <c r="M924" s="241" t="s">
        <v>656</v>
      </c>
      <c r="N924" s="225" t="s">
        <v>1100</v>
      </c>
    </row>
    <row r="925" spans="1:14">
      <c r="A925" s="225" t="s">
        <v>668</v>
      </c>
      <c r="B925" s="123" t="s">
        <v>675</v>
      </c>
      <c r="C925" s="226">
        <v>45868.410416608793</v>
      </c>
      <c r="D925" s="226">
        <v>45868.410416608793</v>
      </c>
      <c r="E925" s="226">
        <v>45868.451388888891</v>
      </c>
      <c r="F925" s="224">
        <f t="shared" si="14"/>
        <v>4.0972280097776093E-2</v>
      </c>
      <c r="G925" s="225" t="s">
        <v>613</v>
      </c>
      <c r="H925" s="225"/>
      <c r="I925" s="225" t="s">
        <v>614</v>
      </c>
      <c r="J925" s="225" t="s">
        <v>615</v>
      </c>
      <c r="K925" s="227" t="s">
        <v>1101</v>
      </c>
      <c r="L925" s="123" t="s">
        <v>655</v>
      </c>
      <c r="M925" s="241" t="s">
        <v>656</v>
      </c>
      <c r="N925" s="225" t="s">
        <v>1100</v>
      </c>
    </row>
    <row r="926" spans="1:14">
      <c r="A926" s="225" t="s">
        <v>668</v>
      </c>
      <c r="B926" s="123" t="s">
        <v>676</v>
      </c>
      <c r="C926" s="226">
        <v>45868.410416608793</v>
      </c>
      <c r="D926" s="226">
        <v>45868.410416608793</v>
      </c>
      <c r="E926" s="226">
        <v>45868.451388888891</v>
      </c>
      <c r="F926" s="224">
        <f t="shared" si="14"/>
        <v>4.0972280097776093E-2</v>
      </c>
      <c r="G926" s="225" t="s">
        <v>613</v>
      </c>
      <c r="H926" s="225"/>
      <c r="I926" s="225" t="s">
        <v>614</v>
      </c>
      <c r="J926" s="225" t="s">
        <v>615</v>
      </c>
      <c r="K926" s="227" t="s">
        <v>1101</v>
      </c>
      <c r="L926" s="123" t="s">
        <v>655</v>
      </c>
      <c r="M926" s="241" t="s">
        <v>656</v>
      </c>
      <c r="N926" s="225" t="s">
        <v>1100</v>
      </c>
    </row>
    <row r="927" spans="1:14">
      <c r="A927" s="225" t="s">
        <v>668</v>
      </c>
      <c r="B927" s="123" t="s">
        <v>677</v>
      </c>
      <c r="C927" s="226">
        <v>45868.410416608793</v>
      </c>
      <c r="D927" s="226">
        <v>45868.410416608793</v>
      </c>
      <c r="E927" s="226">
        <v>45868.451388888891</v>
      </c>
      <c r="F927" s="224">
        <f t="shared" si="14"/>
        <v>4.0972280097776093E-2</v>
      </c>
      <c r="G927" s="225" t="s">
        <v>613</v>
      </c>
      <c r="H927" s="225"/>
      <c r="I927" s="225" t="s">
        <v>614</v>
      </c>
      <c r="J927" s="225" t="s">
        <v>615</v>
      </c>
      <c r="K927" s="227" t="s">
        <v>1101</v>
      </c>
      <c r="L927" s="123" t="s">
        <v>655</v>
      </c>
      <c r="M927" s="241" t="s">
        <v>656</v>
      </c>
      <c r="N927" s="225" t="s">
        <v>1100</v>
      </c>
    </row>
    <row r="928" spans="1:14">
      <c r="A928" s="225" t="s">
        <v>668</v>
      </c>
      <c r="B928" s="123" t="s">
        <v>678</v>
      </c>
      <c r="C928" s="226">
        <v>45868.410416608793</v>
      </c>
      <c r="D928" s="226">
        <v>45868.410416608793</v>
      </c>
      <c r="E928" s="226">
        <v>45868.451388888891</v>
      </c>
      <c r="F928" s="224">
        <f t="shared" si="14"/>
        <v>4.0972280097776093E-2</v>
      </c>
      <c r="G928" s="225" t="s">
        <v>613</v>
      </c>
      <c r="H928" s="225"/>
      <c r="I928" s="225" t="s">
        <v>614</v>
      </c>
      <c r="J928" s="225" t="s">
        <v>615</v>
      </c>
      <c r="K928" s="227" t="s">
        <v>1101</v>
      </c>
      <c r="L928" s="123" t="s">
        <v>655</v>
      </c>
      <c r="M928" s="241" t="s">
        <v>656</v>
      </c>
      <c r="N928" s="225" t="s">
        <v>1100</v>
      </c>
    </row>
    <row r="929" spans="1:14">
      <c r="A929" s="225" t="s">
        <v>668</v>
      </c>
      <c r="B929" s="123" t="s">
        <v>679</v>
      </c>
      <c r="C929" s="226">
        <v>45868.410416608793</v>
      </c>
      <c r="D929" s="226">
        <v>45868.410416608793</v>
      </c>
      <c r="E929" s="226">
        <v>45868.451388888891</v>
      </c>
      <c r="F929" s="224">
        <f t="shared" si="14"/>
        <v>4.0972280097776093E-2</v>
      </c>
      <c r="G929" s="225" t="s">
        <v>613</v>
      </c>
      <c r="H929" s="225"/>
      <c r="I929" s="225" t="s">
        <v>614</v>
      </c>
      <c r="J929" s="225" t="s">
        <v>615</v>
      </c>
      <c r="K929" s="227" t="s">
        <v>1101</v>
      </c>
      <c r="L929" s="123" t="s">
        <v>655</v>
      </c>
      <c r="M929" s="241" t="s">
        <v>656</v>
      </c>
      <c r="N929" s="225" t="s">
        <v>1100</v>
      </c>
    </row>
    <row r="930" spans="1:14">
      <c r="A930" s="225" t="s">
        <v>668</v>
      </c>
      <c r="B930" s="123" t="s">
        <v>680</v>
      </c>
      <c r="C930" s="226">
        <v>45868.410416608793</v>
      </c>
      <c r="D930" s="226">
        <v>45868.410416608793</v>
      </c>
      <c r="E930" s="226">
        <v>45868.451388888891</v>
      </c>
      <c r="F930" s="224">
        <f t="shared" si="14"/>
        <v>4.0972280097776093E-2</v>
      </c>
      <c r="G930" s="225" t="s">
        <v>613</v>
      </c>
      <c r="H930" s="225"/>
      <c r="I930" s="225" t="s">
        <v>614</v>
      </c>
      <c r="J930" s="225" t="s">
        <v>615</v>
      </c>
      <c r="K930" s="227" t="s">
        <v>1101</v>
      </c>
      <c r="L930" s="123" t="s">
        <v>655</v>
      </c>
      <c r="M930" s="241" t="s">
        <v>656</v>
      </c>
      <c r="N930" s="225" t="s">
        <v>1100</v>
      </c>
    </row>
    <row r="931" spans="1:14">
      <c r="A931" s="225" t="s">
        <v>668</v>
      </c>
      <c r="B931" s="123" t="s">
        <v>681</v>
      </c>
      <c r="C931" s="226">
        <v>45868.410416608793</v>
      </c>
      <c r="D931" s="226">
        <v>45868.410416608793</v>
      </c>
      <c r="E931" s="226">
        <v>45868.451388888891</v>
      </c>
      <c r="F931" s="224">
        <f t="shared" si="14"/>
        <v>4.0972280097776093E-2</v>
      </c>
      <c r="G931" s="225" t="s">
        <v>613</v>
      </c>
      <c r="H931" s="225"/>
      <c r="I931" s="225" t="s">
        <v>614</v>
      </c>
      <c r="J931" s="225" t="s">
        <v>615</v>
      </c>
      <c r="K931" s="227" t="s">
        <v>1101</v>
      </c>
      <c r="L931" s="123" t="s">
        <v>655</v>
      </c>
      <c r="M931" s="241" t="s">
        <v>656</v>
      </c>
      <c r="N931" s="225" t="s">
        <v>1100</v>
      </c>
    </row>
    <row r="932" spans="1:14">
      <c r="A932" s="225" t="s">
        <v>668</v>
      </c>
      <c r="B932" s="123" t="s">
        <v>682</v>
      </c>
      <c r="C932" s="226">
        <v>45868.410416608793</v>
      </c>
      <c r="D932" s="226">
        <v>45868.410416608793</v>
      </c>
      <c r="E932" s="226">
        <v>45868.451388888891</v>
      </c>
      <c r="F932" s="224">
        <f t="shared" si="14"/>
        <v>4.0972280097776093E-2</v>
      </c>
      <c r="G932" s="225" t="s">
        <v>613</v>
      </c>
      <c r="H932" s="225"/>
      <c r="I932" s="225" t="s">
        <v>614</v>
      </c>
      <c r="J932" s="225" t="s">
        <v>615</v>
      </c>
      <c r="K932" s="227" t="s">
        <v>1101</v>
      </c>
      <c r="L932" s="123" t="s">
        <v>655</v>
      </c>
      <c r="M932" s="241" t="s">
        <v>656</v>
      </c>
      <c r="N932" s="225" t="s">
        <v>1100</v>
      </c>
    </row>
    <row r="933" spans="1:14">
      <c r="A933" s="225" t="s">
        <v>668</v>
      </c>
      <c r="B933" s="123" t="s">
        <v>683</v>
      </c>
      <c r="C933" s="226">
        <v>45868.410416608793</v>
      </c>
      <c r="D933" s="226">
        <v>45868.410416608793</v>
      </c>
      <c r="E933" s="226">
        <v>45868.451388888891</v>
      </c>
      <c r="F933" s="224">
        <f t="shared" si="14"/>
        <v>4.0972280097776093E-2</v>
      </c>
      <c r="G933" s="225" t="s">
        <v>613</v>
      </c>
      <c r="H933" s="225"/>
      <c r="I933" s="225" t="s">
        <v>614</v>
      </c>
      <c r="J933" s="225" t="s">
        <v>615</v>
      </c>
      <c r="K933" s="227" t="s">
        <v>1101</v>
      </c>
      <c r="L933" s="123" t="s">
        <v>655</v>
      </c>
      <c r="M933" s="241" t="s">
        <v>656</v>
      </c>
      <c r="N933" s="225" t="s">
        <v>1100</v>
      </c>
    </row>
    <row r="934" spans="1:14">
      <c r="A934" s="225" t="s">
        <v>668</v>
      </c>
      <c r="B934" s="123" t="s">
        <v>684</v>
      </c>
      <c r="C934" s="226">
        <v>45868.410416608793</v>
      </c>
      <c r="D934" s="226">
        <v>45868.410416608793</v>
      </c>
      <c r="E934" s="226">
        <v>45868.451388888891</v>
      </c>
      <c r="F934" s="224">
        <f t="shared" si="14"/>
        <v>4.0972280097776093E-2</v>
      </c>
      <c r="G934" s="225" t="s">
        <v>613</v>
      </c>
      <c r="H934" s="225"/>
      <c r="I934" s="225" t="s">
        <v>614</v>
      </c>
      <c r="J934" s="225" t="s">
        <v>615</v>
      </c>
      <c r="K934" s="227" t="s">
        <v>1101</v>
      </c>
      <c r="L934" s="123" t="s">
        <v>655</v>
      </c>
      <c r="M934" s="241" t="s">
        <v>656</v>
      </c>
      <c r="N934" s="225" t="s">
        <v>1100</v>
      </c>
    </row>
    <row r="935" spans="1:14">
      <c r="A935" s="225" t="s">
        <v>668</v>
      </c>
      <c r="B935" s="123" t="s">
        <v>685</v>
      </c>
      <c r="C935" s="226">
        <v>45868.410416608793</v>
      </c>
      <c r="D935" s="226">
        <v>45868.410416608793</v>
      </c>
      <c r="E935" s="226">
        <v>45868.451388888891</v>
      </c>
      <c r="F935" s="224">
        <f t="shared" si="14"/>
        <v>4.0972280097776093E-2</v>
      </c>
      <c r="G935" s="225" t="s">
        <v>613</v>
      </c>
      <c r="H935" s="225"/>
      <c r="I935" s="225" t="s">
        <v>614</v>
      </c>
      <c r="J935" s="225" t="s">
        <v>615</v>
      </c>
      <c r="K935" s="227" t="s">
        <v>1101</v>
      </c>
      <c r="L935" s="123" t="s">
        <v>655</v>
      </c>
      <c r="M935" s="241" t="s">
        <v>656</v>
      </c>
      <c r="N935" s="225" t="s">
        <v>1100</v>
      </c>
    </row>
    <row r="936" spans="1:14">
      <c r="A936" s="225" t="s">
        <v>668</v>
      </c>
      <c r="B936" s="123" t="s">
        <v>686</v>
      </c>
      <c r="C936" s="226">
        <v>45868.410416608793</v>
      </c>
      <c r="D936" s="226">
        <v>45868.410416608793</v>
      </c>
      <c r="E936" s="226">
        <v>45868.451388888891</v>
      </c>
      <c r="F936" s="224">
        <f t="shared" si="14"/>
        <v>4.0972280097776093E-2</v>
      </c>
      <c r="G936" s="225" t="s">
        <v>613</v>
      </c>
      <c r="H936" s="225"/>
      <c r="I936" s="225" t="s">
        <v>614</v>
      </c>
      <c r="J936" s="225" t="s">
        <v>615</v>
      </c>
      <c r="K936" s="227" t="s">
        <v>1101</v>
      </c>
      <c r="L936" s="123" t="s">
        <v>655</v>
      </c>
      <c r="M936" s="241" t="s">
        <v>656</v>
      </c>
      <c r="N936" s="225" t="s">
        <v>1100</v>
      </c>
    </row>
    <row r="937" spans="1:14">
      <c r="A937" s="225" t="s">
        <v>668</v>
      </c>
      <c r="B937" s="123" t="s">
        <v>687</v>
      </c>
      <c r="C937" s="226">
        <v>45868.410416608793</v>
      </c>
      <c r="D937" s="226">
        <v>45868.410416608793</v>
      </c>
      <c r="E937" s="226">
        <v>45868.451388888891</v>
      </c>
      <c r="F937" s="224">
        <f t="shared" si="14"/>
        <v>4.0972280097776093E-2</v>
      </c>
      <c r="G937" s="225" t="s">
        <v>613</v>
      </c>
      <c r="H937" s="225"/>
      <c r="I937" s="225" t="s">
        <v>614</v>
      </c>
      <c r="J937" s="225" t="s">
        <v>615</v>
      </c>
      <c r="K937" s="227" t="s">
        <v>1101</v>
      </c>
      <c r="L937" s="123" t="s">
        <v>655</v>
      </c>
      <c r="M937" s="241" t="s">
        <v>656</v>
      </c>
      <c r="N937" s="225" t="s">
        <v>1100</v>
      </c>
    </row>
    <row r="938" spans="1:14">
      <c r="A938" s="225" t="s">
        <v>668</v>
      </c>
      <c r="B938" s="123" t="s">
        <v>688</v>
      </c>
      <c r="C938" s="226">
        <v>45868.410416608793</v>
      </c>
      <c r="D938" s="226">
        <v>45868.410416608793</v>
      </c>
      <c r="E938" s="226">
        <v>45868.451388888891</v>
      </c>
      <c r="F938" s="224">
        <f t="shared" si="14"/>
        <v>4.0972280097776093E-2</v>
      </c>
      <c r="G938" s="225" t="s">
        <v>613</v>
      </c>
      <c r="H938" s="225"/>
      <c r="I938" s="225" t="s">
        <v>614</v>
      </c>
      <c r="J938" s="225" t="s">
        <v>615</v>
      </c>
      <c r="K938" s="227" t="s">
        <v>1101</v>
      </c>
      <c r="L938" s="123" t="s">
        <v>655</v>
      </c>
      <c r="M938" s="241" t="s">
        <v>656</v>
      </c>
      <c r="N938" s="225" t="s">
        <v>1100</v>
      </c>
    </row>
    <row r="939" spans="1:14">
      <c r="A939" s="225" t="s">
        <v>668</v>
      </c>
      <c r="B939" s="123" t="s">
        <v>689</v>
      </c>
      <c r="C939" s="226">
        <v>45868.410416608793</v>
      </c>
      <c r="D939" s="226">
        <v>45868.410416608793</v>
      </c>
      <c r="E939" s="226">
        <v>45868.451388888891</v>
      </c>
      <c r="F939" s="224">
        <f t="shared" si="14"/>
        <v>4.0972280097776093E-2</v>
      </c>
      <c r="G939" s="225" t="s">
        <v>613</v>
      </c>
      <c r="H939" s="225"/>
      <c r="I939" s="225" t="s">
        <v>614</v>
      </c>
      <c r="J939" s="225" t="s">
        <v>615</v>
      </c>
      <c r="K939" s="227" t="s">
        <v>1101</v>
      </c>
      <c r="L939" s="123" t="s">
        <v>655</v>
      </c>
      <c r="M939" s="241" t="s">
        <v>656</v>
      </c>
      <c r="N939" s="225" t="s">
        <v>1100</v>
      </c>
    </row>
    <row r="940" spans="1:14">
      <c r="A940" s="225" t="s">
        <v>668</v>
      </c>
      <c r="B940" s="123" t="s">
        <v>690</v>
      </c>
      <c r="C940" s="226">
        <v>45868.410416608793</v>
      </c>
      <c r="D940" s="226">
        <v>45868.410416608793</v>
      </c>
      <c r="E940" s="226">
        <v>45868.451388888891</v>
      </c>
      <c r="F940" s="224">
        <f t="shared" si="14"/>
        <v>4.0972280097776093E-2</v>
      </c>
      <c r="G940" s="225" t="s">
        <v>613</v>
      </c>
      <c r="H940" s="225"/>
      <c r="I940" s="225" t="s">
        <v>614</v>
      </c>
      <c r="J940" s="225" t="s">
        <v>615</v>
      </c>
      <c r="K940" s="227" t="s">
        <v>1101</v>
      </c>
      <c r="L940" s="123" t="s">
        <v>655</v>
      </c>
      <c r="M940" s="241" t="s">
        <v>656</v>
      </c>
      <c r="N940" s="225" t="s">
        <v>1100</v>
      </c>
    </row>
    <row r="941" spans="1:14">
      <c r="A941" s="225" t="s">
        <v>668</v>
      </c>
      <c r="B941" s="123" t="s">
        <v>691</v>
      </c>
      <c r="C941" s="226">
        <v>45868.410416608793</v>
      </c>
      <c r="D941" s="226">
        <v>45868.410416608793</v>
      </c>
      <c r="E941" s="226">
        <v>45868.451388888891</v>
      </c>
      <c r="F941" s="224">
        <f t="shared" si="14"/>
        <v>4.0972280097776093E-2</v>
      </c>
      <c r="G941" s="225" t="s">
        <v>613</v>
      </c>
      <c r="H941" s="225"/>
      <c r="I941" s="225" t="s">
        <v>614</v>
      </c>
      <c r="J941" s="225" t="s">
        <v>615</v>
      </c>
      <c r="K941" s="227" t="s">
        <v>1101</v>
      </c>
      <c r="L941" s="123" t="s">
        <v>655</v>
      </c>
      <c r="M941" s="241" t="s">
        <v>656</v>
      </c>
      <c r="N941" s="225" t="s">
        <v>1100</v>
      </c>
    </row>
    <row r="942" spans="1:14">
      <c r="A942" s="225" t="s">
        <v>668</v>
      </c>
      <c r="B942" s="123" t="s">
        <v>692</v>
      </c>
      <c r="C942" s="226">
        <v>45868.410416608793</v>
      </c>
      <c r="D942" s="226">
        <v>45868.410416608793</v>
      </c>
      <c r="E942" s="226">
        <v>45868.451388888891</v>
      </c>
      <c r="F942" s="224">
        <f t="shared" si="14"/>
        <v>4.0972280097776093E-2</v>
      </c>
      <c r="G942" s="225" t="s">
        <v>613</v>
      </c>
      <c r="H942" s="225"/>
      <c r="I942" s="225" t="s">
        <v>614</v>
      </c>
      <c r="J942" s="225" t="s">
        <v>615</v>
      </c>
      <c r="K942" s="227" t="s">
        <v>1101</v>
      </c>
      <c r="L942" s="123" t="s">
        <v>655</v>
      </c>
      <c r="M942" s="241" t="s">
        <v>656</v>
      </c>
      <c r="N942" s="225" t="s">
        <v>1100</v>
      </c>
    </row>
    <row r="943" spans="1:14">
      <c r="A943" s="225" t="s">
        <v>668</v>
      </c>
      <c r="B943" s="123" t="s">
        <v>693</v>
      </c>
      <c r="C943" s="226">
        <v>45868.410416608793</v>
      </c>
      <c r="D943" s="226">
        <v>45868.410416608793</v>
      </c>
      <c r="E943" s="226">
        <v>45868.451388888891</v>
      </c>
      <c r="F943" s="224">
        <f t="shared" si="14"/>
        <v>4.0972280097776093E-2</v>
      </c>
      <c r="G943" s="225" t="s">
        <v>613</v>
      </c>
      <c r="H943" s="225"/>
      <c r="I943" s="225" t="s">
        <v>614</v>
      </c>
      <c r="J943" s="225" t="s">
        <v>615</v>
      </c>
      <c r="K943" s="227" t="s">
        <v>1101</v>
      </c>
      <c r="L943" s="123" t="s">
        <v>655</v>
      </c>
      <c r="M943" s="241" t="s">
        <v>656</v>
      </c>
      <c r="N943" s="225" t="s">
        <v>1100</v>
      </c>
    </row>
    <row r="944" spans="1:14">
      <c r="A944" s="225" t="s">
        <v>668</v>
      </c>
      <c r="B944" s="123" t="s">
        <v>694</v>
      </c>
      <c r="C944" s="226">
        <v>45868.410416608793</v>
      </c>
      <c r="D944" s="226">
        <v>45868.410416608793</v>
      </c>
      <c r="E944" s="226">
        <v>45868.451388888891</v>
      </c>
      <c r="F944" s="224">
        <f t="shared" si="14"/>
        <v>4.0972280097776093E-2</v>
      </c>
      <c r="G944" s="225" t="s">
        <v>613</v>
      </c>
      <c r="H944" s="225"/>
      <c r="I944" s="225" t="s">
        <v>614</v>
      </c>
      <c r="J944" s="225" t="s">
        <v>615</v>
      </c>
      <c r="K944" s="227" t="s">
        <v>1101</v>
      </c>
      <c r="L944" s="123" t="s">
        <v>655</v>
      </c>
      <c r="M944" s="241" t="s">
        <v>656</v>
      </c>
      <c r="N944" s="225" t="s">
        <v>1100</v>
      </c>
    </row>
    <row r="945" spans="1:14">
      <c r="A945" s="225" t="s">
        <v>668</v>
      </c>
      <c r="B945" s="123" t="s">
        <v>695</v>
      </c>
      <c r="C945" s="226">
        <v>45868.410416608793</v>
      </c>
      <c r="D945" s="226">
        <v>45868.410416608793</v>
      </c>
      <c r="E945" s="226">
        <v>45868.451388888891</v>
      </c>
      <c r="F945" s="224">
        <f t="shared" si="14"/>
        <v>4.0972280097776093E-2</v>
      </c>
      <c r="G945" s="225" t="s">
        <v>613</v>
      </c>
      <c r="H945" s="225"/>
      <c r="I945" s="225" t="s">
        <v>614</v>
      </c>
      <c r="J945" s="225" t="s">
        <v>615</v>
      </c>
      <c r="K945" s="227" t="s">
        <v>1101</v>
      </c>
      <c r="L945" s="123" t="s">
        <v>655</v>
      </c>
      <c r="M945" s="241" t="s">
        <v>656</v>
      </c>
      <c r="N945" s="225" t="s">
        <v>1100</v>
      </c>
    </row>
    <row r="946" spans="1:14">
      <c r="A946" s="225" t="s">
        <v>668</v>
      </c>
      <c r="B946" s="123" t="s">
        <v>696</v>
      </c>
      <c r="C946" s="226">
        <v>45868.410416608793</v>
      </c>
      <c r="D946" s="226">
        <v>45868.410416608793</v>
      </c>
      <c r="E946" s="226">
        <v>45868.451388888891</v>
      </c>
      <c r="F946" s="224">
        <f t="shared" si="14"/>
        <v>4.0972280097776093E-2</v>
      </c>
      <c r="G946" s="225" t="s">
        <v>613</v>
      </c>
      <c r="H946" s="225"/>
      <c r="I946" s="225" t="s">
        <v>614</v>
      </c>
      <c r="J946" s="225" t="s">
        <v>615</v>
      </c>
      <c r="K946" s="227" t="s">
        <v>1101</v>
      </c>
      <c r="L946" s="123" t="s">
        <v>655</v>
      </c>
      <c r="M946" s="241" t="s">
        <v>656</v>
      </c>
      <c r="N946" s="225" t="s">
        <v>1100</v>
      </c>
    </row>
    <row r="947" spans="1:14">
      <c r="A947" s="225" t="s">
        <v>668</v>
      </c>
      <c r="B947" s="123" t="s">
        <v>697</v>
      </c>
      <c r="C947" s="226">
        <v>45868.410416608793</v>
      </c>
      <c r="D947" s="226">
        <v>45868.410416608793</v>
      </c>
      <c r="E947" s="226">
        <v>45868.451388888891</v>
      </c>
      <c r="F947" s="224">
        <f t="shared" si="14"/>
        <v>4.0972280097776093E-2</v>
      </c>
      <c r="G947" s="225" t="s">
        <v>613</v>
      </c>
      <c r="H947" s="225"/>
      <c r="I947" s="225" t="s">
        <v>614</v>
      </c>
      <c r="J947" s="225" t="s">
        <v>615</v>
      </c>
      <c r="K947" s="227" t="s">
        <v>1101</v>
      </c>
      <c r="L947" s="123" t="s">
        <v>655</v>
      </c>
      <c r="M947" s="241" t="s">
        <v>656</v>
      </c>
      <c r="N947" s="225" t="s">
        <v>1100</v>
      </c>
    </row>
    <row r="948" spans="1:14">
      <c r="A948" s="225" t="s">
        <v>668</v>
      </c>
      <c r="B948" s="123" t="s">
        <v>669</v>
      </c>
      <c r="C948" s="226">
        <v>45868.410416666666</v>
      </c>
      <c r="D948" s="226">
        <v>45868.410416666666</v>
      </c>
      <c r="E948" s="226">
        <v>45868.451388888891</v>
      </c>
      <c r="F948" s="224">
        <f t="shared" si="14"/>
        <v>4.0972222224809229E-2</v>
      </c>
      <c r="G948" s="225" t="s">
        <v>613</v>
      </c>
      <c r="H948" s="225"/>
      <c r="I948" s="225" t="s">
        <v>614</v>
      </c>
      <c r="J948" s="225" t="s">
        <v>615</v>
      </c>
      <c r="K948" s="227" t="s">
        <v>1101</v>
      </c>
      <c r="L948" s="123" t="s">
        <v>655</v>
      </c>
      <c r="M948" s="241" t="s">
        <v>656</v>
      </c>
      <c r="N948" s="225" t="s">
        <v>1100</v>
      </c>
    </row>
    <row r="949" spans="1:14">
      <c r="A949" s="225" t="s">
        <v>668</v>
      </c>
      <c r="B949" s="123" t="s">
        <v>670</v>
      </c>
      <c r="C949" s="226">
        <v>45868.410416666666</v>
      </c>
      <c r="D949" s="226">
        <v>45868.410416666666</v>
      </c>
      <c r="E949" s="226">
        <v>45868.451388888891</v>
      </c>
      <c r="F949" s="224">
        <f t="shared" si="14"/>
        <v>4.0972222224809229E-2</v>
      </c>
      <c r="G949" s="225" t="s">
        <v>613</v>
      </c>
      <c r="H949" s="225"/>
      <c r="I949" s="225" t="s">
        <v>614</v>
      </c>
      <c r="J949" s="225" t="s">
        <v>615</v>
      </c>
      <c r="K949" s="227" t="s">
        <v>1101</v>
      </c>
      <c r="L949" s="123" t="s">
        <v>655</v>
      </c>
      <c r="M949" s="241" t="s">
        <v>656</v>
      </c>
      <c r="N949" s="225" t="s">
        <v>1100</v>
      </c>
    </row>
    <row r="950" spans="1:14">
      <c r="A950" s="1" t="s">
        <v>1102</v>
      </c>
      <c r="B950" s="1" t="s">
        <v>1103</v>
      </c>
      <c r="C950" s="230">
        <v>45868.534953703704</v>
      </c>
      <c r="D950" s="230">
        <v>45868.534953703704</v>
      </c>
      <c r="E950" s="230">
        <v>45869.338553240741</v>
      </c>
      <c r="F950" s="224">
        <f t="shared" si="14"/>
        <v>0.80359953703737119</v>
      </c>
      <c r="G950" s="225" t="s">
        <v>613</v>
      </c>
      <c r="H950" s="225"/>
      <c r="I950" s="225" t="s">
        <v>750</v>
      </c>
      <c r="J950" s="225" t="s">
        <v>275</v>
      </c>
      <c r="K950" s="1" t="s">
        <v>938</v>
      </c>
      <c r="L950" s="1" t="s">
        <v>1089</v>
      </c>
      <c r="M950" s="241" t="s">
        <v>618</v>
      </c>
      <c r="N950" s="225" t="s">
        <v>1104</v>
      </c>
    </row>
    <row r="951" spans="1:14">
      <c r="A951" s="1" t="s">
        <v>729</v>
      </c>
      <c r="B951" s="1" t="s">
        <v>743</v>
      </c>
      <c r="C951" s="230">
        <v>45868.618055555555</v>
      </c>
      <c r="D951" s="230">
        <v>45868.618055555555</v>
      </c>
      <c r="E951" s="230">
        <v>45869.99790509259</v>
      </c>
      <c r="F951" s="224">
        <f t="shared" si="14"/>
        <v>1.379849537035625</v>
      </c>
      <c r="G951" s="225" t="s">
        <v>625</v>
      </c>
      <c r="H951" s="225"/>
      <c r="I951" s="225" t="s">
        <v>750</v>
      </c>
      <c r="J951" s="225" t="s">
        <v>275</v>
      </c>
      <c r="K951" s="1" t="s">
        <v>1105</v>
      </c>
      <c r="L951" s="1" t="s">
        <v>1089</v>
      </c>
      <c r="M951" s="241" t="s">
        <v>618</v>
      </c>
      <c r="N951" s="225" t="s">
        <v>1106</v>
      </c>
    </row>
    <row r="952" spans="1:14">
      <c r="A952" s="1" t="s">
        <v>929</v>
      </c>
      <c r="B952" s="1" t="s">
        <v>930</v>
      </c>
      <c r="C952" s="230">
        <v>45869.37777777778</v>
      </c>
      <c r="D952" s="230">
        <v>45869.37777777778</v>
      </c>
      <c r="E952" s="230">
        <v>45869.40625</v>
      </c>
      <c r="F952" s="224">
        <f t="shared" si="14"/>
        <v>2.8472222220443655E-2</v>
      </c>
      <c r="G952" s="225" t="s">
        <v>637</v>
      </c>
      <c r="H952" s="225" t="s">
        <v>644</v>
      </c>
      <c r="I952" s="225" t="s">
        <v>645</v>
      </c>
      <c r="J952" s="225" t="s">
        <v>646</v>
      </c>
      <c r="K952" s="227" t="s">
        <v>1107</v>
      </c>
      <c r="L952" s="123" t="s">
        <v>648</v>
      </c>
      <c r="M952" s="241" t="s">
        <v>618</v>
      </c>
      <c r="N952" s="225" t="s">
        <v>1108</v>
      </c>
    </row>
    <row r="953" spans="1:14">
      <c r="A953" s="1" t="s">
        <v>929</v>
      </c>
      <c r="B953" s="1" t="s">
        <v>630</v>
      </c>
      <c r="C953" s="230">
        <v>45869.37777777778</v>
      </c>
      <c r="D953" s="230">
        <v>45869.37777777778</v>
      </c>
      <c r="E953" s="230">
        <v>45869.40625</v>
      </c>
      <c r="F953" s="224">
        <f t="shared" si="14"/>
        <v>2.8472222220443655E-2</v>
      </c>
      <c r="G953" s="225" t="s">
        <v>637</v>
      </c>
      <c r="H953" s="225" t="s">
        <v>644</v>
      </c>
      <c r="I953" s="225" t="s">
        <v>645</v>
      </c>
      <c r="J953" s="225" t="s">
        <v>646</v>
      </c>
      <c r="K953" s="227" t="s">
        <v>1107</v>
      </c>
      <c r="L953" s="123" t="s">
        <v>648</v>
      </c>
      <c r="M953" s="241" t="s">
        <v>618</v>
      </c>
      <c r="N953" s="225" t="s">
        <v>1108</v>
      </c>
    </row>
    <row r="954" spans="1:14">
      <c r="A954" s="1" t="s">
        <v>929</v>
      </c>
      <c r="B954" s="1" t="s">
        <v>624</v>
      </c>
      <c r="C954" s="230">
        <v>45869.37777777778</v>
      </c>
      <c r="D954" s="230">
        <v>45869.37777777778</v>
      </c>
      <c r="E954" s="230">
        <v>45869.40625</v>
      </c>
      <c r="F954" s="224">
        <f t="shared" si="14"/>
        <v>2.8472222220443655E-2</v>
      </c>
      <c r="G954" s="225" t="s">
        <v>637</v>
      </c>
      <c r="H954" s="225" t="s">
        <v>644</v>
      </c>
      <c r="I954" s="225" t="s">
        <v>645</v>
      </c>
      <c r="J954" s="225" t="s">
        <v>646</v>
      </c>
      <c r="K954" s="227" t="s">
        <v>1107</v>
      </c>
      <c r="L954" s="123" t="s">
        <v>648</v>
      </c>
      <c r="M954" s="241" t="s">
        <v>618</v>
      </c>
      <c r="N954" s="225" t="s">
        <v>1108</v>
      </c>
    </row>
    <row r="955" spans="1:14">
      <c r="A955" s="1" t="s">
        <v>862</v>
      </c>
      <c r="B955" s="1" t="s">
        <v>612</v>
      </c>
      <c r="C955" s="226">
        <v>45869.669444444444</v>
      </c>
      <c r="D955" s="226">
        <v>45869.669444444444</v>
      </c>
      <c r="E955" s="230">
        <v>45869.680555555555</v>
      </c>
      <c r="F955" s="224">
        <f t="shared" si="14"/>
        <v>1.1111111110949423E-2</v>
      </c>
      <c r="G955" s="225" t="s">
        <v>613</v>
      </c>
      <c r="H955" s="225"/>
      <c r="I955" s="225" t="s">
        <v>614</v>
      </c>
      <c r="J955" s="225" t="s">
        <v>615</v>
      </c>
      <c r="K955" s="1" t="s">
        <v>1030</v>
      </c>
      <c r="L955" s="123" t="s">
        <v>655</v>
      </c>
      <c r="M955" s="241" t="s">
        <v>618</v>
      </c>
      <c r="N955" s="225" t="s">
        <v>1031</v>
      </c>
    </row>
    <row r="956" spans="1:14">
      <c r="A956" s="1" t="s">
        <v>870</v>
      </c>
      <c r="B956" s="1" t="s">
        <v>612</v>
      </c>
      <c r="C956" s="226">
        <v>45869.669444444444</v>
      </c>
      <c r="D956" s="226">
        <v>45869.669444444444</v>
      </c>
      <c r="E956" s="230">
        <v>45869.680555555555</v>
      </c>
      <c r="F956" s="224">
        <f t="shared" si="14"/>
        <v>1.1111111110949423E-2</v>
      </c>
      <c r="G956" s="225" t="s">
        <v>613</v>
      </c>
      <c r="H956" s="225"/>
      <c r="I956" s="225" t="s">
        <v>614</v>
      </c>
      <c r="J956" s="225" t="s">
        <v>615</v>
      </c>
      <c r="K956" s="1" t="s">
        <v>1030</v>
      </c>
      <c r="L956" s="123" t="s">
        <v>655</v>
      </c>
      <c r="M956" s="241" t="s">
        <v>618</v>
      </c>
      <c r="N956" s="225" t="s">
        <v>1031</v>
      </c>
    </row>
    <row r="957" spans="1:14">
      <c r="A957" s="1" t="s">
        <v>643</v>
      </c>
      <c r="B957" s="1" t="s">
        <v>612</v>
      </c>
      <c r="C957" s="226">
        <v>45869.669444444444</v>
      </c>
      <c r="D957" s="226">
        <v>45869.669444444444</v>
      </c>
      <c r="E957" s="230">
        <v>45869.680555555555</v>
      </c>
      <c r="F957" s="224">
        <f t="shared" si="14"/>
        <v>1.1111111110949423E-2</v>
      </c>
      <c r="G957" s="225" t="s">
        <v>613</v>
      </c>
      <c r="H957" s="225"/>
      <c r="I957" s="225" t="s">
        <v>614</v>
      </c>
      <c r="J957" s="225" t="s">
        <v>615</v>
      </c>
      <c r="K957" s="1" t="s">
        <v>1030</v>
      </c>
      <c r="L957" s="123" t="s">
        <v>655</v>
      </c>
      <c r="M957" s="241" t="s">
        <v>618</v>
      </c>
      <c r="N957" s="225" t="s">
        <v>1031</v>
      </c>
    </row>
    <row r="958" spans="1:14">
      <c r="A958" s="1" t="s">
        <v>759</v>
      </c>
      <c r="B958" s="1" t="s">
        <v>612</v>
      </c>
      <c r="C958" s="226">
        <v>45869.669444444444</v>
      </c>
      <c r="D958" s="226">
        <v>45869.669444444444</v>
      </c>
      <c r="E958" s="230">
        <v>45869.680555555555</v>
      </c>
      <c r="F958" s="224">
        <f t="shared" si="14"/>
        <v>1.1111111110949423E-2</v>
      </c>
      <c r="G958" s="225" t="s">
        <v>613</v>
      </c>
      <c r="H958" s="225"/>
      <c r="I958" s="225" t="s">
        <v>614</v>
      </c>
      <c r="J958" s="225" t="s">
        <v>615</v>
      </c>
      <c r="K958" s="1" t="s">
        <v>1030</v>
      </c>
      <c r="L958" s="123" t="s">
        <v>655</v>
      </c>
      <c r="M958" s="241" t="s">
        <v>618</v>
      </c>
      <c r="N958" s="225" t="s">
        <v>1031</v>
      </c>
    </row>
    <row r="959" spans="1:14">
      <c r="A959" s="1" t="s">
        <v>850</v>
      </c>
      <c r="B959" s="1" t="s">
        <v>612</v>
      </c>
      <c r="C959" s="226">
        <v>45869.669444444444</v>
      </c>
      <c r="D959" s="226">
        <v>45869.669444444444</v>
      </c>
      <c r="E959" s="230">
        <v>45869.680555555555</v>
      </c>
      <c r="F959" s="224">
        <f t="shared" si="14"/>
        <v>1.1111111110949423E-2</v>
      </c>
      <c r="G959" s="225" t="s">
        <v>613</v>
      </c>
      <c r="H959" s="225"/>
      <c r="I959" s="225" t="s">
        <v>614</v>
      </c>
      <c r="J959" s="225" t="s">
        <v>615</v>
      </c>
      <c r="K959" s="1" t="s">
        <v>1030</v>
      </c>
      <c r="L959" s="123" t="s">
        <v>655</v>
      </c>
      <c r="M959" s="241" t="s">
        <v>618</v>
      </c>
      <c r="N959" s="225" t="s">
        <v>1031</v>
      </c>
    </row>
    <row r="960" spans="1:14">
      <c r="A960" s="225" t="s">
        <v>941</v>
      </c>
      <c r="B960" s="28" t="s">
        <v>942</v>
      </c>
      <c r="C960" s="226">
        <v>45870.392361111109</v>
      </c>
      <c r="D960" s="226">
        <v>45870.392361111109</v>
      </c>
      <c r="E960" s="230">
        <v>45870.451388888891</v>
      </c>
      <c r="F960" s="224">
        <f t="shared" si="14"/>
        <v>5.9027777781011537E-2</v>
      </c>
      <c r="G960" s="225" t="s">
        <v>637</v>
      </c>
      <c r="H960" s="225" t="s">
        <v>644</v>
      </c>
      <c r="I960" s="225" t="s">
        <v>770</v>
      </c>
      <c r="J960" s="225" t="s">
        <v>771</v>
      </c>
      <c r="K960" s="1" t="s">
        <v>1109</v>
      </c>
      <c r="L960" s="123" t="s">
        <v>773</v>
      </c>
      <c r="M960" s="241" t="s">
        <v>774</v>
      </c>
      <c r="N960" s="225" t="s">
        <v>1110</v>
      </c>
    </row>
    <row r="961" spans="1:14">
      <c r="A961" s="225" t="s">
        <v>941</v>
      </c>
      <c r="B961" s="28" t="s">
        <v>945</v>
      </c>
      <c r="C961" s="226">
        <v>45870.392361111109</v>
      </c>
      <c r="D961" s="226">
        <v>45870.392361111109</v>
      </c>
      <c r="E961" s="230">
        <v>45870.451388888891</v>
      </c>
      <c r="F961" s="224">
        <f t="shared" si="14"/>
        <v>5.9027777781011537E-2</v>
      </c>
      <c r="G961" s="225" t="s">
        <v>637</v>
      </c>
      <c r="H961" s="225" t="s">
        <v>644</v>
      </c>
      <c r="I961" s="225" t="s">
        <v>770</v>
      </c>
      <c r="J961" s="225" t="s">
        <v>771</v>
      </c>
      <c r="K961" s="1" t="s">
        <v>1109</v>
      </c>
      <c r="L961" s="123" t="s">
        <v>773</v>
      </c>
      <c r="M961" s="241" t="s">
        <v>774</v>
      </c>
      <c r="N961" s="225" t="s">
        <v>1110</v>
      </c>
    </row>
    <row r="962" spans="1:14">
      <c r="A962" s="225" t="s">
        <v>941</v>
      </c>
      <c r="B962" s="28" t="s">
        <v>946</v>
      </c>
      <c r="C962" s="226">
        <v>45870.392361111109</v>
      </c>
      <c r="D962" s="226">
        <v>45870.392361111109</v>
      </c>
      <c r="E962" s="230">
        <v>45870.451388888891</v>
      </c>
      <c r="F962" s="224">
        <f t="shared" ref="F962:F1025" si="15">E962-D962</f>
        <v>5.9027777781011537E-2</v>
      </c>
      <c r="G962" s="225" t="s">
        <v>637</v>
      </c>
      <c r="H962" s="225" t="s">
        <v>644</v>
      </c>
      <c r="I962" s="225" t="s">
        <v>770</v>
      </c>
      <c r="J962" s="225" t="s">
        <v>771</v>
      </c>
      <c r="K962" s="1" t="s">
        <v>1109</v>
      </c>
      <c r="L962" s="123" t="s">
        <v>773</v>
      </c>
      <c r="M962" s="241" t="s">
        <v>774</v>
      </c>
      <c r="N962" s="225" t="s">
        <v>1110</v>
      </c>
    </row>
    <row r="963" spans="1:14">
      <c r="A963" s="225" t="s">
        <v>941</v>
      </c>
      <c r="B963" s="28" t="s">
        <v>947</v>
      </c>
      <c r="C963" s="226">
        <v>45870.392361111109</v>
      </c>
      <c r="D963" s="226">
        <v>45870.392361111109</v>
      </c>
      <c r="E963" s="230">
        <v>45870.451388888891</v>
      </c>
      <c r="F963" s="224">
        <f t="shared" si="15"/>
        <v>5.9027777781011537E-2</v>
      </c>
      <c r="G963" s="225" t="s">
        <v>637</v>
      </c>
      <c r="H963" s="225" t="s">
        <v>644</v>
      </c>
      <c r="I963" s="225" t="s">
        <v>770</v>
      </c>
      <c r="J963" s="225" t="s">
        <v>771</v>
      </c>
      <c r="K963" s="1" t="s">
        <v>1109</v>
      </c>
      <c r="L963" s="123" t="s">
        <v>773</v>
      </c>
      <c r="M963" s="241" t="s">
        <v>774</v>
      </c>
      <c r="N963" s="225" t="s">
        <v>1110</v>
      </c>
    </row>
    <row r="964" spans="1:14">
      <c r="A964" s="225" t="s">
        <v>941</v>
      </c>
      <c r="B964" s="28" t="s">
        <v>948</v>
      </c>
      <c r="C964" s="226">
        <v>45870.392361111109</v>
      </c>
      <c r="D964" s="226">
        <v>45870.392361111109</v>
      </c>
      <c r="E964" s="230">
        <v>45870.451388888891</v>
      </c>
      <c r="F964" s="224">
        <f t="shared" si="15"/>
        <v>5.9027777781011537E-2</v>
      </c>
      <c r="G964" s="225" t="s">
        <v>637</v>
      </c>
      <c r="H964" s="225" t="s">
        <v>644</v>
      </c>
      <c r="I964" s="225" t="s">
        <v>770</v>
      </c>
      <c r="J964" s="225" t="s">
        <v>771</v>
      </c>
      <c r="K964" s="1" t="s">
        <v>1109</v>
      </c>
      <c r="L964" s="123" t="s">
        <v>773</v>
      </c>
      <c r="M964" s="241" t="s">
        <v>774</v>
      </c>
      <c r="N964" s="225" t="s">
        <v>1110</v>
      </c>
    </row>
    <row r="965" spans="1:14">
      <c r="A965" s="225" t="s">
        <v>941</v>
      </c>
      <c r="B965" s="28" t="s">
        <v>949</v>
      </c>
      <c r="C965" s="226">
        <v>45870.392361111109</v>
      </c>
      <c r="D965" s="226">
        <v>45870.392361111109</v>
      </c>
      <c r="E965" s="230">
        <v>45870.451388888891</v>
      </c>
      <c r="F965" s="224">
        <f t="shared" si="15"/>
        <v>5.9027777781011537E-2</v>
      </c>
      <c r="G965" s="225" t="s">
        <v>637</v>
      </c>
      <c r="H965" s="225" t="s">
        <v>644</v>
      </c>
      <c r="I965" s="225" t="s">
        <v>770</v>
      </c>
      <c r="J965" s="225" t="s">
        <v>771</v>
      </c>
      <c r="K965" s="1" t="s">
        <v>1109</v>
      </c>
      <c r="L965" s="123" t="s">
        <v>773</v>
      </c>
      <c r="M965" s="241" t="s">
        <v>774</v>
      </c>
      <c r="N965" s="225" t="s">
        <v>1110</v>
      </c>
    </row>
    <row r="966" spans="1:14">
      <c r="A966" s="225" t="s">
        <v>941</v>
      </c>
      <c r="B966" s="28" t="s">
        <v>950</v>
      </c>
      <c r="C966" s="226">
        <v>45870.392361111109</v>
      </c>
      <c r="D966" s="226">
        <v>45870.392361111109</v>
      </c>
      <c r="E966" s="230">
        <v>45870.451388888891</v>
      </c>
      <c r="F966" s="224">
        <f t="shared" si="15"/>
        <v>5.9027777781011537E-2</v>
      </c>
      <c r="G966" s="225" t="s">
        <v>637</v>
      </c>
      <c r="H966" s="225" t="s">
        <v>644</v>
      </c>
      <c r="I966" s="225" t="s">
        <v>770</v>
      </c>
      <c r="J966" s="225" t="s">
        <v>771</v>
      </c>
      <c r="K966" s="1" t="s">
        <v>1109</v>
      </c>
      <c r="L966" s="123" t="s">
        <v>773</v>
      </c>
      <c r="M966" s="241" t="s">
        <v>774</v>
      </c>
      <c r="N966" s="225" t="s">
        <v>1110</v>
      </c>
    </row>
    <row r="967" spans="1:14">
      <c r="A967" s="225" t="s">
        <v>941</v>
      </c>
      <c r="B967" s="28" t="s">
        <v>951</v>
      </c>
      <c r="C967" s="226">
        <v>45870.392361111109</v>
      </c>
      <c r="D967" s="226">
        <v>45870.392361111109</v>
      </c>
      <c r="E967" s="230">
        <v>45870.451388888891</v>
      </c>
      <c r="F967" s="224">
        <f t="shared" si="15"/>
        <v>5.9027777781011537E-2</v>
      </c>
      <c r="G967" s="225" t="s">
        <v>637</v>
      </c>
      <c r="H967" s="225" t="s">
        <v>644</v>
      </c>
      <c r="I967" s="225" t="s">
        <v>770</v>
      </c>
      <c r="J967" s="225" t="s">
        <v>771</v>
      </c>
      <c r="K967" s="1" t="s">
        <v>1109</v>
      </c>
      <c r="L967" s="123" t="s">
        <v>773</v>
      </c>
      <c r="M967" s="241" t="s">
        <v>774</v>
      </c>
      <c r="N967" s="225" t="s">
        <v>1110</v>
      </c>
    </row>
    <row r="968" spans="1:14">
      <c r="A968" s="225" t="s">
        <v>941</v>
      </c>
      <c r="B968" s="28" t="s">
        <v>952</v>
      </c>
      <c r="C968" s="226">
        <v>45870.392361111109</v>
      </c>
      <c r="D968" s="226">
        <v>45870.392361111109</v>
      </c>
      <c r="E968" s="230">
        <v>45870.451388888891</v>
      </c>
      <c r="F968" s="224">
        <f t="shared" si="15"/>
        <v>5.9027777781011537E-2</v>
      </c>
      <c r="G968" s="225" t="s">
        <v>637</v>
      </c>
      <c r="H968" s="225" t="s">
        <v>644</v>
      </c>
      <c r="I968" s="225" t="s">
        <v>770</v>
      </c>
      <c r="J968" s="225" t="s">
        <v>771</v>
      </c>
      <c r="K968" s="1" t="s">
        <v>1109</v>
      </c>
      <c r="L968" s="123" t="s">
        <v>773</v>
      </c>
      <c r="M968" s="241" t="s">
        <v>774</v>
      </c>
      <c r="N968" s="225" t="s">
        <v>1110</v>
      </c>
    </row>
    <row r="969" spans="1:14">
      <c r="A969" s="225" t="s">
        <v>941</v>
      </c>
      <c r="B969" s="28" t="s">
        <v>953</v>
      </c>
      <c r="C969" s="226">
        <v>45870.392361111109</v>
      </c>
      <c r="D969" s="226">
        <v>45870.392361111109</v>
      </c>
      <c r="E969" s="230">
        <v>45870.451388888891</v>
      </c>
      <c r="F969" s="224">
        <f t="shared" si="15"/>
        <v>5.9027777781011537E-2</v>
      </c>
      <c r="G969" s="225" t="s">
        <v>637</v>
      </c>
      <c r="H969" s="225" t="s">
        <v>644</v>
      </c>
      <c r="I969" s="225" t="s">
        <v>770</v>
      </c>
      <c r="J969" s="225" t="s">
        <v>771</v>
      </c>
      <c r="K969" s="1" t="s">
        <v>1109</v>
      </c>
      <c r="L969" s="123" t="s">
        <v>773</v>
      </c>
      <c r="M969" s="241" t="s">
        <v>774</v>
      </c>
      <c r="N969" s="225" t="s">
        <v>1110</v>
      </c>
    </row>
    <row r="970" spans="1:14">
      <c r="A970" s="225" t="s">
        <v>941</v>
      </c>
      <c r="B970" s="28" t="s">
        <v>954</v>
      </c>
      <c r="C970" s="226">
        <v>45870.392361111109</v>
      </c>
      <c r="D970" s="226">
        <v>45870.392361111109</v>
      </c>
      <c r="E970" s="230">
        <v>45870.451388888891</v>
      </c>
      <c r="F970" s="224">
        <f t="shared" si="15"/>
        <v>5.9027777781011537E-2</v>
      </c>
      <c r="G970" s="225" t="s">
        <v>637</v>
      </c>
      <c r="H970" s="225" t="s">
        <v>644</v>
      </c>
      <c r="I970" s="225" t="s">
        <v>770</v>
      </c>
      <c r="J970" s="225" t="s">
        <v>771</v>
      </c>
      <c r="K970" s="1" t="s">
        <v>1109</v>
      </c>
      <c r="L970" s="123" t="s">
        <v>773</v>
      </c>
      <c r="M970" s="241" t="s">
        <v>774</v>
      </c>
      <c r="N970" s="225" t="s">
        <v>1110</v>
      </c>
    </row>
    <row r="971" spans="1:14">
      <c r="A971" s="225" t="s">
        <v>941</v>
      </c>
      <c r="B971" s="28" t="s">
        <v>955</v>
      </c>
      <c r="C971" s="226">
        <v>45870.392361111109</v>
      </c>
      <c r="D971" s="226">
        <v>45870.392361111109</v>
      </c>
      <c r="E971" s="230">
        <v>45870.451388888891</v>
      </c>
      <c r="F971" s="224">
        <f t="shared" si="15"/>
        <v>5.9027777781011537E-2</v>
      </c>
      <c r="G971" s="225" t="s">
        <v>637</v>
      </c>
      <c r="H971" s="225" t="s">
        <v>644</v>
      </c>
      <c r="I971" s="225" t="s">
        <v>770</v>
      </c>
      <c r="J971" s="225" t="s">
        <v>771</v>
      </c>
      <c r="K971" s="1" t="s">
        <v>1109</v>
      </c>
      <c r="L971" s="123" t="s">
        <v>773</v>
      </c>
      <c r="M971" s="241" t="s">
        <v>774</v>
      </c>
      <c r="N971" s="225" t="s">
        <v>1110</v>
      </c>
    </row>
    <row r="972" spans="1:14">
      <c r="A972" s="1" t="s">
        <v>698</v>
      </c>
      <c r="B972" s="1" t="s">
        <v>620</v>
      </c>
      <c r="C972" s="230">
        <v>45870.413194444445</v>
      </c>
      <c r="D972" s="230">
        <v>45870.413194444445</v>
      </c>
      <c r="E972" s="230">
        <v>45870.493055555555</v>
      </c>
      <c r="F972" s="224">
        <f t="shared" si="15"/>
        <v>7.9861111109494232E-2</v>
      </c>
      <c r="G972" s="225" t="s">
        <v>637</v>
      </c>
      <c r="H972" s="225" t="s">
        <v>644</v>
      </c>
      <c r="I972" s="225" t="s">
        <v>645</v>
      </c>
      <c r="J972" s="225" t="s">
        <v>646</v>
      </c>
      <c r="K972" s="1" t="s">
        <v>1111</v>
      </c>
      <c r="L972" s="123" t="s">
        <v>648</v>
      </c>
      <c r="M972" s="241" t="s">
        <v>618</v>
      </c>
      <c r="N972" s="225" t="s">
        <v>1112</v>
      </c>
    </row>
    <row r="973" spans="1:14">
      <c r="A973" s="1" t="s">
        <v>698</v>
      </c>
      <c r="B973" s="1" t="s">
        <v>666</v>
      </c>
      <c r="C973" s="230">
        <v>45870.413194444445</v>
      </c>
      <c r="D973" s="230">
        <v>45870.413194444445</v>
      </c>
      <c r="E973" s="230">
        <v>45870.493055555555</v>
      </c>
      <c r="F973" s="224">
        <f t="shared" si="15"/>
        <v>7.9861111109494232E-2</v>
      </c>
      <c r="G973" s="225" t="s">
        <v>637</v>
      </c>
      <c r="H973" s="225" t="s">
        <v>644</v>
      </c>
      <c r="I973" s="225" t="s">
        <v>645</v>
      </c>
      <c r="J973" s="225" t="s">
        <v>646</v>
      </c>
      <c r="K973" s="1" t="s">
        <v>1111</v>
      </c>
      <c r="L973" s="123" t="s">
        <v>648</v>
      </c>
      <c r="M973" s="241" t="s">
        <v>618</v>
      </c>
      <c r="N973" s="225" t="s">
        <v>1112</v>
      </c>
    </row>
    <row r="974" spans="1:14">
      <c r="A974" s="1" t="s">
        <v>698</v>
      </c>
      <c r="B974" s="1" t="s">
        <v>667</v>
      </c>
      <c r="C974" s="230">
        <v>45870.413194444445</v>
      </c>
      <c r="D974" s="230">
        <v>45870.413194444445</v>
      </c>
      <c r="E974" s="230">
        <v>45870.493055555555</v>
      </c>
      <c r="F974" s="224">
        <f t="shared" si="15"/>
        <v>7.9861111109494232E-2</v>
      </c>
      <c r="G974" s="225" t="s">
        <v>637</v>
      </c>
      <c r="H974" s="225" t="s">
        <v>644</v>
      </c>
      <c r="I974" s="225" t="s">
        <v>645</v>
      </c>
      <c r="J974" s="225" t="s">
        <v>646</v>
      </c>
      <c r="K974" s="1" t="s">
        <v>1111</v>
      </c>
      <c r="L974" s="123" t="s">
        <v>648</v>
      </c>
      <c r="M974" s="241" t="s">
        <v>618</v>
      </c>
      <c r="N974" s="225" t="s">
        <v>1112</v>
      </c>
    </row>
    <row r="975" spans="1:14">
      <c r="A975" s="1" t="s">
        <v>698</v>
      </c>
      <c r="B975" s="1" t="s">
        <v>621</v>
      </c>
      <c r="C975" s="230">
        <v>45870.413194444445</v>
      </c>
      <c r="D975" s="230">
        <v>45870.413194444445</v>
      </c>
      <c r="E975" s="230">
        <v>45870.493055555555</v>
      </c>
      <c r="F975" s="224">
        <f t="shared" si="15"/>
        <v>7.9861111109494232E-2</v>
      </c>
      <c r="G975" s="225" t="s">
        <v>637</v>
      </c>
      <c r="H975" s="225" t="s">
        <v>644</v>
      </c>
      <c r="I975" s="225" t="s">
        <v>645</v>
      </c>
      <c r="J975" s="225" t="s">
        <v>646</v>
      </c>
      <c r="K975" s="1" t="s">
        <v>1111</v>
      </c>
      <c r="L975" s="123" t="s">
        <v>648</v>
      </c>
      <c r="M975" s="241" t="s">
        <v>618</v>
      </c>
      <c r="N975" s="225" t="s">
        <v>1112</v>
      </c>
    </row>
    <row r="976" spans="1:14">
      <c r="A976" s="1" t="s">
        <v>698</v>
      </c>
      <c r="B976" s="1" t="s">
        <v>636</v>
      </c>
      <c r="C976" s="230">
        <v>45870.413194444445</v>
      </c>
      <c r="D976" s="230">
        <v>45870.413194444445</v>
      </c>
      <c r="E976" s="230">
        <v>45870.493055555555</v>
      </c>
      <c r="F976" s="224">
        <f t="shared" si="15"/>
        <v>7.9861111109494232E-2</v>
      </c>
      <c r="G976" s="225" t="s">
        <v>637</v>
      </c>
      <c r="H976" s="225" t="s">
        <v>644</v>
      </c>
      <c r="I976" s="225" t="s">
        <v>645</v>
      </c>
      <c r="J976" s="225" t="s">
        <v>646</v>
      </c>
      <c r="K976" s="1" t="s">
        <v>1111</v>
      </c>
      <c r="L976" s="123" t="s">
        <v>648</v>
      </c>
      <c r="M976" s="241" t="s">
        <v>618</v>
      </c>
      <c r="N976" s="225" t="s">
        <v>1112</v>
      </c>
    </row>
    <row r="977" spans="1:14">
      <c r="A977" s="1" t="s">
        <v>862</v>
      </c>
      <c r="B977" s="1" t="s">
        <v>612</v>
      </c>
      <c r="C977" s="230">
        <v>45870.478472222225</v>
      </c>
      <c r="D977" s="230">
        <v>45870.478472222225</v>
      </c>
      <c r="E977" s="230">
        <v>45870.48333333333</v>
      </c>
      <c r="F977" s="224">
        <f t="shared" si="15"/>
        <v>4.8611111051286571E-3</v>
      </c>
      <c r="G977" s="1" t="s">
        <v>613</v>
      </c>
      <c r="I977" s="225" t="s">
        <v>614</v>
      </c>
      <c r="J977" s="225" t="s">
        <v>615</v>
      </c>
      <c r="K977" s="1" t="s">
        <v>1113</v>
      </c>
      <c r="L977" s="1" t="s">
        <v>655</v>
      </c>
      <c r="M977" s="241" t="s">
        <v>618</v>
      </c>
      <c r="N977" s="225" t="s">
        <v>859</v>
      </c>
    </row>
    <row r="978" spans="1:14">
      <c r="A978" s="1" t="s">
        <v>870</v>
      </c>
      <c r="B978" s="1" t="s">
        <v>612</v>
      </c>
      <c r="C978" s="230">
        <v>45870.478472222225</v>
      </c>
      <c r="D978" s="230">
        <v>45870.478472222225</v>
      </c>
      <c r="E978" s="230">
        <v>45870.48333333333</v>
      </c>
      <c r="F978" s="224">
        <f t="shared" si="15"/>
        <v>4.8611111051286571E-3</v>
      </c>
      <c r="G978" s="1" t="s">
        <v>613</v>
      </c>
      <c r="I978" s="225" t="s">
        <v>614</v>
      </c>
      <c r="J978" s="225" t="s">
        <v>615</v>
      </c>
      <c r="K978" s="1" t="s">
        <v>1113</v>
      </c>
      <c r="L978" s="1" t="s">
        <v>655</v>
      </c>
      <c r="M978" s="241" t="s">
        <v>618</v>
      </c>
      <c r="N978" s="225" t="s">
        <v>859</v>
      </c>
    </row>
    <row r="979" spans="1:14">
      <c r="A979" s="1" t="s">
        <v>643</v>
      </c>
      <c r="B979" s="1" t="s">
        <v>612</v>
      </c>
      <c r="C979" s="230">
        <v>45870.478472222225</v>
      </c>
      <c r="D979" s="230">
        <v>45870.478472222225</v>
      </c>
      <c r="E979" s="230">
        <v>45870.48333333333</v>
      </c>
      <c r="F979" s="224">
        <f t="shared" si="15"/>
        <v>4.8611111051286571E-3</v>
      </c>
      <c r="G979" s="1" t="s">
        <v>613</v>
      </c>
      <c r="I979" s="225" t="s">
        <v>614</v>
      </c>
      <c r="J979" s="225" t="s">
        <v>615</v>
      </c>
      <c r="K979" s="1" t="s">
        <v>1113</v>
      </c>
      <c r="L979" s="1" t="s">
        <v>655</v>
      </c>
      <c r="M979" s="241" t="s">
        <v>618</v>
      </c>
      <c r="N979" s="225" t="s">
        <v>859</v>
      </c>
    </row>
    <row r="980" spans="1:14">
      <c r="A980" s="1" t="s">
        <v>759</v>
      </c>
      <c r="B980" s="1" t="s">
        <v>612</v>
      </c>
      <c r="C980" s="230">
        <v>45870.478472222225</v>
      </c>
      <c r="D980" s="230">
        <v>45870.478472222225</v>
      </c>
      <c r="E980" s="230">
        <v>45870.48333333333</v>
      </c>
      <c r="F980" s="224">
        <f t="shared" si="15"/>
        <v>4.8611111051286571E-3</v>
      </c>
      <c r="G980" s="1" t="s">
        <v>613</v>
      </c>
      <c r="I980" s="225" t="s">
        <v>614</v>
      </c>
      <c r="J980" s="225" t="s">
        <v>615</v>
      </c>
      <c r="K980" s="1" t="s">
        <v>1113</v>
      </c>
      <c r="L980" s="1" t="s">
        <v>655</v>
      </c>
      <c r="M980" s="241" t="s">
        <v>618</v>
      </c>
      <c r="N980" s="225" t="s">
        <v>859</v>
      </c>
    </row>
    <row r="981" spans="1:14">
      <c r="A981" s="1" t="s">
        <v>850</v>
      </c>
      <c r="B981" s="1" t="s">
        <v>612</v>
      </c>
      <c r="C981" s="230">
        <v>45870.478472222225</v>
      </c>
      <c r="D981" s="230">
        <v>45870.478472222225</v>
      </c>
      <c r="E981" s="230">
        <v>45870.48333333333</v>
      </c>
      <c r="F981" s="224">
        <f t="shared" si="15"/>
        <v>4.8611111051286571E-3</v>
      </c>
      <c r="G981" s="1" t="s">
        <v>613</v>
      </c>
      <c r="I981" s="225" t="s">
        <v>614</v>
      </c>
      <c r="J981" s="225" t="s">
        <v>615</v>
      </c>
      <c r="K981" s="1" t="s">
        <v>1113</v>
      </c>
      <c r="L981" s="1" t="s">
        <v>655</v>
      </c>
      <c r="M981" s="241" t="s">
        <v>618</v>
      </c>
      <c r="N981" s="225" t="s">
        <v>859</v>
      </c>
    </row>
    <row r="982" spans="1:14">
      <c r="A982" s="225" t="s">
        <v>729</v>
      </c>
      <c r="B982" s="1" t="s">
        <v>738</v>
      </c>
      <c r="C982" s="230">
        <v>45870.526388888888</v>
      </c>
      <c r="D982" s="230">
        <v>45870.526388888888</v>
      </c>
      <c r="E982" s="230">
        <v>45870.553472222222</v>
      </c>
      <c r="F982" s="224">
        <f t="shared" si="15"/>
        <v>2.7083333334303461E-2</v>
      </c>
      <c r="G982" s="1" t="s">
        <v>613</v>
      </c>
      <c r="I982" s="225" t="s">
        <v>614</v>
      </c>
      <c r="J982" s="225" t="s">
        <v>615</v>
      </c>
      <c r="K982" s="1" t="s">
        <v>1114</v>
      </c>
      <c r="L982" s="1" t="s">
        <v>655</v>
      </c>
      <c r="M982" s="241" t="s">
        <v>656</v>
      </c>
      <c r="N982" s="225" t="s">
        <v>1115</v>
      </c>
    </row>
    <row r="983" spans="1:14">
      <c r="A983" s="225" t="s">
        <v>729</v>
      </c>
      <c r="B983" s="1" t="s">
        <v>739</v>
      </c>
      <c r="C983" s="230">
        <v>45870.526388888888</v>
      </c>
      <c r="D983" s="230">
        <v>45870.526388888888</v>
      </c>
      <c r="E983" s="230">
        <v>45870.553472222222</v>
      </c>
      <c r="F983" s="224">
        <f t="shared" si="15"/>
        <v>2.7083333334303461E-2</v>
      </c>
      <c r="G983" s="1" t="s">
        <v>613</v>
      </c>
      <c r="I983" s="225" t="s">
        <v>614</v>
      </c>
      <c r="J983" s="225" t="s">
        <v>615</v>
      </c>
      <c r="K983" s="1" t="s">
        <v>1114</v>
      </c>
      <c r="L983" s="1" t="s">
        <v>655</v>
      </c>
      <c r="M983" s="241" t="s">
        <v>656</v>
      </c>
      <c r="N983" s="225" t="s">
        <v>1115</v>
      </c>
    </row>
    <row r="984" spans="1:14">
      <c r="A984" s="225" t="s">
        <v>729</v>
      </c>
      <c r="B984" s="1" t="s">
        <v>740</v>
      </c>
      <c r="C984" s="230">
        <v>45870.526388888888</v>
      </c>
      <c r="D984" s="230">
        <v>45870.526388888888</v>
      </c>
      <c r="E984" s="230">
        <v>45870.553472222222</v>
      </c>
      <c r="F984" s="224">
        <f t="shared" si="15"/>
        <v>2.7083333334303461E-2</v>
      </c>
      <c r="G984" s="1" t="s">
        <v>613</v>
      </c>
      <c r="I984" s="225" t="s">
        <v>614</v>
      </c>
      <c r="J984" s="225" t="s">
        <v>615</v>
      </c>
      <c r="K984" s="1" t="s">
        <v>1114</v>
      </c>
      <c r="L984" s="1" t="s">
        <v>655</v>
      </c>
      <c r="M984" s="241" t="s">
        <v>656</v>
      </c>
      <c r="N984" s="225" t="s">
        <v>1115</v>
      </c>
    </row>
    <row r="985" spans="1:14">
      <c r="A985" s="225" t="s">
        <v>729</v>
      </c>
      <c r="B985" s="1" t="s">
        <v>741</v>
      </c>
      <c r="C985" s="230">
        <v>45870.526388888888</v>
      </c>
      <c r="D985" s="230">
        <v>45870.526388888888</v>
      </c>
      <c r="E985" s="230">
        <v>45870.553472222222</v>
      </c>
      <c r="F985" s="224">
        <f t="shared" si="15"/>
        <v>2.7083333334303461E-2</v>
      </c>
      <c r="G985" s="1" t="s">
        <v>613</v>
      </c>
      <c r="I985" s="225" t="s">
        <v>614</v>
      </c>
      <c r="J985" s="225" t="s">
        <v>615</v>
      </c>
      <c r="K985" s="1" t="s">
        <v>1114</v>
      </c>
      <c r="L985" s="1" t="s">
        <v>655</v>
      </c>
      <c r="M985" s="241" t="s">
        <v>656</v>
      </c>
      <c r="N985" s="225" t="s">
        <v>1115</v>
      </c>
    </row>
    <row r="986" spans="1:14">
      <c r="A986" s="225" t="s">
        <v>729</v>
      </c>
      <c r="B986" s="1" t="s">
        <v>742</v>
      </c>
      <c r="C986" s="230">
        <v>45870.526388888888</v>
      </c>
      <c r="D986" s="230">
        <v>45870.526388888888</v>
      </c>
      <c r="E986" s="230">
        <v>45870.553472222222</v>
      </c>
      <c r="F986" s="224">
        <f t="shared" si="15"/>
        <v>2.7083333334303461E-2</v>
      </c>
      <c r="G986" s="1" t="s">
        <v>613</v>
      </c>
      <c r="I986" s="225" t="s">
        <v>614</v>
      </c>
      <c r="J986" s="225" t="s">
        <v>615</v>
      </c>
      <c r="K986" s="1" t="s">
        <v>1114</v>
      </c>
      <c r="L986" s="1" t="s">
        <v>655</v>
      </c>
      <c r="M986" s="241" t="s">
        <v>656</v>
      </c>
      <c r="N986" s="225" t="s">
        <v>1115</v>
      </c>
    </row>
    <row r="987" spans="1:14">
      <c r="A987" s="225" t="s">
        <v>729</v>
      </c>
      <c r="B987" s="1" t="s">
        <v>743</v>
      </c>
      <c r="C987" s="230">
        <v>45870.526388888888</v>
      </c>
      <c r="D987" s="230">
        <v>45870.526388888888</v>
      </c>
      <c r="E987" s="230">
        <v>45870.553472222222</v>
      </c>
      <c r="F987" s="224">
        <f t="shared" si="15"/>
        <v>2.7083333334303461E-2</v>
      </c>
      <c r="G987" s="1" t="s">
        <v>613</v>
      </c>
      <c r="I987" s="225" t="s">
        <v>614</v>
      </c>
      <c r="J987" s="225" t="s">
        <v>615</v>
      </c>
      <c r="K987" s="1" t="s">
        <v>1114</v>
      </c>
      <c r="L987" s="1" t="s">
        <v>655</v>
      </c>
      <c r="M987" s="241" t="s">
        <v>656</v>
      </c>
      <c r="N987" s="225" t="s">
        <v>1115</v>
      </c>
    </row>
    <row r="988" spans="1:14">
      <c r="A988" s="225" t="s">
        <v>729</v>
      </c>
      <c r="B988" s="1" t="s">
        <v>744</v>
      </c>
      <c r="C988" s="230">
        <v>45870.526388888888</v>
      </c>
      <c r="D988" s="230">
        <v>45870.526388888888</v>
      </c>
      <c r="E988" s="230">
        <v>45870.553472222222</v>
      </c>
      <c r="F988" s="224">
        <f t="shared" si="15"/>
        <v>2.7083333334303461E-2</v>
      </c>
      <c r="G988" s="1" t="s">
        <v>613</v>
      </c>
      <c r="I988" s="225" t="s">
        <v>614</v>
      </c>
      <c r="J988" s="225" t="s">
        <v>615</v>
      </c>
      <c r="K988" s="1" t="s">
        <v>1114</v>
      </c>
      <c r="L988" s="1" t="s">
        <v>655</v>
      </c>
      <c r="M988" s="241" t="s">
        <v>656</v>
      </c>
      <c r="N988" s="225" t="s">
        <v>1115</v>
      </c>
    </row>
    <row r="989" spans="1:14">
      <c r="A989" s="225" t="s">
        <v>729</v>
      </c>
      <c r="B989" s="1" t="s">
        <v>745</v>
      </c>
      <c r="C989" s="230">
        <v>45870.526388888888</v>
      </c>
      <c r="D989" s="230">
        <v>45870.526388888888</v>
      </c>
      <c r="E989" s="230">
        <v>45870.553472222222</v>
      </c>
      <c r="F989" s="224">
        <f t="shared" si="15"/>
        <v>2.7083333334303461E-2</v>
      </c>
      <c r="G989" s="1" t="s">
        <v>613</v>
      </c>
      <c r="I989" s="225" t="s">
        <v>614</v>
      </c>
      <c r="J989" s="225" t="s">
        <v>615</v>
      </c>
      <c r="K989" s="1" t="s">
        <v>1114</v>
      </c>
      <c r="L989" s="1" t="s">
        <v>655</v>
      </c>
      <c r="M989" s="241" t="s">
        <v>656</v>
      </c>
      <c r="N989" s="225" t="s">
        <v>1115</v>
      </c>
    </row>
    <row r="990" spans="1:14">
      <c r="A990" s="225" t="s">
        <v>729</v>
      </c>
      <c r="B990" s="1" t="s">
        <v>746</v>
      </c>
      <c r="C990" s="230">
        <v>45870.526388888888</v>
      </c>
      <c r="D990" s="230">
        <v>45870.526388888888</v>
      </c>
      <c r="E990" s="230">
        <v>45870.553472222222</v>
      </c>
      <c r="F990" s="224">
        <f t="shared" si="15"/>
        <v>2.7083333334303461E-2</v>
      </c>
      <c r="G990" s="1" t="s">
        <v>613</v>
      </c>
      <c r="I990" s="225" t="s">
        <v>614</v>
      </c>
      <c r="J990" s="225" t="s">
        <v>615</v>
      </c>
      <c r="K990" s="1" t="s">
        <v>1114</v>
      </c>
      <c r="L990" s="1" t="s">
        <v>655</v>
      </c>
      <c r="M990" s="241" t="s">
        <v>656</v>
      </c>
      <c r="N990" s="225" t="s">
        <v>1115</v>
      </c>
    </row>
    <row r="991" spans="1:14">
      <c r="A991" s="225" t="s">
        <v>729</v>
      </c>
      <c r="B991" s="1" t="s">
        <v>747</v>
      </c>
      <c r="C991" s="230">
        <v>45870.526388888888</v>
      </c>
      <c r="D991" s="230">
        <v>45870.526388888888</v>
      </c>
      <c r="E991" s="230">
        <v>45870.553472222222</v>
      </c>
      <c r="F991" s="224">
        <f t="shared" si="15"/>
        <v>2.7083333334303461E-2</v>
      </c>
      <c r="G991" s="1" t="s">
        <v>613</v>
      </c>
      <c r="I991" s="225" t="s">
        <v>614</v>
      </c>
      <c r="J991" s="225" t="s">
        <v>615</v>
      </c>
      <c r="K991" s="1" t="s">
        <v>1114</v>
      </c>
      <c r="L991" s="1" t="s">
        <v>655</v>
      </c>
      <c r="M991" s="241" t="s">
        <v>656</v>
      </c>
      <c r="N991" s="225" t="s">
        <v>1115</v>
      </c>
    </row>
    <row r="992" spans="1:14">
      <c r="A992" s="1" t="s">
        <v>861</v>
      </c>
      <c r="B992" s="1" t="s">
        <v>651</v>
      </c>
      <c r="C992" s="230">
        <v>45871.260416666664</v>
      </c>
      <c r="D992" s="230">
        <v>45871.260416666664</v>
      </c>
      <c r="E992" s="230">
        <v>45872.349305555559</v>
      </c>
      <c r="F992" s="224">
        <f t="shared" si="15"/>
        <v>1.0888888888948713</v>
      </c>
      <c r="G992" s="1" t="s">
        <v>613</v>
      </c>
      <c r="I992" s="225" t="s">
        <v>614</v>
      </c>
      <c r="J992" s="225" t="s">
        <v>615</v>
      </c>
      <c r="K992" s="1" t="s">
        <v>1116</v>
      </c>
      <c r="L992" s="1" t="s">
        <v>655</v>
      </c>
      <c r="M992" s="241" t="s">
        <v>618</v>
      </c>
      <c r="N992" s="225" t="s">
        <v>1117</v>
      </c>
    </row>
    <row r="993" spans="1:14">
      <c r="A993" s="1" t="s">
        <v>861</v>
      </c>
      <c r="B993" s="1" t="s">
        <v>658</v>
      </c>
      <c r="C993" s="230">
        <v>45871.260416666664</v>
      </c>
      <c r="D993" s="230">
        <v>45871.260416666664</v>
      </c>
      <c r="E993" s="230">
        <v>45872.349305555559</v>
      </c>
      <c r="F993" s="224">
        <f t="shared" si="15"/>
        <v>1.0888888888948713</v>
      </c>
      <c r="G993" s="1" t="s">
        <v>613</v>
      </c>
      <c r="I993" s="225" t="s">
        <v>614</v>
      </c>
      <c r="J993" s="225" t="s">
        <v>615</v>
      </c>
      <c r="K993" s="1" t="s">
        <v>1116</v>
      </c>
      <c r="L993" s="1" t="s">
        <v>655</v>
      </c>
      <c r="M993" s="241" t="s">
        <v>618</v>
      </c>
      <c r="N993" s="225" t="s">
        <v>1117</v>
      </c>
    </row>
    <row r="994" spans="1:14">
      <c r="A994" s="225" t="s">
        <v>860</v>
      </c>
      <c r="B994" s="28" t="s">
        <v>658</v>
      </c>
      <c r="C994" s="230">
        <v>45871.260416666664</v>
      </c>
      <c r="D994" s="230">
        <v>45871.260416666664</v>
      </c>
      <c r="E994" s="230">
        <v>45871.375</v>
      </c>
      <c r="F994" s="224">
        <f t="shared" si="15"/>
        <v>0.11458333333575865</v>
      </c>
      <c r="G994" s="1" t="s">
        <v>613</v>
      </c>
      <c r="I994" s="225" t="s">
        <v>614</v>
      </c>
      <c r="J994" s="225" t="s">
        <v>615</v>
      </c>
      <c r="K994" s="1" t="s">
        <v>1116</v>
      </c>
      <c r="L994" s="1" t="s">
        <v>655</v>
      </c>
      <c r="M994" s="241" t="s">
        <v>618</v>
      </c>
      <c r="N994" s="225" t="s">
        <v>1117</v>
      </c>
    </row>
    <row r="995" spans="1:14">
      <c r="A995" s="225" t="s">
        <v>860</v>
      </c>
      <c r="B995" s="28" t="s">
        <v>651</v>
      </c>
      <c r="C995" s="230">
        <v>45871.260416666664</v>
      </c>
      <c r="D995" s="230">
        <v>45871.260416666664</v>
      </c>
      <c r="E995" s="230">
        <v>45871.375</v>
      </c>
      <c r="F995" s="224">
        <f t="shared" si="15"/>
        <v>0.11458333333575865</v>
      </c>
      <c r="G995" s="1" t="s">
        <v>613</v>
      </c>
      <c r="I995" s="225" t="s">
        <v>614</v>
      </c>
      <c r="J995" s="225" t="s">
        <v>615</v>
      </c>
      <c r="K995" s="1" t="s">
        <v>1116</v>
      </c>
      <c r="L995" s="1" t="s">
        <v>655</v>
      </c>
      <c r="M995" s="241" t="s">
        <v>618</v>
      </c>
      <c r="N995" s="225" t="s">
        <v>1117</v>
      </c>
    </row>
    <row r="996" spans="1:14">
      <c r="A996" s="225" t="s">
        <v>860</v>
      </c>
      <c r="B996" s="28" t="s">
        <v>659</v>
      </c>
      <c r="C996" s="230">
        <v>45871.260416666664</v>
      </c>
      <c r="D996" s="230">
        <v>45871.260416666664</v>
      </c>
      <c r="E996" s="230">
        <v>45871.375</v>
      </c>
      <c r="F996" s="224">
        <f t="shared" si="15"/>
        <v>0.11458333333575865</v>
      </c>
      <c r="G996" s="1" t="s">
        <v>613</v>
      </c>
      <c r="I996" s="225" t="s">
        <v>614</v>
      </c>
      <c r="J996" s="225" t="s">
        <v>615</v>
      </c>
      <c r="K996" s="1" t="s">
        <v>1116</v>
      </c>
      <c r="L996" s="1" t="s">
        <v>655</v>
      </c>
      <c r="M996" s="241" t="s">
        <v>618</v>
      </c>
      <c r="N996" s="225" t="s">
        <v>1117</v>
      </c>
    </row>
    <row r="997" spans="1:14">
      <c r="A997" s="225" t="s">
        <v>860</v>
      </c>
      <c r="B997" s="28" t="s">
        <v>622</v>
      </c>
      <c r="C997" s="230">
        <v>45871.260416666664</v>
      </c>
      <c r="D997" s="230">
        <v>45871.260416666664</v>
      </c>
      <c r="E997" s="230">
        <v>45871.375</v>
      </c>
      <c r="F997" s="224">
        <f t="shared" si="15"/>
        <v>0.11458333333575865</v>
      </c>
      <c r="G997" s="1" t="s">
        <v>613</v>
      </c>
      <c r="I997" s="225" t="s">
        <v>614</v>
      </c>
      <c r="J997" s="225" t="s">
        <v>615</v>
      </c>
      <c r="K997" s="1" t="s">
        <v>1116</v>
      </c>
      <c r="L997" s="1" t="s">
        <v>655</v>
      </c>
      <c r="M997" s="241" t="s">
        <v>618</v>
      </c>
      <c r="N997" s="225" t="s">
        <v>1117</v>
      </c>
    </row>
    <row r="998" spans="1:14">
      <c r="A998" s="102" t="s">
        <v>855</v>
      </c>
      <c r="B998" s="102" t="s">
        <v>658</v>
      </c>
      <c r="C998" s="230">
        <v>45871.260416666664</v>
      </c>
      <c r="D998" s="230">
        <v>45871.260416666664</v>
      </c>
      <c r="E998" s="230">
        <v>45871.364583333336</v>
      </c>
      <c r="F998" s="224">
        <f t="shared" si="15"/>
        <v>0.10416666667151731</v>
      </c>
      <c r="G998" s="1" t="s">
        <v>613</v>
      </c>
      <c r="I998" s="225" t="s">
        <v>614</v>
      </c>
      <c r="J998" s="225" t="s">
        <v>615</v>
      </c>
      <c r="K998" s="1" t="s">
        <v>1116</v>
      </c>
      <c r="L998" s="1" t="s">
        <v>655</v>
      </c>
      <c r="M998" s="241" t="s">
        <v>618</v>
      </c>
      <c r="N998" s="225" t="s">
        <v>1117</v>
      </c>
    </row>
    <row r="999" spans="1:14">
      <c r="A999" s="102" t="s">
        <v>855</v>
      </c>
      <c r="B999" s="102" t="s">
        <v>651</v>
      </c>
      <c r="C999" s="230">
        <v>45871.260416666664</v>
      </c>
      <c r="D999" s="230">
        <v>45871.260416666664</v>
      </c>
      <c r="E999" s="230">
        <v>45871.364583333336</v>
      </c>
      <c r="F999" s="224">
        <f t="shared" si="15"/>
        <v>0.10416666667151731</v>
      </c>
      <c r="G999" s="1" t="s">
        <v>613</v>
      </c>
      <c r="I999" s="225" t="s">
        <v>614</v>
      </c>
      <c r="J999" s="225" t="s">
        <v>615</v>
      </c>
      <c r="K999" s="1" t="s">
        <v>1116</v>
      </c>
      <c r="L999" s="1" t="s">
        <v>655</v>
      </c>
      <c r="M999" s="241" t="s">
        <v>618</v>
      </c>
      <c r="N999" s="225" t="s">
        <v>1117</v>
      </c>
    </row>
    <row r="1000" spans="1:14">
      <c r="A1000" s="102" t="s">
        <v>855</v>
      </c>
      <c r="B1000" s="102" t="s">
        <v>612</v>
      </c>
      <c r="C1000" s="230">
        <v>45871.260416666664</v>
      </c>
      <c r="D1000" s="230">
        <v>45871.260416666664</v>
      </c>
      <c r="E1000" s="230">
        <v>45871.364583333336</v>
      </c>
      <c r="F1000" s="224">
        <f t="shared" si="15"/>
        <v>0.10416666667151731</v>
      </c>
      <c r="G1000" s="1" t="s">
        <v>613</v>
      </c>
      <c r="I1000" s="225" t="s">
        <v>614</v>
      </c>
      <c r="J1000" s="225" t="s">
        <v>615</v>
      </c>
      <c r="K1000" s="1" t="s">
        <v>1116</v>
      </c>
      <c r="L1000" s="1" t="s">
        <v>655</v>
      </c>
      <c r="M1000" s="241" t="s">
        <v>618</v>
      </c>
      <c r="N1000" s="225" t="s">
        <v>1117</v>
      </c>
    </row>
    <row r="1001" spans="1:14">
      <c r="A1001" s="225" t="s">
        <v>729</v>
      </c>
      <c r="B1001" s="231" t="s">
        <v>730</v>
      </c>
      <c r="C1001" s="230">
        <v>45871.34375</v>
      </c>
      <c r="D1001" s="230">
        <v>45871.34375</v>
      </c>
      <c r="E1001" s="230">
        <v>45871.602777777778</v>
      </c>
      <c r="F1001" s="224">
        <f t="shared" si="15"/>
        <v>0.25902777777810115</v>
      </c>
      <c r="G1001" s="1" t="s">
        <v>708</v>
      </c>
      <c r="I1001" s="1" t="s">
        <v>750</v>
      </c>
      <c r="J1001" s="1" t="s">
        <v>275</v>
      </c>
      <c r="K1001" s="1" t="s">
        <v>1118</v>
      </c>
      <c r="L1001" s="123" t="s">
        <v>627</v>
      </c>
      <c r="M1001" s="245" t="s">
        <v>710</v>
      </c>
      <c r="N1001" s="1" t="s">
        <v>1119</v>
      </c>
    </row>
    <row r="1002" spans="1:14">
      <c r="A1002" s="225" t="s">
        <v>941</v>
      </c>
      <c r="B1002" s="28" t="s">
        <v>942</v>
      </c>
      <c r="C1002" s="230">
        <v>45871.541666666664</v>
      </c>
      <c r="D1002" s="230">
        <v>45871.541666666664</v>
      </c>
      <c r="E1002" s="230">
        <v>45871.708333333336</v>
      </c>
      <c r="F1002" s="224">
        <f t="shared" si="15"/>
        <v>0.16666666667151731</v>
      </c>
      <c r="G1002" s="225" t="s">
        <v>637</v>
      </c>
      <c r="H1002" s="225" t="s">
        <v>644</v>
      </c>
      <c r="I1002" s="225" t="s">
        <v>645</v>
      </c>
      <c r="J1002" s="225" t="s">
        <v>646</v>
      </c>
      <c r="K1002" s="1" t="s">
        <v>1120</v>
      </c>
      <c r="L1002" s="123" t="s">
        <v>648</v>
      </c>
      <c r="M1002" s="241" t="s">
        <v>618</v>
      </c>
      <c r="N1002" s="28" t="s">
        <v>1121</v>
      </c>
    </row>
    <row r="1003" spans="1:14">
      <c r="A1003" s="225" t="s">
        <v>941</v>
      </c>
      <c r="B1003" s="28" t="s">
        <v>945</v>
      </c>
      <c r="C1003" s="230">
        <v>45871.541666666664</v>
      </c>
      <c r="D1003" s="230">
        <v>45871.541666666664</v>
      </c>
      <c r="E1003" s="230">
        <v>45871.708333333336</v>
      </c>
      <c r="F1003" s="224">
        <f t="shared" si="15"/>
        <v>0.16666666667151731</v>
      </c>
      <c r="G1003" s="225" t="s">
        <v>637</v>
      </c>
      <c r="H1003" s="225" t="s">
        <v>644</v>
      </c>
      <c r="I1003" s="225" t="s">
        <v>645</v>
      </c>
      <c r="J1003" s="225" t="s">
        <v>646</v>
      </c>
      <c r="K1003" s="1" t="s">
        <v>1120</v>
      </c>
      <c r="L1003" s="123" t="s">
        <v>648</v>
      </c>
      <c r="M1003" s="241" t="s">
        <v>618</v>
      </c>
      <c r="N1003" s="28" t="s">
        <v>1121</v>
      </c>
    </row>
    <row r="1004" spans="1:14">
      <c r="A1004" s="225" t="s">
        <v>941</v>
      </c>
      <c r="B1004" s="28" t="s">
        <v>946</v>
      </c>
      <c r="C1004" s="230">
        <v>45871.541666666664</v>
      </c>
      <c r="D1004" s="230">
        <v>45871.541666666664</v>
      </c>
      <c r="E1004" s="230">
        <v>45871.708333333336</v>
      </c>
      <c r="F1004" s="224">
        <f t="shared" si="15"/>
        <v>0.16666666667151731</v>
      </c>
      <c r="G1004" s="225" t="s">
        <v>637</v>
      </c>
      <c r="H1004" s="225" t="s">
        <v>644</v>
      </c>
      <c r="I1004" s="225" t="s">
        <v>645</v>
      </c>
      <c r="J1004" s="225" t="s">
        <v>646</v>
      </c>
      <c r="K1004" s="1" t="s">
        <v>1120</v>
      </c>
      <c r="L1004" s="123" t="s">
        <v>648</v>
      </c>
      <c r="M1004" s="241" t="s">
        <v>618</v>
      </c>
      <c r="N1004" s="28" t="s">
        <v>1121</v>
      </c>
    </row>
    <row r="1005" spans="1:14">
      <c r="A1005" s="225" t="s">
        <v>941</v>
      </c>
      <c r="B1005" s="28" t="s">
        <v>947</v>
      </c>
      <c r="C1005" s="230">
        <v>45871.541666666664</v>
      </c>
      <c r="D1005" s="230">
        <v>45871.541666666664</v>
      </c>
      <c r="E1005" s="230">
        <v>45871.708333333336</v>
      </c>
      <c r="F1005" s="224">
        <f t="shared" si="15"/>
        <v>0.16666666667151731</v>
      </c>
      <c r="G1005" s="225" t="s">
        <v>637</v>
      </c>
      <c r="H1005" s="225" t="s">
        <v>644</v>
      </c>
      <c r="I1005" s="225" t="s">
        <v>645</v>
      </c>
      <c r="J1005" s="225" t="s">
        <v>646</v>
      </c>
      <c r="K1005" s="1" t="s">
        <v>1120</v>
      </c>
      <c r="L1005" s="123" t="s">
        <v>648</v>
      </c>
      <c r="M1005" s="241" t="s">
        <v>618</v>
      </c>
      <c r="N1005" s="28" t="s">
        <v>1121</v>
      </c>
    </row>
    <row r="1006" spans="1:14">
      <c r="A1006" s="225" t="s">
        <v>941</v>
      </c>
      <c r="B1006" s="28" t="s">
        <v>948</v>
      </c>
      <c r="C1006" s="230">
        <v>45871.541666666664</v>
      </c>
      <c r="D1006" s="230">
        <v>45871.541666666664</v>
      </c>
      <c r="E1006" s="230">
        <v>45871.708333333336</v>
      </c>
      <c r="F1006" s="224">
        <f t="shared" si="15"/>
        <v>0.16666666667151731</v>
      </c>
      <c r="G1006" s="225" t="s">
        <v>637</v>
      </c>
      <c r="H1006" s="225" t="s">
        <v>644</v>
      </c>
      <c r="I1006" s="225" t="s">
        <v>645</v>
      </c>
      <c r="J1006" s="225" t="s">
        <v>646</v>
      </c>
      <c r="K1006" s="1" t="s">
        <v>1120</v>
      </c>
      <c r="L1006" s="123" t="s">
        <v>648</v>
      </c>
      <c r="M1006" s="241" t="s">
        <v>618</v>
      </c>
      <c r="N1006" s="28" t="s">
        <v>1121</v>
      </c>
    </row>
    <row r="1007" spans="1:14">
      <c r="A1007" s="225" t="s">
        <v>941</v>
      </c>
      <c r="B1007" s="28" t="s">
        <v>949</v>
      </c>
      <c r="C1007" s="230">
        <v>45871.541666666664</v>
      </c>
      <c r="D1007" s="230">
        <v>45871.541666666664</v>
      </c>
      <c r="E1007" s="230">
        <v>45871.708333333336</v>
      </c>
      <c r="F1007" s="224">
        <f t="shared" si="15"/>
        <v>0.16666666667151731</v>
      </c>
      <c r="G1007" s="225" t="s">
        <v>637</v>
      </c>
      <c r="H1007" s="225" t="s">
        <v>644</v>
      </c>
      <c r="I1007" s="225" t="s">
        <v>645</v>
      </c>
      <c r="J1007" s="225" t="s">
        <v>646</v>
      </c>
      <c r="K1007" s="1" t="s">
        <v>1120</v>
      </c>
      <c r="L1007" s="123" t="s">
        <v>648</v>
      </c>
      <c r="M1007" s="241" t="s">
        <v>618</v>
      </c>
      <c r="N1007" s="28" t="s">
        <v>1121</v>
      </c>
    </row>
    <row r="1008" spans="1:14">
      <c r="A1008" s="225" t="s">
        <v>941</v>
      </c>
      <c r="B1008" s="28" t="s">
        <v>950</v>
      </c>
      <c r="C1008" s="230">
        <v>45871.541666666664</v>
      </c>
      <c r="D1008" s="230">
        <v>45871.541666666664</v>
      </c>
      <c r="E1008" s="230">
        <v>45871.708333333336</v>
      </c>
      <c r="F1008" s="224">
        <f t="shared" si="15"/>
        <v>0.16666666667151731</v>
      </c>
      <c r="G1008" s="225" t="s">
        <v>637</v>
      </c>
      <c r="H1008" s="225" t="s">
        <v>644</v>
      </c>
      <c r="I1008" s="225" t="s">
        <v>645</v>
      </c>
      <c r="J1008" s="225" t="s">
        <v>646</v>
      </c>
      <c r="K1008" s="1" t="s">
        <v>1120</v>
      </c>
      <c r="L1008" s="123" t="s">
        <v>648</v>
      </c>
      <c r="M1008" s="241" t="s">
        <v>618</v>
      </c>
      <c r="N1008" s="28" t="s">
        <v>1121</v>
      </c>
    </row>
    <row r="1009" spans="1:14">
      <c r="A1009" s="225" t="s">
        <v>941</v>
      </c>
      <c r="B1009" s="28" t="s">
        <v>951</v>
      </c>
      <c r="C1009" s="230">
        <v>45871.541666666664</v>
      </c>
      <c r="D1009" s="230">
        <v>45871.541666666664</v>
      </c>
      <c r="E1009" s="230">
        <v>45871.708333333336</v>
      </c>
      <c r="F1009" s="224">
        <f t="shared" si="15"/>
        <v>0.16666666667151731</v>
      </c>
      <c r="G1009" s="225" t="s">
        <v>637</v>
      </c>
      <c r="H1009" s="225" t="s">
        <v>644</v>
      </c>
      <c r="I1009" s="225" t="s">
        <v>645</v>
      </c>
      <c r="J1009" s="225" t="s">
        <v>646</v>
      </c>
      <c r="K1009" s="1" t="s">
        <v>1120</v>
      </c>
      <c r="L1009" s="123" t="s">
        <v>648</v>
      </c>
      <c r="M1009" s="241" t="s">
        <v>618</v>
      </c>
      <c r="N1009" s="28" t="s">
        <v>1121</v>
      </c>
    </row>
    <row r="1010" spans="1:14">
      <c r="A1010" s="225" t="s">
        <v>941</v>
      </c>
      <c r="B1010" s="28" t="s">
        <v>952</v>
      </c>
      <c r="C1010" s="230">
        <v>45871.541666666664</v>
      </c>
      <c r="D1010" s="230">
        <v>45871.541666666664</v>
      </c>
      <c r="E1010" s="230">
        <v>45871.708333333336</v>
      </c>
      <c r="F1010" s="224">
        <f t="shared" si="15"/>
        <v>0.16666666667151731</v>
      </c>
      <c r="G1010" s="225" t="s">
        <v>637</v>
      </c>
      <c r="H1010" s="225" t="s">
        <v>644</v>
      </c>
      <c r="I1010" s="225" t="s">
        <v>645</v>
      </c>
      <c r="J1010" s="225" t="s">
        <v>646</v>
      </c>
      <c r="K1010" s="1" t="s">
        <v>1120</v>
      </c>
      <c r="L1010" s="123" t="s">
        <v>648</v>
      </c>
      <c r="M1010" s="241" t="s">
        <v>618</v>
      </c>
      <c r="N1010" s="28" t="s">
        <v>1121</v>
      </c>
    </row>
    <row r="1011" spans="1:14">
      <c r="A1011" s="225" t="s">
        <v>941</v>
      </c>
      <c r="B1011" s="28" t="s">
        <v>953</v>
      </c>
      <c r="C1011" s="230">
        <v>45871.541666666664</v>
      </c>
      <c r="D1011" s="230">
        <v>45871.541666666664</v>
      </c>
      <c r="E1011" s="230">
        <v>45871.708333333336</v>
      </c>
      <c r="F1011" s="224">
        <f t="shared" si="15"/>
        <v>0.16666666667151731</v>
      </c>
      <c r="G1011" s="225" t="s">
        <v>637</v>
      </c>
      <c r="H1011" s="225" t="s">
        <v>644</v>
      </c>
      <c r="I1011" s="225" t="s">
        <v>645</v>
      </c>
      <c r="J1011" s="225" t="s">
        <v>646</v>
      </c>
      <c r="K1011" s="1" t="s">
        <v>1120</v>
      </c>
      <c r="L1011" s="123" t="s">
        <v>648</v>
      </c>
      <c r="M1011" s="241" t="s">
        <v>618</v>
      </c>
      <c r="N1011" s="28" t="s">
        <v>1121</v>
      </c>
    </row>
    <row r="1012" spans="1:14">
      <c r="A1012" s="225" t="s">
        <v>941</v>
      </c>
      <c r="B1012" s="28" t="s">
        <v>954</v>
      </c>
      <c r="C1012" s="230">
        <v>45871.541666666664</v>
      </c>
      <c r="D1012" s="230">
        <v>45871.541666666664</v>
      </c>
      <c r="E1012" s="230">
        <v>45871.708333333336</v>
      </c>
      <c r="F1012" s="224">
        <f t="shared" si="15"/>
        <v>0.16666666667151731</v>
      </c>
      <c r="G1012" s="225" t="s">
        <v>637</v>
      </c>
      <c r="H1012" s="225" t="s">
        <v>644</v>
      </c>
      <c r="I1012" s="225" t="s">
        <v>645</v>
      </c>
      <c r="J1012" s="225" t="s">
        <v>646</v>
      </c>
      <c r="K1012" s="1" t="s">
        <v>1120</v>
      </c>
      <c r="L1012" s="123" t="s">
        <v>648</v>
      </c>
      <c r="M1012" s="241" t="s">
        <v>618</v>
      </c>
      <c r="N1012" s="28" t="s">
        <v>1121</v>
      </c>
    </row>
    <row r="1013" spans="1:14">
      <c r="A1013" s="225" t="s">
        <v>941</v>
      </c>
      <c r="B1013" s="28" t="s">
        <v>955</v>
      </c>
      <c r="C1013" s="230">
        <v>45871.541666666664</v>
      </c>
      <c r="D1013" s="230">
        <v>45871.541666666664</v>
      </c>
      <c r="E1013" s="230">
        <v>45871.708333333336</v>
      </c>
      <c r="F1013" s="224">
        <f t="shared" si="15"/>
        <v>0.16666666667151731</v>
      </c>
      <c r="G1013" s="225" t="s">
        <v>637</v>
      </c>
      <c r="H1013" s="225" t="s">
        <v>644</v>
      </c>
      <c r="I1013" s="225" t="s">
        <v>645</v>
      </c>
      <c r="J1013" s="225" t="s">
        <v>646</v>
      </c>
      <c r="K1013" s="1" t="s">
        <v>1120</v>
      </c>
      <c r="L1013" s="123" t="s">
        <v>648</v>
      </c>
      <c r="M1013" s="241" t="s">
        <v>618</v>
      </c>
      <c r="N1013" s="28" t="s">
        <v>1121</v>
      </c>
    </row>
    <row r="1014" spans="1:14">
      <c r="A1014" s="225" t="s">
        <v>941</v>
      </c>
      <c r="B1014" s="28" t="s">
        <v>942</v>
      </c>
      <c r="C1014" s="230">
        <v>45872.370833333334</v>
      </c>
      <c r="D1014" s="230">
        <v>45872.370833333334</v>
      </c>
      <c r="E1014" s="230">
        <v>45873.5625</v>
      </c>
      <c r="F1014" s="224">
        <f t="shared" si="15"/>
        <v>1.1916666666656965</v>
      </c>
      <c r="G1014" s="225" t="s">
        <v>637</v>
      </c>
      <c r="H1014" s="225" t="s">
        <v>644</v>
      </c>
      <c r="I1014" s="225" t="s">
        <v>645</v>
      </c>
      <c r="J1014" s="225" t="s">
        <v>646</v>
      </c>
      <c r="K1014" s="1" t="s">
        <v>1122</v>
      </c>
      <c r="L1014" s="123" t="s">
        <v>648</v>
      </c>
      <c r="M1014" s="241" t="s">
        <v>618</v>
      </c>
      <c r="N1014" s="28" t="s">
        <v>1123</v>
      </c>
    </row>
    <row r="1015" spans="1:14">
      <c r="A1015" s="1" t="s">
        <v>862</v>
      </c>
      <c r="B1015" s="1" t="s">
        <v>612</v>
      </c>
      <c r="C1015" s="230">
        <v>45872.964583333334</v>
      </c>
      <c r="D1015" s="230">
        <v>45872.964583333334</v>
      </c>
      <c r="E1015" s="230">
        <v>45873.288888888892</v>
      </c>
      <c r="F1015" s="224">
        <f t="shared" si="15"/>
        <v>0.3243055555576575</v>
      </c>
      <c r="G1015" s="1" t="s">
        <v>613</v>
      </c>
      <c r="I1015" s="225" t="s">
        <v>614</v>
      </c>
      <c r="J1015" s="225" t="s">
        <v>615</v>
      </c>
      <c r="K1015" s="1" t="s">
        <v>1124</v>
      </c>
      <c r="L1015" s="1" t="s">
        <v>655</v>
      </c>
      <c r="M1015" s="241" t="s">
        <v>618</v>
      </c>
      <c r="N1015" s="225" t="s">
        <v>1117</v>
      </c>
    </row>
    <row r="1016" spans="1:14">
      <c r="A1016" s="1" t="s">
        <v>870</v>
      </c>
      <c r="B1016" s="1" t="s">
        <v>612</v>
      </c>
      <c r="C1016" s="230">
        <v>45872.964583333334</v>
      </c>
      <c r="D1016" s="230">
        <v>45872.964583333334</v>
      </c>
      <c r="E1016" s="230">
        <v>45873.288888888892</v>
      </c>
      <c r="F1016" s="224">
        <f t="shared" si="15"/>
        <v>0.3243055555576575</v>
      </c>
      <c r="G1016" s="1" t="s">
        <v>613</v>
      </c>
      <c r="I1016" s="225" t="s">
        <v>614</v>
      </c>
      <c r="J1016" s="225" t="s">
        <v>615</v>
      </c>
      <c r="K1016" s="1" t="s">
        <v>1124</v>
      </c>
      <c r="L1016" s="1" t="s">
        <v>655</v>
      </c>
      <c r="M1016" s="241" t="s">
        <v>618</v>
      </c>
      <c r="N1016" s="225" t="s">
        <v>1117</v>
      </c>
    </row>
    <row r="1017" spans="1:14">
      <c r="A1017" s="1" t="s">
        <v>643</v>
      </c>
      <c r="B1017" s="1" t="s">
        <v>612</v>
      </c>
      <c r="C1017" s="230">
        <v>45872.964583333334</v>
      </c>
      <c r="D1017" s="230">
        <v>45872.964583333334</v>
      </c>
      <c r="E1017" s="230">
        <v>45873.288888888892</v>
      </c>
      <c r="F1017" s="224">
        <f t="shared" si="15"/>
        <v>0.3243055555576575</v>
      </c>
      <c r="G1017" s="1" t="s">
        <v>613</v>
      </c>
      <c r="I1017" s="225" t="s">
        <v>614</v>
      </c>
      <c r="J1017" s="225" t="s">
        <v>615</v>
      </c>
      <c r="K1017" s="1" t="s">
        <v>1124</v>
      </c>
      <c r="L1017" s="1" t="s">
        <v>655</v>
      </c>
      <c r="M1017" s="241" t="s">
        <v>618</v>
      </c>
      <c r="N1017" s="225" t="s">
        <v>1117</v>
      </c>
    </row>
    <row r="1018" spans="1:14">
      <c r="A1018" s="1" t="s">
        <v>759</v>
      </c>
      <c r="B1018" s="1" t="s">
        <v>612</v>
      </c>
      <c r="C1018" s="230">
        <v>45872.964583333334</v>
      </c>
      <c r="D1018" s="230">
        <v>45872.964583333334</v>
      </c>
      <c r="E1018" s="230">
        <v>45873.288888888892</v>
      </c>
      <c r="F1018" s="224">
        <f t="shared" si="15"/>
        <v>0.3243055555576575</v>
      </c>
      <c r="G1018" s="1" t="s">
        <v>613</v>
      </c>
      <c r="I1018" s="225" t="s">
        <v>614</v>
      </c>
      <c r="J1018" s="225" t="s">
        <v>615</v>
      </c>
      <c r="K1018" s="1" t="s">
        <v>1124</v>
      </c>
      <c r="L1018" s="1" t="s">
        <v>655</v>
      </c>
      <c r="M1018" s="241" t="s">
        <v>618</v>
      </c>
      <c r="N1018" s="225" t="s">
        <v>1117</v>
      </c>
    </row>
    <row r="1019" spans="1:14">
      <c r="A1019" s="1" t="s">
        <v>850</v>
      </c>
      <c r="B1019" s="1" t="s">
        <v>612</v>
      </c>
      <c r="C1019" s="230">
        <v>45872.964583333334</v>
      </c>
      <c r="D1019" s="230">
        <v>45872.964583333334</v>
      </c>
      <c r="E1019" s="230">
        <v>45873.288888888892</v>
      </c>
      <c r="F1019" s="224">
        <f t="shared" si="15"/>
        <v>0.3243055555576575</v>
      </c>
      <c r="G1019" s="1" t="s">
        <v>613</v>
      </c>
      <c r="I1019" s="225" t="s">
        <v>614</v>
      </c>
      <c r="J1019" s="225" t="s">
        <v>615</v>
      </c>
      <c r="K1019" s="1" t="s">
        <v>1124</v>
      </c>
      <c r="L1019" s="1" t="s">
        <v>655</v>
      </c>
      <c r="M1019" s="241" t="s">
        <v>618</v>
      </c>
      <c r="N1019" s="225" t="s">
        <v>1117</v>
      </c>
    </row>
    <row r="1020" spans="1:14">
      <c r="A1020" s="1" t="s">
        <v>862</v>
      </c>
      <c r="B1020" s="1" t="s">
        <v>612</v>
      </c>
      <c r="C1020" s="230">
        <v>45873.420138888891</v>
      </c>
      <c r="D1020" s="230">
        <v>45873.420138888891</v>
      </c>
      <c r="E1020" s="230">
        <v>45873.427083333336</v>
      </c>
      <c r="F1020" s="224">
        <f t="shared" si="15"/>
        <v>6.9444444452528842E-3</v>
      </c>
      <c r="G1020" s="225" t="s">
        <v>637</v>
      </c>
      <c r="H1020" s="225" t="s">
        <v>644</v>
      </c>
      <c r="I1020" s="225" t="s">
        <v>645</v>
      </c>
      <c r="J1020" s="225" t="s">
        <v>646</v>
      </c>
      <c r="K1020" s="1" t="s">
        <v>1125</v>
      </c>
      <c r="L1020" s="123" t="s">
        <v>648</v>
      </c>
      <c r="M1020" s="241" t="s">
        <v>618</v>
      </c>
      <c r="N1020" s="28" t="s">
        <v>1090</v>
      </c>
    </row>
    <row r="1021" spans="1:14">
      <c r="A1021" s="1" t="s">
        <v>870</v>
      </c>
      <c r="B1021" s="1" t="s">
        <v>612</v>
      </c>
      <c r="C1021" s="230">
        <v>45873.420138888891</v>
      </c>
      <c r="D1021" s="230">
        <v>45873.420138888891</v>
      </c>
      <c r="E1021" s="230">
        <v>45873.427083333336</v>
      </c>
      <c r="F1021" s="224">
        <f t="shared" si="15"/>
        <v>6.9444444452528842E-3</v>
      </c>
      <c r="G1021" s="225" t="s">
        <v>637</v>
      </c>
      <c r="H1021" s="225" t="s">
        <v>644</v>
      </c>
      <c r="I1021" s="225" t="s">
        <v>645</v>
      </c>
      <c r="J1021" s="225" t="s">
        <v>646</v>
      </c>
      <c r="K1021" s="1" t="s">
        <v>1125</v>
      </c>
      <c r="L1021" s="123" t="s">
        <v>648</v>
      </c>
      <c r="M1021" s="241" t="s">
        <v>618</v>
      </c>
      <c r="N1021" s="28" t="s">
        <v>1090</v>
      </c>
    </row>
    <row r="1022" spans="1:14">
      <c r="A1022" s="1" t="s">
        <v>643</v>
      </c>
      <c r="B1022" s="1" t="s">
        <v>612</v>
      </c>
      <c r="C1022" s="230">
        <v>45873.420138888891</v>
      </c>
      <c r="D1022" s="230">
        <v>45873.420138888891</v>
      </c>
      <c r="E1022" s="230">
        <v>45873.427083333336</v>
      </c>
      <c r="F1022" s="224">
        <f t="shared" si="15"/>
        <v>6.9444444452528842E-3</v>
      </c>
      <c r="G1022" s="225" t="s">
        <v>637</v>
      </c>
      <c r="H1022" s="225" t="s">
        <v>644</v>
      </c>
      <c r="I1022" s="225" t="s">
        <v>645</v>
      </c>
      <c r="J1022" s="225" t="s">
        <v>646</v>
      </c>
      <c r="K1022" s="1" t="s">
        <v>1125</v>
      </c>
      <c r="L1022" s="123" t="s">
        <v>648</v>
      </c>
      <c r="M1022" s="241" t="s">
        <v>618</v>
      </c>
      <c r="N1022" s="28" t="s">
        <v>1090</v>
      </c>
    </row>
    <row r="1023" spans="1:14">
      <c r="A1023" s="1" t="s">
        <v>759</v>
      </c>
      <c r="B1023" s="1" t="s">
        <v>612</v>
      </c>
      <c r="C1023" s="230">
        <v>45873.420138888891</v>
      </c>
      <c r="D1023" s="230">
        <v>45873.420138888891</v>
      </c>
      <c r="E1023" s="230">
        <v>45873.427083333336</v>
      </c>
      <c r="F1023" s="224">
        <f t="shared" si="15"/>
        <v>6.9444444452528842E-3</v>
      </c>
      <c r="G1023" s="225" t="s">
        <v>637</v>
      </c>
      <c r="H1023" s="225" t="s">
        <v>644</v>
      </c>
      <c r="I1023" s="225" t="s">
        <v>645</v>
      </c>
      <c r="J1023" s="225" t="s">
        <v>646</v>
      </c>
      <c r="K1023" s="1" t="s">
        <v>1125</v>
      </c>
      <c r="L1023" s="123" t="s">
        <v>648</v>
      </c>
      <c r="M1023" s="241" t="s">
        <v>618</v>
      </c>
      <c r="N1023" s="28" t="s">
        <v>1090</v>
      </c>
    </row>
    <row r="1024" spans="1:14">
      <c r="A1024" s="1" t="s">
        <v>850</v>
      </c>
      <c r="B1024" s="1" t="s">
        <v>612</v>
      </c>
      <c r="C1024" s="230">
        <v>45873.420138888891</v>
      </c>
      <c r="D1024" s="230">
        <v>45873.420138888891</v>
      </c>
      <c r="E1024" s="230">
        <v>45873.427083333336</v>
      </c>
      <c r="F1024" s="224">
        <f t="shared" si="15"/>
        <v>6.9444444452528842E-3</v>
      </c>
      <c r="G1024" s="225" t="s">
        <v>637</v>
      </c>
      <c r="H1024" s="225" t="s">
        <v>644</v>
      </c>
      <c r="I1024" s="225" t="s">
        <v>645</v>
      </c>
      <c r="J1024" s="225" t="s">
        <v>646</v>
      </c>
      <c r="K1024" s="1" t="s">
        <v>1125</v>
      </c>
      <c r="L1024" s="123" t="s">
        <v>648</v>
      </c>
      <c r="M1024" s="241" t="s">
        <v>618</v>
      </c>
      <c r="N1024" s="28" t="s">
        <v>1090</v>
      </c>
    </row>
    <row r="1025" spans="1:14">
      <c r="A1025" s="1" t="s">
        <v>861</v>
      </c>
      <c r="B1025" s="1" t="s">
        <v>651</v>
      </c>
      <c r="C1025" s="230">
        <v>45873.439583333333</v>
      </c>
      <c r="D1025" s="230">
        <v>45873.439583333333</v>
      </c>
      <c r="E1025" s="230">
        <v>45873.482638888891</v>
      </c>
      <c r="F1025" s="224">
        <f t="shared" si="15"/>
        <v>4.3055555557657499E-2</v>
      </c>
      <c r="G1025" s="225" t="s">
        <v>637</v>
      </c>
      <c r="H1025" s="225" t="s">
        <v>644</v>
      </c>
      <c r="I1025" s="225" t="s">
        <v>770</v>
      </c>
      <c r="J1025" s="225" t="s">
        <v>771</v>
      </c>
      <c r="K1025" s="1" t="s">
        <v>1125</v>
      </c>
      <c r="L1025" s="123" t="s">
        <v>648</v>
      </c>
      <c r="M1025" s="241" t="s">
        <v>618</v>
      </c>
      <c r="N1025" s="28" t="s">
        <v>1090</v>
      </c>
    </row>
    <row r="1026" spans="1:14">
      <c r="A1026" s="1" t="s">
        <v>861</v>
      </c>
      <c r="B1026" s="1" t="s">
        <v>658</v>
      </c>
      <c r="C1026" s="230">
        <v>45873.439583333333</v>
      </c>
      <c r="D1026" s="230">
        <v>45873.439583333333</v>
      </c>
      <c r="E1026" s="230">
        <v>45873.482638888891</v>
      </c>
      <c r="F1026" s="224">
        <f t="shared" ref="F1026:F1089" si="16">E1026-D1026</f>
        <v>4.3055555557657499E-2</v>
      </c>
      <c r="G1026" s="225" t="s">
        <v>637</v>
      </c>
      <c r="H1026" s="225" t="s">
        <v>644</v>
      </c>
      <c r="I1026" s="225" t="s">
        <v>770</v>
      </c>
      <c r="J1026" s="225" t="s">
        <v>771</v>
      </c>
      <c r="K1026" s="1" t="s">
        <v>1126</v>
      </c>
      <c r="L1026" s="1" t="s">
        <v>773</v>
      </c>
      <c r="M1026" s="241" t="s">
        <v>618</v>
      </c>
      <c r="N1026" s="28" t="s">
        <v>1090</v>
      </c>
    </row>
    <row r="1027" spans="1:14">
      <c r="A1027" s="225" t="s">
        <v>860</v>
      </c>
      <c r="B1027" s="28" t="s">
        <v>658</v>
      </c>
      <c r="C1027" s="230">
        <v>45873.439583333333</v>
      </c>
      <c r="D1027" s="230">
        <v>45873.439583333333</v>
      </c>
      <c r="E1027" s="230">
        <v>45873.482638888891</v>
      </c>
      <c r="F1027" s="224">
        <f t="shared" si="16"/>
        <v>4.3055555557657499E-2</v>
      </c>
      <c r="G1027" s="225" t="s">
        <v>637</v>
      </c>
      <c r="H1027" s="225" t="s">
        <v>644</v>
      </c>
      <c r="I1027" s="225" t="s">
        <v>770</v>
      </c>
      <c r="J1027" s="225" t="s">
        <v>771</v>
      </c>
      <c r="K1027" s="1" t="s">
        <v>1126</v>
      </c>
      <c r="L1027" s="1" t="s">
        <v>773</v>
      </c>
      <c r="M1027" s="241" t="s">
        <v>618</v>
      </c>
      <c r="N1027" s="28" t="s">
        <v>1090</v>
      </c>
    </row>
    <row r="1028" spans="1:14">
      <c r="A1028" s="225" t="s">
        <v>860</v>
      </c>
      <c r="B1028" s="28" t="s">
        <v>651</v>
      </c>
      <c r="C1028" s="230">
        <v>45873.439583333333</v>
      </c>
      <c r="D1028" s="230">
        <v>45873.439583333333</v>
      </c>
      <c r="E1028" s="230">
        <v>45873.482638888891</v>
      </c>
      <c r="F1028" s="224">
        <f t="shared" si="16"/>
        <v>4.3055555557657499E-2</v>
      </c>
      <c r="G1028" s="225" t="s">
        <v>637</v>
      </c>
      <c r="H1028" s="225" t="s">
        <v>644</v>
      </c>
      <c r="I1028" s="225" t="s">
        <v>770</v>
      </c>
      <c r="J1028" s="225" t="s">
        <v>771</v>
      </c>
      <c r="K1028" s="1" t="s">
        <v>1126</v>
      </c>
      <c r="L1028" s="1" t="s">
        <v>773</v>
      </c>
      <c r="M1028" s="241" t="s">
        <v>618</v>
      </c>
      <c r="N1028" s="28" t="s">
        <v>1090</v>
      </c>
    </row>
    <row r="1029" spans="1:14">
      <c r="A1029" s="225" t="s">
        <v>860</v>
      </c>
      <c r="B1029" s="28" t="s">
        <v>659</v>
      </c>
      <c r="C1029" s="230">
        <v>45873.439583333333</v>
      </c>
      <c r="D1029" s="230">
        <v>45873.439583333333</v>
      </c>
      <c r="E1029" s="230">
        <v>45873.482638888891</v>
      </c>
      <c r="F1029" s="224">
        <f t="shared" si="16"/>
        <v>4.3055555557657499E-2</v>
      </c>
      <c r="G1029" s="225" t="s">
        <v>637</v>
      </c>
      <c r="H1029" s="225" t="s">
        <v>644</v>
      </c>
      <c r="I1029" s="225" t="s">
        <v>770</v>
      </c>
      <c r="J1029" s="225" t="s">
        <v>771</v>
      </c>
      <c r="K1029" s="1" t="s">
        <v>1126</v>
      </c>
      <c r="L1029" s="1" t="s">
        <v>773</v>
      </c>
      <c r="M1029" s="241" t="s">
        <v>618</v>
      </c>
      <c r="N1029" s="28" t="s">
        <v>1090</v>
      </c>
    </row>
    <row r="1030" spans="1:14">
      <c r="A1030" s="225" t="s">
        <v>860</v>
      </c>
      <c r="B1030" s="28" t="s">
        <v>622</v>
      </c>
      <c r="C1030" s="230">
        <v>45873.439583333333</v>
      </c>
      <c r="D1030" s="230">
        <v>45873.439583333333</v>
      </c>
      <c r="E1030" s="230">
        <v>45873.482638888891</v>
      </c>
      <c r="F1030" s="224">
        <f t="shared" si="16"/>
        <v>4.3055555557657499E-2</v>
      </c>
      <c r="G1030" s="225" t="s">
        <v>637</v>
      </c>
      <c r="H1030" s="225" t="s">
        <v>644</v>
      </c>
      <c r="I1030" s="225" t="s">
        <v>770</v>
      </c>
      <c r="J1030" s="225" t="s">
        <v>771</v>
      </c>
      <c r="K1030" s="1" t="s">
        <v>1126</v>
      </c>
      <c r="L1030" s="1" t="s">
        <v>773</v>
      </c>
      <c r="M1030" s="241" t="s">
        <v>618</v>
      </c>
      <c r="N1030" s="28" t="s">
        <v>1090</v>
      </c>
    </row>
    <row r="1031" spans="1:14">
      <c r="A1031" s="102" t="s">
        <v>855</v>
      </c>
      <c r="B1031" s="102" t="s">
        <v>658</v>
      </c>
      <c r="C1031" s="230">
        <v>45873.439583333333</v>
      </c>
      <c r="D1031" s="230">
        <v>45873.439583333333</v>
      </c>
      <c r="E1031" s="230">
        <v>45873.482638888891</v>
      </c>
      <c r="F1031" s="224">
        <f t="shared" si="16"/>
        <v>4.3055555557657499E-2</v>
      </c>
      <c r="G1031" s="225" t="s">
        <v>637</v>
      </c>
      <c r="H1031" s="225" t="s">
        <v>644</v>
      </c>
      <c r="I1031" s="225" t="s">
        <v>770</v>
      </c>
      <c r="J1031" s="225" t="s">
        <v>771</v>
      </c>
      <c r="K1031" s="1" t="s">
        <v>1126</v>
      </c>
      <c r="L1031" s="1" t="s">
        <v>773</v>
      </c>
      <c r="M1031" s="241" t="s">
        <v>618</v>
      </c>
      <c r="N1031" s="28" t="s">
        <v>1090</v>
      </c>
    </row>
    <row r="1032" spans="1:14">
      <c r="A1032" s="102" t="s">
        <v>855</v>
      </c>
      <c r="B1032" s="102" t="s">
        <v>651</v>
      </c>
      <c r="C1032" s="230">
        <v>45873.439583333333</v>
      </c>
      <c r="D1032" s="230">
        <v>45873.439583333333</v>
      </c>
      <c r="E1032" s="230">
        <v>45873.482638888891</v>
      </c>
      <c r="F1032" s="224">
        <f t="shared" si="16"/>
        <v>4.3055555557657499E-2</v>
      </c>
      <c r="G1032" s="225" t="s">
        <v>637</v>
      </c>
      <c r="H1032" s="225" t="s">
        <v>644</v>
      </c>
      <c r="I1032" s="225" t="s">
        <v>770</v>
      </c>
      <c r="J1032" s="225" t="s">
        <v>771</v>
      </c>
      <c r="K1032" s="1" t="s">
        <v>1126</v>
      </c>
      <c r="L1032" s="1" t="s">
        <v>773</v>
      </c>
      <c r="M1032" s="241" t="s">
        <v>618</v>
      </c>
      <c r="N1032" s="28" t="s">
        <v>1090</v>
      </c>
    </row>
    <row r="1033" spans="1:14">
      <c r="A1033" s="102" t="s">
        <v>855</v>
      </c>
      <c r="B1033" s="102" t="s">
        <v>612</v>
      </c>
      <c r="C1033" s="230">
        <v>45873.439583333333</v>
      </c>
      <c r="D1033" s="230">
        <v>45873.439583333333</v>
      </c>
      <c r="E1033" s="230">
        <v>45873.482638888891</v>
      </c>
      <c r="F1033" s="224">
        <f t="shared" si="16"/>
        <v>4.3055555557657499E-2</v>
      </c>
      <c r="G1033" s="225" t="s">
        <v>637</v>
      </c>
      <c r="H1033" s="225" t="s">
        <v>644</v>
      </c>
      <c r="I1033" s="225" t="s">
        <v>770</v>
      </c>
      <c r="J1033" s="225" t="s">
        <v>771</v>
      </c>
      <c r="K1033" s="1" t="s">
        <v>1126</v>
      </c>
      <c r="L1033" s="1" t="s">
        <v>773</v>
      </c>
      <c r="M1033" s="241" t="s">
        <v>618</v>
      </c>
      <c r="N1033" s="28" t="s">
        <v>1090</v>
      </c>
    </row>
    <row r="1034" spans="1:14">
      <c r="A1034" s="1" t="s">
        <v>856</v>
      </c>
      <c r="B1034" s="1" t="s">
        <v>658</v>
      </c>
      <c r="C1034" s="230">
        <v>45873.439583333333</v>
      </c>
      <c r="D1034" s="230">
        <v>45873.439583333333</v>
      </c>
      <c r="E1034" s="230">
        <v>45873.482638888891</v>
      </c>
      <c r="F1034" s="224">
        <f t="shared" si="16"/>
        <v>4.3055555557657499E-2</v>
      </c>
      <c r="G1034" s="225" t="s">
        <v>637</v>
      </c>
      <c r="H1034" s="225" t="s">
        <v>644</v>
      </c>
      <c r="I1034" s="225" t="s">
        <v>770</v>
      </c>
      <c r="J1034" s="225" t="s">
        <v>771</v>
      </c>
      <c r="K1034" s="1" t="s">
        <v>1126</v>
      </c>
      <c r="L1034" s="1" t="s">
        <v>773</v>
      </c>
      <c r="M1034" s="241" t="s">
        <v>618</v>
      </c>
      <c r="N1034" s="28" t="s">
        <v>1090</v>
      </c>
    </row>
    <row r="1035" spans="1:14">
      <c r="A1035" s="1" t="s">
        <v>856</v>
      </c>
      <c r="B1035" s="1" t="s">
        <v>651</v>
      </c>
      <c r="C1035" s="230">
        <v>45873.439583333333</v>
      </c>
      <c r="D1035" s="230">
        <v>45873.439583333333</v>
      </c>
      <c r="E1035" s="230">
        <v>45873.482638888891</v>
      </c>
      <c r="F1035" s="224">
        <f t="shared" si="16"/>
        <v>4.3055555557657499E-2</v>
      </c>
      <c r="G1035" s="225" t="s">
        <v>637</v>
      </c>
      <c r="H1035" s="225" t="s">
        <v>644</v>
      </c>
      <c r="I1035" s="225" t="s">
        <v>770</v>
      </c>
      <c r="J1035" s="225" t="s">
        <v>771</v>
      </c>
      <c r="K1035" s="1" t="s">
        <v>1126</v>
      </c>
      <c r="L1035" s="1" t="s">
        <v>773</v>
      </c>
      <c r="M1035" s="241" t="s">
        <v>618</v>
      </c>
      <c r="N1035" s="28" t="s">
        <v>1090</v>
      </c>
    </row>
    <row r="1036" spans="1:14">
      <c r="A1036" s="222" t="s">
        <v>704</v>
      </c>
      <c r="B1036" s="222" t="s">
        <v>612</v>
      </c>
      <c r="C1036" s="230">
        <v>45873.439583333333</v>
      </c>
      <c r="D1036" s="230">
        <v>45873.439583333333</v>
      </c>
      <c r="E1036" s="230">
        <v>45873.482638888891</v>
      </c>
      <c r="F1036" s="224">
        <f t="shared" si="16"/>
        <v>4.3055555557657499E-2</v>
      </c>
      <c r="G1036" s="225" t="s">
        <v>637</v>
      </c>
      <c r="H1036" s="225" t="s">
        <v>644</v>
      </c>
      <c r="I1036" s="225" t="s">
        <v>770</v>
      </c>
      <c r="J1036" s="225" t="s">
        <v>771</v>
      </c>
      <c r="K1036" s="1" t="s">
        <v>1126</v>
      </c>
      <c r="L1036" s="1" t="s">
        <v>773</v>
      </c>
      <c r="M1036" s="241" t="s">
        <v>618</v>
      </c>
      <c r="N1036" s="28" t="s">
        <v>1090</v>
      </c>
    </row>
    <row r="1037" spans="1:14">
      <c r="A1037" s="222" t="s">
        <v>704</v>
      </c>
      <c r="B1037" s="222" t="s">
        <v>651</v>
      </c>
      <c r="C1037" s="230">
        <v>45873.439583333333</v>
      </c>
      <c r="D1037" s="230">
        <v>45873.439583333333</v>
      </c>
      <c r="E1037" s="230">
        <v>45873.482638888891</v>
      </c>
      <c r="F1037" s="224">
        <f t="shared" si="16"/>
        <v>4.3055555557657499E-2</v>
      </c>
      <c r="G1037" s="225" t="s">
        <v>637</v>
      </c>
      <c r="H1037" s="225" t="s">
        <v>644</v>
      </c>
      <c r="I1037" s="225" t="s">
        <v>770</v>
      </c>
      <c r="J1037" s="225" t="s">
        <v>771</v>
      </c>
      <c r="K1037" s="1" t="s">
        <v>1126</v>
      </c>
      <c r="L1037" s="1" t="s">
        <v>773</v>
      </c>
      <c r="M1037" s="241" t="s">
        <v>618</v>
      </c>
      <c r="N1037" s="28" t="s">
        <v>1090</v>
      </c>
    </row>
    <row r="1038" spans="1:14">
      <c r="A1038" s="225" t="s">
        <v>857</v>
      </c>
      <c r="B1038" s="28" t="s">
        <v>658</v>
      </c>
      <c r="C1038" s="230">
        <v>45873.439583333333</v>
      </c>
      <c r="D1038" s="230">
        <v>45873.439583333333</v>
      </c>
      <c r="E1038" s="230">
        <v>45873.482638888891</v>
      </c>
      <c r="F1038" s="224">
        <f t="shared" si="16"/>
        <v>4.3055555557657499E-2</v>
      </c>
      <c r="G1038" s="1" t="s">
        <v>613</v>
      </c>
      <c r="I1038" s="225" t="s">
        <v>614</v>
      </c>
      <c r="J1038" s="225" t="s">
        <v>615</v>
      </c>
      <c r="K1038" s="1" t="s">
        <v>1127</v>
      </c>
      <c r="L1038" s="1" t="s">
        <v>655</v>
      </c>
      <c r="M1038" s="241" t="s">
        <v>618</v>
      </c>
      <c r="N1038" s="225" t="s">
        <v>1117</v>
      </c>
    </row>
    <row r="1039" spans="1:14">
      <c r="A1039" s="225" t="s">
        <v>857</v>
      </c>
      <c r="B1039" s="28" t="s">
        <v>651</v>
      </c>
      <c r="C1039" s="230">
        <v>45873.439583333333</v>
      </c>
      <c r="D1039" s="230">
        <v>45873.439583333333</v>
      </c>
      <c r="E1039" s="230">
        <v>45873.482638888891</v>
      </c>
      <c r="F1039" s="224">
        <f t="shared" si="16"/>
        <v>4.3055555557657499E-2</v>
      </c>
      <c r="G1039" s="1" t="s">
        <v>613</v>
      </c>
      <c r="I1039" s="225" t="s">
        <v>614</v>
      </c>
      <c r="J1039" s="225" t="s">
        <v>615</v>
      </c>
      <c r="K1039" s="1" t="s">
        <v>1127</v>
      </c>
      <c r="L1039" s="1" t="s">
        <v>655</v>
      </c>
      <c r="M1039" s="241" t="s">
        <v>618</v>
      </c>
      <c r="N1039" s="225" t="s">
        <v>1117</v>
      </c>
    </row>
    <row r="1040" spans="1:14">
      <c r="A1040" s="225" t="s">
        <v>857</v>
      </c>
      <c r="B1040" s="28" t="s">
        <v>659</v>
      </c>
      <c r="C1040" s="230">
        <v>45873.439583333333</v>
      </c>
      <c r="D1040" s="230">
        <v>45873.439583333333</v>
      </c>
      <c r="E1040" s="230">
        <v>45873.482638888891</v>
      </c>
      <c r="F1040" s="224">
        <f t="shared" si="16"/>
        <v>4.3055555557657499E-2</v>
      </c>
      <c r="G1040" s="1" t="s">
        <v>613</v>
      </c>
      <c r="I1040" s="225" t="s">
        <v>614</v>
      </c>
      <c r="J1040" s="225" t="s">
        <v>615</v>
      </c>
      <c r="K1040" s="1" t="s">
        <v>1127</v>
      </c>
      <c r="L1040" s="1" t="s">
        <v>655</v>
      </c>
      <c r="M1040" s="241" t="s">
        <v>618</v>
      </c>
      <c r="N1040" s="225" t="s">
        <v>1117</v>
      </c>
    </row>
    <row r="1041" spans="1:14">
      <c r="A1041" s="225" t="s">
        <v>857</v>
      </c>
      <c r="B1041" s="28" t="s">
        <v>622</v>
      </c>
      <c r="C1041" s="230">
        <v>45873.439583333333</v>
      </c>
      <c r="D1041" s="230">
        <v>45873.439583333333</v>
      </c>
      <c r="E1041" s="230">
        <v>45873.482638888891</v>
      </c>
      <c r="F1041" s="224">
        <f t="shared" si="16"/>
        <v>4.3055555557657499E-2</v>
      </c>
      <c r="G1041" s="1" t="s">
        <v>613</v>
      </c>
      <c r="I1041" s="225" t="s">
        <v>614</v>
      </c>
      <c r="J1041" s="225" t="s">
        <v>615</v>
      </c>
      <c r="K1041" s="1" t="s">
        <v>1127</v>
      </c>
      <c r="L1041" s="1" t="s">
        <v>655</v>
      </c>
      <c r="M1041" s="241" t="s">
        <v>618</v>
      </c>
      <c r="N1041" s="225" t="s">
        <v>1117</v>
      </c>
    </row>
    <row r="1042" spans="1:14">
      <c r="A1042" s="225" t="s">
        <v>729</v>
      </c>
      <c r="B1042" s="1" t="s">
        <v>744</v>
      </c>
      <c r="C1042" s="230">
        <v>45873.634722222225</v>
      </c>
      <c r="D1042" s="230">
        <v>45873.634722222225</v>
      </c>
      <c r="E1042" s="230">
        <v>45873.692361111112</v>
      </c>
      <c r="F1042" s="224">
        <f t="shared" si="16"/>
        <v>5.7638888887595385E-2</v>
      </c>
      <c r="G1042" s="1" t="s">
        <v>708</v>
      </c>
      <c r="I1042" s="1" t="s">
        <v>750</v>
      </c>
      <c r="J1042" s="1" t="s">
        <v>275</v>
      </c>
      <c r="K1042" s="1" t="s">
        <v>1128</v>
      </c>
      <c r="L1042" s="1" t="s">
        <v>627</v>
      </c>
      <c r="M1042" s="241" t="s">
        <v>628</v>
      </c>
      <c r="N1042" s="28" t="s">
        <v>1129</v>
      </c>
    </row>
    <row r="1043" spans="1:14">
      <c r="A1043" s="225" t="s">
        <v>729</v>
      </c>
      <c r="B1043" s="1" t="s">
        <v>747</v>
      </c>
      <c r="C1043" s="230">
        <v>45874.463194444441</v>
      </c>
      <c r="D1043" s="230">
        <v>45874.463194444441</v>
      </c>
      <c r="E1043" s="230">
        <v>45874.482638888891</v>
      </c>
      <c r="F1043" s="224">
        <f t="shared" si="16"/>
        <v>1.9444444449618459E-2</v>
      </c>
      <c r="G1043" s="1" t="s">
        <v>613</v>
      </c>
      <c r="I1043" s="225" t="s">
        <v>614</v>
      </c>
      <c r="J1043" s="225" t="s">
        <v>615</v>
      </c>
      <c r="K1043" s="1" t="s">
        <v>1130</v>
      </c>
      <c r="L1043" s="1" t="s">
        <v>655</v>
      </c>
      <c r="M1043" s="241" t="s">
        <v>656</v>
      </c>
      <c r="N1043" s="28" t="s">
        <v>1131</v>
      </c>
    </row>
    <row r="1044" spans="1:14">
      <c r="A1044" s="225" t="s">
        <v>857</v>
      </c>
      <c r="B1044" s="28" t="s">
        <v>659</v>
      </c>
      <c r="C1044" s="230">
        <v>45874.667361111111</v>
      </c>
      <c r="D1044" s="230">
        <v>45874.667361111111</v>
      </c>
      <c r="E1044" s="230">
        <v>45874.699305555558</v>
      </c>
      <c r="F1044" s="224">
        <f t="shared" si="16"/>
        <v>3.1944444446708076E-2</v>
      </c>
      <c r="G1044" s="1" t="s">
        <v>708</v>
      </c>
      <c r="I1044" s="1" t="s">
        <v>750</v>
      </c>
      <c r="J1044" s="1" t="s">
        <v>275</v>
      </c>
      <c r="K1044" s="1" t="s">
        <v>1132</v>
      </c>
      <c r="L1044" s="1" t="s">
        <v>627</v>
      </c>
      <c r="M1044" s="241" t="s">
        <v>628</v>
      </c>
      <c r="N1044" s="28" t="s">
        <v>1129</v>
      </c>
    </row>
    <row r="1045" spans="1:14">
      <c r="A1045" s="1" t="s">
        <v>1075</v>
      </c>
      <c r="B1045" s="1" t="s">
        <v>1076</v>
      </c>
      <c r="C1045" s="226">
        <v>45874.690972222219</v>
      </c>
      <c r="D1045" s="226">
        <v>45874.690972222219</v>
      </c>
      <c r="E1045" s="230">
        <v>45874.78125</v>
      </c>
      <c r="F1045" s="224">
        <f t="shared" si="16"/>
        <v>9.0277777781011537E-2</v>
      </c>
      <c r="G1045" s="1" t="s">
        <v>708</v>
      </c>
      <c r="I1045" s="1" t="s">
        <v>598</v>
      </c>
      <c r="J1045" s="1" t="s">
        <v>598</v>
      </c>
      <c r="K1045" s="1" t="s">
        <v>1133</v>
      </c>
      <c r="L1045" s="1" t="s">
        <v>627</v>
      </c>
      <c r="M1045" s="241" t="s">
        <v>628</v>
      </c>
      <c r="N1045" s="28" t="s">
        <v>1134</v>
      </c>
    </row>
    <row r="1046" spans="1:14">
      <c r="A1046" s="1" t="s">
        <v>1075</v>
      </c>
      <c r="B1046" s="1" t="s">
        <v>1077</v>
      </c>
      <c r="C1046" s="226">
        <v>45874.690972222219</v>
      </c>
      <c r="D1046" s="226">
        <v>45874.690972222219</v>
      </c>
      <c r="E1046" s="230">
        <v>45874.78125</v>
      </c>
      <c r="F1046" s="224">
        <f t="shared" si="16"/>
        <v>9.0277777781011537E-2</v>
      </c>
      <c r="G1046" s="1" t="s">
        <v>708</v>
      </c>
      <c r="I1046" s="1" t="s">
        <v>598</v>
      </c>
      <c r="J1046" s="1" t="s">
        <v>598</v>
      </c>
      <c r="K1046" s="1" t="s">
        <v>1133</v>
      </c>
      <c r="L1046" s="1" t="s">
        <v>627</v>
      </c>
      <c r="M1046" s="241" t="s">
        <v>628</v>
      </c>
      <c r="N1046" s="28" t="s">
        <v>1134</v>
      </c>
    </row>
    <row r="1047" spans="1:14">
      <c r="A1047" s="1" t="s">
        <v>1075</v>
      </c>
      <c r="B1047" s="1" t="s">
        <v>1078</v>
      </c>
      <c r="C1047" s="226">
        <v>45874.690972222219</v>
      </c>
      <c r="D1047" s="226">
        <v>45874.690972222219</v>
      </c>
      <c r="E1047" s="230">
        <v>45874.78125</v>
      </c>
      <c r="F1047" s="224">
        <f t="shared" si="16"/>
        <v>9.0277777781011537E-2</v>
      </c>
      <c r="G1047" s="1" t="s">
        <v>708</v>
      </c>
      <c r="I1047" s="1" t="s">
        <v>598</v>
      </c>
      <c r="J1047" s="1" t="s">
        <v>598</v>
      </c>
      <c r="K1047" s="1" t="s">
        <v>1133</v>
      </c>
      <c r="L1047" s="1" t="s">
        <v>627</v>
      </c>
      <c r="M1047" s="241" t="s">
        <v>628</v>
      </c>
      <c r="N1047" s="28" t="s">
        <v>1134</v>
      </c>
    </row>
    <row r="1048" spans="1:14">
      <c r="A1048" s="1" t="s">
        <v>862</v>
      </c>
      <c r="B1048" s="1" t="s">
        <v>612</v>
      </c>
      <c r="C1048" s="230">
        <v>45875.292673611111</v>
      </c>
      <c r="D1048" s="230">
        <v>45875.292673611111</v>
      </c>
      <c r="E1048" s="230">
        <v>45875.330393518518</v>
      </c>
      <c r="F1048" s="224">
        <f t="shared" si="16"/>
        <v>3.7719907406426501E-2</v>
      </c>
      <c r="G1048" s="1" t="s">
        <v>613</v>
      </c>
      <c r="I1048" s="1" t="s">
        <v>750</v>
      </c>
      <c r="J1048" s="1" t="s">
        <v>275</v>
      </c>
      <c r="K1048" s="1" t="s">
        <v>1135</v>
      </c>
      <c r="L1048" s="1" t="s">
        <v>1136</v>
      </c>
      <c r="M1048" s="241" t="s">
        <v>618</v>
      </c>
      <c r="N1048" s="28" t="s">
        <v>1137</v>
      </c>
    </row>
    <row r="1049" spans="1:14">
      <c r="A1049" s="1" t="s">
        <v>748</v>
      </c>
      <c r="B1049" s="1" t="s">
        <v>758</v>
      </c>
      <c r="C1049" s="230">
        <v>45875.302083333336</v>
      </c>
      <c r="D1049" s="230">
        <v>45875.302083333336</v>
      </c>
      <c r="E1049" s="230">
        <v>45875.309027777781</v>
      </c>
      <c r="F1049" s="224">
        <f t="shared" si="16"/>
        <v>6.9444444452528842E-3</v>
      </c>
      <c r="G1049" s="1" t="s">
        <v>613</v>
      </c>
      <c r="I1049" s="1" t="s">
        <v>750</v>
      </c>
      <c r="J1049" s="1" t="s">
        <v>275</v>
      </c>
      <c r="K1049" s="1" t="s">
        <v>751</v>
      </c>
      <c r="L1049" s="1" t="s">
        <v>1136</v>
      </c>
      <c r="M1049" s="241" t="s">
        <v>1138</v>
      </c>
      <c r="N1049" s="28" t="s">
        <v>1139</v>
      </c>
    </row>
    <row r="1050" spans="1:14">
      <c r="A1050" s="1" t="s">
        <v>748</v>
      </c>
      <c r="B1050" s="1" t="s">
        <v>728</v>
      </c>
      <c r="C1050" s="230">
        <v>45875.302083333336</v>
      </c>
      <c r="D1050" s="230">
        <v>45875.302083333336</v>
      </c>
      <c r="E1050" s="230">
        <v>45875.309027777781</v>
      </c>
      <c r="F1050" s="224">
        <f t="shared" si="16"/>
        <v>6.9444444452528842E-3</v>
      </c>
      <c r="G1050" s="1" t="s">
        <v>613</v>
      </c>
      <c r="I1050" s="1" t="s">
        <v>750</v>
      </c>
      <c r="J1050" s="1" t="s">
        <v>275</v>
      </c>
      <c r="K1050" s="1" t="s">
        <v>751</v>
      </c>
      <c r="L1050" s="1" t="s">
        <v>1136</v>
      </c>
      <c r="M1050" s="241" t="s">
        <v>1138</v>
      </c>
      <c r="N1050" s="28" t="s">
        <v>1139</v>
      </c>
    </row>
    <row r="1051" spans="1:14">
      <c r="A1051" s="1" t="s">
        <v>748</v>
      </c>
      <c r="B1051" s="1" t="s">
        <v>754</v>
      </c>
      <c r="C1051" s="230">
        <v>45875.302083333336</v>
      </c>
      <c r="D1051" s="230">
        <v>45875.302083333336</v>
      </c>
      <c r="E1051" s="230">
        <v>45875.309027777781</v>
      </c>
      <c r="F1051" s="224">
        <f t="shared" si="16"/>
        <v>6.9444444452528842E-3</v>
      </c>
      <c r="G1051" s="1" t="s">
        <v>613</v>
      </c>
      <c r="I1051" s="1" t="s">
        <v>750</v>
      </c>
      <c r="J1051" s="1" t="s">
        <v>275</v>
      </c>
      <c r="K1051" s="1" t="s">
        <v>751</v>
      </c>
      <c r="L1051" s="1" t="s">
        <v>1136</v>
      </c>
      <c r="M1051" s="241" t="s">
        <v>1138</v>
      </c>
      <c r="N1051" s="28" t="s">
        <v>1139</v>
      </c>
    </row>
    <row r="1052" spans="1:14">
      <c r="A1052" s="1" t="s">
        <v>748</v>
      </c>
      <c r="B1052" s="1" t="s">
        <v>749</v>
      </c>
      <c r="C1052" s="230">
        <v>45875.302083333336</v>
      </c>
      <c r="D1052" s="230">
        <v>45875.302083333336</v>
      </c>
      <c r="E1052" s="230">
        <v>45875.309027777781</v>
      </c>
      <c r="F1052" s="224">
        <f t="shared" si="16"/>
        <v>6.9444444452528842E-3</v>
      </c>
      <c r="G1052" s="1" t="s">
        <v>613</v>
      </c>
      <c r="I1052" s="1" t="s">
        <v>750</v>
      </c>
      <c r="J1052" s="1" t="s">
        <v>275</v>
      </c>
      <c r="K1052" s="1" t="s">
        <v>751</v>
      </c>
      <c r="L1052" s="1" t="s">
        <v>1136</v>
      </c>
      <c r="M1052" s="241" t="s">
        <v>1138</v>
      </c>
      <c r="N1052" s="28" t="s">
        <v>1139</v>
      </c>
    </row>
    <row r="1053" spans="1:14">
      <c r="A1053" s="1" t="s">
        <v>748</v>
      </c>
      <c r="B1053" s="1" t="s">
        <v>757</v>
      </c>
      <c r="C1053" s="230">
        <v>45875.302083333336</v>
      </c>
      <c r="D1053" s="230">
        <v>45875.302083333336</v>
      </c>
      <c r="E1053" s="230">
        <v>45875.309027777781</v>
      </c>
      <c r="F1053" s="224">
        <f t="shared" si="16"/>
        <v>6.9444444452528842E-3</v>
      </c>
      <c r="G1053" s="1" t="s">
        <v>613</v>
      </c>
      <c r="I1053" s="1" t="s">
        <v>750</v>
      </c>
      <c r="J1053" s="1" t="s">
        <v>275</v>
      </c>
      <c r="K1053" s="1" t="s">
        <v>751</v>
      </c>
      <c r="L1053" s="1" t="s">
        <v>1136</v>
      </c>
      <c r="M1053" s="241" t="s">
        <v>1138</v>
      </c>
      <c r="N1053" s="28" t="s">
        <v>1139</v>
      </c>
    </row>
    <row r="1054" spans="1:14">
      <c r="A1054" s="1" t="s">
        <v>748</v>
      </c>
      <c r="B1054" s="1" t="s">
        <v>756</v>
      </c>
      <c r="C1054" s="230">
        <v>45875.302083333336</v>
      </c>
      <c r="D1054" s="230">
        <v>45875.302083333336</v>
      </c>
      <c r="E1054" s="230">
        <v>45875.309027777781</v>
      </c>
      <c r="F1054" s="224">
        <f t="shared" si="16"/>
        <v>6.9444444452528842E-3</v>
      </c>
      <c r="G1054" s="1" t="s">
        <v>613</v>
      </c>
      <c r="I1054" s="1" t="s">
        <v>750</v>
      </c>
      <c r="J1054" s="1" t="s">
        <v>275</v>
      </c>
      <c r="K1054" s="1" t="s">
        <v>751</v>
      </c>
      <c r="L1054" s="1" t="s">
        <v>1136</v>
      </c>
      <c r="M1054" s="241" t="s">
        <v>1138</v>
      </c>
      <c r="N1054" s="28" t="s">
        <v>1139</v>
      </c>
    </row>
    <row r="1055" spans="1:14">
      <c r="A1055" s="1" t="s">
        <v>748</v>
      </c>
      <c r="B1055" s="1" t="s">
        <v>1140</v>
      </c>
      <c r="C1055" s="230">
        <v>45875.302083333336</v>
      </c>
      <c r="D1055" s="230">
        <v>45875.302083333336</v>
      </c>
      <c r="E1055" s="230">
        <v>45875.309027777781</v>
      </c>
      <c r="F1055" s="224">
        <f t="shared" si="16"/>
        <v>6.9444444452528842E-3</v>
      </c>
      <c r="G1055" s="1" t="s">
        <v>613</v>
      </c>
      <c r="I1055" s="1" t="s">
        <v>750</v>
      </c>
      <c r="J1055" s="1" t="s">
        <v>275</v>
      </c>
      <c r="K1055" s="1" t="s">
        <v>751</v>
      </c>
      <c r="L1055" s="1" t="s">
        <v>1136</v>
      </c>
      <c r="M1055" s="241" t="s">
        <v>1138</v>
      </c>
      <c r="N1055" s="28" t="s">
        <v>1139</v>
      </c>
    </row>
    <row r="1056" spans="1:14">
      <c r="A1056" s="1" t="s">
        <v>611</v>
      </c>
      <c r="B1056" s="1" t="s">
        <v>612</v>
      </c>
      <c r="C1056" s="230">
        <v>45875.340277777781</v>
      </c>
      <c r="D1056" s="230">
        <v>45875.340277777781</v>
      </c>
      <c r="E1056" s="230">
        <v>45875.357638888891</v>
      </c>
      <c r="F1056" s="224">
        <f t="shared" si="16"/>
        <v>1.7361111109494232E-2</v>
      </c>
      <c r="G1056" s="1" t="s">
        <v>708</v>
      </c>
      <c r="I1056" s="1" t="s">
        <v>750</v>
      </c>
      <c r="J1056" s="1" t="s">
        <v>275</v>
      </c>
      <c r="K1056" s="1" t="s">
        <v>1141</v>
      </c>
      <c r="L1056" s="1" t="s">
        <v>627</v>
      </c>
      <c r="M1056" s="241" t="s">
        <v>710</v>
      </c>
      <c r="N1056" s="28" t="s">
        <v>1142</v>
      </c>
    </row>
    <row r="1057" spans="1:14">
      <c r="A1057" s="1" t="s">
        <v>611</v>
      </c>
      <c r="B1057" s="1" t="s">
        <v>612</v>
      </c>
      <c r="C1057" s="230">
        <v>45875.357638888891</v>
      </c>
      <c r="D1057" s="230">
        <v>45875.357638888891</v>
      </c>
      <c r="E1057" s="230">
        <v>45875.440972222219</v>
      </c>
      <c r="F1057" s="224">
        <f t="shared" si="16"/>
        <v>8.3333333328482695E-2</v>
      </c>
      <c r="G1057" s="1" t="s">
        <v>637</v>
      </c>
      <c r="H1057" s="225" t="s">
        <v>644</v>
      </c>
      <c r="I1057" s="1" t="s">
        <v>639</v>
      </c>
      <c r="J1057" s="1" t="s">
        <v>640</v>
      </c>
      <c r="K1057" s="1" t="s">
        <v>1143</v>
      </c>
      <c r="L1057" s="1" t="s">
        <v>627</v>
      </c>
      <c r="M1057" s="241" t="s">
        <v>710</v>
      </c>
      <c r="N1057" s="28" t="s">
        <v>1142</v>
      </c>
    </row>
    <row r="1058" spans="1:14">
      <c r="A1058" s="225" t="s">
        <v>729</v>
      </c>
      <c r="B1058" s="1" t="s">
        <v>747</v>
      </c>
      <c r="C1058" s="230">
        <v>45875.430555555555</v>
      </c>
      <c r="D1058" s="230">
        <v>45875.430555555555</v>
      </c>
      <c r="E1058" s="230">
        <v>45875.479166666664</v>
      </c>
      <c r="F1058" s="224">
        <f t="shared" si="16"/>
        <v>4.8611111109494232E-2</v>
      </c>
      <c r="G1058" s="1" t="s">
        <v>613</v>
      </c>
      <c r="I1058" s="225" t="s">
        <v>614</v>
      </c>
      <c r="J1058" s="225" t="s">
        <v>615</v>
      </c>
      <c r="K1058" s="1" t="s">
        <v>1144</v>
      </c>
      <c r="L1058" s="1" t="s">
        <v>655</v>
      </c>
      <c r="M1058" s="241" t="s">
        <v>656</v>
      </c>
      <c r="N1058" s="28" t="s">
        <v>1131</v>
      </c>
    </row>
    <row r="1059" spans="1:14">
      <c r="A1059" s="1" t="s">
        <v>611</v>
      </c>
      <c r="B1059" s="1" t="s">
        <v>612</v>
      </c>
      <c r="C1059" s="230">
        <v>45875.440972222219</v>
      </c>
      <c r="D1059" s="230">
        <v>45875.440972222219</v>
      </c>
      <c r="E1059" s="226">
        <v>45875.454861111109</v>
      </c>
      <c r="F1059" s="224">
        <f t="shared" si="16"/>
        <v>1.3888888890505768E-2</v>
      </c>
      <c r="G1059" s="1" t="s">
        <v>708</v>
      </c>
      <c r="I1059" s="1" t="s">
        <v>750</v>
      </c>
      <c r="J1059" s="1" t="s">
        <v>275</v>
      </c>
      <c r="K1059" s="1" t="s">
        <v>1145</v>
      </c>
      <c r="L1059" s="1" t="s">
        <v>627</v>
      </c>
      <c r="M1059" s="241" t="s">
        <v>710</v>
      </c>
      <c r="N1059" s="28" t="s">
        <v>1146</v>
      </c>
    </row>
    <row r="1060" spans="1:14">
      <c r="A1060" s="1" t="s">
        <v>862</v>
      </c>
      <c r="B1060" s="1" t="s">
        <v>612</v>
      </c>
      <c r="C1060" s="230">
        <v>45875.629861111112</v>
      </c>
      <c r="D1060" s="230">
        <v>45875.629861111112</v>
      </c>
      <c r="E1060" s="230">
        <v>45875.701388888891</v>
      </c>
      <c r="F1060" s="224">
        <f t="shared" si="16"/>
        <v>7.1527777778101154E-2</v>
      </c>
      <c r="G1060" s="1" t="s">
        <v>613</v>
      </c>
      <c r="I1060" s="225" t="s">
        <v>614</v>
      </c>
      <c r="J1060" s="225" t="s">
        <v>615</v>
      </c>
      <c r="K1060" s="1" t="s">
        <v>1124</v>
      </c>
      <c r="L1060" s="1" t="s">
        <v>655</v>
      </c>
      <c r="M1060" s="241" t="s">
        <v>618</v>
      </c>
      <c r="N1060" s="225" t="s">
        <v>1117</v>
      </c>
    </row>
    <row r="1061" spans="1:14">
      <c r="A1061" s="1" t="s">
        <v>870</v>
      </c>
      <c r="B1061" s="1" t="s">
        <v>612</v>
      </c>
      <c r="C1061" s="230">
        <v>45875.629861111112</v>
      </c>
      <c r="D1061" s="230">
        <v>45875.629861111112</v>
      </c>
      <c r="E1061" s="230">
        <v>45875.701388888891</v>
      </c>
      <c r="F1061" s="224">
        <f t="shared" si="16"/>
        <v>7.1527777778101154E-2</v>
      </c>
      <c r="G1061" s="1" t="s">
        <v>613</v>
      </c>
      <c r="I1061" s="225" t="s">
        <v>614</v>
      </c>
      <c r="J1061" s="225" t="s">
        <v>615</v>
      </c>
      <c r="K1061" s="1" t="s">
        <v>1124</v>
      </c>
      <c r="L1061" s="1" t="s">
        <v>655</v>
      </c>
      <c r="M1061" s="241" t="s">
        <v>618</v>
      </c>
      <c r="N1061" s="225" t="s">
        <v>1117</v>
      </c>
    </row>
    <row r="1062" spans="1:14">
      <c r="A1062" s="1" t="s">
        <v>643</v>
      </c>
      <c r="B1062" s="1" t="s">
        <v>612</v>
      </c>
      <c r="C1062" s="230">
        <v>45875.629861111112</v>
      </c>
      <c r="D1062" s="230">
        <v>45875.629861111112</v>
      </c>
      <c r="E1062" s="230">
        <v>45875.701388888891</v>
      </c>
      <c r="F1062" s="224">
        <f t="shared" si="16"/>
        <v>7.1527777778101154E-2</v>
      </c>
      <c r="G1062" s="1" t="s">
        <v>613</v>
      </c>
      <c r="I1062" s="225" t="s">
        <v>614</v>
      </c>
      <c r="J1062" s="225" t="s">
        <v>615</v>
      </c>
      <c r="K1062" s="1" t="s">
        <v>1124</v>
      </c>
      <c r="L1062" s="1" t="s">
        <v>655</v>
      </c>
      <c r="M1062" s="241" t="s">
        <v>618</v>
      </c>
      <c r="N1062" s="225" t="s">
        <v>1117</v>
      </c>
    </row>
    <row r="1063" spans="1:14">
      <c r="A1063" s="1" t="s">
        <v>759</v>
      </c>
      <c r="B1063" s="1" t="s">
        <v>612</v>
      </c>
      <c r="C1063" s="230">
        <v>45875.629861111112</v>
      </c>
      <c r="D1063" s="230">
        <v>45875.629861111112</v>
      </c>
      <c r="E1063" s="230">
        <v>45875.701388888891</v>
      </c>
      <c r="F1063" s="224">
        <f t="shared" si="16"/>
        <v>7.1527777778101154E-2</v>
      </c>
      <c r="G1063" s="1" t="s">
        <v>613</v>
      </c>
      <c r="I1063" s="225" t="s">
        <v>614</v>
      </c>
      <c r="J1063" s="225" t="s">
        <v>615</v>
      </c>
      <c r="K1063" s="1" t="s">
        <v>1124</v>
      </c>
      <c r="L1063" s="1" t="s">
        <v>655</v>
      </c>
      <c r="M1063" s="241" t="s">
        <v>618</v>
      </c>
      <c r="N1063" s="225" t="s">
        <v>1117</v>
      </c>
    </row>
    <row r="1064" spans="1:14">
      <c r="A1064" s="1" t="s">
        <v>850</v>
      </c>
      <c r="B1064" s="1" t="s">
        <v>612</v>
      </c>
      <c r="C1064" s="230">
        <v>45875.629861111112</v>
      </c>
      <c r="D1064" s="230">
        <v>45875.629861111112</v>
      </c>
      <c r="E1064" s="230">
        <v>45875.701388888891</v>
      </c>
      <c r="F1064" s="224">
        <f t="shared" si="16"/>
        <v>7.1527777778101154E-2</v>
      </c>
      <c r="G1064" s="1" t="s">
        <v>613</v>
      </c>
      <c r="I1064" s="225" t="s">
        <v>614</v>
      </c>
      <c r="J1064" s="225" t="s">
        <v>615</v>
      </c>
      <c r="K1064" s="1" t="s">
        <v>1124</v>
      </c>
      <c r="L1064" s="1" t="s">
        <v>655</v>
      </c>
      <c r="M1064" s="241" t="s">
        <v>618</v>
      </c>
      <c r="N1064" s="225" t="s">
        <v>1117</v>
      </c>
    </row>
    <row r="1065" spans="1:14">
      <c r="A1065" s="1" t="s">
        <v>978</v>
      </c>
      <c r="B1065" s="1" t="s">
        <v>979</v>
      </c>
      <c r="C1065" s="230">
        <v>45876.291666666664</v>
      </c>
      <c r="D1065" s="230">
        <v>45876.291666666664</v>
      </c>
      <c r="E1065" s="230">
        <v>45877.149305555555</v>
      </c>
      <c r="F1065" s="224">
        <f t="shared" si="16"/>
        <v>0.85763888889050577</v>
      </c>
      <c r="G1065" s="225" t="s">
        <v>637</v>
      </c>
      <c r="H1065" s="225" t="s">
        <v>644</v>
      </c>
      <c r="I1065" s="225" t="s">
        <v>645</v>
      </c>
      <c r="J1065" s="225" t="s">
        <v>646</v>
      </c>
      <c r="K1065" s="1" t="s">
        <v>1147</v>
      </c>
      <c r="L1065" s="123" t="s">
        <v>648</v>
      </c>
      <c r="M1065" s="241" t="s">
        <v>618</v>
      </c>
      <c r="N1065" s="28" t="s">
        <v>1123</v>
      </c>
    </row>
    <row r="1066" spans="1:14">
      <c r="A1066" s="1" t="s">
        <v>978</v>
      </c>
      <c r="B1066" s="1" t="s">
        <v>981</v>
      </c>
      <c r="C1066" s="230">
        <v>45876.291666666664</v>
      </c>
      <c r="D1066" s="230">
        <v>45876.291666666664</v>
      </c>
      <c r="E1066" s="230">
        <v>45877.149305555555</v>
      </c>
      <c r="F1066" s="224">
        <f t="shared" si="16"/>
        <v>0.85763888889050577</v>
      </c>
      <c r="G1066" s="225" t="s">
        <v>637</v>
      </c>
      <c r="H1066" s="225" t="s">
        <v>644</v>
      </c>
      <c r="I1066" s="225" t="s">
        <v>645</v>
      </c>
      <c r="J1066" s="225" t="s">
        <v>646</v>
      </c>
      <c r="K1066" s="1" t="s">
        <v>1147</v>
      </c>
      <c r="L1066" s="123" t="s">
        <v>648</v>
      </c>
      <c r="M1066" s="241" t="s">
        <v>618</v>
      </c>
      <c r="N1066" s="28" t="s">
        <v>1148</v>
      </c>
    </row>
    <row r="1067" spans="1:14">
      <c r="A1067" s="1" t="s">
        <v>978</v>
      </c>
      <c r="B1067" s="1" t="s">
        <v>982</v>
      </c>
      <c r="C1067" s="230">
        <v>45876.291666666664</v>
      </c>
      <c r="D1067" s="230">
        <v>45876.291666666664</v>
      </c>
      <c r="E1067" s="230">
        <v>45877.149305555555</v>
      </c>
      <c r="F1067" s="224">
        <f t="shared" si="16"/>
        <v>0.85763888889050577</v>
      </c>
      <c r="G1067" s="225" t="s">
        <v>637</v>
      </c>
      <c r="H1067" s="225" t="s">
        <v>644</v>
      </c>
      <c r="I1067" s="225" t="s">
        <v>645</v>
      </c>
      <c r="J1067" s="225" t="s">
        <v>646</v>
      </c>
      <c r="K1067" s="1" t="s">
        <v>1147</v>
      </c>
      <c r="L1067" s="123" t="s">
        <v>648</v>
      </c>
      <c r="M1067" s="241" t="s">
        <v>618</v>
      </c>
      <c r="N1067" s="28" t="s">
        <v>1148</v>
      </c>
    </row>
    <row r="1068" spans="1:14">
      <c r="A1068" s="1" t="s">
        <v>978</v>
      </c>
      <c r="B1068" s="1" t="s">
        <v>983</v>
      </c>
      <c r="C1068" s="230">
        <v>45876.291666666664</v>
      </c>
      <c r="D1068" s="230">
        <v>45876.291666666664</v>
      </c>
      <c r="E1068" s="230">
        <v>45877.149305555555</v>
      </c>
      <c r="F1068" s="224">
        <f t="shared" si="16"/>
        <v>0.85763888889050577</v>
      </c>
      <c r="G1068" s="225" t="s">
        <v>637</v>
      </c>
      <c r="H1068" s="225" t="s">
        <v>644</v>
      </c>
      <c r="I1068" s="225" t="s">
        <v>645</v>
      </c>
      <c r="J1068" s="225" t="s">
        <v>646</v>
      </c>
      <c r="K1068" s="1" t="s">
        <v>1147</v>
      </c>
      <c r="L1068" s="123" t="s">
        <v>648</v>
      </c>
      <c r="M1068" s="241" t="s">
        <v>618</v>
      </c>
      <c r="N1068" s="28" t="s">
        <v>1148</v>
      </c>
    </row>
    <row r="1069" spans="1:14">
      <c r="A1069" s="1" t="s">
        <v>978</v>
      </c>
      <c r="B1069" s="1" t="s">
        <v>984</v>
      </c>
      <c r="C1069" s="230">
        <v>45876.291666666664</v>
      </c>
      <c r="D1069" s="230">
        <v>45876.291666666664</v>
      </c>
      <c r="E1069" s="230">
        <v>45877.149305555555</v>
      </c>
      <c r="F1069" s="224">
        <f t="shared" si="16"/>
        <v>0.85763888889050577</v>
      </c>
      <c r="G1069" s="225" t="s">
        <v>637</v>
      </c>
      <c r="H1069" s="225" t="s">
        <v>644</v>
      </c>
      <c r="I1069" s="225" t="s">
        <v>645</v>
      </c>
      <c r="J1069" s="225" t="s">
        <v>646</v>
      </c>
      <c r="K1069" s="1" t="s">
        <v>1147</v>
      </c>
      <c r="L1069" s="123" t="s">
        <v>648</v>
      </c>
      <c r="M1069" s="241" t="s">
        <v>618</v>
      </c>
      <c r="N1069" s="28" t="s">
        <v>1148</v>
      </c>
    </row>
    <row r="1070" spans="1:14">
      <c r="A1070" s="1" t="s">
        <v>978</v>
      </c>
      <c r="B1070" s="1" t="s">
        <v>985</v>
      </c>
      <c r="C1070" s="230">
        <v>45876.291666666664</v>
      </c>
      <c r="D1070" s="230">
        <v>45876.291666666664</v>
      </c>
      <c r="E1070" s="230">
        <v>45877.149305555555</v>
      </c>
      <c r="F1070" s="224">
        <f t="shared" si="16"/>
        <v>0.85763888889050577</v>
      </c>
      <c r="G1070" s="225" t="s">
        <v>637</v>
      </c>
      <c r="H1070" s="225" t="s">
        <v>644</v>
      </c>
      <c r="I1070" s="225" t="s">
        <v>645</v>
      </c>
      <c r="J1070" s="225" t="s">
        <v>646</v>
      </c>
      <c r="K1070" s="1" t="s">
        <v>1147</v>
      </c>
      <c r="L1070" s="123" t="s">
        <v>648</v>
      </c>
      <c r="M1070" s="241" t="s">
        <v>618</v>
      </c>
      <c r="N1070" s="28" t="s">
        <v>1148</v>
      </c>
    </row>
    <row r="1071" spans="1:14">
      <c r="A1071" s="1" t="s">
        <v>978</v>
      </c>
      <c r="B1071" s="1" t="s">
        <v>986</v>
      </c>
      <c r="C1071" s="230">
        <v>45876.291666666664</v>
      </c>
      <c r="D1071" s="230">
        <v>45876.291666666664</v>
      </c>
      <c r="E1071" s="230">
        <v>45877.149305555555</v>
      </c>
      <c r="F1071" s="224">
        <f t="shared" si="16"/>
        <v>0.85763888889050577</v>
      </c>
      <c r="G1071" s="225" t="s">
        <v>637</v>
      </c>
      <c r="H1071" s="225" t="s">
        <v>644</v>
      </c>
      <c r="I1071" s="225" t="s">
        <v>645</v>
      </c>
      <c r="J1071" s="225" t="s">
        <v>646</v>
      </c>
      <c r="K1071" s="1" t="s">
        <v>1147</v>
      </c>
      <c r="L1071" s="123" t="s">
        <v>648</v>
      </c>
      <c r="M1071" s="241" t="s">
        <v>618</v>
      </c>
      <c r="N1071" s="28" t="s">
        <v>1148</v>
      </c>
    </row>
    <row r="1072" spans="1:14">
      <c r="A1072" s="1" t="s">
        <v>978</v>
      </c>
      <c r="B1072" s="1" t="s">
        <v>987</v>
      </c>
      <c r="C1072" s="230">
        <v>45876.291666666664</v>
      </c>
      <c r="D1072" s="230">
        <v>45876.291666666664</v>
      </c>
      <c r="E1072" s="230">
        <v>45877.149305555555</v>
      </c>
      <c r="F1072" s="224">
        <f t="shared" si="16"/>
        <v>0.85763888889050577</v>
      </c>
      <c r="G1072" s="225" t="s">
        <v>637</v>
      </c>
      <c r="H1072" s="225" t="s">
        <v>644</v>
      </c>
      <c r="I1072" s="225" t="s">
        <v>645</v>
      </c>
      <c r="J1072" s="225" t="s">
        <v>646</v>
      </c>
      <c r="K1072" s="1" t="s">
        <v>1147</v>
      </c>
      <c r="L1072" s="123" t="s">
        <v>648</v>
      </c>
      <c r="M1072" s="241" t="s">
        <v>618</v>
      </c>
      <c r="N1072" s="28" t="s">
        <v>1148</v>
      </c>
    </row>
    <row r="1073" spans="1:14">
      <c r="A1073" s="1" t="s">
        <v>978</v>
      </c>
      <c r="B1073" s="1" t="s">
        <v>988</v>
      </c>
      <c r="C1073" s="230">
        <v>45876.291666666664</v>
      </c>
      <c r="D1073" s="230">
        <v>45876.291666666664</v>
      </c>
      <c r="E1073" s="230">
        <v>45877.149305555555</v>
      </c>
      <c r="F1073" s="224">
        <f t="shared" si="16"/>
        <v>0.85763888889050577</v>
      </c>
      <c r="G1073" s="225" t="s">
        <v>637</v>
      </c>
      <c r="H1073" s="225" t="s">
        <v>644</v>
      </c>
      <c r="I1073" s="225" t="s">
        <v>645</v>
      </c>
      <c r="J1073" s="225" t="s">
        <v>646</v>
      </c>
      <c r="K1073" s="1" t="s">
        <v>1147</v>
      </c>
      <c r="L1073" s="123" t="s">
        <v>648</v>
      </c>
      <c r="M1073" s="241" t="s">
        <v>618</v>
      </c>
      <c r="N1073" s="28" t="s">
        <v>1148</v>
      </c>
    </row>
    <row r="1074" spans="1:14">
      <c r="A1074" s="1" t="s">
        <v>978</v>
      </c>
      <c r="B1074" s="1" t="s">
        <v>989</v>
      </c>
      <c r="C1074" s="230">
        <v>45876.291666666664</v>
      </c>
      <c r="D1074" s="230">
        <v>45876.291666666664</v>
      </c>
      <c r="E1074" s="230">
        <v>45877.149305555555</v>
      </c>
      <c r="F1074" s="224">
        <f t="shared" si="16"/>
        <v>0.85763888889050577</v>
      </c>
      <c r="G1074" s="225" t="s">
        <v>637</v>
      </c>
      <c r="H1074" s="225" t="s">
        <v>644</v>
      </c>
      <c r="I1074" s="225" t="s">
        <v>645</v>
      </c>
      <c r="J1074" s="225" t="s">
        <v>646</v>
      </c>
      <c r="K1074" s="1" t="s">
        <v>1147</v>
      </c>
      <c r="L1074" s="123" t="s">
        <v>648</v>
      </c>
      <c r="M1074" s="241" t="s">
        <v>618</v>
      </c>
      <c r="N1074" s="28" t="s">
        <v>1148</v>
      </c>
    </row>
    <row r="1075" spans="1:14">
      <c r="A1075" s="1" t="s">
        <v>978</v>
      </c>
      <c r="B1075" s="1" t="s">
        <v>990</v>
      </c>
      <c r="C1075" s="230">
        <v>45876.291666666664</v>
      </c>
      <c r="D1075" s="230">
        <v>45876.291666666664</v>
      </c>
      <c r="E1075" s="230">
        <v>45877.149305555555</v>
      </c>
      <c r="F1075" s="224">
        <f t="shared" si="16"/>
        <v>0.85763888889050577</v>
      </c>
      <c r="G1075" s="225" t="s">
        <v>637</v>
      </c>
      <c r="H1075" s="225" t="s">
        <v>644</v>
      </c>
      <c r="I1075" s="225" t="s">
        <v>645</v>
      </c>
      <c r="J1075" s="225" t="s">
        <v>646</v>
      </c>
      <c r="K1075" s="1" t="s">
        <v>1147</v>
      </c>
      <c r="L1075" s="123" t="s">
        <v>648</v>
      </c>
      <c r="M1075" s="241" t="s">
        <v>618</v>
      </c>
      <c r="N1075" s="28" t="s">
        <v>1148</v>
      </c>
    </row>
    <row r="1076" spans="1:14">
      <c r="A1076" s="1" t="s">
        <v>978</v>
      </c>
      <c r="B1076" s="1" t="s">
        <v>991</v>
      </c>
      <c r="C1076" s="230">
        <v>45876.291666666664</v>
      </c>
      <c r="D1076" s="230">
        <v>45876.291666666664</v>
      </c>
      <c r="E1076" s="230">
        <v>45877.149305555555</v>
      </c>
      <c r="F1076" s="224">
        <f t="shared" si="16"/>
        <v>0.85763888889050577</v>
      </c>
      <c r="G1076" s="225" t="s">
        <v>637</v>
      </c>
      <c r="H1076" s="225" t="s">
        <v>644</v>
      </c>
      <c r="I1076" s="225" t="s">
        <v>645</v>
      </c>
      <c r="J1076" s="225" t="s">
        <v>646</v>
      </c>
      <c r="K1076" s="1" t="s">
        <v>1147</v>
      </c>
      <c r="L1076" s="123" t="s">
        <v>648</v>
      </c>
      <c r="M1076" s="241" t="s">
        <v>618</v>
      </c>
      <c r="N1076" s="28" t="s">
        <v>1148</v>
      </c>
    </row>
    <row r="1077" spans="1:14">
      <c r="A1077" s="1" t="s">
        <v>978</v>
      </c>
      <c r="B1077" s="1" t="s">
        <v>992</v>
      </c>
      <c r="C1077" s="230">
        <v>45876.291666666664</v>
      </c>
      <c r="D1077" s="230">
        <v>45876.291666666664</v>
      </c>
      <c r="E1077" s="230">
        <v>45877.149305555555</v>
      </c>
      <c r="F1077" s="224">
        <f t="shared" si="16"/>
        <v>0.85763888889050577</v>
      </c>
      <c r="G1077" s="225" t="s">
        <v>637</v>
      </c>
      <c r="H1077" s="225" t="s">
        <v>644</v>
      </c>
      <c r="I1077" s="225" t="s">
        <v>645</v>
      </c>
      <c r="J1077" s="225" t="s">
        <v>646</v>
      </c>
      <c r="K1077" s="1" t="s">
        <v>1147</v>
      </c>
      <c r="L1077" s="123" t="s">
        <v>648</v>
      </c>
      <c r="M1077" s="241" t="s">
        <v>618</v>
      </c>
      <c r="N1077" s="28" t="s">
        <v>1148</v>
      </c>
    </row>
    <row r="1078" spans="1:14">
      <c r="A1078" s="1" t="s">
        <v>978</v>
      </c>
      <c r="B1078" s="1" t="s">
        <v>993</v>
      </c>
      <c r="C1078" s="230">
        <v>45876.291666666664</v>
      </c>
      <c r="D1078" s="230">
        <v>45876.291666666664</v>
      </c>
      <c r="E1078" s="230">
        <v>45877.149305555555</v>
      </c>
      <c r="F1078" s="224">
        <f t="shared" si="16"/>
        <v>0.85763888889050577</v>
      </c>
      <c r="G1078" s="225" t="s">
        <v>637</v>
      </c>
      <c r="H1078" s="225" t="s">
        <v>644</v>
      </c>
      <c r="I1078" s="225" t="s">
        <v>645</v>
      </c>
      <c r="J1078" s="225" t="s">
        <v>646</v>
      </c>
      <c r="K1078" s="1" t="s">
        <v>1147</v>
      </c>
      <c r="L1078" s="123" t="s">
        <v>648</v>
      </c>
      <c r="M1078" s="241" t="s">
        <v>618</v>
      </c>
      <c r="N1078" s="28" t="s">
        <v>1148</v>
      </c>
    </row>
    <row r="1079" spans="1:14">
      <c r="A1079" s="1" t="s">
        <v>978</v>
      </c>
      <c r="B1079" s="1" t="s">
        <v>994</v>
      </c>
      <c r="C1079" s="230">
        <v>45876.291666666664</v>
      </c>
      <c r="D1079" s="230">
        <v>45876.291666666664</v>
      </c>
      <c r="E1079" s="230">
        <v>45877.149305555555</v>
      </c>
      <c r="F1079" s="224">
        <f t="shared" si="16"/>
        <v>0.85763888889050577</v>
      </c>
      <c r="G1079" s="225" t="s">
        <v>637</v>
      </c>
      <c r="H1079" s="225" t="s">
        <v>644</v>
      </c>
      <c r="I1079" s="225" t="s">
        <v>645</v>
      </c>
      <c r="J1079" s="225" t="s">
        <v>646</v>
      </c>
      <c r="K1079" s="1" t="s">
        <v>1147</v>
      </c>
      <c r="L1079" s="123" t="s">
        <v>648</v>
      </c>
      <c r="M1079" s="241" t="s">
        <v>618</v>
      </c>
      <c r="N1079" s="28" t="s">
        <v>1148</v>
      </c>
    </row>
    <row r="1080" spans="1:14">
      <c r="A1080" s="1" t="s">
        <v>978</v>
      </c>
      <c r="B1080" s="1" t="s">
        <v>995</v>
      </c>
      <c r="C1080" s="230">
        <v>45876.291666666664</v>
      </c>
      <c r="D1080" s="230">
        <v>45876.291666666664</v>
      </c>
      <c r="E1080" s="230">
        <v>45877.149305555555</v>
      </c>
      <c r="F1080" s="224">
        <f t="shared" si="16"/>
        <v>0.85763888889050577</v>
      </c>
      <c r="G1080" s="225" t="s">
        <v>637</v>
      </c>
      <c r="H1080" s="225" t="s">
        <v>644</v>
      </c>
      <c r="I1080" s="225" t="s">
        <v>645</v>
      </c>
      <c r="J1080" s="225" t="s">
        <v>646</v>
      </c>
      <c r="K1080" s="1" t="s">
        <v>1147</v>
      </c>
      <c r="L1080" s="123" t="s">
        <v>648</v>
      </c>
      <c r="M1080" s="241" t="s">
        <v>618</v>
      </c>
      <c r="N1080" s="28" t="s">
        <v>1148</v>
      </c>
    </row>
    <row r="1081" spans="1:14">
      <c r="A1081" s="1" t="s">
        <v>978</v>
      </c>
      <c r="B1081" s="1" t="s">
        <v>996</v>
      </c>
      <c r="C1081" s="230">
        <v>45876.291666666664</v>
      </c>
      <c r="D1081" s="230">
        <v>45876.291666666664</v>
      </c>
      <c r="E1081" s="230">
        <v>45877.149305555555</v>
      </c>
      <c r="F1081" s="224">
        <f t="shared" si="16"/>
        <v>0.85763888889050577</v>
      </c>
      <c r="G1081" s="225" t="s">
        <v>637</v>
      </c>
      <c r="H1081" s="225" t="s">
        <v>644</v>
      </c>
      <c r="I1081" s="225" t="s">
        <v>645</v>
      </c>
      <c r="J1081" s="225" t="s">
        <v>646</v>
      </c>
      <c r="K1081" s="1" t="s">
        <v>1147</v>
      </c>
      <c r="L1081" s="123" t="s">
        <v>648</v>
      </c>
      <c r="M1081" s="241" t="s">
        <v>618</v>
      </c>
      <c r="N1081" s="28" t="s">
        <v>1148</v>
      </c>
    </row>
    <row r="1082" spans="1:14">
      <c r="A1082" s="1" t="s">
        <v>748</v>
      </c>
      <c r="B1082" s="1" t="s">
        <v>758</v>
      </c>
      <c r="C1082" s="230">
        <v>45876.458333333336</v>
      </c>
      <c r="D1082" s="230">
        <v>45876.458333333336</v>
      </c>
      <c r="E1082" s="230">
        <v>45876.748611111114</v>
      </c>
      <c r="F1082" s="224">
        <f t="shared" si="16"/>
        <v>0.29027777777810115</v>
      </c>
      <c r="G1082" s="1" t="s">
        <v>708</v>
      </c>
      <c r="I1082" s="1" t="s">
        <v>598</v>
      </c>
      <c r="J1082" s="1" t="s">
        <v>598</v>
      </c>
      <c r="K1082" s="1" t="s">
        <v>1149</v>
      </c>
      <c r="L1082" s="1" t="s">
        <v>627</v>
      </c>
      <c r="M1082" s="241" t="s">
        <v>710</v>
      </c>
      <c r="N1082" s="28" t="s">
        <v>1150</v>
      </c>
    </row>
    <row r="1083" spans="1:14">
      <c r="A1083" s="1" t="s">
        <v>748</v>
      </c>
      <c r="B1083" s="1" t="s">
        <v>728</v>
      </c>
      <c r="C1083" s="230">
        <v>45876.458333333336</v>
      </c>
      <c r="D1083" s="230">
        <v>45876.458333333336</v>
      </c>
      <c r="E1083" s="230">
        <v>45876.748611111114</v>
      </c>
      <c r="F1083" s="224">
        <f t="shared" si="16"/>
        <v>0.29027777777810115</v>
      </c>
      <c r="G1083" s="1" t="s">
        <v>708</v>
      </c>
      <c r="I1083" s="1" t="s">
        <v>598</v>
      </c>
      <c r="J1083" s="1" t="s">
        <v>598</v>
      </c>
      <c r="K1083" s="1" t="s">
        <v>1149</v>
      </c>
      <c r="L1083" s="1" t="s">
        <v>627</v>
      </c>
      <c r="M1083" s="241" t="s">
        <v>710</v>
      </c>
      <c r="N1083" s="28" t="s">
        <v>1150</v>
      </c>
    </row>
    <row r="1084" spans="1:14">
      <c r="A1084" s="1" t="s">
        <v>748</v>
      </c>
      <c r="B1084" s="1" t="s">
        <v>754</v>
      </c>
      <c r="C1084" s="230">
        <v>45876.458333333336</v>
      </c>
      <c r="D1084" s="230">
        <v>45876.458333333336</v>
      </c>
      <c r="E1084" s="230">
        <v>45876.748611111114</v>
      </c>
      <c r="F1084" s="224">
        <f t="shared" si="16"/>
        <v>0.29027777777810115</v>
      </c>
      <c r="G1084" s="1" t="s">
        <v>708</v>
      </c>
      <c r="I1084" s="1" t="s">
        <v>598</v>
      </c>
      <c r="J1084" s="1" t="s">
        <v>598</v>
      </c>
      <c r="K1084" s="1" t="s">
        <v>1149</v>
      </c>
      <c r="L1084" s="1" t="s">
        <v>627</v>
      </c>
      <c r="M1084" s="241" t="s">
        <v>710</v>
      </c>
      <c r="N1084" s="28" t="s">
        <v>1150</v>
      </c>
    </row>
    <row r="1085" spans="1:14">
      <c r="A1085" s="1" t="s">
        <v>748</v>
      </c>
      <c r="B1085" s="1" t="s">
        <v>749</v>
      </c>
      <c r="C1085" s="230">
        <v>45876.458333333336</v>
      </c>
      <c r="D1085" s="230">
        <v>45876.458333333336</v>
      </c>
      <c r="E1085" s="230">
        <v>45876.748611111114</v>
      </c>
      <c r="F1085" s="224">
        <f t="shared" si="16"/>
        <v>0.29027777777810115</v>
      </c>
      <c r="G1085" s="1" t="s">
        <v>708</v>
      </c>
      <c r="I1085" s="1" t="s">
        <v>598</v>
      </c>
      <c r="J1085" s="1" t="s">
        <v>598</v>
      </c>
      <c r="K1085" s="1" t="s">
        <v>1149</v>
      </c>
      <c r="L1085" s="1" t="s">
        <v>627</v>
      </c>
      <c r="M1085" s="241" t="s">
        <v>710</v>
      </c>
      <c r="N1085" s="28" t="s">
        <v>1150</v>
      </c>
    </row>
    <row r="1086" spans="1:14">
      <c r="A1086" s="1" t="s">
        <v>748</v>
      </c>
      <c r="B1086" s="1" t="s">
        <v>757</v>
      </c>
      <c r="C1086" s="230">
        <v>45876.458333333336</v>
      </c>
      <c r="D1086" s="230">
        <v>45876.458333333336</v>
      </c>
      <c r="E1086" s="230">
        <v>45876.748611111114</v>
      </c>
      <c r="F1086" s="224">
        <f t="shared" si="16"/>
        <v>0.29027777777810115</v>
      </c>
      <c r="G1086" s="1" t="s">
        <v>708</v>
      </c>
      <c r="I1086" s="1" t="s">
        <v>598</v>
      </c>
      <c r="J1086" s="1" t="s">
        <v>598</v>
      </c>
      <c r="K1086" s="1" t="s">
        <v>1149</v>
      </c>
      <c r="L1086" s="1" t="s">
        <v>627</v>
      </c>
      <c r="M1086" s="241" t="s">
        <v>710</v>
      </c>
      <c r="N1086" s="28" t="s">
        <v>1150</v>
      </c>
    </row>
    <row r="1087" spans="1:14">
      <c r="A1087" s="1" t="s">
        <v>748</v>
      </c>
      <c r="B1087" s="1" t="s">
        <v>756</v>
      </c>
      <c r="C1087" s="230">
        <v>45876.458333333336</v>
      </c>
      <c r="D1087" s="230">
        <v>45876.458333333336</v>
      </c>
      <c r="E1087" s="230">
        <v>45876.748611111114</v>
      </c>
      <c r="F1087" s="224">
        <f t="shared" si="16"/>
        <v>0.29027777777810115</v>
      </c>
      <c r="G1087" s="1" t="s">
        <v>708</v>
      </c>
      <c r="I1087" s="1" t="s">
        <v>598</v>
      </c>
      <c r="J1087" s="1" t="s">
        <v>598</v>
      </c>
      <c r="K1087" s="1" t="s">
        <v>1149</v>
      </c>
      <c r="L1087" s="1" t="s">
        <v>627</v>
      </c>
      <c r="M1087" s="241" t="s">
        <v>710</v>
      </c>
      <c r="N1087" s="28" t="s">
        <v>1150</v>
      </c>
    </row>
    <row r="1088" spans="1:14">
      <c r="A1088" s="1" t="s">
        <v>748</v>
      </c>
      <c r="B1088" s="1" t="s">
        <v>1140</v>
      </c>
      <c r="C1088" s="230">
        <v>45876.458333333336</v>
      </c>
      <c r="D1088" s="230">
        <v>45876.458333333336</v>
      </c>
      <c r="E1088" s="230">
        <v>45876.748611111114</v>
      </c>
      <c r="F1088" s="224">
        <f t="shared" si="16"/>
        <v>0.29027777777810115</v>
      </c>
      <c r="G1088" s="1" t="s">
        <v>708</v>
      </c>
      <c r="I1088" s="1" t="s">
        <v>598</v>
      </c>
      <c r="J1088" s="1" t="s">
        <v>598</v>
      </c>
      <c r="K1088" s="1" t="s">
        <v>1149</v>
      </c>
      <c r="L1088" s="1" t="s">
        <v>627</v>
      </c>
      <c r="M1088" s="241" t="s">
        <v>710</v>
      </c>
      <c r="N1088" s="28" t="s">
        <v>1150</v>
      </c>
    </row>
    <row r="1089" spans="1:14">
      <c r="A1089" s="1" t="s">
        <v>706</v>
      </c>
      <c r="B1089" s="1" t="s">
        <v>723</v>
      </c>
      <c r="C1089" s="230">
        <v>45876.556250000001</v>
      </c>
      <c r="D1089" s="230">
        <v>45876.556250000001</v>
      </c>
      <c r="E1089" s="230">
        <v>45876.55972222222</v>
      </c>
      <c r="F1089" s="224">
        <f t="shared" si="16"/>
        <v>3.4722222189884633E-3</v>
      </c>
      <c r="G1089" s="225" t="s">
        <v>637</v>
      </c>
      <c r="H1089" s="225" t="s">
        <v>644</v>
      </c>
      <c r="I1089" s="225" t="s">
        <v>770</v>
      </c>
      <c r="J1089" s="225" t="s">
        <v>771</v>
      </c>
      <c r="K1089" s="1" t="s">
        <v>1151</v>
      </c>
      <c r="L1089" s="1" t="s">
        <v>773</v>
      </c>
      <c r="M1089" s="241" t="s">
        <v>1138</v>
      </c>
      <c r="N1089" s="28" t="s">
        <v>1090</v>
      </c>
    </row>
    <row r="1090" spans="1:14">
      <c r="A1090" s="1" t="s">
        <v>706</v>
      </c>
      <c r="B1090" s="1" t="s">
        <v>717</v>
      </c>
      <c r="C1090" s="230">
        <v>45876.556250000001</v>
      </c>
      <c r="D1090" s="230">
        <v>45876.556250000001</v>
      </c>
      <c r="E1090" s="230">
        <v>45876.55972222222</v>
      </c>
      <c r="F1090" s="224">
        <f t="shared" ref="F1090:F1153" si="17">E1090-D1090</f>
        <v>3.4722222189884633E-3</v>
      </c>
      <c r="G1090" s="225" t="s">
        <v>637</v>
      </c>
      <c r="H1090" s="225" t="s">
        <v>644</v>
      </c>
      <c r="I1090" s="225" t="s">
        <v>770</v>
      </c>
      <c r="J1090" s="225" t="s">
        <v>771</v>
      </c>
      <c r="K1090" s="1" t="s">
        <v>1151</v>
      </c>
      <c r="L1090" s="1" t="s">
        <v>773</v>
      </c>
      <c r="M1090" s="241" t="s">
        <v>1138</v>
      </c>
      <c r="N1090" s="28" t="s">
        <v>1090</v>
      </c>
    </row>
    <row r="1091" spans="1:14">
      <c r="A1091" s="1" t="s">
        <v>706</v>
      </c>
      <c r="B1091" s="1" t="s">
        <v>728</v>
      </c>
      <c r="C1091" s="230">
        <v>45876.556250000001</v>
      </c>
      <c r="D1091" s="230">
        <v>45876.556250000001</v>
      </c>
      <c r="E1091" s="230">
        <v>45876.55972222222</v>
      </c>
      <c r="F1091" s="224">
        <f t="shared" si="17"/>
        <v>3.4722222189884633E-3</v>
      </c>
      <c r="G1091" s="225" t="s">
        <v>637</v>
      </c>
      <c r="H1091" s="225" t="s">
        <v>644</v>
      </c>
      <c r="I1091" s="225" t="s">
        <v>770</v>
      </c>
      <c r="J1091" s="225" t="s">
        <v>771</v>
      </c>
      <c r="K1091" s="1" t="s">
        <v>1151</v>
      </c>
      <c r="L1091" s="1" t="s">
        <v>773</v>
      </c>
      <c r="M1091" s="241" t="s">
        <v>1138</v>
      </c>
      <c r="N1091" s="28" t="s">
        <v>1090</v>
      </c>
    </row>
    <row r="1092" spans="1:14">
      <c r="A1092" s="1" t="s">
        <v>706</v>
      </c>
      <c r="B1092" s="1" t="s">
        <v>713</v>
      </c>
      <c r="C1092" s="230">
        <v>45876.556250000001</v>
      </c>
      <c r="D1092" s="230">
        <v>45876.556250000001</v>
      </c>
      <c r="E1092" s="230">
        <v>45876.55972222222</v>
      </c>
      <c r="F1092" s="224">
        <f t="shared" si="17"/>
        <v>3.4722222189884633E-3</v>
      </c>
      <c r="G1092" s="225" t="s">
        <v>637</v>
      </c>
      <c r="H1092" s="225" t="s">
        <v>644</v>
      </c>
      <c r="I1092" s="225" t="s">
        <v>770</v>
      </c>
      <c r="J1092" s="225" t="s">
        <v>771</v>
      </c>
      <c r="K1092" s="1" t="s">
        <v>1151</v>
      </c>
      <c r="L1092" s="1" t="s">
        <v>773</v>
      </c>
      <c r="M1092" s="241" t="s">
        <v>1138</v>
      </c>
      <c r="N1092" s="28" t="s">
        <v>1090</v>
      </c>
    </row>
    <row r="1093" spans="1:14">
      <c r="A1093" s="1" t="s">
        <v>706</v>
      </c>
      <c r="B1093" s="1" t="s">
        <v>716</v>
      </c>
      <c r="C1093" s="230">
        <v>45876.556250000001</v>
      </c>
      <c r="D1093" s="230">
        <v>45876.556250000001</v>
      </c>
      <c r="E1093" s="230">
        <v>45876.55972222222</v>
      </c>
      <c r="F1093" s="224">
        <f t="shared" si="17"/>
        <v>3.4722222189884633E-3</v>
      </c>
      <c r="G1093" s="225" t="s">
        <v>637</v>
      </c>
      <c r="H1093" s="225" t="s">
        <v>644</v>
      </c>
      <c r="I1093" s="225" t="s">
        <v>770</v>
      </c>
      <c r="J1093" s="225" t="s">
        <v>771</v>
      </c>
      <c r="K1093" s="1" t="s">
        <v>1151</v>
      </c>
      <c r="L1093" s="1" t="s">
        <v>773</v>
      </c>
      <c r="M1093" s="241" t="s">
        <v>1138</v>
      </c>
      <c r="N1093" s="28" t="s">
        <v>1090</v>
      </c>
    </row>
    <row r="1094" spans="1:14">
      <c r="A1094" s="1" t="s">
        <v>706</v>
      </c>
      <c r="B1094" s="1" t="s">
        <v>724</v>
      </c>
      <c r="C1094" s="230">
        <v>45876.556250000001</v>
      </c>
      <c r="D1094" s="230">
        <v>45876.556250000001</v>
      </c>
      <c r="E1094" s="230">
        <v>45876.55972222222</v>
      </c>
      <c r="F1094" s="224">
        <f t="shared" si="17"/>
        <v>3.4722222189884633E-3</v>
      </c>
      <c r="G1094" s="225" t="s">
        <v>637</v>
      </c>
      <c r="H1094" s="225" t="s">
        <v>644</v>
      </c>
      <c r="I1094" s="225" t="s">
        <v>770</v>
      </c>
      <c r="J1094" s="225" t="s">
        <v>771</v>
      </c>
      <c r="K1094" s="1" t="s">
        <v>1151</v>
      </c>
      <c r="L1094" s="1" t="s">
        <v>773</v>
      </c>
      <c r="M1094" s="241" t="s">
        <v>1138</v>
      </c>
      <c r="N1094" s="28" t="s">
        <v>1090</v>
      </c>
    </row>
    <row r="1095" spans="1:14">
      <c r="A1095" s="1" t="s">
        <v>706</v>
      </c>
      <c r="B1095" s="1" t="s">
        <v>721</v>
      </c>
      <c r="C1095" s="230">
        <v>45876.556250000001</v>
      </c>
      <c r="D1095" s="230">
        <v>45876.556250000001</v>
      </c>
      <c r="E1095" s="230">
        <v>45876.55972222222</v>
      </c>
      <c r="F1095" s="224">
        <f t="shared" si="17"/>
        <v>3.4722222189884633E-3</v>
      </c>
      <c r="G1095" s="225" t="s">
        <v>637</v>
      </c>
      <c r="H1095" s="225" t="s">
        <v>644</v>
      </c>
      <c r="I1095" s="225" t="s">
        <v>770</v>
      </c>
      <c r="J1095" s="225" t="s">
        <v>771</v>
      </c>
      <c r="K1095" s="1" t="s">
        <v>1151</v>
      </c>
      <c r="L1095" s="1" t="s">
        <v>773</v>
      </c>
      <c r="M1095" s="241" t="s">
        <v>1138</v>
      </c>
      <c r="N1095" s="28" t="s">
        <v>1090</v>
      </c>
    </row>
    <row r="1096" spans="1:14">
      <c r="A1096" s="1" t="s">
        <v>706</v>
      </c>
      <c r="B1096" s="1" t="s">
        <v>715</v>
      </c>
      <c r="C1096" s="230">
        <v>45876.556250000001</v>
      </c>
      <c r="D1096" s="230">
        <v>45876.556250000001</v>
      </c>
      <c r="E1096" s="230">
        <v>45876.55972222222</v>
      </c>
      <c r="F1096" s="224">
        <f t="shared" si="17"/>
        <v>3.4722222189884633E-3</v>
      </c>
      <c r="G1096" s="225" t="s">
        <v>637</v>
      </c>
      <c r="H1096" s="225" t="s">
        <v>644</v>
      </c>
      <c r="I1096" s="225" t="s">
        <v>770</v>
      </c>
      <c r="J1096" s="225" t="s">
        <v>771</v>
      </c>
      <c r="K1096" s="1" t="s">
        <v>1151</v>
      </c>
      <c r="L1096" s="1" t="s">
        <v>773</v>
      </c>
      <c r="M1096" s="241" t="s">
        <v>1138</v>
      </c>
      <c r="N1096" s="28" t="s">
        <v>1090</v>
      </c>
    </row>
    <row r="1097" spans="1:14">
      <c r="A1097" s="1" t="s">
        <v>706</v>
      </c>
      <c r="B1097" s="1" t="s">
        <v>727</v>
      </c>
      <c r="C1097" s="230">
        <v>45876.556250000001</v>
      </c>
      <c r="D1097" s="230">
        <v>45876.556250000001</v>
      </c>
      <c r="E1097" s="230">
        <v>45876.55972222222</v>
      </c>
      <c r="F1097" s="224">
        <f t="shared" si="17"/>
        <v>3.4722222189884633E-3</v>
      </c>
      <c r="G1097" s="225" t="s">
        <v>637</v>
      </c>
      <c r="H1097" s="225" t="s">
        <v>644</v>
      </c>
      <c r="I1097" s="225" t="s">
        <v>770</v>
      </c>
      <c r="J1097" s="225" t="s">
        <v>771</v>
      </c>
      <c r="K1097" s="1" t="s">
        <v>1151</v>
      </c>
      <c r="L1097" s="1" t="s">
        <v>773</v>
      </c>
      <c r="M1097" s="241" t="s">
        <v>1138</v>
      </c>
      <c r="N1097" s="28" t="s">
        <v>1090</v>
      </c>
    </row>
    <row r="1098" spans="1:14">
      <c r="A1098" s="1" t="s">
        <v>706</v>
      </c>
      <c r="B1098" s="1" t="s">
        <v>725</v>
      </c>
      <c r="C1098" s="230">
        <v>45876.556250000001</v>
      </c>
      <c r="D1098" s="230">
        <v>45876.556250000001</v>
      </c>
      <c r="E1098" s="230">
        <v>45876.55972222222</v>
      </c>
      <c r="F1098" s="224">
        <f t="shared" si="17"/>
        <v>3.4722222189884633E-3</v>
      </c>
      <c r="G1098" s="225" t="s">
        <v>637</v>
      </c>
      <c r="H1098" s="225" t="s">
        <v>644</v>
      </c>
      <c r="I1098" s="225" t="s">
        <v>770</v>
      </c>
      <c r="J1098" s="225" t="s">
        <v>771</v>
      </c>
      <c r="K1098" s="1" t="s">
        <v>1151</v>
      </c>
      <c r="L1098" s="1" t="s">
        <v>773</v>
      </c>
      <c r="M1098" s="241" t="s">
        <v>1138</v>
      </c>
      <c r="N1098" s="28" t="s">
        <v>1090</v>
      </c>
    </row>
    <row r="1099" spans="1:14">
      <c r="A1099" s="1" t="s">
        <v>706</v>
      </c>
      <c r="B1099" s="1" t="s">
        <v>714</v>
      </c>
      <c r="C1099" s="230">
        <v>45876.556250000001</v>
      </c>
      <c r="D1099" s="230">
        <v>45876.556250000001</v>
      </c>
      <c r="E1099" s="230">
        <v>45876.55972222222</v>
      </c>
      <c r="F1099" s="224">
        <f t="shared" si="17"/>
        <v>3.4722222189884633E-3</v>
      </c>
      <c r="G1099" s="225" t="s">
        <v>637</v>
      </c>
      <c r="H1099" s="225" t="s">
        <v>644</v>
      </c>
      <c r="I1099" s="225" t="s">
        <v>770</v>
      </c>
      <c r="J1099" s="225" t="s">
        <v>771</v>
      </c>
      <c r="K1099" s="1" t="s">
        <v>1151</v>
      </c>
      <c r="L1099" s="1" t="s">
        <v>773</v>
      </c>
      <c r="M1099" s="241" t="s">
        <v>1138</v>
      </c>
      <c r="N1099" s="28" t="s">
        <v>1090</v>
      </c>
    </row>
    <row r="1100" spans="1:14">
      <c r="A1100" s="1" t="s">
        <v>706</v>
      </c>
      <c r="B1100" s="1" t="s">
        <v>718</v>
      </c>
      <c r="C1100" s="230">
        <v>45876.556250000001</v>
      </c>
      <c r="D1100" s="230">
        <v>45876.556250000001</v>
      </c>
      <c r="E1100" s="230">
        <v>45876.55972222222</v>
      </c>
      <c r="F1100" s="224">
        <f t="shared" si="17"/>
        <v>3.4722222189884633E-3</v>
      </c>
      <c r="G1100" s="225" t="s">
        <v>637</v>
      </c>
      <c r="H1100" s="225" t="s">
        <v>644</v>
      </c>
      <c r="I1100" s="225" t="s">
        <v>770</v>
      </c>
      <c r="J1100" s="225" t="s">
        <v>771</v>
      </c>
      <c r="K1100" s="1" t="s">
        <v>1151</v>
      </c>
      <c r="L1100" s="1" t="s">
        <v>773</v>
      </c>
      <c r="M1100" s="241" t="s">
        <v>1138</v>
      </c>
      <c r="N1100" s="28" t="s">
        <v>1090</v>
      </c>
    </row>
    <row r="1101" spans="1:14">
      <c r="A1101" s="1" t="s">
        <v>706</v>
      </c>
      <c r="B1101" s="1" t="s">
        <v>722</v>
      </c>
      <c r="C1101" s="230">
        <v>45876.556250000001</v>
      </c>
      <c r="D1101" s="230">
        <v>45876.556250000001</v>
      </c>
      <c r="E1101" s="230">
        <v>45876.55972222222</v>
      </c>
      <c r="F1101" s="224">
        <f t="shared" si="17"/>
        <v>3.4722222189884633E-3</v>
      </c>
      <c r="G1101" s="225" t="s">
        <v>637</v>
      </c>
      <c r="H1101" s="225" t="s">
        <v>644</v>
      </c>
      <c r="I1101" s="225" t="s">
        <v>770</v>
      </c>
      <c r="J1101" s="225" t="s">
        <v>771</v>
      </c>
      <c r="K1101" s="1" t="s">
        <v>1151</v>
      </c>
      <c r="L1101" s="1" t="s">
        <v>773</v>
      </c>
      <c r="M1101" s="241" t="s">
        <v>1138</v>
      </c>
      <c r="N1101" s="28" t="s">
        <v>1090</v>
      </c>
    </row>
    <row r="1102" spans="1:14">
      <c r="A1102" s="1" t="s">
        <v>706</v>
      </c>
      <c r="B1102" s="1" t="s">
        <v>707</v>
      </c>
      <c r="C1102" s="230">
        <v>45876.556250000001</v>
      </c>
      <c r="D1102" s="230">
        <v>45876.556250000001</v>
      </c>
      <c r="E1102" s="230">
        <v>45876.55972222222</v>
      </c>
      <c r="F1102" s="224">
        <f t="shared" si="17"/>
        <v>3.4722222189884633E-3</v>
      </c>
      <c r="G1102" s="225" t="s">
        <v>637</v>
      </c>
      <c r="H1102" s="225" t="s">
        <v>644</v>
      </c>
      <c r="I1102" s="225" t="s">
        <v>770</v>
      </c>
      <c r="J1102" s="225" t="s">
        <v>771</v>
      </c>
      <c r="K1102" s="1" t="s">
        <v>1151</v>
      </c>
      <c r="L1102" s="1" t="s">
        <v>773</v>
      </c>
      <c r="M1102" s="241" t="s">
        <v>1138</v>
      </c>
      <c r="N1102" s="28" t="s">
        <v>1090</v>
      </c>
    </row>
    <row r="1103" spans="1:14">
      <c r="A1103" s="1" t="s">
        <v>706</v>
      </c>
      <c r="B1103" s="1" t="s">
        <v>712</v>
      </c>
      <c r="C1103" s="230">
        <v>45876.556250000001</v>
      </c>
      <c r="D1103" s="230">
        <v>45876.556250000001</v>
      </c>
      <c r="E1103" s="230">
        <v>45876.55972222222</v>
      </c>
      <c r="F1103" s="224">
        <f t="shared" si="17"/>
        <v>3.4722222189884633E-3</v>
      </c>
      <c r="G1103" s="225" t="s">
        <v>637</v>
      </c>
      <c r="H1103" s="225" t="s">
        <v>644</v>
      </c>
      <c r="I1103" s="225" t="s">
        <v>770</v>
      </c>
      <c r="J1103" s="225" t="s">
        <v>771</v>
      </c>
      <c r="K1103" s="1" t="s">
        <v>1151</v>
      </c>
      <c r="L1103" s="1" t="s">
        <v>773</v>
      </c>
      <c r="M1103" s="241" t="s">
        <v>1138</v>
      </c>
      <c r="N1103" s="28" t="s">
        <v>1090</v>
      </c>
    </row>
    <row r="1104" spans="1:14">
      <c r="A1104" s="1" t="s">
        <v>706</v>
      </c>
      <c r="B1104" s="1" t="s">
        <v>719</v>
      </c>
      <c r="C1104" s="230">
        <v>45876.556250000001</v>
      </c>
      <c r="D1104" s="230">
        <v>45876.556250000001</v>
      </c>
      <c r="E1104" s="230">
        <v>45876.55972222222</v>
      </c>
      <c r="F1104" s="224">
        <f t="shared" si="17"/>
        <v>3.4722222189884633E-3</v>
      </c>
      <c r="G1104" s="225" t="s">
        <v>637</v>
      </c>
      <c r="H1104" s="225" t="s">
        <v>644</v>
      </c>
      <c r="I1104" s="225" t="s">
        <v>770</v>
      </c>
      <c r="J1104" s="225" t="s">
        <v>771</v>
      </c>
      <c r="K1104" s="1" t="s">
        <v>1151</v>
      </c>
      <c r="L1104" s="1" t="s">
        <v>773</v>
      </c>
      <c r="M1104" s="241" t="s">
        <v>1138</v>
      </c>
      <c r="N1104" s="28" t="s">
        <v>1090</v>
      </c>
    </row>
    <row r="1105" spans="1:14">
      <c r="A1105" s="1" t="s">
        <v>706</v>
      </c>
      <c r="B1105" s="1" t="s">
        <v>726</v>
      </c>
      <c r="C1105" s="230">
        <v>45876.556250000001</v>
      </c>
      <c r="D1105" s="230">
        <v>45876.556250000001</v>
      </c>
      <c r="E1105" s="230">
        <v>45876.55972222222</v>
      </c>
      <c r="F1105" s="224">
        <f t="shared" si="17"/>
        <v>3.4722222189884633E-3</v>
      </c>
      <c r="G1105" s="225" t="s">
        <v>637</v>
      </c>
      <c r="H1105" s="225" t="s">
        <v>644</v>
      </c>
      <c r="I1105" s="225" t="s">
        <v>770</v>
      </c>
      <c r="J1105" s="225" t="s">
        <v>771</v>
      </c>
      <c r="K1105" s="1" t="s">
        <v>1151</v>
      </c>
      <c r="L1105" s="1" t="s">
        <v>773</v>
      </c>
      <c r="M1105" s="241" t="s">
        <v>1138</v>
      </c>
      <c r="N1105" s="28" t="s">
        <v>1090</v>
      </c>
    </row>
    <row r="1106" spans="1:14">
      <c r="A1106" s="1" t="s">
        <v>706</v>
      </c>
      <c r="B1106" s="1" t="s">
        <v>720</v>
      </c>
      <c r="C1106" s="230">
        <v>45876.556250000001</v>
      </c>
      <c r="D1106" s="230">
        <v>45876.556250000001</v>
      </c>
      <c r="E1106" s="230">
        <v>45876.55972222222</v>
      </c>
      <c r="F1106" s="224">
        <f t="shared" si="17"/>
        <v>3.4722222189884633E-3</v>
      </c>
      <c r="G1106" s="225" t="s">
        <v>637</v>
      </c>
      <c r="H1106" s="225" t="s">
        <v>644</v>
      </c>
      <c r="I1106" s="225" t="s">
        <v>770</v>
      </c>
      <c r="J1106" s="225" t="s">
        <v>771</v>
      </c>
      <c r="K1106" s="1" t="s">
        <v>1151</v>
      </c>
      <c r="L1106" s="1" t="s">
        <v>773</v>
      </c>
      <c r="M1106" s="241" t="s">
        <v>1138</v>
      </c>
      <c r="N1106" s="28" t="s">
        <v>1090</v>
      </c>
    </row>
    <row r="1107" spans="1:14">
      <c r="A1107" s="1" t="s">
        <v>960</v>
      </c>
      <c r="B1107" s="1" t="s">
        <v>962</v>
      </c>
      <c r="C1107" s="230">
        <v>45876.556250000001</v>
      </c>
      <c r="D1107" s="230">
        <v>45876.556250000001</v>
      </c>
      <c r="E1107" s="230">
        <v>45876.55972222222</v>
      </c>
      <c r="F1107" s="224">
        <f t="shared" si="17"/>
        <v>3.4722222189884633E-3</v>
      </c>
      <c r="G1107" s="225" t="s">
        <v>637</v>
      </c>
      <c r="H1107" s="225" t="s">
        <v>644</v>
      </c>
      <c r="I1107" s="225" t="s">
        <v>770</v>
      </c>
      <c r="J1107" s="225" t="s">
        <v>771</v>
      </c>
      <c r="K1107" s="1" t="s">
        <v>1151</v>
      </c>
      <c r="L1107" s="1" t="s">
        <v>773</v>
      </c>
      <c r="M1107" s="241" t="s">
        <v>1138</v>
      </c>
      <c r="N1107" s="28" t="s">
        <v>1090</v>
      </c>
    </row>
    <row r="1108" spans="1:14">
      <c r="A1108" s="1" t="s">
        <v>960</v>
      </c>
      <c r="B1108" s="1" t="s">
        <v>963</v>
      </c>
      <c r="C1108" s="230">
        <v>45876.556250000001</v>
      </c>
      <c r="D1108" s="230">
        <v>45876.556250000001</v>
      </c>
      <c r="E1108" s="230">
        <v>45876.55972222222</v>
      </c>
      <c r="F1108" s="224">
        <f t="shared" si="17"/>
        <v>3.4722222189884633E-3</v>
      </c>
      <c r="G1108" s="225" t="s">
        <v>637</v>
      </c>
      <c r="H1108" s="225" t="s">
        <v>644</v>
      </c>
      <c r="I1108" s="225" t="s">
        <v>770</v>
      </c>
      <c r="J1108" s="225" t="s">
        <v>771</v>
      </c>
      <c r="K1108" s="1" t="s">
        <v>1151</v>
      </c>
      <c r="L1108" s="1" t="s">
        <v>773</v>
      </c>
      <c r="M1108" s="241" t="s">
        <v>1138</v>
      </c>
      <c r="N1108" s="28" t="s">
        <v>1090</v>
      </c>
    </row>
    <row r="1109" spans="1:14">
      <c r="A1109" s="1" t="s">
        <v>960</v>
      </c>
      <c r="B1109" s="1" t="s">
        <v>961</v>
      </c>
      <c r="C1109" s="230">
        <v>45876.556250000001</v>
      </c>
      <c r="D1109" s="230">
        <v>45876.556250000001</v>
      </c>
      <c r="E1109" s="230">
        <v>45876.55972222222</v>
      </c>
      <c r="F1109" s="224">
        <f t="shared" si="17"/>
        <v>3.4722222189884633E-3</v>
      </c>
      <c r="G1109" s="225" t="s">
        <v>637</v>
      </c>
      <c r="H1109" s="225" t="s">
        <v>644</v>
      </c>
      <c r="I1109" s="225" t="s">
        <v>770</v>
      </c>
      <c r="J1109" s="225" t="s">
        <v>771</v>
      </c>
      <c r="K1109" s="1" t="s">
        <v>1151</v>
      </c>
      <c r="L1109" s="1" t="s">
        <v>773</v>
      </c>
      <c r="M1109" s="241" t="s">
        <v>1138</v>
      </c>
      <c r="N1109" s="28" t="s">
        <v>1090</v>
      </c>
    </row>
    <row r="1110" spans="1:14">
      <c r="A1110" s="1" t="s">
        <v>960</v>
      </c>
      <c r="B1110" s="1" t="s">
        <v>964</v>
      </c>
      <c r="C1110" s="230">
        <v>45876.556250000001</v>
      </c>
      <c r="D1110" s="230">
        <v>45876.556250000001</v>
      </c>
      <c r="E1110" s="230">
        <v>45876.55972222222</v>
      </c>
      <c r="F1110" s="224">
        <f t="shared" si="17"/>
        <v>3.4722222189884633E-3</v>
      </c>
      <c r="G1110" s="225" t="s">
        <v>637</v>
      </c>
      <c r="H1110" s="225" t="s">
        <v>644</v>
      </c>
      <c r="I1110" s="225" t="s">
        <v>770</v>
      </c>
      <c r="J1110" s="225" t="s">
        <v>771</v>
      </c>
      <c r="K1110" s="1" t="s">
        <v>1151</v>
      </c>
      <c r="L1110" s="1" t="s">
        <v>773</v>
      </c>
      <c r="M1110" s="241" t="s">
        <v>1138</v>
      </c>
      <c r="N1110" s="28" t="s">
        <v>1090</v>
      </c>
    </row>
    <row r="1111" spans="1:14">
      <c r="A1111" s="1" t="s">
        <v>965</v>
      </c>
      <c r="B1111" s="1" t="s">
        <v>966</v>
      </c>
      <c r="C1111" s="230">
        <v>45876.556250000001</v>
      </c>
      <c r="D1111" s="230">
        <v>45876.556250000001</v>
      </c>
      <c r="E1111" s="230">
        <v>45876.55972222222</v>
      </c>
      <c r="F1111" s="224">
        <f t="shared" si="17"/>
        <v>3.4722222189884633E-3</v>
      </c>
      <c r="G1111" s="225" t="s">
        <v>637</v>
      </c>
      <c r="H1111" s="225" t="s">
        <v>644</v>
      </c>
      <c r="I1111" s="225" t="s">
        <v>770</v>
      </c>
      <c r="J1111" s="225" t="s">
        <v>771</v>
      </c>
      <c r="K1111" s="1" t="s">
        <v>1151</v>
      </c>
      <c r="L1111" s="1" t="s">
        <v>773</v>
      </c>
      <c r="M1111" s="241" t="s">
        <v>1138</v>
      </c>
      <c r="N1111" s="28" t="s">
        <v>1090</v>
      </c>
    </row>
    <row r="1112" spans="1:14">
      <c r="A1112" s="1" t="s">
        <v>965</v>
      </c>
      <c r="B1112" s="1" t="s">
        <v>1152</v>
      </c>
      <c r="C1112" s="230">
        <v>45876.556250000001</v>
      </c>
      <c r="D1112" s="230">
        <v>45876.556250000001</v>
      </c>
      <c r="E1112" s="230">
        <v>45876.55972222222</v>
      </c>
      <c r="F1112" s="224">
        <f t="shared" si="17"/>
        <v>3.4722222189884633E-3</v>
      </c>
      <c r="G1112" s="225" t="s">
        <v>637</v>
      </c>
      <c r="H1112" s="225" t="s">
        <v>644</v>
      </c>
      <c r="I1112" s="225" t="s">
        <v>770</v>
      </c>
      <c r="J1112" s="225" t="s">
        <v>771</v>
      </c>
      <c r="K1112" s="1" t="s">
        <v>1151</v>
      </c>
      <c r="L1112" s="1" t="s">
        <v>773</v>
      </c>
      <c r="M1112" s="241" t="s">
        <v>1138</v>
      </c>
      <c r="N1112" s="28" t="s">
        <v>1090</v>
      </c>
    </row>
    <row r="1113" spans="1:14">
      <c r="A1113" s="1" t="s">
        <v>965</v>
      </c>
      <c r="B1113" s="1" t="s">
        <v>1153</v>
      </c>
      <c r="C1113" s="230">
        <v>45876.556250000001</v>
      </c>
      <c r="D1113" s="230">
        <v>45876.556250000001</v>
      </c>
      <c r="E1113" s="230">
        <v>45876.55972222222</v>
      </c>
      <c r="F1113" s="224">
        <f t="shared" si="17"/>
        <v>3.4722222189884633E-3</v>
      </c>
      <c r="G1113" s="225" t="s">
        <v>637</v>
      </c>
      <c r="H1113" s="225" t="s">
        <v>644</v>
      </c>
      <c r="I1113" s="225" t="s">
        <v>770</v>
      </c>
      <c r="J1113" s="225" t="s">
        <v>771</v>
      </c>
      <c r="K1113" s="1" t="s">
        <v>1151</v>
      </c>
      <c r="L1113" s="1" t="s">
        <v>773</v>
      </c>
      <c r="M1113" s="241" t="s">
        <v>1138</v>
      </c>
      <c r="N1113" s="28" t="s">
        <v>1090</v>
      </c>
    </row>
    <row r="1114" spans="1:14">
      <c r="A1114" s="1" t="s">
        <v>965</v>
      </c>
      <c r="B1114" s="1" t="s">
        <v>1154</v>
      </c>
      <c r="C1114" s="230">
        <v>45876.556250000001</v>
      </c>
      <c r="D1114" s="230">
        <v>45876.556250000001</v>
      </c>
      <c r="E1114" s="230">
        <v>45876.55972222222</v>
      </c>
      <c r="F1114" s="224">
        <f t="shared" si="17"/>
        <v>3.4722222189884633E-3</v>
      </c>
      <c r="G1114" s="225" t="s">
        <v>637</v>
      </c>
      <c r="H1114" s="225" t="s">
        <v>644</v>
      </c>
      <c r="I1114" s="225" t="s">
        <v>770</v>
      </c>
      <c r="J1114" s="225" t="s">
        <v>771</v>
      </c>
      <c r="K1114" s="1" t="s">
        <v>1151</v>
      </c>
      <c r="L1114" s="1" t="s">
        <v>773</v>
      </c>
      <c r="M1114" s="241" t="s">
        <v>1138</v>
      </c>
      <c r="N1114" s="28" t="s">
        <v>1090</v>
      </c>
    </row>
    <row r="1115" spans="1:14">
      <c r="A1115" s="225" t="s">
        <v>668</v>
      </c>
      <c r="B1115" s="1" t="s">
        <v>690</v>
      </c>
      <c r="C1115" s="230">
        <v>45877.364583333336</v>
      </c>
      <c r="D1115" s="230">
        <v>45877.364583333336</v>
      </c>
      <c r="E1115" s="230">
        <v>45877.379861111112</v>
      </c>
      <c r="F1115" s="224">
        <f t="shared" si="17"/>
        <v>1.5277777776645962E-2</v>
      </c>
      <c r="G1115" s="1" t="s">
        <v>708</v>
      </c>
      <c r="I1115" s="1" t="s">
        <v>750</v>
      </c>
      <c r="J1115" s="1" t="s">
        <v>275</v>
      </c>
      <c r="K1115" s="1" t="s">
        <v>1155</v>
      </c>
      <c r="L1115" s="1" t="s">
        <v>627</v>
      </c>
      <c r="M1115" s="241" t="s">
        <v>710</v>
      </c>
      <c r="N1115" s="28" t="s">
        <v>1156</v>
      </c>
    </row>
    <row r="1116" spans="1:14">
      <c r="A1116" s="1" t="s">
        <v>1081</v>
      </c>
      <c r="B1116" s="1" t="s">
        <v>1070</v>
      </c>
      <c r="C1116" s="230">
        <v>45877.440972222219</v>
      </c>
      <c r="D1116" s="230">
        <v>45877.440972222219</v>
      </c>
      <c r="E1116" s="230">
        <v>45877.462500000001</v>
      </c>
      <c r="F1116" s="224">
        <f t="shared" si="17"/>
        <v>2.1527777782466728E-2</v>
      </c>
      <c r="G1116" s="225" t="s">
        <v>637</v>
      </c>
      <c r="H1116" s="225" t="s">
        <v>644</v>
      </c>
      <c r="I1116" s="225" t="s">
        <v>645</v>
      </c>
      <c r="J1116" s="225" t="s">
        <v>646</v>
      </c>
      <c r="K1116" s="1" t="s">
        <v>1125</v>
      </c>
      <c r="L1116" s="1" t="s">
        <v>648</v>
      </c>
      <c r="M1116" s="241" t="s">
        <v>618</v>
      </c>
      <c r="N1116" s="28" t="s">
        <v>1157</v>
      </c>
    </row>
    <row r="1117" spans="1:14">
      <c r="A1117" s="1" t="s">
        <v>1081</v>
      </c>
      <c r="B1117" s="1" t="s">
        <v>1071</v>
      </c>
      <c r="C1117" s="230">
        <v>45877.440972222219</v>
      </c>
      <c r="D1117" s="230">
        <v>45877.440972222219</v>
      </c>
      <c r="E1117" s="230">
        <v>45877.462500000001</v>
      </c>
      <c r="F1117" s="224">
        <f t="shared" si="17"/>
        <v>2.1527777782466728E-2</v>
      </c>
      <c r="G1117" s="225" t="s">
        <v>637</v>
      </c>
      <c r="H1117" s="225" t="s">
        <v>644</v>
      </c>
      <c r="I1117" s="225" t="s">
        <v>645</v>
      </c>
      <c r="J1117" s="225" t="s">
        <v>646</v>
      </c>
      <c r="K1117" s="1" t="s">
        <v>1125</v>
      </c>
      <c r="L1117" s="1" t="s">
        <v>648</v>
      </c>
      <c r="M1117" s="241" t="s">
        <v>618</v>
      </c>
      <c r="N1117" s="28" t="s">
        <v>1157</v>
      </c>
    </row>
    <row r="1118" spans="1:14">
      <c r="A1118" s="1" t="s">
        <v>1081</v>
      </c>
      <c r="B1118" s="1" t="s">
        <v>1072</v>
      </c>
      <c r="C1118" s="230">
        <v>45877.440972222219</v>
      </c>
      <c r="D1118" s="230">
        <v>45877.440972222219</v>
      </c>
      <c r="E1118" s="230">
        <v>45877.462500000001</v>
      </c>
      <c r="F1118" s="224">
        <f t="shared" si="17"/>
        <v>2.1527777782466728E-2</v>
      </c>
      <c r="G1118" s="225" t="s">
        <v>637</v>
      </c>
      <c r="H1118" s="225" t="s">
        <v>644</v>
      </c>
      <c r="I1118" s="225" t="s">
        <v>645</v>
      </c>
      <c r="J1118" s="225" t="s">
        <v>646</v>
      </c>
      <c r="K1118" s="1" t="s">
        <v>1125</v>
      </c>
      <c r="L1118" s="1" t="s">
        <v>648</v>
      </c>
      <c r="M1118" s="241" t="s">
        <v>618</v>
      </c>
      <c r="N1118" s="28" t="s">
        <v>1157</v>
      </c>
    </row>
    <row r="1119" spans="1:14">
      <c r="A1119" s="1" t="s">
        <v>1081</v>
      </c>
      <c r="B1119" s="1" t="s">
        <v>1073</v>
      </c>
      <c r="C1119" s="230">
        <v>45877.440972222219</v>
      </c>
      <c r="D1119" s="230">
        <v>45877.440972222219</v>
      </c>
      <c r="E1119" s="230">
        <v>45877.462500000001</v>
      </c>
      <c r="F1119" s="224">
        <f t="shared" si="17"/>
        <v>2.1527777782466728E-2</v>
      </c>
      <c r="G1119" s="225" t="s">
        <v>637</v>
      </c>
      <c r="H1119" s="225" t="s">
        <v>644</v>
      </c>
      <c r="I1119" s="225" t="s">
        <v>645</v>
      </c>
      <c r="J1119" s="225" t="s">
        <v>646</v>
      </c>
      <c r="K1119" s="1" t="s">
        <v>1125</v>
      </c>
      <c r="L1119" s="1" t="s">
        <v>648</v>
      </c>
      <c r="M1119" s="241" t="s">
        <v>618</v>
      </c>
      <c r="N1119" s="28" t="s">
        <v>1157</v>
      </c>
    </row>
    <row r="1120" spans="1:14">
      <c r="A1120" s="1" t="s">
        <v>1081</v>
      </c>
      <c r="B1120" s="1" t="s">
        <v>1074</v>
      </c>
      <c r="C1120" s="230">
        <v>45877.440972222219</v>
      </c>
      <c r="D1120" s="230">
        <v>45877.440972222219</v>
      </c>
      <c r="E1120" s="230">
        <v>45877.462500000001</v>
      </c>
      <c r="F1120" s="224">
        <f t="shared" si="17"/>
        <v>2.1527777782466728E-2</v>
      </c>
      <c r="G1120" s="225" t="s">
        <v>637</v>
      </c>
      <c r="H1120" s="225" t="s">
        <v>644</v>
      </c>
      <c r="I1120" s="225" t="s">
        <v>645</v>
      </c>
      <c r="J1120" s="225" t="s">
        <v>646</v>
      </c>
      <c r="K1120" s="1" t="s">
        <v>1125</v>
      </c>
      <c r="L1120" s="1" t="s">
        <v>648</v>
      </c>
      <c r="M1120" s="241" t="s">
        <v>618</v>
      </c>
      <c r="N1120" s="28" t="s">
        <v>1157</v>
      </c>
    </row>
    <row r="1121" spans="1:14">
      <c r="A1121" s="1" t="s">
        <v>706</v>
      </c>
      <c r="B1121" s="1" t="s">
        <v>723</v>
      </c>
      <c r="C1121" s="230">
        <v>45877.448611111111</v>
      </c>
      <c r="D1121" s="230">
        <v>45877.448611111111</v>
      </c>
      <c r="E1121" s="230">
        <v>45877.775694444441</v>
      </c>
      <c r="F1121" s="224">
        <f t="shared" si="17"/>
        <v>0.32708333332993789</v>
      </c>
      <c r="G1121" s="1" t="s">
        <v>708</v>
      </c>
      <c r="I1121" s="1" t="s">
        <v>598</v>
      </c>
      <c r="J1121" s="1" t="s">
        <v>598</v>
      </c>
      <c r="K1121" s="1" t="s">
        <v>1149</v>
      </c>
      <c r="L1121" s="1" t="s">
        <v>627</v>
      </c>
      <c r="M1121" s="241" t="s">
        <v>710</v>
      </c>
      <c r="N1121" s="28" t="s">
        <v>1150</v>
      </c>
    </row>
    <row r="1122" spans="1:14">
      <c r="A1122" s="1" t="s">
        <v>706</v>
      </c>
      <c r="B1122" s="1" t="s">
        <v>717</v>
      </c>
      <c r="C1122" s="230">
        <v>45877.448611111111</v>
      </c>
      <c r="D1122" s="230">
        <v>45877.448611111111</v>
      </c>
      <c r="E1122" s="230">
        <v>45877.775694444441</v>
      </c>
      <c r="F1122" s="224">
        <f t="shared" si="17"/>
        <v>0.32708333332993789</v>
      </c>
      <c r="G1122" s="1" t="s">
        <v>708</v>
      </c>
      <c r="I1122" s="1" t="s">
        <v>598</v>
      </c>
      <c r="J1122" s="1" t="s">
        <v>598</v>
      </c>
      <c r="K1122" s="1" t="s">
        <v>1149</v>
      </c>
      <c r="L1122" s="1" t="s">
        <v>627</v>
      </c>
      <c r="M1122" s="241" t="s">
        <v>710</v>
      </c>
      <c r="N1122" s="28" t="s">
        <v>1150</v>
      </c>
    </row>
    <row r="1123" spans="1:14">
      <c r="A1123" s="1" t="s">
        <v>706</v>
      </c>
      <c r="B1123" s="1" t="s">
        <v>728</v>
      </c>
      <c r="C1123" s="230">
        <v>45877.448611111111</v>
      </c>
      <c r="D1123" s="230">
        <v>45877.448611111111</v>
      </c>
      <c r="E1123" s="230">
        <v>45877.775694444441</v>
      </c>
      <c r="F1123" s="224">
        <f t="shared" si="17"/>
        <v>0.32708333332993789</v>
      </c>
      <c r="G1123" s="1" t="s">
        <v>708</v>
      </c>
      <c r="I1123" s="1" t="s">
        <v>598</v>
      </c>
      <c r="J1123" s="1" t="s">
        <v>598</v>
      </c>
      <c r="K1123" s="1" t="s">
        <v>1149</v>
      </c>
      <c r="L1123" s="1" t="s">
        <v>627</v>
      </c>
      <c r="M1123" s="241" t="s">
        <v>710</v>
      </c>
      <c r="N1123" s="28" t="s">
        <v>1150</v>
      </c>
    </row>
    <row r="1124" spans="1:14">
      <c r="A1124" s="1" t="s">
        <v>706</v>
      </c>
      <c r="B1124" s="1" t="s">
        <v>713</v>
      </c>
      <c r="C1124" s="230">
        <v>45877.448611111111</v>
      </c>
      <c r="D1124" s="230">
        <v>45877.448611111111</v>
      </c>
      <c r="E1124" s="230">
        <v>45877.775694444441</v>
      </c>
      <c r="F1124" s="224">
        <f t="shared" si="17"/>
        <v>0.32708333332993789</v>
      </c>
      <c r="G1124" s="1" t="s">
        <v>708</v>
      </c>
      <c r="I1124" s="1" t="s">
        <v>598</v>
      </c>
      <c r="J1124" s="1" t="s">
        <v>598</v>
      </c>
      <c r="K1124" s="1" t="s">
        <v>1149</v>
      </c>
      <c r="L1124" s="1" t="s">
        <v>627</v>
      </c>
      <c r="M1124" s="241" t="s">
        <v>710</v>
      </c>
      <c r="N1124" s="28" t="s">
        <v>1150</v>
      </c>
    </row>
    <row r="1125" spans="1:14">
      <c r="A1125" s="1" t="s">
        <v>706</v>
      </c>
      <c r="B1125" s="1" t="s">
        <v>716</v>
      </c>
      <c r="C1125" s="230">
        <v>45877.448611111111</v>
      </c>
      <c r="D1125" s="230">
        <v>45877.448611111111</v>
      </c>
      <c r="E1125" s="230">
        <v>45877.775694444441</v>
      </c>
      <c r="F1125" s="224">
        <f t="shared" si="17"/>
        <v>0.32708333332993789</v>
      </c>
      <c r="G1125" s="1" t="s">
        <v>708</v>
      </c>
      <c r="I1125" s="1" t="s">
        <v>598</v>
      </c>
      <c r="J1125" s="1" t="s">
        <v>598</v>
      </c>
      <c r="K1125" s="1" t="s">
        <v>1149</v>
      </c>
      <c r="L1125" s="1" t="s">
        <v>627</v>
      </c>
      <c r="M1125" s="241" t="s">
        <v>710</v>
      </c>
      <c r="N1125" s="28" t="s">
        <v>1150</v>
      </c>
    </row>
    <row r="1126" spans="1:14">
      <c r="A1126" s="1" t="s">
        <v>706</v>
      </c>
      <c r="B1126" s="1" t="s">
        <v>724</v>
      </c>
      <c r="C1126" s="230">
        <v>45877.448611111111</v>
      </c>
      <c r="D1126" s="230">
        <v>45877.448611111111</v>
      </c>
      <c r="E1126" s="230">
        <v>45877.775694444441</v>
      </c>
      <c r="F1126" s="224">
        <f t="shared" si="17"/>
        <v>0.32708333332993789</v>
      </c>
      <c r="G1126" s="1" t="s">
        <v>708</v>
      </c>
      <c r="I1126" s="1" t="s">
        <v>598</v>
      </c>
      <c r="J1126" s="1" t="s">
        <v>598</v>
      </c>
      <c r="K1126" s="1" t="s">
        <v>1149</v>
      </c>
      <c r="L1126" s="1" t="s">
        <v>627</v>
      </c>
      <c r="M1126" s="241" t="s">
        <v>710</v>
      </c>
      <c r="N1126" s="28" t="s">
        <v>1150</v>
      </c>
    </row>
    <row r="1127" spans="1:14">
      <c r="A1127" s="1" t="s">
        <v>706</v>
      </c>
      <c r="B1127" s="1" t="s">
        <v>721</v>
      </c>
      <c r="C1127" s="230">
        <v>45877.448611111111</v>
      </c>
      <c r="D1127" s="230">
        <v>45877.448611111111</v>
      </c>
      <c r="E1127" s="230">
        <v>45877.775694444441</v>
      </c>
      <c r="F1127" s="224">
        <f t="shared" si="17"/>
        <v>0.32708333332993789</v>
      </c>
      <c r="G1127" s="1" t="s">
        <v>708</v>
      </c>
      <c r="I1127" s="1" t="s">
        <v>598</v>
      </c>
      <c r="J1127" s="1" t="s">
        <v>598</v>
      </c>
      <c r="K1127" s="1" t="s">
        <v>1149</v>
      </c>
      <c r="L1127" s="1" t="s">
        <v>627</v>
      </c>
      <c r="M1127" s="241" t="s">
        <v>710</v>
      </c>
      <c r="N1127" s="28" t="s">
        <v>1150</v>
      </c>
    </row>
    <row r="1128" spans="1:14">
      <c r="A1128" s="1" t="s">
        <v>706</v>
      </c>
      <c r="B1128" s="1" t="s">
        <v>715</v>
      </c>
      <c r="C1128" s="230">
        <v>45877.448611111111</v>
      </c>
      <c r="D1128" s="230">
        <v>45877.448611111111</v>
      </c>
      <c r="E1128" s="230">
        <v>45877.775694444441</v>
      </c>
      <c r="F1128" s="224">
        <f t="shared" si="17"/>
        <v>0.32708333332993789</v>
      </c>
      <c r="G1128" s="1" t="s">
        <v>708</v>
      </c>
      <c r="I1128" s="1" t="s">
        <v>598</v>
      </c>
      <c r="J1128" s="1" t="s">
        <v>598</v>
      </c>
      <c r="K1128" s="1" t="s">
        <v>1149</v>
      </c>
      <c r="L1128" s="1" t="s">
        <v>627</v>
      </c>
      <c r="M1128" s="241" t="s">
        <v>710</v>
      </c>
      <c r="N1128" s="28" t="s">
        <v>1150</v>
      </c>
    </row>
    <row r="1129" spans="1:14">
      <c r="A1129" s="1" t="s">
        <v>706</v>
      </c>
      <c r="B1129" s="1" t="s">
        <v>727</v>
      </c>
      <c r="C1129" s="230">
        <v>45877.448611111111</v>
      </c>
      <c r="D1129" s="230">
        <v>45877.448611111111</v>
      </c>
      <c r="E1129" s="230">
        <v>45877.775694444441</v>
      </c>
      <c r="F1129" s="224">
        <f t="shared" si="17"/>
        <v>0.32708333332993789</v>
      </c>
      <c r="G1129" s="1" t="s">
        <v>708</v>
      </c>
      <c r="I1129" s="1" t="s">
        <v>598</v>
      </c>
      <c r="J1129" s="1" t="s">
        <v>598</v>
      </c>
      <c r="K1129" s="1" t="s">
        <v>1149</v>
      </c>
      <c r="L1129" s="1" t="s">
        <v>627</v>
      </c>
      <c r="M1129" s="241" t="s">
        <v>710</v>
      </c>
      <c r="N1129" s="28" t="s">
        <v>1150</v>
      </c>
    </row>
    <row r="1130" spans="1:14">
      <c r="A1130" s="1" t="s">
        <v>706</v>
      </c>
      <c r="B1130" s="1" t="s">
        <v>725</v>
      </c>
      <c r="C1130" s="230">
        <v>45877.448611111111</v>
      </c>
      <c r="D1130" s="230">
        <v>45877.448611111111</v>
      </c>
      <c r="E1130" s="230">
        <v>45877.775694444441</v>
      </c>
      <c r="F1130" s="224">
        <f t="shared" si="17"/>
        <v>0.32708333332993789</v>
      </c>
      <c r="G1130" s="1" t="s">
        <v>708</v>
      </c>
      <c r="I1130" s="1" t="s">
        <v>598</v>
      </c>
      <c r="J1130" s="1" t="s">
        <v>598</v>
      </c>
      <c r="K1130" s="1" t="s">
        <v>1149</v>
      </c>
      <c r="L1130" s="1" t="s">
        <v>627</v>
      </c>
      <c r="M1130" s="241" t="s">
        <v>710</v>
      </c>
      <c r="N1130" s="28" t="s">
        <v>1150</v>
      </c>
    </row>
    <row r="1131" spans="1:14">
      <c r="A1131" s="1" t="s">
        <v>706</v>
      </c>
      <c r="B1131" s="1" t="s">
        <v>714</v>
      </c>
      <c r="C1131" s="230">
        <v>45877.448611111111</v>
      </c>
      <c r="D1131" s="230">
        <v>45877.448611111111</v>
      </c>
      <c r="E1131" s="230">
        <v>45877.775694444441</v>
      </c>
      <c r="F1131" s="224">
        <f t="shared" si="17"/>
        <v>0.32708333332993789</v>
      </c>
      <c r="G1131" s="1" t="s">
        <v>708</v>
      </c>
      <c r="I1131" s="1" t="s">
        <v>598</v>
      </c>
      <c r="J1131" s="1" t="s">
        <v>598</v>
      </c>
      <c r="K1131" s="1" t="s">
        <v>1149</v>
      </c>
      <c r="L1131" s="1" t="s">
        <v>627</v>
      </c>
      <c r="M1131" s="241" t="s">
        <v>710</v>
      </c>
      <c r="N1131" s="28" t="s">
        <v>1150</v>
      </c>
    </row>
    <row r="1132" spans="1:14">
      <c r="A1132" s="1" t="s">
        <v>706</v>
      </c>
      <c r="B1132" s="1" t="s">
        <v>718</v>
      </c>
      <c r="C1132" s="230">
        <v>45877.448611111111</v>
      </c>
      <c r="D1132" s="230">
        <v>45877.448611111111</v>
      </c>
      <c r="E1132" s="230">
        <v>45877.775694444441</v>
      </c>
      <c r="F1132" s="224">
        <f t="shared" si="17"/>
        <v>0.32708333332993789</v>
      </c>
      <c r="G1132" s="1" t="s">
        <v>708</v>
      </c>
      <c r="I1132" s="1" t="s">
        <v>598</v>
      </c>
      <c r="J1132" s="1" t="s">
        <v>598</v>
      </c>
      <c r="K1132" s="1" t="s">
        <v>1149</v>
      </c>
      <c r="L1132" s="1" t="s">
        <v>627</v>
      </c>
      <c r="M1132" s="241" t="s">
        <v>710</v>
      </c>
      <c r="N1132" s="28" t="s">
        <v>1150</v>
      </c>
    </row>
    <row r="1133" spans="1:14">
      <c r="A1133" s="1" t="s">
        <v>706</v>
      </c>
      <c r="B1133" s="1" t="s">
        <v>722</v>
      </c>
      <c r="C1133" s="230">
        <v>45877.448611111111</v>
      </c>
      <c r="D1133" s="230">
        <v>45877.448611111111</v>
      </c>
      <c r="E1133" s="230">
        <v>45877.775694444441</v>
      </c>
      <c r="F1133" s="224">
        <f t="shared" si="17"/>
        <v>0.32708333332993789</v>
      </c>
      <c r="G1133" s="1" t="s">
        <v>708</v>
      </c>
      <c r="I1133" s="1" t="s">
        <v>598</v>
      </c>
      <c r="J1133" s="1" t="s">
        <v>598</v>
      </c>
      <c r="K1133" s="1" t="s">
        <v>1149</v>
      </c>
      <c r="L1133" s="1" t="s">
        <v>627</v>
      </c>
      <c r="M1133" s="241" t="s">
        <v>710</v>
      </c>
      <c r="N1133" s="28" t="s">
        <v>1150</v>
      </c>
    </row>
    <row r="1134" spans="1:14">
      <c r="A1134" s="1" t="s">
        <v>706</v>
      </c>
      <c r="B1134" s="1" t="s">
        <v>707</v>
      </c>
      <c r="C1134" s="230">
        <v>45877.448611111111</v>
      </c>
      <c r="D1134" s="230">
        <v>45877.448611111111</v>
      </c>
      <c r="E1134" s="230">
        <v>45877.775694444441</v>
      </c>
      <c r="F1134" s="224">
        <f t="shared" si="17"/>
        <v>0.32708333332993789</v>
      </c>
      <c r="G1134" s="1" t="s">
        <v>708</v>
      </c>
      <c r="I1134" s="1" t="s">
        <v>598</v>
      </c>
      <c r="J1134" s="1" t="s">
        <v>598</v>
      </c>
      <c r="K1134" s="1" t="s">
        <v>1149</v>
      </c>
      <c r="L1134" s="1" t="s">
        <v>627</v>
      </c>
      <c r="M1134" s="241" t="s">
        <v>710</v>
      </c>
      <c r="N1134" s="28" t="s">
        <v>1150</v>
      </c>
    </row>
    <row r="1135" spans="1:14">
      <c r="A1135" s="1" t="s">
        <v>706</v>
      </c>
      <c r="B1135" s="1" t="s">
        <v>712</v>
      </c>
      <c r="C1135" s="230">
        <v>45877.448611111111</v>
      </c>
      <c r="D1135" s="230">
        <v>45877.448611111111</v>
      </c>
      <c r="E1135" s="230">
        <v>45877.775694444441</v>
      </c>
      <c r="F1135" s="224">
        <f t="shared" si="17"/>
        <v>0.32708333332993789</v>
      </c>
      <c r="G1135" s="1" t="s">
        <v>708</v>
      </c>
      <c r="I1135" s="1" t="s">
        <v>598</v>
      </c>
      <c r="J1135" s="1" t="s">
        <v>598</v>
      </c>
      <c r="K1135" s="1" t="s">
        <v>1149</v>
      </c>
      <c r="L1135" s="1" t="s">
        <v>627</v>
      </c>
      <c r="M1135" s="241" t="s">
        <v>710</v>
      </c>
      <c r="N1135" s="28" t="s">
        <v>1150</v>
      </c>
    </row>
    <row r="1136" spans="1:14">
      <c r="A1136" s="1" t="s">
        <v>706</v>
      </c>
      <c r="B1136" s="1" t="s">
        <v>719</v>
      </c>
      <c r="C1136" s="230">
        <v>45877.448611111111</v>
      </c>
      <c r="D1136" s="230">
        <v>45877.448611111111</v>
      </c>
      <c r="E1136" s="230">
        <v>45877.775694444441</v>
      </c>
      <c r="F1136" s="224">
        <f t="shared" si="17"/>
        <v>0.32708333332993789</v>
      </c>
      <c r="G1136" s="1" t="s">
        <v>708</v>
      </c>
      <c r="I1136" s="1" t="s">
        <v>598</v>
      </c>
      <c r="J1136" s="1" t="s">
        <v>598</v>
      </c>
      <c r="K1136" s="1" t="s">
        <v>1149</v>
      </c>
      <c r="L1136" s="1" t="s">
        <v>627</v>
      </c>
      <c r="M1136" s="241" t="s">
        <v>710</v>
      </c>
      <c r="N1136" s="28" t="s">
        <v>1150</v>
      </c>
    </row>
    <row r="1137" spans="1:15">
      <c r="A1137" s="1" t="s">
        <v>706</v>
      </c>
      <c r="B1137" s="1" t="s">
        <v>726</v>
      </c>
      <c r="C1137" s="230">
        <v>45877.448611111111</v>
      </c>
      <c r="D1137" s="230">
        <v>45877.448611111111</v>
      </c>
      <c r="E1137" s="230">
        <v>45877.775694444441</v>
      </c>
      <c r="F1137" s="224">
        <f t="shared" si="17"/>
        <v>0.32708333332993789</v>
      </c>
      <c r="G1137" s="1" t="s">
        <v>708</v>
      </c>
      <c r="I1137" s="1" t="s">
        <v>598</v>
      </c>
      <c r="J1137" s="1" t="s">
        <v>598</v>
      </c>
      <c r="K1137" s="1" t="s">
        <v>1149</v>
      </c>
      <c r="L1137" s="1" t="s">
        <v>627</v>
      </c>
      <c r="M1137" s="241" t="s">
        <v>710</v>
      </c>
      <c r="N1137" s="28" t="s">
        <v>1150</v>
      </c>
    </row>
    <row r="1138" spans="1:15">
      <c r="A1138" s="1" t="s">
        <v>706</v>
      </c>
      <c r="B1138" s="1" t="s">
        <v>720</v>
      </c>
      <c r="C1138" s="230">
        <v>45877.448611111111</v>
      </c>
      <c r="D1138" s="230">
        <v>45877.448611111111</v>
      </c>
      <c r="E1138" s="230">
        <v>45877.775694444441</v>
      </c>
      <c r="F1138" s="224">
        <f t="shared" si="17"/>
        <v>0.32708333332993789</v>
      </c>
      <c r="G1138" s="1" t="s">
        <v>708</v>
      </c>
      <c r="I1138" s="1" t="s">
        <v>598</v>
      </c>
      <c r="J1138" s="1" t="s">
        <v>598</v>
      </c>
      <c r="K1138" s="1" t="s">
        <v>1149</v>
      </c>
      <c r="L1138" s="1" t="s">
        <v>627</v>
      </c>
      <c r="M1138" s="241" t="s">
        <v>710</v>
      </c>
      <c r="N1138" s="28" t="s">
        <v>1150</v>
      </c>
      <c r="O1138" t="e" vm="4">
        <v>#VALUE!</v>
      </c>
    </row>
    <row r="1139" spans="1:15">
      <c r="A1139" s="1" t="s">
        <v>623</v>
      </c>
      <c r="B1139" s="1" t="s">
        <v>624</v>
      </c>
      <c r="C1139" s="230">
        <v>45877.532638888886</v>
      </c>
      <c r="D1139" s="230">
        <v>45877.532638888886</v>
      </c>
      <c r="E1139" s="230">
        <v>45877.541666666664</v>
      </c>
      <c r="F1139" s="224">
        <f t="shared" si="17"/>
        <v>9.0277777781011537E-3</v>
      </c>
      <c r="G1139" s="225" t="s">
        <v>637</v>
      </c>
      <c r="H1139" s="225" t="s">
        <v>644</v>
      </c>
      <c r="I1139" s="225" t="s">
        <v>645</v>
      </c>
      <c r="J1139" s="225" t="s">
        <v>646</v>
      </c>
      <c r="K1139" s="1" t="s">
        <v>1125</v>
      </c>
      <c r="L1139" s="1" t="s">
        <v>648</v>
      </c>
      <c r="M1139" s="241" t="s">
        <v>618</v>
      </c>
      <c r="N1139" s="28" t="s">
        <v>1157</v>
      </c>
      <c r="O1139" t="e" vm="4">
        <v>#VALUE!</v>
      </c>
    </row>
    <row r="1140" spans="1:15">
      <c r="A1140" s="1" t="s">
        <v>623</v>
      </c>
      <c r="B1140" s="1" t="s">
        <v>658</v>
      </c>
      <c r="C1140" s="230">
        <v>45877.532638888886</v>
      </c>
      <c r="D1140" s="230">
        <v>45877.532638888886</v>
      </c>
      <c r="E1140" s="230">
        <v>45877.541666666664</v>
      </c>
      <c r="F1140" s="224">
        <f t="shared" si="17"/>
        <v>9.0277777781011537E-3</v>
      </c>
      <c r="G1140" s="225" t="s">
        <v>637</v>
      </c>
      <c r="H1140" s="225" t="s">
        <v>644</v>
      </c>
      <c r="I1140" s="225" t="s">
        <v>645</v>
      </c>
      <c r="J1140" s="225" t="s">
        <v>646</v>
      </c>
      <c r="K1140" s="1" t="s">
        <v>1125</v>
      </c>
      <c r="L1140" s="1" t="s">
        <v>648</v>
      </c>
      <c r="M1140" s="241" t="s">
        <v>618</v>
      </c>
      <c r="N1140" s="28" t="s">
        <v>1157</v>
      </c>
      <c r="O1140" t="e" vm="4">
        <v>#VALUE!</v>
      </c>
    </row>
    <row r="1141" spans="1:15">
      <c r="A1141" s="1" t="s">
        <v>623</v>
      </c>
      <c r="B1141" s="1" t="s">
        <v>622</v>
      </c>
      <c r="C1141" s="230">
        <v>45877.532638888886</v>
      </c>
      <c r="D1141" s="230">
        <v>45877.532638888886</v>
      </c>
      <c r="E1141" s="230">
        <v>45877.541666666664</v>
      </c>
      <c r="F1141" s="224">
        <f t="shared" si="17"/>
        <v>9.0277777781011537E-3</v>
      </c>
      <c r="G1141" s="225" t="s">
        <v>637</v>
      </c>
      <c r="H1141" s="225" t="s">
        <v>644</v>
      </c>
      <c r="I1141" s="225" t="s">
        <v>645</v>
      </c>
      <c r="J1141" s="225" t="s">
        <v>646</v>
      </c>
      <c r="K1141" s="1" t="s">
        <v>1125</v>
      </c>
      <c r="L1141" s="1" t="s">
        <v>648</v>
      </c>
      <c r="M1141" s="241" t="s">
        <v>618</v>
      </c>
      <c r="N1141" s="28" t="s">
        <v>1157</v>
      </c>
      <c r="O1141" t="e" vm="4">
        <v>#VALUE!</v>
      </c>
    </row>
    <row r="1142" spans="1:15">
      <c r="A1142" s="1" t="s">
        <v>623</v>
      </c>
      <c r="B1142" s="1" t="s">
        <v>659</v>
      </c>
      <c r="C1142" s="230">
        <v>45877.532638888886</v>
      </c>
      <c r="D1142" s="230">
        <v>45877.532638888886</v>
      </c>
      <c r="E1142" s="230">
        <v>45877.541666666664</v>
      </c>
      <c r="F1142" s="224">
        <f t="shared" si="17"/>
        <v>9.0277777781011537E-3</v>
      </c>
      <c r="G1142" s="225" t="s">
        <v>637</v>
      </c>
      <c r="H1142" s="225" t="s">
        <v>644</v>
      </c>
      <c r="I1142" s="225" t="s">
        <v>645</v>
      </c>
      <c r="J1142" s="225" t="s">
        <v>646</v>
      </c>
      <c r="K1142" s="1" t="s">
        <v>1125</v>
      </c>
      <c r="L1142" s="1" t="s">
        <v>648</v>
      </c>
      <c r="M1142" s="241" t="s">
        <v>618</v>
      </c>
      <c r="N1142" s="28" t="s">
        <v>1157</v>
      </c>
      <c r="O1142" t="e" vm="4">
        <v>#VALUE!</v>
      </c>
    </row>
    <row r="1143" spans="1:15">
      <c r="A1143" s="1" t="s">
        <v>623</v>
      </c>
      <c r="B1143" s="1" t="s">
        <v>660</v>
      </c>
      <c r="C1143" s="230">
        <v>45877.532638888886</v>
      </c>
      <c r="D1143" s="230">
        <v>45877.532638888886</v>
      </c>
      <c r="E1143" s="230">
        <v>45877.541666666664</v>
      </c>
      <c r="F1143" s="224">
        <f t="shared" si="17"/>
        <v>9.0277777781011537E-3</v>
      </c>
      <c r="G1143" s="225" t="s">
        <v>637</v>
      </c>
      <c r="H1143" s="225" t="s">
        <v>644</v>
      </c>
      <c r="I1143" s="225" t="s">
        <v>645</v>
      </c>
      <c r="J1143" s="225" t="s">
        <v>646</v>
      </c>
      <c r="K1143" s="1" t="s">
        <v>1125</v>
      </c>
      <c r="L1143" s="1" t="s">
        <v>648</v>
      </c>
      <c r="M1143" s="241" t="s">
        <v>618</v>
      </c>
      <c r="N1143" s="28" t="s">
        <v>1157</v>
      </c>
      <c r="O1143" t="e" vm="4">
        <v>#VALUE!</v>
      </c>
    </row>
    <row r="1144" spans="1:15">
      <c r="A1144" s="225" t="s">
        <v>857</v>
      </c>
      <c r="B1144" s="28" t="s">
        <v>658</v>
      </c>
      <c r="C1144" s="230">
        <v>45877.559027777781</v>
      </c>
      <c r="D1144" s="230">
        <v>45877.559027777781</v>
      </c>
      <c r="E1144" s="230">
        <v>45877.600694444445</v>
      </c>
      <c r="F1144" s="224">
        <f t="shared" si="17"/>
        <v>4.1666666664241347E-2</v>
      </c>
      <c r="G1144" s="225" t="s">
        <v>637</v>
      </c>
      <c r="H1144" s="225" t="s">
        <v>644</v>
      </c>
      <c r="I1144" s="225" t="s">
        <v>645</v>
      </c>
      <c r="J1144" s="225" t="s">
        <v>646</v>
      </c>
      <c r="K1144" s="1" t="s">
        <v>1125</v>
      </c>
      <c r="L1144" s="1" t="s">
        <v>648</v>
      </c>
      <c r="M1144" s="241" t="s">
        <v>618</v>
      </c>
      <c r="N1144" s="28" t="s">
        <v>1157</v>
      </c>
      <c r="O1144" t="e" vm="4">
        <v>#VALUE!</v>
      </c>
    </row>
    <row r="1145" spans="1:15">
      <c r="A1145" s="225" t="s">
        <v>857</v>
      </c>
      <c r="B1145" s="28" t="s">
        <v>651</v>
      </c>
      <c r="C1145" s="230">
        <v>45877.559027777781</v>
      </c>
      <c r="D1145" s="230">
        <v>45877.559027777781</v>
      </c>
      <c r="E1145" s="230">
        <v>45877.600694444445</v>
      </c>
      <c r="F1145" s="224">
        <f t="shared" si="17"/>
        <v>4.1666666664241347E-2</v>
      </c>
      <c r="G1145" s="225" t="s">
        <v>637</v>
      </c>
      <c r="H1145" s="225" t="s">
        <v>644</v>
      </c>
      <c r="I1145" s="225" t="s">
        <v>645</v>
      </c>
      <c r="J1145" s="225" t="s">
        <v>646</v>
      </c>
      <c r="K1145" s="1" t="s">
        <v>1125</v>
      </c>
      <c r="L1145" s="1" t="s">
        <v>648</v>
      </c>
      <c r="M1145" s="241" t="s">
        <v>618</v>
      </c>
      <c r="N1145" s="28" t="s">
        <v>1157</v>
      </c>
      <c r="O1145" t="e" vm="4">
        <v>#VALUE!</v>
      </c>
    </row>
    <row r="1146" spans="1:15">
      <c r="A1146" s="225" t="s">
        <v>857</v>
      </c>
      <c r="B1146" s="28" t="s">
        <v>659</v>
      </c>
      <c r="C1146" s="230">
        <v>45877.559027777781</v>
      </c>
      <c r="D1146" s="230">
        <v>45877.559027777781</v>
      </c>
      <c r="E1146" s="230">
        <v>45877.600694444445</v>
      </c>
      <c r="F1146" s="224">
        <f t="shared" si="17"/>
        <v>4.1666666664241347E-2</v>
      </c>
      <c r="G1146" s="225" t="s">
        <v>637</v>
      </c>
      <c r="H1146" s="225" t="s">
        <v>644</v>
      </c>
      <c r="I1146" s="225" t="s">
        <v>645</v>
      </c>
      <c r="J1146" s="225" t="s">
        <v>646</v>
      </c>
      <c r="K1146" s="1" t="s">
        <v>1125</v>
      </c>
      <c r="L1146" s="1" t="s">
        <v>648</v>
      </c>
      <c r="M1146" s="241" t="s">
        <v>618</v>
      </c>
      <c r="N1146" s="28" t="s">
        <v>1157</v>
      </c>
      <c r="O1146" t="e" vm="4">
        <v>#VALUE!</v>
      </c>
    </row>
    <row r="1147" spans="1:15">
      <c r="A1147" s="225" t="s">
        <v>857</v>
      </c>
      <c r="B1147" s="28" t="s">
        <v>622</v>
      </c>
      <c r="C1147" s="230">
        <v>45877.559027777781</v>
      </c>
      <c r="D1147" s="230">
        <v>45877.559027777781</v>
      </c>
      <c r="E1147" s="230">
        <v>45877.600694444445</v>
      </c>
      <c r="F1147" s="224">
        <f t="shared" si="17"/>
        <v>4.1666666664241347E-2</v>
      </c>
      <c r="G1147" s="225" t="s">
        <v>637</v>
      </c>
      <c r="H1147" s="225" t="s">
        <v>644</v>
      </c>
      <c r="I1147" s="225" t="s">
        <v>645</v>
      </c>
      <c r="J1147" s="225" t="s">
        <v>646</v>
      </c>
      <c r="K1147" s="1" t="s">
        <v>1125</v>
      </c>
      <c r="L1147" s="1" t="s">
        <v>648</v>
      </c>
      <c r="M1147" s="241" t="s">
        <v>618</v>
      </c>
      <c r="N1147" s="28" t="s">
        <v>1157</v>
      </c>
      <c r="O1147" t="e" vm="4">
        <v>#VALUE!</v>
      </c>
    </row>
    <row r="1148" spans="1:15">
      <c r="A1148" s="225" t="s">
        <v>845</v>
      </c>
      <c r="B1148" s="123" t="s">
        <v>839</v>
      </c>
      <c r="C1148" s="230">
        <v>45877.675000000003</v>
      </c>
      <c r="D1148" s="230">
        <v>45877.675000000003</v>
      </c>
      <c r="E1148" s="230">
        <v>45877.684027777781</v>
      </c>
      <c r="F1148" s="224">
        <f t="shared" si="17"/>
        <v>9.0277777781011537E-3</v>
      </c>
      <c r="G1148" s="1" t="s">
        <v>708</v>
      </c>
      <c r="I1148" s="1" t="s">
        <v>598</v>
      </c>
      <c r="J1148" s="1" t="s">
        <v>598</v>
      </c>
      <c r="K1148" s="1" t="s">
        <v>1158</v>
      </c>
      <c r="L1148" s="1" t="s">
        <v>627</v>
      </c>
      <c r="M1148" s="241" t="s">
        <v>710</v>
      </c>
      <c r="N1148" s="28" t="s">
        <v>1159</v>
      </c>
      <c r="O1148" t="e" vm="4">
        <v>#VALUE!</v>
      </c>
    </row>
    <row r="1149" spans="1:15">
      <c r="A1149" s="225" t="s">
        <v>845</v>
      </c>
      <c r="B1149" s="123" t="s">
        <v>840</v>
      </c>
      <c r="C1149" s="230">
        <v>45877.675000000003</v>
      </c>
      <c r="D1149" s="230">
        <v>45877.675000000003</v>
      </c>
      <c r="E1149" s="230">
        <v>45877.684027777781</v>
      </c>
      <c r="F1149" s="224">
        <f t="shared" si="17"/>
        <v>9.0277777781011537E-3</v>
      </c>
      <c r="G1149" s="1" t="s">
        <v>708</v>
      </c>
      <c r="I1149" s="1" t="s">
        <v>598</v>
      </c>
      <c r="J1149" s="1" t="s">
        <v>598</v>
      </c>
      <c r="K1149" s="1" t="s">
        <v>1158</v>
      </c>
      <c r="L1149" s="1" t="s">
        <v>627</v>
      </c>
      <c r="M1149" s="241" t="s">
        <v>710</v>
      </c>
      <c r="N1149" s="28" t="s">
        <v>1159</v>
      </c>
      <c r="O1149" t="e" vm="4">
        <v>#VALUE!</v>
      </c>
    </row>
    <row r="1150" spans="1:15">
      <c r="A1150" s="225" t="s">
        <v>845</v>
      </c>
      <c r="B1150" s="123" t="s">
        <v>838</v>
      </c>
      <c r="C1150" s="230">
        <v>45877.675000000003</v>
      </c>
      <c r="D1150" s="230">
        <v>45877.675000000003</v>
      </c>
      <c r="E1150" s="230">
        <v>45877.684027777781</v>
      </c>
      <c r="F1150" s="224">
        <f t="shared" si="17"/>
        <v>9.0277777781011537E-3</v>
      </c>
      <c r="G1150" s="1" t="s">
        <v>708</v>
      </c>
      <c r="I1150" s="1" t="s">
        <v>598</v>
      </c>
      <c r="J1150" s="1" t="s">
        <v>598</v>
      </c>
      <c r="K1150" s="1" t="s">
        <v>1158</v>
      </c>
      <c r="L1150" s="1" t="s">
        <v>627</v>
      </c>
      <c r="M1150" s="241" t="s">
        <v>710</v>
      </c>
      <c r="N1150" s="28" t="s">
        <v>1159</v>
      </c>
      <c r="O1150" t="e" vm="4">
        <v>#VALUE!</v>
      </c>
    </row>
    <row r="1151" spans="1:15">
      <c r="A1151" s="1" t="s">
        <v>870</v>
      </c>
      <c r="B1151" s="1" t="s">
        <v>612</v>
      </c>
      <c r="C1151" s="230">
        <v>45878.359722222223</v>
      </c>
      <c r="D1151" s="230">
        <v>45878.359722222223</v>
      </c>
      <c r="E1151" s="230">
        <v>45878.379861111112</v>
      </c>
      <c r="F1151" s="224">
        <f t="shared" si="17"/>
        <v>2.0138888889050577E-2</v>
      </c>
      <c r="G1151" s="225" t="s">
        <v>637</v>
      </c>
      <c r="H1151" s="225" t="s">
        <v>644</v>
      </c>
      <c r="I1151" s="225" t="s">
        <v>645</v>
      </c>
      <c r="J1151" s="225" t="s">
        <v>646</v>
      </c>
      <c r="K1151" s="1" t="s">
        <v>1125</v>
      </c>
      <c r="L1151" s="1" t="s">
        <v>648</v>
      </c>
      <c r="M1151" s="241" t="s">
        <v>1138</v>
      </c>
      <c r="N1151" s="121" t="s">
        <v>1138</v>
      </c>
    </row>
    <row r="1152" spans="1:15">
      <c r="A1152" s="1" t="s">
        <v>643</v>
      </c>
      <c r="B1152" s="1" t="s">
        <v>612</v>
      </c>
      <c r="C1152" s="230">
        <v>45878.359722222223</v>
      </c>
      <c r="D1152" s="230">
        <v>45878.359722222223</v>
      </c>
      <c r="E1152" s="230">
        <v>45878.379861111112</v>
      </c>
      <c r="F1152" s="224">
        <f t="shared" si="17"/>
        <v>2.0138888889050577E-2</v>
      </c>
      <c r="G1152" s="225" t="s">
        <v>637</v>
      </c>
      <c r="H1152" s="225" t="s">
        <v>644</v>
      </c>
      <c r="I1152" s="225" t="s">
        <v>645</v>
      </c>
      <c r="J1152" s="225" t="s">
        <v>646</v>
      </c>
      <c r="K1152" s="1" t="s">
        <v>1125</v>
      </c>
      <c r="L1152" s="1" t="s">
        <v>648</v>
      </c>
      <c r="M1152" s="241" t="s">
        <v>1138</v>
      </c>
      <c r="N1152" s="121" t="s">
        <v>1138</v>
      </c>
    </row>
    <row r="1153" spans="1:14">
      <c r="A1153" s="1" t="s">
        <v>863</v>
      </c>
      <c r="B1153" s="1" t="s">
        <v>914</v>
      </c>
      <c r="C1153" s="230">
        <v>45878.449305555558</v>
      </c>
      <c r="D1153" s="230">
        <v>45878.449305555558</v>
      </c>
      <c r="E1153" s="230">
        <v>45878.59375</v>
      </c>
      <c r="F1153" s="224">
        <f t="shared" si="17"/>
        <v>0.1444444444423425</v>
      </c>
      <c r="G1153" s="1" t="s">
        <v>613</v>
      </c>
      <c r="I1153" s="1" t="s">
        <v>750</v>
      </c>
      <c r="J1153" s="1" t="s">
        <v>275</v>
      </c>
      <c r="K1153" s="1" t="s">
        <v>865</v>
      </c>
      <c r="L1153" s="1" t="s">
        <v>1089</v>
      </c>
      <c r="M1153" s="241" t="s">
        <v>618</v>
      </c>
      <c r="N1153" s="28" t="s">
        <v>1160</v>
      </c>
    </row>
    <row r="1154" spans="1:14">
      <c r="A1154" s="1" t="s">
        <v>862</v>
      </c>
      <c r="B1154" s="1" t="s">
        <v>612</v>
      </c>
      <c r="C1154" s="230">
        <v>45878.690972222219</v>
      </c>
      <c r="D1154" s="230">
        <v>45878.690972222219</v>
      </c>
      <c r="E1154" s="230">
        <v>45879.28125</v>
      </c>
      <c r="F1154" s="224">
        <f t="shared" ref="F1154:F1217" si="18">E1154-D1154</f>
        <v>0.59027777778101154</v>
      </c>
      <c r="G1154" s="1" t="s">
        <v>613</v>
      </c>
      <c r="I1154" s="1" t="s">
        <v>614</v>
      </c>
      <c r="J1154" s="1" t="s">
        <v>615</v>
      </c>
      <c r="K1154" s="1" t="s">
        <v>1161</v>
      </c>
      <c r="L1154" s="1" t="s">
        <v>617</v>
      </c>
      <c r="M1154" s="241" t="s">
        <v>618</v>
      </c>
      <c r="N1154" s="225" t="s">
        <v>1117</v>
      </c>
    </row>
    <row r="1155" spans="1:14">
      <c r="A1155" s="1" t="s">
        <v>870</v>
      </c>
      <c r="B1155" s="1" t="s">
        <v>612</v>
      </c>
      <c r="C1155" s="230">
        <v>45878.690972222219</v>
      </c>
      <c r="D1155" s="230">
        <v>45878.690972222219</v>
      </c>
      <c r="E1155" s="230">
        <v>45879.28125</v>
      </c>
      <c r="F1155" s="224">
        <f t="shared" si="18"/>
        <v>0.59027777778101154</v>
      </c>
      <c r="G1155" s="1" t="s">
        <v>613</v>
      </c>
      <c r="I1155" s="1" t="s">
        <v>614</v>
      </c>
      <c r="J1155" s="1" t="s">
        <v>615</v>
      </c>
      <c r="K1155" s="1" t="s">
        <v>1161</v>
      </c>
      <c r="L1155" s="1" t="s">
        <v>617</v>
      </c>
      <c r="M1155" s="241" t="s">
        <v>618</v>
      </c>
      <c r="N1155" s="225" t="s">
        <v>1117</v>
      </c>
    </row>
    <row r="1156" spans="1:14">
      <c r="A1156" s="1" t="s">
        <v>643</v>
      </c>
      <c r="B1156" s="1" t="s">
        <v>612</v>
      </c>
      <c r="C1156" s="230">
        <v>45878.690972222219</v>
      </c>
      <c r="D1156" s="230">
        <v>45878.690972222219</v>
      </c>
      <c r="E1156" s="230">
        <v>45879.28125</v>
      </c>
      <c r="F1156" s="224">
        <f t="shared" si="18"/>
        <v>0.59027777778101154</v>
      </c>
      <c r="G1156" s="1" t="s">
        <v>613</v>
      </c>
      <c r="I1156" s="1" t="s">
        <v>614</v>
      </c>
      <c r="J1156" s="1" t="s">
        <v>615</v>
      </c>
      <c r="K1156" s="1" t="s">
        <v>1161</v>
      </c>
      <c r="L1156" s="1" t="s">
        <v>617</v>
      </c>
      <c r="M1156" s="241" t="s">
        <v>618</v>
      </c>
      <c r="N1156" s="225" t="s">
        <v>1117</v>
      </c>
    </row>
    <row r="1157" spans="1:14">
      <c r="A1157" s="1" t="s">
        <v>759</v>
      </c>
      <c r="B1157" s="1" t="s">
        <v>612</v>
      </c>
      <c r="C1157" s="230">
        <v>45878.690972222219</v>
      </c>
      <c r="D1157" s="230">
        <v>45878.690972222219</v>
      </c>
      <c r="E1157" s="230">
        <v>45879.28125</v>
      </c>
      <c r="F1157" s="224">
        <f t="shared" si="18"/>
        <v>0.59027777778101154</v>
      </c>
      <c r="G1157" s="1" t="s">
        <v>613</v>
      </c>
      <c r="I1157" s="1" t="s">
        <v>614</v>
      </c>
      <c r="J1157" s="1" t="s">
        <v>615</v>
      </c>
      <c r="K1157" s="1" t="s">
        <v>1161</v>
      </c>
      <c r="L1157" s="1" t="s">
        <v>617</v>
      </c>
      <c r="M1157" s="241" t="s">
        <v>618</v>
      </c>
      <c r="N1157" s="225" t="s">
        <v>1117</v>
      </c>
    </row>
    <row r="1158" spans="1:14">
      <c r="A1158" s="1" t="s">
        <v>850</v>
      </c>
      <c r="B1158" s="1" t="s">
        <v>612</v>
      </c>
      <c r="C1158" s="230">
        <v>45878.690972222219</v>
      </c>
      <c r="D1158" s="230">
        <v>45878.690972222219</v>
      </c>
      <c r="E1158" s="230">
        <v>45879.28125</v>
      </c>
      <c r="F1158" s="224">
        <f t="shared" si="18"/>
        <v>0.59027777778101154</v>
      </c>
      <c r="G1158" s="1" t="s">
        <v>613</v>
      </c>
      <c r="I1158" s="1" t="s">
        <v>614</v>
      </c>
      <c r="J1158" s="1" t="s">
        <v>615</v>
      </c>
      <c r="K1158" s="1" t="s">
        <v>1161</v>
      </c>
      <c r="L1158" s="1" t="s">
        <v>617</v>
      </c>
      <c r="M1158" s="241" t="s">
        <v>618</v>
      </c>
      <c r="N1158" s="225" t="s">
        <v>1117</v>
      </c>
    </row>
    <row r="1159" spans="1:14">
      <c r="A1159" s="1" t="s">
        <v>706</v>
      </c>
      <c r="B1159" s="1" t="s">
        <v>723</v>
      </c>
      <c r="C1159" s="230">
        <v>45879.470138888886</v>
      </c>
      <c r="D1159" s="230">
        <v>45879.470138888886</v>
      </c>
      <c r="E1159" s="230">
        <v>45879.490277777775</v>
      </c>
      <c r="F1159" s="224">
        <f t="shared" si="18"/>
        <v>2.0138888889050577E-2</v>
      </c>
      <c r="G1159" s="225" t="s">
        <v>637</v>
      </c>
      <c r="H1159" s="225" t="s">
        <v>644</v>
      </c>
      <c r="I1159" s="225" t="s">
        <v>770</v>
      </c>
      <c r="J1159" s="225" t="s">
        <v>771</v>
      </c>
      <c r="K1159" s="1" t="s">
        <v>1162</v>
      </c>
      <c r="L1159" s="1" t="s">
        <v>773</v>
      </c>
      <c r="M1159" s="241" t="s">
        <v>618</v>
      </c>
      <c r="N1159" s="28" t="s">
        <v>1163</v>
      </c>
    </row>
    <row r="1160" spans="1:14">
      <c r="A1160" s="1" t="s">
        <v>706</v>
      </c>
      <c r="B1160" s="1" t="s">
        <v>717</v>
      </c>
      <c r="C1160" s="230">
        <v>45879.470138888886</v>
      </c>
      <c r="D1160" s="230">
        <v>45879.470138888886</v>
      </c>
      <c r="E1160" s="230">
        <v>45879.490277777775</v>
      </c>
      <c r="F1160" s="224">
        <f t="shared" si="18"/>
        <v>2.0138888889050577E-2</v>
      </c>
      <c r="G1160" s="225" t="s">
        <v>637</v>
      </c>
      <c r="H1160" s="225" t="s">
        <v>644</v>
      </c>
      <c r="I1160" s="225" t="s">
        <v>770</v>
      </c>
      <c r="J1160" s="225" t="s">
        <v>771</v>
      </c>
      <c r="K1160" s="1" t="s">
        <v>1162</v>
      </c>
      <c r="L1160" s="1" t="s">
        <v>773</v>
      </c>
      <c r="M1160" s="241" t="s">
        <v>618</v>
      </c>
      <c r="N1160" s="28" t="s">
        <v>1163</v>
      </c>
    </row>
    <row r="1161" spans="1:14">
      <c r="A1161" s="1" t="s">
        <v>706</v>
      </c>
      <c r="B1161" s="1" t="s">
        <v>728</v>
      </c>
      <c r="C1161" s="230">
        <v>45879.470138888886</v>
      </c>
      <c r="D1161" s="230">
        <v>45879.470138888886</v>
      </c>
      <c r="E1161" s="230">
        <v>45879.490277777775</v>
      </c>
      <c r="F1161" s="224">
        <f t="shared" si="18"/>
        <v>2.0138888889050577E-2</v>
      </c>
      <c r="G1161" s="225" t="s">
        <v>637</v>
      </c>
      <c r="H1161" s="225" t="s">
        <v>644</v>
      </c>
      <c r="I1161" s="225" t="s">
        <v>770</v>
      </c>
      <c r="J1161" s="225" t="s">
        <v>771</v>
      </c>
      <c r="K1161" s="1" t="s">
        <v>1162</v>
      </c>
      <c r="L1161" s="1" t="s">
        <v>773</v>
      </c>
      <c r="M1161" s="241" t="s">
        <v>618</v>
      </c>
      <c r="N1161" s="28" t="s">
        <v>1163</v>
      </c>
    </row>
    <row r="1162" spans="1:14">
      <c r="A1162" s="1" t="s">
        <v>706</v>
      </c>
      <c r="B1162" s="1" t="s">
        <v>713</v>
      </c>
      <c r="C1162" s="230">
        <v>45879.470138888886</v>
      </c>
      <c r="D1162" s="230">
        <v>45879.470138888886</v>
      </c>
      <c r="E1162" s="230">
        <v>45879.490277777775</v>
      </c>
      <c r="F1162" s="224">
        <f t="shared" si="18"/>
        <v>2.0138888889050577E-2</v>
      </c>
      <c r="G1162" s="225" t="s">
        <v>637</v>
      </c>
      <c r="H1162" s="225" t="s">
        <v>644</v>
      </c>
      <c r="I1162" s="225" t="s">
        <v>770</v>
      </c>
      <c r="J1162" s="225" t="s">
        <v>771</v>
      </c>
      <c r="K1162" s="1" t="s">
        <v>1162</v>
      </c>
      <c r="L1162" s="1" t="s">
        <v>773</v>
      </c>
      <c r="M1162" s="241" t="s">
        <v>618</v>
      </c>
      <c r="N1162" s="28" t="s">
        <v>1163</v>
      </c>
    </row>
    <row r="1163" spans="1:14">
      <c r="A1163" s="1" t="s">
        <v>706</v>
      </c>
      <c r="B1163" s="1" t="s">
        <v>716</v>
      </c>
      <c r="C1163" s="230">
        <v>45879.470138888886</v>
      </c>
      <c r="D1163" s="230">
        <v>45879.470138888886</v>
      </c>
      <c r="E1163" s="230">
        <v>45879.490277777775</v>
      </c>
      <c r="F1163" s="224">
        <f t="shared" si="18"/>
        <v>2.0138888889050577E-2</v>
      </c>
      <c r="G1163" s="225" t="s">
        <v>637</v>
      </c>
      <c r="H1163" s="225" t="s">
        <v>644</v>
      </c>
      <c r="I1163" s="225" t="s">
        <v>770</v>
      </c>
      <c r="J1163" s="225" t="s">
        <v>771</v>
      </c>
      <c r="K1163" s="1" t="s">
        <v>1162</v>
      </c>
      <c r="L1163" s="1" t="s">
        <v>773</v>
      </c>
      <c r="M1163" s="241" t="s">
        <v>618</v>
      </c>
      <c r="N1163" s="28" t="s">
        <v>1163</v>
      </c>
    </row>
    <row r="1164" spans="1:14">
      <c r="A1164" s="1" t="s">
        <v>706</v>
      </c>
      <c r="B1164" s="1" t="s">
        <v>724</v>
      </c>
      <c r="C1164" s="230">
        <v>45879.470138888886</v>
      </c>
      <c r="D1164" s="230">
        <v>45879.470138888886</v>
      </c>
      <c r="E1164" s="230">
        <v>45879.490277777775</v>
      </c>
      <c r="F1164" s="224">
        <f t="shared" si="18"/>
        <v>2.0138888889050577E-2</v>
      </c>
      <c r="G1164" s="225" t="s">
        <v>637</v>
      </c>
      <c r="H1164" s="225" t="s">
        <v>644</v>
      </c>
      <c r="I1164" s="225" t="s">
        <v>770</v>
      </c>
      <c r="J1164" s="225" t="s">
        <v>771</v>
      </c>
      <c r="K1164" s="1" t="s">
        <v>1162</v>
      </c>
      <c r="L1164" s="1" t="s">
        <v>773</v>
      </c>
      <c r="M1164" s="241" t="s">
        <v>618</v>
      </c>
      <c r="N1164" s="28" t="s">
        <v>1163</v>
      </c>
    </row>
    <row r="1165" spans="1:14">
      <c r="A1165" s="1" t="s">
        <v>706</v>
      </c>
      <c r="B1165" s="1" t="s">
        <v>721</v>
      </c>
      <c r="C1165" s="230">
        <v>45879.470138888886</v>
      </c>
      <c r="D1165" s="230">
        <v>45879.470138888886</v>
      </c>
      <c r="E1165" s="230">
        <v>45879.490277777775</v>
      </c>
      <c r="F1165" s="224">
        <f t="shared" si="18"/>
        <v>2.0138888889050577E-2</v>
      </c>
      <c r="G1165" s="225" t="s">
        <v>637</v>
      </c>
      <c r="H1165" s="225" t="s">
        <v>644</v>
      </c>
      <c r="I1165" s="225" t="s">
        <v>770</v>
      </c>
      <c r="J1165" s="225" t="s">
        <v>771</v>
      </c>
      <c r="K1165" s="1" t="s">
        <v>1162</v>
      </c>
      <c r="L1165" s="1" t="s">
        <v>773</v>
      </c>
      <c r="M1165" s="241" t="s">
        <v>618</v>
      </c>
      <c r="N1165" s="28" t="s">
        <v>1163</v>
      </c>
    </row>
    <row r="1166" spans="1:14">
      <c r="A1166" s="1" t="s">
        <v>706</v>
      </c>
      <c r="B1166" s="1" t="s">
        <v>715</v>
      </c>
      <c r="C1166" s="230">
        <v>45879.470138888886</v>
      </c>
      <c r="D1166" s="230">
        <v>45879.470138888886</v>
      </c>
      <c r="E1166" s="230">
        <v>45879.490277777775</v>
      </c>
      <c r="F1166" s="224">
        <f t="shared" si="18"/>
        <v>2.0138888889050577E-2</v>
      </c>
      <c r="G1166" s="225" t="s">
        <v>637</v>
      </c>
      <c r="H1166" s="225" t="s">
        <v>644</v>
      </c>
      <c r="I1166" s="225" t="s">
        <v>770</v>
      </c>
      <c r="J1166" s="225" t="s">
        <v>771</v>
      </c>
      <c r="K1166" s="1" t="s">
        <v>1162</v>
      </c>
      <c r="L1166" s="1" t="s">
        <v>773</v>
      </c>
      <c r="M1166" s="241" t="s">
        <v>618</v>
      </c>
      <c r="N1166" s="28" t="s">
        <v>1163</v>
      </c>
    </row>
    <row r="1167" spans="1:14">
      <c r="A1167" s="1" t="s">
        <v>706</v>
      </c>
      <c r="B1167" s="1" t="s">
        <v>727</v>
      </c>
      <c r="C1167" s="230">
        <v>45879.470138888886</v>
      </c>
      <c r="D1167" s="230">
        <v>45879.470138888886</v>
      </c>
      <c r="E1167" s="230">
        <v>45879.490277777775</v>
      </c>
      <c r="F1167" s="224">
        <f t="shared" si="18"/>
        <v>2.0138888889050577E-2</v>
      </c>
      <c r="G1167" s="225" t="s">
        <v>637</v>
      </c>
      <c r="H1167" s="225" t="s">
        <v>644</v>
      </c>
      <c r="I1167" s="225" t="s">
        <v>770</v>
      </c>
      <c r="J1167" s="225" t="s">
        <v>771</v>
      </c>
      <c r="K1167" s="1" t="s">
        <v>1162</v>
      </c>
      <c r="L1167" s="1" t="s">
        <v>773</v>
      </c>
      <c r="M1167" s="241" t="s">
        <v>618</v>
      </c>
      <c r="N1167" s="28" t="s">
        <v>1163</v>
      </c>
    </row>
    <row r="1168" spans="1:14">
      <c r="A1168" s="1" t="s">
        <v>706</v>
      </c>
      <c r="B1168" s="1" t="s">
        <v>725</v>
      </c>
      <c r="C1168" s="230">
        <v>45879.470138888886</v>
      </c>
      <c r="D1168" s="230">
        <v>45879.470138888886</v>
      </c>
      <c r="E1168" s="230">
        <v>45879.490277777775</v>
      </c>
      <c r="F1168" s="224">
        <f t="shared" si="18"/>
        <v>2.0138888889050577E-2</v>
      </c>
      <c r="G1168" s="225" t="s">
        <v>637</v>
      </c>
      <c r="H1168" s="225" t="s">
        <v>644</v>
      </c>
      <c r="I1168" s="225" t="s">
        <v>770</v>
      </c>
      <c r="J1168" s="225" t="s">
        <v>771</v>
      </c>
      <c r="K1168" s="1" t="s">
        <v>1162</v>
      </c>
      <c r="L1168" s="1" t="s">
        <v>773</v>
      </c>
      <c r="M1168" s="241" t="s">
        <v>618</v>
      </c>
      <c r="N1168" s="28" t="s">
        <v>1163</v>
      </c>
    </row>
    <row r="1169" spans="1:15">
      <c r="A1169" s="1" t="s">
        <v>706</v>
      </c>
      <c r="B1169" s="1" t="s">
        <v>714</v>
      </c>
      <c r="C1169" s="230">
        <v>45879.470138888886</v>
      </c>
      <c r="D1169" s="230">
        <v>45879.470138888886</v>
      </c>
      <c r="E1169" s="230">
        <v>45879.490277777775</v>
      </c>
      <c r="F1169" s="224">
        <f t="shared" si="18"/>
        <v>2.0138888889050577E-2</v>
      </c>
      <c r="G1169" s="225" t="s">
        <v>637</v>
      </c>
      <c r="H1169" s="225" t="s">
        <v>644</v>
      </c>
      <c r="I1169" s="225" t="s">
        <v>770</v>
      </c>
      <c r="J1169" s="225" t="s">
        <v>771</v>
      </c>
      <c r="K1169" s="1" t="s">
        <v>1162</v>
      </c>
      <c r="L1169" s="1" t="s">
        <v>773</v>
      </c>
      <c r="M1169" s="241" t="s">
        <v>618</v>
      </c>
      <c r="N1169" s="28" t="s">
        <v>1163</v>
      </c>
    </row>
    <row r="1170" spans="1:15">
      <c r="A1170" s="1" t="s">
        <v>706</v>
      </c>
      <c r="B1170" s="1" t="s">
        <v>718</v>
      </c>
      <c r="C1170" s="230">
        <v>45879.470138888886</v>
      </c>
      <c r="D1170" s="230">
        <v>45879.470138888886</v>
      </c>
      <c r="E1170" s="230">
        <v>45879.490277777775</v>
      </c>
      <c r="F1170" s="224">
        <f t="shared" si="18"/>
        <v>2.0138888889050577E-2</v>
      </c>
      <c r="G1170" s="225" t="s">
        <v>637</v>
      </c>
      <c r="H1170" s="225" t="s">
        <v>644</v>
      </c>
      <c r="I1170" s="225" t="s">
        <v>770</v>
      </c>
      <c r="J1170" s="225" t="s">
        <v>771</v>
      </c>
      <c r="K1170" s="1" t="s">
        <v>1162</v>
      </c>
      <c r="L1170" s="1" t="s">
        <v>773</v>
      </c>
      <c r="M1170" s="241" t="s">
        <v>618</v>
      </c>
      <c r="N1170" s="28" t="s">
        <v>1163</v>
      </c>
    </row>
    <row r="1171" spans="1:15">
      <c r="A1171" s="1" t="s">
        <v>706</v>
      </c>
      <c r="B1171" s="1" t="s">
        <v>722</v>
      </c>
      <c r="C1171" s="230">
        <v>45879.470138888886</v>
      </c>
      <c r="D1171" s="230">
        <v>45879.470138888886</v>
      </c>
      <c r="E1171" s="230">
        <v>45879.490277777775</v>
      </c>
      <c r="F1171" s="224">
        <f t="shared" si="18"/>
        <v>2.0138888889050577E-2</v>
      </c>
      <c r="G1171" s="225" t="s">
        <v>637</v>
      </c>
      <c r="H1171" s="225" t="s">
        <v>644</v>
      </c>
      <c r="I1171" s="225" t="s">
        <v>770</v>
      </c>
      <c r="J1171" s="225" t="s">
        <v>771</v>
      </c>
      <c r="K1171" s="1" t="s">
        <v>1162</v>
      </c>
      <c r="L1171" s="1" t="s">
        <v>773</v>
      </c>
      <c r="M1171" s="241" t="s">
        <v>618</v>
      </c>
      <c r="N1171" s="28" t="s">
        <v>1163</v>
      </c>
    </row>
    <row r="1172" spans="1:15">
      <c r="A1172" s="1" t="s">
        <v>706</v>
      </c>
      <c r="B1172" s="1" t="s">
        <v>707</v>
      </c>
      <c r="C1172" s="230">
        <v>45879.470138888886</v>
      </c>
      <c r="D1172" s="230">
        <v>45879.470138888886</v>
      </c>
      <c r="E1172" s="230">
        <v>45879.490277777775</v>
      </c>
      <c r="F1172" s="224">
        <f t="shared" si="18"/>
        <v>2.0138888889050577E-2</v>
      </c>
      <c r="G1172" s="225" t="s">
        <v>637</v>
      </c>
      <c r="H1172" s="225" t="s">
        <v>644</v>
      </c>
      <c r="I1172" s="225" t="s">
        <v>770</v>
      </c>
      <c r="J1172" s="225" t="s">
        <v>771</v>
      </c>
      <c r="K1172" s="1" t="s">
        <v>1162</v>
      </c>
      <c r="L1172" s="1" t="s">
        <v>773</v>
      </c>
      <c r="M1172" s="241" t="s">
        <v>618</v>
      </c>
      <c r="N1172" s="28" t="s">
        <v>1163</v>
      </c>
    </row>
    <row r="1173" spans="1:15">
      <c r="A1173" s="1" t="s">
        <v>706</v>
      </c>
      <c r="B1173" s="1" t="s">
        <v>712</v>
      </c>
      <c r="C1173" s="230">
        <v>45879.470138888886</v>
      </c>
      <c r="D1173" s="230">
        <v>45879.470138888886</v>
      </c>
      <c r="E1173" s="230">
        <v>45879.490277777775</v>
      </c>
      <c r="F1173" s="224">
        <f t="shared" si="18"/>
        <v>2.0138888889050577E-2</v>
      </c>
      <c r="G1173" s="225" t="s">
        <v>637</v>
      </c>
      <c r="H1173" s="225" t="s">
        <v>644</v>
      </c>
      <c r="I1173" s="225" t="s">
        <v>770</v>
      </c>
      <c r="J1173" s="225" t="s">
        <v>771</v>
      </c>
      <c r="K1173" s="1" t="s">
        <v>1162</v>
      </c>
      <c r="L1173" s="1" t="s">
        <v>773</v>
      </c>
      <c r="M1173" s="241" t="s">
        <v>618</v>
      </c>
      <c r="N1173" s="28" t="s">
        <v>1163</v>
      </c>
    </row>
    <row r="1174" spans="1:15">
      <c r="A1174" s="1" t="s">
        <v>706</v>
      </c>
      <c r="B1174" s="1" t="s">
        <v>719</v>
      </c>
      <c r="C1174" s="230">
        <v>45879.470138888886</v>
      </c>
      <c r="D1174" s="230">
        <v>45879.470138888886</v>
      </c>
      <c r="E1174" s="230">
        <v>45879.490277777775</v>
      </c>
      <c r="F1174" s="224">
        <f t="shared" si="18"/>
        <v>2.0138888889050577E-2</v>
      </c>
      <c r="G1174" s="225" t="s">
        <v>637</v>
      </c>
      <c r="H1174" s="225" t="s">
        <v>644</v>
      </c>
      <c r="I1174" s="225" t="s">
        <v>770</v>
      </c>
      <c r="J1174" s="225" t="s">
        <v>771</v>
      </c>
      <c r="K1174" s="1" t="s">
        <v>1162</v>
      </c>
      <c r="L1174" s="1" t="s">
        <v>773</v>
      </c>
      <c r="M1174" s="241" t="s">
        <v>618</v>
      </c>
      <c r="N1174" s="28" t="s">
        <v>1163</v>
      </c>
    </row>
    <row r="1175" spans="1:15">
      <c r="A1175" s="1" t="s">
        <v>706</v>
      </c>
      <c r="B1175" s="1" t="s">
        <v>726</v>
      </c>
      <c r="C1175" s="230">
        <v>45879.470138888886</v>
      </c>
      <c r="D1175" s="230">
        <v>45879.470138888886</v>
      </c>
      <c r="E1175" s="230">
        <v>45879.490277777775</v>
      </c>
      <c r="F1175" s="224">
        <f t="shared" si="18"/>
        <v>2.0138888889050577E-2</v>
      </c>
      <c r="G1175" s="225" t="s">
        <v>637</v>
      </c>
      <c r="H1175" s="225" t="s">
        <v>644</v>
      </c>
      <c r="I1175" s="225" t="s">
        <v>770</v>
      </c>
      <c r="J1175" s="225" t="s">
        <v>771</v>
      </c>
      <c r="K1175" s="1" t="s">
        <v>1162</v>
      </c>
      <c r="L1175" s="1" t="s">
        <v>773</v>
      </c>
      <c r="M1175" s="241" t="s">
        <v>618</v>
      </c>
      <c r="N1175" s="28" t="s">
        <v>1163</v>
      </c>
    </row>
    <row r="1176" spans="1:15">
      <c r="A1176" s="1" t="s">
        <v>706</v>
      </c>
      <c r="B1176" s="1" t="s">
        <v>720</v>
      </c>
      <c r="C1176" s="230">
        <v>45879.470138888886</v>
      </c>
      <c r="D1176" s="230">
        <v>45879.470138888886</v>
      </c>
      <c r="E1176" s="230">
        <v>45879.490277777775</v>
      </c>
      <c r="F1176" s="224">
        <f t="shared" si="18"/>
        <v>2.0138888889050577E-2</v>
      </c>
      <c r="G1176" s="225" t="s">
        <v>637</v>
      </c>
      <c r="H1176" s="225" t="s">
        <v>644</v>
      </c>
      <c r="I1176" s="225" t="s">
        <v>770</v>
      </c>
      <c r="J1176" s="225" t="s">
        <v>771</v>
      </c>
      <c r="K1176" s="1" t="s">
        <v>1162</v>
      </c>
      <c r="L1176" s="1" t="s">
        <v>773</v>
      </c>
      <c r="M1176" s="241" t="s">
        <v>618</v>
      </c>
      <c r="N1176" s="28" t="s">
        <v>1163</v>
      </c>
    </row>
    <row r="1177" spans="1:15">
      <c r="A1177" s="225" t="s">
        <v>768</v>
      </c>
      <c r="B1177" s="1" t="s">
        <v>814</v>
      </c>
      <c r="C1177" s="230">
        <v>45879.47152777778</v>
      </c>
      <c r="D1177" s="230">
        <v>45879.47152777778</v>
      </c>
      <c r="E1177" s="230">
        <v>45879.484027777777</v>
      </c>
      <c r="F1177" s="224">
        <f t="shared" si="18"/>
        <v>1.2499999997089617E-2</v>
      </c>
      <c r="G1177" s="225" t="s">
        <v>637</v>
      </c>
      <c r="H1177" s="225" t="s">
        <v>644</v>
      </c>
      <c r="I1177" s="225" t="s">
        <v>770</v>
      </c>
      <c r="J1177" s="225" t="s">
        <v>771</v>
      </c>
      <c r="K1177" s="1" t="s">
        <v>1151</v>
      </c>
      <c r="L1177" s="1" t="s">
        <v>773</v>
      </c>
      <c r="M1177" s="241" t="s">
        <v>618</v>
      </c>
      <c r="N1177" s="28" t="s">
        <v>1164</v>
      </c>
    </row>
    <row r="1178" spans="1:15">
      <c r="A1178" s="225" t="s">
        <v>768</v>
      </c>
      <c r="B1178" s="1" t="s">
        <v>815</v>
      </c>
      <c r="C1178" s="230">
        <v>45879.47152777778</v>
      </c>
      <c r="D1178" s="230">
        <v>45879.47152777778</v>
      </c>
      <c r="E1178" s="230">
        <v>45879.484027777777</v>
      </c>
      <c r="F1178" s="224">
        <f t="shared" si="18"/>
        <v>1.2499999997089617E-2</v>
      </c>
      <c r="G1178" s="225" t="s">
        <v>637</v>
      </c>
      <c r="H1178" s="225" t="s">
        <v>644</v>
      </c>
      <c r="I1178" s="225" t="s">
        <v>770</v>
      </c>
      <c r="J1178" s="225" t="s">
        <v>771</v>
      </c>
      <c r="K1178" s="1" t="s">
        <v>1151</v>
      </c>
      <c r="L1178" s="1" t="s">
        <v>773</v>
      </c>
      <c r="M1178" s="241" t="s">
        <v>618</v>
      </c>
      <c r="N1178" s="28" t="s">
        <v>1164</v>
      </c>
    </row>
    <row r="1179" spans="1:15">
      <c r="A1179" s="225" t="s">
        <v>768</v>
      </c>
      <c r="B1179" s="1" t="s">
        <v>769</v>
      </c>
      <c r="C1179" s="230">
        <v>45879.47152777778</v>
      </c>
      <c r="D1179" s="230">
        <v>45879.47152777778</v>
      </c>
      <c r="E1179" s="230">
        <v>45879.484027719911</v>
      </c>
      <c r="F1179" s="224">
        <f t="shared" si="18"/>
        <v>1.2499942131398711E-2</v>
      </c>
      <c r="G1179" s="225" t="s">
        <v>637</v>
      </c>
      <c r="H1179" s="225" t="s">
        <v>644</v>
      </c>
      <c r="I1179" s="225" t="s">
        <v>770</v>
      </c>
      <c r="J1179" s="225" t="s">
        <v>771</v>
      </c>
      <c r="K1179" s="1" t="s">
        <v>1151</v>
      </c>
      <c r="L1179" s="1" t="s">
        <v>773</v>
      </c>
      <c r="M1179" s="241" t="s">
        <v>618</v>
      </c>
      <c r="N1179" s="28" t="s">
        <v>1164</v>
      </c>
    </row>
    <row r="1180" spans="1:15">
      <c r="A1180" s="225" t="s">
        <v>768</v>
      </c>
      <c r="B1180" s="1" t="s">
        <v>776</v>
      </c>
      <c r="C1180" s="230">
        <v>45879.47152777778</v>
      </c>
      <c r="D1180" s="230">
        <v>45879.47152777778</v>
      </c>
      <c r="E1180" s="230">
        <v>45879.484027719911</v>
      </c>
      <c r="F1180" s="224">
        <f t="shared" si="18"/>
        <v>1.2499942131398711E-2</v>
      </c>
      <c r="G1180" s="225" t="s">
        <v>637</v>
      </c>
      <c r="H1180" s="225" t="s">
        <v>644</v>
      </c>
      <c r="I1180" s="225" t="s">
        <v>770</v>
      </c>
      <c r="J1180" s="225" t="s">
        <v>771</v>
      </c>
      <c r="K1180" s="1" t="s">
        <v>1151</v>
      </c>
      <c r="L1180" s="1" t="s">
        <v>773</v>
      </c>
      <c r="M1180" s="241" t="s">
        <v>618</v>
      </c>
      <c r="N1180" s="28" t="s">
        <v>1164</v>
      </c>
    </row>
    <row r="1181" spans="1:15">
      <c r="A1181" s="225" t="s">
        <v>768</v>
      </c>
      <c r="B1181" s="1" t="s">
        <v>777</v>
      </c>
      <c r="C1181" s="230">
        <v>45879.47152777778</v>
      </c>
      <c r="D1181" s="230">
        <v>45879.47152777778</v>
      </c>
      <c r="E1181" s="230">
        <v>45879.484027719911</v>
      </c>
      <c r="F1181" s="224">
        <f t="shared" si="18"/>
        <v>1.2499942131398711E-2</v>
      </c>
      <c r="G1181" s="225" t="s">
        <v>637</v>
      </c>
      <c r="H1181" s="225" t="s">
        <v>644</v>
      </c>
      <c r="I1181" s="225" t="s">
        <v>770</v>
      </c>
      <c r="J1181" s="225" t="s">
        <v>771</v>
      </c>
      <c r="K1181" s="1" t="s">
        <v>1151</v>
      </c>
      <c r="L1181" s="1" t="s">
        <v>773</v>
      </c>
      <c r="M1181" s="241" t="s">
        <v>618</v>
      </c>
      <c r="N1181" s="28" t="s">
        <v>1164</v>
      </c>
    </row>
    <row r="1182" spans="1:15">
      <c r="A1182" s="225" t="s">
        <v>768</v>
      </c>
      <c r="B1182" s="1" t="s">
        <v>778</v>
      </c>
      <c r="C1182" s="230">
        <v>45879.47152777778</v>
      </c>
      <c r="D1182" s="230">
        <v>45879.47152777778</v>
      </c>
      <c r="E1182" s="230">
        <v>45879.484027719911</v>
      </c>
      <c r="F1182" s="224">
        <f t="shared" si="18"/>
        <v>1.2499942131398711E-2</v>
      </c>
      <c r="G1182" s="225" t="s">
        <v>637</v>
      </c>
      <c r="H1182" s="225" t="s">
        <v>644</v>
      </c>
      <c r="I1182" s="225" t="s">
        <v>770</v>
      </c>
      <c r="J1182" s="225" t="s">
        <v>771</v>
      </c>
      <c r="K1182" s="1" t="s">
        <v>1151</v>
      </c>
      <c r="L1182" s="1" t="s">
        <v>773</v>
      </c>
      <c r="M1182" s="241" t="s">
        <v>618</v>
      </c>
      <c r="N1182" s="28" t="s">
        <v>1164</v>
      </c>
    </row>
    <row r="1183" spans="1:15">
      <c r="A1183" s="225" t="s">
        <v>768</v>
      </c>
      <c r="B1183" s="1" t="s">
        <v>779</v>
      </c>
      <c r="C1183" s="230">
        <v>45879.47152777778</v>
      </c>
      <c r="D1183" s="230">
        <v>45879.47152777778</v>
      </c>
      <c r="E1183" s="230">
        <v>45879.484027719911</v>
      </c>
      <c r="F1183" s="224">
        <f t="shared" si="18"/>
        <v>1.2499942131398711E-2</v>
      </c>
      <c r="G1183" s="225" t="s">
        <v>637</v>
      </c>
      <c r="H1183" s="225" t="s">
        <v>644</v>
      </c>
      <c r="I1183" s="225" t="s">
        <v>770</v>
      </c>
      <c r="J1183" s="225" t="s">
        <v>771</v>
      </c>
      <c r="K1183" s="1" t="s">
        <v>1151</v>
      </c>
      <c r="L1183" s="1" t="s">
        <v>773</v>
      </c>
      <c r="M1183" s="241" t="s">
        <v>618</v>
      </c>
      <c r="N1183" s="28" t="s">
        <v>1164</v>
      </c>
    </row>
    <row r="1184" spans="1:15">
      <c r="A1184" s="225" t="s">
        <v>768</v>
      </c>
      <c r="B1184" s="1" t="s">
        <v>780</v>
      </c>
      <c r="C1184" s="230">
        <v>45879.47152777778</v>
      </c>
      <c r="D1184" s="230">
        <v>45879.47152777778</v>
      </c>
      <c r="E1184" s="230">
        <v>45879.484027719911</v>
      </c>
      <c r="F1184" s="224">
        <f t="shared" si="18"/>
        <v>1.2499942131398711E-2</v>
      </c>
      <c r="G1184" s="225" t="s">
        <v>637</v>
      </c>
      <c r="H1184" s="225" t="s">
        <v>644</v>
      </c>
      <c r="I1184" s="225" t="s">
        <v>770</v>
      </c>
      <c r="J1184" s="225" t="s">
        <v>771</v>
      </c>
      <c r="K1184" s="1" t="s">
        <v>1151</v>
      </c>
      <c r="L1184" s="1" t="s">
        <v>773</v>
      </c>
      <c r="M1184" s="241" t="s">
        <v>618</v>
      </c>
      <c r="N1184" s="28" t="s">
        <v>1164</v>
      </c>
      <c r="O1184" t="e" vm="5">
        <v>#VALUE!</v>
      </c>
    </row>
    <row r="1185" spans="1:14">
      <c r="A1185" s="225" t="s">
        <v>768</v>
      </c>
      <c r="B1185" s="1" t="s">
        <v>781</v>
      </c>
      <c r="C1185" s="230">
        <v>45879.47152777778</v>
      </c>
      <c r="D1185" s="230">
        <v>45879.47152777778</v>
      </c>
      <c r="E1185" s="230">
        <v>45879.484027719911</v>
      </c>
      <c r="F1185" s="224">
        <f t="shared" si="18"/>
        <v>1.2499942131398711E-2</v>
      </c>
      <c r="G1185" s="225" t="s">
        <v>637</v>
      </c>
      <c r="H1185" s="225" t="s">
        <v>644</v>
      </c>
      <c r="I1185" s="225" t="s">
        <v>770</v>
      </c>
      <c r="J1185" s="225" t="s">
        <v>771</v>
      </c>
      <c r="K1185" s="1" t="s">
        <v>1151</v>
      </c>
      <c r="L1185" s="1" t="s">
        <v>773</v>
      </c>
      <c r="M1185" s="241" t="s">
        <v>618</v>
      </c>
      <c r="N1185" s="28" t="s">
        <v>1164</v>
      </c>
    </row>
    <row r="1186" spans="1:14">
      <c r="A1186" s="225" t="s">
        <v>768</v>
      </c>
      <c r="B1186" s="1" t="s">
        <v>782</v>
      </c>
      <c r="C1186" s="230">
        <v>45879.47152777778</v>
      </c>
      <c r="D1186" s="230">
        <v>45879.47152777778</v>
      </c>
      <c r="E1186" s="230">
        <v>45879.484027719911</v>
      </c>
      <c r="F1186" s="224">
        <f t="shared" si="18"/>
        <v>1.2499942131398711E-2</v>
      </c>
      <c r="G1186" s="225" t="s">
        <v>637</v>
      </c>
      <c r="H1186" s="225" t="s">
        <v>644</v>
      </c>
      <c r="I1186" s="225" t="s">
        <v>770</v>
      </c>
      <c r="J1186" s="225" t="s">
        <v>771</v>
      </c>
      <c r="K1186" s="1" t="s">
        <v>1151</v>
      </c>
      <c r="L1186" s="1" t="s">
        <v>773</v>
      </c>
      <c r="M1186" s="241" t="s">
        <v>618</v>
      </c>
      <c r="N1186" s="28" t="s">
        <v>1164</v>
      </c>
    </row>
    <row r="1187" spans="1:14">
      <c r="A1187" s="225" t="s">
        <v>768</v>
      </c>
      <c r="B1187" s="1" t="s">
        <v>783</v>
      </c>
      <c r="C1187" s="230">
        <v>45879.47152777778</v>
      </c>
      <c r="D1187" s="230">
        <v>45879.47152777778</v>
      </c>
      <c r="E1187" s="230">
        <v>45879.484027719911</v>
      </c>
      <c r="F1187" s="224">
        <f t="shared" si="18"/>
        <v>1.2499942131398711E-2</v>
      </c>
      <c r="G1187" s="225" t="s">
        <v>637</v>
      </c>
      <c r="H1187" s="225" t="s">
        <v>644</v>
      </c>
      <c r="I1187" s="225" t="s">
        <v>770</v>
      </c>
      <c r="J1187" s="225" t="s">
        <v>771</v>
      </c>
      <c r="K1187" s="1" t="s">
        <v>1151</v>
      </c>
      <c r="L1187" s="1" t="s">
        <v>773</v>
      </c>
      <c r="M1187" s="241" t="s">
        <v>618</v>
      </c>
      <c r="N1187" s="28" t="s">
        <v>1164</v>
      </c>
    </row>
    <row r="1188" spans="1:14">
      <c r="A1188" s="225" t="s">
        <v>768</v>
      </c>
      <c r="B1188" s="222" t="s">
        <v>784</v>
      </c>
      <c r="C1188" s="230">
        <v>45879.47152777778</v>
      </c>
      <c r="D1188" s="230">
        <v>45879.47152777778</v>
      </c>
      <c r="E1188" s="230">
        <v>45879.484027719911</v>
      </c>
      <c r="F1188" s="224">
        <f t="shared" si="18"/>
        <v>1.2499942131398711E-2</v>
      </c>
      <c r="G1188" s="225" t="s">
        <v>637</v>
      </c>
      <c r="H1188" s="225" t="s">
        <v>644</v>
      </c>
      <c r="I1188" s="225" t="s">
        <v>770</v>
      </c>
      <c r="J1188" s="225" t="s">
        <v>771</v>
      </c>
      <c r="K1188" s="1" t="s">
        <v>1151</v>
      </c>
      <c r="L1188" s="1" t="s">
        <v>773</v>
      </c>
      <c r="M1188" s="241" t="s">
        <v>618</v>
      </c>
      <c r="N1188" s="28" t="s">
        <v>1164</v>
      </c>
    </row>
    <row r="1189" spans="1:14">
      <c r="A1189" s="225" t="s">
        <v>768</v>
      </c>
      <c r="B1189" s="222" t="s">
        <v>785</v>
      </c>
      <c r="C1189" s="230">
        <v>45879.47152777778</v>
      </c>
      <c r="D1189" s="230">
        <v>45879.47152777778</v>
      </c>
      <c r="E1189" s="230">
        <v>45879.484027719911</v>
      </c>
      <c r="F1189" s="224">
        <f t="shared" si="18"/>
        <v>1.2499942131398711E-2</v>
      </c>
      <c r="G1189" s="225" t="s">
        <v>637</v>
      </c>
      <c r="H1189" s="225" t="s">
        <v>644</v>
      </c>
      <c r="I1189" s="225" t="s">
        <v>770</v>
      </c>
      <c r="J1189" s="225" t="s">
        <v>771</v>
      </c>
      <c r="K1189" s="1" t="s">
        <v>1151</v>
      </c>
      <c r="L1189" s="1" t="s">
        <v>773</v>
      </c>
      <c r="M1189" s="241" t="s">
        <v>618</v>
      </c>
      <c r="N1189" s="28" t="s">
        <v>1164</v>
      </c>
    </row>
    <row r="1190" spans="1:14">
      <c r="A1190" s="225" t="s">
        <v>768</v>
      </c>
      <c r="B1190" s="222" t="s">
        <v>786</v>
      </c>
      <c r="C1190" s="230">
        <v>45879.47152777778</v>
      </c>
      <c r="D1190" s="230">
        <v>45879.47152777778</v>
      </c>
      <c r="E1190" s="230">
        <v>45879.484027719911</v>
      </c>
      <c r="F1190" s="224">
        <f t="shared" si="18"/>
        <v>1.2499942131398711E-2</v>
      </c>
      <c r="G1190" s="225" t="s">
        <v>637</v>
      </c>
      <c r="H1190" s="225" t="s">
        <v>644</v>
      </c>
      <c r="I1190" s="225" t="s">
        <v>770</v>
      </c>
      <c r="J1190" s="225" t="s">
        <v>771</v>
      </c>
      <c r="K1190" s="1" t="s">
        <v>1151</v>
      </c>
      <c r="L1190" s="1" t="s">
        <v>773</v>
      </c>
      <c r="M1190" s="241" t="s">
        <v>618</v>
      </c>
      <c r="N1190" s="28" t="s">
        <v>1164</v>
      </c>
    </row>
    <row r="1191" spans="1:14">
      <c r="A1191" s="225" t="s">
        <v>768</v>
      </c>
      <c r="B1191" s="222" t="s">
        <v>787</v>
      </c>
      <c r="C1191" s="230">
        <v>45879.47152777778</v>
      </c>
      <c r="D1191" s="230">
        <v>45879.47152777778</v>
      </c>
      <c r="E1191" s="230">
        <v>45879.484027719911</v>
      </c>
      <c r="F1191" s="224">
        <f t="shared" si="18"/>
        <v>1.2499942131398711E-2</v>
      </c>
      <c r="G1191" s="225" t="s">
        <v>637</v>
      </c>
      <c r="H1191" s="225" t="s">
        <v>644</v>
      </c>
      <c r="I1191" s="225" t="s">
        <v>770</v>
      </c>
      <c r="J1191" s="225" t="s">
        <v>771</v>
      </c>
      <c r="K1191" s="1" t="s">
        <v>1151</v>
      </c>
      <c r="L1191" s="1" t="s">
        <v>773</v>
      </c>
      <c r="M1191" s="241" t="s">
        <v>618</v>
      </c>
      <c r="N1191" s="28" t="s">
        <v>1164</v>
      </c>
    </row>
    <row r="1192" spans="1:14">
      <c r="A1192" s="225" t="s">
        <v>768</v>
      </c>
      <c r="B1192" s="222" t="s">
        <v>788</v>
      </c>
      <c r="C1192" s="230">
        <v>45879.47152777778</v>
      </c>
      <c r="D1192" s="230">
        <v>45879.47152777778</v>
      </c>
      <c r="E1192" s="230">
        <v>45879.484027719911</v>
      </c>
      <c r="F1192" s="224">
        <f t="shared" si="18"/>
        <v>1.2499942131398711E-2</v>
      </c>
      <c r="G1192" s="225" t="s">
        <v>637</v>
      </c>
      <c r="H1192" s="225" t="s">
        <v>644</v>
      </c>
      <c r="I1192" s="225" t="s">
        <v>770</v>
      </c>
      <c r="J1192" s="225" t="s">
        <v>771</v>
      </c>
      <c r="K1192" s="1" t="s">
        <v>1151</v>
      </c>
      <c r="L1192" s="1" t="s">
        <v>773</v>
      </c>
      <c r="M1192" s="241" t="s">
        <v>618</v>
      </c>
      <c r="N1192" s="28" t="s">
        <v>1164</v>
      </c>
    </row>
    <row r="1193" spans="1:14">
      <c r="A1193" s="225" t="s">
        <v>768</v>
      </c>
      <c r="B1193" s="222" t="s">
        <v>789</v>
      </c>
      <c r="C1193" s="230">
        <v>45879.47152777778</v>
      </c>
      <c r="D1193" s="230">
        <v>45879.47152777778</v>
      </c>
      <c r="E1193" s="230">
        <v>45879.484027719911</v>
      </c>
      <c r="F1193" s="224">
        <f t="shared" si="18"/>
        <v>1.2499942131398711E-2</v>
      </c>
      <c r="G1193" s="225" t="s">
        <v>637</v>
      </c>
      <c r="H1193" s="225" t="s">
        <v>644</v>
      </c>
      <c r="I1193" s="225" t="s">
        <v>770</v>
      </c>
      <c r="J1193" s="225" t="s">
        <v>771</v>
      </c>
      <c r="K1193" s="1" t="s">
        <v>1151</v>
      </c>
      <c r="L1193" s="1" t="s">
        <v>773</v>
      </c>
      <c r="M1193" s="241" t="s">
        <v>618</v>
      </c>
      <c r="N1193" s="28" t="s">
        <v>1164</v>
      </c>
    </row>
    <row r="1194" spans="1:14">
      <c r="A1194" s="225" t="s">
        <v>768</v>
      </c>
      <c r="B1194" s="222" t="s">
        <v>790</v>
      </c>
      <c r="C1194" s="230">
        <v>45879.47152777778</v>
      </c>
      <c r="D1194" s="230">
        <v>45879.47152777778</v>
      </c>
      <c r="E1194" s="230">
        <v>45879.484027719911</v>
      </c>
      <c r="F1194" s="224">
        <f t="shared" si="18"/>
        <v>1.2499942131398711E-2</v>
      </c>
      <c r="G1194" s="225" t="s">
        <v>637</v>
      </c>
      <c r="H1194" s="225" t="s">
        <v>644</v>
      </c>
      <c r="I1194" s="225" t="s">
        <v>770</v>
      </c>
      <c r="J1194" s="225" t="s">
        <v>771</v>
      </c>
      <c r="K1194" s="1" t="s">
        <v>1151</v>
      </c>
      <c r="L1194" s="1" t="s">
        <v>773</v>
      </c>
      <c r="M1194" s="241" t="s">
        <v>618</v>
      </c>
      <c r="N1194" s="28" t="s">
        <v>1164</v>
      </c>
    </row>
    <row r="1195" spans="1:14">
      <c r="A1195" s="225" t="s">
        <v>768</v>
      </c>
      <c r="B1195" s="222" t="s">
        <v>791</v>
      </c>
      <c r="C1195" s="230">
        <v>45879.47152777778</v>
      </c>
      <c r="D1195" s="230">
        <v>45879.47152777778</v>
      </c>
      <c r="E1195" s="230">
        <v>45879.484027719911</v>
      </c>
      <c r="F1195" s="224">
        <f t="shared" si="18"/>
        <v>1.2499942131398711E-2</v>
      </c>
      <c r="G1195" s="225" t="s">
        <v>637</v>
      </c>
      <c r="H1195" s="225" t="s">
        <v>644</v>
      </c>
      <c r="I1195" s="225" t="s">
        <v>770</v>
      </c>
      <c r="J1195" s="225" t="s">
        <v>771</v>
      </c>
      <c r="K1195" s="1" t="s">
        <v>1151</v>
      </c>
      <c r="L1195" s="1" t="s">
        <v>773</v>
      </c>
      <c r="M1195" s="241" t="s">
        <v>618</v>
      </c>
      <c r="N1195" s="28" t="s">
        <v>1164</v>
      </c>
    </row>
    <row r="1196" spans="1:14">
      <c r="A1196" s="225" t="s">
        <v>768</v>
      </c>
      <c r="B1196" s="222" t="s">
        <v>792</v>
      </c>
      <c r="C1196" s="230">
        <v>45879.47152777778</v>
      </c>
      <c r="D1196" s="230">
        <v>45879.47152777778</v>
      </c>
      <c r="E1196" s="230">
        <v>45879.484027719911</v>
      </c>
      <c r="F1196" s="224">
        <f t="shared" si="18"/>
        <v>1.2499942131398711E-2</v>
      </c>
      <c r="G1196" s="225" t="s">
        <v>637</v>
      </c>
      <c r="H1196" s="225" t="s">
        <v>644</v>
      </c>
      <c r="I1196" s="225" t="s">
        <v>770</v>
      </c>
      <c r="J1196" s="225" t="s">
        <v>771</v>
      </c>
      <c r="K1196" s="1" t="s">
        <v>1151</v>
      </c>
      <c r="L1196" s="1" t="s">
        <v>773</v>
      </c>
      <c r="M1196" s="241" t="s">
        <v>618</v>
      </c>
      <c r="N1196" s="28" t="s">
        <v>1164</v>
      </c>
    </row>
    <row r="1197" spans="1:14">
      <c r="A1197" s="225" t="s">
        <v>768</v>
      </c>
      <c r="B1197" s="222" t="s">
        <v>793</v>
      </c>
      <c r="C1197" s="230">
        <v>45879.47152777778</v>
      </c>
      <c r="D1197" s="230">
        <v>45879.47152777778</v>
      </c>
      <c r="E1197" s="230">
        <v>45879.484027719911</v>
      </c>
      <c r="F1197" s="224">
        <f t="shared" si="18"/>
        <v>1.2499942131398711E-2</v>
      </c>
      <c r="G1197" s="225" t="s">
        <v>637</v>
      </c>
      <c r="H1197" s="225" t="s">
        <v>644</v>
      </c>
      <c r="I1197" s="225" t="s">
        <v>770</v>
      </c>
      <c r="J1197" s="225" t="s">
        <v>771</v>
      </c>
      <c r="K1197" s="1" t="s">
        <v>1151</v>
      </c>
      <c r="L1197" s="1" t="s">
        <v>773</v>
      </c>
      <c r="M1197" s="241" t="s">
        <v>618</v>
      </c>
      <c r="N1197" s="28" t="s">
        <v>1164</v>
      </c>
    </row>
    <row r="1198" spans="1:14">
      <c r="A1198" s="225" t="s">
        <v>768</v>
      </c>
      <c r="B1198" s="222" t="s">
        <v>794</v>
      </c>
      <c r="C1198" s="230">
        <v>45879.47152777778</v>
      </c>
      <c r="D1198" s="230">
        <v>45879.47152777778</v>
      </c>
      <c r="E1198" s="230">
        <v>45879.484027719911</v>
      </c>
      <c r="F1198" s="224">
        <f t="shared" si="18"/>
        <v>1.2499942131398711E-2</v>
      </c>
      <c r="G1198" s="225" t="s">
        <v>637</v>
      </c>
      <c r="H1198" s="225" t="s">
        <v>644</v>
      </c>
      <c r="I1198" s="225" t="s">
        <v>770</v>
      </c>
      <c r="J1198" s="225" t="s">
        <v>771</v>
      </c>
      <c r="K1198" s="1" t="s">
        <v>1151</v>
      </c>
      <c r="L1198" s="1" t="s">
        <v>773</v>
      </c>
      <c r="M1198" s="241" t="s">
        <v>618</v>
      </c>
      <c r="N1198" s="28" t="s">
        <v>1164</v>
      </c>
    </row>
    <row r="1199" spans="1:14">
      <c r="A1199" s="225" t="s">
        <v>768</v>
      </c>
      <c r="B1199" s="222" t="s">
        <v>795</v>
      </c>
      <c r="C1199" s="230">
        <v>45879.47152777778</v>
      </c>
      <c r="D1199" s="230">
        <v>45879.47152777778</v>
      </c>
      <c r="E1199" s="230">
        <v>45879.484027719911</v>
      </c>
      <c r="F1199" s="224">
        <f t="shared" si="18"/>
        <v>1.2499942131398711E-2</v>
      </c>
      <c r="G1199" s="225" t="s">
        <v>637</v>
      </c>
      <c r="H1199" s="225" t="s">
        <v>644</v>
      </c>
      <c r="I1199" s="225" t="s">
        <v>770</v>
      </c>
      <c r="J1199" s="225" t="s">
        <v>771</v>
      </c>
      <c r="K1199" s="1" t="s">
        <v>1151</v>
      </c>
      <c r="L1199" s="1" t="s">
        <v>773</v>
      </c>
      <c r="M1199" s="241" t="s">
        <v>618</v>
      </c>
      <c r="N1199" s="28" t="s">
        <v>1164</v>
      </c>
    </row>
    <row r="1200" spans="1:14">
      <c r="A1200" s="225" t="s">
        <v>768</v>
      </c>
      <c r="B1200" s="222" t="s">
        <v>796</v>
      </c>
      <c r="C1200" s="230">
        <v>45879.47152777778</v>
      </c>
      <c r="D1200" s="230">
        <v>45879.47152777778</v>
      </c>
      <c r="E1200" s="230">
        <v>45879.484027719911</v>
      </c>
      <c r="F1200" s="224">
        <f t="shared" si="18"/>
        <v>1.2499942131398711E-2</v>
      </c>
      <c r="G1200" s="225" t="s">
        <v>637</v>
      </c>
      <c r="H1200" s="225" t="s">
        <v>644</v>
      </c>
      <c r="I1200" s="225" t="s">
        <v>770</v>
      </c>
      <c r="J1200" s="225" t="s">
        <v>771</v>
      </c>
      <c r="K1200" s="1" t="s">
        <v>1151</v>
      </c>
      <c r="L1200" s="1" t="s">
        <v>773</v>
      </c>
      <c r="M1200" s="241" t="s">
        <v>618</v>
      </c>
      <c r="N1200" s="28" t="s">
        <v>1164</v>
      </c>
    </row>
    <row r="1201" spans="1:14">
      <c r="A1201" s="225" t="s">
        <v>768</v>
      </c>
      <c r="B1201" s="222" t="s">
        <v>797</v>
      </c>
      <c r="C1201" s="230">
        <v>45879.47152777778</v>
      </c>
      <c r="D1201" s="230">
        <v>45879.47152777778</v>
      </c>
      <c r="E1201" s="230">
        <v>45879.484027719911</v>
      </c>
      <c r="F1201" s="224">
        <f t="shared" si="18"/>
        <v>1.2499942131398711E-2</v>
      </c>
      <c r="G1201" s="225" t="s">
        <v>637</v>
      </c>
      <c r="H1201" s="225" t="s">
        <v>644</v>
      </c>
      <c r="I1201" s="225" t="s">
        <v>770</v>
      </c>
      <c r="J1201" s="225" t="s">
        <v>771</v>
      </c>
      <c r="K1201" s="1" t="s">
        <v>1151</v>
      </c>
      <c r="L1201" s="1" t="s">
        <v>773</v>
      </c>
      <c r="M1201" s="241" t="s">
        <v>618</v>
      </c>
      <c r="N1201" s="28" t="s">
        <v>1164</v>
      </c>
    </row>
    <row r="1202" spans="1:14">
      <c r="A1202" s="225" t="s">
        <v>768</v>
      </c>
      <c r="B1202" s="222" t="s">
        <v>798</v>
      </c>
      <c r="C1202" s="230">
        <v>45879.47152777778</v>
      </c>
      <c r="D1202" s="230">
        <v>45879.47152777778</v>
      </c>
      <c r="E1202" s="230">
        <v>45879.484027719911</v>
      </c>
      <c r="F1202" s="224">
        <f t="shared" si="18"/>
        <v>1.2499942131398711E-2</v>
      </c>
      <c r="G1202" s="225" t="s">
        <v>637</v>
      </c>
      <c r="H1202" s="225" t="s">
        <v>644</v>
      </c>
      <c r="I1202" s="225" t="s">
        <v>770</v>
      </c>
      <c r="J1202" s="225" t="s">
        <v>771</v>
      </c>
      <c r="K1202" s="1" t="s">
        <v>1151</v>
      </c>
      <c r="L1202" s="1" t="s">
        <v>773</v>
      </c>
      <c r="M1202" s="241" t="s">
        <v>618</v>
      </c>
      <c r="N1202" s="28" t="s">
        <v>1164</v>
      </c>
    </row>
    <row r="1203" spans="1:14">
      <c r="A1203" s="225" t="s">
        <v>768</v>
      </c>
      <c r="B1203" s="222" t="s">
        <v>799</v>
      </c>
      <c r="C1203" s="230">
        <v>45879.47152777778</v>
      </c>
      <c r="D1203" s="230">
        <v>45879.47152777778</v>
      </c>
      <c r="E1203" s="230">
        <v>45879.484027719911</v>
      </c>
      <c r="F1203" s="224">
        <f t="shared" si="18"/>
        <v>1.2499942131398711E-2</v>
      </c>
      <c r="G1203" s="225" t="s">
        <v>637</v>
      </c>
      <c r="H1203" s="225" t="s">
        <v>644</v>
      </c>
      <c r="I1203" s="225" t="s">
        <v>770</v>
      </c>
      <c r="J1203" s="225" t="s">
        <v>771</v>
      </c>
      <c r="K1203" s="1" t="s">
        <v>1151</v>
      </c>
      <c r="L1203" s="1" t="s">
        <v>773</v>
      </c>
      <c r="M1203" s="241" t="s">
        <v>618</v>
      </c>
      <c r="N1203" s="28" t="s">
        <v>1164</v>
      </c>
    </row>
    <row r="1204" spans="1:14">
      <c r="A1204" s="225" t="s">
        <v>768</v>
      </c>
      <c r="B1204" s="225" t="s">
        <v>800</v>
      </c>
      <c r="C1204" s="230">
        <v>45879.47152777778</v>
      </c>
      <c r="D1204" s="230">
        <v>45879.47152777778</v>
      </c>
      <c r="E1204" s="230">
        <v>45879.484027719911</v>
      </c>
      <c r="F1204" s="224">
        <f t="shared" si="18"/>
        <v>1.2499942131398711E-2</v>
      </c>
      <c r="G1204" s="225" t="s">
        <v>637</v>
      </c>
      <c r="H1204" s="225" t="s">
        <v>644</v>
      </c>
      <c r="I1204" s="225" t="s">
        <v>770</v>
      </c>
      <c r="J1204" s="225" t="s">
        <v>771</v>
      </c>
      <c r="K1204" s="1" t="s">
        <v>1151</v>
      </c>
      <c r="L1204" s="1" t="s">
        <v>773</v>
      </c>
      <c r="M1204" s="241" t="s">
        <v>618</v>
      </c>
      <c r="N1204" s="28" t="s">
        <v>1164</v>
      </c>
    </row>
    <row r="1205" spans="1:14">
      <c r="A1205" s="225" t="s">
        <v>768</v>
      </c>
      <c r="B1205" s="225" t="s">
        <v>801</v>
      </c>
      <c r="C1205" s="230">
        <v>45879.47152777778</v>
      </c>
      <c r="D1205" s="230">
        <v>45879.47152777778</v>
      </c>
      <c r="E1205" s="230">
        <v>45879.484027719911</v>
      </c>
      <c r="F1205" s="224">
        <f t="shared" si="18"/>
        <v>1.2499942131398711E-2</v>
      </c>
      <c r="G1205" s="225" t="s">
        <v>637</v>
      </c>
      <c r="H1205" s="225" t="s">
        <v>644</v>
      </c>
      <c r="I1205" s="225" t="s">
        <v>770</v>
      </c>
      <c r="J1205" s="225" t="s">
        <v>771</v>
      </c>
      <c r="K1205" s="1" t="s">
        <v>1151</v>
      </c>
      <c r="L1205" s="1" t="s">
        <v>773</v>
      </c>
      <c r="M1205" s="241" t="s">
        <v>618</v>
      </c>
      <c r="N1205" s="28" t="s">
        <v>1164</v>
      </c>
    </row>
    <row r="1206" spans="1:14">
      <c r="A1206" s="225" t="s">
        <v>768</v>
      </c>
      <c r="B1206" s="225" t="s">
        <v>802</v>
      </c>
      <c r="C1206" s="230">
        <v>45879.47152777778</v>
      </c>
      <c r="D1206" s="230">
        <v>45879.47152777778</v>
      </c>
      <c r="E1206" s="230">
        <v>45879.484027719911</v>
      </c>
      <c r="F1206" s="224">
        <f t="shared" si="18"/>
        <v>1.2499942131398711E-2</v>
      </c>
      <c r="G1206" s="225" t="s">
        <v>637</v>
      </c>
      <c r="H1206" s="225" t="s">
        <v>644</v>
      </c>
      <c r="I1206" s="225" t="s">
        <v>770</v>
      </c>
      <c r="J1206" s="225" t="s">
        <v>771</v>
      </c>
      <c r="K1206" s="1" t="s">
        <v>1151</v>
      </c>
      <c r="L1206" s="1" t="s">
        <v>773</v>
      </c>
      <c r="M1206" s="241" t="s">
        <v>618</v>
      </c>
      <c r="N1206" s="28" t="s">
        <v>1164</v>
      </c>
    </row>
    <row r="1207" spans="1:14">
      <c r="A1207" s="225" t="s">
        <v>768</v>
      </c>
      <c r="B1207" s="225" t="s">
        <v>803</v>
      </c>
      <c r="C1207" s="230">
        <v>45879.47152777778</v>
      </c>
      <c r="D1207" s="230">
        <v>45879.47152777778</v>
      </c>
      <c r="E1207" s="230">
        <v>45879.484027719911</v>
      </c>
      <c r="F1207" s="224">
        <f t="shared" si="18"/>
        <v>1.2499942131398711E-2</v>
      </c>
      <c r="G1207" s="225" t="s">
        <v>637</v>
      </c>
      <c r="H1207" s="225" t="s">
        <v>644</v>
      </c>
      <c r="I1207" s="225" t="s">
        <v>770</v>
      </c>
      <c r="J1207" s="225" t="s">
        <v>771</v>
      </c>
      <c r="K1207" s="1" t="s">
        <v>1151</v>
      </c>
      <c r="L1207" s="1" t="s">
        <v>773</v>
      </c>
      <c r="M1207" s="241" t="s">
        <v>618</v>
      </c>
      <c r="N1207" s="28" t="s">
        <v>1164</v>
      </c>
    </row>
    <row r="1208" spans="1:14">
      <c r="A1208" s="225" t="s">
        <v>768</v>
      </c>
      <c r="B1208" s="225" t="s">
        <v>804</v>
      </c>
      <c r="C1208" s="230">
        <v>45879.47152777778</v>
      </c>
      <c r="D1208" s="230">
        <v>45879.47152777778</v>
      </c>
      <c r="E1208" s="230">
        <v>45879.484027719911</v>
      </c>
      <c r="F1208" s="224">
        <f t="shared" si="18"/>
        <v>1.2499942131398711E-2</v>
      </c>
      <c r="G1208" s="225" t="s">
        <v>637</v>
      </c>
      <c r="H1208" s="225" t="s">
        <v>644</v>
      </c>
      <c r="I1208" s="225" t="s">
        <v>770</v>
      </c>
      <c r="J1208" s="225" t="s">
        <v>771</v>
      </c>
      <c r="K1208" s="1" t="s">
        <v>1151</v>
      </c>
      <c r="L1208" s="1" t="s">
        <v>773</v>
      </c>
      <c r="M1208" s="241" t="s">
        <v>618</v>
      </c>
      <c r="N1208" s="28" t="s">
        <v>1164</v>
      </c>
    </row>
    <row r="1209" spans="1:14">
      <c r="A1209" s="225" t="s">
        <v>768</v>
      </c>
      <c r="B1209" s="222" t="s">
        <v>805</v>
      </c>
      <c r="C1209" s="230">
        <v>45879.47152777778</v>
      </c>
      <c r="D1209" s="230">
        <v>45879.47152777778</v>
      </c>
      <c r="E1209" s="230">
        <v>45879.484027719911</v>
      </c>
      <c r="F1209" s="224">
        <f t="shared" si="18"/>
        <v>1.2499942131398711E-2</v>
      </c>
      <c r="G1209" s="225" t="s">
        <v>637</v>
      </c>
      <c r="H1209" s="225" t="s">
        <v>644</v>
      </c>
      <c r="I1209" s="225" t="s">
        <v>770</v>
      </c>
      <c r="J1209" s="225" t="s">
        <v>771</v>
      </c>
      <c r="K1209" s="1" t="s">
        <v>1151</v>
      </c>
      <c r="L1209" s="1" t="s">
        <v>773</v>
      </c>
      <c r="M1209" s="241" t="s">
        <v>618</v>
      </c>
      <c r="N1209" s="28" t="s">
        <v>1164</v>
      </c>
    </row>
    <row r="1210" spans="1:14">
      <c r="A1210" s="225" t="s">
        <v>768</v>
      </c>
      <c r="B1210" s="225" t="s">
        <v>806</v>
      </c>
      <c r="C1210" s="230">
        <v>45879.47152777778</v>
      </c>
      <c r="D1210" s="230">
        <v>45879.47152777778</v>
      </c>
      <c r="E1210" s="230">
        <v>45879.484027719911</v>
      </c>
      <c r="F1210" s="224">
        <f t="shared" si="18"/>
        <v>1.2499942131398711E-2</v>
      </c>
      <c r="G1210" s="225" t="s">
        <v>637</v>
      </c>
      <c r="H1210" s="225" t="s">
        <v>644</v>
      </c>
      <c r="I1210" s="225" t="s">
        <v>770</v>
      </c>
      <c r="J1210" s="225" t="s">
        <v>771</v>
      </c>
      <c r="K1210" s="1" t="s">
        <v>1151</v>
      </c>
      <c r="L1210" s="1" t="s">
        <v>773</v>
      </c>
      <c r="M1210" s="241" t="s">
        <v>618</v>
      </c>
      <c r="N1210" s="28" t="s">
        <v>1164</v>
      </c>
    </row>
    <row r="1211" spans="1:14">
      <c r="A1211" s="225" t="s">
        <v>768</v>
      </c>
      <c r="B1211" s="225" t="s">
        <v>807</v>
      </c>
      <c r="C1211" s="230">
        <v>45879.47152777778</v>
      </c>
      <c r="D1211" s="230">
        <v>45879.47152777778</v>
      </c>
      <c r="E1211" s="230">
        <v>45879.484027719911</v>
      </c>
      <c r="F1211" s="224">
        <f t="shared" si="18"/>
        <v>1.2499942131398711E-2</v>
      </c>
      <c r="G1211" s="225" t="s">
        <v>637</v>
      </c>
      <c r="H1211" s="225" t="s">
        <v>644</v>
      </c>
      <c r="I1211" s="225" t="s">
        <v>770</v>
      </c>
      <c r="J1211" s="225" t="s">
        <v>771</v>
      </c>
      <c r="K1211" s="1" t="s">
        <v>1151</v>
      </c>
      <c r="L1211" s="1" t="s">
        <v>773</v>
      </c>
      <c r="M1211" s="241" t="s">
        <v>618</v>
      </c>
      <c r="N1211" s="28" t="s">
        <v>1164</v>
      </c>
    </row>
    <row r="1212" spans="1:14">
      <c r="A1212" s="225" t="s">
        <v>768</v>
      </c>
      <c r="B1212" s="1" t="s">
        <v>808</v>
      </c>
      <c r="C1212" s="230">
        <v>45879.47152777778</v>
      </c>
      <c r="D1212" s="230">
        <v>45879.47152777778</v>
      </c>
      <c r="E1212" s="230">
        <v>45879.484027719911</v>
      </c>
      <c r="F1212" s="224">
        <f t="shared" si="18"/>
        <v>1.2499942131398711E-2</v>
      </c>
      <c r="G1212" s="225" t="s">
        <v>637</v>
      </c>
      <c r="H1212" s="225" t="s">
        <v>644</v>
      </c>
      <c r="I1212" s="225" t="s">
        <v>770</v>
      </c>
      <c r="J1212" s="225" t="s">
        <v>771</v>
      </c>
      <c r="K1212" s="1" t="s">
        <v>1151</v>
      </c>
      <c r="L1212" s="1" t="s">
        <v>773</v>
      </c>
      <c r="M1212" s="241" t="s">
        <v>618</v>
      </c>
      <c r="N1212" s="28" t="s">
        <v>1164</v>
      </c>
    </row>
    <row r="1213" spans="1:14">
      <c r="A1213" s="225" t="s">
        <v>768</v>
      </c>
      <c r="B1213" s="1" t="s">
        <v>809</v>
      </c>
      <c r="C1213" s="230">
        <v>45879.47152777778</v>
      </c>
      <c r="D1213" s="230">
        <v>45879.47152777778</v>
      </c>
      <c r="E1213" s="230">
        <v>45879.484027719911</v>
      </c>
      <c r="F1213" s="224">
        <f t="shared" si="18"/>
        <v>1.2499942131398711E-2</v>
      </c>
      <c r="G1213" s="225" t="s">
        <v>637</v>
      </c>
      <c r="H1213" s="225" t="s">
        <v>644</v>
      </c>
      <c r="I1213" s="225" t="s">
        <v>770</v>
      </c>
      <c r="J1213" s="225" t="s">
        <v>771</v>
      </c>
      <c r="K1213" s="1" t="s">
        <v>1151</v>
      </c>
      <c r="L1213" s="1" t="s">
        <v>773</v>
      </c>
      <c r="M1213" s="241" t="s">
        <v>618</v>
      </c>
      <c r="N1213" s="28" t="s">
        <v>1164</v>
      </c>
    </row>
    <row r="1214" spans="1:14">
      <c r="A1214" s="225" t="s">
        <v>768</v>
      </c>
      <c r="B1214" s="1" t="s">
        <v>810</v>
      </c>
      <c r="C1214" s="230">
        <v>45879.47152777778</v>
      </c>
      <c r="D1214" s="230">
        <v>45879.47152777778</v>
      </c>
      <c r="E1214" s="230">
        <v>45879.484027719911</v>
      </c>
      <c r="F1214" s="224">
        <f t="shared" si="18"/>
        <v>1.2499942131398711E-2</v>
      </c>
      <c r="G1214" s="225" t="s">
        <v>637</v>
      </c>
      <c r="H1214" s="225" t="s">
        <v>644</v>
      </c>
      <c r="I1214" s="225" t="s">
        <v>770</v>
      </c>
      <c r="J1214" s="225" t="s">
        <v>771</v>
      </c>
      <c r="K1214" s="1" t="s">
        <v>1151</v>
      </c>
      <c r="L1214" s="1" t="s">
        <v>773</v>
      </c>
      <c r="M1214" s="241" t="s">
        <v>618</v>
      </c>
      <c r="N1214" s="28" t="s">
        <v>1164</v>
      </c>
    </row>
    <row r="1215" spans="1:14">
      <c r="A1215" s="225" t="s">
        <v>768</v>
      </c>
      <c r="B1215" s="1" t="s">
        <v>811</v>
      </c>
      <c r="C1215" s="230">
        <v>45879.47152777778</v>
      </c>
      <c r="D1215" s="230">
        <v>45879.47152777778</v>
      </c>
      <c r="E1215" s="230">
        <v>45879.484027719911</v>
      </c>
      <c r="F1215" s="224">
        <f t="shared" si="18"/>
        <v>1.2499942131398711E-2</v>
      </c>
      <c r="G1215" s="225" t="s">
        <v>637</v>
      </c>
      <c r="H1215" s="225" t="s">
        <v>644</v>
      </c>
      <c r="I1215" s="225" t="s">
        <v>770</v>
      </c>
      <c r="J1215" s="225" t="s">
        <v>771</v>
      </c>
      <c r="K1215" s="1" t="s">
        <v>1151</v>
      </c>
      <c r="L1215" s="1" t="s">
        <v>773</v>
      </c>
      <c r="M1215" s="241" t="s">
        <v>618</v>
      </c>
      <c r="N1215" s="28" t="s">
        <v>1164</v>
      </c>
    </row>
    <row r="1216" spans="1:14">
      <c r="A1216" s="225" t="s">
        <v>768</v>
      </c>
      <c r="B1216" s="1" t="s">
        <v>812</v>
      </c>
      <c r="C1216" s="230">
        <v>45879.47152777778</v>
      </c>
      <c r="D1216" s="230">
        <v>45879.47152777778</v>
      </c>
      <c r="E1216" s="230">
        <v>45879.484027719911</v>
      </c>
      <c r="F1216" s="224">
        <f t="shared" si="18"/>
        <v>1.2499942131398711E-2</v>
      </c>
      <c r="G1216" s="225" t="s">
        <v>637</v>
      </c>
      <c r="H1216" s="225" t="s">
        <v>644</v>
      </c>
      <c r="I1216" s="225" t="s">
        <v>770</v>
      </c>
      <c r="J1216" s="225" t="s">
        <v>771</v>
      </c>
      <c r="K1216" s="1" t="s">
        <v>1151</v>
      </c>
      <c r="L1216" s="1" t="s">
        <v>773</v>
      </c>
      <c r="M1216" s="241" t="s">
        <v>618</v>
      </c>
      <c r="N1216" s="28" t="s">
        <v>1164</v>
      </c>
    </row>
    <row r="1217" spans="1:15">
      <c r="A1217" s="225" t="s">
        <v>768</v>
      </c>
      <c r="B1217" s="123" t="s">
        <v>813</v>
      </c>
      <c r="C1217" s="230">
        <v>45879.47152777778</v>
      </c>
      <c r="D1217" s="230">
        <v>45879.47152777778</v>
      </c>
      <c r="E1217" s="230">
        <v>45879.484027719911</v>
      </c>
      <c r="F1217" s="224">
        <f t="shared" si="18"/>
        <v>1.2499942131398711E-2</v>
      </c>
      <c r="G1217" s="225" t="s">
        <v>637</v>
      </c>
      <c r="H1217" s="225" t="s">
        <v>644</v>
      </c>
      <c r="I1217" s="225" t="s">
        <v>770</v>
      </c>
      <c r="J1217" s="225" t="s">
        <v>771</v>
      </c>
      <c r="K1217" s="1" t="s">
        <v>1151</v>
      </c>
      <c r="L1217" s="1" t="s">
        <v>773</v>
      </c>
      <c r="M1217" s="241" t="s">
        <v>618</v>
      </c>
      <c r="N1217" s="28" t="s">
        <v>1164</v>
      </c>
    </row>
    <row r="1218" spans="1:15">
      <c r="A1218" s="225" t="s">
        <v>650</v>
      </c>
      <c r="B1218" s="1" t="s">
        <v>651</v>
      </c>
      <c r="C1218" s="230">
        <v>45880.1875</v>
      </c>
      <c r="D1218" s="230">
        <v>45880.1875</v>
      </c>
      <c r="E1218" s="230">
        <v>45880.3</v>
      </c>
      <c r="F1218" s="224">
        <f t="shared" ref="F1218:F1281" si="19">E1218-D1218</f>
        <v>0.11250000000291038</v>
      </c>
      <c r="G1218" s="225" t="s">
        <v>637</v>
      </c>
      <c r="H1218" s="225" t="s">
        <v>644</v>
      </c>
      <c r="I1218" s="225" t="s">
        <v>770</v>
      </c>
      <c r="J1218" s="225" t="s">
        <v>771</v>
      </c>
      <c r="K1218" s="1" t="s">
        <v>1151</v>
      </c>
      <c r="L1218" s="1" t="s">
        <v>773</v>
      </c>
      <c r="M1218" s="241" t="s">
        <v>618</v>
      </c>
      <c r="N1218" s="28" t="s">
        <v>1164</v>
      </c>
    </row>
    <row r="1219" spans="1:15">
      <c r="A1219" s="225" t="s">
        <v>650</v>
      </c>
      <c r="B1219" s="1" t="s">
        <v>658</v>
      </c>
      <c r="C1219" s="230">
        <v>45880.1875</v>
      </c>
      <c r="D1219" s="230">
        <v>45880.1875</v>
      </c>
      <c r="E1219" s="230">
        <v>45880.3</v>
      </c>
      <c r="F1219" s="224">
        <f t="shared" si="19"/>
        <v>0.11250000000291038</v>
      </c>
      <c r="G1219" s="225" t="s">
        <v>637</v>
      </c>
      <c r="H1219" s="225" t="s">
        <v>644</v>
      </c>
      <c r="I1219" s="225" t="s">
        <v>770</v>
      </c>
      <c r="J1219" s="225" t="s">
        <v>771</v>
      </c>
      <c r="K1219" s="1" t="s">
        <v>1151</v>
      </c>
      <c r="L1219" s="1" t="s">
        <v>773</v>
      </c>
      <c r="M1219" s="241" t="s">
        <v>618</v>
      </c>
      <c r="N1219" s="28" t="s">
        <v>1164</v>
      </c>
    </row>
    <row r="1220" spans="1:15">
      <c r="A1220" s="225" t="s">
        <v>650</v>
      </c>
      <c r="B1220" s="1" t="s">
        <v>622</v>
      </c>
      <c r="C1220" s="230">
        <v>45880.1875</v>
      </c>
      <c r="D1220" s="230">
        <v>45880.1875</v>
      </c>
      <c r="E1220" s="230">
        <v>45880.3</v>
      </c>
      <c r="F1220" s="224">
        <f t="shared" si="19"/>
        <v>0.11250000000291038</v>
      </c>
      <c r="G1220" s="225" t="s">
        <v>637</v>
      </c>
      <c r="H1220" s="225" t="s">
        <v>644</v>
      </c>
      <c r="I1220" s="225" t="s">
        <v>770</v>
      </c>
      <c r="J1220" s="225" t="s">
        <v>771</v>
      </c>
      <c r="K1220" s="1" t="s">
        <v>1151</v>
      </c>
      <c r="L1220" s="1" t="s">
        <v>773</v>
      </c>
      <c r="M1220" s="241" t="s">
        <v>618</v>
      </c>
      <c r="N1220" s="28" t="s">
        <v>1164</v>
      </c>
      <c r="O1220" t="e" vm="6">
        <v>#VALUE!</v>
      </c>
    </row>
    <row r="1221" spans="1:15">
      <c r="A1221" s="225" t="s">
        <v>650</v>
      </c>
      <c r="B1221" s="1" t="s">
        <v>659</v>
      </c>
      <c r="C1221" s="230">
        <v>45880.1875</v>
      </c>
      <c r="D1221" s="230">
        <v>45880.1875</v>
      </c>
      <c r="E1221" s="230">
        <v>45880.3</v>
      </c>
      <c r="F1221" s="224">
        <f t="shared" si="19"/>
        <v>0.11250000000291038</v>
      </c>
      <c r="G1221" s="225" t="s">
        <v>637</v>
      </c>
      <c r="H1221" s="225" t="s">
        <v>644</v>
      </c>
      <c r="I1221" s="225" t="s">
        <v>770</v>
      </c>
      <c r="J1221" s="225" t="s">
        <v>771</v>
      </c>
      <c r="K1221" s="1" t="s">
        <v>1151</v>
      </c>
      <c r="L1221" s="1" t="s">
        <v>773</v>
      </c>
      <c r="M1221" s="241" t="s">
        <v>618</v>
      </c>
      <c r="N1221" s="28" t="s">
        <v>1164</v>
      </c>
      <c r="O1221" t="e" vm="7">
        <v>#VALUE!</v>
      </c>
    </row>
    <row r="1222" spans="1:15">
      <c r="A1222" s="225" t="s">
        <v>650</v>
      </c>
      <c r="B1222" s="1" t="s">
        <v>660</v>
      </c>
      <c r="C1222" s="230">
        <v>45880.1875</v>
      </c>
      <c r="D1222" s="230">
        <v>45880.1875</v>
      </c>
      <c r="E1222" s="230">
        <v>45880.3</v>
      </c>
      <c r="F1222" s="224">
        <f t="shared" si="19"/>
        <v>0.11250000000291038</v>
      </c>
      <c r="G1222" s="225" t="s">
        <v>637</v>
      </c>
      <c r="H1222" s="225" t="s">
        <v>644</v>
      </c>
      <c r="I1222" s="225" t="s">
        <v>770</v>
      </c>
      <c r="J1222" s="225" t="s">
        <v>771</v>
      </c>
      <c r="K1222" s="1" t="s">
        <v>1151</v>
      </c>
      <c r="L1222" s="1" t="s">
        <v>773</v>
      </c>
      <c r="M1222" s="241" t="s">
        <v>618</v>
      </c>
      <c r="N1222" s="28" t="s">
        <v>1164</v>
      </c>
    </row>
    <row r="1223" spans="1:15">
      <c r="A1223" s="225" t="s">
        <v>661</v>
      </c>
      <c r="B1223" s="1" t="s">
        <v>662</v>
      </c>
      <c r="C1223" s="230">
        <v>45880.1875</v>
      </c>
      <c r="D1223" s="230">
        <v>45880.1875</v>
      </c>
      <c r="E1223" s="230">
        <v>45880.3</v>
      </c>
      <c r="F1223" s="224">
        <f t="shared" si="19"/>
        <v>0.11250000000291038</v>
      </c>
      <c r="G1223" s="225" t="s">
        <v>637</v>
      </c>
      <c r="H1223" s="225" t="s">
        <v>644</v>
      </c>
      <c r="I1223" s="225" t="s">
        <v>770</v>
      </c>
      <c r="J1223" s="225" t="s">
        <v>771</v>
      </c>
      <c r="K1223" s="1" t="s">
        <v>1151</v>
      </c>
      <c r="L1223" s="1" t="s">
        <v>773</v>
      </c>
      <c r="M1223" s="241" t="s">
        <v>618</v>
      </c>
      <c r="N1223" s="28" t="s">
        <v>1164</v>
      </c>
    </row>
    <row r="1224" spans="1:15">
      <c r="A1224" s="225" t="s">
        <v>661</v>
      </c>
      <c r="B1224" s="1" t="s">
        <v>663</v>
      </c>
      <c r="C1224" s="230">
        <v>45880.1875</v>
      </c>
      <c r="D1224" s="230">
        <v>45880.1875</v>
      </c>
      <c r="E1224" s="230">
        <v>45880.3</v>
      </c>
      <c r="F1224" s="224">
        <f t="shared" si="19"/>
        <v>0.11250000000291038</v>
      </c>
      <c r="G1224" s="225" t="s">
        <v>637</v>
      </c>
      <c r="H1224" s="225" t="s">
        <v>644</v>
      </c>
      <c r="I1224" s="225" t="s">
        <v>770</v>
      </c>
      <c r="J1224" s="225" t="s">
        <v>771</v>
      </c>
      <c r="K1224" s="1" t="s">
        <v>1151</v>
      </c>
      <c r="L1224" s="1" t="s">
        <v>773</v>
      </c>
      <c r="M1224" s="241" t="s">
        <v>618</v>
      </c>
      <c r="N1224" s="28" t="s">
        <v>1164</v>
      </c>
    </row>
    <row r="1225" spans="1:15">
      <c r="A1225" s="225" t="s">
        <v>661</v>
      </c>
      <c r="B1225" s="1" t="s">
        <v>621</v>
      </c>
      <c r="C1225" s="230">
        <v>45880.1875</v>
      </c>
      <c r="D1225" s="230">
        <v>45880.1875</v>
      </c>
      <c r="E1225" s="230">
        <v>45880.3</v>
      </c>
      <c r="F1225" s="224">
        <f t="shared" si="19"/>
        <v>0.11250000000291038</v>
      </c>
      <c r="G1225" s="225" t="s">
        <v>637</v>
      </c>
      <c r="H1225" s="225" t="s">
        <v>644</v>
      </c>
      <c r="I1225" s="225" t="s">
        <v>770</v>
      </c>
      <c r="J1225" s="225" t="s">
        <v>771</v>
      </c>
      <c r="K1225" s="1" t="s">
        <v>1151</v>
      </c>
      <c r="L1225" s="1" t="s">
        <v>773</v>
      </c>
      <c r="M1225" s="241" t="s">
        <v>618</v>
      </c>
      <c r="N1225" s="28" t="s">
        <v>1164</v>
      </c>
    </row>
    <row r="1226" spans="1:15">
      <c r="A1226" s="1" t="s">
        <v>611</v>
      </c>
      <c r="B1226" s="1" t="s">
        <v>612</v>
      </c>
      <c r="C1226" s="230">
        <v>45880.302083333336</v>
      </c>
      <c r="D1226" s="230">
        <v>45880.302083333336</v>
      </c>
      <c r="E1226" s="230">
        <v>45880.333333333336</v>
      </c>
      <c r="F1226" s="224">
        <f t="shared" si="19"/>
        <v>3.125E-2</v>
      </c>
      <c r="G1226" s="1" t="s">
        <v>613</v>
      </c>
      <c r="I1226" s="225" t="s">
        <v>614</v>
      </c>
      <c r="J1226" s="225" t="s">
        <v>615</v>
      </c>
      <c r="K1226" s="1" t="s">
        <v>1127</v>
      </c>
      <c r="L1226" s="1" t="s">
        <v>655</v>
      </c>
      <c r="M1226" s="241" t="s">
        <v>618</v>
      </c>
      <c r="N1226" s="225" t="s">
        <v>1117</v>
      </c>
    </row>
    <row r="1227" spans="1:15">
      <c r="A1227" s="1" t="s">
        <v>611</v>
      </c>
      <c r="B1227" s="1" t="s">
        <v>621</v>
      </c>
      <c r="C1227" s="230">
        <v>45880.302083333336</v>
      </c>
      <c r="D1227" s="230">
        <v>45880.302083333336</v>
      </c>
      <c r="E1227" s="230">
        <v>45880.333333333336</v>
      </c>
      <c r="F1227" s="224">
        <f t="shared" si="19"/>
        <v>3.125E-2</v>
      </c>
      <c r="G1227" s="1" t="s">
        <v>613</v>
      </c>
      <c r="I1227" s="225" t="s">
        <v>614</v>
      </c>
      <c r="J1227" s="225" t="s">
        <v>615</v>
      </c>
      <c r="K1227" s="1" t="s">
        <v>1127</v>
      </c>
      <c r="L1227" s="1" t="s">
        <v>655</v>
      </c>
      <c r="M1227" s="241" t="s">
        <v>618</v>
      </c>
      <c r="N1227" s="225" t="s">
        <v>1117</v>
      </c>
    </row>
    <row r="1228" spans="1:15">
      <c r="A1228" s="1" t="s">
        <v>611</v>
      </c>
      <c r="B1228" s="1" t="s">
        <v>620</v>
      </c>
      <c r="C1228" s="230">
        <v>45880.302083333336</v>
      </c>
      <c r="D1228" s="230">
        <v>45880.302083333336</v>
      </c>
      <c r="E1228" s="230">
        <v>45880.333333333336</v>
      </c>
      <c r="F1228" s="224">
        <f t="shared" si="19"/>
        <v>3.125E-2</v>
      </c>
      <c r="G1228" s="1" t="s">
        <v>613</v>
      </c>
      <c r="I1228" s="225" t="s">
        <v>614</v>
      </c>
      <c r="J1228" s="225" t="s">
        <v>615</v>
      </c>
      <c r="K1228" s="1" t="s">
        <v>1127</v>
      </c>
      <c r="L1228" s="1" t="s">
        <v>655</v>
      </c>
      <c r="M1228" s="241" t="s">
        <v>618</v>
      </c>
      <c r="N1228" s="225" t="s">
        <v>1117</v>
      </c>
    </row>
    <row r="1229" spans="1:15">
      <c r="A1229" s="1" t="s">
        <v>611</v>
      </c>
      <c r="B1229" s="1" t="s">
        <v>622</v>
      </c>
      <c r="C1229" s="230">
        <v>45880.302083333336</v>
      </c>
      <c r="D1229" s="230">
        <v>45880.302083333336</v>
      </c>
      <c r="E1229" s="230">
        <v>45880.333333333336</v>
      </c>
      <c r="F1229" s="224">
        <f t="shared" si="19"/>
        <v>3.125E-2</v>
      </c>
      <c r="G1229" s="1" t="s">
        <v>613</v>
      </c>
      <c r="I1229" s="225" t="s">
        <v>614</v>
      </c>
      <c r="J1229" s="225" t="s">
        <v>615</v>
      </c>
      <c r="K1229" s="1" t="s">
        <v>1127</v>
      </c>
      <c r="L1229" s="1" t="s">
        <v>655</v>
      </c>
      <c r="M1229" s="241" t="s">
        <v>618</v>
      </c>
      <c r="N1229" s="225" t="s">
        <v>1117</v>
      </c>
    </row>
    <row r="1230" spans="1:15">
      <c r="A1230" s="1" t="s">
        <v>611</v>
      </c>
      <c r="B1230" s="1" t="s">
        <v>667</v>
      </c>
      <c r="C1230" s="230">
        <v>45880.302083333336</v>
      </c>
      <c r="D1230" s="230">
        <v>45880.302083333336</v>
      </c>
      <c r="E1230" s="230">
        <v>45880.333333333336</v>
      </c>
      <c r="F1230" s="224">
        <f t="shared" si="19"/>
        <v>3.125E-2</v>
      </c>
      <c r="G1230" s="1" t="s">
        <v>613</v>
      </c>
      <c r="I1230" s="225" t="s">
        <v>614</v>
      </c>
      <c r="J1230" s="225" t="s">
        <v>615</v>
      </c>
      <c r="K1230" s="1" t="s">
        <v>1127</v>
      </c>
      <c r="L1230" s="1" t="s">
        <v>655</v>
      </c>
      <c r="M1230" s="241" t="s">
        <v>618</v>
      </c>
      <c r="N1230" s="225" t="s">
        <v>1117</v>
      </c>
    </row>
    <row r="1231" spans="1:15">
      <c r="A1231" s="1" t="s">
        <v>862</v>
      </c>
      <c r="B1231" s="1" t="s">
        <v>612</v>
      </c>
      <c r="C1231" s="230">
        <v>45880.420138888891</v>
      </c>
      <c r="D1231" s="230">
        <v>45880.420138888891</v>
      </c>
      <c r="E1231" s="230">
        <v>45880.4375</v>
      </c>
      <c r="F1231" s="224">
        <f t="shared" si="19"/>
        <v>1.7361111109494232E-2</v>
      </c>
      <c r="G1231" s="225" t="s">
        <v>637</v>
      </c>
      <c r="H1231" s="225" t="s">
        <v>644</v>
      </c>
      <c r="I1231" s="225" t="s">
        <v>645</v>
      </c>
      <c r="J1231" s="225" t="s">
        <v>646</v>
      </c>
      <c r="K1231" s="1" t="s">
        <v>1125</v>
      </c>
      <c r="L1231" s="123" t="s">
        <v>648</v>
      </c>
      <c r="M1231" s="241" t="s">
        <v>618</v>
      </c>
      <c r="N1231" s="28" t="s">
        <v>1164</v>
      </c>
    </row>
    <row r="1232" spans="1:15">
      <c r="A1232" s="1" t="s">
        <v>870</v>
      </c>
      <c r="B1232" s="1" t="s">
        <v>612</v>
      </c>
      <c r="C1232" s="230">
        <v>45880.420138888891</v>
      </c>
      <c r="D1232" s="230">
        <v>45880.420138888891</v>
      </c>
      <c r="E1232" s="230">
        <v>45880.4375</v>
      </c>
      <c r="F1232" s="224">
        <f t="shared" si="19"/>
        <v>1.7361111109494232E-2</v>
      </c>
      <c r="G1232" s="225" t="s">
        <v>637</v>
      </c>
      <c r="H1232" s="225" t="s">
        <v>644</v>
      </c>
      <c r="I1232" s="225" t="s">
        <v>645</v>
      </c>
      <c r="J1232" s="225" t="s">
        <v>646</v>
      </c>
      <c r="K1232" s="1" t="s">
        <v>1125</v>
      </c>
      <c r="L1232" s="123" t="s">
        <v>648</v>
      </c>
      <c r="M1232" s="241" t="s">
        <v>618</v>
      </c>
      <c r="N1232" s="28" t="s">
        <v>1164</v>
      </c>
    </row>
    <row r="1233" spans="1:14">
      <c r="A1233" s="1" t="s">
        <v>643</v>
      </c>
      <c r="B1233" s="1" t="s">
        <v>612</v>
      </c>
      <c r="C1233" s="230">
        <v>45880.420138888891</v>
      </c>
      <c r="D1233" s="230">
        <v>45880.420138888891</v>
      </c>
      <c r="E1233" s="230">
        <v>45880.4375</v>
      </c>
      <c r="F1233" s="224">
        <f t="shared" si="19"/>
        <v>1.7361111109494232E-2</v>
      </c>
      <c r="G1233" s="225" t="s">
        <v>637</v>
      </c>
      <c r="H1233" s="225" t="s">
        <v>644</v>
      </c>
      <c r="I1233" s="225" t="s">
        <v>645</v>
      </c>
      <c r="J1233" s="225" t="s">
        <v>646</v>
      </c>
      <c r="K1233" s="1" t="s">
        <v>1125</v>
      </c>
      <c r="L1233" s="123" t="s">
        <v>648</v>
      </c>
      <c r="M1233" s="241" t="s">
        <v>618</v>
      </c>
      <c r="N1233" s="28" t="s">
        <v>1164</v>
      </c>
    </row>
    <row r="1234" spans="1:14">
      <c r="A1234" s="1" t="s">
        <v>759</v>
      </c>
      <c r="B1234" s="1" t="s">
        <v>612</v>
      </c>
      <c r="C1234" s="230">
        <v>45880.420138888891</v>
      </c>
      <c r="D1234" s="230">
        <v>45880.420138888891</v>
      </c>
      <c r="E1234" s="230">
        <v>45880.4375</v>
      </c>
      <c r="F1234" s="224">
        <f t="shared" si="19"/>
        <v>1.7361111109494232E-2</v>
      </c>
      <c r="G1234" s="225" t="s">
        <v>637</v>
      </c>
      <c r="H1234" s="225" t="s">
        <v>644</v>
      </c>
      <c r="I1234" s="225" t="s">
        <v>645</v>
      </c>
      <c r="J1234" s="225" t="s">
        <v>646</v>
      </c>
      <c r="K1234" s="1" t="s">
        <v>1125</v>
      </c>
      <c r="L1234" s="123" t="s">
        <v>648</v>
      </c>
      <c r="M1234" s="241" t="s">
        <v>618</v>
      </c>
      <c r="N1234" s="28" t="s">
        <v>1164</v>
      </c>
    </row>
    <row r="1235" spans="1:14">
      <c r="A1235" s="1" t="s">
        <v>850</v>
      </c>
      <c r="B1235" s="1" t="s">
        <v>612</v>
      </c>
      <c r="C1235" s="230">
        <v>45880.420138888891</v>
      </c>
      <c r="D1235" s="230">
        <v>45880.420138888891</v>
      </c>
      <c r="E1235" s="230">
        <v>45880.4375</v>
      </c>
      <c r="F1235" s="224">
        <f t="shared" si="19"/>
        <v>1.7361111109494232E-2</v>
      </c>
      <c r="G1235" s="225" t="s">
        <v>637</v>
      </c>
      <c r="H1235" s="225" t="s">
        <v>644</v>
      </c>
      <c r="I1235" s="225" t="s">
        <v>645</v>
      </c>
      <c r="J1235" s="225" t="s">
        <v>646</v>
      </c>
      <c r="K1235" s="1" t="s">
        <v>1125</v>
      </c>
      <c r="L1235" s="123" t="s">
        <v>648</v>
      </c>
      <c r="M1235" s="241" t="s">
        <v>618</v>
      </c>
      <c r="N1235" s="28" t="s">
        <v>1164</v>
      </c>
    </row>
    <row r="1236" spans="1:14">
      <c r="A1236" s="1" t="s">
        <v>623</v>
      </c>
      <c r="B1236" s="1" t="s">
        <v>624</v>
      </c>
      <c r="C1236" s="230">
        <v>45880.538194444445</v>
      </c>
      <c r="D1236" s="230">
        <v>45880.538194444445</v>
      </c>
      <c r="E1236" s="230">
        <v>45880.559027777781</v>
      </c>
      <c r="F1236" s="224">
        <f t="shared" si="19"/>
        <v>2.0833333335758653E-2</v>
      </c>
      <c r="G1236" s="1" t="s">
        <v>613</v>
      </c>
      <c r="I1236" s="225" t="s">
        <v>614</v>
      </c>
      <c r="J1236" s="225" t="s">
        <v>615</v>
      </c>
      <c r="K1236" s="1" t="s">
        <v>1113</v>
      </c>
      <c r="L1236" s="1" t="s">
        <v>655</v>
      </c>
      <c r="M1236" s="241" t="s">
        <v>618</v>
      </c>
      <c r="N1236" s="225" t="s">
        <v>1117</v>
      </c>
    </row>
    <row r="1237" spans="1:14">
      <c r="A1237" s="1" t="s">
        <v>623</v>
      </c>
      <c r="B1237" s="1" t="s">
        <v>658</v>
      </c>
      <c r="C1237" s="230">
        <v>45880.538194444445</v>
      </c>
      <c r="D1237" s="230">
        <v>45880.538194444445</v>
      </c>
      <c r="E1237" s="230">
        <v>45880.559027777781</v>
      </c>
      <c r="F1237" s="224">
        <f t="shared" si="19"/>
        <v>2.0833333335758653E-2</v>
      </c>
      <c r="G1237" s="1" t="s">
        <v>613</v>
      </c>
      <c r="I1237" s="225" t="s">
        <v>614</v>
      </c>
      <c r="J1237" s="225" t="s">
        <v>615</v>
      </c>
      <c r="K1237" s="1" t="s">
        <v>1113</v>
      </c>
      <c r="L1237" s="1" t="s">
        <v>655</v>
      </c>
      <c r="M1237" s="241" t="s">
        <v>618</v>
      </c>
      <c r="N1237" s="225" t="s">
        <v>1117</v>
      </c>
    </row>
    <row r="1238" spans="1:14">
      <c r="A1238" s="1" t="s">
        <v>623</v>
      </c>
      <c r="B1238" s="1" t="s">
        <v>622</v>
      </c>
      <c r="C1238" s="230">
        <v>45880.538194444445</v>
      </c>
      <c r="D1238" s="230">
        <v>45880.538194444445</v>
      </c>
      <c r="E1238" s="230">
        <v>45880.559027777781</v>
      </c>
      <c r="F1238" s="224">
        <f t="shared" si="19"/>
        <v>2.0833333335758653E-2</v>
      </c>
      <c r="G1238" s="1" t="s">
        <v>613</v>
      </c>
      <c r="I1238" s="225" t="s">
        <v>614</v>
      </c>
      <c r="J1238" s="225" t="s">
        <v>615</v>
      </c>
      <c r="K1238" s="1" t="s">
        <v>1113</v>
      </c>
      <c r="L1238" s="1" t="s">
        <v>655</v>
      </c>
      <c r="M1238" s="241" t="s">
        <v>618</v>
      </c>
      <c r="N1238" s="225" t="s">
        <v>1117</v>
      </c>
    </row>
    <row r="1239" spans="1:14">
      <c r="A1239" s="1" t="s">
        <v>623</v>
      </c>
      <c r="B1239" s="1" t="s">
        <v>659</v>
      </c>
      <c r="C1239" s="230">
        <v>45880.538194444445</v>
      </c>
      <c r="D1239" s="230">
        <v>45880.538194444445</v>
      </c>
      <c r="E1239" s="230">
        <v>45880.559027777781</v>
      </c>
      <c r="F1239" s="224">
        <f t="shared" si="19"/>
        <v>2.0833333335758653E-2</v>
      </c>
      <c r="G1239" s="1" t="s">
        <v>613</v>
      </c>
      <c r="I1239" s="225" t="s">
        <v>614</v>
      </c>
      <c r="J1239" s="225" t="s">
        <v>615</v>
      </c>
      <c r="K1239" s="1" t="s">
        <v>1113</v>
      </c>
      <c r="L1239" s="1" t="s">
        <v>655</v>
      </c>
      <c r="M1239" s="241" t="s">
        <v>618</v>
      </c>
      <c r="N1239" s="225" t="s">
        <v>1117</v>
      </c>
    </row>
    <row r="1240" spans="1:14">
      <c r="A1240" s="1" t="s">
        <v>623</v>
      </c>
      <c r="B1240" s="1" t="s">
        <v>660</v>
      </c>
      <c r="C1240" s="230">
        <v>45880.538194444445</v>
      </c>
      <c r="D1240" s="230">
        <v>45880.538194444445</v>
      </c>
      <c r="E1240" s="230">
        <v>45880.559027777781</v>
      </c>
      <c r="F1240" s="224">
        <f t="shared" si="19"/>
        <v>2.0833333335758653E-2</v>
      </c>
      <c r="G1240" s="1" t="s">
        <v>613</v>
      </c>
      <c r="I1240" s="225" t="s">
        <v>614</v>
      </c>
      <c r="J1240" s="225" t="s">
        <v>615</v>
      </c>
      <c r="K1240" s="1" t="s">
        <v>1113</v>
      </c>
      <c r="L1240" s="1" t="s">
        <v>655</v>
      </c>
      <c r="M1240" s="241" t="s">
        <v>618</v>
      </c>
      <c r="N1240" s="225" t="s">
        <v>1117</v>
      </c>
    </row>
    <row r="1241" spans="1:14">
      <c r="A1241" s="225" t="s">
        <v>965</v>
      </c>
      <c r="B1241" s="123" t="s">
        <v>966</v>
      </c>
      <c r="C1241" s="230">
        <v>45880.541666666664</v>
      </c>
      <c r="D1241" s="230">
        <v>45880.541666666664</v>
      </c>
      <c r="E1241" s="230">
        <v>45880.739583333336</v>
      </c>
      <c r="F1241" s="224">
        <f t="shared" si="19"/>
        <v>0.19791666667151731</v>
      </c>
      <c r="G1241" s="1" t="s">
        <v>708</v>
      </c>
      <c r="I1241" s="1" t="s">
        <v>598</v>
      </c>
      <c r="J1241" s="1" t="s">
        <v>598</v>
      </c>
      <c r="K1241" s="1" t="s">
        <v>1149</v>
      </c>
      <c r="L1241" s="1" t="s">
        <v>627</v>
      </c>
      <c r="M1241" s="241" t="s">
        <v>710</v>
      </c>
      <c r="N1241" s="28" t="s">
        <v>1150</v>
      </c>
    </row>
    <row r="1242" spans="1:14">
      <c r="A1242" s="225" t="s">
        <v>965</v>
      </c>
      <c r="B1242" s="123" t="s">
        <v>967</v>
      </c>
      <c r="C1242" s="230">
        <v>45880.541666666664</v>
      </c>
      <c r="D1242" s="230">
        <v>45880.541666666664</v>
      </c>
      <c r="E1242" s="230">
        <v>45880.739583333336</v>
      </c>
      <c r="F1242" s="224">
        <f t="shared" si="19"/>
        <v>0.19791666667151731</v>
      </c>
      <c r="G1242" s="1" t="s">
        <v>708</v>
      </c>
      <c r="I1242" s="1" t="s">
        <v>598</v>
      </c>
      <c r="J1242" s="1" t="s">
        <v>598</v>
      </c>
      <c r="K1242" s="1" t="s">
        <v>1149</v>
      </c>
      <c r="L1242" s="1" t="s">
        <v>627</v>
      </c>
      <c r="M1242" s="241" t="s">
        <v>710</v>
      </c>
      <c r="N1242" s="28" t="s">
        <v>1150</v>
      </c>
    </row>
    <row r="1243" spans="1:14">
      <c r="A1243" s="225" t="s">
        <v>965</v>
      </c>
      <c r="B1243" s="123" t="s">
        <v>968</v>
      </c>
      <c r="C1243" s="230">
        <v>45880.541666666664</v>
      </c>
      <c r="D1243" s="230">
        <v>45880.541666666664</v>
      </c>
      <c r="E1243" s="230">
        <v>45880.739583333336</v>
      </c>
      <c r="F1243" s="224">
        <f t="shared" si="19"/>
        <v>0.19791666667151731</v>
      </c>
      <c r="G1243" s="1" t="s">
        <v>708</v>
      </c>
      <c r="I1243" s="1" t="s">
        <v>598</v>
      </c>
      <c r="J1243" s="1" t="s">
        <v>598</v>
      </c>
      <c r="K1243" s="1" t="s">
        <v>1149</v>
      </c>
      <c r="L1243" s="1" t="s">
        <v>627</v>
      </c>
      <c r="M1243" s="241" t="s">
        <v>710</v>
      </c>
      <c r="N1243" s="28" t="s">
        <v>1150</v>
      </c>
    </row>
    <row r="1244" spans="1:14">
      <c r="A1244" s="225" t="s">
        <v>965</v>
      </c>
      <c r="B1244" s="123" t="s">
        <v>969</v>
      </c>
      <c r="C1244" s="230">
        <v>45880.541666666664</v>
      </c>
      <c r="D1244" s="230">
        <v>45880.541666666664</v>
      </c>
      <c r="E1244" s="230">
        <v>45880.739583333336</v>
      </c>
      <c r="F1244" s="224">
        <f t="shared" si="19"/>
        <v>0.19791666667151731</v>
      </c>
      <c r="G1244" s="1" t="s">
        <v>708</v>
      </c>
      <c r="I1244" s="1" t="s">
        <v>598</v>
      </c>
      <c r="J1244" s="1" t="s">
        <v>598</v>
      </c>
      <c r="K1244" s="1" t="s">
        <v>1149</v>
      </c>
      <c r="L1244" s="1" t="s">
        <v>627</v>
      </c>
      <c r="M1244" s="241" t="s">
        <v>710</v>
      </c>
      <c r="N1244" s="28" t="s">
        <v>1150</v>
      </c>
    </row>
    <row r="1245" spans="1:14">
      <c r="A1245" s="1" t="s">
        <v>941</v>
      </c>
      <c r="B1245" s="1" t="s">
        <v>942</v>
      </c>
      <c r="C1245" s="230">
        <v>45880.597916666666</v>
      </c>
      <c r="D1245" s="230">
        <v>45880.597916666666</v>
      </c>
      <c r="E1245" s="230">
        <v>45880.699305555558</v>
      </c>
      <c r="F1245" s="224">
        <f t="shared" si="19"/>
        <v>0.10138888889196096</v>
      </c>
      <c r="G1245" s="1" t="s">
        <v>708</v>
      </c>
      <c r="I1245" s="1" t="s">
        <v>598</v>
      </c>
      <c r="J1245" s="1" t="s">
        <v>598</v>
      </c>
      <c r="K1245" s="1" t="s">
        <v>1165</v>
      </c>
      <c r="L1245" s="1" t="s">
        <v>627</v>
      </c>
      <c r="M1245" s="241" t="s">
        <v>628</v>
      </c>
      <c r="N1245" s="28" t="s">
        <v>1166</v>
      </c>
    </row>
    <row r="1246" spans="1:14">
      <c r="A1246" s="1" t="s">
        <v>941</v>
      </c>
      <c r="B1246" s="1" t="s">
        <v>945</v>
      </c>
      <c r="C1246" s="230">
        <v>45880.597916666666</v>
      </c>
      <c r="D1246" s="230">
        <v>45880.597916666666</v>
      </c>
      <c r="E1246" s="230">
        <v>45880.699305555558</v>
      </c>
      <c r="F1246" s="224">
        <f t="shared" si="19"/>
        <v>0.10138888889196096</v>
      </c>
      <c r="G1246" s="1" t="s">
        <v>708</v>
      </c>
      <c r="I1246" s="1" t="s">
        <v>598</v>
      </c>
      <c r="J1246" s="1" t="s">
        <v>598</v>
      </c>
      <c r="K1246" s="1" t="s">
        <v>1165</v>
      </c>
      <c r="L1246" s="1" t="s">
        <v>627</v>
      </c>
      <c r="M1246" s="241" t="s">
        <v>628</v>
      </c>
      <c r="N1246" s="28" t="s">
        <v>1166</v>
      </c>
    </row>
    <row r="1247" spans="1:14">
      <c r="A1247" s="1" t="s">
        <v>941</v>
      </c>
      <c r="B1247" s="1" t="s">
        <v>946</v>
      </c>
      <c r="C1247" s="230">
        <v>45880.597916666666</v>
      </c>
      <c r="D1247" s="230">
        <v>45880.597916666666</v>
      </c>
      <c r="E1247" s="230">
        <v>45880.699305555558</v>
      </c>
      <c r="F1247" s="224">
        <f t="shared" si="19"/>
        <v>0.10138888889196096</v>
      </c>
      <c r="G1247" s="1" t="s">
        <v>708</v>
      </c>
      <c r="I1247" s="1" t="s">
        <v>598</v>
      </c>
      <c r="J1247" s="1" t="s">
        <v>598</v>
      </c>
      <c r="K1247" s="1" t="s">
        <v>1165</v>
      </c>
      <c r="L1247" s="1" t="s">
        <v>627</v>
      </c>
      <c r="M1247" s="241" t="s">
        <v>628</v>
      </c>
      <c r="N1247" s="28" t="s">
        <v>1166</v>
      </c>
    </row>
    <row r="1248" spans="1:14">
      <c r="A1248" s="1" t="s">
        <v>941</v>
      </c>
      <c r="B1248" s="1" t="s">
        <v>947</v>
      </c>
      <c r="C1248" s="230">
        <v>45880.597916666666</v>
      </c>
      <c r="D1248" s="230">
        <v>45880.597916666666</v>
      </c>
      <c r="E1248" s="230">
        <v>45880.699305555558</v>
      </c>
      <c r="F1248" s="224">
        <f t="shared" si="19"/>
        <v>0.10138888889196096</v>
      </c>
      <c r="G1248" s="1" t="s">
        <v>708</v>
      </c>
      <c r="I1248" s="1" t="s">
        <v>598</v>
      </c>
      <c r="J1248" s="1" t="s">
        <v>598</v>
      </c>
      <c r="K1248" s="1" t="s">
        <v>1165</v>
      </c>
      <c r="L1248" s="1" t="s">
        <v>627</v>
      </c>
      <c r="M1248" s="241" t="s">
        <v>628</v>
      </c>
      <c r="N1248" s="28" t="s">
        <v>1166</v>
      </c>
    </row>
    <row r="1249" spans="1:14">
      <c r="A1249" s="1" t="s">
        <v>941</v>
      </c>
      <c r="B1249" s="1" t="s">
        <v>948</v>
      </c>
      <c r="C1249" s="230">
        <v>45880.597916666666</v>
      </c>
      <c r="D1249" s="230">
        <v>45880.597916666666</v>
      </c>
      <c r="E1249" s="230">
        <v>45880.699305555558</v>
      </c>
      <c r="F1249" s="224">
        <f t="shared" si="19"/>
        <v>0.10138888889196096</v>
      </c>
      <c r="G1249" s="1" t="s">
        <v>708</v>
      </c>
      <c r="I1249" s="1" t="s">
        <v>598</v>
      </c>
      <c r="J1249" s="1" t="s">
        <v>598</v>
      </c>
      <c r="K1249" s="1" t="s">
        <v>1165</v>
      </c>
      <c r="L1249" s="1" t="s">
        <v>627</v>
      </c>
      <c r="M1249" s="241" t="s">
        <v>628</v>
      </c>
      <c r="N1249" s="28" t="s">
        <v>1166</v>
      </c>
    </row>
    <row r="1250" spans="1:14">
      <c r="A1250" s="1" t="s">
        <v>941</v>
      </c>
      <c r="B1250" s="1" t="s">
        <v>949</v>
      </c>
      <c r="C1250" s="230">
        <v>45880.597916666666</v>
      </c>
      <c r="D1250" s="230">
        <v>45880.597916666666</v>
      </c>
      <c r="E1250" s="230">
        <v>45880.699305555558</v>
      </c>
      <c r="F1250" s="224">
        <f t="shared" si="19"/>
        <v>0.10138888889196096</v>
      </c>
      <c r="G1250" s="1" t="s">
        <v>708</v>
      </c>
      <c r="I1250" s="1" t="s">
        <v>598</v>
      </c>
      <c r="J1250" s="1" t="s">
        <v>598</v>
      </c>
      <c r="K1250" s="1" t="s">
        <v>1165</v>
      </c>
      <c r="L1250" s="1" t="s">
        <v>627</v>
      </c>
      <c r="M1250" s="241" t="s">
        <v>628</v>
      </c>
      <c r="N1250" s="28" t="s">
        <v>1166</v>
      </c>
    </row>
    <row r="1251" spans="1:14">
      <c r="A1251" s="1" t="s">
        <v>941</v>
      </c>
      <c r="B1251" s="1" t="s">
        <v>950</v>
      </c>
      <c r="C1251" s="230">
        <v>45880.597916666666</v>
      </c>
      <c r="D1251" s="230">
        <v>45880.597916666666</v>
      </c>
      <c r="E1251" s="230">
        <v>45880.699305555558</v>
      </c>
      <c r="F1251" s="224">
        <f t="shared" si="19"/>
        <v>0.10138888889196096</v>
      </c>
      <c r="G1251" s="1" t="s">
        <v>708</v>
      </c>
      <c r="I1251" s="1" t="s">
        <v>598</v>
      </c>
      <c r="J1251" s="1" t="s">
        <v>598</v>
      </c>
      <c r="K1251" s="1" t="s">
        <v>1165</v>
      </c>
      <c r="L1251" s="1" t="s">
        <v>627</v>
      </c>
      <c r="M1251" s="241" t="s">
        <v>628</v>
      </c>
      <c r="N1251" s="28" t="s">
        <v>1166</v>
      </c>
    </row>
    <row r="1252" spans="1:14">
      <c r="A1252" s="1" t="s">
        <v>941</v>
      </c>
      <c r="B1252" s="1" t="s">
        <v>951</v>
      </c>
      <c r="C1252" s="230">
        <v>45880.597916666666</v>
      </c>
      <c r="D1252" s="230">
        <v>45880.597916666666</v>
      </c>
      <c r="E1252" s="230">
        <v>45880.699305555558</v>
      </c>
      <c r="F1252" s="224">
        <f t="shared" si="19"/>
        <v>0.10138888889196096</v>
      </c>
      <c r="G1252" s="1" t="s">
        <v>708</v>
      </c>
      <c r="I1252" s="1" t="s">
        <v>598</v>
      </c>
      <c r="J1252" s="1" t="s">
        <v>598</v>
      </c>
      <c r="K1252" s="1" t="s">
        <v>1165</v>
      </c>
      <c r="L1252" s="1" t="s">
        <v>627</v>
      </c>
      <c r="M1252" s="241" t="s">
        <v>628</v>
      </c>
      <c r="N1252" s="28" t="s">
        <v>1166</v>
      </c>
    </row>
    <row r="1253" spans="1:14">
      <c r="A1253" s="1" t="s">
        <v>941</v>
      </c>
      <c r="B1253" s="1" t="s">
        <v>952</v>
      </c>
      <c r="C1253" s="230">
        <v>45880.597916666666</v>
      </c>
      <c r="D1253" s="230">
        <v>45880.597916666666</v>
      </c>
      <c r="E1253" s="230">
        <v>45880.699305555558</v>
      </c>
      <c r="F1253" s="224">
        <f t="shared" si="19"/>
        <v>0.10138888889196096</v>
      </c>
      <c r="G1253" s="1" t="s">
        <v>708</v>
      </c>
      <c r="I1253" s="1" t="s">
        <v>598</v>
      </c>
      <c r="J1253" s="1" t="s">
        <v>598</v>
      </c>
      <c r="K1253" s="1" t="s">
        <v>1165</v>
      </c>
      <c r="L1253" s="1" t="s">
        <v>627</v>
      </c>
      <c r="M1253" s="241" t="s">
        <v>628</v>
      </c>
      <c r="N1253" s="28" t="s">
        <v>1166</v>
      </c>
    </row>
    <row r="1254" spans="1:14">
      <c r="A1254" s="1" t="s">
        <v>941</v>
      </c>
      <c r="B1254" s="1" t="s">
        <v>953</v>
      </c>
      <c r="C1254" s="230">
        <v>45880.597916666666</v>
      </c>
      <c r="D1254" s="230">
        <v>45880.597916666666</v>
      </c>
      <c r="E1254" s="230">
        <v>45880.699305555558</v>
      </c>
      <c r="F1254" s="224">
        <f t="shared" si="19"/>
        <v>0.10138888889196096</v>
      </c>
      <c r="G1254" s="1" t="s">
        <v>708</v>
      </c>
      <c r="I1254" s="1" t="s">
        <v>598</v>
      </c>
      <c r="J1254" s="1" t="s">
        <v>598</v>
      </c>
      <c r="K1254" s="1" t="s">
        <v>1165</v>
      </c>
      <c r="L1254" s="1" t="s">
        <v>627</v>
      </c>
      <c r="M1254" s="241" t="s">
        <v>628</v>
      </c>
      <c r="N1254" s="28" t="s">
        <v>1166</v>
      </c>
    </row>
    <row r="1255" spans="1:14">
      <c r="A1255" s="1" t="s">
        <v>941</v>
      </c>
      <c r="B1255" s="1" t="s">
        <v>954</v>
      </c>
      <c r="C1255" s="230">
        <v>45880.597916666666</v>
      </c>
      <c r="D1255" s="230">
        <v>45880.597916666666</v>
      </c>
      <c r="E1255" s="230">
        <v>45880.699305555558</v>
      </c>
      <c r="F1255" s="224">
        <f t="shared" si="19"/>
        <v>0.10138888889196096</v>
      </c>
      <c r="G1255" s="1" t="s">
        <v>708</v>
      </c>
      <c r="I1255" s="1" t="s">
        <v>598</v>
      </c>
      <c r="J1255" s="1" t="s">
        <v>598</v>
      </c>
      <c r="K1255" s="1" t="s">
        <v>1165</v>
      </c>
      <c r="L1255" s="1" t="s">
        <v>627</v>
      </c>
      <c r="M1255" s="241" t="s">
        <v>628</v>
      </c>
      <c r="N1255" s="28" t="s">
        <v>1166</v>
      </c>
    </row>
    <row r="1256" spans="1:14">
      <c r="A1256" s="1" t="s">
        <v>941</v>
      </c>
      <c r="B1256" s="1" t="s">
        <v>955</v>
      </c>
      <c r="C1256" s="230">
        <v>45880.597916666666</v>
      </c>
      <c r="D1256" s="230">
        <v>45880.597916666666</v>
      </c>
      <c r="E1256" s="230">
        <v>45880.699305555558</v>
      </c>
      <c r="F1256" s="224">
        <f t="shared" si="19"/>
        <v>0.10138888889196096</v>
      </c>
      <c r="G1256" s="1" t="s">
        <v>708</v>
      </c>
      <c r="I1256" s="1" t="s">
        <v>598</v>
      </c>
      <c r="J1256" s="1" t="s">
        <v>598</v>
      </c>
      <c r="K1256" s="1" t="s">
        <v>1165</v>
      </c>
      <c r="L1256" s="1" t="s">
        <v>627</v>
      </c>
      <c r="M1256" s="241" t="s">
        <v>628</v>
      </c>
      <c r="N1256" s="28" t="s">
        <v>1166</v>
      </c>
    </row>
    <row r="1257" spans="1:14">
      <c r="A1257" s="1" t="s">
        <v>706</v>
      </c>
      <c r="B1257" s="1" t="s">
        <v>723</v>
      </c>
      <c r="C1257" s="230">
        <v>45881.448611111111</v>
      </c>
      <c r="D1257" s="230">
        <v>45881.448611111111</v>
      </c>
      <c r="E1257" s="230">
        <v>45881.458333333336</v>
      </c>
      <c r="F1257" s="224">
        <f t="shared" si="19"/>
        <v>9.7222222248092294E-3</v>
      </c>
      <c r="G1257" s="225" t="s">
        <v>637</v>
      </c>
      <c r="H1257" s="225" t="s">
        <v>644</v>
      </c>
      <c r="I1257" s="225" t="s">
        <v>770</v>
      </c>
      <c r="J1257" s="225" t="s">
        <v>771</v>
      </c>
      <c r="K1257" s="1" t="s">
        <v>1162</v>
      </c>
      <c r="L1257" s="1" t="s">
        <v>773</v>
      </c>
      <c r="M1257" s="241" t="s">
        <v>618</v>
      </c>
      <c r="N1257" s="28" t="s">
        <v>1167</v>
      </c>
    </row>
    <row r="1258" spans="1:14">
      <c r="A1258" s="1" t="s">
        <v>706</v>
      </c>
      <c r="B1258" s="1" t="s">
        <v>717</v>
      </c>
      <c r="C1258" s="230">
        <v>45881.448611111111</v>
      </c>
      <c r="D1258" s="230">
        <v>45881.448611111111</v>
      </c>
      <c r="E1258" s="230">
        <v>45881.458333333336</v>
      </c>
      <c r="F1258" s="224">
        <f t="shared" si="19"/>
        <v>9.7222222248092294E-3</v>
      </c>
      <c r="G1258" s="225" t="s">
        <v>637</v>
      </c>
      <c r="H1258" s="225" t="s">
        <v>644</v>
      </c>
      <c r="I1258" s="225" t="s">
        <v>770</v>
      </c>
      <c r="J1258" s="225" t="s">
        <v>771</v>
      </c>
      <c r="K1258" s="1" t="s">
        <v>1162</v>
      </c>
      <c r="L1258" s="1" t="s">
        <v>773</v>
      </c>
      <c r="M1258" s="241" t="s">
        <v>618</v>
      </c>
      <c r="N1258" s="28" t="s">
        <v>1167</v>
      </c>
    </row>
    <row r="1259" spans="1:14">
      <c r="A1259" s="1" t="s">
        <v>706</v>
      </c>
      <c r="B1259" s="1" t="s">
        <v>728</v>
      </c>
      <c r="C1259" s="230">
        <v>45881.448611111111</v>
      </c>
      <c r="D1259" s="230">
        <v>45881.448611111111</v>
      </c>
      <c r="E1259" s="230">
        <v>45881.458333333336</v>
      </c>
      <c r="F1259" s="224">
        <f t="shared" si="19"/>
        <v>9.7222222248092294E-3</v>
      </c>
      <c r="G1259" s="225" t="s">
        <v>637</v>
      </c>
      <c r="H1259" s="225" t="s">
        <v>644</v>
      </c>
      <c r="I1259" s="225" t="s">
        <v>770</v>
      </c>
      <c r="J1259" s="225" t="s">
        <v>771</v>
      </c>
      <c r="K1259" s="1" t="s">
        <v>1162</v>
      </c>
      <c r="L1259" s="1" t="s">
        <v>773</v>
      </c>
      <c r="M1259" s="241" t="s">
        <v>618</v>
      </c>
      <c r="N1259" s="28" t="s">
        <v>1167</v>
      </c>
    </row>
    <row r="1260" spans="1:14">
      <c r="A1260" s="1" t="s">
        <v>706</v>
      </c>
      <c r="B1260" s="1" t="s">
        <v>713</v>
      </c>
      <c r="C1260" s="230">
        <v>45881.448611111111</v>
      </c>
      <c r="D1260" s="230">
        <v>45881.448611111111</v>
      </c>
      <c r="E1260" s="230">
        <v>45881.458333333336</v>
      </c>
      <c r="F1260" s="224">
        <f t="shared" si="19"/>
        <v>9.7222222248092294E-3</v>
      </c>
      <c r="G1260" s="225" t="s">
        <v>637</v>
      </c>
      <c r="H1260" s="225" t="s">
        <v>644</v>
      </c>
      <c r="I1260" s="225" t="s">
        <v>770</v>
      </c>
      <c r="J1260" s="225" t="s">
        <v>771</v>
      </c>
      <c r="K1260" s="1" t="s">
        <v>1162</v>
      </c>
      <c r="L1260" s="1" t="s">
        <v>773</v>
      </c>
      <c r="M1260" s="241" t="s">
        <v>618</v>
      </c>
      <c r="N1260" s="28" t="s">
        <v>1167</v>
      </c>
    </row>
    <row r="1261" spans="1:14">
      <c r="A1261" s="1" t="s">
        <v>706</v>
      </c>
      <c r="B1261" s="1" t="s">
        <v>716</v>
      </c>
      <c r="C1261" s="230">
        <v>45881.448611111111</v>
      </c>
      <c r="D1261" s="230">
        <v>45881.448611111111</v>
      </c>
      <c r="E1261" s="230">
        <v>45881.458333333336</v>
      </c>
      <c r="F1261" s="224">
        <f t="shared" si="19"/>
        <v>9.7222222248092294E-3</v>
      </c>
      <c r="G1261" s="225" t="s">
        <v>637</v>
      </c>
      <c r="H1261" s="225" t="s">
        <v>644</v>
      </c>
      <c r="I1261" s="225" t="s">
        <v>770</v>
      </c>
      <c r="J1261" s="225" t="s">
        <v>771</v>
      </c>
      <c r="K1261" s="1" t="s">
        <v>1162</v>
      </c>
      <c r="L1261" s="1" t="s">
        <v>773</v>
      </c>
      <c r="M1261" s="241" t="s">
        <v>618</v>
      </c>
      <c r="N1261" s="28" t="s">
        <v>1167</v>
      </c>
    </row>
    <row r="1262" spans="1:14">
      <c r="A1262" s="1" t="s">
        <v>706</v>
      </c>
      <c r="B1262" s="1" t="s">
        <v>724</v>
      </c>
      <c r="C1262" s="230">
        <v>45881.448611111111</v>
      </c>
      <c r="D1262" s="230">
        <v>45881.448611111111</v>
      </c>
      <c r="E1262" s="230">
        <v>45881.458333333336</v>
      </c>
      <c r="F1262" s="224">
        <f t="shared" si="19"/>
        <v>9.7222222248092294E-3</v>
      </c>
      <c r="G1262" s="225" t="s">
        <v>637</v>
      </c>
      <c r="H1262" s="225" t="s">
        <v>644</v>
      </c>
      <c r="I1262" s="225" t="s">
        <v>770</v>
      </c>
      <c r="J1262" s="225" t="s">
        <v>771</v>
      </c>
      <c r="K1262" s="1" t="s">
        <v>1162</v>
      </c>
      <c r="L1262" s="1" t="s">
        <v>773</v>
      </c>
      <c r="M1262" s="241" t="s">
        <v>618</v>
      </c>
      <c r="N1262" s="28" t="s">
        <v>1167</v>
      </c>
    </row>
    <row r="1263" spans="1:14">
      <c r="A1263" s="1" t="s">
        <v>706</v>
      </c>
      <c r="B1263" s="1" t="s">
        <v>721</v>
      </c>
      <c r="C1263" s="230">
        <v>45881.448611111111</v>
      </c>
      <c r="D1263" s="230">
        <v>45881.448611111111</v>
      </c>
      <c r="E1263" s="230">
        <v>45881.458333333336</v>
      </c>
      <c r="F1263" s="224">
        <f t="shared" si="19"/>
        <v>9.7222222248092294E-3</v>
      </c>
      <c r="G1263" s="225" t="s">
        <v>637</v>
      </c>
      <c r="H1263" s="225" t="s">
        <v>644</v>
      </c>
      <c r="I1263" s="225" t="s">
        <v>770</v>
      </c>
      <c r="J1263" s="225" t="s">
        <v>771</v>
      </c>
      <c r="K1263" s="1" t="s">
        <v>1162</v>
      </c>
      <c r="L1263" s="1" t="s">
        <v>773</v>
      </c>
      <c r="M1263" s="241" t="s">
        <v>618</v>
      </c>
      <c r="N1263" s="28" t="s">
        <v>1167</v>
      </c>
    </row>
    <row r="1264" spans="1:14">
      <c r="A1264" s="1" t="s">
        <v>706</v>
      </c>
      <c r="B1264" s="1" t="s">
        <v>715</v>
      </c>
      <c r="C1264" s="230">
        <v>45881.448611111111</v>
      </c>
      <c r="D1264" s="230">
        <v>45881.448611111111</v>
      </c>
      <c r="E1264" s="230">
        <v>45881.458333333336</v>
      </c>
      <c r="F1264" s="224">
        <f t="shared" si="19"/>
        <v>9.7222222248092294E-3</v>
      </c>
      <c r="G1264" s="225" t="s">
        <v>637</v>
      </c>
      <c r="H1264" s="225" t="s">
        <v>644</v>
      </c>
      <c r="I1264" s="225" t="s">
        <v>770</v>
      </c>
      <c r="J1264" s="225" t="s">
        <v>771</v>
      </c>
      <c r="K1264" s="1" t="s">
        <v>1162</v>
      </c>
      <c r="L1264" s="1" t="s">
        <v>773</v>
      </c>
      <c r="M1264" s="241" t="s">
        <v>618</v>
      </c>
      <c r="N1264" s="28" t="s">
        <v>1167</v>
      </c>
    </row>
    <row r="1265" spans="1:14">
      <c r="A1265" s="1" t="s">
        <v>706</v>
      </c>
      <c r="B1265" s="1" t="s">
        <v>727</v>
      </c>
      <c r="C1265" s="230">
        <v>45881.448611111111</v>
      </c>
      <c r="D1265" s="230">
        <v>45881.448611111111</v>
      </c>
      <c r="E1265" s="230">
        <v>45881.458333333336</v>
      </c>
      <c r="F1265" s="224">
        <f t="shared" si="19"/>
        <v>9.7222222248092294E-3</v>
      </c>
      <c r="G1265" s="225" t="s">
        <v>637</v>
      </c>
      <c r="H1265" s="225" t="s">
        <v>644</v>
      </c>
      <c r="I1265" s="225" t="s">
        <v>770</v>
      </c>
      <c r="J1265" s="225" t="s">
        <v>771</v>
      </c>
      <c r="K1265" s="1" t="s">
        <v>1162</v>
      </c>
      <c r="L1265" s="1" t="s">
        <v>773</v>
      </c>
      <c r="M1265" s="241" t="s">
        <v>618</v>
      </c>
      <c r="N1265" s="28" t="s">
        <v>1167</v>
      </c>
    </row>
    <row r="1266" spans="1:14">
      <c r="A1266" s="1" t="s">
        <v>706</v>
      </c>
      <c r="B1266" s="1" t="s">
        <v>725</v>
      </c>
      <c r="C1266" s="230">
        <v>45881.448611111111</v>
      </c>
      <c r="D1266" s="230">
        <v>45881.448611111111</v>
      </c>
      <c r="E1266" s="230">
        <v>45881.458333333336</v>
      </c>
      <c r="F1266" s="224">
        <f t="shared" si="19"/>
        <v>9.7222222248092294E-3</v>
      </c>
      <c r="G1266" s="225" t="s">
        <v>637</v>
      </c>
      <c r="H1266" s="225" t="s">
        <v>644</v>
      </c>
      <c r="I1266" s="225" t="s">
        <v>770</v>
      </c>
      <c r="J1266" s="225" t="s">
        <v>771</v>
      </c>
      <c r="K1266" s="1" t="s">
        <v>1162</v>
      </c>
      <c r="L1266" s="1" t="s">
        <v>773</v>
      </c>
      <c r="M1266" s="241" t="s">
        <v>618</v>
      </c>
      <c r="N1266" s="28" t="s">
        <v>1167</v>
      </c>
    </row>
    <row r="1267" spans="1:14">
      <c r="A1267" s="1" t="s">
        <v>706</v>
      </c>
      <c r="B1267" s="1" t="s">
        <v>714</v>
      </c>
      <c r="C1267" s="230">
        <v>45881.448611111111</v>
      </c>
      <c r="D1267" s="230">
        <v>45881.448611111111</v>
      </c>
      <c r="E1267" s="230">
        <v>45881.458333333336</v>
      </c>
      <c r="F1267" s="224">
        <f t="shared" si="19"/>
        <v>9.7222222248092294E-3</v>
      </c>
      <c r="G1267" s="225" t="s">
        <v>637</v>
      </c>
      <c r="H1267" s="225" t="s">
        <v>644</v>
      </c>
      <c r="I1267" s="225" t="s">
        <v>770</v>
      </c>
      <c r="J1267" s="225" t="s">
        <v>771</v>
      </c>
      <c r="K1267" s="1" t="s">
        <v>1162</v>
      </c>
      <c r="L1267" s="1" t="s">
        <v>773</v>
      </c>
      <c r="M1267" s="241" t="s">
        <v>618</v>
      </c>
      <c r="N1267" s="28" t="s">
        <v>1167</v>
      </c>
    </row>
    <row r="1268" spans="1:14">
      <c r="A1268" s="1" t="s">
        <v>706</v>
      </c>
      <c r="B1268" s="1" t="s">
        <v>718</v>
      </c>
      <c r="C1268" s="230">
        <v>45881.448611111111</v>
      </c>
      <c r="D1268" s="230">
        <v>45881.448611111111</v>
      </c>
      <c r="E1268" s="230">
        <v>45881.458333333336</v>
      </c>
      <c r="F1268" s="224">
        <f t="shared" si="19"/>
        <v>9.7222222248092294E-3</v>
      </c>
      <c r="G1268" s="225" t="s">
        <v>637</v>
      </c>
      <c r="H1268" s="225" t="s">
        <v>644</v>
      </c>
      <c r="I1268" s="225" t="s">
        <v>770</v>
      </c>
      <c r="J1268" s="225" t="s">
        <v>771</v>
      </c>
      <c r="K1268" s="1" t="s">
        <v>1162</v>
      </c>
      <c r="L1268" s="1" t="s">
        <v>773</v>
      </c>
      <c r="M1268" s="241" t="s">
        <v>618</v>
      </c>
      <c r="N1268" s="28" t="s">
        <v>1167</v>
      </c>
    </row>
    <row r="1269" spans="1:14">
      <c r="A1269" s="1" t="s">
        <v>706</v>
      </c>
      <c r="B1269" s="1" t="s">
        <v>722</v>
      </c>
      <c r="C1269" s="230">
        <v>45881.448611111111</v>
      </c>
      <c r="D1269" s="230">
        <v>45881.448611111111</v>
      </c>
      <c r="E1269" s="230">
        <v>45881.458333333336</v>
      </c>
      <c r="F1269" s="224">
        <f t="shared" si="19"/>
        <v>9.7222222248092294E-3</v>
      </c>
      <c r="G1269" s="225" t="s">
        <v>637</v>
      </c>
      <c r="H1269" s="225" t="s">
        <v>644</v>
      </c>
      <c r="I1269" s="225" t="s">
        <v>770</v>
      </c>
      <c r="J1269" s="225" t="s">
        <v>771</v>
      </c>
      <c r="K1269" s="1" t="s">
        <v>1162</v>
      </c>
      <c r="L1269" s="1" t="s">
        <v>773</v>
      </c>
      <c r="M1269" s="241" t="s">
        <v>618</v>
      </c>
      <c r="N1269" s="28" t="s">
        <v>1167</v>
      </c>
    </row>
    <row r="1270" spans="1:14">
      <c r="A1270" s="1" t="s">
        <v>706</v>
      </c>
      <c r="B1270" s="1" t="s">
        <v>707</v>
      </c>
      <c r="C1270" s="230">
        <v>45881.448611111111</v>
      </c>
      <c r="D1270" s="230">
        <v>45881.448611111111</v>
      </c>
      <c r="E1270" s="230">
        <v>45881.458333333336</v>
      </c>
      <c r="F1270" s="224">
        <f t="shared" si="19"/>
        <v>9.7222222248092294E-3</v>
      </c>
      <c r="G1270" s="225" t="s">
        <v>637</v>
      </c>
      <c r="H1270" s="225" t="s">
        <v>644</v>
      </c>
      <c r="I1270" s="225" t="s">
        <v>770</v>
      </c>
      <c r="J1270" s="225" t="s">
        <v>771</v>
      </c>
      <c r="K1270" s="1" t="s">
        <v>1162</v>
      </c>
      <c r="L1270" s="1" t="s">
        <v>773</v>
      </c>
      <c r="M1270" s="241" t="s">
        <v>618</v>
      </c>
      <c r="N1270" s="28" t="s">
        <v>1167</v>
      </c>
    </row>
    <row r="1271" spans="1:14">
      <c r="A1271" s="1" t="s">
        <v>706</v>
      </c>
      <c r="B1271" s="1" t="s">
        <v>712</v>
      </c>
      <c r="C1271" s="230">
        <v>45881.448611111111</v>
      </c>
      <c r="D1271" s="230">
        <v>45881.448611111111</v>
      </c>
      <c r="E1271" s="230">
        <v>45881.458333333336</v>
      </c>
      <c r="F1271" s="224">
        <f t="shared" si="19"/>
        <v>9.7222222248092294E-3</v>
      </c>
      <c r="G1271" s="225" t="s">
        <v>637</v>
      </c>
      <c r="H1271" s="225" t="s">
        <v>644</v>
      </c>
      <c r="I1271" s="225" t="s">
        <v>770</v>
      </c>
      <c r="J1271" s="225" t="s">
        <v>771</v>
      </c>
      <c r="K1271" s="1" t="s">
        <v>1162</v>
      </c>
      <c r="L1271" s="1" t="s">
        <v>773</v>
      </c>
      <c r="M1271" s="241" t="s">
        <v>618</v>
      </c>
      <c r="N1271" s="28" t="s">
        <v>1167</v>
      </c>
    </row>
    <row r="1272" spans="1:14">
      <c r="A1272" s="1" t="s">
        <v>706</v>
      </c>
      <c r="B1272" s="1" t="s">
        <v>719</v>
      </c>
      <c r="C1272" s="230">
        <v>45881.448611111111</v>
      </c>
      <c r="D1272" s="230">
        <v>45881.448611111111</v>
      </c>
      <c r="E1272" s="230">
        <v>45881.458333333336</v>
      </c>
      <c r="F1272" s="224">
        <f t="shared" si="19"/>
        <v>9.7222222248092294E-3</v>
      </c>
      <c r="G1272" s="225" t="s">
        <v>637</v>
      </c>
      <c r="H1272" s="225" t="s">
        <v>644</v>
      </c>
      <c r="I1272" s="225" t="s">
        <v>770</v>
      </c>
      <c r="J1272" s="225" t="s">
        <v>771</v>
      </c>
      <c r="K1272" s="1" t="s">
        <v>1162</v>
      </c>
      <c r="L1272" s="1" t="s">
        <v>773</v>
      </c>
      <c r="M1272" s="241" t="s">
        <v>618</v>
      </c>
      <c r="N1272" s="28" t="s">
        <v>1167</v>
      </c>
    </row>
    <row r="1273" spans="1:14">
      <c r="A1273" s="1" t="s">
        <v>706</v>
      </c>
      <c r="B1273" s="1" t="s">
        <v>726</v>
      </c>
      <c r="C1273" s="230">
        <v>45881.448611111111</v>
      </c>
      <c r="D1273" s="230">
        <v>45881.448611111111</v>
      </c>
      <c r="E1273" s="230">
        <v>45881.458333333336</v>
      </c>
      <c r="F1273" s="224">
        <f t="shared" si="19"/>
        <v>9.7222222248092294E-3</v>
      </c>
      <c r="G1273" s="225" t="s">
        <v>637</v>
      </c>
      <c r="H1273" s="225" t="s">
        <v>644</v>
      </c>
      <c r="I1273" s="225" t="s">
        <v>770</v>
      </c>
      <c r="J1273" s="225" t="s">
        <v>771</v>
      </c>
      <c r="K1273" s="1" t="s">
        <v>1162</v>
      </c>
      <c r="L1273" s="1" t="s">
        <v>773</v>
      </c>
      <c r="M1273" s="241" t="s">
        <v>618</v>
      </c>
      <c r="N1273" s="28" t="s">
        <v>1167</v>
      </c>
    </row>
    <row r="1274" spans="1:14">
      <c r="A1274" s="1" t="s">
        <v>706</v>
      </c>
      <c r="B1274" s="1" t="s">
        <v>720</v>
      </c>
      <c r="C1274" s="230">
        <v>45881.448611111111</v>
      </c>
      <c r="D1274" s="230">
        <v>45881.448611111111</v>
      </c>
      <c r="E1274" s="230">
        <v>45881.458333333336</v>
      </c>
      <c r="F1274" s="224">
        <f t="shared" si="19"/>
        <v>9.7222222248092294E-3</v>
      </c>
      <c r="G1274" s="225" t="s">
        <v>637</v>
      </c>
      <c r="H1274" s="225" t="s">
        <v>644</v>
      </c>
      <c r="I1274" s="225" t="s">
        <v>770</v>
      </c>
      <c r="J1274" s="225" t="s">
        <v>771</v>
      </c>
      <c r="K1274" s="1" t="s">
        <v>1162</v>
      </c>
      <c r="L1274" s="1" t="s">
        <v>773</v>
      </c>
      <c r="M1274" s="241" t="s">
        <v>618</v>
      </c>
      <c r="N1274" s="28" t="s">
        <v>1167</v>
      </c>
    </row>
    <row r="1275" spans="1:14">
      <c r="A1275" s="227" t="s">
        <v>960</v>
      </c>
      <c r="B1275" s="123" t="s">
        <v>961</v>
      </c>
      <c r="C1275" s="230">
        <v>45881.541666666664</v>
      </c>
      <c r="D1275" s="230">
        <v>45881.541666666664</v>
      </c>
      <c r="E1275" s="230">
        <v>45881.663194444445</v>
      </c>
      <c r="F1275" s="224">
        <f t="shared" si="19"/>
        <v>0.12152777778101154</v>
      </c>
      <c r="G1275" s="1" t="s">
        <v>708</v>
      </c>
      <c r="I1275" s="1" t="s">
        <v>598</v>
      </c>
      <c r="J1275" s="1" t="s">
        <v>598</v>
      </c>
      <c r="K1275" s="1" t="s">
        <v>1149</v>
      </c>
      <c r="L1275" s="1" t="s">
        <v>627</v>
      </c>
      <c r="M1275" s="241" t="s">
        <v>710</v>
      </c>
      <c r="N1275" s="28" t="s">
        <v>1150</v>
      </c>
    </row>
    <row r="1276" spans="1:14">
      <c r="A1276" s="227" t="s">
        <v>960</v>
      </c>
      <c r="B1276" s="123" t="s">
        <v>962</v>
      </c>
      <c r="C1276" s="230">
        <v>45881.541666666664</v>
      </c>
      <c r="D1276" s="230">
        <v>45881.541666666664</v>
      </c>
      <c r="E1276" s="230">
        <v>45881.663194444445</v>
      </c>
      <c r="F1276" s="224">
        <f t="shared" si="19"/>
        <v>0.12152777778101154</v>
      </c>
      <c r="G1276" s="1" t="s">
        <v>708</v>
      </c>
      <c r="I1276" s="1" t="s">
        <v>598</v>
      </c>
      <c r="J1276" s="1" t="s">
        <v>598</v>
      </c>
      <c r="K1276" s="1" t="s">
        <v>1149</v>
      </c>
      <c r="L1276" s="1" t="s">
        <v>627</v>
      </c>
      <c r="M1276" s="241" t="s">
        <v>710</v>
      </c>
      <c r="N1276" s="28" t="s">
        <v>1150</v>
      </c>
    </row>
    <row r="1277" spans="1:14">
      <c r="A1277" s="227" t="s">
        <v>960</v>
      </c>
      <c r="B1277" s="123" t="s">
        <v>963</v>
      </c>
      <c r="C1277" s="230">
        <v>45881.541666666664</v>
      </c>
      <c r="D1277" s="230">
        <v>45881.541666666664</v>
      </c>
      <c r="E1277" s="230">
        <v>45881.663194444445</v>
      </c>
      <c r="F1277" s="224">
        <f t="shared" si="19"/>
        <v>0.12152777778101154</v>
      </c>
      <c r="G1277" s="1" t="s">
        <v>708</v>
      </c>
      <c r="I1277" s="1" t="s">
        <v>598</v>
      </c>
      <c r="J1277" s="1" t="s">
        <v>598</v>
      </c>
      <c r="K1277" s="1" t="s">
        <v>1149</v>
      </c>
      <c r="L1277" s="1" t="s">
        <v>627</v>
      </c>
      <c r="M1277" s="241" t="s">
        <v>710</v>
      </c>
      <c r="N1277" s="28" t="s">
        <v>1150</v>
      </c>
    </row>
    <row r="1278" spans="1:14">
      <c r="A1278" s="227" t="s">
        <v>960</v>
      </c>
      <c r="B1278" s="246" t="s">
        <v>964</v>
      </c>
      <c r="C1278" s="230">
        <v>45881.541666666664</v>
      </c>
      <c r="D1278" s="230">
        <v>45881.541666666664</v>
      </c>
      <c r="E1278" s="230">
        <v>45881.663194444445</v>
      </c>
      <c r="F1278" s="224">
        <f t="shared" si="19"/>
        <v>0.12152777778101154</v>
      </c>
      <c r="G1278" s="1" t="s">
        <v>708</v>
      </c>
      <c r="I1278" s="1" t="s">
        <v>598</v>
      </c>
      <c r="J1278" s="1" t="s">
        <v>598</v>
      </c>
      <c r="K1278" s="1" t="s">
        <v>1149</v>
      </c>
      <c r="L1278" s="1" t="s">
        <v>627</v>
      </c>
      <c r="M1278" s="241" t="s">
        <v>710</v>
      </c>
      <c r="N1278" s="28" t="s">
        <v>1150</v>
      </c>
    </row>
    <row r="1279" spans="1:14">
      <c r="A1279" s="225" t="s">
        <v>668</v>
      </c>
      <c r="B1279" s="123" t="s">
        <v>669</v>
      </c>
      <c r="C1279" s="230">
        <v>45881.554166666669</v>
      </c>
      <c r="D1279" s="230">
        <v>45881.554166666669</v>
      </c>
      <c r="E1279" s="230">
        <v>45881.614583333336</v>
      </c>
      <c r="F1279" s="224">
        <f t="shared" si="19"/>
        <v>6.0416666667151731E-2</v>
      </c>
      <c r="G1279" s="1" t="s">
        <v>613</v>
      </c>
      <c r="I1279" s="1" t="s">
        <v>614</v>
      </c>
      <c r="J1279" s="1" t="s">
        <v>615</v>
      </c>
      <c r="K1279" s="1" t="s">
        <v>1168</v>
      </c>
      <c r="L1279" s="1" t="s">
        <v>655</v>
      </c>
      <c r="M1279" s="241" t="s">
        <v>656</v>
      </c>
      <c r="N1279" s="28" t="s">
        <v>1169</v>
      </c>
    </row>
    <row r="1280" spans="1:14">
      <c r="A1280" s="225" t="s">
        <v>668</v>
      </c>
      <c r="B1280" s="123" t="s">
        <v>670</v>
      </c>
      <c r="C1280" s="230">
        <v>45881.554166666669</v>
      </c>
      <c r="D1280" s="230">
        <v>45881.554166666669</v>
      </c>
      <c r="E1280" s="230">
        <v>45881.614583333336</v>
      </c>
      <c r="F1280" s="224">
        <f t="shared" si="19"/>
        <v>6.0416666667151731E-2</v>
      </c>
      <c r="G1280" s="1" t="s">
        <v>613</v>
      </c>
      <c r="I1280" s="1" t="s">
        <v>614</v>
      </c>
      <c r="J1280" s="1" t="s">
        <v>615</v>
      </c>
      <c r="K1280" s="1" t="s">
        <v>1168</v>
      </c>
      <c r="L1280" s="1" t="s">
        <v>655</v>
      </c>
      <c r="M1280" s="241" t="s">
        <v>656</v>
      </c>
      <c r="N1280" s="28" t="s">
        <v>1169</v>
      </c>
    </row>
    <row r="1281" spans="1:14">
      <c r="A1281" s="225" t="s">
        <v>668</v>
      </c>
      <c r="B1281" s="123" t="s">
        <v>671</v>
      </c>
      <c r="C1281" s="230">
        <v>45881.554166666669</v>
      </c>
      <c r="D1281" s="230">
        <v>45881.554166666669</v>
      </c>
      <c r="E1281" s="230">
        <v>45881.614583333336</v>
      </c>
      <c r="F1281" s="224">
        <f t="shared" si="19"/>
        <v>6.0416666667151731E-2</v>
      </c>
      <c r="G1281" s="1" t="s">
        <v>613</v>
      </c>
      <c r="I1281" s="1" t="s">
        <v>614</v>
      </c>
      <c r="J1281" s="1" t="s">
        <v>615</v>
      </c>
      <c r="K1281" s="1" t="s">
        <v>1168</v>
      </c>
      <c r="L1281" s="1" t="s">
        <v>655</v>
      </c>
      <c r="M1281" s="241" t="s">
        <v>656</v>
      </c>
      <c r="N1281" s="28" t="s">
        <v>1169</v>
      </c>
    </row>
    <row r="1282" spans="1:14">
      <c r="A1282" s="225" t="s">
        <v>668</v>
      </c>
      <c r="B1282" s="123" t="s">
        <v>672</v>
      </c>
      <c r="C1282" s="230">
        <v>45881.554166666669</v>
      </c>
      <c r="D1282" s="230">
        <v>45881.554166666669</v>
      </c>
      <c r="E1282" s="230">
        <v>45881.614583333336</v>
      </c>
      <c r="F1282" s="224">
        <f t="shared" ref="F1282:F1345" si="20">E1282-D1282</f>
        <v>6.0416666667151731E-2</v>
      </c>
      <c r="G1282" s="1" t="s">
        <v>613</v>
      </c>
      <c r="I1282" s="1" t="s">
        <v>614</v>
      </c>
      <c r="J1282" s="1" t="s">
        <v>615</v>
      </c>
      <c r="K1282" s="1" t="s">
        <v>1168</v>
      </c>
      <c r="L1282" s="1" t="s">
        <v>655</v>
      </c>
      <c r="M1282" s="241" t="s">
        <v>656</v>
      </c>
      <c r="N1282" s="28" t="s">
        <v>1169</v>
      </c>
    </row>
    <row r="1283" spans="1:14">
      <c r="A1283" s="225" t="s">
        <v>668</v>
      </c>
      <c r="B1283" s="123" t="s">
        <v>673</v>
      </c>
      <c r="C1283" s="230">
        <v>45881.554166666669</v>
      </c>
      <c r="D1283" s="230">
        <v>45881.554166666669</v>
      </c>
      <c r="E1283" s="230">
        <v>45881.614583333336</v>
      </c>
      <c r="F1283" s="224">
        <f t="shared" si="20"/>
        <v>6.0416666667151731E-2</v>
      </c>
      <c r="G1283" s="1" t="s">
        <v>613</v>
      </c>
      <c r="I1283" s="1" t="s">
        <v>614</v>
      </c>
      <c r="J1283" s="1" t="s">
        <v>615</v>
      </c>
      <c r="K1283" s="1" t="s">
        <v>1168</v>
      </c>
      <c r="L1283" s="1" t="s">
        <v>655</v>
      </c>
      <c r="M1283" s="241" t="s">
        <v>656</v>
      </c>
      <c r="N1283" s="28" t="s">
        <v>1169</v>
      </c>
    </row>
    <row r="1284" spans="1:14">
      <c r="A1284" s="225" t="s">
        <v>668</v>
      </c>
      <c r="B1284" s="123" t="s">
        <v>674</v>
      </c>
      <c r="C1284" s="230">
        <v>45881.554166666669</v>
      </c>
      <c r="D1284" s="230">
        <v>45881.554166666669</v>
      </c>
      <c r="E1284" s="230">
        <v>45881.614583333336</v>
      </c>
      <c r="F1284" s="224">
        <f t="shared" si="20"/>
        <v>6.0416666667151731E-2</v>
      </c>
      <c r="G1284" s="1" t="s">
        <v>613</v>
      </c>
      <c r="I1284" s="1" t="s">
        <v>614</v>
      </c>
      <c r="J1284" s="1" t="s">
        <v>615</v>
      </c>
      <c r="K1284" s="1" t="s">
        <v>1168</v>
      </c>
      <c r="L1284" s="1" t="s">
        <v>655</v>
      </c>
      <c r="M1284" s="241" t="s">
        <v>656</v>
      </c>
      <c r="N1284" s="28" t="s">
        <v>1169</v>
      </c>
    </row>
    <row r="1285" spans="1:14">
      <c r="A1285" s="225" t="s">
        <v>668</v>
      </c>
      <c r="B1285" s="123" t="s">
        <v>675</v>
      </c>
      <c r="C1285" s="230">
        <v>45881.554166666669</v>
      </c>
      <c r="D1285" s="230">
        <v>45881.554166666669</v>
      </c>
      <c r="E1285" s="230">
        <v>45881.614583333336</v>
      </c>
      <c r="F1285" s="224">
        <f t="shared" si="20"/>
        <v>6.0416666667151731E-2</v>
      </c>
      <c r="G1285" s="1" t="s">
        <v>613</v>
      </c>
      <c r="I1285" s="1" t="s">
        <v>614</v>
      </c>
      <c r="J1285" s="1" t="s">
        <v>615</v>
      </c>
      <c r="K1285" s="1" t="s">
        <v>1168</v>
      </c>
      <c r="L1285" s="1" t="s">
        <v>655</v>
      </c>
      <c r="M1285" s="241" t="s">
        <v>656</v>
      </c>
      <c r="N1285" s="28" t="s">
        <v>1169</v>
      </c>
    </row>
    <row r="1286" spans="1:14">
      <c r="A1286" s="225" t="s">
        <v>668</v>
      </c>
      <c r="B1286" s="123" t="s">
        <v>676</v>
      </c>
      <c r="C1286" s="230">
        <v>45881.554166666669</v>
      </c>
      <c r="D1286" s="230">
        <v>45881.554166666669</v>
      </c>
      <c r="E1286" s="230">
        <v>45881.614583333336</v>
      </c>
      <c r="F1286" s="224">
        <f t="shared" si="20"/>
        <v>6.0416666667151731E-2</v>
      </c>
      <c r="G1286" s="1" t="s">
        <v>613</v>
      </c>
      <c r="I1286" s="1" t="s">
        <v>614</v>
      </c>
      <c r="J1286" s="1" t="s">
        <v>615</v>
      </c>
      <c r="K1286" s="1" t="s">
        <v>1168</v>
      </c>
      <c r="L1286" s="1" t="s">
        <v>655</v>
      </c>
      <c r="M1286" s="241" t="s">
        <v>656</v>
      </c>
      <c r="N1286" s="28" t="s">
        <v>1169</v>
      </c>
    </row>
    <row r="1287" spans="1:14">
      <c r="A1287" s="225" t="s">
        <v>668</v>
      </c>
      <c r="B1287" s="123" t="s">
        <v>677</v>
      </c>
      <c r="C1287" s="230">
        <v>45881.554166666669</v>
      </c>
      <c r="D1287" s="230">
        <v>45881.554166666669</v>
      </c>
      <c r="E1287" s="230">
        <v>45881.614583333336</v>
      </c>
      <c r="F1287" s="224">
        <f t="shared" si="20"/>
        <v>6.0416666667151731E-2</v>
      </c>
      <c r="G1287" s="1" t="s">
        <v>613</v>
      </c>
      <c r="I1287" s="1" t="s">
        <v>614</v>
      </c>
      <c r="J1287" s="1" t="s">
        <v>615</v>
      </c>
      <c r="K1287" s="1" t="s">
        <v>1168</v>
      </c>
      <c r="L1287" s="1" t="s">
        <v>655</v>
      </c>
      <c r="M1287" s="241" t="s">
        <v>656</v>
      </c>
      <c r="N1287" s="28" t="s">
        <v>1169</v>
      </c>
    </row>
    <row r="1288" spans="1:14">
      <c r="A1288" s="225" t="s">
        <v>668</v>
      </c>
      <c r="B1288" s="123" t="s">
        <v>678</v>
      </c>
      <c r="C1288" s="230">
        <v>45881.554166666669</v>
      </c>
      <c r="D1288" s="230">
        <v>45881.554166666669</v>
      </c>
      <c r="E1288" s="230">
        <v>45881.614583333336</v>
      </c>
      <c r="F1288" s="224">
        <f t="shared" si="20"/>
        <v>6.0416666667151731E-2</v>
      </c>
      <c r="G1288" s="1" t="s">
        <v>613</v>
      </c>
      <c r="I1288" s="1" t="s">
        <v>614</v>
      </c>
      <c r="J1288" s="1" t="s">
        <v>615</v>
      </c>
      <c r="K1288" s="1" t="s">
        <v>1168</v>
      </c>
      <c r="L1288" s="1" t="s">
        <v>655</v>
      </c>
      <c r="M1288" s="241" t="s">
        <v>656</v>
      </c>
      <c r="N1288" s="28" t="s">
        <v>1169</v>
      </c>
    </row>
    <row r="1289" spans="1:14">
      <c r="A1289" s="225" t="s">
        <v>668</v>
      </c>
      <c r="B1289" s="123" t="s">
        <v>679</v>
      </c>
      <c r="C1289" s="230">
        <v>45881.554166666669</v>
      </c>
      <c r="D1289" s="230">
        <v>45881.554166666669</v>
      </c>
      <c r="E1289" s="230">
        <v>45881.614583333336</v>
      </c>
      <c r="F1289" s="224">
        <f t="shared" si="20"/>
        <v>6.0416666667151731E-2</v>
      </c>
      <c r="G1289" s="1" t="s">
        <v>613</v>
      </c>
      <c r="I1289" s="1" t="s">
        <v>614</v>
      </c>
      <c r="J1289" s="1" t="s">
        <v>615</v>
      </c>
      <c r="K1289" s="1" t="s">
        <v>1168</v>
      </c>
      <c r="L1289" s="1" t="s">
        <v>655</v>
      </c>
      <c r="M1289" s="241" t="s">
        <v>656</v>
      </c>
      <c r="N1289" s="28" t="s">
        <v>1169</v>
      </c>
    </row>
    <row r="1290" spans="1:14">
      <c r="A1290" s="225" t="s">
        <v>668</v>
      </c>
      <c r="B1290" s="123" t="s">
        <v>680</v>
      </c>
      <c r="C1290" s="230">
        <v>45881.554166666669</v>
      </c>
      <c r="D1290" s="230">
        <v>45881.554166666669</v>
      </c>
      <c r="E1290" s="230">
        <v>45881.614583333336</v>
      </c>
      <c r="F1290" s="224">
        <f t="shared" si="20"/>
        <v>6.0416666667151731E-2</v>
      </c>
      <c r="G1290" s="1" t="s">
        <v>613</v>
      </c>
      <c r="I1290" s="1" t="s">
        <v>614</v>
      </c>
      <c r="J1290" s="1" t="s">
        <v>615</v>
      </c>
      <c r="K1290" s="1" t="s">
        <v>1168</v>
      </c>
      <c r="L1290" s="1" t="s">
        <v>655</v>
      </c>
      <c r="M1290" s="241" t="s">
        <v>656</v>
      </c>
      <c r="N1290" s="28" t="s">
        <v>1169</v>
      </c>
    </row>
    <row r="1291" spans="1:14">
      <c r="A1291" s="225" t="s">
        <v>668</v>
      </c>
      <c r="B1291" s="123" t="s">
        <v>681</v>
      </c>
      <c r="C1291" s="230">
        <v>45881.554166666669</v>
      </c>
      <c r="D1291" s="230">
        <v>45881.554166666669</v>
      </c>
      <c r="E1291" s="230">
        <v>45881.614583333336</v>
      </c>
      <c r="F1291" s="224">
        <f t="shared" si="20"/>
        <v>6.0416666667151731E-2</v>
      </c>
      <c r="G1291" s="1" t="s">
        <v>613</v>
      </c>
      <c r="I1291" s="1" t="s">
        <v>614</v>
      </c>
      <c r="J1291" s="1" t="s">
        <v>615</v>
      </c>
      <c r="K1291" s="1" t="s">
        <v>1168</v>
      </c>
      <c r="L1291" s="1" t="s">
        <v>655</v>
      </c>
      <c r="M1291" s="241" t="s">
        <v>656</v>
      </c>
      <c r="N1291" s="28" t="s">
        <v>1169</v>
      </c>
    </row>
    <row r="1292" spans="1:14">
      <c r="A1292" s="225" t="s">
        <v>668</v>
      </c>
      <c r="B1292" s="123" t="s">
        <v>682</v>
      </c>
      <c r="C1292" s="230">
        <v>45881.554166666669</v>
      </c>
      <c r="D1292" s="230">
        <v>45881.554166666669</v>
      </c>
      <c r="E1292" s="230">
        <v>45881.614583333336</v>
      </c>
      <c r="F1292" s="224">
        <f t="shared" si="20"/>
        <v>6.0416666667151731E-2</v>
      </c>
      <c r="G1292" s="1" t="s">
        <v>613</v>
      </c>
      <c r="I1292" s="1" t="s">
        <v>614</v>
      </c>
      <c r="J1292" s="1" t="s">
        <v>615</v>
      </c>
      <c r="K1292" s="1" t="s">
        <v>1168</v>
      </c>
      <c r="L1292" s="1" t="s">
        <v>655</v>
      </c>
      <c r="M1292" s="241" t="s">
        <v>656</v>
      </c>
      <c r="N1292" s="28" t="s">
        <v>1169</v>
      </c>
    </row>
    <row r="1293" spans="1:14">
      <c r="A1293" s="225" t="s">
        <v>668</v>
      </c>
      <c r="B1293" s="123" t="s">
        <v>683</v>
      </c>
      <c r="C1293" s="230">
        <v>45881.554166666669</v>
      </c>
      <c r="D1293" s="230">
        <v>45881.554166666669</v>
      </c>
      <c r="E1293" s="230">
        <v>45881.614583333336</v>
      </c>
      <c r="F1293" s="224">
        <f t="shared" si="20"/>
        <v>6.0416666667151731E-2</v>
      </c>
      <c r="G1293" s="1" t="s">
        <v>613</v>
      </c>
      <c r="I1293" s="1" t="s">
        <v>614</v>
      </c>
      <c r="J1293" s="1" t="s">
        <v>615</v>
      </c>
      <c r="K1293" s="1" t="s">
        <v>1168</v>
      </c>
      <c r="L1293" s="1" t="s">
        <v>655</v>
      </c>
      <c r="M1293" s="241" t="s">
        <v>656</v>
      </c>
      <c r="N1293" s="28" t="s">
        <v>1169</v>
      </c>
    </row>
    <row r="1294" spans="1:14">
      <c r="A1294" s="225" t="s">
        <v>668</v>
      </c>
      <c r="B1294" s="123" t="s">
        <v>684</v>
      </c>
      <c r="C1294" s="230">
        <v>45881.554166666669</v>
      </c>
      <c r="D1294" s="230">
        <v>45881.554166666669</v>
      </c>
      <c r="E1294" s="230">
        <v>45881.614583333336</v>
      </c>
      <c r="F1294" s="224">
        <f t="shared" si="20"/>
        <v>6.0416666667151731E-2</v>
      </c>
      <c r="G1294" s="1" t="s">
        <v>613</v>
      </c>
      <c r="I1294" s="1" t="s">
        <v>614</v>
      </c>
      <c r="J1294" s="1" t="s">
        <v>615</v>
      </c>
      <c r="K1294" s="1" t="s">
        <v>1168</v>
      </c>
      <c r="L1294" s="1" t="s">
        <v>655</v>
      </c>
      <c r="M1294" s="241" t="s">
        <v>656</v>
      </c>
      <c r="N1294" s="28" t="s">
        <v>1169</v>
      </c>
    </row>
    <row r="1295" spans="1:14">
      <c r="A1295" s="225" t="s">
        <v>668</v>
      </c>
      <c r="B1295" s="123" t="s">
        <v>685</v>
      </c>
      <c r="C1295" s="230">
        <v>45881.554166666669</v>
      </c>
      <c r="D1295" s="230">
        <v>45881.554166666669</v>
      </c>
      <c r="E1295" s="230">
        <v>45881.614583333336</v>
      </c>
      <c r="F1295" s="224">
        <f t="shared" si="20"/>
        <v>6.0416666667151731E-2</v>
      </c>
      <c r="G1295" s="1" t="s">
        <v>613</v>
      </c>
      <c r="I1295" s="1" t="s">
        <v>614</v>
      </c>
      <c r="J1295" s="1" t="s">
        <v>615</v>
      </c>
      <c r="K1295" s="1" t="s">
        <v>1168</v>
      </c>
      <c r="L1295" s="1" t="s">
        <v>655</v>
      </c>
      <c r="M1295" s="241" t="s">
        <v>656</v>
      </c>
      <c r="N1295" s="28" t="s">
        <v>1169</v>
      </c>
    </row>
    <row r="1296" spans="1:14">
      <c r="A1296" s="225" t="s">
        <v>668</v>
      </c>
      <c r="B1296" s="123" t="s">
        <v>686</v>
      </c>
      <c r="C1296" s="230">
        <v>45881.554166666669</v>
      </c>
      <c r="D1296" s="230">
        <v>45881.554166666669</v>
      </c>
      <c r="E1296" s="230">
        <v>45881.614583333336</v>
      </c>
      <c r="F1296" s="224">
        <f t="shared" si="20"/>
        <v>6.0416666667151731E-2</v>
      </c>
      <c r="G1296" s="1" t="s">
        <v>613</v>
      </c>
      <c r="I1296" s="1" t="s">
        <v>614</v>
      </c>
      <c r="J1296" s="1" t="s">
        <v>615</v>
      </c>
      <c r="K1296" s="1" t="s">
        <v>1168</v>
      </c>
      <c r="L1296" s="1" t="s">
        <v>655</v>
      </c>
      <c r="M1296" s="241" t="s">
        <v>656</v>
      </c>
      <c r="N1296" s="28" t="s">
        <v>1169</v>
      </c>
    </row>
    <row r="1297" spans="1:14">
      <c r="A1297" s="225" t="s">
        <v>668</v>
      </c>
      <c r="B1297" s="123" t="s">
        <v>687</v>
      </c>
      <c r="C1297" s="230">
        <v>45881.554166666669</v>
      </c>
      <c r="D1297" s="230">
        <v>45881.554166666669</v>
      </c>
      <c r="E1297" s="230">
        <v>45881.614583333336</v>
      </c>
      <c r="F1297" s="224">
        <f t="shared" si="20"/>
        <v>6.0416666667151731E-2</v>
      </c>
      <c r="G1297" s="1" t="s">
        <v>613</v>
      </c>
      <c r="I1297" s="1" t="s">
        <v>614</v>
      </c>
      <c r="J1297" s="1" t="s">
        <v>615</v>
      </c>
      <c r="K1297" s="1" t="s">
        <v>1168</v>
      </c>
      <c r="L1297" s="1" t="s">
        <v>655</v>
      </c>
      <c r="M1297" s="241" t="s">
        <v>656</v>
      </c>
      <c r="N1297" s="28" t="s">
        <v>1169</v>
      </c>
    </row>
    <row r="1298" spans="1:14">
      <c r="A1298" s="225" t="s">
        <v>668</v>
      </c>
      <c r="B1298" s="123" t="s">
        <v>688</v>
      </c>
      <c r="C1298" s="230">
        <v>45881.554166666669</v>
      </c>
      <c r="D1298" s="230">
        <v>45881.554166666669</v>
      </c>
      <c r="E1298" s="230">
        <v>45881.614583333336</v>
      </c>
      <c r="F1298" s="224">
        <f t="shared" si="20"/>
        <v>6.0416666667151731E-2</v>
      </c>
      <c r="G1298" s="1" t="s">
        <v>613</v>
      </c>
      <c r="I1298" s="1" t="s">
        <v>614</v>
      </c>
      <c r="J1298" s="1" t="s">
        <v>615</v>
      </c>
      <c r="K1298" s="1" t="s">
        <v>1168</v>
      </c>
      <c r="L1298" s="1" t="s">
        <v>655</v>
      </c>
      <c r="M1298" s="241" t="s">
        <v>656</v>
      </c>
      <c r="N1298" s="28" t="s">
        <v>1169</v>
      </c>
    </row>
    <row r="1299" spans="1:14">
      <c r="A1299" s="225" t="s">
        <v>668</v>
      </c>
      <c r="B1299" s="123" t="s">
        <v>689</v>
      </c>
      <c r="C1299" s="230">
        <v>45881.554166666669</v>
      </c>
      <c r="D1299" s="230">
        <v>45881.554166666669</v>
      </c>
      <c r="E1299" s="230">
        <v>45881.614583333336</v>
      </c>
      <c r="F1299" s="224">
        <f t="shared" si="20"/>
        <v>6.0416666667151731E-2</v>
      </c>
      <c r="G1299" s="1" t="s">
        <v>613</v>
      </c>
      <c r="I1299" s="1" t="s">
        <v>614</v>
      </c>
      <c r="J1299" s="1" t="s">
        <v>615</v>
      </c>
      <c r="K1299" s="1" t="s">
        <v>1168</v>
      </c>
      <c r="L1299" s="1" t="s">
        <v>655</v>
      </c>
      <c r="M1299" s="241" t="s">
        <v>656</v>
      </c>
      <c r="N1299" s="28" t="s">
        <v>1169</v>
      </c>
    </row>
    <row r="1300" spans="1:14">
      <c r="A1300" s="225" t="s">
        <v>668</v>
      </c>
      <c r="B1300" s="123" t="s">
        <v>690</v>
      </c>
      <c r="C1300" s="230">
        <v>45881.554166666669</v>
      </c>
      <c r="D1300" s="230">
        <v>45881.554166666669</v>
      </c>
      <c r="E1300" s="230">
        <v>45881.614583333336</v>
      </c>
      <c r="F1300" s="224">
        <f t="shared" si="20"/>
        <v>6.0416666667151731E-2</v>
      </c>
      <c r="G1300" s="1" t="s">
        <v>613</v>
      </c>
      <c r="I1300" s="1" t="s">
        <v>614</v>
      </c>
      <c r="J1300" s="1" t="s">
        <v>615</v>
      </c>
      <c r="K1300" s="1" t="s">
        <v>1168</v>
      </c>
      <c r="L1300" s="1" t="s">
        <v>655</v>
      </c>
      <c r="M1300" s="241" t="s">
        <v>656</v>
      </c>
      <c r="N1300" s="28" t="s">
        <v>1169</v>
      </c>
    </row>
    <row r="1301" spans="1:14">
      <c r="A1301" s="225" t="s">
        <v>668</v>
      </c>
      <c r="B1301" s="123" t="s">
        <v>691</v>
      </c>
      <c r="C1301" s="230">
        <v>45881.554166666669</v>
      </c>
      <c r="D1301" s="230">
        <v>45881.554166666669</v>
      </c>
      <c r="E1301" s="230">
        <v>45881.614583333336</v>
      </c>
      <c r="F1301" s="224">
        <f t="shared" si="20"/>
        <v>6.0416666667151731E-2</v>
      </c>
      <c r="G1301" s="1" t="s">
        <v>613</v>
      </c>
      <c r="I1301" s="1" t="s">
        <v>614</v>
      </c>
      <c r="J1301" s="1" t="s">
        <v>615</v>
      </c>
      <c r="K1301" s="1" t="s">
        <v>1168</v>
      </c>
      <c r="L1301" s="1" t="s">
        <v>655</v>
      </c>
      <c r="M1301" s="241" t="s">
        <v>656</v>
      </c>
      <c r="N1301" s="28" t="s">
        <v>1169</v>
      </c>
    </row>
    <row r="1302" spans="1:14">
      <c r="A1302" s="225" t="s">
        <v>668</v>
      </c>
      <c r="B1302" s="123" t="s">
        <v>692</v>
      </c>
      <c r="C1302" s="230">
        <v>45881.554166666669</v>
      </c>
      <c r="D1302" s="230">
        <v>45881.554166666669</v>
      </c>
      <c r="E1302" s="230">
        <v>45881.614583333336</v>
      </c>
      <c r="F1302" s="224">
        <f t="shared" si="20"/>
        <v>6.0416666667151731E-2</v>
      </c>
      <c r="G1302" s="1" t="s">
        <v>613</v>
      </c>
      <c r="I1302" s="1" t="s">
        <v>614</v>
      </c>
      <c r="J1302" s="1" t="s">
        <v>615</v>
      </c>
      <c r="K1302" s="1" t="s">
        <v>1168</v>
      </c>
      <c r="L1302" s="1" t="s">
        <v>655</v>
      </c>
      <c r="M1302" s="241" t="s">
        <v>656</v>
      </c>
      <c r="N1302" s="28" t="s">
        <v>1169</v>
      </c>
    </row>
    <row r="1303" spans="1:14">
      <c r="A1303" s="225" t="s">
        <v>668</v>
      </c>
      <c r="B1303" s="123" t="s">
        <v>693</v>
      </c>
      <c r="C1303" s="230">
        <v>45881.554166666669</v>
      </c>
      <c r="D1303" s="230">
        <v>45881.554166666669</v>
      </c>
      <c r="E1303" s="230">
        <v>45881.614583333336</v>
      </c>
      <c r="F1303" s="224">
        <f t="shared" si="20"/>
        <v>6.0416666667151731E-2</v>
      </c>
      <c r="G1303" s="1" t="s">
        <v>613</v>
      </c>
      <c r="I1303" s="1" t="s">
        <v>614</v>
      </c>
      <c r="J1303" s="1" t="s">
        <v>615</v>
      </c>
      <c r="K1303" s="1" t="s">
        <v>1168</v>
      </c>
      <c r="L1303" s="1" t="s">
        <v>655</v>
      </c>
      <c r="M1303" s="241" t="s">
        <v>656</v>
      </c>
      <c r="N1303" s="28" t="s">
        <v>1169</v>
      </c>
    </row>
    <row r="1304" spans="1:14">
      <c r="A1304" s="225" t="s">
        <v>668</v>
      </c>
      <c r="B1304" s="123" t="s">
        <v>694</v>
      </c>
      <c r="C1304" s="230">
        <v>45881.554166666669</v>
      </c>
      <c r="D1304" s="230">
        <v>45881.554166666669</v>
      </c>
      <c r="E1304" s="230">
        <v>45881.614583333336</v>
      </c>
      <c r="F1304" s="224">
        <f t="shared" si="20"/>
        <v>6.0416666667151731E-2</v>
      </c>
      <c r="G1304" s="1" t="s">
        <v>613</v>
      </c>
      <c r="I1304" s="1" t="s">
        <v>614</v>
      </c>
      <c r="J1304" s="1" t="s">
        <v>615</v>
      </c>
      <c r="K1304" s="1" t="s">
        <v>1168</v>
      </c>
      <c r="L1304" s="1" t="s">
        <v>655</v>
      </c>
      <c r="M1304" s="241" t="s">
        <v>656</v>
      </c>
      <c r="N1304" s="28" t="s">
        <v>1169</v>
      </c>
    </row>
    <row r="1305" spans="1:14">
      <c r="A1305" s="225" t="s">
        <v>668</v>
      </c>
      <c r="B1305" s="123" t="s">
        <v>695</v>
      </c>
      <c r="C1305" s="230">
        <v>45881.554166666669</v>
      </c>
      <c r="D1305" s="230">
        <v>45881.554166666669</v>
      </c>
      <c r="E1305" s="230">
        <v>45881.614583333336</v>
      </c>
      <c r="F1305" s="224">
        <f t="shared" si="20"/>
        <v>6.0416666667151731E-2</v>
      </c>
      <c r="G1305" s="1" t="s">
        <v>613</v>
      </c>
      <c r="I1305" s="1" t="s">
        <v>614</v>
      </c>
      <c r="J1305" s="1" t="s">
        <v>615</v>
      </c>
      <c r="K1305" s="1" t="s">
        <v>1168</v>
      </c>
      <c r="L1305" s="1" t="s">
        <v>655</v>
      </c>
      <c r="M1305" s="241" t="s">
        <v>656</v>
      </c>
      <c r="N1305" s="28" t="s">
        <v>1169</v>
      </c>
    </row>
    <row r="1306" spans="1:14">
      <c r="A1306" s="225" t="s">
        <v>668</v>
      </c>
      <c r="B1306" s="123" t="s">
        <v>696</v>
      </c>
      <c r="C1306" s="230">
        <v>45881.554166666669</v>
      </c>
      <c r="D1306" s="230">
        <v>45881.554166666669</v>
      </c>
      <c r="E1306" s="230">
        <v>45881.614583333336</v>
      </c>
      <c r="F1306" s="224">
        <f t="shared" si="20"/>
        <v>6.0416666667151731E-2</v>
      </c>
      <c r="G1306" s="1" t="s">
        <v>613</v>
      </c>
      <c r="I1306" s="1" t="s">
        <v>614</v>
      </c>
      <c r="J1306" s="1" t="s">
        <v>615</v>
      </c>
      <c r="K1306" s="1" t="s">
        <v>1168</v>
      </c>
      <c r="L1306" s="1" t="s">
        <v>655</v>
      </c>
      <c r="M1306" s="241" t="s">
        <v>656</v>
      </c>
      <c r="N1306" s="28" t="s">
        <v>1169</v>
      </c>
    </row>
    <row r="1307" spans="1:14">
      <c r="A1307" s="225" t="s">
        <v>668</v>
      </c>
      <c r="B1307" s="123" t="s">
        <v>697</v>
      </c>
      <c r="C1307" s="230">
        <v>45881.554166666669</v>
      </c>
      <c r="D1307" s="230">
        <v>45881.554166666669</v>
      </c>
      <c r="E1307" s="230">
        <v>45881.614583333336</v>
      </c>
      <c r="F1307" s="224">
        <f t="shared" si="20"/>
        <v>6.0416666667151731E-2</v>
      </c>
      <c r="G1307" s="1" t="s">
        <v>613</v>
      </c>
      <c r="I1307" s="1" t="s">
        <v>614</v>
      </c>
      <c r="J1307" s="1" t="s">
        <v>615</v>
      </c>
      <c r="K1307" s="1" t="s">
        <v>1168</v>
      </c>
      <c r="L1307" s="1" t="s">
        <v>655</v>
      </c>
      <c r="M1307" s="241" t="s">
        <v>656</v>
      </c>
      <c r="N1307" s="28" t="s">
        <v>1169</v>
      </c>
    </row>
    <row r="1308" spans="1:14">
      <c r="A1308" s="1" t="s">
        <v>698</v>
      </c>
      <c r="B1308" s="1" t="s">
        <v>620</v>
      </c>
      <c r="C1308" s="230">
        <v>45881.554861111108</v>
      </c>
      <c r="D1308" s="230">
        <v>45881.554861111108</v>
      </c>
      <c r="E1308" s="230">
        <v>45881.611111111109</v>
      </c>
      <c r="F1308" s="224">
        <f t="shared" si="20"/>
        <v>5.6250000001455192E-2</v>
      </c>
      <c r="G1308" s="1" t="s">
        <v>613</v>
      </c>
      <c r="I1308" s="1" t="s">
        <v>614</v>
      </c>
      <c r="J1308" s="1" t="s">
        <v>615</v>
      </c>
      <c r="K1308" s="1" t="s">
        <v>1170</v>
      </c>
      <c r="L1308" s="1" t="s">
        <v>655</v>
      </c>
      <c r="M1308" s="241" t="s">
        <v>656</v>
      </c>
      <c r="N1308" s="28" t="s">
        <v>1169</v>
      </c>
    </row>
    <row r="1309" spans="1:14">
      <c r="A1309" s="1" t="s">
        <v>698</v>
      </c>
      <c r="B1309" s="1" t="s">
        <v>666</v>
      </c>
      <c r="C1309" s="230">
        <v>45881.554861111108</v>
      </c>
      <c r="D1309" s="230">
        <v>45881.554861111108</v>
      </c>
      <c r="E1309" s="230">
        <v>45881.611111111109</v>
      </c>
      <c r="F1309" s="224">
        <f t="shared" si="20"/>
        <v>5.6250000001455192E-2</v>
      </c>
      <c r="G1309" s="1" t="s">
        <v>613</v>
      </c>
      <c r="I1309" s="1" t="s">
        <v>614</v>
      </c>
      <c r="J1309" s="1" t="s">
        <v>615</v>
      </c>
      <c r="K1309" s="1" t="s">
        <v>1170</v>
      </c>
      <c r="L1309" s="1" t="s">
        <v>655</v>
      </c>
      <c r="M1309" s="241" t="s">
        <v>656</v>
      </c>
      <c r="N1309" s="28" t="s">
        <v>1169</v>
      </c>
    </row>
    <row r="1310" spans="1:14">
      <c r="A1310" s="1" t="s">
        <v>698</v>
      </c>
      <c r="B1310" s="1" t="s">
        <v>667</v>
      </c>
      <c r="C1310" s="230">
        <v>45881.554861111108</v>
      </c>
      <c r="D1310" s="230">
        <v>45881.554861111108</v>
      </c>
      <c r="E1310" s="230">
        <v>45881.611111111109</v>
      </c>
      <c r="F1310" s="224">
        <f t="shared" si="20"/>
        <v>5.6250000001455192E-2</v>
      </c>
      <c r="G1310" s="1" t="s">
        <v>613</v>
      </c>
      <c r="I1310" s="1" t="s">
        <v>614</v>
      </c>
      <c r="J1310" s="1" t="s">
        <v>615</v>
      </c>
      <c r="K1310" s="1" t="s">
        <v>1170</v>
      </c>
      <c r="L1310" s="1" t="s">
        <v>655</v>
      </c>
      <c r="M1310" s="241" t="s">
        <v>656</v>
      </c>
      <c r="N1310" s="28" t="s">
        <v>1169</v>
      </c>
    </row>
    <row r="1311" spans="1:14">
      <c r="A1311" s="1" t="s">
        <v>698</v>
      </c>
      <c r="B1311" s="1" t="s">
        <v>621</v>
      </c>
      <c r="C1311" s="230">
        <v>45881.554861111108</v>
      </c>
      <c r="D1311" s="230">
        <v>45881.554861111108</v>
      </c>
      <c r="E1311" s="230">
        <v>45881.611111111109</v>
      </c>
      <c r="F1311" s="224">
        <f t="shared" si="20"/>
        <v>5.6250000001455192E-2</v>
      </c>
      <c r="G1311" s="1" t="s">
        <v>613</v>
      </c>
      <c r="I1311" s="1" t="s">
        <v>614</v>
      </c>
      <c r="J1311" s="1" t="s">
        <v>615</v>
      </c>
      <c r="K1311" s="1" t="s">
        <v>1170</v>
      </c>
      <c r="L1311" s="1" t="s">
        <v>655</v>
      </c>
      <c r="M1311" s="241" t="s">
        <v>656</v>
      </c>
      <c r="N1311" s="28" t="s">
        <v>1169</v>
      </c>
    </row>
    <row r="1312" spans="1:14">
      <c r="A1312" s="1" t="s">
        <v>698</v>
      </c>
      <c r="B1312" s="1" t="s">
        <v>636</v>
      </c>
      <c r="C1312" s="230">
        <v>45881.554861111108</v>
      </c>
      <c r="D1312" s="230">
        <v>45881.554861111108</v>
      </c>
      <c r="E1312" s="230">
        <v>45881.611111111109</v>
      </c>
      <c r="F1312" s="224">
        <f t="shared" si="20"/>
        <v>5.6250000001455192E-2</v>
      </c>
      <c r="G1312" s="1" t="s">
        <v>613</v>
      </c>
      <c r="I1312" s="1" t="s">
        <v>614</v>
      </c>
      <c r="J1312" s="1" t="s">
        <v>615</v>
      </c>
      <c r="K1312" s="1" t="s">
        <v>1170</v>
      </c>
      <c r="L1312" s="1" t="s">
        <v>655</v>
      </c>
      <c r="M1312" s="241" t="s">
        <v>656</v>
      </c>
      <c r="N1312" s="28" t="s">
        <v>1169</v>
      </c>
    </row>
    <row r="1313" spans="1:14">
      <c r="A1313" s="1" t="s">
        <v>699</v>
      </c>
      <c r="B1313" s="1" t="s">
        <v>620</v>
      </c>
      <c r="C1313" s="230">
        <v>45881.554861111108</v>
      </c>
      <c r="D1313" s="230">
        <v>45881.554861111108</v>
      </c>
      <c r="E1313" s="230">
        <v>45881.611111111109</v>
      </c>
      <c r="F1313" s="224">
        <f t="shared" si="20"/>
        <v>5.6250000001455192E-2</v>
      </c>
      <c r="G1313" s="1" t="s">
        <v>613</v>
      </c>
      <c r="I1313" s="1" t="s">
        <v>614</v>
      </c>
      <c r="J1313" s="1" t="s">
        <v>615</v>
      </c>
      <c r="K1313" s="1" t="s">
        <v>1170</v>
      </c>
      <c r="L1313" s="1" t="s">
        <v>655</v>
      </c>
      <c r="M1313" s="241" t="s">
        <v>656</v>
      </c>
      <c r="N1313" s="28" t="s">
        <v>1169</v>
      </c>
    </row>
    <row r="1314" spans="1:14">
      <c r="A1314" s="1" t="s">
        <v>699</v>
      </c>
      <c r="B1314" s="1" t="s">
        <v>666</v>
      </c>
      <c r="C1314" s="230">
        <v>45881.554861111108</v>
      </c>
      <c r="D1314" s="230">
        <v>45881.554861111108</v>
      </c>
      <c r="E1314" s="230">
        <v>45881.611111111109</v>
      </c>
      <c r="F1314" s="224">
        <f t="shared" si="20"/>
        <v>5.6250000001455192E-2</v>
      </c>
      <c r="G1314" s="1" t="s">
        <v>613</v>
      </c>
      <c r="I1314" s="1" t="s">
        <v>614</v>
      </c>
      <c r="J1314" s="1" t="s">
        <v>615</v>
      </c>
      <c r="K1314" s="1" t="s">
        <v>1170</v>
      </c>
      <c r="L1314" s="1" t="s">
        <v>655</v>
      </c>
      <c r="M1314" s="241" t="s">
        <v>656</v>
      </c>
      <c r="N1314" s="28" t="s">
        <v>1169</v>
      </c>
    </row>
    <row r="1315" spans="1:14">
      <c r="A1315" s="1" t="s">
        <v>699</v>
      </c>
      <c r="B1315" s="1" t="s">
        <v>667</v>
      </c>
      <c r="C1315" s="230">
        <v>45881.554861111108</v>
      </c>
      <c r="D1315" s="230">
        <v>45881.554861111108</v>
      </c>
      <c r="E1315" s="230">
        <v>45881.611111111109</v>
      </c>
      <c r="F1315" s="224">
        <f t="shared" si="20"/>
        <v>5.6250000001455192E-2</v>
      </c>
      <c r="G1315" s="1" t="s">
        <v>613</v>
      </c>
      <c r="I1315" s="1" t="s">
        <v>614</v>
      </c>
      <c r="J1315" s="1" t="s">
        <v>615</v>
      </c>
      <c r="K1315" s="1" t="s">
        <v>1170</v>
      </c>
      <c r="L1315" s="1" t="s">
        <v>655</v>
      </c>
      <c r="M1315" s="241" t="s">
        <v>656</v>
      </c>
      <c r="N1315" s="28" t="s">
        <v>1169</v>
      </c>
    </row>
    <row r="1316" spans="1:14">
      <c r="A1316" s="1" t="s">
        <v>699</v>
      </c>
      <c r="B1316" s="1" t="s">
        <v>621</v>
      </c>
      <c r="C1316" s="230">
        <v>45881.554861111108</v>
      </c>
      <c r="D1316" s="230">
        <v>45881.554861111108</v>
      </c>
      <c r="E1316" s="230">
        <v>45881.611111111109</v>
      </c>
      <c r="F1316" s="224">
        <f t="shared" si="20"/>
        <v>5.6250000001455192E-2</v>
      </c>
      <c r="G1316" s="1" t="s">
        <v>613</v>
      </c>
      <c r="I1316" s="1" t="s">
        <v>614</v>
      </c>
      <c r="J1316" s="1" t="s">
        <v>615</v>
      </c>
      <c r="K1316" s="1" t="s">
        <v>1170</v>
      </c>
      <c r="L1316" s="1" t="s">
        <v>655</v>
      </c>
      <c r="M1316" s="241" t="s">
        <v>656</v>
      </c>
      <c r="N1316" s="28" t="s">
        <v>1169</v>
      </c>
    </row>
    <row r="1317" spans="1:14">
      <c r="A1317" s="1" t="s">
        <v>699</v>
      </c>
      <c r="B1317" s="1" t="s">
        <v>636</v>
      </c>
      <c r="C1317" s="230">
        <v>45881.554861111108</v>
      </c>
      <c r="D1317" s="230">
        <v>45881.554861111108</v>
      </c>
      <c r="E1317" s="230">
        <v>45881.611111111109</v>
      </c>
      <c r="F1317" s="224">
        <f t="shared" si="20"/>
        <v>5.6250000001455192E-2</v>
      </c>
      <c r="G1317" s="1" t="s">
        <v>613</v>
      </c>
      <c r="I1317" s="1" t="s">
        <v>614</v>
      </c>
      <c r="J1317" s="1" t="s">
        <v>615</v>
      </c>
      <c r="K1317" s="1" t="s">
        <v>1170</v>
      </c>
      <c r="L1317" s="1" t="s">
        <v>655</v>
      </c>
      <c r="M1317" s="241" t="s">
        <v>656</v>
      </c>
      <c r="N1317" s="28" t="s">
        <v>1169</v>
      </c>
    </row>
    <row r="1318" spans="1:14">
      <c r="A1318" s="1" t="s">
        <v>664</v>
      </c>
      <c r="B1318" s="1" t="s">
        <v>620</v>
      </c>
      <c r="C1318" s="230">
        <v>45881.554861111108</v>
      </c>
      <c r="D1318" s="230">
        <v>45881.554861111108</v>
      </c>
      <c r="E1318" s="230">
        <v>45881.611111111109</v>
      </c>
      <c r="F1318" s="224">
        <f t="shared" si="20"/>
        <v>5.6250000001455192E-2</v>
      </c>
      <c r="G1318" s="1" t="s">
        <v>613</v>
      </c>
      <c r="I1318" s="1" t="s">
        <v>614</v>
      </c>
      <c r="J1318" s="1" t="s">
        <v>615</v>
      </c>
      <c r="K1318" s="1" t="s">
        <v>1170</v>
      </c>
      <c r="L1318" s="1" t="s">
        <v>655</v>
      </c>
      <c r="M1318" s="241" t="s">
        <v>656</v>
      </c>
      <c r="N1318" s="28" t="s">
        <v>1169</v>
      </c>
    </row>
    <row r="1319" spans="1:14">
      <c r="A1319" s="1" t="s">
        <v>664</v>
      </c>
      <c r="B1319" s="1" t="s">
        <v>666</v>
      </c>
      <c r="C1319" s="230">
        <v>45881.554861111108</v>
      </c>
      <c r="D1319" s="230">
        <v>45881.554861111108</v>
      </c>
      <c r="E1319" s="230">
        <v>45881.611111111109</v>
      </c>
      <c r="F1319" s="224">
        <f t="shared" si="20"/>
        <v>5.6250000001455192E-2</v>
      </c>
      <c r="G1319" s="1" t="s">
        <v>613</v>
      </c>
      <c r="I1319" s="1" t="s">
        <v>614</v>
      </c>
      <c r="J1319" s="1" t="s">
        <v>615</v>
      </c>
      <c r="K1319" s="1" t="s">
        <v>1170</v>
      </c>
      <c r="L1319" s="1" t="s">
        <v>655</v>
      </c>
      <c r="M1319" s="241" t="s">
        <v>656</v>
      </c>
      <c r="N1319" s="28" t="s">
        <v>1169</v>
      </c>
    </row>
    <row r="1320" spans="1:14">
      <c r="A1320" s="1" t="s">
        <v>664</v>
      </c>
      <c r="B1320" s="1" t="s">
        <v>667</v>
      </c>
      <c r="C1320" s="230">
        <v>45881.554861111108</v>
      </c>
      <c r="D1320" s="230">
        <v>45881.554861111108</v>
      </c>
      <c r="E1320" s="230">
        <v>45881.611111111109</v>
      </c>
      <c r="F1320" s="224">
        <f t="shared" si="20"/>
        <v>5.6250000001455192E-2</v>
      </c>
      <c r="G1320" s="1" t="s">
        <v>613</v>
      </c>
      <c r="I1320" s="1" t="s">
        <v>614</v>
      </c>
      <c r="J1320" s="1" t="s">
        <v>615</v>
      </c>
      <c r="K1320" s="1" t="s">
        <v>1170</v>
      </c>
      <c r="L1320" s="1" t="s">
        <v>655</v>
      </c>
      <c r="M1320" s="241" t="s">
        <v>656</v>
      </c>
      <c r="N1320" s="28" t="s">
        <v>1169</v>
      </c>
    </row>
    <row r="1321" spans="1:14">
      <c r="A1321" s="1" t="s">
        <v>664</v>
      </c>
      <c r="B1321" s="1" t="s">
        <v>621</v>
      </c>
      <c r="C1321" s="230">
        <v>45881.554861111108</v>
      </c>
      <c r="D1321" s="230">
        <v>45881.554861111108</v>
      </c>
      <c r="E1321" s="230">
        <v>45881.611111111109</v>
      </c>
      <c r="F1321" s="224">
        <f t="shared" si="20"/>
        <v>5.6250000001455192E-2</v>
      </c>
      <c r="G1321" s="1" t="s">
        <v>613</v>
      </c>
      <c r="I1321" s="1" t="s">
        <v>614</v>
      </c>
      <c r="J1321" s="1" t="s">
        <v>615</v>
      </c>
      <c r="K1321" s="1" t="s">
        <v>1170</v>
      </c>
      <c r="L1321" s="1" t="s">
        <v>655</v>
      </c>
      <c r="M1321" s="241" t="s">
        <v>656</v>
      </c>
      <c r="N1321" s="28" t="s">
        <v>1169</v>
      </c>
    </row>
    <row r="1322" spans="1:14">
      <c r="A1322" s="1" t="s">
        <v>664</v>
      </c>
      <c r="B1322" s="1" t="s">
        <v>636</v>
      </c>
      <c r="C1322" s="230">
        <v>45881.554861111108</v>
      </c>
      <c r="D1322" s="230">
        <v>45881.554861111108</v>
      </c>
      <c r="E1322" s="230">
        <v>45881.611111111109</v>
      </c>
      <c r="F1322" s="224">
        <f t="shared" si="20"/>
        <v>5.6250000001455192E-2</v>
      </c>
      <c r="G1322" s="1" t="s">
        <v>613</v>
      </c>
      <c r="I1322" s="1" t="s">
        <v>614</v>
      </c>
      <c r="J1322" s="1" t="s">
        <v>615</v>
      </c>
      <c r="K1322" s="1" t="s">
        <v>1170</v>
      </c>
      <c r="L1322" s="1" t="s">
        <v>655</v>
      </c>
      <c r="M1322" s="241" t="s">
        <v>656</v>
      </c>
      <c r="N1322" s="28" t="s">
        <v>1169</v>
      </c>
    </row>
    <row r="1323" spans="1:14">
      <c r="A1323" s="225" t="s">
        <v>668</v>
      </c>
      <c r="B1323" s="1" t="s">
        <v>669</v>
      </c>
      <c r="C1323" s="230">
        <v>45881.648611111108</v>
      </c>
      <c r="D1323" s="230">
        <v>45881.648611111108</v>
      </c>
      <c r="E1323" s="230">
        <v>45881.717361111114</v>
      </c>
      <c r="F1323" s="224">
        <f t="shared" si="20"/>
        <v>6.8750000005820766E-2</v>
      </c>
      <c r="G1323" s="1" t="s">
        <v>613</v>
      </c>
      <c r="I1323" s="1" t="s">
        <v>614</v>
      </c>
      <c r="J1323" s="1" t="s">
        <v>615</v>
      </c>
      <c r="K1323" s="1" t="s">
        <v>1168</v>
      </c>
      <c r="L1323" s="1" t="s">
        <v>655</v>
      </c>
      <c r="M1323" s="241" t="s">
        <v>656</v>
      </c>
      <c r="N1323" s="28" t="s">
        <v>1169</v>
      </c>
    </row>
    <row r="1324" spans="1:14">
      <c r="A1324" s="225" t="s">
        <v>668</v>
      </c>
      <c r="B1324" s="1" t="s">
        <v>670</v>
      </c>
      <c r="C1324" s="230">
        <v>45881.648611111108</v>
      </c>
      <c r="D1324" s="230">
        <v>45881.648611111108</v>
      </c>
      <c r="E1324" s="230">
        <v>45881.717361111114</v>
      </c>
      <c r="F1324" s="224">
        <f t="shared" si="20"/>
        <v>6.8750000005820766E-2</v>
      </c>
      <c r="G1324" s="1" t="s">
        <v>613</v>
      </c>
      <c r="I1324" s="1" t="s">
        <v>614</v>
      </c>
      <c r="J1324" s="1" t="s">
        <v>615</v>
      </c>
      <c r="K1324" s="1" t="s">
        <v>1168</v>
      </c>
      <c r="L1324" s="1" t="s">
        <v>655</v>
      </c>
      <c r="M1324" s="241" t="s">
        <v>656</v>
      </c>
      <c r="N1324" s="28" t="s">
        <v>1169</v>
      </c>
    </row>
    <row r="1325" spans="1:14">
      <c r="A1325" s="225" t="s">
        <v>668</v>
      </c>
      <c r="B1325" s="1" t="s">
        <v>671</v>
      </c>
      <c r="C1325" s="230">
        <v>45881.648611111108</v>
      </c>
      <c r="D1325" s="230">
        <v>45881.648611111108</v>
      </c>
      <c r="E1325" s="230">
        <v>45881.717361111114</v>
      </c>
      <c r="F1325" s="224">
        <f t="shared" si="20"/>
        <v>6.8750000005820766E-2</v>
      </c>
      <c r="G1325" s="1" t="s">
        <v>613</v>
      </c>
      <c r="I1325" s="1" t="s">
        <v>614</v>
      </c>
      <c r="J1325" s="1" t="s">
        <v>615</v>
      </c>
      <c r="K1325" s="1" t="s">
        <v>1168</v>
      </c>
      <c r="L1325" s="1" t="s">
        <v>655</v>
      </c>
      <c r="M1325" s="241" t="s">
        <v>656</v>
      </c>
      <c r="N1325" s="28" t="s">
        <v>1169</v>
      </c>
    </row>
    <row r="1326" spans="1:14">
      <c r="A1326" s="225" t="s">
        <v>668</v>
      </c>
      <c r="B1326" s="1" t="s">
        <v>672</v>
      </c>
      <c r="C1326" s="230">
        <v>45881.648611111108</v>
      </c>
      <c r="D1326" s="230">
        <v>45881.648611111108</v>
      </c>
      <c r="E1326" s="230">
        <v>45881.717361111114</v>
      </c>
      <c r="F1326" s="224">
        <f t="shared" si="20"/>
        <v>6.8750000005820766E-2</v>
      </c>
      <c r="G1326" s="1" t="s">
        <v>613</v>
      </c>
      <c r="I1326" s="1" t="s">
        <v>614</v>
      </c>
      <c r="J1326" s="1" t="s">
        <v>615</v>
      </c>
      <c r="K1326" s="1" t="s">
        <v>1168</v>
      </c>
      <c r="L1326" s="1" t="s">
        <v>655</v>
      </c>
      <c r="M1326" s="241" t="s">
        <v>656</v>
      </c>
      <c r="N1326" s="28" t="s">
        <v>1169</v>
      </c>
    </row>
    <row r="1327" spans="1:14">
      <c r="A1327" s="225" t="s">
        <v>668</v>
      </c>
      <c r="B1327" s="1" t="s">
        <v>673</v>
      </c>
      <c r="C1327" s="230">
        <v>45881.648611111108</v>
      </c>
      <c r="D1327" s="230">
        <v>45881.648611111108</v>
      </c>
      <c r="E1327" s="230">
        <v>45881.717361111114</v>
      </c>
      <c r="F1327" s="224">
        <f t="shared" si="20"/>
        <v>6.8750000005820766E-2</v>
      </c>
      <c r="G1327" s="1" t="s">
        <v>613</v>
      </c>
      <c r="I1327" s="1" t="s">
        <v>614</v>
      </c>
      <c r="J1327" s="1" t="s">
        <v>615</v>
      </c>
      <c r="K1327" s="1" t="s">
        <v>1168</v>
      </c>
      <c r="L1327" s="1" t="s">
        <v>655</v>
      </c>
      <c r="M1327" s="241" t="s">
        <v>656</v>
      </c>
      <c r="N1327" s="28" t="s">
        <v>1169</v>
      </c>
    </row>
    <row r="1328" spans="1:14">
      <c r="A1328" s="225" t="s">
        <v>668</v>
      </c>
      <c r="B1328" s="1" t="s">
        <v>674</v>
      </c>
      <c r="C1328" s="230">
        <v>45881.648611111108</v>
      </c>
      <c r="D1328" s="230">
        <v>45881.648611111108</v>
      </c>
      <c r="E1328" s="230">
        <v>45881.717361111114</v>
      </c>
      <c r="F1328" s="224">
        <f t="shared" si="20"/>
        <v>6.8750000005820766E-2</v>
      </c>
      <c r="G1328" s="1" t="s">
        <v>613</v>
      </c>
      <c r="I1328" s="1" t="s">
        <v>614</v>
      </c>
      <c r="J1328" s="1" t="s">
        <v>615</v>
      </c>
      <c r="K1328" s="1" t="s">
        <v>1168</v>
      </c>
      <c r="L1328" s="1" t="s">
        <v>655</v>
      </c>
      <c r="M1328" s="241" t="s">
        <v>656</v>
      </c>
      <c r="N1328" s="28" t="s">
        <v>1169</v>
      </c>
    </row>
    <row r="1329" spans="1:14">
      <c r="A1329" s="225" t="s">
        <v>668</v>
      </c>
      <c r="B1329" s="1" t="s">
        <v>675</v>
      </c>
      <c r="C1329" s="230">
        <v>45881.648611111108</v>
      </c>
      <c r="D1329" s="230">
        <v>45881.648611111108</v>
      </c>
      <c r="E1329" s="230">
        <v>45881.717361111114</v>
      </c>
      <c r="F1329" s="224">
        <f t="shared" si="20"/>
        <v>6.8750000005820766E-2</v>
      </c>
      <c r="G1329" s="1" t="s">
        <v>613</v>
      </c>
      <c r="I1329" s="1" t="s">
        <v>614</v>
      </c>
      <c r="J1329" s="1" t="s">
        <v>615</v>
      </c>
      <c r="K1329" s="1" t="s">
        <v>1168</v>
      </c>
      <c r="L1329" s="1" t="s">
        <v>655</v>
      </c>
      <c r="M1329" s="241" t="s">
        <v>656</v>
      </c>
      <c r="N1329" s="28" t="s">
        <v>1169</v>
      </c>
    </row>
    <row r="1330" spans="1:14">
      <c r="A1330" s="225" t="s">
        <v>668</v>
      </c>
      <c r="B1330" s="1" t="s">
        <v>676</v>
      </c>
      <c r="C1330" s="230">
        <v>45881.648611111108</v>
      </c>
      <c r="D1330" s="230">
        <v>45881.648611111108</v>
      </c>
      <c r="E1330" s="230">
        <v>45881.717361111114</v>
      </c>
      <c r="F1330" s="224">
        <f t="shared" si="20"/>
        <v>6.8750000005820766E-2</v>
      </c>
      <c r="G1330" s="1" t="s">
        <v>613</v>
      </c>
      <c r="I1330" s="1" t="s">
        <v>614</v>
      </c>
      <c r="J1330" s="1" t="s">
        <v>615</v>
      </c>
      <c r="K1330" s="1" t="s">
        <v>1168</v>
      </c>
      <c r="L1330" s="1" t="s">
        <v>655</v>
      </c>
      <c r="M1330" s="241" t="s">
        <v>656</v>
      </c>
      <c r="N1330" s="28" t="s">
        <v>1169</v>
      </c>
    </row>
    <row r="1331" spans="1:14">
      <c r="A1331" s="1" t="s">
        <v>748</v>
      </c>
      <c r="B1331" s="1" t="s">
        <v>758</v>
      </c>
      <c r="C1331" s="230">
        <v>45881.666666666664</v>
      </c>
      <c r="D1331" s="230">
        <v>45881.666666666664</v>
      </c>
      <c r="E1331" s="230">
        <v>45881.690972222219</v>
      </c>
      <c r="F1331" s="224">
        <f t="shared" si="20"/>
        <v>2.4305555554747116E-2</v>
      </c>
      <c r="G1331" s="1" t="s">
        <v>708</v>
      </c>
      <c r="I1331" s="1" t="s">
        <v>1171</v>
      </c>
      <c r="J1331" s="1" t="s">
        <v>1172</v>
      </c>
      <c r="K1331" s="1" t="s">
        <v>1173</v>
      </c>
      <c r="L1331" s="1" t="s">
        <v>627</v>
      </c>
      <c r="M1331" s="241" t="s">
        <v>710</v>
      </c>
      <c r="N1331" s="28" t="s">
        <v>1174</v>
      </c>
    </row>
    <row r="1332" spans="1:14">
      <c r="A1332" s="1" t="s">
        <v>748</v>
      </c>
      <c r="B1332" s="1" t="s">
        <v>728</v>
      </c>
      <c r="C1332" s="230">
        <v>45881.666666666664</v>
      </c>
      <c r="D1332" s="230">
        <v>45881.666666666664</v>
      </c>
      <c r="E1332" s="230">
        <v>45881.690972222219</v>
      </c>
      <c r="F1332" s="224">
        <f t="shared" si="20"/>
        <v>2.4305555554747116E-2</v>
      </c>
      <c r="G1332" s="1" t="s">
        <v>708</v>
      </c>
      <c r="I1332" s="1" t="s">
        <v>1171</v>
      </c>
      <c r="J1332" s="1" t="s">
        <v>1172</v>
      </c>
      <c r="K1332" s="1" t="s">
        <v>1173</v>
      </c>
      <c r="L1332" s="1" t="s">
        <v>627</v>
      </c>
      <c r="M1332" s="241" t="s">
        <v>710</v>
      </c>
      <c r="N1332" s="28" t="s">
        <v>1174</v>
      </c>
    </row>
    <row r="1333" spans="1:14">
      <c r="A1333" s="1" t="s">
        <v>748</v>
      </c>
      <c r="B1333" s="1" t="s">
        <v>754</v>
      </c>
      <c r="C1333" s="230">
        <v>45881.666666666664</v>
      </c>
      <c r="D1333" s="230">
        <v>45881.666666666664</v>
      </c>
      <c r="E1333" s="230">
        <v>45881.690972222219</v>
      </c>
      <c r="F1333" s="224">
        <f t="shared" si="20"/>
        <v>2.4305555554747116E-2</v>
      </c>
      <c r="G1333" s="1" t="s">
        <v>708</v>
      </c>
      <c r="I1333" s="1" t="s">
        <v>1171</v>
      </c>
      <c r="J1333" s="1" t="s">
        <v>1172</v>
      </c>
      <c r="K1333" s="1" t="s">
        <v>1173</v>
      </c>
      <c r="L1333" s="1" t="s">
        <v>627</v>
      </c>
      <c r="M1333" s="241" t="s">
        <v>710</v>
      </c>
      <c r="N1333" s="28" t="s">
        <v>1174</v>
      </c>
    </row>
    <row r="1334" spans="1:14">
      <c r="A1334" s="1" t="s">
        <v>748</v>
      </c>
      <c r="B1334" s="1" t="s">
        <v>749</v>
      </c>
      <c r="C1334" s="230">
        <v>45881.666666666664</v>
      </c>
      <c r="D1334" s="230">
        <v>45881.666666666664</v>
      </c>
      <c r="E1334" s="230">
        <v>45881.690972222219</v>
      </c>
      <c r="F1334" s="224">
        <f t="shared" si="20"/>
        <v>2.4305555554747116E-2</v>
      </c>
      <c r="G1334" s="1" t="s">
        <v>708</v>
      </c>
      <c r="I1334" s="1" t="s">
        <v>1171</v>
      </c>
      <c r="J1334" s="1" t="s">
        <v>1172</v>
      </c>
      <c r="K1334" s="1" t="s">
        <v>1173</v>
      </c>
      <c r="L1334" s="1" t="s">
        <v>627</v>
      </c>
      <c r="M1334" s="241" t="s">
        <v>710</v>
      </c>
      <c r="N1334" s="28" t="s">
        <v>1174</v>
      </c>
    </row>
    <row r="1335" spans="1:14">
      <c r="A1335" s="1" t="s">
        <v>748</v>
      </c>
      <c r="B1335" s="1" t="s">
        <v>757</v>
      </c>
      <c r="C1335" s="230">
        <v>45881.666666666664</v>
      </c>
      <c r="D1335" s="230">
        <v>45881.666666666664</v>
      </c>
      <c r="E1335" s="230">
        <v>45881.690972222219</v>
      </c>
      <c r="F1335" s="224">
        <f t="shared" si="20"/>
        <v>2.4305555554747116E-2</v>
      </c>
      <c r="G1335" s="1" t="s">
        <v>708</v>
      </c>
      <c r="I1335" s="1" t="s">
        <v>1171</v>
      </c>
      <c r="J1335" s="1" t="s">
        <v>1172</v>
      </c>
      <c r="K1335" s="1" t="s">
        <v>1173</v>
      </c>
      <c r="L1335" s="1" t="s">
        <v>627</v>
      </c>
      <c r="M1335" s="241" t="s">
        <v>710</v>
      </c>
      <c r="N1335" s="28" t="s">
        <v>1174</v>
      </c>
    </row>
    <row r="1336" spans="1:14">
      <c r="A1336" s="1" t="s">
        <v>748</v>
      </c>
      <c r="B1336" s="1" t="s">
        <v>756</v>
      </c>
      <c r="C1336" s="230">
        <v>45881.666666666664</v>
      </c>
      <c r="D1336" s="230">
        <v>45881.666666666664</v>
      </c>
      <c r="E1336" s="230">
        <v>45881.690972222219</v>
      </c>
      <c r="F1336" s="224">
        <f t="shared" si="20"/>
        <v>2.4305555554747116E-2</v>
      </c>
      <c r="G1336" s="1" t="s">
        <v>708</v>
      </c>
      <c r="I1336" s="1" t="s">
        <v>1171</v>
      </c>
      <c r="J1336" s="1" t="s">
        <v>1172</v>
      </c>
      <c r="K1336" s="1" t="s">
        <v>1173</v>
      </c>
      <c r="L1336" s="1" t="s">
        <v>627</v>
      </c>
      <c r="M1336" s="241" t="s">
        <v>710</v>
      </c>
      <c r="N1336" s="28" t="s">
        <v>1174</v>
      </c>
    </row>
    <row r="1337" spans="1:14">
      <c r="A1337" s="1" t="s">
        <v>748</v>
      </c>
      <c r="B1337" s="1" t="s">
        <v>1140</v>
      </c>
      <c r="C1337" s="230">
        <v>45881.666666666664</v>
      </c>
      <c r="D1337" s="230">
        <v>45881.666666666664</v>
      </c>
      <c r="E1337" s="230">
        <v>45881.690972222219</v>
      </c>
      <c r="F1337" s="224">
        <f t="shared" si="20"/>
        <v>2.4305555554747116E-2</v>
      </c>
      <c r="G1337" s="1" t="s">
        <v>708</v>
      </c>
      <c r="I1337" s="1" t="s">
        <v>1171</v>
      </c>
      <c r="J1337" s="1" t="s">
        <v>1172</v>
      </c>
      <c r="K1337" s="1" t="s">
        <v>1173</v>
      </c>
      <c r="L1337" s="1" t="s">
        <v>627</v>
      </c>
      <c r="M1337" s="241" t="s">
        <v>710</v>
      </c>
      <c r="N1337" s="28" t="s">
        <v>1174</v>
      </c>
    </row>
    <row r="1338" spans="1:14">
      <c r="A1338" s="225" t="s">
        <v>768</v>
      </c>
      <c r="B1338" s="1" t="s">
        <v>814</v>
      </c>
      <c r="C1338" s="230">
        <v>45882.625</v>
      </c>
      <c r="D1338" s="230">
        <v>45882.625</v>
      </c>
      <c r="E1338" s="230">
        <v>45882.635416666664</v>
      </c>
      <c r="F1338" s="224">
        <f t="shared" si="20"/>
        <v>1.0416666664241347E-2</v>
      </c>
      <c r="G1338" s="225" t="s">
        <v>637</v>
      </c>
      <c r="H1338" s="225" t="s">
        <v>644</v>
      </c>
      <c r="I1338" s="225" t="s">
        <v>770</v>
      </c>
      <c r="J1338" s="225" t="s">
        <v>771</v>
      </c>
      <c r="K1338" s="1" t="s">
        <v>1175</v>
      </c>
      <c r="L1338" s="1" t="s">
        <v>773</v>
      </c>
      <c r="M1338" s="241" t="s">
        <v>1138</v>
      </c>
      <c r="N1338" s="121" t="s">
        <v>1138</v>
      </c>
    </row>
    <row r="1339" spans="1:14">
      <c r="A1339" s="225" t="s">
        <v>768</v>
      </c>
      <c r="B1339" s="1" t="s">
        <v>815</v>
      </c>
      <c r="C1339" s="230">
        <v>45882.625</v>
      </c>
      <c r="D1339" s="230">
        <v>45882.625</v>
      </c>
      <c r="E1339" s="230">
        <v>45882.635416666664</v>
      </c>
      <c r="F1339" s="224">
        <f t="shared" si="20"/>
        <v>1.0416666664241347E-2</v>
      </c>
      <c r="G1339" s="225" t="s">
        <v>637</v>
      </c>
      <c r="H1339" s="225" t="s">
        <v>644</v>
      </c>
      <c r="I1339" s="225" t="s">
        <v>770</v>
      </c>
      <c r="J1339" s="225" t="s">
        <v>771</v>
      </c>
      <c r="K1339" s="1" t="s">
        <v>1175</v>
      </c>
      <c r="L1339" s="1" t="s">
        <v>773</v>
      </c>
      <c r="M1339" s="241" t="s">
        <v>1138</v>
      </c>
      <c r="N1339" s="121" t="s">
        <v>1138</v>
      </c>
    </row>
    <row r="1340" spans="1:14">
      <c r="A1340" s="225" t="s">
        <v>768</v>
      </c>
      <c r="B1340" s="1" t="s">
        <v>769</v>
      </c>
      <c r="C1340" s="230">
        <v>45882.625</v>
      </c>
      <c r="D1340" s="230">
        <v>45882.625</v>
      </c>
      <c r="E1340" s="230">
        <v>45882.635416608799</v>
      </c>
      <c r="F1340" s="224">
        <f t="shared" si="20"/>
        <v>1.0416608798550442E-2</v>
      </c>
      <c r="G1340" s="225" t="s">
        <v>637</v>
      </c>
      <c r="H1340" s="225" t="s">
        <v>644</v>
      </c>
      <c r="I1340" s="225" t="s">
        <v>770</v>
      </c>
      <c r="J1340" s="225" t="s">
        <v>771</v>
      </c>
      <c r="K1340" s="1" t="s">
        <v>1175</v>
      </c>
      <c r="L1340" s="1" t="s">
        <v>773</v>
      </c>
      <c r="M1340" s="241" t="s">
        <v>1138</v>
      </c>
      <c r="N1340" s="121" t="s">
        <v>1138</v>
      </c>
    </row>
    <row r="1341" spans="1:14">
      <c r="A1341" s="225" t="s">
        <v>768</v>
      </c>
      <c r="B1341" s="1" t="s">
        <v>776</v>
      </c>
      <c r="C1341" s="230">
        <v>45882.625</v>
      </c>
      <c r="D1341" s="230">
        <v>45882.625</v>
      </c>
      <c r="E1341" s="230">
        <v>45882.635416608799</v>
      </c>
      <c r="F1341" s="224">
        <f t="shared" si="20"/>
        <v>1.0416608798550442E-2</v>
      </c>
      <c r="G1341" s="225" t="s">
        <v>637</v>
      </c>
      <c r="H1341" s="225" t="s">
        <v>644</v>
      </c>
      <c r="I1341" s="225" t="s">
        <v>770</v>
      </c>
      <c r="J1341" s="225" t="s">
        <v>771</v>
      </c>
      <c r="K1341" s="1" t="s">
        <v>1175</v>
      </c>
      <c r="L1341" s="1" t="s">
        <v>773</v>
      </c>
      <c r="M1341" s="241" t="s">
        <v>1138</v>
      </c>
      <c r="N1341" s="121" t="s">
        <v>1138</v>
      </c>
    </row>
    <row r="1342" spans="1:14">
      <c r="A1342" s="225" t="s">
        <v>768</v>
      </c>
      <c r="B1342" s="1" t="s">
        <v>777</v>
      </c>
      <c r="C1342" s="230">
        <v>45882.625</v>
      </c>
      <c r="D1342" s="230">
        <v>45882.625</v>
      </c>
      <c r="E1342" s="230">
        <v>45882.635416608799</v>
      </c>
      <c r="F1342" s="224">
        <f t="shared" si="20"/>
        <v>1.0416608798550442E-2</v>
      </c>
      <c r="G1342" s="225" t="s">
        <v>637</v>
      </c>
      <c r="H1342" s="225" t="s">
        <v>644</v>
      </c>
      <c r="I1342" s="225" t="s">
        <v>770</v>
      </c>
      <c r="J1342" s="225" t="s">
        <v>771</v>
      </c>
      <c r="K1342" s="1" t="s">
        <v>1175</v>
      </c>
      <c r="L1342" s="1" t="s">
        <v>773</v>
      </c>
      <c r="M1342" s="241" t="s">
        <v>1138</v>
      </c>
      <c r="N1342" s="121" t="s">
        <v>1138</v>
      </c>
    </row>
    <row r="1343" spans="1:14">
      <c r="A1343" s="225" t="s">
        <v>768</v>
      </c>
      <c r="B1343" s="1" t="s">
        <v>778</v>
      </c>
      <c r="C1343" s="230">
        <v>45882.625</v>
      </c>
      <c r="D1343" s="230">
        <v>45882.625</v>
      </c>
      <c r="E1343" s="230">
        <v>45882.635416608799</v>
      </c>
      <c r="F1343" s="224">
        <f t="shared" si="20"/>
        <v>1.0416608798550442E-2</v>
      </c>
      <c r="G1343" s="225" t="s">
        <v>637</v>
      </c>
      <c r="H1343" s="225" t="s">
        <v>644</v>
      </c>
      <c r="I1343" s="225" t="s">
        <v>770</v>
      </c>
      <c r="J1343" s="225" t="s">
        <v>771</v>
      </c>
      <c r="K1343" s="1" t="s">
        <v>1175</v>
      </c>
      <c r="L1343" s="1" t="s">
        <v>773</v>
      </c>
      <c r="M1343" s="241" t="s">
        <v>1138</v>
      </c>
      <c r="N1343" s="121" t="s">
        <v>1138</v>
      </c>
    </row>
    <row r="1344" spans="1:14">
      <c r="A1344" s="225" t="s">
        <v>768</v>
      </c>
      <c r="B1344" s="1" t="s">
        <v>779</v>
      </c>
      <c r="C1344" s="230">
        <v>45882.625</v>
      </c>
      <c r="D1344" s="230">
        <v>45882.625</v>
      </c>
      <c r="E1344" s="230">
        <v>45882.635416608799</v>
      </c>
      <c r="F1344" s="224">
        <f t="shared" si="20"/>
        <v>1.0416608798550442E-2</v>
      </c>
      <c r="G1344" s="225" t="s">
        <v>637</v>
      </c>
      <c r="H1344" s="225" t="s">
        <v>644</v>
      </c>
      <c r="I1344" s="225" t="s">
        <v>770</v>
      </c>
      <c r="J1344" s="225" t="s">
        <v>771</v>
      </c>
      <c r="K1344" s="1" t="s">
        <v>1175</v>
      </c>
      <c r="L1344" s="1" t="s">
        <v>773</v>
      </c>
      <c r="M1344" s="241" t="s">
        <v>1138</v>
      </c>
      <c r="N1344" s="121" t="s">
        <v>1138</v>
      </c>
    </row>
    <row r="1345" spans="1:14">
      <c r="A1345" s="225" t="s">
        <v>768</v>
      </c>
      <c r="B1345" s="1" t="s">
        <v>780</v>
      </c>
      <c r="C1345" s="230">
        <v>45882.625</v>
      </c>
      <c r="D1345" s="230">
        <v>45882.625</v>
      </c>
      <c r="E1345" s="230">
        <v>45882.635416608799</v>
      </c>
      <c r="F1345" s="224">
        <f t="shared" si="20"/>
        <v>1.0416608798550442E-2</v>
      </c>
      <c r="G1345" s="225" t="s">
        <v>637</v>
      </c>
      <c r="H1345" s="225" t="s">
        <v>644</v>
      </c>
      <c r="I1345" s="225" t="s">
        <v>770</v>
      </c>
      <c r="J1345" s="225" t="s">
        <v>771</v>
      </c>
      <c r="K1345" s="1" t="s">
        <v>1175</v>
      </c>
      <c r="L1345" s="1" t="s">
        <v>773</v>
      </c>
      <c r="M1345" s="241" t="s">
        <v>1138</v>
      </c>
      <c r="N1345" s="121" t="s">
        <v>1138</v>
      </c>
    </row>
    <row r="1346" spans="1:14">
      <c r="A1346" s="225" t="s">
        <v>768</v>
      </c>
      <c r="B1346" s="1" t="s">
        <v>781</v>
      </c>
      <c r="C1346" s="230">
        <v>45882.625</v>
      </c>
      <c r="D1346" s="230">
        <v>45882.625</v>
      </c>
      <c r="E1346" s="230">
        <v>45882.635416608799</v>
      </c>
      <c r="F1346" s="224">
        <f t="shared" ref="F1346:F1409" si="21">E1346-D1346</f>
        <v>1.0416608798550442E-2</v>
      </c>
      <c r="G1346" s="225" t="s">
        <v>637</v>
      </c>
      <c r="H1346" s="225" t="s">
        <v>644</v>
      </c>
      <c r="I1346" s="225" t="s">
        <v>770</v>
      </c>
      <c r="J1346" s="225" t="s">
        <v>771</v>
      </c>
      <c r="K1346" s="1" t="s">
        <v>1175</v>
      </c>
      <c r="L1346" s="1" t="s">
        <v>773</v>
      </c>
      <c r="M1346" s="241" t="s">
        <v>1138</v>
      </c>
      <c r="N1346" s="121" t="s">
        <v>1138</v>
      </c>
    </row>
    <row r="1347" spans="1:14">
      <c r="A1347" s="225" t="s">
        <v>768</v>
      </c>
      <c r="B1347" s="1" t="s">
        <v>782</v>
      </c>
      <c r="C1347" s="230">
        <v>45882.625</v>
      </c>
      <c r="D1347" s="230">
        <v>45882.625</v>
      </c>
      <c r="E1347" s="230">
        <v>45882.635416608799</v>
      </c>
      <c r="F1347" s="224">
        <f t="shared" si="21"/>
        <v>1.0416608798550442E-2</v>
      </c>
      <c r="G1347" s="225" t="s">
        <v>637</v>
      </c>
      <c r="H1347" s="225" t="s">
        <v>644</v>
      </c>
      <c r="I1347" s="225" t="s">
        <v>770</v>
      </c>
      <c r="J1347" s="225" t="s">
        <v>771</v>
      </c>
      <c r="K1347" s="1" t="s">
        <v>1175</v>
      </c>
      <c r="L1347" s="1" t="s">
        <v>773</v>
      </c>
      <c r="M1347" s="241" t="s">
        <v>1138</v>
      </c>
      <c r="N1347" s="121" t="s">
        <v>1138</v>
      </c>
    </row>
    <row r="1348" spans="1:14">
      <c r="A1348" s="225" t="s">
        <v>768</v>
      </c>
      <c r="B1348" s="1" t="s">
        <v>783</v>
      </c>
      <c r="C1348" s="230">
        <v>45882.625</v>
      </c>
      <c r="D1348" s="230">
        <v>45882.625</v>
      </c>
      <c r="E1348" s="230">
        <v>45882.635416608799</v>
      </c>
      <c r="F1348" s="224">
        <f t="shared" si="21"/>
        <v>1.0416608798550442E-2</v>
      </c>
      <c r="G1348" s="225" t="s">
        <v>637</v>
      </c>
      <c r="H1348" s="225" t="s">
        <v>644</v>
      </c>
      <c r="I1348" s="225" t="s">
        <v>770</v>
      </c>
      <c r="J1348" s="225" t="s">
        <v>771</v>
      </c>
      <c r="K1348" s="1" t="s">
        <v>1175</v>
      </c>
      <c r="L1348" s="1" t="s">
        <v>773</v>
      </c>
      <c r="M1348" s="241" t="s">
        <v>1138</v>
      </c>
      <c r="N1348" s="121" t="s">
        <v>1138</v>
      </c>
    </row>
    <row r="1349" spans="1:14">
      <c r="A1349" s="225" t="s">
        <v>768</v>
      </c>
      <c r="B1349" s="222" t="s">
        <v>784</v>
      </c>
      <c r="C1349" s="230">
        <v>45882.625</v>
      </c>
      <c r="D1349" s="230">
        <v>45882.625</v>
      </c>
      <c r="E1349" s="230">
        <v>45882.635416608799</v>
      </c>
      <c r="F1349" s="224">
        <f t="shared" si="21"/>
        <v>1.0416608798550442E-2</v>
      </c>
      <c r="G1349" s="225" t="s">
        <v>637</v>
      </c>
      <c r="H1349" s="225" t="s">
        <v>644</v>
      </c>
      <c r="I1349" s="225" t="s">
        <v>770</v>
      </c>
      <c r="J1349" s="225" t="s">
        <v>771</v>
      </c>
      <c r="K1349" s="1" t="s">
        <v>1175</v>
      </c>
      <c r="L1349" s="1" t="s">
        <v>773</v>
      </c>
      <c r="M1349" s="241" t="s">
        <v>1138</v>
      </c>
      <c r="N1349" s="121" t="s">
        <v>1138</v>
      </c>
    </row>
    <row r="1350" spans="1:14">
      <c r="A1350" s="225" t="s">
        <v>768</v>
      </c>
      <c r="B1350" s="222" t="s">
        <v>785</v>
      </c>
      <c r="C1350" s="230">
        <v>45882.625</v>
      </c>
      <c r="D1350" s="230">
        <v>45882.625</v>
      </c>
      <c r="E1350" s="230">
        <v>45882.635416608799</v>
      </c>
      <c r="F1350" s="224">
        <f t="shared" si="21"/>
        <v>1.0416608798550442E-2</v>
      </c>
      <c r="G1350" s="225" t="s">
        <v>637</v>
      </c>
      <c r="H1350" s="225" t="s">
        <v>644</v>
      </c>
      <c r="I1350" s="225" t="s">
        <v>770</v>
      </c>
      <c r="J1350" s="225" t="s">
        <v>771</v>
      </c>
      <c r="K1350" s="1" t="s">
        <v>1175</v>
      </c>
      <c r="L1350" s="1" t="s">
        <v>773</v>
      </c>
      <c r="M1350" s="241" t="s">
        <v>1138</v>
      </c>
      <c r="N1350" s="121" t="s">
        <v>1138</v>
      </c>
    </row>
    <row r="1351" spans="1:14">
      <c r="A1351" s="225" t="s">
        <v>768</v>
      </c>
      <c r="B1351" s="222" t="s">
        <v>786</v>
      </c>
      <c r="C1351" s="230">
        <v>45882.625</v>
      </c>
      <c r="D1351" s="230">
        <v>45882.625</v>
      </c>
      <c r="E1351" s="230">
        <v>45882.635416608799</v>
      </c>
      <c r="F1351" s="224">
        <f t="shared" si="21"/>
        <v>1.0416608798550442E-2</v>
      </c>
      <c r="G1351" s="225" t="s">
        <v>637</v>
      </c>
      <c r="H1351" s="225" t="s">
        <v>644</v>
      </c>
      <c r="I1351" s="225" t="s">
        <v>770</v>
      </c>
      <c r="J1351" s="225" t="s">
        <v>771</v>
      </c>
      <c r="K1351" s="1" t="s">
        <v>1175</v>
      </c>
      <c r="L1351" s="1" t="s">
        <v>773</v>
      </c>
      <c r="M1351" s="241" t="s">
        <v>1138</v>
      </c>
      <c r="N1351" s="121" t="s">
        <v>1138</v>
      </c>
    </row>
    <row r="1352" spans="1:14">
      <c r="A1352" s="225" t="s">
        <v>768</v>
      </c>
      <c r="B1352" s="222" t="s">
        <v>787</v>
      </c>
      <c r="C1352" s="230">
        <v>45882.625</v>
      </c>
      <c r="D1352" s="230">
        <v>45882.625</v>
      </c>
      <c r="E1352" s="230">
        <v>45882.635416608799</v>
      </c>
      <c r="F1352" s="224">
        <f t="shared" si="21"/>
        <v>1.0416608798550442E-2</v>
      </c>
      <c r="G1352" s="225" t="s">
        <v>637</v>
      </c>
      <c r="H1352" s="225" t="s">
        <v>644</v>
      </c>
      <c r="I1352" s="225" t="s">
        <v>770</v>
      </c>
      <c r="J1352" s="225" t="s">
        <v>771</v>
      </c>
      <c r="K1352" s="1" t="s">
        <v>1175</v>
      </c>
      <c r="L1352" s="1" t="s">
        <v>773</v>
      </c>
      <c r="M1352" s="241" t="s">
        <v>1138</v>
      </c>
      <c r="N1352" s="121" t="s">
        <v>1138</v>
      </c>
    </row>
    <row r="1353" spans="1:14">
      <c r="A1353" s="225" t="s">
        <v>768</v>
      </c>
      <c r="B1353" s="222" t="s">
        <v>788</v>
      </c>
      <c r="C1353" s="230">
        <v>45882.625</v>
      </c>
      <c r="D1353" s="230">
        <v>45882.625</v>
      </c>
      <c r="E1353" s="230">
        <v>45882.635416608799</v>
      </c>
      <c r="F1353" s="224">
        <f t="shared" si="21"/>
        <v>1.0416608798550442E-2</v>
      </c>
      <c r="K1353" s="1" t="s">
        <v>1175</v>
      </c>
      <c r="L1353" s="1" t="s">
        <v>773</v>
      </c>
      <c r="M1353" s="241" t="s">
        <v>1138</v>
      </c>
      <c r="N1353" s="121" t="s">
        <v>1138</v>
      </c>
    </row>
    <row r="1354" spans="1:14">
      <c r="A1354" s="225" t="s">
        <v>768</v>
      </c>
      <c r="B1354" s="222" t="s">
        <v>789</v>
      </c>
      <c r="C1354" s="230">
        <v>45882.625</v>
      </c>
      <c r="D1354" s="230">
        <v>45882.625</v>
      </c>
      <c r="E1354" s="230">
        <v>45882.635416608799</v>
      </c>
      <c r="F1354" s="224">
        <f t="shared" si="21"/>
        <v>1.0416608798550442E-2</v>
      </c>
      <c r="G1354" s="225" t="s">
        <v>637</v>
      </c>
      <c r="H1354" s="225" t="s">
        <v>644</v>
      </c>
      <c r="I1354" s="225" t="s">
        <v>770</v>
      </c>
      <c r="J1354" s="225" t="s">
        <v>771</v>
      </c>
      <c r="K1354" s="1" t="s">
        <v>1175</v>
      </c>
      <c r="L1354" s="1" t="s">
        <v>773</v>
      </c>
      <c r="M1354" s="241" t="s">
        <v>1138</v>
      </c>
      <c r="N1354" s="121" t="s">
        <v>1138</v>
      </c>
    </row>
    <row r="1355" spans="1:14">
      <c r="A1355" s="225" t="s">
        <v>768</v>
      </c>
      <c r="B1355" s="222" t="s">
        <v>790</v>
      </c>
      <c r="C1355" s="230">
        <v>45882.625</v>
      </c>
      <c r="D1355" s="230">
        <v>45882.625</v>
      </c>
      <c r="E1355" s="230">
        <v>45882.635416608799</v>
      </c>
      <c r="F1355" s="224">
        <f t="shared" si="21"/>
        <v>1.0416608798550442E-2</v>
      </c>
      <c r="G1355" s="225" t="s">
        <v>637</v>
      </c>
      <c r="H1355" s="225" t="s">
        <v>644</v>
      </c>
      <c r="I1355" s="225" t="s">
        <v>770</v>
      </c>
      <c r="J1355" s="225" t="s">
        <v>771</v>
      </c>
      <c r="K1355" s="1" t="s">
        <v>1175</v>
      </c>
      <c r="L1355" s="1" t="s">
        <v>773</v>
      </c>
      <c r="M1355" s="241" t="s">
        <v>1138</v>
      </c>
      <c r="N1355" s="121" t="s">
        <v>1138</v>
      </c>
    </row>
    <row r="1356" spans="1:14">
      <c r="A1356" s="225" t="s">
        <v>768</v>
      </c>
      <c r="B1356" s="222" t="s">
        <v>791</v>
      </c>
      <c r="C1356" s="230">
        <v>45882.625</v>
      </c>
      <c r="D1356" s="230">
        <v>45882.625</v>
      </c>
      <c r="E1356" s="230">
        <v>45882.635416608799</v>
      </c>
      <c r="F1356" s="224">
        <f t="shared" si="21"/>
        <v>1.0416608798550442E-2</v>
      </c>
      <c r="G1356" s="225" t="s">
        <v>637</v>
      </c>
      <c r="H1356" s="225" t="s">
        <v>644</v>
      </c>
      <c r="I1356" s="225" t="s">
        <v>770</v>
      </c>
      <c r="J1356" s="225" t="s">
        <v>771</v>
      </c>
      <c r="K1356" s="1" t="s">
        <v>1175</v>
      </c>
      <c r="L1356" s="1" t="s">
        <v>773</v>
      </c>
      <c r="M1356" s="241" t="s">
        <v>1138</v>
      </c>
      <c r="N1356" s="121" t="s">
        <v>1138</v>
      </c>
    </row>
    <row r="1357" spans="1:14">
      <c r="A1357" s="225" t="s">
        <v>768</v>
      </c>
      <c r="B1357" s="222" t="s">
        <v>792</v>
      </c>
      <c r="C1357" s="230">
        <v>45882.625</v>
      </c>
      <c r="D1357" s="230">
        <v>45882.625</v>
      </c>
      <c r="E1357" s="230">
        <v>45882.635416608799</v>
      </c>
      <c r="F1357" s="224">
        <f t="shared" si="21"/>
        <v>1.0416608798550442E-2</v>
      </c>
      <c r="G1357" s="225" t="s">
        <v>637</v>
      </c>
      <c r="H1357" s="225" t="s">
        <v>644</v>
      </c>
      <c r="I1357" s="225" t="s">
        <v>770</v>
      </c>
      <c r="J1357" s="225" t="s">
        <v>771</v>
      </c>
      <c r="K1357" s="1" t="s">
        <v>1175</v>
      </c>
      <c r="L1357" s="1" t="s">
        <v>773</v>
      </c>
      <c r="M1357" s="241" t="s">
        <v>1138</v>
      </c>
      <c r="N1357" s="121" t="s">
        <v>1138</v>
      </c>
    </row>
    <row r="1358" spans="1:14">
      <c r="A1358" s="225" t="s">
        <v>768</v>
      </c>
      <c r="B1358" s="222" t="s">
        <v>793</v>
      </c>
      <c r="C1358" s="230">
        <v>45882.625</v>
      </c>
      <c r="D1358" s="230">
        <v>45882.625</v>
      </c>
      <c r="E1358" s="230">
        <v>45882.635416608799</v>
      </c>
      <c r="F1358" s="224">
        <f t="shared" si="21"/>
        <v>1.0416608798550442E-2</v>
      </c>
      <c r="G1358" s="225" t="s">
        <v>637</v>
      </c>
      <c r="H1358" s="225" t="s">
        <v>644</v>
      </c>
      <c r="I1358" s="225" t="s">
        <v>770</v>
      </c>
      <c r="J1358" s="225" t="s">
        <v>771</v>
      </c>
      <c r="K1358" s="1" t="s">
        <v>1175</v>
      </c>
      <c r="L1358" s="1" t="s">
        <v>773</v>
      </c>
      <c r="M1358" s="241" t="s">
        <v>1138</v>
      </c>
      <c r="N1358" s="121" t="s">
        <v>1138</v>
      </c>
    </row>
    <row r="1359" spans="1:14">
      <c r="A1359" s="225" t="s">
        <v>768</v>
      </c>
      <c r="B1359" s="222" t="s">
        <v>794</v>
      </c>
      <c r="C1359" s="230">
        <v>45882.625</v>
      </c>
      <c r="D1359" s="230">
        <v>45882.625</v>
      </c>
      <c r="E1359" s="230">
        <v>45882.635416608799</v>
      </c>
      <c r="F1359" s="224">
        <f t="shared" si="21"/>
        <v>1.0416608798550442E-2</v>
      </c>
      <c r="G1359" s="225" t="s">
        <v>637</v>
      </c>
      <c r="H1359" s="225" t="s">
        <v>644</v>
      </c>
      <c r="I1359" s="225" t="s">
        <v>770</v>
      </c>
      <c r="J1359" s="225" t="s">
        <v>771</v>
      </c>
      <c r="K1359" s="1" t="s">
        <v>1175</v>
      </c>
      <c r="L1359" s="1" t="s">
        <v>773</v>
      </c>
      <c r="M1359" s="241" t="s">
        <v>1138</v>
      </c>
      <c r="N1359" s="121" t="s">
        <v>1138</v>
      </c>
    </row>
    <row r="1360" spans="1:14">
      <c r="A1360" s="225" t="s">
        <v>768</v>
      </c>
      <c r="B1360" s="222" t="s">
        <v>795</v>
      </c>
      <c r="C1360" s="230">
        <v>45882.625</v>
      </c>
      <c r="D1360" s="230">
        <v>45882.625</v>
      </c>
      <c r="E1360" s="230">
        <v>45882.635416608799</v>
      </c>
      <c r="F1360" s="224">
        <f t="shared" si="21"/>
        <v>1.0416608798550442E-2</v>
      </c>
      <c r="G1360" s="225" t="s">
        <v>637</v>
      </c>
      <c r="H1360" s="225" t="s">
        <v>644</v>
      </c>
      <c r="I1360" s="225" t="s">
        <v>770</v>
      </c>
      <c r="J1360" s="225" t="s">
        <v>771</v>
      </c>
      <c r="K1360" s="1" t="s">
        <v>1175</v>
      </c>
      <c r="L1360" s="1" t="s">
        <v>773</v>
      </c>
      <c r="M1360" s="241" t="s">
        <v>1138</v>
      </c>
      <c r="N1360" s="121" t="s">
        <v>1138</v>
      </c>
    </row>
    <row r="1361" spans="1:14">
      <c r="A1361" s="225" t="s">
        <v>768</v>
      </c>
      <c r="B1361" s="222" t="s">
        <v>796</v>
      </c>
      <c r="C1361" s="230">
        <v>45882.625</v>
      </c>
      <c r="D1361" s="230">
        <v>45882.625</v>
      </c>
      <c r="E1361" s="230">
        <v>45882.635416608799</v>
      </c>
      <c r="F1361" s="224">
        <f t="shared" si="21"/>
        <v>1.0416608798550442E-2</v>
      </c>
      <c r="G1361" s="225" t="s">
        <v>637</v>
      </c>
      <c r="H1361" s="225" t="s">
        <v>644</v>
      </c>
      <c r="I1361" s="225" t="s">
        <v>770</v>
      </c>
      <c r="J1361" s="225" t="s">
        <v>771</v>
      </c>
      <c r="K1361" s="1" t="s">
        <v>1175</v>
      </c>
      <c r="L1361" s="1" t="s">
        <v>773</v>
      </c>
      <c r="M1361" s="241" t="s">
        <v>1138</v>
      </c>
      <c r="N1361" s="121" t="s">
        <v>1138</v>
      </c>
    </row>
    <row r="1362" spans="1:14">
      <c r="A1362" s="225" t="s">
        <v>768</v>
      </c>
      <c r="B1362" s="222" t="s">
        <v>797</v>
      </c>
      <c r="C1362" s="230">
        <v>45882.625</v>
      </c>
      <c r="D1362" s="230">
        <v>45882.625</v>
      </c>
      <c r="E1362" s="230">
        <v>45882.635416608799</v>
      </c>
      <c r="F1362" s="224">
        <f t="shared" si="21"/>
        <v>1.0416608798550442E-2</v>
      </c>
      <c r="G1362" s="225" t="s">
        <v>637</v>
      </c>
      <c r="H1362" s="225" t="s">
        <v>644</v>
      </c>
      <c r="I1362" s="225" t="s">
        <v>770</v>
      </c>
      <c r="J1362" s="225" t="s">
        <v>771</v>
      </c>
      <c r="K1362" s="1" t="s">
        <v>1175</v>
      </c>
      <c r="L1362" s="1" t="s">
        <v>773</v>
      </c>
      <c r="M1362" s="241" t="s">
        <v>1138</v>
      </c>
      <c r="N1362" s="121" t="s">
        <v>1138</v>
      </c>
    </row>
    <row r="1363" spans="1:14">
      <c r="A1363" s="225" t="s">
        <v>768</v>
      </c>
      <c r="B1363" s="222" t="s">
        <v>798</v>
      </c>
      <c r="C1363" s="230">
        <v>45882.625</v>
      </c>
      <c r="D1363" s="230">
        <v>45882.625</v>
      </c>
      <c r="E1363" s="230">
        <v>45882.635416608799</v>
      </c>
      <c r="F1363" s="224">
        <f t="shared" si="21"/>
        <v>1.0416608798550442E-2</v>
      </c>
      <c r="G1363" s="225" t="s">
        <v>637</v>
      </c>
      <c r="H1363" s="225" t="s">
        <v>644</v>
      </c>
      <c r="I1363" s="225" t="s">
        <v>770</v>
      </c>
      <c r="J1363" s="225" t="s">
        <v>771</v>
      </c>
      <c r="K1363" s="1" t="s">
        <v>1175</v>
      </c>
      <c r="L1363" s="1" t="s">
        <v>773</v>
      </c>
      <c r="M1363" s="241" t="s">
        <v>1138</v>
      </c>
      <c r="N1363" s="121" t="s">
        <v>1138</v>
      </c>
    </row>
    <row r="1364" spans="1:14">
      <c r="A1364" s="225" t="s">
        <v>768</v>
      </c>
      <c r="B1364" s="222" t="s">
        <v>799</v>
      </c>
      <c r="C1364" s="230">
        <v>45882.625</v>
      </c>
      <c r="D1364" s="230">
        <v>45882.625</v>
      </c>
      <c r="E1364" s="230">
        <v>45882.635416608799</v>
      </c>
      <c r="F1364" s="224">
        <f t="shared" si="21"/>
        <v>1.0416608798550442E-2</v>
      </c>
      <c r="G1364" s="225" t="s">
        <v>637</v>
      </c>
      <c r="H1364" s="225" t="s">
        <v>644</v>
      </c>
      <c r="I1364" s="225" t="s">
        <v>770</v>
      </c>
      <c r="J1364" s="225" t="s">
        <v>771</v>
      </c>
      <c r="K1364" s="1" t="s">
        <v>1175</v>
      </c>
      <c r="L1364" s="1" t="s">
        <v>773</v>
      </c>
      <c r="M1364" s="241" t="s">
        <v>1138</v>
      </c>
      <c r="N1364" s="121" t="s">
        <v>1138</v>
      </c>
    </row>
    <row r="1365" spans="1:14">
      <c r="A1365" s="225" t="s">
        <v>768</v>
      </c>
      <c r="B1365" s="225" t="s">
        <v>800</v>
      </c>
      <c r="C1365" s="230">
        <v>45882.625</v>
      </c>
      <c r="D1365" s="230">
        <v>45882.625</v>
      </c>
      <c r="E1365" s="230">
        <v>45882.635416608799</v>
      </c>
      <c r="F1365" s="224">
        <f t="shared" si="21"/>
        <v>1.0416608798550442E-2</v>
      </c>
      <c r="G1365" s="225" t="s">
        <v>637</v>
      </c>
      <c r="H1365" s="225" t="s">
        <v>644</v>
      </c>
      <c r="I1365" s="225" t="s">
        <v>770</v>
      </c>
      <c r="J1365" s="225" t="s">
        <v>771</v>
      </c>
      <c r="K1365" s="1" t="s">
        <v>1175</v>
      </c>
      <c r="L1365" s="1" t="s">
        <v>773</v>
      </c>
      <c r="M1365" s="241" t="s">
        <v>1138</v>
      </c>
      <c r="N1365" s="121" t="s">
        <v>1138</v>
      </c>
    </row>
    <row r="1366" spans="1:14">
      <c r="A1366" s="225" t="s">
        <v>768</v>
      </c>
      <c r="B1366" s="225" t="s">
        <v>801</v>
      </c>
      <c r="C1366" s="230">
        <v>45882.625</v>
      </c>
      <c r="D1366" s="230">
        <v>45882.625</v>
      </c>
      <c r="E1366" s="230">
        <v>45882.635416608799</v>
      </c>
      <c r="F1366" s="224">
        <f t="shared" si="21"/>
        <v>1.0416608798550442E-2</v>
      </c>
      <c r="G1366" s="225" t="s">
        <v>637</v>
      </c>
      <c r="H1366" s="225" t="s">
        <v>644</v>
      </c>
      <c r="I1366" s="225" t="s">
        <v>770</v>
      </c>
      <c r="J1366" s="225" t="s">
        <v>771</v>
      </c>
      <c r="K1366" s="1" t="s">
        <v>1175</v>
      </c>
      <c r="L1366" s="1" t="s">
        <v>773</v>
      </c>
      <c r="M1366" s="241" t="s">
        <v>1138</v>
      </c>
      <c r="N1366" s="121" t="s">
        <v>1138</v>
      </c>
    </row>
    <row r="1367" spans="1:14">
      <c r="A1367" s="225" t="s">
        <v>768</v>
      </c>
      <c r="B1367" s="225" t="s">
        <v>802</v>
      </c>
      <c r="C1367" s="230">
        <v>45882.625</v>
      </c>
      <c r="D1367" s="230">
        <v>45882.625</v>
      </c>
      <c r="E1367" s="230">
        <v>45882.635416608799</v>
      </c>
      <c r="F1367" s="224">
        <f t="shared" si="21"/>
        <v>1.0416608798550442E-2</v>
      </c>
      <c r="G1367" s="225" t="s">
        <v>637</v>
      </c>
      <c r="H1367" s="225" t="s">
        <v>644</v>
      </c>
      <c r="I1367" s="225" t="s">
        <v>770</v>
      </c>
      <c r="J1367" s="225" t="s">
        <v>771</v>
      </c>
      <c r="K1367" s="1" t="s">
        <v>1175</v>
      </c>
      <c r="L1367" s="1" t="s">
        <v>773</v>
      </c>
      <c r="M1367" s="241" t="s">
        <v>1138</v>
      </c>
      <c r="N1367" s="121" t="s">
        <v>1138</v>
      </c>
    </row>
    <row r="1368" spans="1:14">
      <c r="A1368" s="225" t="s">
        <v>768</v>
      </c>
      <c r="B1368" s="225" t="s">
        <v>803</v>
      </c>
      <c r="C1368" s="230">
        <v>45882.625</v>
      </c>
      <c r="D1368" s="230">
        <v>45882.625</v>
      </c>
      <c r="E1368" s="230">
        <v>45882.635416608799</v>
      </c>
      <c r="F1368" s="224">
        <f t="shared" si="21"/>
        <v>1.0416608798550442E-2</v>
      </c>
      <c r="G1368" s="225" t="s">
        <v>637</v>
      </c>
      <c r="H1368" s="225" t="s">
        <v>644</v>
      </c>
      <c r="I1368" s="225" t="s">
        <v>770</v>
      </c>
      <c r="J1368" s="225" t="s">
        <v>771</v>
      </c>
      <c r="K1368" s="1" t="s">
        <v>1175</v>
      </c>
      <c r="L1368" s="1" t="s">
        <v>773</v>
      </c>
      <c r="M1368" s="241" t="s">
        <v>1138</v>
      </c>
      <c r="N1368" s="121" t="s">
        <v>1138</v>
      </c>
    </row>
    <row r="1369" spans="1:14">
      <c r="A1369" s="225" t="s">
        <v>768</v>
      </c>
      <c r="B1369" s="225" t="s">
        <v>804</v>
      </c>
      <c r="C1369" s="230">
        <v>45882.625</v>
      </c>
      <c r="D1369" s="230">
        <v>45882.625</v>
      </c>
      <c r="E1369" s="230">
        <v>45882.635416608799</v>
      </c>
      <c r="F1369" s="224">
        <f t="shared" si="21"/>
        <v>1.0416608798550442E-2</v>
      </c>
      <c r="G1369" s="225" t="s">
        <v>637</v>
      </c>
      <c r="H1369" s="225" t="s">
        <v>644</v>
      </c>
      <c r="I1369" s="225" t="s">
        <v>770</v>
      </c>
      <c r="J1369" s="225" t="s">
        <v>771</v>
      </c>
      <c r="K1369" s="1" t="s">
        <v>1175</v>
      </c>
      <c r="L1369" s="1" t="s">
        <v>773</v>
      </c>
      <c r="M1369" s="241" t="s">
        <v>1138</v>
      </c>
      <c r="N1369" s="121" t="s">
        <v>1138</v>
      </c>
    </row>
    <row r="1370" spans="1:14">
      <c r="A1370" s="225" t="s">
        <v>768</v>
      </c>
      <c r="B1370" s="222" t="s">
        <v>805</v>
      </c>
      <c r="C1370" s="230">
        <v>45882.625</v>
      </c>
      <c r="D1370" s="230">
        <v>45882.625</v>
      </c>
      <c r="E1370" s="230">
        <v>45882.635416608799</v>
      </c>
      <c r="F1370" s="224">
        <f t="shared" si="21"/>
        <v>1.0416608798550442E-2</v>
      </c>
      <c r="G1370" s="225" t="s">
        <v>637</v>
      </c>
      <c r="H1370" s="225" t="s">
        <v>644</v>
      </c>
      <c r="I1370" s="225" t="s">
        <v>770</v>
      </c>
      <c r="J1370" s="225" t="s">
        <v>771</v>
      </c>
      <c r="K1370" s="1" t="s">
        <v>1175</v>
      </c>
      <c r="L1370" s="1" t="s">
        <v>773</v>
      </c>
      <c r="M1370" s="241" t="s">
        <v>1138</v>
      </c>
      <c r="N1370" s="121" t="s">
        <v>1138</v>
      </c>
    </row>
    <row r="1371" spans="1:14">
      <c r="A1371" s="225" t="s">
        <v>768</v>
      </c>
      <c r="B1371" s="225" t="s">
        <v>806</v>
      </c>
      <c r="C1371" s="230">
        <v>45882.625</v>
      </c>
      <c r="D1371" s="230">
        <v>45882.625</v>
      </c>
      <c r="E1371" s="230">
        <v>45882.635416608799</v>
      </c>
      <c r="F1371" s="224">
        <f t="shared" si="21"/>
        <v>1.0416608798550442E-2</v>
      </c>
      <c r="G1371" s="225" t="s">
        <v>637</v>
      </c>
      <c r="H1371" s="225" t="s">
        <v>644</v>
      </c>
      <c r="I1371" s="225" t="s">
        <v>770</v>
      </c>
      <c r="J1371" s="225" t="s">
        <v>771</v>
      </c>
      <c r="K1371" s="1" t="s">
        <v>1175</v>
      </c>
      <c r="L1371" s="1" t="s">
        <v>773</v>
      </c>
      <c r="M1371" s="241" t="s">
        <v>1138</v>
      </c>
      <c r="N1371" s="121" t="s">
        <v>1138</v>
      </c>
    </row>
    <row r="1372" spans="1:14">
      <c r="A1372" s="225" t="s">
        <v>768</v>
      </c>
      <c r="B1372" s="225" t="s">
        <v>807</v>
      </c>
      <c r="C1372" s="230">
        <v>45882.625</v>
      </c>
      <c r="D1372" s="230">
        <v>45882.625</v>
      </c>
      <c r="E1372" s="230">
        <v>45882.635416608799</v>
      </c>
      <c r="F1372" s="224">
        <f t="shared" si="21"/>
        <v>1.0416608798550442E-2</v>
      </c>
      <c r="G1372" s="225" t="s">
        <v>637</v>
      </c>
      <c r="H1372" s="225" t="s">
        <v>644</v>
      </c>
      <c r="I1372" s="225" t="s">
        <v>770</v>
      </c>
      <c r="J1372" s="225" t="s">
        <v>771</v>
      </c>
      <c r="K1372" s="1" t="s">
        <v>1175</v>
      </c>
      <c r="L1372" s="1" t="s">
        <v>773</v>
      </c>
      <c r="M1372" s="241" t="s">
        <v>1138</v>
      </c>
      <c r="N1372" s="121" t="s">
        <v>1138</v>
      </c>
    </row>
    <row r="1373" spans="1:14">
      <c r="A1373" s="225" t="s">
        <v>768</v>
      </c>
      <c r="B1373" s="1" t="s">
        <v>808</v>
      </c>
      <c r="C1373" s="230">
        <v>45882.625</v>
      </c>
      <c r="D1373" s="230">
        <v>45882.625</v>
      </c>
      <c r="E1373" s="230">
        <v>45882.635416608799</v>
      </c>
      <c r="F1373" s="224">
        <f t="shared" si="21"/>
        <v>1.0416608798550442E-2</v>
      </c>
      <c r="G1373" s="225" t="s">
        <v>637</v>
      </c>
      <c r="H1373" s="225" t="s">
        <v>644</v>
      </c>
      <c r="I1373" s="225" t="s">
        <v>770</v>
      </c>
      <c r="J1373" s="225" t="s">
        <v>771</v>
      </c>
      <c r="K1373" s="1" t="s">
        <v>1175</v>
      </c>
      <c r="L1373" s="1" t="s">
        <v>773</v>
      </c>
      <c r="M1373" s="241" t="s">
        <v>1138</v>
      </c>
      <c r="N1373" s="121" t="s">
        <v>1138</v>
      </c>
    </row>
    <row r="1374" spans="1:14">
      <c r="A1374" s="225" t="s">
        <v>768</v>
      </c>
      <c r="B1374" s="1" t="s">
        <v>809</v>
      </c>
      <c r="C1374" s="230">
        <v>45882.625</v>
      </c>
      <c r="D1374" s="230">
        <v>45882.625</v>
      </c>
      <c r="E1374" s="230">
        <v>45882.635416608799</v>
      </c>
      <c r="F1374" s="224">
        <f t="shared" si="21"/>
        <v>1.0416608798550442E-2</v>
      </c>
      <c r="G1374" s="225" t="s">
        <v>637</v>
      </c>
      <c r="H1374" s="225" t="s">
        <v>644</v>
      </c>
      <c r="I1374" s="225" t="s">
        <v>770</v>
      </c>
      <c r="J1374" s="225" t="s">
        <v>771</v>
      </c>
      <c r="K1374" s="1" t="s">
        <v>1175</v>
      </c>
      <c r="L1374" s="1" t="s">
        <v>773</v>
      </c>
      <c r="M1374" s="241" t="s">
        <v>1138</v>
      </c>
      <c r="N1374" s="121" t="s">
        <v>1138</v>
      </c>
    </row>
    <row r="1375" spans="1:14">
      <c r="A1375" s="225" t="s">
        <v>768</v>
      </c>
      <c r="B1375" s="1" t="s">
        <v>810</v>
      </c>
      <c r="C1375" s="230">
        <v>45882.625</v>
      </c>
      <c r="D1375" s="230">
        <v>45882.625</v>
      </c>
      <c r="E1375" s="230">
        <v>45882.635416608799</v>
      </c>
      <c r="F1375" s="224">
        <f t="shared" si="21"/>
        <v>1.0416608798550442E-2</v>
      </c>
      <c r="G1375" s="225" t="s">
        <v>637</v>
      </c>
      <c r="H1375" s="225" t="s">
        <v>644</v>
      </c>
      <c r="I1375" s="225" t="s">
        <v>770</v>
      </c>
      <c r="J1375" s="225" t="s">
        <v>771</v>
      </c>
      <c r="K1375" s="1" t="s">
        <v>1175</v>
      </c>
      <c r="L1375" s="1" t="s">
        <v>773</v>
      </c>
      <c r="M1375" s="241" t="s">
        <v>1138</v>
      </c>
      <c r="N1375" s="121" t="s">
        <v>1138</v>
      </c>
    </row>
    <row r="1376" spans="1:14">
      <c r="A1376" s="225" t="s">
        <v>768</v>
      </c>
      <c r="B1376" s="1" t="s">
        <v>811</v>
      </c>
      <c r="C1376" s="230">
        <v>45882.625</v>
      </c>
      <c r="D1376" s="230">
        <v>45882.625</v>
      </c>
      <c r="E1376" s="230">
        <v>45882.635416608799</v>
      </c>
      <c r="F1376" s="224">
        <f t="shared" si="21"/>
        <v>1.0416608798550442E-2</v>
      </c>
      <c r="G1376" s="225" t="s">
        <v>637</v>
      </c>
      <c r="H1376" s="225" t="s">
        <v>644</v>
      </c>
      <c r="I1376" s="225" t="s">
        <v>770</v>
      </c>
      <c r="J1376" s="225" t="s">
        <v>771</v>
      </c>
      <c r="K1376" s="1" t="s">
        <v>1175</v>
      </c>
      <c r="L1376" s="1" t="s">
        <v>773</v>
      </c>
      <c r="M1376" s="241" t="s">
        <v>1138</v>
      </c>
      <c r="N1376" s="121" t="s">
        <v>1138</v>
      </c>
    </row>
    <row r="1377" spans="1:14">
      <c r="A1377" s="225" t="s">
        <v>768</v>
      </c>
      <c r="B1377" s="1" t="s">
        <v>812</v>
      </c>
      <c r="C1377" s="230">
        <v>45882.625</v>
      </c>
      <c r="D1377" s="230">
        <v>45882.625</v>
      </c>
      <c r="E1377" s="230">
        <v>45882.635416608799</v>
      </c>
      <c r="F1377" s="224">
        <f t="shared" si="21"/>
        <v>1.0416608798550442E-2</v>
      </c>
      <c r="G1377" s="225" t="s">
        <v>637</v>
      </c>
      <c r="H1377" s="225" t="s">
        <v>644</v>
      </c>
      <c r="I1377" s="225" t="s">
        <v>770</v>
      </c>
      <c r="J1377" s="225" t="s">
        <v>771</v>
      </c>
      <c r="K1377" s="1" t="s">
        <v>1175</v>
      </c>
      <c r="L1377" s="1" t="s">
        <v>773</v>
      </c>
      <c r="M1377" s="241" t="s">
        <v>1138</v>
      </c>
      <c r="N1377" s="121" t="s">
        <v>1138</v>
      </c>
    </row>
    <row r="1378" spans="1:14">
      <c r="A1378" s="225" t="s">
        <v>768</v>
      </c>
      <c r="B1378" s="123" t="s">
        <v>813</v>
      </c>
      <c r="C1378" s="230">
        <v>45882.625</v>
      </c>
      <c r="D1378" s="230">
        <v>45882.625</v>
      </c>
      <c r="E1378" s="230">
        <v>45882.635416608799</v>
      </c>
      <c r="F1378" s="224">
        <f t="shared" si="21"/>
        <v>1.0416608798550442E-2</v>
      </c>
      <c r="G1378" s="225" t="s">
        <v>637</v>
      </c>
      <c r="H1378" s="225" t="s">
        <v>644</v>
      </c>
      <c r="I1378" s="225" t="s">
        <v>770</v>
      </c>
      <c r="J1378" s="225" t="s">
        <v>771</v>
      </c>
      <c r="K1378" s="1" t="s">
        <v>1175</v>
      </c>
      <c r="L1378" s="1" t="s">
        <v>773</v>
      </c>
      <c r="M1378" s="241" t="s">
        <v>1138</v>
      </c>
      <c r="N1378" s="121" t="s">
        <v>1138</v>
      </c>
    </row>
    <row r="1379" spans="1:14">
      <c r="A1379" s="1" t="s">
        <v>698</v>
      </c>
      <c r="B1379" s="1" t="s">
        <v>620</v>
      </c>
      <c r="C1379" s="230">
        <v>45883.109027777777</v>
      </c>
      <c r="D1379" s="230">
        <v>45883.109027777777</v>
      </c>
      <c r="E1379" s="230">
        <v>45883.347222222219</v>
      </c>
      <c r="F1379" s="224">
        <f t="shared" si="21"/>
        <v>0.2381944444423425</v>
      </c>
      <c r="G1379" s="1" t="s">
        <v>613</v>
      </c>
      <c r="I1379" s="1" t="s">
        <v>614</v>
      </c>
      <c r="J1379" s="1" t="s">
        <v>615</v>
      </c>
      <c r="K1379" s="1" t="s">
        <v>1176</v>
      </c>
      <c r="L1379" s="1" t="s">
        <v>655</v>
      </c>
      <c r="M1379" s="241" t="s">
        <v>656</v>
      </c>
      <c r="N1379" s="28" t="s">
        <v>1169</v>
      </c>
    </row>
    <row r="1380" spans="1:14">
      <c r="A1380" s="1" t="s">
        <v>698</v>
      </c>
      <c r="B1380" s="1" t="s">
        <v>666</v>
      </c>
      <c r="C1380" s="230">
        <v>45883.109027777777</v>
      </c>
      <c r="D1380" s="230">
        <v>45883.109027777777</v>
      </c>
      <c r="E1380" s="230">
        <v>45883.347222222219</v>
      </c>
      <c r="F1380" s="224">
        <f t="shared" si="21"/>
        <v>0.2381944444423425</v>
      </c>
      <c r="G1380" s="1" t="s">
        <v>613</v>
      </c>
      <c r="I1380" s="1" t="s">
        <v>614</v>
      </c>
      <c r="J1380" s="1" t="s">
        <v>615</v>
      </c>
      <c r="K1380" s="1" t="s">
        <v>1176</v>
      </c>
      <c r="L1380" s="1" t="s">
        <v>655</v>
      </c>
      <c r="M1380" s="241" t="s">
        <v>656</v>
      </c>
      <c r="N1380" s="28" t="s">
        <v>1169</v>
      </c>
    </row>
    <row r="1381" spans="1:14">
      <c r="A1381" s="1" t="s">
        <v>698</v>
      </c>
      <c r="B1381" s="1" t="s">
        <v>667</v>
      </c>
      <c r="C1381" s="230">
        <v>45883.109027777777</v>
      </c>
      <c r="D1381" s="230">
        <v>45883.109027777777</v>
      </c>
      <c r="E1381" s="230">
        <v>45883.347222222219</v>
      </c>
      <c r="F1381" s="224">
        <f t="shared" si="21"/>
        <v>0.2381944444423425</v>
      </c>
      <c r="G1381" s="1" t="s">
        <v>613</v>
      </c>
      <c r="I1381" s="1" t="s">
        <v>614</v>
      </c>
      <c r="J1381" s="1" t="s">
        <v>615</v>
      </c>
      <c r="K1381" s="1" t="s">
        <v>1176</v>
      </c>
      <c r="L1381" s="1" t="s">
        <v>655</v>
      </c>
      <c r="M1381" s="241" t="s">
        <v>656</v>
      </c>
      <c r="N1381" s="28" t="s">
        <v>1169</v>
      </c>
    </row>
    <row r="1382" spans="1:14">
      <c r="A1382" s="1" t="s">
        <v>698</v>
      </c>
      <c r="B1382" s="1" t="s">
        <v>621</v>
      </c>
      <c r="C1382" s="230">
        <v>45883.109027777777</v>
      </c>
      <c r="D1382" s="230">
        <v>45883.109027777777</v>
      </c>
      <c r="E1382" s="230">
        <v>45883.347222222219</v>
      </c>
      <c r="F1382" s="224">
        <f t="shared" si="21"/>
        <v>0.2381944444423425</v>
      </c>
      <c r="G1382" s="1" t="s">
        <v>613</v>
      </c>
      <c r="I1382" s="1" t="s">
        <v>614</v>
      </c>
      <c r="J1382" s="1" t="s">
        <v>615</v>
      </c>
      <c r="K1382" s="1" t="s">
        <v>1176</v>
      </c>
      <c r="L1382" s="1" t="s">
        <v>655</v>
      </c>
      <c r="M1382" s="241" t="s">
        <v>656</v>
      </c>
      <c r="N1382" s="28" t="s">
        <v>1169</v>
      </c>
    </row>
    <row r="1383" spans="1:14">
      <c r="A1383" s="1" t="s">
        <v>698</v>
      </c>
      <c r="B1383" s="1" t="s">
        <v>636</v>
      </c>
      <c r="C1383" s="230">
        <v>45883.109027777777</v>
      </c>
      <c r="D1383" s="230">
        <v>45883.109027777777</v>
      </c>
      <c r="E1383" s="230">
        <v>45883.347222222219</v>
      </c>
      <c r="F1383" s="224">
        <f t="shared" si="21"/>
        <v>0.2381944444423425</v>
      </c>
      <c r="G1383" s="1" t="s">
        <v>613</v>
      </c>
      <c r="I1383" s="1" t="s">
        <v>614</v>
      </c>
      <c r="J1383" s="1" t="s">
        <v>615</v>
      </c>
      <c r="K1383" s="1" t="s">
        <v>1176</v>
      </c>
      <c r="L1383" s="1" t="s">
        <v>655</v>
      </c>
      <c r="M1383" s="241" t="s">
        <v>656</v>
      </c>
      <c r="N1383" s="28" t="s">
        <v>1169</v>
      </c>
    </row>
    <row r="1384" spans="1:14">
      <c r="A1384" s="1" t="s">
        <v>699</v>
      </c>
      <c r="B1384" s="1" t="s">
        <v>620</v>
      </c>
      <c r="C1384" s="230">
        <v>45883.109027777777</v>
      </c>
      <c r="D1384" s="230">
        <v>45883.109027777777</v>
      </c>
      <c r="E1384" s="230">
        <v>45883.347222222219</v>
      </c>
      <c r="F1384" s="224">
        <f t="shared" si="21"/>
        <v>0.2381944444423425</v>
      </c>
      <c r="G1384" s="1" t="s">
        <v>613</v>
      </c>
      <c r="I1384" s="1" t="s">
        <v>614</v>
      </c>
      <c r="J1384" s="1" t="s">
        <v>615</v>
      </c>
      <c r="K1384" s="1" t="s">
        <v>1176</v>
      </c>
      <c r="L1384" s="1" t="s">
        <v>655</v>
      </c>
      <c r="M1384" s="241" t="s">
        <v>656</v>
      </c>
      <c r="N1384" s="28" t="s">
        <v>1169</v>
      </c>
    </row>
    <row r="1385" spans="1:14">
      <c r="A1385" s="1" t="s">
        <v>699</v>
      </c>
      <c r="B1385" s="1" t="s">
        <v>666</v>
      </c>
      <c r="C1385" s="230">
        <v>45883.109027777777</v>
      </c>
      <c r="D1385" s="230">
        <v>45883.109027777777</v>
      </c>
      <c r="E1385" s="230">
        <v>45883.347222222219</v>
      </c>
      <c r="F1385" s="224">
        <f t="shared" si="21"/>
        <v>0.2381944444423425</v>
      </c>
      <c r="G1385" s="1" t="s">
        <v>613</v>
      </c>
      <c r="I1385" s="1" t="s">
        <v>614</v>
      </c>
      <c r="J1385" s="1" t="s">
        <v>615</v>
      </c>
      <c r="K1385" s="1" t="s">
        <v>1176</v>
      </c>
      <c r="L1385" s="1" t="s">
        <v>655</v>
      </c>
      <c r="M1385" s="241" t="s">
        <v>656</v>
      </c>
      <c r="N1385" s="28" t="s">
        <v>1169</v>
      </c>
    </row>
    <row r="1386" spans="1:14">
      <c r="A1386" s="1" t="s">
        <v>699</v>
      </c>
      <c r="B1386" s="1" t="s">
        <v>667</v>
      </c>
      <c r="C1386" s="230">
        <v>45883.109027777777</v>
      </c>
      <c r="D1386" s="230">
        <v>45883.109027777777</v>
      </c>
      <c r="E1386" s="230">
        <v>45883.347222222219</v>
      </c>
      <c r="F1386" s="224">
        <f t="shared" si="21"/>
        <v>0.2381944444423425</v>
      </c>
      <c r="G1386" s="1" t="s">
        <v>613</v>
      </c>
      <c r="I1386" s="1" t="s">
        <v>614</v>
      </c>
      <c r="J1386" s="1" t="s">
        <v>615</v>
      </c>
      <c r="K1386" s="1" t="s">
        <v>1176</v>
      </c>
      <c r="L1386" s="1" t="s">
        <v>655</v>
      </c>
      <c r="M1386" s="241" t="s">
        <v>656</v>
      </c>
      <c r="N1386" s="28" t="s">
        <v>1169</v>
      </c>
    </row>
    <row r="1387" spans="1:14">
      <c r="A1387" s="1" t="s">
        <v>699</v>
      </c>
      <c r="B1387" s="1" t="s">
        <v>621</v>
      </c>
      <c r="C1387" s="230">
        <v>45883.109027777777</v>
      </c>
      <c r="D1387" s="230">
        <v>45883.109027777777</v>
      </c>
      <c r="E1387" s="230">
        <v>45883.347222222219</v>
      </c>
      <c r="F1387" s="224">
        <f t="shared" si="21"/>
        <v>0.2381944444423425</v>
      </c>
      <c r="G1387" s="1" t="s">
        <v>613</v>
      </c>
      <c r="I1387" s="1" t="s">
        <v>614</v>
      </c>
      <c r="J1387" s="1" t="s">
        <v>615</v>
      </c>
      <c r="K1387" s="1" t="s">
        <v>1176</v>
      </c>
      <c r="L1387" s="1" t="s">
        <v>655</v>
      </c>
      <c r="M1387" s="241" t="s">
        <v>656</v>
      </c>
      <c r="N1387" s="28" t="s">
        <v>1169</v>
      </c>
    </row>
    <row r="1388" spans="1:14">
      <c r="A1388" s="1" t="s">
        <v>699</v>
      </c>
      <c r="B1388" s="1" t="s">
        <v>636</v>
      </c>
      <c r="C1388" s="230">
        <v>45883.109027777777</v>
      </c>
      <c r="D1388" s="230">
        <v>45883.109027777777</v>
      </c>
      <c r="E1388" s="230">
        <v>45883.347222222219</v>
      </c>
      <c r="F1388" s="224">
        <f t="shared" si="21"/>
        <v>0.2381944444423425</v>
      </c>
      <c r="G1388" s="1" t="s">
        <v>613</v>
      </c>
      <c r="I1388" s="1" t="s">
        <v>614</v>
      </c>
      <c r="J1388" s="1" t="s">
        <v>615</v>
      </c>
      <c r="K1388" s="1" t="s">
        <v>1176</v>
      </c>
      <c r="L1388" s="1" t="s">
        <v>655</v>
      </c>
      <c r="M1388" s="241" t="s">
        <v>656</v>
      </c>
      <c r="N1388" s="28" t="s">
        <v>1169</v>
      </c>
    </row>
    <row r="1389" spans="1:14">
      <c r="A1389" s="1" t="s">
        <v>664</v>
      </c>
      <c r="B1389" s="1" t="s">
        <v>620</v>
      </c>
      <c r="C1389" s="230">
        <v>45883.109027777777</v>
      </c>
      <c r="D1389" s="230">
        <v>45883.109027777777</v>
      </c>
      <c r="E1389" s="230">
        <v>45883.347222222219</v>
      </c>
      <c r="F1389" s="224">
        <f t="shared" si="21"/>
        <v>0.2381944444423425</v>
      </c>
      <c r="G1389" s="1" t="s">
        <v>613</v>
      </c>
      <c r="I1389" s="1" t="s">
        <v>614</v>
      </c>
      <c r="J1389" s="1" t="s">
        <v>615</v>
      </c>
      <c r="K1389" s="1" t="s">
        <v>1176</v>
      </c>
      <c r="L1389" s="1" t="s">
        <v>655</v>
      </c>
      <c r="M1389" s="241" t="s">
        <v>656</v>
      </c>
      <c r="N1389" s="28" t="s">
        <v>1169</v>
      </c>
    </row>
    <row r="1390" spans="1:14">
      <c r="A1390" s="1" t="s">
        <v>664</v>
      </c>
      <c r="B1390" s="1" t="s">
        <v>666</v>
      </c>
      <c r="C1390" s="230">
        <v>45883.109027777777</v>
      </c>
      <c r="D1390" s="230">
        <v>45883.109027777777</v>
      </c>
      <c r="E1390" s="230">
        <v>45883.347222222219</v>
      </c>
      <c r="F1390" s="224">
        <f t="shared" si="21"/>
        <v>0.2381944444423425</v>
      </c>
      <c r="G1390" s="1" t="s">
        <v>613</v>
      </c>
      <c r="I1390" s="1" t="s">
        <v>614</v>
      </c>
      <c r="J1390" s="1" t="s">
        <v>615</v>
      </c>
      <c r="K1390" s="1" t="s">
        <v>1176</v>
      </c>
      <c r="L1390" s="1" t="s">
        <v>655</v>
      </c>
      <c r="M1390" s="241" t="s">
        <v>656</v>
      </c>
      <c r="N1390" s="28" t="s">
        <v>1169</v>
      </c>
    </row>
    <row r="1391" spans="1:14">
      <c r="A1391" s="1" t="s">
        <v>664</v>
      </c>
      <c r="B1391" s="1" t="s">
        <v>667</v>
      </c>
      <c r="C1391" s="230">
        <v>45883.109027777777</v>
      </c>
      <c r="D1391" s="230">
        <v>45883.109027777777</v>
      </c>
      <c r="E1391" s="230">
        <v>45883.347222222219</v>
      </c>
      <c r="F1391" s="224">
        <f t="shared" si="21"/>
        <v>0.2381944444423425</v>
      </c>
      <c r="G1391" s="1" t="s">
        <v>613</v>
      </c>
      <c r="I1391" s="1" t="s">
        <v>614</v>
      </c>
      <c r="J1391" s="1" t="s">
        <v>615</v>
      </c>
      <c r="K1391" s="1" t="s">
        <v>1176</v>
      </c>
      <c r="L1391" s="1" t="s">
        <v>655</v>
      </c>
      <c r="M1391" s="241" t="s">
        <v>656</v>
      </c>
      <c r="N1391" s="28" t="s">
        <v>1169</v>
      </c>
    </row>
    <row r="1392" spans="1:14">
      <c r="A1392" s="1" t="s">
        <v>664</v>
      </c>
      <c r="B1392" s="1" t="s">
        <v>621</v>
      </c>
      <c r="C1392" s="230">
        <v>45883.109027777777</v>
      </c>
      <c r="D1392" s="230">
        <v>45883.109027777777</v>
      </c>
      <c r="E1392" s="230">
        <v>45883.347222222219</v>
      </c>
      <c r="F1392" s="224">
        <f t="shared" si="21"/>
        <v>0.2381944444423425</v>
      </c>
      <c r="G1392" s="1" t="s">
        <v>613</v>
      </c>
      <c r="I1392" s="1" t="s">
        <v>614</v>
      </c>
      <c r="J1392" s="1" t="s">
        <v>615</v>
      </c>
      <c r="K1392" s="1" t="s">
        <v>1176</v>
      </c>
      <c r="L1392" s="1" t="s">
        <v>655</v>
      </c>
      <c r="M1392" s="241" t="s">
        <v>656</v>
      </c>
      <c r="N1392" s="28" t="s">
        <v>1169</v>
      </c>
    </row>
    <row r="1393" spans="1:14">
      <c r="A1393" s="1" t="s">
        <v>664</v>
      </c>
      <c r="B1393" s="1" t="s">
        <v>636</v>
      </c>
      <c r="C1393" s="230">
        <v>45883.109027777777</v>
      </c>
      <c r="D1393" s="230">
        <v>45883.109027777777</v>
      </c>
      <c r="E1393" s="230">
        <v>45883.347222222219</v>
      </c>
      <c r="F1393" s="224">
        <f t="shared" si="21"/>
        <v>0.2381944444423425</v>
      </c>
      <c r="G1393" s="1" t="s">
        <v>613</v>
      </c>
      <c r="I1393" s="1" t="s">
        <v>614</v>
      </c>
      <c r="J1393" s="1" t="s">
        <v>615</v>
      </c>
      <c r="K1393" s="1" t="s">
        <v>1177</v>
      </c>
      <c r="L1393" s="1" t="s">
        <v>655</v>
      </c>
      <c r="M1393" s="241" t="s">
        <v>656</v>
      </c>
      <c r="N1393" s="28" t="s">
        <v>1169</v>
      </c>
    </row>
    <row r="1394" spans="1:14">
      <c r="A1394" s="225" t="s">
        <v>668</v>
      </c>
      <c r="B1394" s="123" t="s">
        <v>669</v>
      </c>
      <c r="C1394" s="230">
        <v>45883.291666666664</v>
      </c>
      <c r="D1394" s="230">
        <v>45883.291666666664</v>
      </c>
      <c r="E1394" s="230">
        <v>45883.340277777781</v>
      </c>
      <c r="F1394" s="224">
        <f t="shared" si="21"/>
        <v>4.8611111116770189E-2</v>
      </c>
      <c r="G1394" s="1" t="s">
        <v>613</v>
      </c>
      <c r="I1394" s="1" t="s">
        <v>614</v>
      </c>
      <c r="J1394" s="1" t="s">
        <v>615</v>
      </c>
      <c r="K1394" s="1" t="s">
        <v>1176</v>
      </c>
      <c r="L1394" s="1" t="s">
        <v>655</v>
      </c>
      <c r="M1394" s="241" t="s">
        <v>656</v>
      </c>
      <c r="N1394" s="28" t="s">
        <v>1169</v>
      </c>
    </row>
    <row r="1395" spans="1:14">
      <c r="A1395" s="225" t="s">
        <v>668</v>
      </c>
      <c r="B1395" s="123" t="s">
        <v>670</v>
      </c>
      <c r="C1395" s="230">
        <v>45883.291666666664</v>
      </c>
      <c r="D1395" s="230">
        <v>45883.291666666664</v>
      </c>
      <c r="E1395" s="230">
        <v>45883.340277777781</v>
      </c>
      <c r="F1395" s="224">
        <f t="shared" si="21"/>
        <v>4.8611111116770189E-2</v>
      </c>
      <c r="G1395" s="1" t="s">
        <v>613</v>
      </c>
      <c r="I1395" s="1" t="s">
        <v>614</v>
      </c>
      <c r="J1395" s="1" t="s">
        <v>615</v>
      </c>
      <c r="K1395" s="1" t="s">
        <v>1176</v>
      </c>
      <c r="L1395" s="1" t="s">
        <v>655</v>
      </c>
      <c r="M1395" s="241" t="s">
        <v>656</v>
      </c>
      <c r="N1395" s="28" t="s">
        <v>1169</v>
      </c>
    </row>
    <row r="1396" spans="1:14">
      <c r="A1396" s="225" t="s">
        <v>668</v>
      </c>
      <c r="B1396" s="123" t="s">
        <v>671</v>
      </c>
      <c r="C1396" s="230">
        <v>45883.291666666664</v>
      </c>
      <c r="D1396" s="230">
        <v>45883.291666666664</v>
      </c>
      <c r="E1396" s="230">
        <v>45883.340277777781</v>
      </c>
      <c r="F1396" s="224">
        <f t="shared" si="21"/>
        <v>4.8611111116770189E-2</v>
      </c>
      <c r="G1396" s="1" t="s">
        <v>613</v>
      </c>
      <c r="I1396" s="1" t="s">
        <v>614</v>
      </c>
      <c r="J1396" s="1" t="s">
        <v>615</v>
      </c>
      <c r="K1396" s="1" t="s">
        <v>1176</v>
      </c>
      <c r="L1396" s="1" t="s">
        <v>655</v>
      </c>
      <c r="M1396" s="241" t="s">
        <v>656</v>
      </c>
      <c r="N1396" s="28" t="s">
        <v>1169</v>
      </c>
    </row>
    <row r="1397" spans="1:14">
      <c r="A1397" s="225" t="s">
        <v>668</v>
      </c>
      <c r="B1397" s="123" t="s">
        <v>672</v>
      </c>
      <c r="C1397" s="230">
        <v>45883.291666666664</v>
      </c>
      <c r="D1397" s="230">
        <v>45883.291666666664</v>
      </c>
      <c r="E1397" s="230">
        <v>45883.340277777781</v>
      </c>
      <c r="F1397" s="224">
        <f t="shared" si="21"/>
        <v>4.8611111116770189E-2</v>
      </c>
      <c r="G1397" s="1" t="s">
        <v>613</v>
      </c>
      <c r="I1397" s="1" t="s">
        <v>614</v>
      </c>
      <c r="J1397" s="1" t="s">
        <v>615</v>
      </c>
      <c r="K1397" s="1" t="s">
        <v>1176</v>
      </c>
      <c r="L1397" s="1" t="s">
        <v>655</v>
      </c>
      <c r="M1397" s="241" t="s">
        <v>656</v>
      </c>
      <c r="N1397" s="28" t="s">
        <v>1169</v>
      </c>
    </row>
    <row r="1398" spans="1:14">
      <c r="A1398" s="225" t="s">
        <v>668</v>
      </c>
      <c r="B1398" s="123" t="s">
        <v>673</v>
      </c>
      <c r="C1398" s="230">
        <v>45883.291666666664</v>
      </c>
      <c r="D1398" s="230">
        <v>45883.291666666664</v>
      </c>
      <c r="E1398" s="230">
        <v>45883.340277777781</v>
      </c>
      <c r="F1398" s="224">
        <f t="shared" si="21"/>
        <v>4.8611111116770189E-2</v>
      </c>
      <c r="G1398" s="1" t="s">
        <v>613</v>
      </c>
      <c r="I1398" s="1" t="s">
        <v>614</v>
      </c>
      <c r="J1398" s="1" t="s">
        <v>615</v>
      </c>
      <c r="K1398" s="1" t="s">
        <v>1176</v>
      </c>
      <c r="L1398" s="1" t="s">
        <v>655</v>
      </c>
      <c r="M1398" s="241" t="s">
        <v>656</v>
      </c>
      <c r="N1398" s="28" t="s">
        <v>1169</v>
      </c>
    </row>
    <row r="1399" spans="1:14">
      <c r="A1399" s="225" t="s">
        <v>668</v>
      </c>
      <c r="B1399" s="123" t="s">
        <v>674</v>
      </c>
      <c r="C1399" s="230">
        <v>45883.291666666664</v>
      </c>
      <c r="D1399" s="230">
        <v>45883.291666666664</v>
      </c>
      <c r="E1399" s="230">
        <v>45883.340277777781</v>
      </c>
      <c r="F1399" s="224">
        <f t="shared" si="21"/>
        <v>4.8611111116770189E-2</v>
      </c>
      <c r="G1399" s="1" t="s">
        <v>613</v>
      </c>
      <c r="I1399" s="1" t="s">
        <v>614</v>
      </c>
      <c r="J1399" s="1" t="s">
        <v>615</v>
      </c>
      <c r="K1399" s="1" t="s">
        <v>1176</v>
      </c>
      <c r="L1399" s="1" t="s">
        <v>655</v>
      </c>
      <c r="M1399" s="241" t="s">
        <v>656</v>
      </c>
      <c r="N1399" s="28" t="s">
        <v>1169</v>
      </c>
    </row>
    <row r="1400" spans="1:14">
      <c r="A1400" s="225" t="s">
        <v>668</v>
      </c>
      <c r="B1400" s="123" t="s">
        <v>675</v>
      </c>
      <c r="C1400" s="230">
        <v>45883.291666666664</v>
      </c>
      <c r="D1400" s="230">
        <v>45883.291666666664</v>
      </c>
      <c r="E1400" s="230">
        <v>45883.340277777781</v>
      </c>
      <c r="F1400" s="224">
        <f t="shared" si="21"/>
        <v>4.8611111116770189E-2</v>
      </c>
      <c r="G1400" s="1" t="s">
        <v>613</v>
      </c>
      <c r="I1400" s="1" t="s">
        <v>614</v>
      </c>
      <c r="J1400" s="1" t="s">
        <v>615</v>
      </c>
      <c r="K1400" s="1" t="s">
        <v>1176</v>
      </c>
      <c r="L1400" s="1" t="s">
        <v>655</v>
      </c>
      <c r="M1400" s="241" t="s">
        <v>656</v>
      </c>
      <c r="N1400" s="28" t="s">
        <v>1169</v>
      </c>
    </row>
    <row r="1401" spans="1:14">
      <c r="A1401" s="225" t="s">
        <v>668</v>
      </c>
      <c r="B1401" s="123" t="s">
        <v>676</v>
      </c>
      <c r="C1401" s="230">
        <v>45883.291666666664</v>
      </c>
      <c r="D1401" s="230">
        <v>45883.291666666664</v>
      </c>
      <c r="E1401" s="230">
        <v>45883.340277777781</v>
      </c>
      <c r="F1401" s="224">
        <f t="shared" si="21"/>
        <v>4.8611111116770189E-2</v>
      </c>
      <c r="G1401" s="1" t="s">
        <v>613</v>
      </c>
      <c r="I1401" s="1" t="s">
        <v>614</v>
      </c>
      <c r="J1401" s="1" t="s">
        <v>615</v>
      </c>
      <c r="K1401" s="1" t="s">
        <v>1176</v>
      </c>
      <c r="L1401" s="1" t="s">
        <v>655</v>
      </c>
      <c r="M1401" s="241" t="s">
        <v>656</v>
      </c>
      <c r="N1401" s="28" t="s">
        <v>1169</v>
      </c>
    </row>
    <row r="1402" spans="1:14">
      <c r="A1402" s="225" t="s">
        <v>668</v>
      </c>
      <c r="B1402" s="123" t="s">
        <v>677</v>
      </c>
      <c r="C1402" s="230">
        <v>45883.291666666664</v>
      </c>
      <c r="D1402" s="230">
        <v>45883.291666666664</v>
      </c>
      <c r="E1402" s="230">
        <v>45883.340277777781</v>
      </c>
      <c r="F1402" s="224">
        <f t="shared" si="21"/>
        <v>4.8611111116770189E-2</v>
      </c>
      <c r="G1402" s="1" t="s">
        <v>613</v>
      </c>
      <c r="I1402" s="1" t="s">
        <v>614</v>
      </c>
      <c r="J1402" s="1" t="s">
        <v>615</v>
      </c>
      <c r="K1402" s="1" t="s">
        <v>1176</v>
      </c>
      <c r="L1402" s="1" t="s">
        <v>655</v>
      </c>
      <c r="M1402" s="241" t="s">
        <v>656</v>
      </c>
      <c r="N1402" s="28" t="s">
        <v>1169</v>
      </c>
    </row>
    <row r="1403" spans="1:14">
      <c r="A1403" s="225" t="s">
        <v>668</v>
      </c>
      <c r="B1403" s="123" t="s">
        <v>678</v>
      </c>
      <c r="C1403" s="230">
        <v>45883.291666666664</v>
      </c>
      <c r="D1403" s="230">
        <v>45883.291666666664</v>
      </c>
      <c r="E1403" s="230">
        <v>45883.340277777781</v>
      </c>
      <c r="F1403" s="224">
        <f t="shared" si="21"/>
        <v>4.8611111116770189E-2</v>
      </c>
      <c r="G1403" s="1" t="s">
        <v>613</v>
      </c>
      <c r="I1403" s="1" t="s">
        <v>614</v>
      </c>
      <c r="J1403" s="1" t="s">
        <v>615</v>
      </c>
      <c r="K1403" s="1" t="s">
        <v>1176</v>
      </c>
      <c r="L1403" s="1" t="s">
        <v>655</v>
      </c>
      <c r="M1403" s="241" t="s">
        <v>656</v>
      </c>
      <c r="N1403" s="28" t="s">
        <v>1169</v>
      </c>
    </row>
    <row r="1404" spans="1:14">
      <c r="A1404" s="225" t="s">
        <v>668</v>
      </c>
      <c r="B1404" s="123" t="s">
        <v>679</v>
      </c>
      <c r="C1404" s="230">
        <v>45883.291666666664</v>
      </c>
      <c r="D1404" s="230">
        <v>45883.291666666664</v>
      </c>
      <c r="E1404" s="230">
        <v>45883.340277777781</v>
      </c>
      <c r="F1404" s="224">
        <f t="shared" si="21"/>
        <v>4.8611111116770189E-2</v>
      </c>
      <c r="G1404" s="1" t="s">
        <v>613</v>
      </c>
      <c r="I1404" s="1" t="s">
        <v>614</v>
      </c>
      <c r="J1404" s="1" t="s">
        <v>615</v>
      </c>
      <c r="K1404" s="1" t="s">
        <v>1176</v>
      </c>
      <c r="L1404" s="1" t="s">
        <v>655</v>
      </c>
      <c r="M1404" s="241" t="s">
        <v>656</v>
      </c>
      <c r="N1404" s="28" t="s">
        <v>1169</v>
      </c>
    </row>
    <row r="1405" spans="1:14">
      <c r="A1405" s="225" t="s">
        <v>668</v>
      </c>
      <c r="B1405" s="123" t="s">
        <v>680</v>
      </c>
      <c r="C1405" s="230">
        <v>45883.291666666664</v>
      </c>
      <c r="D1405" s="230">
        <v>45883.291666666664</v>
      </c>
      <c r="E1405" s="230">
        <v>45883.340277777781</v>
      </c>
      <c r="F1405" s="224">
        <f t="shared" si="21"/>
        <v>4.8611111116770189E-2</v>
      </c>
      <c r="G1405" s="1" t="s">
        <v>613</v>
      </c>
      <c r="I1405" s="1" t="s">
        <v>614</v>
      </c>
      <c r="J1405" s="1" t="s">
        <v>615</v>
      </c>
      <c r="K1405" s="1" t="s">
        <v>1176</v>
      </c>
      <c r="L1405" s="1" t="s">
        <v>655</v>
      </c>
      <c r="M1405" s="241" t="s">
        <v>656</v>
      </c>
      <c r="N1405" s="28" t="s">
        <v>1169</v>
      </c>
    </row>
    <row r="1406" spans="1:14">
      <c r="A1406" s="225" t="s">
        <v>668</v>
      </c>
      <c r="B1406" s="123" t="s">
        <v>681</v>
      </c>
      <c r="C1406" s="230">
        <v>45883.291666666664</v>
      </c>
      <c r="D1406" s="230">
        <v>45883.291666666664</v>
      </c>
      <c r="E1406" s="230">
        <v>45883.340277777781</v>
      </c>
      <c r="F1406" s="224">
        <f t="shared" si="21"/>
        <v>4.8611111116770189E-2</v>
      </c>
      <c r="G1406" s="1" t="s">
        <v>613</v>
      </c>
      <c r="I1406" s="1" t="s">
        <v>614</v>
      </c>
      <c r="J1406" s="1" t="s">
        <v>615</v>
      </c>
      <c r="K1406" s="1" t="s">
        <v>1176</v>
      </c>
      <c r="L1406" s="1" t="s">
        <v>655</v>
      </c>
      <c r="M1406" s="241" t="s">
        <v>656</v>
      </c>
      <c r="N1406" s="28" t="s">
        <v>1169</v>
      </c>
    </row>
    <row r="1407" spans="1:14">
      <c r="A1407" s="225" t="s">
        <v>668</v>
      </c>
      <c r="B1407" s="123" t="s">
        <v>682</v>
      </c>
      <c r="C1407" s="230">
        <v>45883.291666666664</v>
      </c>
      <c r="D1407" s="230">
        <v>45883.291666666664</v>
      </c>
      <c r="E1407" s="230">
        <v>45883.340277777781</v>
      </c>
      <c r="F1407" s="224">
        <f t="shared" si="21"/>
        <v>4.8611111116770189E-2</v>
      </c>
      <c r="G1407" s="1" t="s">
        <v>613</v>
      </c>
      <c r="I1407" s="1" t="s">
        <v>614</v>
      </c>
      <c r="J1407" s="1" t="s">
        <v>615</v>
      </c>
      <c r="K1407" s="1" t="s">
        <v>1176</v>
      </c>
      <c r="L1407" s="1" t="s">
        <v>655</v>
      </c>
      <c r="M1407" s="241" t="s">
        <v>656</v>
      </c>
      <c r="N1407" s="28" t="s">
        <v>1169</v>
      </c>
    </row>
    <row r="1408" spans="1:14">
      <c r="A1408" s="225" t="s">
        <v>668</v>
      </c>
      <c r="B1408" s="123" t="s">
        <v>683</v>
      </c>
      <c r="C1408" s="230">
        <v>45883.291666666664</v>
      </c>
      <c r="D1408" s="230">
        <v>45883.291666666664</v>
      </c>
      <c r="E1408" s="230">
        <v>45883.340277777781</v>
      </c>
      <c r="F1408" s="224">
        <f t="shared" si="21"/>
        <v>4.8611111116770189E-2</v>
      </c>
      <c r="G1408" s="1" t="s">
        <v>613</v>
      </c>
      <c r="I1408" s="1" t="s">
        <v>614</v>
      </c>
      <c r="J1408" s="1" t="s">
        <v>615</v>
      </c>
      <c r="K1408" s="1" t="s">
        <v>1176</v>
      </c>
      <c r="L1408" s="1" t="s">
        <v>655</v>
      </c>
      <c r="M1408" s="241" t="s">
        <v>656</v>
      </c>
      <c r="N1408" s="28" t="s">
        <v>1169</v>
      </c>
    </row>
    <row r="1409" spans="1:14">
      <c r="A1409" s="225" t="s">
        <v>668</v>
      </c>
      <c r="B1409" s="123" t="s">
        <v>684</v>
      </c>
      <c r="C1409" s="230">
        <v>45883.291666666664</v>
      </c>
      <c r="D1409" s="230">
        <v>45883.291666666664</v>
      </c>
      <c r="E1409" s="230">
        <v>45883.340277777781</v>
      </c>
      <c r="F1409" s="224">
        <f t="shared" si="21"/>
        <v>4.8611111116770189E-2</v>
      </c>
      <c r="G1409" s="1" t="s">
        <v>613</v>
      </c>
      <c r="I1409" s="1" t="s">
        <v>614</v>
      </c>
      <c r="J1409" s="1" t="s">
        <v>615</v>
      </c>
      <c r="K1409" s="1" t="s">
        <v>1176</v>
      </c>
      <c r="L1409" s="1" t="s">
        <v>655</v>
      </c>
      <c r="M1409" s="241" t="s">
        <v>656</v>
      </c>
      <c r="N1409" s="28" t="s">
        <v>1169</v>
      </c>
    </row>
    <row r="1410" spans="1:14">
      <c r="A1410" s="225" t="s">
        <v>668</v>
      </c>
      <c r="B1410" s="123" t="s">
        <v>685</v>
      </c>
      <c r="C1410" s="230">
        <v>45883.291666666664</v>
      </c>
      <c r="D1410" s="230">
        <v>45883.291666666664</v>
      </c>
      <c r="E1410" s="230">
        <v>45883.340277777781</v>
      </c>
      <c r="F1410" s="224">
        <f t="shared" ref="F1410:F1473" si="22">E1410-D1410</f>
        <v>4.8611111116770189E-2</v>
      </c>
      <c r="G1410" s="1" t="s">
        <v>613</v>
      </c>
      <c r="I1410" s="1" t="s">
        <v>614</v>
      </c>
      <c r="J1410" s="1" t="s">
        <v>615</v>
      </c>
      <c r="K1410" s="1" t="s">
        <v>1176</v>
      </c>
      <c r="L1410" s="1" t="s">
        <v>655</v>
      </c>
      <c r="M1410" s="241" t="s">
        <v>656</v>
      </c>
      <c r="N1410" s="28" t="s">
        <v>1169</v>
      </c>
    </row>
    <row r="1411" spans="1:14">
      <c r="A1411" s="225" t="s">
        <v>668</v>
      </c>
      <c r="B1411" s="123" t="s">
        <v>686</v>
      </c>
      <c r="C1411" s="230">
        <v>45883.291666666664</v>
      </c>
      <c r="D1411" s="230">
        <v>45883.291666666664</v>
      </c>
      <c r="E1411" s="230">
        <v>45883.340277777781</v>
      </c>
      <c r="F1411" s="224">
        <f t="shared" si="22"/>
        <v>4.8611111116770189E-2</v>
      </c>
      <c r="G1411" s="1" t="s">
        <v>613</v>
      </c>
      <c r="I1411" s="1" t="s">
        <v>614</v>
      </c>
      <c r="J1411" s="1" t="s">
        <v>615</v>
      </c>
      <c r="K1411" s="1" t="s">
        <v>1176</v>
      </c>
      <c r="L1411" s="1" t="s">
        <v>655</v>
      </c>
      <c r="M1411" s="241" t="s">
        <v>656</v>
      </c>
      <c r="N1411" s="28" t="s">
        <v>1169</v>
      </c>
    </row>
    <row r="1412" spans="1:14">
      <c r="A1412" s="225" t="s">
        <v>668</v>
      </c>
      <c r="B1412" s="123" t="s">
        <v>687</v>
      </c>
      <c r="C1412" s="230">
        <v>45883.291666666664</v>
      </c>
      <c r="D1412" s="230">
        <v>45883.291666666664</v>
      </c>
      <c r="E1412" s="230">
        <v>45883.340277777781</v>
      </c>
      <c r="F1412" s="224">
        <f t="shared" si="22"/>
        <v>4.8611111116770189E-2</v>
      </c>
      <c r="G1412" s="1" t="s">
        <v>613</v>
      </c>
      <c r="I1412" s="1" t="s">
        <v>614</v>
      </c>
      <c r="J1412" s="1" t="s">
        <v>615</v>
      </c>
      <c r="K1412" s="1" t="s">
        <v>1176</v>
      </c>
      <c r="L1412" s="1" t="s">
        <v>655</v>
      </c>
      <c r="M1412" s="241" t="s">
        <v>656</v>
      </c>
      <c r="N1412" s="28" t="s">
        <v>1169</v>
      </c>
    </row>
    <row r="1413" spans="1:14">
      <c r="A1413" s="225" t="s">
        <v>668</v>
      </c>
      <c r="B1413" s="123" t="s">
        <v>688</v>
      </c>
      <c r="C1413" s="230">
        <v>45883.291666666664</v>
      </c>
      <c r="D1413" s="230">
        <v>45883.291666666664</v>
      </c>
      <c r="E1413" s="230">
        <v>45883.340277777781</v>
      </c>
      <c r="F1413" s="224">
        <f t="shared" si="22"/>
        <v>4.8611111116770189E-2</v>
      </c>
      <c r="G1413" s="1" t="s">
        <v>613</v>
      </c>
      <c r="I1413" s="1" t="s">
        <v>614</v>
      </c>
      <c r="J1413" s="1" t="s">
        <v>615</v>
      </c>
      <c r="K1413" s="1" t="s">
        <v>1176</v>
      </c>
      <c r="L1413" s="1" t="s">
        <v>655</v>
      </c>
      <c r="M1413" s="241" t="s">
        <v>656</v>
      </c>
      <c r="N1413" s="28" t="s">
        <v>1169</v>
      </c>
    </row>
    <row r="1414" spans="1:14">
      <c r="A1414" s="225" t="s">
        <v>668</v>
      </c>
      <c r="B1414" s="123" t="s">
        <v>689</v>
      </c>
      <c r="C1414" s="230">
        <v>45883.291666666664</v>
      </c>
      <c r="D1414" s="230">
        <v>45883.291666666664</v>
      </c>
      <c r="E1414" s="230">
        <v>45883.340277777781</v>
      </c>
      <c r="F1414" s="224">
        <f t="shared" si="22"/>
        <v>4.8611111116770189E-2</v>
      </c>
      <c r="G1414" s="1" t="s">
        <v>613</v>
      </c>
      <c r="I1414" s="1" t="s">
        <v>614</v>
      </c>
      <c r="J1414" s="1" t="s">
        <v>615</v>
      </c>
      <c r="K1414" s="1" t="s">
        <v>1176</v>
      </c>
      <c r="L1414" s="1" t="s">
        <v>655</v>
      </c>
      <c r="M1414" s="241" t="s">
        <v>656</v>
      </c>
      <c r="N1414" s="28" t="s">
        <v>1169</v>
      </c>
    </row>
    <row r="1415" spans="1:14">
      <c r="A1415" s="225" t="s">
        <v>668</v>
      </c>
      <c r="B1415" s="123" t="s">
        <v>690</v>
      </c>
      <c r="C1415" s="230">
        <v>45883.291666666664</v>
      </c>
      <c r="D1415" s="230">
        <v>45883.291666666664</v>
      </c>
      <c r="E1415" s="230">
        <v>45883.340277777781</v>
      </c>
      <c r="F1415" s="224">
        <f t="shared" si="22"/>
        <v>4.8611111116770189E-2</v>
      </c>
      <c r="G1415" s="1" t="s">
        <v>613</v>
      </c>
      <c r="I1415" s="1" t="s">
        <v>614</v>
      </c>
      <c r="J1415" s="1" t="s">
        <v>615</v>
      </c>
      <c r="K1415" s="1" t="s">
        <v>1176</v>
      </c>
      <c r="L1415" s="1" t="s">
        <v>655</v>
      </c>
      <c r="M1415" s="241" t="s">
        <v>656</v>
      </c>
      <c r="N1415" s="28" t="s">
        <v>1169</v>
      </c>
    </row>
    <row r="1416" spans="1:14">
      <c r="A1416" s="225" t="s">
        <v>668</v>
      </c>
      <c r="B1416" s="123" t="s">
        <v>691</v>
      </c>
      <c r="C1416" s="230">
        <v>45883.291666666664</v>
      </c>
      <c r="D1416" s="230">
        <v>45883.291666666664</v>
      </c>
      <c r="E1416" s="230">
        <v>45883.340277777781</v>
      </c>
      <c r="F1416" s="224">
        <f t="shared" si="22"/>
        <v>4.8611111116770189E-2</v>
      </c>
      <c r="G1416" s="1" t="s">
        <v>613</v>
      </c>
      <c r="I1416" s="1" t="s">
        <v>614</v>
      </c>
      <c r="J1416" s="1" t="s">
        <v>615</v>
      </c>
      <c r="K1416" s="1" t="s">
        <v>1176</v>
      </c>
      <c r="L1416" s="1" t="s">
        <v>655</v>
      </c>
      <c r="M1416" s="241" t="s">
        <v>656</v>
      </c>
      <c r="N1416" s="28" t="s">
        <v>1169</v>
      </c>
    </row>
    <row r="1417" spans="1:14">
      <c r="A1417" s="225" t="s">
        <v>668</v>
      </c>
      <c r="B1417" s="123" t="s">
        <v>692</v>
      </c>
      <c r="C1417" s="230">
        <v>45883.291666666664</v>
      </c>
      <c r="D1417" s="230">
        <v>45883.291666666664</v>
      </c>
      <c r="E1417" s="230">
        <v>45883.340277777781</v>
      </c>
      <c r="F1417" s="224">
        <f t="shared" si="22"/>
        <v>4.8611111116770189E-2</v>
      </c>
      <c r="G1417" s="1" t="s">
        <v>613</v>
      </c>
      <c r="I1417" s="1" t="s">
        <v>614</v>
      </c>
      <c r="J1417" s="1" t="s">
        <v>615</v>
      </c>
      <c r="K1417" s="1" t="s">
        <v>1176</v>
      </c>
      <c r="L1417" s="1" t="s">
        <v>655</v>
      </c>
      <c r="M1417" s="241" t="s">
        <v>656</v>
      </c>
      <c r="N1417" s="28" t="s">
        <v>1169</v>
      </c>
    </row>
    <row r="1418" spans="1:14">
      <c r="A1418" s="225" t="s">
        <v>668</v>
      </c>
      <c r="B1418" s="123" t="s">
        <v>693</v>
      </c>
      <c r="C1418" s="230">
        <v>45883.291666666664</v>
      </c>
      <c r="D1418" s="230">
        <v>45883.291666666664</v>
      </c>
      <c r="E1418" s="230">
        <v>45883.340277777781</v>
      </c>
      <c r="F1418" s="224">
        <f t="shared" si="22"/>
        <v>4.8611111116770189E-2</v>
      </c>
      <c r="G1418" s="1" t="s">
        <v>613</v>
      </c>
      <c r="I1418" s="1" t="s">
        <v>614</v>
      </c>
      <c r="J1418" s="1" t="s">
        <v>615</v>
      </c>
      <c r="K1418" s="1" t="s">
        <v>1176</v>
      </c>
      <c r="L1418" s="1" t="s">
        <v>655</v>
      </c>
      <c r="M1418" s="241" t="s">
        <v>656</v>
      </c>
      <c r="N1418" s="28" t="s">
        <v>1169</v>
      </c>
    </row>
    <row r="1419" spans="1:14">
      <c r="A1419" s="225" t="s">
        <v>668</v>
      </c>
      <c r="B1419" s="123" t="s">
        <v>694</v>
      </c>
      <c r="C1419" s="230">
        <v>45883.291666666664</v>
      </c>
      <c r="D1419" s="230">
        <v>45883.291666666664</v>
      </c>
      <c r="E1419" s="230">
        <v>45883.340277777781</v>
      </c>
      <c r="F1419" s="224">
        <f t="shared" si="22"/>
        <v>4.8611111116770189E-2</v>
      </c>
      <c r="G1419" s="1" t="s">
        <v>613</v>
      </c>
      <c r="I1419" s="1" t="s">
        <v>614</v>
      </c>
      <c r="J1419" s="1" t="s">
        <v>615</v>
      </c>
      <c r="K1419" s="1" t="s">
        <v>1176</v>
      </c>
      <c r="L1419" s="1" t="s">
        <v>655</v>
      </c>
      <c r="M1419" s="241" t="s">
        <v>656</v>
      </c>
      <c r="N1419" s="28" t="s">
        <v>1169</v>
      </c>
    </row>
    <row r="1420" spans="1:14">
      <c r="A1420" s="225" t="s">
        <v>668</v>
      </c>
      <c r="B1420" s="123" t="s">
        <v>695</v>
      </c>
      <c r="C1420" s="230">
        <v>45883.291666666664</v>
      </c>
      <c r="D1420" s="230">
        <v>45883.291666666664</v>
      </c>
      <c r="E1420" s="230">
        <v>45883.340277777781</v>
      </c>
      <c r="F1420" s="224">
        <f t="shared" si="22"/>
        <v>4.8611111116770189E-2</v>
      </c>
      <c r="G1420" s="1" t="s">
        <v>613</v>
      </c>
      <c r="I1420" s="1" t="s">
        <v>614</v>
      </c>
      <c r="J1420" s="1" t="s">
        <v>615</v>
      </c>
      <c r="K1420" s="1" t="s">
        <v>1176</v>
      </c>
      <c r="L1420" s="1" t="s">
        <v>655</v>
      </c>
      <c r="M1420" s="241" t="s">
        <v>656</v>
      </c>
      <c r="N1420" s="28" t="s">
        <v>1169</v>
      </c>
    </row>
    <row r="1421" spans="1:14">
      <c r="A1421" s="225" t="s">
        <v>668</v>
      </c>
      <c r="B1421" s="123" t="s">
        <v>696</v>
      </c>
      <c r="C1421" s="230">
        <v>45883.291666666664</v>
      </c>
      <c r="D1421" s="230">
        <v>45883.291666666664</v>
      </c>
      <c r="E1421" s="230">
        <v>45883.340277777781</v>
      </c>
      <c r="F1421" s="224">
        <f t="shared" si="22"/>
        <v>4.8611111116770189E-2</v>
      </c>
      <c r="G1421" s="1" t="s">
        <v>613</v>
      </c>
      <c r="I1421" s="1" t="s">
        <v>614</v>
      </c>
      <c r="J1421" s="1" t="s">
        <v>615</v>
      </c>
      <c r="K1421" s="1" t="s">
        <v>1176</v>
      </c>
      <c r="L1421" s="1" t="s">
        <v>655</v>
      </c>
      <c r="M1421" s="241" t="s">
        <v>656</v>
      </c>
      <c r="N1421" s="28" t="s">
        <v>1169</v>
      </c>
    </row>
    <row r="1422" spans="1:14">
      <c r="A1422" s="225" t="s">
        <v>668</v>
      </c>
      <c r="B1422" s="123" t="s">
        <v>697</v>
      </c>
      <c r="C1422" s="230">
        <v>45883.291666666664</v>
      </c>
      <c r="D1422" s="230">
        <v>45883.291666666664</v>
      </c>
      <c r="E1422" s="230">
        <v>45883.340277777781</v>
      </c>
      <c r="F1422" s="224">
        <f t="shared" si="22"/>
        <v>4.8611111116770189E-2</v>
      </c>
      <c r="G1422" s="1" t="s">
        <v>613</v>
      </c>
      <c r="I1422" s="1" t="s">
        <v>614</v>
      </c>
      <c r="J1422" s="1" t="s">
        <v>615</v>
      </c>
      <c r="K1422" s="1" t="s">
        <v>1176</v>
      </c>
      <c r="L1422" s="1" t="s">
        <v>655</v>
      </c>
      <c r="M1422" s="241" t="s">
        <v>656</v>
      </c>
      <c r="N1422" s="28" t="s">
        <v>1169</v>
      </c>
    </row>
    <row r="1423" spans="1:14" ht="13.9" customHeight="1">
      <c r="A1423" s="1" t="s">
        <v>729</v>
      </c>
      <c r="B1423" s="1" t="s">
        <v>745</v>
      </c>
      <c r="C1423" s="230">
        <v>45883.29791666667</v>
      </c>
      <c r="D1423" s="230">
        <v>45883.29791666667</v>
      </c>
      <c r="E1423" s="230">
        <v>45883.413888888892</v>
      </c>
      <c r="F1423" s="224">
        <f t="shared" si="22"/>
        <v>0.11597222222189885</v>
      </c>
      <c r="G1423" s="1" t="s">
        <v>613</v>
      </c>
      <c r="I1423" s="1" t="s">
        <v>614</v>
      </c>
      <c r="J1423" s="1" t="s">
        <v>615</v>
      </c>
      <c r="K1423" s="1" t="s">
        <v>1177</v>
      </c>
      <c r="L1423" s="1" t="s">
        <v>655</v>
      </c>
      <c r="M1423" s="241" t="s">
        <v>656</v>
      </c>
      <c r="N1423" s="28" t="s">
        <v>1169</v>
      </c>
    </row>
    <row r="1424" spans="1:14">
      <c r="A1424" s="1" t="s">
        <v>729</v>
      </c>
      <c r="B1424" s="1" t="s">
        <v>744</v>
      </c>
      <c r="C1424" s="230">
        <v>45883.29791666667</v>
      </c>
      <c r="D1424" s="230">
        <v>45883.29791666667</v>
      </c>
      <c r="E1424" s="230">
        <v>45883.413888888892</v>
      </c>
      <c r="F1424" s="224">
        <f t="shared" si="22"/>
        <v>0.11597222222189885</v>
      </c>
      <c r="G1424" s="1" t="s">
        <v>613</v>
      </c>
      <c r="I1424" s="1" t="s">
        <v>614</v>
      </c>
      <c r="J1424" s="1" t="s">
        <v>615</v>
      </c>
      <c r="K1424" s="1" t="s">
        <v>1177</v>
      </c>
      <c r="L1424" s="1" t="s">
        <v>655</v>
      </c>
      <c r="M1424" s="241" t="s">
        <v>656</v>
      </c>
      <c r="N1424" s="28" t="s">
        <v>1169</v>
      </c>
    </row>
    <row r="1425" spans="1:14">
      <c r="A1425" s="1" t="s">
        <v>729</v>
      </c>
      <c r="B1425" s="1" t="s">
        <v>733</v>
      </c>
      <c r="C1425" s="230">
        <v>45883.29791666667</v>
      </c>
      <c r="D1425" s="230">
        <v>45883.29791666667</v>
      </c>
      <c r="E1425" s="230">
        <v>45883.413888888892</v>
      </c>
      <c r="F1425" s="224">
        <f t="shared" si="22"/>
        <v>0.11597222222189885</v>
      </c>
      <c r="G1425" s="1" t="s">
        <v>613</v>
      </c>
      <c r="I1425" s="1" t="s">
        <v>614</v>
      </c>
      <c r="J1425" s="1" t="s">
        <v>615</v>
      </c>
      <c r="K1425" s="1" t="s">
        <v>1177</v>
      </c>
      <c r="L1425" s="1" t="s">
        <v>655</v>
      </c>
      <c r="M1425" s="241" t="s">
        <v>656</v>
      </c>
      <c r="N1425" s="28" t="s">
        <v>1169</v>
      </c>
    </row>
    <row r="1426" spans="1:14">
      <c r="A1426" s="1" t="s">
        <v>729</v>
      </c>
      <c r="B1426" s="1" t="s">
        <v>742</v>
      </c>
      <c r="C1426" s="230">
        <v>45883.29791666667</v>
      </c>
      <c r="D1426" s="230">
        <v>45883.29791666667</v>
      </c>
      <c r="E1426" s="230">
        <v>45883.413888888892</v>
      </c>
      <c r="F1426" s="224">
        <f t="shared" si="22"/>
        <v>0.11597222222189885</v>
      </c>
      <c r="G1426" s="1" t="s">
        <v>613</v>
      </c>
      <c r="I1426" s="1" t="s">
        <v>614</v>
      </c>
      <c r="J1426" s="1" t="s">
        <v>615</v>
      </c>
      <c r="K1426" s="1" t="s">
        <v>1177</v>
      </c>
      <c r="L1426" s="1" t="s">
        <v>655</v>
      </c>
      <c r="M1426" s="241" t="s">
        <v>656</v>
      </c>
      <c r="N1426" s="28" t="s">
        <v>1169</v>
      </c>
    </row>
    <row r="1427" spans="1:14">
      <c r="A1427" s="1" t="s">
        <v>729</v>
      </c>
      <c r="B1427" s="1" t="s">
        <v>737</v>
      </c>
      <c r="C1427" s="230">
        <v>45883.29791666667</v>
      </c>
      <c r="D1427" s="230">
        <v>45883.29791666667</v>
      </c>
      <c r="E1427" s="230">
        <v>45883.413888888892</v>
      </c>
      <c r="F1427" s="224">
        <f t="shared" si="22"/>
        <v>0.11597222222189885</v>
      </c>
      <c r="G1427" s="1" t="s">
        <v>613</v>
      </c>
      <c r="I1427" s="1" t="s">
        <v>614</v>
      </c>
      <c r="J1427" s="1" t="s">
        <v>615</v>
      </c>
      <c r="K1427" s="1" t="s">
        <v>1177</v>
      </c>
      <c r="L1427" s="1" t="s">
        <v>655</v>
      </c>
      <c r="M1427" s="241" t="s">
        <v>656</v>
      </c>
      <c r="N1427" s="28" t="s">
        <v>1169</v>
      </c>
    </row>
    <row r="1428" spans="1:14">
      <c r="A1428" s="1" t="s">
        <v>729</v>
      </c>
      <c r="B1428" s="1" t="s">
        <v>745</v>
      </c>
      <c r="C1428" s="230">
        <v>45883.29791666667</v>
      </c>
      <c r="D1428" s="230">
        <v>45883.29791666667</v>
      </c>
      <c r="E1428" s="230">
        <v>45883.413888888892</v>
      </c>
      <c r="F1428" s="224">
        <f t="shared" si="22"/>
        <v>0.11597222222189885</v>
      </c>
      <c r="G1428" s="1" t="s">
        <v>613</v>
      </c>
      <c r="I1428" s="1" t="s">
        <v>614</v>
      </c>
      <c r="J1428" s="1" t="s">
        <v>615</v>
      </c>
      <c r="K1428" s="1" t="s">
        <v>1177</v>
      </c>
      <c r="L1428" s="1" t="s">
        <v>655</v>
      </c>
      <c r="M1428" s="241" t="s">
        <v>656</v>
      </c>
      <c r="N1428" s="28" t="s">
        <v>1169</v>
      </c>
    </row>
    <row r="1429" spans="1:14">
      <c r="A1429" s="1" t="s">
        <v>729</v>
      </c>
      <c r="B1429" s="1" t="s">
        <v>745</v>
      </c>
      <c r="C1429" s="230">
        <v>45883.29791666667</v>
      </c>
      <c r="D1429" s="230">
        <v>45883.29791666667</v>
      </c>
      <c r="E1429" s="230">
        <v>45883.413888888892</v>
      </c>
      <c r="F1429" s="224">
        <f t="shared" si="22"/>
        <v>0.11597222222189885</v>
      </c>
      <c r="G1429" s="1" t="s">
        <v>613</v>
      </c>
      <c r="I1429" s="1" t="s">
        <v>614</v>
      </c>
      <c r="J1429" s="1" t="s">
        <v>615</v>
      </c>
      <c r="K1429" s="1" t="s">
        <v>1177</v>
      </c>
      <c r="L1429" s="1" t="s">
        <v>655</v>
      </c>
      <c r="M1429" s="241" t="s">
        <v>656</v>
      </c>
      <c r="N1429" s="28" t="s">
        <v>1169</v>
      </c>
    </row>
    <row r="1430" spans="1:14">
      <c r="A1430" s="1" t="s">
        <v>729</v>
      </c>
      <c r="B1430" s="1" t="s">
        <v>744</v>
      </c>
      <c r="C1430" s="230">
        <v>45883.29791666667</v>
      </c>
      <c r="D1430" s="230">
        <v>45883.29791666667</v>
      </c>
      <c r="E1430" s="230">
        <v>45883.413888888892</v>
      </c>
      <c r="F1430" s="224">
        <f t="shared" si="22"/>
        <v>0.11597222222189885</v>
      </c>
      <c r="G1430" s="1" t="s">
        <v>613</v>
      </c>
      <c r="I1430" s="1" t="s">
        <v>614</v>
      </c>
      <c r="J1430" s="1" t="s">
        <v>615</v>
      </c>
      <c r="K1430" s="1" t="s">
        <v>1177</v>
      </c>
      <c r="L1430" s="1" t="s">
        <v>655</v>
      </c>
      <c r="M1430" s="241" t="s">
        <v>656</v>
      </c>
      <c r="N1430" s="28" t="s">
        <v>1169</v>
      </c>
    </row>
    <row r="1431" spans="1:14">
      <c r="A1431" s="1" t="s">
        <v>729</v>
      </c>
      <c r="B1431" s="1" t="s">
        <v>745</v>
      </c>
      <c r="C1431" s="230">
        <v>45883.29791666667</v>
      </c>
      <c r="D1431" s="230">
        <v>45883.29791666667</v>
      </c>
      <c r="E1431" s="230">
        <v>45883.413888888892</v>
      </c>
      <c r="F1431" s="224">
        <f t="shared" si="22"/>
        <v>0.11597222222189885</v>
      </c>
      <c r="G1431" s="1" t="s">
        <v>613</v>
      </c>
      <c r="I1431" s="1" t="s">
        <v>614</v>
      </c>
      <c r="J1431" s="1" t="s">
        <v>615</v>
      </c>
      <c r="K1431" s="1" t="s">
        <v>1177</v>
      </c>
      <c r="L1431" s="1" t="s">
        <v>655</v>
      </c>
      <c r="M1431" s="241" t="s">
        <v>656</v>
      </c>
      <c r="N1431" s="28" t="s">
        <v>1169</v>
      </c>
    </row>
    <row r="1432" spans="1:14">
      <c r="A1432" s="1" t="s">
        <v>729</v>
      </c>
      <c r="B1432" s="1" t="s">
        <v>742</v>
      </c>
      <c r="C1432" s="230">
        <v>45883.29791666667</v>
      </c>
      <c r="D1432" s="230">
        <v>45883.29791666667</v>
      </c>
      <c r="E1432" s="230">
        <v>45883.413888888892</v>
      </c>
      <c r="F1432" s="224">
        <f t="shared" si="22"/>
        <v>0.11597222222189885</v>
      </c>
      <c r="G1432" s="1" t="s">
        <v>613</v>
      </c>
      <c r="I1432" s="1" t="s">
        <v>614</v>
      </c>
      <c r="J1432" s="1" t="s">
        <v>615</v>
      </c>
      <c r="K1432" s="1" t="s">
        <v>1177</v>
      </c>
      <c r="L1432" s="1" t="s">
        <v>655</v>
      </c>
      <c r="M1432" s="241" t="s">
        <v>656</v>
      </c>
      <c r="N1432" s="28" t="s">
        <v>1169</v>
      </c>
    </row>
    <row r="1433" spans="1:14">
      <c r="A1433" s="1" t="s">
        <v>729</v>
      </c>
      <c r="B1433" s="1" t="s">
        <v>745</v>
      </c>
      <c r="C1433" s="230">
        <v>45883.29791666667</v>
      </c>
      <c r="D1433" s="230">
        <v>45883.29791666667</v>
      </c>
      <c r="E1433" s="230">
        <v>45883.413888888892</v>
      </c>
      <c r="F1433" s="224">
        <f t="shared" si="22"/>
        <v>0.11597222222189885</v>
      </c>
      <c r="G1433" s="1" t="s">
        <v>613</v>
      </c>
      <c r="I1433" s="1" t="s">
        <v>614</v>
      </c>
      <c r="J1433" s="1" t="s">
        <v>615</v>
      </c>
      <c r="K1433" s="1" t="s">
        <v>1177</v>
      </c>
      <c r="L1433" s="1" t="s">
        <v>655</v>
      </c>
      <c r="M1433" s="241" t="s">
        <v>656</v>
      </c>
      <c r="N1433" s="28" t="s">
        <v>1169</v>
      </c>
    </row>
    <row r="1434" spans="1:14">
      <c r="A1434" s="1" t="s">
        <v>729</v>
      </c>
      <c r="B1434" s="1" t="s">
        <v>745</v>
      </c>
      <c r="C1434" s="230">
        <v>45883.29791666667</v>
      </c>
      <c r="D1434" s="230">
        <v>45883.29791666667</v>
      </c>
      <c r="E1434" s="230">
        <v>45883.413888888892</v>
      </c>
      <c r="F1434" s="224">
        <f t="shared" si="22"/>
        <v>0.11597222222189885</v>
      </c>
      <c r="G1434" s="1" t="s">
        <v>613</v>
      </c>
      <c r="I1434" s="1" t="s">
        <v>614</v>
      </c>
      <c r="J1434" s="1" t="s">
        <v>615</v>
      </c>
      <c r="K1434" s="1" t="s">
        <v>1177</v>
      </c>
      <c r="L1434" s="1" t="s">
        <v>655</v>
      </c>
      <c r="M1434" s="241" t="s">
        <v>656</v>
      </c>
      <c r="N1434" s="28" t="s">
        <v>1169</v>
      </c>
    </row>
    <row r="1435" spans="1:14">
      <c r="A1435" s="1" t="s">
        <v>729</v>
      </c>
      <c r="B1435" s="1" t="s">
        <v>744</v>
      </c>
      <c r="C1435" s="230">
        <v>45883.29791666667</v>
      </c>
      <c r="D1435" s="230">
        <v>45883.29791666667</v>
      </c>
      <c r="E1435" s="230">
        <v>45883.413888888892</v>
      </c>
      <c r="F1435" s="224">
        <f t="shared" si="22"/>
        <v>0.11597222222189885</v>
      </c>
      <c r="G1435" s="1" t="s">
        <v>613</v>
      </c>
      <c r="I1435" s="1" t="s">
        <v>614</v>
      </c>
      <c r="J1435" s="1" t="s">
        <v>615</v>
      </c>
      <c r="K1435" s="1" t="s">
        <v>1177</v>
      </c>
      <c r="L1435" s="1" t="s">
        <v>655</v>
      </c>
      <c r="M1435" s="241" t="s">
        <v>656</v>
      </c>
      <c r="N1435" s="28" t="s">
        <v>1169</v>
      </c>
    </row>
    <row r="1436" spans="1:14">
      <c r="A1436" s="1" t="s">
        <v>729</v>
      </c>
      <c r="B1436" s="1" t="s">
        <v>745</v>
      </c>
      <c r="C1436" s="230">
        <v>45883.29791666667</v>
      </c>
      <c r="D1436" s="230">
        <v>45883.29791666667</v>
      </c>
      <c r="E1436" s="230">
        <v>45883.413888888892</v>
      </c>
      <c r="F1436" s="224">
        <f t="shared" si="22"/>
        <v>0.11597222222189885</v>
      </c>
      <c r="G1436" s="1" t="s">
        <v>613</v>
      </c>
      <c r="I1436" s="1" t="s">
        <v>614</v>
      </c>
      <c r="J1436" s="1" t="s">
        <v>615</v>
      </c>
      <c r="K1436" s="1" t="s">
        <v>1177</v>
      </c>
      <c r="L1436" s="1" t="s">
        <v>655</v>
      </c>
      <c r="M1436" s="241" t="s">
        <v>656</v>
      </c>
      <c r="N1436" s="28" t="s">
        <v>1169</v>
      </c>
    </row>
    <row r="1437" spans="1:14">
      <c r="A1437" s="1" t="s">
        <v>729</v>
      </c>
      <c r="B1437" s="1" t="s">
        <v>745</v>
      </c>
      <c r="C1437" s="230">
        <v>45883.29791666667</v>
      </c>
      <c r="D1437" s="230">
        <v>45883.29791666667</v>
      </c>
      <c r="E1437" s="230">
        <v>45883.413888888892</v>
      </c>
      <c r="F1437" s="224">
        <f t="shared" si="22"/>
        <v>0.11597222222189885</v>
      </c>
      <c r="G1437" s="1" t="s">
        <v>613</v>
      </c>
      <c r="I1437" s="1" t="s">
        <v>614</v>
      </c>
      <c r="J1437" s="1" t="s">
        <v>615</v>
      </c>
      <c r="K1437" s="1" t="s">
        <v>1177</v>
      </c>
      <c r="L1437" s="1" t="s">
        <v>655</v>
      </c>
      <c r="M1437" s="241" t="s">
        <v>656</v>
      </c>
      <c r="N1437" s="28" t="s">
        <v>1169</v>
      </c>
    </row>
    <row r="1438" spans="1:14">
      <c r="A1438" s="1" t="s">
        <v>729</v>
      </c>
      <c r="B1438" s="1" t="s">
        <v>745</v>
      </c>
      <c r="C1438" s="230">
        <v>45883.29791666667</v>
      </c>
      <c r="D1438" s="230">
        <v>45883.29791666667</v>
      </c>
      <c r="E1438" s="230">
        <v>45883.413888888892</v>
      </c>
      <c r="F1438" s="224">
        <f t="shared" si="22"/>
        <v>0.11597222222189885</v>
      </c>
      <c r="G1438" s="1" t="s">
        <v>613</v>
      </c>
      <c r="I1438" s="1" t="s">
        <v>614</v>
      </c>
      <c r="J1438" s="1" t="s">
        <v>615</v>
      </c>
      <c r="K1438" s="1" t="s">
        <v>1177</v>
      </c>
      <c r="L1438" s="1" t="s">
        <v>655</v>
      </c>
      <c r="M1438" s="241" t="s">
        <v>656</v>
      </c>
      <c r="N1438" s="28" t="s">
        <v>1169</v>
      </c>
    </row>
    <row r="1439" spans="1:14">
      <c r="A1439" s="1" t="s">
        <v>729</v>
      </c>
      <c r="B1439" s="1" t="s">
        <v>745</v>
      </c>
      <c r="C1439" s="230">
        <v>45883.29791666667</v>
      </c>
      <c r="D1439" s="230">
        <v>45883.29791666667</v>
      </c>
      <c r="E1439" s="230">
        <v>45883.413888888892</v>
      </c>
      <c r="F1439" s="224">
        <f t="shared" si="22"/>
        <v>0.11597222222189885</v>
      </c>
      <c r="G1439" s="1" t="s">
        <v>613</v>
      </c>
      <c r="I1439" s="1" t="s">
        <v>614</v>
      </c>
      <c r="J1439" s="1" t="s">
        <v>615</v>
      </c>
      <c r="K1439" s="1" t="s">
        <v>1177</v>
      </c>
      <c r="L1439" s="1" t="s">
        <v>655</v>
      </c>
      <c r="M1439" s="241" t="s">
        <v>656</v>
      </c>
      <c r="N1439" s="28" t="s">
        <v>1169</v>
      </c>
    </row>
    <row r="1440" spans="1:14">
      <c r="A1440" s="102" t="s">
        <v>871</v>
      </c>
      <c r="B1440" s="123" t="s">
        <v>885</v>
      </c>
      <c r="C1440" s="230">
        <v>45883.388888888891</v>
      </c>
      <c r="D1440" s="230">
        <v>45883.388888888891</v>
      </c>
      <c r="E1440" s="230">
        <v>45883.4375</v>
      </c>
      <c r="F1440" s="224">
        <f t="shared" si="22"/>
        <v>4.8611111109494232E-2</v>
      </c>
      <c r="G1440" s="1" t="s">
        <v>613</v>
      </c>
      <c r="I1440" s="1" t="s">
        <v>750</v>
      </c>
      <c r="J1440" s="1" t="s">
        <v>275</v>
      </c>
      <c r="K1440" s="1" t="s">
        <v>865</v>
      </c>
      <c r="L1440" s="1" t="s">
        <v>1089</v>
      </c>
      <c r="M1440" s="241" t="s">
        <v>618</v>
      </c>
      <c r="N1440" s="28" t="s">
        <v>1178</v>
      </c>
    </row>
    <row r="1441" spans="1:14">
      <c r="A1441" s="1" t="s">
        <v>862</v>
      </c>
      <c r="B1441" s="1" t="s">
        <v>612</v>
      </c>
      <c r="C1441" s="230">
        <v>45883.451388888891</v>
      </c>
      <c r="D1441" s="230">
        <v>45883.451388888891</v>
      </c>
      <c r="E1441" s="230">
        <v>45883.456250000003</v>
      </c>
      <c r="F1441" s="224">
        <f t="shared" si="22"/>
        <v>4.8611111124046147E-3</v>
      </c>
      <c r="G1441" s="1" t="s">
        <v>613</v>
      </c>
      <c r="I1441" s="1" t="s">
        <v>614</v>
      </c>
      <c r="J1441" s="1" t="s">
        <v>615</v>
      </c>
      <c r="K1441" s="1" t="s">
        <v>1179</v>
      </c>
      <c r="L1441" s="1" t="s">
        <v>655</v>
      </c>
      <c r="M1441" s="241" t="s">
        <v>618</v>
      </c>
      <c r="N1441" s="28" t="s">
        <v>1169</v>
      </c>
    </row>
    <row r="1442" spans="1:14">
      <c r="A1442" s="1" t="s">
        <v>870</v>
      </c>
      <c r="B1442" s="1" t="s">
        <v>612</v>
      </c>
      <c r="C1442" s="230">
        <v>45883.451388888891</v>
      </c>
      <c r="D1442" s="230">
        <v>45883.451388888891</v>
      </c>
      <c r="E1442" s="230">
        <v>45883.456250000003</v>
      </c>
      <c r="F1442" s="224">
        <f t="shared" si="22"/>
        <v>4.8611111124046147E-3</v>
      </c>
      <c r="G1442" s="1" t="s">
        <v>613</v>
      </c>
      <c r="I1442" s="1" t="s">
        <v>614</v>
      </c>
      <c r="J1442" s="1" t="s">
        <v>615</v>
      </c>
      <c r="K1442" s="1" t="s">
        <v>1179</v>
      </c>
      <c r="L1442" s="1" t="s">
        <v>655</v>
      </c>
      <c r="M1442" s="241" t="s">
        <v>618</v>
      </c>
      <c r="N1442" s="28" t="s">
        <v>1169</v>
      </c>
    </row>
    <row r="1443" spans="1:14">
      <c r="A1443" s="1" t="s">
        <v>643</v>
      </c>
      <c r="B1443" s="1" t="s">
        <v>612</v>
      </c>
      <c r="C1443" s="230">
        <v>45883.451388888891</v>
      </c>
      <c r="D1443" s="230">
        <v>45883.451388888891</v>
      </c>
      <c r="E1443" s="230">
        <v>45883.456250000003</v>
      </c>
      <c r="F1443" s="224">
        <f t="shared" si="22"/>
        <v>4.8611111124046147E-3</v>
      </c>
      <c r="G1443" s="1" t="s">
        <v>613</v>
      </c>
      <c r="I1443" s="1" t="s">
        <v>614</v>
      </c>
      <c r="J1443" s="1" t="s">
        <v>615</v>
      </c>
      <c r="K1443" s="1" t="s">
        <v>1179</v>
      </c>
      <c r="L1443" s="1" t="s">
        <v>655</v>
      </c>
      <c r="M1443" s="241" t="s">
        <v>618</v>
      </c>
      <c r="N1443" s="28" t="s">
        <v>1169</v>
      </c>
    </row>
    <row r="1444" spans="1:14">
      <c r="A1444" s="1" t="s">
        <v>759</v>
      </c>
      <c r="B1444" s="1" t="s">
        <v>612</v>
      </c>
      <c r="C1444" s="230">
        <v>45883.451388888891</v>
      </c>
      <c r="D1444" s="230">
        <v>45883.451388888891</v>
      </c>
      <c r="E1444" s="230">
        <v>45883.456250000003</v>
      </c>
      <c r="F1444" s="224">
        <f t="shared" si="22"/>
        <v>4.8611111124046147E-3</v>
      </c>
      <c r="G1444" s="1" t="s">
        <v>613</v>
      </c>
      <c r="I1444" s="1" t="s">
        <v>614</v>
      </c>
      <c r="J1444" s="1" t="s">
        <v>615</v>
      </c>
      <c r="K1444" s="1" t="s">
        <v>1179</v>
      </c>
      <c r="L1444" s="1" t="s">
        <v>655</v>
      </c>
      <c r="M1444" s="241" t="s">
        <v>618</v>
      </c>
      <c r="N1444" s="28" t="s">
        <v>1169</v>
      </c>
    </row>
    <row r="1445" spans="1:14">
      <c r="A1445" s="1" t="s">
        <v>850</v>
      </c>
      <c r="B1445" s="1" t="s">
        <v>612</v>
      </c>
      <c r="C1445" s="230">
        <v>45883.451388888891</v>
      </c>
      <c r="D1445" s="230">
        <v>45883.451388888891</v>
      </c>
      <c r="E1445" s="230">
        <v>45883.456250000003</v>
      </c>
      <c r="F1445" s="224">
        <f t="shared" si="22"/>
        <v>4.8611111124046147E-3</v>
      </c>
      <c r="G1445" s="1" t="s">
        <v>613</v>
      </c>
      <c r="I1445" s="1" t="s">
        <v>614</v>
      </c>
      <c r="J1445" s="1" t="s">
        <v>615</v>
      </c>
      <c r="K1445" s="1" t="s">
        <v>1179</v>
      </c>
      <c r="L1445" s="1" t="s">
        <v>655</v>
      </c>
      <c r="M1445" s="241" t="s">
        <v>618</v>
      </c>
      <c r="N1445" s="28" t="s">
        <v>1169</v>
      </c>
    </row>
    <row r="1446" spans="1:14">
      <c r="A1446" s="1" t="s">
        <v>862</v>
      </c>
      <c r="B1446" s="1" t="s">
        <v>612</v>
      </c>
      <c r="C1446" s="230">
        <v>45883.675000000003</v>
      </c>
      <c r="D1446" s="230">
        <v>45883.675000000003</v>
      </c>
      <c r="E1446" s="230">
        <v>45883.684027777781</v>
      </c>
      <c r="F1446" s="224">
        <f t="shared" si="22"/>
        <v>9.0277777781011537E-3</v>
      </c>
      <c r="G1446" s="1" t="s">
        <v>613</v>
      </c>
      <c r="I1446" s="1" t="s">
        <v>614</v>
      </c>
      <c r="J1446" s="1" t="s">
        <v>615</v>
      </c>
      <c r="K1446" s="1" t="s">
        <v>1180</v>
      </c>
      <c r="L1446" s="1" t="s">
        <v>655</v>
      </c>
      <c r="M1446" s="241" t="s">
        <v>618</v>
      </c>
      <c r="N1446" s="28" t="s">
        <v>1169</v>
      </c>
    </row>
    <row r="1447" spans="1:14">
      <c r="A1447" s="1" t="s">
        <v>870</v>
      </c>
      <c r="B1447" s="1" t="s">
        <v>612</v>
      </c>
      <c r="C1447" s="230">
        <v>45883.675000000003</v>
      </c>
      <c r="D1447" s="230">
        <v>45883.675000000003</v>
      </c>
      <c r="E1447" s="230">
        <v>45883.684027777781</v>
      </c>
      <c r="F1447" s="224">
        <f t="shared" si="22"/>
        <v>9.0277777781011537E-3</v>
      </c>
      <c r="G1447" s="1" t="s">
        <v>613</v>
      </c>
      <c r="I1447" s="1" t="s">
        <v>614</v>
      </c>
      <c r="J1447" s="1" t="s">
        <v>615</v>
      </c>
      <c r="K1447" s="1" t="s">
        <v>1180</v>
      </c>
      <c r="L1447" s="1" t="s">
        <v>655</v>
      </c>
      <c r="M1447" s="241" t="s">
        <v>618</v>
      </c>
      <c r="N1447" s="28" t="s">
        <v>1169</v>
      </c>
    </row>
    <row r="1448" spans="1:14">
      <c r="A1448" s="1" t="s">
        <v>643</v>
      </c>
      <c r="B1448" s="1" t="s">
        <v>612</v>
      </c>
      <c r="C1448" s="230">
        <v>45883.675000000003</v>
      </c>
      <c r="D1448" s="230">
        <v>45883.675000000003</v>
      </c>
      <c r="E1448" s="230">
        <v>45883.684027777781</v>
      </c>
      <c r="F1448" s="224">
        <f t="shared" si="22"/>
        <v>9.0277777781011537E-3</v>
      </c>
      <c r="G1448" s="1" t="s">
        <v>613</v>
      </c>
      <c r="I1448" s="1" t="s">
        <v>614</v>
      </c>
      <c r="J1448" s="1" t="s">
        <v>615</v>
      </c>
      <c r="K1448" s="1" t="s">
        <v>1180</v>
      </c>
      <c r="L1448" s="1" t="s">
        <v>655</v>
      </c>
      <c r="M1448" s="241" t="s">
        <v>618</v>
      </c>
      <c r="N1448" s="28" t="s">
        <v>1169</v>
      </c>
    </row>
    <row r="1449" spans="1:14">
      <c r="A1449" s="1" t="s">
        <v>759</v>
      </c>
      <c r="B1449" s="1" t="s">
        <v>612</v>
      </c>
      <c r="C1449" s="230">
        <v>45883.675000000003</v>
      </c>
      <c r="D1449" s="230">
        <v>45883.675000000003</v>
      </c>
      <c r="E1449" s="230">
        <v>45883.684027777781</v>
      </c>
      <c r="F1449" s="224">
        <f t="shared" si="22"/>
        <v>9.0277777781011537E-3</v>
      </c>
      <c r="G1449" s="1" t="s">
        <v>613</v>
      </c>
      <c r="I1449" s="1" t="s">
        <v>614</v>
      </c>
      <c r="J1449" s="1" t="s">
        <v>615</v>
      </c>
      <c r="K1449" s="1" t="s">
        <v>1180</v>
      </c>
      <c r="L1449" s="1" t="s">
        <v>655</v>
      </c>
      <c r="M1449" s="241" t="s">
        <v>618</v>
      </c>
      <c r="N1449" s="28" t="s">
        <v>1169</v>
      </c>
    </row>
    <row r="1450" spans="1:14">
      <c r="A1450" s="1" t="s">
        <v>850</v>
      </c>
      <c r="B1450" s="1" t="s">
        <v>612</v>
      </c>
      <c r="C1450" s="230">
        <v>45883.675000000003</v>
      </c>
      <c r="D1450" s="230">
        <v>45883.675000000003</v>
      </c>
      <c r="E1450" s="230">
        <v>45883.684027777781</v>
      </c>
      <c r="F1450" s="224">
        <f t="shared" si="22"/>
        <v>9.0277777781011537E-3</v>
      </c>
      <c r="G1450" s="1" t="s">
        <v>613</v>
      </c>
      <c r="I1450" s="1" t="s">
        <v>614</v>
      </c>
      <c r="J1450" s="1" t="s">
        <v>615</v>
      </c>
      <c r="K1450" s="1" t="s">
        <v>1180</v>
      </c>
      <c r="L1450" s="1" t="s">
        <v>655</v>
      </c>
      <c r="M1450" s="241" t="s">
        <v>618</v>
      </c>
      <c r="N1450" s="28" t="s">
        <v>1169</v>
      </c>
    </row>
    <row r="1451" spans="1:14">
      <c r="A1451" s="1" t="s">
        <v>870</v>
      </c>
      <c r="B1451" s="1" t="s">
        <v>612</v>
      </c>
      <c r="C1451" s="230">
        <v>45884.439583333333</v>
      </c>
      <c r="D1451" s="230">
        <v>45884.439583333333</v>
      </c>
      <c r="E1451" s="230">
        <v>45884.611111111109</v>
      </c>
      <c r="F1451" s="224">
        <f t="shared" si="22"/>
        <v>0.17152777777664596</v>
      </c>
      <c r="G1451" s="225" t="s">
        <v>637</v>
      </c>
      <c r="H1451" s="225" t="s">
        <v>644</v>
      </c>
      <c r="I1451" s="225" t="s">
        <v>645</v>
      </c>
      <c r="J1451" s="225" t="s">
        <v>646</v>
      </c>
      <c r="K1451" s="1" t="s">
        <v>1125</v>
      </c>
      <c r="L1451" s="123" t="s">
        <v>648</v>
      </c>
      <c r="M1451" s="241" t="s">
        <v>618</v>
      </c>
      <c r="N1451" s="28" t="s">
        <v>1181</v>
      </c>
    </row>
    <row r="1452" spans="1:14">
      <c r="A1452" s="1" t="s">
        <v>862</v>
      </c>
      <c r="B1452" s="1" t="s">
        <v>612</v>
      </c>
      <c r="C1452" s="230">
        <v>45884.557638888888</v>
      </c>
      <c r="D1452" s="230">
        <v>45884.557638888888</v>
      </c>
      <c r="E1452" s="230">
        <v>45884.559027777781</v>
      </c>
      <c r="F1452" s="224">
        <f t="shared" si="22"/>
        <v>1.3888888934161514E-3</v>
      </c>
      <c r="G1452" s="1" t="s">
        <v>613</v>
      </c>
      <c r="I1452" s="1" t="s">
        <v>614</v>
      </c>
      <c r="J1452" s="1" t="s">
        <v>615</v>
      </c>
      <c r="K1452" s="1" t="s">
        <v>1182</v>
      </c>
      <c r="L1452" s="1" t="s">
        <v>655</v>
      </c>
      <c r="M1452" s="241" t="s">
        <v>618</v>
      </c>
      <c r="N1452" s="28" t="s">
        <v>1169</v>
      </c>
    </row>
    <row r="1453" spans="1:14">
      <c r="A1453" s="1" t="s">
        <v>870</v>
      </c>
      <c r="B1453" s="1" t="s">
        <v>612</v>
      </c>
      <c r="C1453" s="230">
        <v>45884.557638888888</v>
      </c>
      <c r="D1453" s="230">
        <v>45884.557638888888</v>
      </c>
      <c r="E1453" s="230">
        <v>45884.559027777781</v>
      </c>
      <c r="F1453" s="224">
        <f t="shared" si="22"/>
        <v>1.3888888934161514E-3</v>
      </c>
      <c r="G1453" s="1" t="s">
        <v>613</v>
      </c>
      <c r="I1453" s="1" t="s">
        <v>614</v>
      </c>
      <c r="J1453" s="1" t="s">
        <v>615</v>
      </c>
      <c r="K1453" s="1" t="s">
        <v>1182</v>
      </c>
      <c r="L1453" s="1" t="s">
        <v>655</v>
      </c>
      <c r="M1453" s="241" t="s">
        <v>618</v>
      </c>
      <c r="N1453" s="28" t="s">
        <v>1169</v>
      </c>
    </row>
    <row r="1454" spans="1:14">
      <c r="A1454" s="1" t="s">
        <v>643</v>
      </c>
      <c r="B1454" s="1" t="s">
        <v>612</v>
      </c>
      <c r="C1454" s="230">
        <v>45884.557638888888</v>
      </c>
      <c r="D1454" s="230">
        <v>45884.557638888888</v>
      </c>
      <c r="E1454" s="230">
        <v>45884.559027777781</v>
      </c>
      <c r="F1454" s="224">
        <f t="shared" si="22"/>
        <v>1.3888888934161514E-3</v>
      </c>
      <c r="G1454" s="1" t="s">
        <v>613</v>
      </c>
      <c r="I1454" s="1" t="s">
        <v>614</v>
      </c>
      <c r="J1454" s="1" t="s">
        <v>615</v>
      </c>
      <c r="K1454" s="1" t="s">
        <v>1182</v>
      </c>
      <c r="L1454" s="1" t="s">
        <v>655</v>
      </c>
      <c r="M1454" s="241" t="s">
        <v>618</v>
      </c>
      <c r="N1454" s="28" t="s">
        <v>1169</v>
      </c>
    </row>
    <row r="1455" spans="1:14">
      <c r="A1455" s="1" t="s">
        <v>759</v>
      </c>
      <c r="B1455" s="1" t="s">
        <v>612</v>
      </c>
      <c r="C1455" s="230">
        <v>45884.557638888888</v>
      </c>
      <c r="D1455" s="230">
        <v>45884.557638888888</v>
      </c>
      <c r="E1455" s="230">
        <v>45884.559027777781</v>
      </c>
      <c r="F1455" s="224">
        <f t="shared" si="22"/>
        <v>1.3888888934161514E-3</v>
      </c>
      <c r="G1455" s="1" t="s">
        <v>613</v>
      </c>
      <c r="I1455" s="1" t="s">
        <v>614</v>
      </c>
      <c r="J1455" s="1" t="s">
        <v>615</v>
      </c>
      <c r="K1455" s="1" t="s">
        <v>1182</v>
      </c>
      <c r="L1455" s="1" t="s">
        <v>655</v>
      </c>
      <c r="M1455" s="241" t="s">
        <v>618</v>
      </c>
      <c r="N1455" s="28" t="s">
        <v>1169</v>
      </c>
    </row>
    <row r="1456" spans="1:14">
      <c r="A1456" s="1" t="s">
        <v>850</v>
      </c>
      <c r="B1456" s="1" t="s">
        <v>612</v>
      </c>
      <c r="C1456" s="230">
        <v>45884.557638888888</v>
      </c>
      <c r="D1456" s="230">
        <v>45884.557638888888</v>
      </c>
      <c r="E1456" s="230">
        <v>45884.559027777781</v>
      </c>
      <c r="F1456" s="224">
        <f t="shared" si="22"/>
        <v>1.3888888934161514E-3</v>
      </c>
      <c r="G1456" s="1" t="s">
        <v>613</v>
      </c>
      <c r="I1456" s="1" t="s">
        <v>614</v>
      </c>
      <c r="J1456" s="1" t="s">
        <v>615</v>
      </c>
      <c r="K1456" s="1" t="s">
        <v>1182</v>
      </c>
      <c r="L1456" s="1" t="s">
        <v>655</v>
      </c>
      <c r="M1456" s="241" t="s">
        <v>618</v>
      </c>
      <c r="N1456" s="28" t="s">
        <v>1169</v>
      </c>
    </row>
    <row r="1457" spans="1:14">
      <c r="A1457" s="1" t="s">
        <v>856</v>
      </c>
      <c r="B1457" s="1" t="s">
        <v>658</v>
      </c>
      <c r="C1457" s="230">
        <v>45885.354166666664</v>
      </c>
      <c r="D1457" s="230">
        <v>45885.354166666664</v>
      </c>
      <c r="E1457" s="230">
        <v>45885.395833333336</v>
      </c>
      <c r="F1457" s="224">
        <f t="shared" si="22"/>
        <v>4.1666666671517305E-2</v>
      </c>
      <c r="G1457" s="1" t="s">
        <v>613</v>
      </c>
      <c r="I1457" s="1" t="s">
        <v>614</v>
      </c>
      <c r="J1457" s="1" t="s">
        <v>615</v>
      </c>
      <c r="K1457" s="1" t="s">
        <v>1183</v>
      </c>
      <c r="L1457" s="1" t="s">
        <v>655</v>
      </c>
      <c r="M1457" s="241" t="s">
        <v>618</v>
      </c>
      <c r="N1457" s="28" t="s">
        <v>1169</v>
      </c>
    </row>
    <row r="1458" spans="1:14">
      <c r="A1458" s="1" t="s">
        <v>856</v>
      </c>
      <c r="B1458" s="1" t="s">
        <v>651</v>
      </c>
      <c r="C1458" s="230">
        <v>45885.354166666664</v>
      </c>
      <c r="D1458" s="230">
        <v>45885.354166666664</v>
      </c>
      <c r="E1458" s="230">
        <v>45885.395833333336</v>
      </c>
      <c r="F1458" s="224">
        <f t="shared" si="22"/>
        <v>4.1666666671517305E-2</v>
      </c>
      <c r="G1458" s="1" t="s">
        <v>613</v>
      </c>
      <c r="I1458" s="1" t="s">
        <v>614</v>
      </c>
      <c r="J1458" s="1" t="s">
        <v>615</v>
      </c>
      <c r="K1458" s="1" t="s">
        <v>1183</v>
      </c>
      <c r="L1458" s="1" t="s">
        <v>655</v>
      </c>
      <c r="M1458" s="241" t="s">
        <v>618</v>
      </c>
      <c r="N1458" s="28" t="s">
        <v>1169</v>
      </c>
    </row>
    <row r="1459" spans="1:14">
      <c r="A1459" s="1" t="s">
        <v>729</v>
      </c>
      <c r="B1459" s="1" t="s">
        <v>745</v>
      </c>
      <c r="C1459" s="230">
        <v>45885.383333333331</v>
      </c>
      <c r="D1459" s="230">
        <v>45885.383333333331</v>
      </c>
      <c r="E1459" s="230">
        <v>45885.484722222223</v>
      </c>
      <c r="F1459" s="224">
        <f t="shared" si="22"/>
        <v>0.10138888889196096</v>
      </c>
      <c r="G1459" s="1" t="s">
        <v>613</v>
      </c>
      <c r="I1459" s="1" t="s">
        <v>614</v>
      </c>
      <c r="J1459" s="1" t="s">
        <v>615</v>
      </c>
      <c r="K1459" s="1" t="s">
        <v>1183</v>
      </c>
      <c r="L1459" s="1" t="s">
        <v>655</v>
      </c>
      <c r="M1459" s="241" t="s">
        <v>618</v>
      </c>
      <c r="N1459" s="28" t="s">
        <v>1184</v>
      </c>
    </row>
    <row r="1460" spans="1:14">
      <c r="A1460" s="1" t="s">
        <v>729</v>
      </c>
      <c r="B1460" s="1" t="s">
        <v>744</v>
      </c>
      <c r="C1460" s="230">
        <v>45885.383333333331</v>
      </c>
      <c r="D1460" s="230">
        <v>45885.383333333331</v>
      </c>
      <c r="E1460" s="230">
        <v>45885.484722222223</v>
      </c>
      <c r="F1460" s="224">
        <f t="shared" si="22"/>
        <v>0.10138888889196096</v>
      </c>
      <c r="G1460" s="1" t="s">
        <v>613</v>
      </c>
      <c r="I1460" s="1" t="s">
        <v>614</v>
      </c>
      <c r="J1460" s="1" t="s">
        <v>615</v>
      </c>
      <c r="K1460" s="1" t="s">
        <v>1183</v>
      </c>
      <c r="L1460" s="1" t="s">
        <v>655</v>
      </c>
      <c r="M1460" s="241" t="s">
        <v>618</v>
      </c>
      <c r="N1460" s="28" t="s">
        <v>1184</v>
      </c>
    </row>
    <row r="1461" spans="1:14">
      <c r="A1461" s="1" t="s">
        <v>729</v>
      </c>
      <c r="B1461" s="1" t="s">
        <v>733</v>
      </c>
      <c r="C1461" s="230">
        <v>45885.383333333331</v>
      </c>
      <c r="D1461" s="230">
        <v>45885.383333333331</v>
      </c>
      <c r="E1461" s="230">
        <v>45885.484722222223</v>
      </c>
      <c r="F1461" s="224">
        <f t="shared" si="22"/>
        <v>0.10138888889196096</v>
      </c>
      <c r="G1461" s="1" t="s">
        <v>613</v>
      </c>
      <c r="I1461" s="1" t="s">
        <v>614</v>
      </c>
      <c r="J1461" s="1" t="s">
        <v>615</v>
      </c>
      <c r="K1461" s="1" t="s">
        <v>1183</v>
      </c>
      <c r="L1461" s="1" t="s">
        <v>655</v>
      </c>
      <c r="M1461" s="241" t="s">
        <v>618</v>
      </c>
      <c r="N1461" s="28" t="s">
        <v>1184</v>
      </c>
    </row>
    <row r="1462" spans="1:14">
      <c r="A1462" s="1" t="s">
        <v>729</v>
      </c>
      <c r="B1462" s="1" t="s">
        <v>742</v>
      </c>
      <c r="C1462" s="230">
        <v>45885.383333333331</v>
      </c>
      <c r="D1462" s="230">
        <v>45885.383333333331</v>
      </c>
      <c r="E1462" s="230">
        <v>45885.484722222223</v>
      </c>
      <c r="F1462" s="224">
        <f t="shared" si="22"/>
        <v>0.10138888889196096</v>
      </c>
      <c r="G1462" s="1" t="s">
        <v>613</v>
      </c>
      <c r="I1462" s="1" t="s">
        <v>614</v>
      </c>
      <c r="J1462" s="1" t="s">
        <v>615</v>
      </c>
      <c r="K1462" s="1" t="s">
        <v>1183</v>
      </c>
      <c r="L1462" s="1" t="s">
        <v>655</v>
      </c>
      <c r="M1462" s="241" t="s">
        <v>618</v>
      </c>
      <c r="N1462" s="28" t="s">
        <v>1184</v>
      </c>
    </row>
    <row r="1463" spans="1:14">
      <c r="A1463" s="1" t="s">
        <v>729</v>
      </c>
      <c r="B1463" s="1" t="s">
        <v>737</v>
      </c>
      <c r="C1463" s="230">
        <v>45885.383333333331</v>
      </c>
      <c r="D1463" s="230">
        <v>45885.383333333331</v>
      </c>
      <c r="E1463" s="230">
        <v>45885.484722222223</v>
      </c>
      <c r="F1463" s="224">
        <f t="shared" si="22"/>
        <v>0.10138888889196096</v>
      </c>
      <c r="G1463" s="1" t="s">
        <v>613</v>
      </c>
      <c r="I1463" s="1" t="s">
        <v>614</v>
      </c>
      <c r="J1463" s="1" t="s">
        <v>615</v>
      </c>
      <c r="K1463" s="1" t="s">
        <v>1183</v>
      </c>
      <c r="L1463" s="1" t="s">
        <v>655</v>
      </c>
      <c r="M1463" s="241" t="s">
        <v>618</v>
      </c>
      <c r="N1463" s="28" t="s">
        <v>1184</v>
      </c>
    </row>
    <row r="1464" spans="1:14">
      <c r="A1464" s="1" t="s">
        <v>729</v>
      </c>
      <c r="B1464" s="1" t="s">
        <v>745</v>
      </c>
      <c r="C1464" s="230">
        <v>45885.383333333331</v>
      </c>
      <c r="D1464" s="230">
        <v>45885.383333333331</v>
      </c>
      <c r="E1464" s="230">
        <v>45885.484722222223</v>
      </c>
      <c r="F1464" s="224">
        <f t="shared" si="22"/>
        <v>0.10138888889196096</v>
      </c>
      <c r="G1464" s="1" t="s">
        <v>613</v>
      </c>
      <c r="I1464" s="1" t="s">
        <v>614</v>
      </c>
      <c r="J1464" s="1" t="s">
        <v>615</v>
      </c>
      <c r="K1464" s="1" t="s">
        <v>1183</v>
      </c>
      <c r="L1464" s="1" t="s">
        <v>655</v>
      </c>
      <c r="M1464" s="241" t="s">
        <v>618</v>
      </c>
      <c r="N1464" s="28" t="s">
        <v>1184</v>
      </c>
    </row>
    <row r="1465" spans="1:14">
      <c r="A1465" s="1" t="s">
        <v>729</v>
      </c>
      <c r="B1465" s="1" t="s">
        <v>745</v>
      </c>
      <c r="C1465" s="230">
        <v>45885.383333333331</v>
      </c>
      <c r="D1465" s="230">
        <v>45885.383333333331</v>
      </c>
      <c r="E1465" s="230">
        <v>45885.484722222223</v>
      </c>
      <c r="F1465" s="224">
        <f t="shared" si="22"/>
        <v>0.10138888889196096</v>
      </c>
      <c r="G1465" s="1" t="s">
        <v>613</v>
      </c>
      <c r="I1465" s="1" t="s">
        <v>614</v>
      </c>
      <c r="J1465" s="1" t="s">
        <v>615</v>
      </c>
      <c r="K1465" s="1" t="s">
        <v>1183</v>
      </c>
      <c r="L1465" s="1" t="s">
        <v>655</v>
      </c>
      <c r="M1465" s="241" t="s">
        <v>618</v>
      </c>
      <c r="N1465" s="28" t="s">
        <v>1184</v>
      </c>
    </row>
    <row r="1466" spans="1:14">
      <c r="A1466" s="1" t="s">
        <v>729</v>
      </c>
      <c r="B1466" s="1" t="s">
        <v>744</v>
      </c>
      <c r="C1466" s="230">
        <v>45885.383333333331</v>
      </c>
      <c r="D1466" s="230">
        <v>45885.383333333331</v>
      </c>
      <c r="E1466" s="230">
        <v>45885.484722222223</v>
      </c>
      <c r="F1466" s="224">
        <f t="shared" si="22"/>
        <v>0.10138888889196096</v>
      </c>
      <c r="G1466" s="1" t="s">
        <v>613</v>
      </c>
      <c r="I1466" s="1" t="s">
        <v>614</v>
      </c>
      <c r="J1466" s="1" t="s">
        <v>615</v>
      </c>
      <c r="K1466" s="1" t="s">
        <v>1183</v>
      </c>
      <c r="L1466" s="1" t="s">
        <v>655</v>
      </c>
      <c r="M1466" s="241" t="s">
        <v>618</v>
      </c>
      <c r="N1466" s="28" t="s">
        <v>1184</v>
      </c>
    </row>
    <row r="1467" spans="1:14">
      <c r="A1467" s="1" t="s">
        <v>729</v>
      </c>
      <c r="B1467" s="1" t="s">
        <v>745</v>
      </c>
      <c r="C1467" s="230">
        <v>45885.383333333331</v>
      </c>
      <c r="D1467" s="230">
        <v>45885.383333333331</v>
      </c>
      <c r="E1467" s="230">
        <v>45885.484722222223</v>
      </c>
      <c r="F1467" s="224">
        <f t="shared" si="22"/>
        <v>0.10138888889196096</v>
      </c>
      <c r="G1467" s="1" t="s">
        <v>613</v>
      </c>
      <c r="I1467" s="1" t="s">
        <v>614</v>
      </c>
      <c r="J1467" s="1" t="s">
        <v>615</v>
      </c>
      <c r="K1467" s="1" t="s">
        <v>1183</v>
      </c>
      <c r="L1467" s="1" t="s">
        <v>655</v>
      </c>
      <c r="M1467" s="241" t="s">
        <v>618</v>
      </c>
      <c r="N1467" s="28" t="s">
        <v>1184</v>
      </c>
    </row>
    <row r="1468" spans="1:14">
      <c r="A1468" s="1" t="s">
        <v>729</v>
      </c>
      <c r="B1468" s="1" t="s">
        <v>742</v>
      </c>
      <c r="C1468" s="230">
        <v>45885.383333333331</v>
      </c>
      <c r="D1468" s="230">
        <v>45885.383333333331</v>
      </c>
      <c r="E1468" s="230">
        <v>45885.484722222223</v>
      </c>
      <c r="F1468" s="224">
        <f t="shared" si="22"/>
        <v>0.10138888889196096</v>
      </c>
      <c r="G1468" s="1" t="s">
        <v>613</v>
      </c>
      <c r="I1468" s="1" t="s">
        <v>614</v>
      </c>
      <c r="J1468" s="1" t="s">
        <v>615</v>
      </c>
      <c r="K1468" s="1" t="s">
        <v>1183</v>
      </c>
      <c r="L1468" s="1" t="s">
        <v>655</v>
      </c>
      <c r="M1468" s="241" t="s">
        <v>618</v>
      </c>
      <c r="N1468" s="28" t="s">
        <v>1184</v>
      </c>
    </row>
    <row r="1469" spans="1:14">
      <c r="A1469" s="1" t="s">
        <v>729</v>
      </c>
      <c r="B1469" s="1" t="s">
        <v>745</v>
      </c>
      <c r="C1469" s="230">
        <v>45885.383333333331</v>
      </c>
      <c r="D1469" s="230">
        <v>45885.383333333331</v>
      </c>
      <c r="E1469" s="230">
        <v>45885.484722222223</v>
      </c>
      <c r="F1469" s="224">
        <f t="shared" si="22"/>
        <v>0.10138888889196096</v>
      </c>
      <c r="G1469" s="1" t="s">
        <v>613</v>
      </c>
      <c r="I1469" s="1" t="s">
        <v>614</v>
      </c>
      <c r="J1469" s="1" t="s">
        <v>615</v>
      </c>
      <c r="K1469" s="1" t="s">
        <v>1183</v>
      </c>
      <c r="L1469" s="1" t="s">
        <v>655</v>
      </c>
      <c r="M1469" s="241" t="s">
        <v>618</v>
      </c>
      <c r="N1469" s="28" t="s">
        <v>1184</v>
      </c>
    </row>
    <row r="1470" spans="1:14">
      <c r="A1470" s="1" t="s">
        <v>729</v>
      </c>
      <c r="B1470" s="1" t="s">
        <v>745</v>
      </c>
      <c r="C1470" s="230">
        <v>45885.383333333331</v>
      </c>
      <c r="D1470" s="230">
        <v>45885.383333333331</v>
      </c>
      <c r="E1470" s="230">
        <v>45885.484722222223</v>
      </c>
      <c r="F1470" s="224">
        <f t="shared" si="22"/>
        <v>0.10138888889196096</v>
      </c>
      <c r="G1470" s="1" t="s">
        <v>613</v>
      </c>
      <c r="I1470" s="1" t="s">
        <v>614</v>
      </c>
      <c r="J1470" s="1" t="s">
        <v>615</v>
      </c>
      <c r="K1470" s="1" t="s">
        <v>1183</v>
      </c>
      <c r="L1470" s="1" t="s">
        <v>655</v>
      </c>
      <c r="M1470" s="241" t="s">
        <v>618</v>
      </c>
      <c r="N1470" s="28" t="s">
        <v>1184</v>
      </c>
    </row>
    <row r="1471" spans="1:14">
      <c r="A1471" s="1" t="s">
        <v>729</v>
      </c>
      <c r="B1471" s="1" t="s">
        <v>744</v>
      </c>
      <c r="C1471" s="230">
        <v>45885.383333333331</v>
      </c>
      <c r="D1471" s="230">
        <v>45885.383333333331</v>
      </c>
      <c r="E1471" s="230">
        <v>45885.484722222223</v>
      </c>
      <c r="F1471" s="224">
        <f t="shared" si="22"/>
        <v>0.10138888889196096</v>
      </c>
      <c r="G1471" s="1" t="s">
        <v>613</v>
      </c>
      <c r="I1471" s="1" t="s">
        <v>614</v>
      </c>
      <c r="J1471" s="1" t="s">
        <v>615</v>
      </c>
      <c r="K1471" s="1" t="s">
        <v>1183</v>
      </c>
      <c r="L1471" s="1" t="s">
        <v>655</v>
      </c>
      <c r="M1471" s="241" t="s">
        <v>618</v>
      </c>
      <c r="N1471" s="28" t="s">
        <v>1184</v>
      </c>
    </row>
    <row r="1472" spans="1:14">
      <c r="A1472" s="1" t="s">
        <v>729</v>
      </c>
      <c r="B1472" s="1" t="s">
        <v>745</v>
      </c>
      <c r="C1472" s="230">
        <v>45885.383333333331</v>
      </c>
      <c r="D1472" s="230">
        <v>45885.383333333331</v>
      </c>
      <c r="E1472" s="230">
        <v>45885.484722222223</v>
      </c>
      <c r="F1472" s="224">
        <f t="shared" si="22"/>
        <v>0.10138888889196096</v>
      </c>
      <c r="G1472" s="1" t="s">
        <v>613</v>
      </c>
      <c r="I1472" s="1" t="s">
        <v>614</v>
      </c>
      <c r="J1472" s="1" t="s">
        <v>615</v>
      </c>
      <c r="K1472" s="1" t="s">
        <v>1183</v>
      </c>
      <c r="L1472" s="1" t="s">
        <v>655</v>
      </c>
      <c r="M1472" s="241" t="s">
        <v>618</v>
      </c>
      <c r="N1472" s="28" t="s">
        <v>1184</v>
      </c>
    </row>
    <row r="1473" spans="1:14">
      <c r="A1473" s="1" t="s">
        <v>729</v>
      </c>
      <c r="B1473" s="1" t="s">
        <v>745</v>
      </c>
      <c r="C1473" s="230">
        <v>45885.383333333331</v>
      </c>
      <c r="D1473" s="230">
        <v>45885.383333333331</v>
      </c>
      <c r="E1473" s="230">
        <v>45885.484722222223</v>
      </c>
      <c r="F1473" s="224">
        <f t="shared" si="22"/>
        <v>0.10138888889196096</v>
      </c>
      <c r="G1473" s="1" t="s">
        <v>613</v>
      </c>
      <c r="I1473" s="1" t="s">
        <v>614</v>
      </c>
      <c r="J1473" s="1" t="s">
        <v>615</v>
      </c>
      <c r="K1473" s="1" t="s">
        <v>1183</v>
      </c>
      <c r="L1473" s="1" t="s">
        <v>655</v>
      </c>
      <c r="M1473" s="241" t="s">
        <v>618</v>
      </c>
      <c r="N1473" s="28" t="s">
        <v>1184</v>
      </c>
    </row>
    <row r="1474" spans="1:14">
      <c r="A1474" s="1" t="s">
        <v>729</v>
      </c>
      <c r="B1474" s="1" t="s">
        <v>745</v>
      </c>
      <c r="C1474" s="230">
        <v>45885.383333333331</v>
      </c>
      <c r="D1474" s="230">
        <v>45885.383333333331</v>
      </c>
      <c r="E1474" s="230">
        <v>45885.484722222223</v>
      </c>
      <c r="F1474" s="224">
        <f t="shared" ref="F1474:F1537" si="23">E1474-D1474</f>
        <v>0.10138888889196096</v>
      </c>
      <c r="G1474" s="1" t="s">
        <v>613</v>
      </c>
      <c r="I1474" s="1" t="s">
        <v>614</v>
      </c>
      <c r="J1474" s="1" t="s">
        <v>615</v>
      </c>
      <c r="K1474" s="1" t="s">
        <v>1183</v>
      </c>
      <c r="L1474" s="1" t="s">
        <v>655</v>
      </c>
      <c r="M1474" s="241" t="s">
        <v>618</v>
      </c>
      <c r="N1474" s="28" t="s">
        <v>1184</v>
      </c>
    </row>
    <row r="1475" spans="1:14">
      <c r="A1475" s="1" t="s">
        <v>729</v>
      </c>
      <c r="B1475" s="1" t="s">
        <v>745</v>
      </c>
      <c r="C1475" s="230">
        <v>45885.383333333331</v>
      </c>
      <c r="D1475" s="230">
        <v>45885.383333333331</v>
      </c>
      <c r="E1475" s="230">
        <v>45885.484722222223</v>
      </c>
      <c r="F1475" s="224">
        <f t="shared" si="23"/>
        <v>0.10138888889196096</v>
      </c>
      <c r="G1475" s="1" t="s">
        <v>613</v>
      </c>
      <c r="I1475" s="1" t="s">
        <v>614</v>
      </c>
      <c r="J1475" s="1" t="s">
        <v>615</v>
      </c>
      <c r="K1475" s="1" t="s">
        <v>1183</v>
      </c>
      <c r="L1475" s="1" t="s">
        <v>655</v>
      </c>
      <c r="M1475" s="241" t="s">
        <v>618</v>
      </c>
      <c r="N1475" s="28" t="s">
        <v>1184</v>
      </c>
    </row>
    <row r="1476" spans="1:14">
      <c r="A1476" s="225" t="s">
        <v>668</v>
      </c>
      <c r="B1476" s="123" t="s">
        <v>669</v>
      </c>
      <c r="C1476" s="230">
        <v>45885.385416666664</v>
      </c>
      <c r="D1476" s="230">
        <v>45885.385416666664</v>
      </c>
      <c r="E1476" s="230">
        <v>45885.479166666664</v>
      </c>
      <c r="F1476" s="224">
        <f t="shared" si="23"/>
        <v>9.375E-2</v>
      </c>
      <c r="G1476" s="1" t="s">
        <v>613</v>
      </c>
      <c r="I1476" s="1" t="s">
        <v>614</v>
      </c>
      <c r="J1476" s="1" t="s">
        <v>615</v>
      </c>
      <c r="K1476" s="1" t="s">
        <v>1183</v>
      </c>
      <c r="L1476" s="1" t="s">
        <v>655</v>
      </c>
      <c r="M1476" s="241" t="s">
        <v>618</v>
      </c>
      <c r="N1476" s="28" t="s">
        <v>1184</v>
      </c>
    </row>
    <row r="1477" spans="1:14">
      <c r="A1477" s="225" t="s">
        <v>668</v>
      </c>
      <c r="B1477" s="123" t="s">
        <v>670</v>
      </c>
      <c r="C1477" s="230">
        <v>45885.385416666664</v>
      </c>
      <c r="D1477" s="230">
        <v>45885.385416666664</v>
      </c>
      <c r="E1477" s="230">
        <v>45885.479166666664</v>
      </c>
      <c r="F1477" s="224">
        <f t="shared" si="23"/>
        <v>9.375E-2</v>
      </c>
      <c r="G1477" s="1" t="s">
        <v>613</v>
      </c>
      <c r="I1477" s="1" t="s">
        <v>614</v>
      </c>
      <c r="J1477" s="1" t="s">
        <v>615</v>
      </c>
      <c r="K1477" s="1" t="s">
        <v>1183</v>
      </c>
      <c r="L1477" s="1" t="s">
        <v>655</v>
      </c>
      <c r="M1477" s="241" t="s">
        <v>618</v>
      </c>
      <c r="N1477" s="28" t="s">
        <v>1184</v>
      </c>
    </row>
    <row r="1478" spans="1:14">
      <c r="A1478" s="225" t="s">
        <v>668</v>
      </c>
      <c r="B1478" s="123" t="s">
        <v>671</v>
      </c>
      <c r="C1478" s="230">
        <v>45885.385416666664</v>
      </c>
      <c r="D1478" s="230">
        <v>45885.385416666664</v>
      </c>
      <c r="E1478" s="230">
        <v>45885.479166608799</v>
      </c>
      <c r="F1478" s="224">
        <f t="shared" si="23"/>
        <v>9.3749942134309094E-2</v>
      </c>
      <c r="G1478" s="1" t="s">
        <v>613</v>
      </c>
      <c r="I1478" s="1" t="s">
        <v>614</v>
      </c>
      <c r="J1478" s="1" t="s">
        <v>615</v>
      </c>
      <c r="K1478" s="1" t="s">
        <v>1183</v>
      </c>
      <c r="L1478" s="1" t="s">
        <v>655</v>
      </c>
      <c r="M1478" s="241" t="s">
        <v>618</v>
      </c>
      <c r="N1478" s="28" t="s">
        <v>1184</v>
      </c>
    </row>
    <row r="1479" spans="1:14">
      <c r="A1479" s="225" t="s">
        <v>668</v>
      </c>
      <c r="B1479" s="123" t="s">
        <v>672</v>
      </c>
      <c r="C1479" s="230">
        <v>45885.385416666664</v>
      </c>
      <c r="D1479" s="230">
        <v>45885.385416666664</v>
      </c>
      <c r="E1479" s="230">
        <v>45885.479166608799</v>
      </c>
      <c r="F1479" s="224">
        <f t="shared" si="23"/>
        <v>9.3749942134309094E-2</v>
      </c>
      <c r="G1479" s="1" t="s">
        <v>613</v>
      </c>
      <c r="I1479" s="1" t="s">
        <v>614</v>
      </c>
      <c r="J1479" s="1" t="s">
        <v>615</v>
      </c>
      <c r="K1479" s="1" t="s">
        <v>1183</v>
      </c>
      <c r="L1479" s="1" t="s">
        <v>655</v>
      </c>
      <c r="M1479" s="241" t="s">
        <v>618</v>
      </c>
      <c r="N1479" s="28" t="s">
        <v>1184</v>
      </c>
    </row>
    <row r="1480" spans="1:14">
      <c r="A1480" s="225" t="s">
        <v>668</v>
      </c>
      <c r="B1480" s="123" t="s">
        <v>673</v>
      </c>
      <c r="C1480" s="230">
        <v>45885.385416666664</v>
      </c>
      <c r="D1480" s="230">
        <v>45885.385416666664</v>
      </c>
      <c r="E1480" s="230">
        <v>45885.479166608799</v>
      </c>
      <c r="F1480" s="224">
        <f t="shared" si="23"/>
        <v>9.3749942134309094E-2</v>
      </c>
      <c r="G1480" s="1" t="s">
        <v>613</v>
      </c>
      <c r="I1480" s="1" t="s">
        <v>614</v>
      </c>
      <c r="J1480" s="1" t="s">
        <v>615</v>
      </c>
      <c r="K1480" s="1" t="s">
        <v>1183</v>
      </c>
      <c r="L1480" s="1" t="s">
        <v>655</v>
      </c>
      <c r="M1480" s="241" t="s">
        <v>618</v>
      </c>
      <c r="N1480" s="28" t="s">
        <v>1184</v>
      </c>
    </row>
    <row r="1481" spans="1:14">
      <c r="A1481" s="225" t="s">
        <v>668</v>
      </c>
      <c r="B1481" s="123" t="s">
        <v>674</v>
      </c>
      <c r="C1481" s="230">
        <v>45885.385416666664</v>
      </c>
      <c r="D1481" s="230">
        <v>45885.385416666664</v>
      </c>
      <c r="E1481" s="230">
        <v>45885.479166608799</v>
      </c>
      <c r="F1481" s="224">
        <f t="shared" si="23"/>
        <v>9.3749942134309094E-2</v>
      </c>
      <c r="G1481" s="1" t="s">
        <v>613</v>
      </c>
      <c r="I1481" s="1" t="s">
        <v>614</v>
      </c>
      <c r="J1481" s="1" t="s">
        <v>615</v>
      </c>
      <c r="K1481" s="1" t="s">
        <v>1183</v>
      </c>
      <c r="L1481" s="1" t="s">
        <v>655</v>
      </c>
      <c r="M1481" s="241" t="s">
        <v>618</v>
      </c>
      <c r="N1481" s="28" t="s">
        <v>1184</v>
      </c>
    </row>
    <row r="1482" spans="1:14">
      <c r="A1482" s="225" t="s">
        <v>668</v>
      </c>
      <c r="B1482" s="123" t="s">
        <v>675</v>
      </c>
      <c r="C1482" s="230">
        <v>45885.385416666664</v>
      </c>
      <c r="D1482" s="230">
        <v>45885.385416666664</v>
      </c>
      <c r="E1482" s="230">
        <v>45885.479166608799</v>
      </c>
      <c r="F1482" s="224">
        <f t="shared" si="23"/>
        <v>9.3749942134309094E-2</v>
      </c>
      <c r="G1482" s="1" t="s">
        <v>613</v>
      </c>
      <c r="I1482" s="1" t="s">
        <v>614</v>
      </c>
      <c r="J1482" s="1" t="s">
        <v>615</v>
      </c>
      <c r="K1482" s="1" t="s">
        <v>1183</v>
      </c>
      <c r="L1482" s="1" t="s">
        <v>655</v>
      </c>
      <c r="M1482" s="241" t="s">
        <v>618</v>
      </c>
      <c r="N1482" s="28" t="s">
        <v>1184</v>
      </c>
    </row>
    <row r="1483" spans="1:14">
      <c r="A1483" s="225" t="s">
        <v>668</v>
      </c>
      <c r="B1483" s="123" t="s">
        <v>676</v>
      </c>
      <c r="C1483" s="230">
        <v>45885.385416666664</v>
      </c>
      <c r="D1483" s="230">
        <v>45885.385416666664</v>
      </c>
      <c r="E1483" s="230">
        <v>45885.479166608799</v>
      </c>
      <c r="F1483" s="224">
        <f t="shared" si="23"/>
        <v>9.3749942134309094E-2</v>
      </c>
      <c r="G1483" s="1" t="s">
        <v>613</v>
      </c>
      <c r="I1483" s="1" t="s">
        <v>614</v>
      </c>
      <c r="J1483" s="1" t="s">
        <v>615</v>
      </c>
      <c r="K1483" s="1" t="s">
        <v>1183</v>
      </c>
      <c r="L1483" s="1" t="s">
        <v>655</v>
      </c>
      <c r="M1483" s="241" t="s">
        <v>618</v>
      </c>
      <c r="N1483" s="28" t="s">
        <v>1184</v>
      </c>
    </row>
    <row r="1484" spans="1:14">
      <c r="A1484" s="225" t="s">
        <v>668</v>
      </c>
      <c r="B1484" s="123" t="s">
        <v>677</v>
      </c>
      <c r="C1484" s="230">
        <v>45885.385416666664</v>
      </c>
      <c r="D1484" s="230">
        <v>45885.385416666664</v>
      </c>
      <c r="E1484" s="230">
        <v>45885.479166608799</v>
      </c>
      <c r="F1484" s="224">
        <f t="shared" si="23"/>
        <v>9.3749942134309094E-2</v>
      </c>
      <c r="G1484" s="1" t="s">
        <v>613</v>
      </c>
      <c r="I1484" s="1" t="s">
        <v>614</v>
      </c>
      <c r="J1484" s="1" t="s">
        <v>615</v>
      </c>
      <c r="K1484" s="1" t="s">
        <v>1183</v>
      </c>
      <c r="L1484" s="1" t="s">
        <v>655</v>
      </c>
      <c r="M1484" s="241" t="s">
        <v>618</v>
      </c>
      <c r="N1484" s="28" t="s">
        <v>1184</v>
      </c>
    </row>
    <row r="1485" spans="1:14">
      <c r="A1485" s="225" t="s">
        <v>668</v>
      </c>
      <c r="B1485" s="123" t="s">
        <v>678</v>
      </c>
      <c r="C1485" s="230">
        <v>45885.385416666664</v>
      </c>
      <c r="D1485" s="230">
        <v>45885.385416666664</v>
      </c>
      <c r="E1485" s="230">
        <v>45885.479166608799</v>
      </c>
      <c r="F1485" s="224">
        <f t="shared" si="23"/>
        <v>9.3749942134309094E-2</v>
      </c>
      <c r="G1485" s="1" t="s">
        <v>613</v>
      </c>
      <c r="I1485" s="1" t="s">
        <v>614</v>
      </c>
      <c r="J1485" s="1" t="s">
        <v>615</v>
      </c>
      <c r="K1485" s="1" t="s">
        <v>1183</v>
      </c>
      <c r="L1485" s="1" t="s">
        <v>655</v>
      </c>
      <c r="M1485" s="241" t="s">
        <v>618</v>
      </c>
      <c r="N1485" s="28" t="s">
        <v>1184</v>
      </c>
    </row>
    <row r="1486" spans="1:14">
      <c r="A1486" s="225" t="s">
        <v>668</v>
      </c>
      <c r="B1486" s="123" t="s">
        <v>679</v>
      </c>
      <c r="C1486" s="230">
        <v>45885.385416666664</v>
      </c>
      <c r="D1486" s="230">
        <v>45885.385416666664</v>
      </c>
      <c r="E1486" s="230">
        <v>45885.479166608799</v>
      </c>
      <c r="F1486" s="224">
        <f t="shared" si="23"/>
        <v>9.3749942134309094E-2</v>
      </c>
      <c r="G1486" s="1" t="s">
        <v>613</v>
      </c>
      <c r="I1486" s="1" t="s">
        <v>614</v>
      </c>
      <c r="J1486" s="1" t="s">
        <v>615</v>
      </c>
      <c r="K1486" s="1" t="s">
        <v>1183</v>
      </c>
      <c r="L1486" s="1" t="s">
        <v>655</v>
      </c>
      <c r="M1486" s="241" t="s">
        <v>618</v>
      </c>
      <c r="N1486" s="28" t="s">
        <v>1184</v>
      </c>
    </row>
    <row r="1487" spans="1:14">
      <c r="A1487" s="225" t="s">
        <v>668</v>
      </c>
      <c r="B1487" s="123" t="s">
        <v>680</v>
      </c>
      <c r="C1487" s="230">
        <v>45885.385416666664</v>
      </c>
      <c r="D1487" s="230">
        <v>45885.385416666664</v>
      </c>
      <c r="E1487" s="230">
        <v>45885.479166608799</v>
      </c>
      <c r="F1487" s="224">
        <f t="shared" si="23"/>
        <v>9.3749942134309094E-2</v>
      </c>
      <c r="G1487" s="1" t="s">
        <v>613</v>
      </c>
      <c r="I1487" s="1" t="s">
        <v>614</v>
      </c>
      <c r="J1487" s="1" t="s">
        <v>615</v>
      </c>
      <c r="K1487" s="1" t="s">
        <v>1183</v>
      </c>
      <c r="L1487" s="1" t="s">
        <v>655</v>
      </c>
      <c r="M1487" s="241" t="s">
        <v>618</v>
      </c>
      <c r="N1487" s="28" t="s">
        <v>1184</v>
      </c>
    </row>
    <row r="1488" spans="1:14">
      <c r="A1488" s="225" t="s">
        <v>668</v>
      </c>
      <c r="B1488" s="123" t="s">
        <v>681</v>
      </c>
      <c r="C1488" s="230">
        <v>45885.385416666664</v>
      </c>
      <c r="D1488" s="230">
        <v>45885.385416666664</v>
      </c>
      <c r="E1488" s="230">
        <v>45885.479166608799</v>
      </c>
      <c r="F1488" s="224">
        <f t="shared" si="23"/>
        <v>9.3749942134309094E-2</v>
      </c>
      <c r="G1488" s="1" t="s">
        <v>613</v>
      </c>
      <c r="I1488" s="1" t="s">
        <v>614</v>
      </c>
      <c r="J1488" s="1" t="s">
        <v>615</v>
      </c>
      <c r="K1488" s="1" t="s">
        <v>1183</v>
      </c>
      <c r="L1488" s="1" t="s">
        <v>655</v>
      </c>
      <c r="M1488" s="241" t="s">
        <v>618</v>
      </c>
      <c r="N1488" s="28" t="s">
        <v>1184</v>
      </c>
    </row>
    <row r="1489" spans="1:14">
      <c r="A1489" s="225" t="s">
        <v>668</v>
      </c>
      <c r="B1489" s="123" t="s">
        <v>682</v>
      </c>
      <c r="C1489" s="230">
        <v>45885.385416666664</v>
      </c>
      <c r="D1489" s="230">
        <v>45885.385416666664</v>
      </c>
      <c r="E1489" s="230">
        <v>45885.479166608799</v>
      </c>
      <c r="F1489" s="224">
        <f t="shared" si="23"/>
        <v>9.3749942134309094E-2</v>
      </c>
      <c r="G1489" s="1" t="s">
        <v>613</v>
      </c>
      <c r="I1489" s="1" t="s">
        <v>614</v>
      </c>
      <c r="J1489" s="1" t="s">
        <v>615</v>
      </c>
      <c r="K1489" s="1" t="s">
        <v>1183</v>
      </c>
      <c r="L1489" s="1" t="s">
        <v>655</v>
      </c>
      <c r="M1489" s="241" t="s">
        <v>618</v>
      </c>
      <c r="N1489" s="28" t="s">
        <v>1184</v>
      </c>
    </row>
    <row r="1490" spans="1:14">
      <c r="A1490" s="225" t="s">
        <v>668</v>
      </c>
      <c r="B1490" s="123" t="s">
        <v>683</v>
      </c>
      <c r="C1490" s="230">
        <v>45885.385416666664</v>
      </c>
      <c r="D1490" s="230">
        <v>45885.385416666664</v>
      </c>
      <c r="E1490" s="230">
        <v>45885.479166608799</v>
      </c>
      <c r="F1490" s="224">
        <f t="shared" si="23"/>
        <v>9.3749942134309094E-2</v>
      </c>
      <c r="G1490" s="1" t="s">
        <v>613</v>
      </c>
      <c r="I1490" s="1" t="s">
        <v>614</v>
      </c>
      <c r="J1490" s="1" t="s">
        <v>615</v>
      </c>
      <c r="K1490" s="1" t="s">
        <v>1183</v>
      </c>
      <c r="L1490" s="1" t="s">
        <v>655</v>
      </c>
      <c r="M1490" s="241" t="s">
        <v>618</v>
      </c>
      <c r="N1490" s="28" t="s">
        <v>1184</v>
      </c>
    </row>
    <row r="1491" spans="1:14">
      <c r="A1491" s="225" t="s">
        <v>668</v>
      </c>
      <c r="B1491" s="123" t="s">
        <v>684</v>
      </c>
      <c r="C1491" s="230">
        <v>45885.385416666664</v>
      </c>
      <c r="D1491" s="230">
        <v>45885.385416666664</v>
      </c>
      <c r="E1491" s="230">
        <v>45885.479166608799</v>
      </c>
      <c r="F1491" s="224">
        <f t="shared" si="23"/>
        <v>9.3749942134309094E-2</v>
      </c>
      <c r="G1491" s="1" t="s">
        <v>613</v>
      </c>
      <c r="I1491" s="1" t="s">
        <v>614</v>
      </c>
      <c r="J1491" s="1" t="s">
        <v>615</v>
      </c>
      <c r="K1491" s="1" t="s">
        <v>1183</v>
      </c>
      <c r="L1491" s="1" t="s">
        <v>655</v>
      </c>
      <c r="M1491" s="241" t="s">
        <v>618</v>
      </c>
      <c r="N1491" s="28" t="s">
        <v>1184</v>
      </c>
    </row>
    <row r="1492" spans="1:14">
      <c r="A1492" s="225" t="s">
        <v>668</v>
      </c>
      <c r="B1492" s="123" t="s">
        <v>685</v>
      </c>
      <c r="C1492" s="230">
        <v>45885.385416666664</v>
      </c>
      <c r="D1492" s="230">
        <v>45885.385416666664</v>
      </c>
      <c r="E1492" s="230">
        <v>45885.479166608799</v>
      </c>
      <c r="F1492" s="224">
        <f t="shared" si="23"/>
        <v>9.3749942134309094E-2</v>
      </c>
      <c r="G1492" s="1" t="s">
        <v>613</v>
      </c>
      <c r="I1492" s="1" t="s">
        <v>614</v>
      </c>
      <c r="J1492" s="1" t="s">
        <v>615</v>
      </c>
      <c r="K1492" s="1" t="s">
        <v>1183</v>
      </c>
      <c r="L1492" s="1" t="s">
        <v>655</v>
      </c>
      <c r="M1492" s="241" t="s">
        <v>618</v>
      </c>
      <c r="N1492" s="28" t="s">
        <v>1184</v>
      </c>
    </row>
    <row r="1493" spans="1:14">
      <c r="A1493" s="225" t="s">
        <v>668</v>
      </c>
      <c r="B1493" s="123" t="s">
        <v>686</v>
      </c>
      <c r="C1493" s="230">
        <v>45885.385416666664</v>
      </c>
      <c r="D1493" s="230">
        <v>45885.385416666664</v>
      </c>
      <c r="E1493" s="230">
        <v>45885.479166608799</v>
      </c>
      <c r="F1493" s="224">
        <f t="shared" si="23"/>
        <v>9.3749942134309094E-2</v>
      </c>
      <c r="G1493" s="1" t="s">
        <v>613</v>
      </c>
      <c r="I1493" s="1" t="s">
        <v>614</v>
      </c>
      <c r="J1493" s="1" t="s">
        <v>615</v>
      </c>
      <c r="K1493" s="1" t="s">
        <v>1183</v>
      </c>
      <c r="L1493" s="1" t="s">
        <v>655</v>
      </c>
      <c r="M1493" s="241" t="s">
        <v>618</v>
      </c>
      <c r="N1493" s="28" t="s">
        <v>1184</v>
      </c>
    </row>
    <row r="1494" spans="1:14">
      <c r="A1494" s="225" t="s">
        <v>668</v>
      </c>
      <c r="B1494" s="123" t="s">
        <v>687</v>
      </c>
      <c r="C1494" s="230">
        <v>45885.385416666664</v>
      </c>
      <c r="D1494" s="230">
        <v>45885.385416666664</v>
      </c>
      <c r="E1494" s="230">
        <v>45885.479166608799</v>
      </c>
      <c r="F1494" s="224">
        <f t="shared" si="23"/>
        <v>9.3749942134309094E-2</v>
      </c>
      <c r="G1494" s="1" t="s">
        <v>613</v>
      </c>
      <c r="I1494" s="1" t="s">
        <v>614</v>
      </c>
      <c r="J1494" s="1" t="s">
        <v>615</v>
      </c>
      <c r="K1494" s="1" t="s">
        <v>1183</v>
      </c>
      <c r="L1494" s="1" t="s">
        <v>655</v>
      </c>
      <c r="M1494" s="241" t="s">
        <v>618</v>
      </c>
      <c r="N1494" s="28" t="s">
        <v>1184</v>
      </c>
    </row>
    <row r="1495" spans="1:14">
      <c r="A1495" s="225" t="s">
        <v>668</v>
      </c>
      <c r="B1495" s="123" t="s">
        <v>688</v>
      </c>
      <c r="C1495" s="230">
        <v>45885.385416666664</v>
      </c>
      <c r="D1495" s="230">
        <v>45885.385416666664</v>
      </c>
      <c r="E1495" s="230">
        <v>45885.479166608799</v>
      </c>
      <c r="F1495" s="224">
        <f t="shared" si="23"/>
        <v>9.3749942134309094E-2</v>
      </c>
      <c r="G1495" s="1" t="s">
        <v>613</v>
      </c>
      <c r="I1495" s="1" t="s">
        <v>614</v>
      </c>
      <c r="J1495" s="1" t="s">
        <v>615</v>
      </c>
      <c r="K1495" s="1" t="s">
        <v>1183</v>
      </c>
      <c r="L1495" s="1" t="s">
        <v>655</v>
      </c>
      <c r="M1495" s="241" t="s">
        <v>618</v>
      </c>
      <c r="N1495" s="28" t="s">
        <v>1184</v>
      </c>
    </row>
    <row r="1496" spans="1:14">
      <c r="A1496" s="225" t="s">
        <v>668</v>
      </c>
      <c r="B1496" s="123" t="s">
        <v>689</v>
      </c>
      <c r="C1496" s="230">
        <v>45885.385416666664</v>
      </c>
      <c r="D1496" s="230">
        <v>45885.385416666664</v>
      </c>
      <c r="E1496" s="230">
        <v>45885.479166608799</v>
      </c>
      <c r="F1496" s="224">
        <f t="shared" si="23"/>
        <v>9.3749942134309094E-2</v>
      </c>
      <c r="G1496" s="1" t="s">
        <v>613</v>
      </c>
      <c r="I1496" s="1" t="s">
        <v>614</v>
      </c>
      <c r="J1496" s="1" t="s">
        <v>615</v>
      </c>
      <c r="K1496" s="1" t="s">
        <v>1183</v>
      </c>
      <c r="L1496" s="1" t="s">
        <v>655</v>
      </c>
      <c r="M1496" s="241" t="s">
        <v>618</v>
      </c>
      <c r="N1496" s="28" t="s">
        <v>1184</v>
      </c>
    </row>
    <row r="1497" spans="1:14">
      <c r="A1497" s="225" t="s">
        <v>668</v>
      </c>
      <c r="B1497" s="123" t="s">
        <v>690</v>
      </c>
      <c r="C1497" s="230">
        <v>45885.385416666664</v>
      </c>
      <c r="D1497" s="230">
        <v>45885.385416666664</v>
      </c>
      <c r="E1497" s="230">
        <v>45885.479166608799</v>
      </c>
      <c r="F1497" s="224">
        <f t="shared" si="23"/>
        <v>9.3749942134309094E-2</v>
      </c>
      <c r="G1497" s="1" t="s">
        <v>613</v>
      </c>
      <c r="I1497" s="1" t="s">
        <v>614</v>
      </c>
      <c r="J1497" s="1" t="s">
        <v>615</v>
      </c>
      <c r="K1497" s="1" t="s">
        <v>1183</v>
      </c>
      <c r="L1497" s="1" t="s">
        <v>655</v>
      </c>
      <c r="M1497" s="241" t="s">
        <v>618</v>
      </c>
      <c r="N1497" s="28" t="s">
        <v>1184</v>
      </c>
    </row>
    <row r="1498" spans="1:14">
      <c r="A1498" s="225" t="s">
        <v>668</v>
      </c>
      <c r="B1498" s="123" t="s">
        <v>691</v>
      </c>
      <c r="C1498" s="230">
        <v>45885.385416666664</v>
      </c>
      <c r="D1498" s="230">
        <v>45885.385416666664</v>
      </c>
      <c r="E1498" s="230">
        <v>45885.479166608799</v>
      </c>
      <c r="F1498" s="224">
        <f t="shared" si="23"/>
        <v>9.3749942134309094E-2</v>
      </c>
      <c r="G1498" s="1" t="s">
        <v>613</v>
      </c>
      <c r="I1498" s="1" t="s">
        <v>614</v>
      </c>
      <c r="J1498" s="1" t="s">
        <v>615</v>
      </c>
      <c r="K1498" s="1" t="s">
        <v>1183</v>
      </c>
      <c r="L1498" s="1" t="s">
        <v>655</v>
      </c>
      <c r="M1498" s="241" t="s">
        <v>618</v>
      </c>
      <c r="N1498" s="28" t="s">
        <v>1184</v>
      </c>
    </row>
    <row r="1499" spans="1:14">
      <c r="A1499" s="225" t="s">
        <v>668</v>
      </c>
      <c r="B1499" s="123" t="s">
        <v>692</v>
      </c>
      <c r="C1499" s="230">
        <v>45885.385416666664</v>
      </c>
      <c r="D1499" s="230">
        <v>45885.385416666664</v>
      </c>
      <c r="E1499" s="230">
        <v>45885.479166608799</v>
      </c>
      <c r="F1499" s="224">
        <f t="shared" si="23"/>
        <v>9.3749942134309094E-2</v>
      </c>
      <c r="G1499" s="1" t="s">
        <v>613</v>
      </c>
      <c r="I1499" s="1" t="s">
        <v>614</v>
      </c>
      <c r="J1499" s="1" t="s">
        <v>615</v>
      </c>
      <c r="K1499" s="1" t="s">
        <v>1183</v>
      </c>
      <c r="L1499" s="1" t="s">
        <v>655</v>
      </c>
      <c r="M1499" s="241" t="s">
        <v>618</v>
      </c>
      <c r="N1499" s="28" t="s">
        <v>1184</v>
      </c>
    </row>
    <row r="1500" spans="1:14">
      <c r="A1500" s="225" t="s">
        <v>668</v>
      </c>
      <c r="B1500" s="123" t="s">
        <v>693</v>
      </c>
      <c r="C1500" s="230">
        <v>45885.385416666664</v>
      </c>
      <c r="D1500" s="230">
        <v>45885.385416666664</v>
      </c>
      <c r="E1500" s="230">
        <v>45885.479166608799</v>
      </c>
      <c r="F1500" s="224">
        <f t="shared" si="23"/>
        <v>9.3749942134309094E-2</v>
      </c>
      <c r="G1500" s="1" t="s">
        <v>613</v>
      </c>
      <c r="I1500" s="1" t="s">
        <v>614</v>
      </c>
      <c r="J1500" s="1" t="s">
        <v>615</v>
      </c>
      <c r="K1500" s="1" t="s">
        <v>1183</v>
      </c>
      <c r="L1500" s="1" t="s">
        <v>655</v>
      </c>
      <c r="M1500" s="241" t="s">
        <v>618</v>
      </c>
      <c r="N1500" s="28" t="s">
        <v>1184</v>
      </c>
    </row>
    <row r="1501" spans="1:14">
      <c r="A1501" s="225" t="s">
        <v>668</v>
      </c>
      <c r="B1501" s="123" t="s">
        <v>694</v>
      </c>
      <c r="C1501" s="230">
        <v>45885.385416666664</v>
      </c>
      <c r="D1501" s="230">
        <v>45885.385416666664</v>
      </c>
      <c r="E1501" s="230">
        <v>45885.479166608799</v>
      </c>
      <c r="F1501" s="224">
        <f t="shared" si="23"/>
        <v>9.3749942134309094E-2</v>
      </c>
      <c r="G1501" s="1" t="s">
        <v>613</v>
      </c>
      <c r="I1501" s="1" t="s">
        <v>614</v>
      </c>
      <c r="J1501" s="1" t="s">
        <v>615</v>
      </c>
      <c r="K1501" s="1" t="s">
        <v>1183</v>
      </c>
      <c r="L1501" s="1" t="s">
        <v>655</v>
      </c>
      <c r="M1501" s="241" t="s">
        <v>618</v>
      </c>
      <c r="N1501" s="28" t="s">
        <v>1184</v>
      </c>
    </row>
    <row r="1502" spans="1:14">
      <c r="A1502" s="225" t="s">
        <v>668</v>
      </c>
      <c r="B1502" s="123" t="s">
        <v>695</v>
      </c>
      <c r="C1502" s="230">
        <v>45885.385416666664</v>
      </c>
      <c r="D1502" s="230">
        <v>45885.385416666664</v>
      </c>
      <c r="E1502" s="230">
        <v>45885.479166608799</v>
      </c>
      <c r="F1502" s="224">
        <f t="shared" si="23"/>
        <v>9.3749942134309094E-2</v>
      </c>
      <c r="G1502" s="1" t="s">
        <v>613</v>
      </c>
      <c r="I1502" s="1" t="s">
        <v>614</v>
      </c>
      <c r="J1502" s="1" t="s">
        <v>615</v>
      </c>
      <c r="K1502" s="1" t="s">
        <v>1183</v>
      </c>
      <c r="L1502" s="1" t="s">
        <v>655</v>
      </c>
      <c r="M1502" s="241" t="s">
        <v>618</v>
      </c>
      <c r="N1502" s="28" t="s">
        <v>1184</v>
      </c>
    </row>
    <row r="1503" spans="1:14">
      <c r="A1503" s="225" t="s">
        <v>668</v>
      </c>
      <c r="B1503" s="123" t="s">
        <v>696</v>
      </c>
      <c r="C1503" s="230">
        <v>45885.385416666664</v>
      </c>
      <c r="D1503" s="230">
        <v>45885.385416666664</v>
      </c>
      <c r="E1503" s="230">
        <v>45885.479166608799</v>
      </c>
      <c r="F1503" s="224">
        <f t="shared" si="23"/>
        <v>9.3749942134309094E-2</v>
      </c>
      <c r="G1503" s="1" t="s">
        <v>613</v>
      </c>
      <c r="I1503" s="1" t="s">
        <v>614</v>
      </c>
      <c r="J1503" s="1" t="s">
        <v>615</v>
      </c>
      <c r="K1503" s="1" t="s">
        <v>1183</v>
      </c>
      <c r="L1503" s="1" t="s">
        <v>655</v>
      </c>
      <c r="M1503" s="241" t="s">
        <v>618</v>
      </c>
      <c r="N1503" s="28" t="s">
        <v>1184</v>
      </c>
    </row>
    <row r="1504" spans="1:14">
      <c r="A1504" s="225" t="s">
        <v>668</v>
      </c>
      <c r="B1504" s="123" t="s">
        <v>697</v>
      </c>
      <c r="C1504" s="230">
        <v>45885.385416666664</v>
      </c>
      <c r="D1504" s="230">
        <v>45885.385416666664</v>
      </c>
      <c r="E1504" s="230">
        <v>45885.479166608799</v>
      </c>
      <c r="F1504" s="224">
        <f t="shared" si="23"/>
        <v>9.3749942134309094E-2</v>
      </c>
      <c r="G1504" s="1" t="s">
        <v>613</v>
      </c>
      <c r="I1504" s="1" t="s">
        <v>614</v>
      </c>
      <c r="J1504" s="1" t="s">
        <v>615</v>
      </c>
      <c r="K1504" s="1" t="s">
        <v>1183</v>
      </c>
      <c r="L1504" s="1" t="s">
        <v>655</v>
      </c>
      <c r="M1504" s="241" t="s">
        <v>618</v>
      </c>
      <c r="N1504" s="28" t="s">
        <v>1184</v>
      </c>
    </row>
    <row r="1505" spans="1:14">
      <c r="A1505" s="1" t="s">
        <v>862</v>
      </c>
      <c r="B1505" s="1" t="s">
        <v>612</v>
      </c>
      <c r="C1505" s="230">
        <v>45885.544444444444</v>
      </c>
      <c r="D1505" s="230">
        <v>45885.544444444444</v>
      </c>
      <c r="E1505" s="230">
        <v>45885.595138888886</v>
      </c>
      <c r="F1505" s="224">
        <f t="shared" si="23"/>
        <v>5.0694444442342501E-2</v>
      </c>
      <c r="G1505" s="1" t="s">
        <v>613</v>
      </c>
      <c r="I1505" s="1" t="s">
        <v>614</v>
      </c>
      <c r="J1505" s="1" t="s">
        <v>615</v>
      </c>
      <c r="K1505" s="1" t="s">
        <v>1182</v>
      </c>
      <c r="L1505" s="1" t="s">
        <v>655</v>
      </c>
      <c r="M1505" s="241" t="s">
        <v>618</v>
      </c>
      <c r="N1505" s="28" t="s">
        <v>1169</v>
      </c>
    </row>
    <row r="1506" spans="1:14">
      <c r="A1506" s="1" t="s">
        <v>870</v>
      </c>
      <c r="B1506" s="1" t="s">
        <v>612</v>
      </c>
      <c r="C1506" s="230">
        <v>45885.544444444444</v>
      </c>
      <c r="D1506" s="230">
        <v>45885.544444444444</v>
      </c>
      <c r="E1506" s="230">
        <v>45885.595138888886</v>
      </c>
      <c r="F1506" s="224">
        <f t="shared" si="23"/>
        <v>5.0694444442342501E-2</v>
      </c>
      <c r="G1506" s="1" t="s">
        <v>613</v>
      </c>
      <c r="I1506" s="1" t="s">
        <v>614</v>
      </c>
      <c r="J1506" s="1" t="s">
        <v>615</v>
      </c>
      <c r="K1506" s="1" t="s">
        <v>1182</v>
      </c>
      <c r="L1506" s="1" t="s">
        <v>655</v>
      </c>
      <c r="M1506" s="241" t="s">
        <v>618</v>
      </c>
      <c r="N1506" s="28" t="s">
        <v>1169</v>
      </c>
    </row>
    <row r="1507" spans="1:14">
      <c r="A1507" s="1" t="s">
        <v>643</v>
      </c>
      <c r="B1507" s="1" t="s">
        <v>612</v>
      </c>
      <c r="C1507" s="230">
        <v>45885.544444444444</v>
      </c>
      <c r="D1507" s="230">
        <v>45885.544444444444</v>
      </c>
      <c r="E1507" s="230">
        <v>45885.595138888886</v>
      </c>
      <c r="F1507" s="224">
        <f t="shared" si="23"/>
        <v>5.0694444442342501E-2</v>
      </c>
      <c r="G1507" s="1" t="s">
        <v>613</v>
      </c>
      <c r="I1507" s="1" t="s">
        <v>614</v>
      </c>
      <c r="J1507" s="1" t="s">
        <v>615</v>
      </c>
      <c r="K1507" s="1" t="s">
        <v>1182</v>
      </c>
      <c r="L1507" s="1" t="s">
        <v>655</v>
      </c>
      <c r="M1507" s="241" t="s">
        <v>618</v>
      </c>
      <c r="N1507" s="28" t="s">
        <v>1169</v>
      </c>
    </row>
    <row r="1508" spans="1:14">
      <c r="A1508" s="1" t="s">
        <v>759</v>
      </c>
      <c r="B1508" s="1" t="s">
        <v>612</v>
      </c>
      <c r="C1508" s="230">
        <v>45885.544444444444</v>
      </c>
      <c r="D1508" s="230">
        <v>45885.544444444444</v>
      </c>
      <c r="E1508" s="230">
        <v>45885.595138888886</v>
      </c>
      <c r="F1508" s="224">
        <f t="shared" si="23"/>
        <v>5.0694444442342501E-2</v>
      </c>
      <c r="G1508" s="1" t="s">
        <v>613</v>
      </c>
      <c r="I1508" s="1" t="s">
        <v>614</v>
      </c>
      <c r="J1508" s="1" t="s">
        <v>615</v>
      </c>
      <c r="K1508" s="1" t="s">
        <v>1182</v>
      </c>
      <c r="L1508" s="1" t="s">
        <v>655</v>
      </c>
      <c r="M1508" s="241" t="s">
        <v>618</v>
      </c>
      <c r="N1508" s="28" t="s">
        <v>1169</v>
      </c>
    </row>
    <row r="1509" spans="1:14">
      <c r="A1509" s="1" t="s">
        <v>850</v>
      </c>
      <c r="B1509" s="1" t="s">
        <v>612</v>
      </c>
      <c r="C1509" s="230">
        <v>45885.544444444444</v>
      </c>
      <c r="D1509" s="230">
        <v>45885.544444444444</v>
      </c>
      <c r="E1509" s="230">
        <v>45885.595138888886</v>
      </c>
      <c r="F1509" s="224">
        <f t="shared" si="23"/>
        <v>5.0694444442342501E-2</v>
      </c>
      <c r="G1509" s="1" t="s">
        <v>613</v>
      </c>
      <c r="I1509" s="1" t="s">
        <v>614</v>
      </c>
      <c r="J1509" s="1" t="s">
        <v>615</v>
      </c>
      <c r="K1509" s="1" t="s">
        <v>1182</v>
      </c>
      <c r="L1509" s="1" t="s">
        <v>655</v>
      </c>
      <c r="M1509" s="241" t="s">
        <v>618</v>
      </c>
      <c r="N1509" s="28" t="s">
        <v>1169</v>
      </c>
    </row>
    <row r="1510" spans="1:14">
      <c r="A1510" s="225" t="s">
        <v>623</v>
      </c>
      <c r="B1510" s="28" t="s">
        <v>624</v>
      </c>
      <c r="C1510" s="230">
        <v>45885.561805555553</v>
      </c>
      <c r="D1510" s="230">
        <v>45885.561805555553</v>
      </c>
      <c r="E1510" s="230">
        <v>45885.576388888891</v>
      </c>
      <c r="F1510" s="224">
        <f t="shared" si="23"/>
        <v>1.4583333337213844E-2</v>
      </c>
      <c r="G1510" s="1" t="s">
        <v>613</v>
      </c>
      <c r="I1510" s="1" t="s">
        <v>614</v>
      </c>
      <c r="J1510" s="1" t="s">
        <v>615</v>
      </c>
      <c r="K1510" s="1" t="s">
        <v>1185</v>
      </c>
      <c r="L1510" s="1" t="s">
        <v>655</v>
      </c>
      <c r="M1510" s="241" t="s">
        <v>618</v>
      </c>
      <c r="N1510" s="28" t="s">
        <v>1186</v>
      </c>
    </row>
    <row r="1511" spans="1:14">
      <c r="A1511" s="225" t="s">
        <v>623</v>
      </c>
      <c r="B1511" s="28" t="s">
        <v>630</v>
      </c>
      <c r="C1511" s="230">
        <v>45885.561805555553</v>
      </c>
      <c r="D1511" s="230">
        <v>45885.561805555553</v>
      </c>
      <c r="E1511" s="230">
        <v>45885.576388888891</v>
      </c>
      <c r="F1511" s="224">
        <f t="shared" si="23"/>
        <v>1.4583333337213844E-2</v>
      </c>
      <c r="G1511" s="1" t="s">
        <v>613</v>
      </c>
      <c r="I1511" s="1" t="s">
        <v>614</v>
      </c>
      <c r="J1511" s="1" t="s">
        <v>615</v>
      </c>
      <c r="K1511" s="1" t="s">
        <v>1185</v>
      </c>
      <c r="L1511" s="1" t="s">
        <v>655</v>
      </c>
      <c r="M1511" s="241" t="s">
        <v>618</v>
      </c>
      <c r="N1511" s="28" t="s">
        <v>1186</v>
      </c>
    </row>
    <row r="1512" spans="1:14">
      <c r="A1512" s="225" t="s">
        <v>623</v>
      </c>
      <c r="B1512" s="28" t="s">
        <v>631</v>
      </c>
      <c r="C1512" s="230">
        <v>45885.561805555553</v>
      </c>
      <c r="D1512" s="230">
        <v>45885.561805555553</v>
      </c>
      <c r="E1512" s="230">
        <v>45885.576388888891</v>
      </c>
      <c r="F1512" s="224">
        <f t="shared" si="23"/>
        <v>1.4583333337213844E-2</v>
      </c>
      <c r="G1512" s="1" t="s">
        <v>613</v>
      </c>
      <c r="I1512" s="1" t="s">
        <v>614</v>
      </c>
      <c r="J1512" s="1" t="s">
        <v>615</v>
      </c>
      <c r="K1512" s="1" t="s">
        <v>1185</v>
      </c>
      <c r="L1512" s="1" t="s">
        <v>655</v>
      </c>
      <c r="M1512" s="241" t="s">
        <v>618</v>
      </c>
      <c r="N1512" s="28" t="s">
        <v>1186</v>
      </c>
    </row>
    <row r="1513" spans="1:14">
      <c r="A1513" s="225" t="s">
        <v>623</v>
      </c>
      <c r="B1513" s="28" t="s">
        <v>632</v>
      </c>
      <c r="C1513" s="230">
        <v>45885.561805555553</v>
      </c>
      <c r="D1513" s="230">
        <v>45885.561805555553</v>
      </c>
      <c r="E1513" s="230">
        <v>45885.576388888891</v>
      </c>
      <c r="F1513" s="224">
        <f t="shared" si="23"/>
        <v>1.4583333337213844E-2</v>
      </c>
      <c r="G1513" s="1" t="s">
        <v>613</v>
      </c>
      <c r="I1513" s="1" t="s">
        <v>614</v>
      </c>
      <c r="J1513" s="1" t="s">
        <v>615</v>
      </c>
      <c r="K1513" s="1" t="s">
        <v>1185</v>
      </c>
      <c r="L1513" s="1" t="s">
        <v>655</v>
      </c>
      <c r="M1513" s="241" t="s">
        <v>618</v>
      </c>
      <c r="N1513" s="28" t="s">
        <v>1186</v>
      </c>
    </row>
    <row r="1514" spans="1:14">
      <c r="A1514" s="225" t="s">
        <v>623</v>
      </c>
      <c r="B1514" s="28" t="s">
        <v>633</v>
      </c>
      <c r="C1514" s="230">
        <v>45885.561805555553</v>
      </c>
      <c r="D1514" s="230">
        <v>45885.561805555553</v>
      </c>
      <c r="E1514" s="230">
        <v>45885.576388888891</v>
      </c>
      <c r="F1514" s="224">
        <f t="shared" si="23"/>
        <v>1.4583333337213844E-2</v>
      </c>
      <c r="G1514" s="1" t="s">
        <v>613</v>
      </c>
      <c r="I1514" s="1" t="s">
        <v>614</v>
      </c>
      <c r="J1514" s="1" t="s">
        <v>615</v>
      </c>
      <c r="K1514" s="1" t="s">
        <v>1185</v>
      </c>
      <c r="L1514" s="1" t="s">
        <v>655</v>
      </c>
      <c r="M1514" s="241" t="s">
        <v>618</v>
      </c>
      <c r="N1514" s="28" t="s">
        <v>1186</v>
      </c>
    </row>
    <row r="1515" spans="1:14">
      <c r="A1515" s="225" t="s">
        <v>668</v>
      </c>
      <c r="B1515" s="123" t="s">
        <v>669</v>
      </c>
      <c r="C1515" s="230">
        <v>45886.25</v>
      </c>
      <c r="D1515" s="230">
        <v>45886.25</v>
      </c>
      <c r="E1515" s="230">
        <v>45886.340277777781</v>
      </c>
      <c r="F1515" s="224">
        <f t="shared" si="23"/>
        <v>9.0277777781011537E-2</v>
      </c>
      <c r="G1515" s="1" t="s">
        <v>613</v>
      </c>
      <c r="I1515" s="1" t="s">
        <v>614</v>
      </c>
      <c r="J1515" s="1" t="s">
        <v>615</v>
      </c>
      <c r="K1515" s="1" t="s">
        <v>1185</v>
      </c>
      <c r="L1515" s="1" t="s">
        <v>655</v>
      </c>
      <c r="M1515" s="241" t="s">
        <v>618</v>
      </c>
      <c r="N1515" s="28" t="s">
        <v>1186</v>
      </c>
    </row>
    <row r="1516" spans="1:14">
      <c r="A1516" s="225" t="s">
        <v>668</v>
      </c>
      <c r="B1516" s="123" t="s">
        <v>670</v>
      </c>
      <c r="C1516" s="230">
        <v>45886.25</v>
      </c>
      <c r="D1516" s="230">
        <v>45886.25</v>
      </c>
      <c r="E1516" s="230">
        <v>45886.340277777781</v>
      </c>
      <c r="F1516" s="224">
        <f t="shared" si="23"/>
        <v>9.0277777781011537E-2</v>
      </c>
      <c r="G1516" s="1" t="s">
        <v>613</v>
      </c>
      <c r="I1516" s="1" t="s">
        <v>614</v>
      </c>
      <c r="J1516" s="1" t="s">
        <v>615</v>
      </c>
      <c r="K1516" s="1" t="s">
        <v>1185</v>
      </c>
      <c r="L1516" s="1" t="s">
        <v>655</v>
      </c>
      <c r="M1516" s="241" t="s">
        <v>618</v>
      </c>
      <c r="N1516" s="28" t="s">
        <v>1186</v>
      </c>
    </row>
    <row r="1517" spans="1:14">
      <c r="A1517" s="225" t="s">
        <v>668</v>
      </c>
      <c r="B1517" s="123" t="s">
        <v>671</v>
      </c>
      <c r="C1517" s="230">
        <v>45886.25</v>
      </c>
      <c r="D1517" s="230">
        <v>45886.25</v>
      </c>
      <c r="E1517" s="230">
        <v>45886.340277777781</v>
      </c>
      <c r="F1517" s="224">
        <f t="shared" si="23"/>
        <v>9.0277777781011537E-2</v>
      </c>
      <c r="G1517" s="1" t="s">
        <v>613</v>
      </c>
      <c r="I1517" s="1" t="s">
        <v>614</v>
      </c>
      <c r="J1517" s="1" t="s">
        <v>615</v>
      </c>
      <c r="K1517" s="1" t="s">
        <v>1185</v>
      </c>
      <c r="L1517" s="1" t="s">
        <v>655</v>
      </c>
      <c r="M1517" s="241" t="s">
        <v>618</v>
      </c>
      <c r="N1517" s="28" t="s">
        <v>1186</v>
      </c>
    </row>
    <row r="1518" spans="1:14">
      <c r="A1518" s="225" t="s">
        <v>668</v>
      </c>
      <c r="B1518" s="123" t="s">
        <v>672</v>
      </c>
      <c r="C1518" s="230">
        <v>45886.25</v>
      </c>
      <c r="D1518" s="230">
        <v>45886.25</v>
      </c>
      <c r="E1518" s="230">
        <v>45886.340277777781</v>
      </c>
      <c r="F1518" s="224">
        <f t="shared" si="23"/>
        <v>9.0277777781011537E-2</v>
      </c>
      <c r="G1518" s="1" t="s">
        <v>613</v>
      </c>
      <c r="I1518" s="1" t="s">
        <v>614</v>
      </c>
      <c r="J1518" s="1" t="s">
        <v>615</v>
      </c>
      <c r="K1518" s="1" t="s">
        <v>1185</v>
      </c>
      <c r="L1518" s="1" t="s">
        <v>655</v>
      </c>
      <c r="M1518" s="241" t="s">
        <v>618</v>
      </c>
      <c r="N1518" s="28" t="s">
        <v>1186</v>
      </c>
    </row>
    <row r="1519" spans="1:14">
      <c r="A1519" s="225" t="s">
        <v>668</v>
      </c>
      <c r="B1519" s="123" t="s">
        <v>673</v>
      </c>
      <c r="C1519" s="230">
        <v>45886.25</v>
      </c>
      <c r="D1519" s="230">
        <v>45886.25</v>
      </c>
      <c r="E1519" s="230">
        <v>45886.340277777781</v>
      </c>
      <c r="F1519" s="224">
        <f t="shared" si="23"/>
        <v>9.0277777781011537E-2</v>
      </c>
      <c r="G1519" s="1" t="s">
        <v>613</v>
      </c>
      <c r="I1519" s="1" t="s">
        <v>614</v>
      </c>
      <c r="J1519" s="1" t="s">
        <v>615</v>
      </c>
      <c r="K1519" s="1" t="s">
        <v>1185</v>
      </c>
      <c r="L1519" s="1" t="s">
        <v>655</v>
      </c>
      <c r="M1519" s="241" t="s">
        <v>618</v>
      </c>
      <c r="N1519" s="28" t="s">
        <v>1186</v>
      </c>
    </row>
    <row r="1520" spans="1:14">
      <c r="A1520" s="225" t="s">
        <v>668</v>
      </c>
      <c r="B1520" s="123" t="s">
        <v>674</v>
      </c>
      <c r="C1520" s="230">
        <v>45886.25</v>
      </c>
      <c r="D1520" s="230">
        <v>45886.25</v>
      </c>
      <c r="E1520" s="230">
        <v>45886.340277777781</v>
      </c>
      <c r="F1520" s="224">
        <f t="shared" si="23"/>
        <v>9.0277777781011537E-2</v>
      </c>
      <c r="G1520" s="1" t="s">
        <v>613</v>
      </c>
      <c r="I1520" s="1" t="s">
        <v>614</v>
      </c>
      <c r="J1520" s="1" t="s">
        <v>615</v>
      </c>
      <c r="K1520" s="1" t="s">
        <v>1185</v>
      </c>
      <c r="L1520" s="1" t="s">
        <v>655</v>
      </c>
      <c r="M1520" s="241" t="s">
        <v>618</v>
      </c>
      <c r="N1520" s="28" t="s">
        <v>1186</v>
      </c>
    </row>
    <row r="1521" spans="1:14">
      <c r="A1521" s="225" t="s">
        <v>668</v>
      </c>
      <c r="B1521" s="123" t="s">
        <v>675</v>
      </c>
      <c r="C1521" s="230">
        <v>45886.25</v>
      </c>
      <c r="D1521" s="230">
        <v>45886.25</v>
      </c>
      <c r="E1521" s="230">
        <v>45886.340277777781</v>
      </c>
      <c r="F1521" s="224">
        <f t="shared" si="23"/>
        <v>9.0277777781011537E-2</v>
      </c>
      <c r="G1521" s="1" t="s">
        <v>613</v>
      </c>
      <c r="I1521" s="1" t="s">
        <v>614</v>
      </c>
      <c r="J1521" s="1" t="s">
        <v>615</v>
      </c>
      <c r="K1521" s="1" t="s">
        <v>1185</v>
      </c>
      <c r="L1521" s="1" t="s">
        <v>655</v>
      </c>
      <c r="M1521" s="241" t="s">
        <v>618</v>
      </c>
      <c r="N1521" s="28" t="s">
        <v>1186</v>
      </c>
    </row>
    <row r="1522" spans="1:14">
      <c r="A1522" s="225" t="s">
        <v>668</v>
      </c>
      <c r="B1522" s="123" t="s">
        <v>676</v>
      </c>
      <c r="C1522" s="230">
        <v>45886.25</v>
      </c>
      <c r="D1522" s="230">
        <v>45886.25</v>
      </c>
      <c r="E1522" s="230">
        <v>45886.340277777781</v>
      </c>
      <c r="F1522" s="224">
        <f t="shared" si="23"/>
        <v>9.0277777781011537E-2</v>
      </c>
      <c r="G1522" s="1" t="s">
        <v>613</v>
      </c>
      <c r="I1522" s="1" t="s">
        <v>614</v>
      </c>
      <c r="J1522" s="1" t="s">
        <v>615</v>
      </c>
      <c r="K1522" s="1" t="s">
        <v>1185</v>
      </c>
      <c r="L1522" s="1" t="s">
        <v>655</v>
      </c>
      <c r="M1522" s="241" t="s">
        <v>618</v>
      </c>
      <c r="N1522" s="28" t="s">
        <v>1186</v>
      </c>
    </row>
    <row r="1523" spans="1:14">
      <c r="A1523" s="225" t="s">
        <v>668</v>
      </c>
      <c r="B1523" s="123" t="s">
        <v>677</v>
      </c>
      <c r="C1523" s="230">
        <v>45886.25</v>
      </c>
      <c r="D1523" s="230">
        <v>45886.25</v>
      </c>
      <c r="E1523" s="230">
        <v>45886.340277777781</v>
      </c>
      <c r="F1523" s="224">
        <f t="shared" si="23"/>
        <v>9.0277777781011537E-2</v>
      </c>
      <c r="G1523" s="1" t="s">
        <v>613</v>
      </c>
      <c r="I1523" s="1" t="s">
        <v>614</v>
      </c>
      <c r="J1523" s="1" t="s">
        <v>615</v>
      </c>
      <c r="K1523" s="1" t="s">
        <v>1185</v>
      </c>
      <c r="L1523" s="1" t="s">
        <v>655</v>
      </c>
      <c r="M1523" s="241" t="s">
        <v>618</v>
      </c>
      <c r="N1523" s="28" t="s">
        <v>1186</v>
      </c>
    </row>
    <row r="1524" spans="1:14">
      <c r="A1524" s="225" t="s">
        <v>668</v>
      </c>
      <c r="B1524" s="123" t="s">
        <v>678</v>
      </c>
      <c r="C1524" s="230">
        <v>45886.25</v>
      </c>
      <c r="D1524" s="230">
        <v>45886.25</v>
      </c>
      <c r="E1524" s="230">
        <v>45886.340277777781</v>
      </c>
      <c r="F1524" s="224">
        <f t="shared" si="23"/>
        <v>9.0277777781011537E-2</v>
      </c>
      <c r="G1524" s="1" t="s">
        <v>613</v>
      </c>
      <c r="I1524" s="1" t="s">
        <v>614</v>
      </c>
      <c r="J1524" s="1" t="s">
        <v>615</v>
      </c>
      <c r="K1524" s="1" t="s">
        <v>1185</v>
      </c>
      <c r="L1524" s="1" t="s">
        <v>655</v>
      </c>
      <c r="M1524" s="241" t="s">
        <v>618</v>
      </c>
      <c r="N1524" s="28" t="s">
        <v>1186</v>
      </c>
    </row>
    <row r="1525" spans="1:14">
      <c r="A1525" s="225" t="s">
        <v>668</v>
      </c>
      <c r="B1525" s="123" t="s">
        <v>679</v>
      </c>
      <c r="C1525" s="230">
        <v>45886.25</v>
      </c>
      <c r="D1525" s="230">
        <v>45886.25</v>
      </c>
      <c r="E1525" s="230">
        <v>45886.340277777781</v>
      </c>
      <c r="F1525" s="224">
        <f t="shared" si="23"/>
        <v>9.0277777781011537E-2</v>
      </c>
      <c r="G1525" s="1" t="s">
        <v>613</v>
      </c>
      <c r="I1525" s="1" t="s">
        <v>614</v>
      </c>
      <c r="J1525" s="1" t="s">
        <v>615</v>
      </c>
      <c r="K1525" s="1" t="s">
        <v>1185</v>
      </c>
      <c r="L1525" s="1" t="s">
        <v>655</v>
      </c>
      <c r="M1525" s="241" t="s">
        <v>618</v>
      </c>
      <c r="N1525" s="28" t="s">
        <v>1186</v>
      </c>
    </row>
    <row r="1526" spans="1:14">
      <c r="A1526" s="225" t="s">
        <v>668</v>
      </c>
      <c r="B1526" s="123" t="s">
        <v>680</v>
      </c>
      <c r="C1526" s="230">
        <v>45886.25</v>
      </c>
      <c r="D1526" s="230">
        <v>45886.25</v>
      </c>
      <c r="E1526" s="230">
        <v>45886.340277777781</v>
      </c>
      <c r="F1526" s="224">
        <f t="shared" si="23"/>
        <v>9.0277777781011537E-2</v>
      </c>
      <c r="G1526" s="1" t="s">
        <v>613</v>
      </c>
      <c r="I1526" s="1" t="s">
        <v>614</v>
      </c>
      <c r="J1526" s="1" t="s">
        <v>615</v>
      </c>
      <c r="K1526" s="1" t="s">
        <v>1185</v>
      </c>
      <c r="L1526" s="1" t="s">
        <v>655</v>
      </c>
      <c r="M1526" s="241" t="s">
        <v>618</v>
      </c>
      <c r="N1526" s="28" t="s">
        <v>1186</v>
      </c>
    </row>
    <row r="1527" spans="1:14">
      <c r="A1527" s="225" t="s">
        <v>668</v>
      </c>
      <c r="B1527" s="123" t="s">
        <v>681</v>
      </c>
      <c r="C1527" s="230">
        <v>45886.25</v>
      </c>
      <c r="D1527" s="230">
        <v>45886.25</v>
      </c>
      <c r="E1527" s="230">
        <v>45886.340277777781</v>
      </c>
      <c r="F1527" s="224">
        <f t="shared" si="23"/>
        <v>9.0277777781011537E-2</v>
      </c>
      <c r="G1527" s="1" t="s">
        <v>613</v>
      </c>
      <c r="I1527" s="1" t="s">
        <v>614</v>
      </c>
      <c r="J1527" s="1" t="s">
        <v>615</v>
      </c>
      <c r="K1527" s="1" t="s">
        <v>1185</v>
      </c>
      <c r="L1527" s="1" t="s">
        <v>655</v>
      </c>
      <c r="M1527" s="241" t="s">
        <v>618</v>
      </c>
      <c r="N1527" s="28" t="s">
        <v>1186</v>
      </c>
    </row>
    <row r="1528" spans="1:14">
      <c r="A1528" s="225" t="s">
        <v>668</v>
      </c>
      <c r="B1528" s="123" t="s">
        <v>682</v>
      </c>
      <c r="C1528" s="230">
        <v>45886.25</v>
      </c>
      <c r="D1528" s="230">
        <v>45886.25</v>
      </c>
      <c r="E1528" s="230">
        <v>45886.340277777781</v>
      </c>
      <c r="F1528" s="224">
        <f t="shared" si="23"/>
        <v>9.0277777781011537E-2</v>
      </c>
      <c r="G1528" s="1" t="s">
        <v>613</v>
      </c>
      <c r="I1528" s="1" t="s">
        <v>614</v>
      </c>
      <c r="J1528" s="1" t="s">
        <v>615</v>
      </c>
      <c r="K1528" s="1" t="s">
        <v>1185</v>
      </c>
      <c r="L1528" s="1" t="s">
        <v>655</v>
      </c>
      <c r="M1528" s="241" t="s">
        <v>618</v>
      </c>
      <c r="N1528" s="28" t="s">
        <v>1186</v>
      </c>
    </row>
    <row r="1529" spans="1:14">
      <c r="A1529" s="225" t="s">
        <v>668</v>
      </c>
      <c r="B1529" s="123" t="s">
        <v>683</v>
      </c>
      <c r="C1529" s="230">
        <v>45886.25</v>
      </c>
      <c r="D1529" s="230">
        <v>45886.25</v>
      </c>
      <c r="E1529" s="230">
        <v>45886.340277777781</v>
      </c>
      <c r="F1529" s="224">
        <f t="shared" si="23"/>
        <v>9.0277777781011537E-2</v>
      </c>
      <c r="G1529" s="1" t="s">
        <v>613</v>
      </c>
      <c r="I1529" s="1" t="s">
        <v>614</v>
      </c>
      <c r="J1529" s="1" t="s">
        <v>615</v>
      </c>
      <c r="K1529" s="1" t="s">
        <v>1185</v>
      </c>
      <c r="L1529" s="1" t="s">
        <v>655</v>
      </c>
      <c r="M1529" s="241" t="s">
        <v>618</v>
      </c>
      <c r="N1529" s="28" t="s">
        <v>1186</v>
      </c>
    </row>
    <row r="1530" spans="1:14">
      <c r="A1530" s="225" t="s">
        <v>668</v>
      </c>
      <c r="B1530" s="123" t="s">
        <v>684</v>
      </c>
      <c r="C1530" s="230">
        <v>45886.25</v>
      </c>
      <c r="D1530" s="230">
        <v>45886.25</v>
      </c>
      <c r="E1530" s="230">
        <v>45886.340277777781</v>
      </c>
      <c r="F1530" s="224">
        <f t="shared" si="23"/>
        <v>9.0277777781011537E-2</v>
      </c>
      <c r="G1530" s="1" t="s">
        <v>613</v>
      </c>
      <c r="I1530" s="1" t="s">
        <v>614</v>
      </c>
      <c r="J1530" s="1" t="s">
        <v>615</v>
      </c>
      <c r="K1530" s="1" t="s">
        <v>1185</v>
      </c>
      <c r="L1530" s="1" t="s">
        <v>655</v>
      </c>
      <c r="M1530" s="241" t="s">
        <v>618</v>
      </c>
      <c r="N1530" s="28" t="s">
        <v>1186</v>
      </c>
    </row>
    <row r="1531" spans="1:14">
      <c r="A1531" s="225" t="s">
        <v>668</v>
      </c>
      <c r="B1531" s="123" t="s">
        <v>685</v>
      </c>
      <c r="C1531" s="230">
        <v>45886.25</v>
      </c>
      <c r="D1531" s="230">
        <v>45886.25</v>
      </c>
      <c r="E1531" s="230">
        <v>45886.340277777781</v>
      </c>
      <c r="F1531" s="224">
        <f t="shared" si="23"/>
        <v>9.0277777781011537E-2</v>
      </c>
      <c r="G1531" s="1" t="s">
        <v>613</v>
      </c>
      <c r="I1531" s="1" t="s">
        <v>614</v>
      </c>
      <c r="J1531" s="1" t="s">
        <v>615</v>
      </c>
      <c r="K1531" s="1" t="s">
        <v>1185</v>
      </c>
      <c r="L1531" s="1" t="s">
        <v>655</v>
      </c>
      <c r="M1531" s="241" t="s">
        <v>618</v>
      </c>
      <c r="N1531" s="28" t="s">
        <v>1186</v>
      </c>
    </row>
    <row r="1532" spans="1:14">
      <c r="A1532" s="225" t="s">
        <v>668</v>
      </c>
      <c r="B1532" s="123" t="s">
        <v>686</v>
      </c>
      <c r="C1532" s="230">
        <v>45886.25</v>
      </c>
      <c r="D1532" s="230">
        <v>45886.25</v>
      </c>
      <c r="E1532" s="230">
        <v>45886.340277777781</v>
      </c>
      <c r="F1532" s="224">
        <f t="shared" si="23"/>
        <v>9.0277777781011537E-2</v>
      </c>
      <c r="G1532" s="1" t="s">
        <v>613</v>
      </c>
      <c r="I1532" s="1" t="s">
        <v>614</v>
      </c>
      <c r="J1532" s="1" t="s">
        <v>615</v>
      </c>
      <c r="K1532" s="1" t="s">
        <v>1185</v>
      </c>
      <c r="L1532" s="1" t="s">
        <v>655</v>
      </c>
      <c r="M1532" s="241" t="s">
        <v>618</v>
      </c>
      <c r="N1532" s="28" t="s">
        <v>1186</v>
      </c>
    </row>
    <row r="1533" spans="1:14">
      <c r="A1533" s="225" t="s">
        <v>668</v>
      </c>
      <c r="B1533" s="123" t="s">
        <v>687</v>
      </c>
      <c r="C1533" s="230">
        <v>45886.25</v>
      </c>
      <c r="D1533" s="230">
        <v>45886.25</v>
      </c>
      <c r="E1533" s="230">
        <v>45886.340277777781</v>
      </c>
      <c r="F1533" s="224">
        <f t="shared" si="23"/>
        <v>9.0277777781011537E-2</v>
      </c>
      <c r="G1533" s="1" t="s">
        <v>613</v>
      </c>
      <c r="I1533" s="1" t="s">
        <v>614</v>
      </c>
      <c r="J1533" s="1" t="s">
        <v>615</v>
      </c>
      <c r="K1533" s="1" t="s">
        <v>1185</v>
      </c>
      <c r="L1533" s="1" t="s">
        <v>655</v>
      </c>
      <c r="M1533" s="241" t="s">
        <v>618</v>
      </c>
      <c r="N1533" s="28" t="s">
        <v>1186</v>
      </c>
    </row>
    <row r="1534" spans="1:14">
      <c r="A1534" s="225" t="s">
        <v>668</v>
      </c>
      <c r="B1534" s="123" t="s">
        <v>688</v>
      </c>
      <c r="C1534" s="230">
        <v>45886.25</v>
      </c>
      <c r="D1534" s="230">
        <v>45886.25</v>
      </c>
      <c r="E1534" s="230">
        <v>45886.340277777781</v>
      </c>
      <c r="F1534" s="224">
        <f t="shared" si="23"/>
        <v>9.0277777781011537E-2</v>
      </c>
      <c r="G1534" s="1" t="s">
        <v>613</v>
      </c>
      <c r="I1534" s="1" t="s">
        <v>614</v>
      </c>
      <c r="J1534" s="1" t="s">
        <v>615</v>
      </c>
      <c r="K1534" s="1" t="s">
        <v>1185</v>
      </c>
      <c r="L1534" s="1" t="s">
        <v>655</v>
      </c>
      <c r="M1534" s="241" t="s">
        <v>618</v>
      </c>
      <c r="N1534" s="28" t="s">
        <v>1186</v>
      </c>
    </row>
    <row r="1535" spans="1:14">
      <c r="A1535" s="225" t="s">
        <v>668</v>
      </c>
      <c r="B1535" s="123" t="s">
        <v>689</v>
      </c>
      <c r="C1535" s="230">
        <v>45886.25</v>
      </c>
      <c r="D1535" s="230">
        <v>45886.25</v>
      </c>
      <c r="E1535" s="230">
        <v>45886.340277777781</v>
      </c>
      <c r="F1535" s="224">
        <f t="shared" si="23"/>
        <v>9.0277777781011537E-2</v>
      </c>
      <c r="G1535" s="1" t="s">
        <v>613</v>
      </c>
      <c r="I1535" s="1" t="s">
        <v>614</v>
      </c>
      <c r="J1535" s="1" t="s">
        <v>615</v>
      </c>
      <c r="K1535" s="1" t="s">
        <v>1185</v>
      </c>
      <c r="L1535" s="1" t="s">
        <v>655</v>
      </c>
      <c r="M1535" s="241" t="s">
        <v>618</v>
      </c>
      <c r="N1535" s="28" t="s">
        <v>1186</v>
      </c>
    </row>
    <row r="1536" spans="1:14">
      <c r="A1536" s="225" t="s">
        <v>668</v>
      </c>
      <c r="B1536" s="123" t="s">
        <v>690</v>
      </c>
      <c r="C1536" s="230">
        <v>45886.25</v>
      </c>
      <c r="D1536" s="230">
        <v>45886.25</v>
      </c>
      <c r="E1536" s="230">
        <v>45886.340277777781</v>
      </c>
      <c r="F1536" s="224">
        <f t="shared" si="23"/>
        <v>9.0277777781011537E-2</v>
      </c>
      <c r="G1536" s="1" t="s">
        <v>613</v>
      </c>
      <c r="I1536" s="1" t="s">
        <v>614</v>
      </c>
      <c r="J1536" s="1" t="s">
        <v>615</v>
      </c>
      <c r="K1536" s="1" t="s">
        <v>1185</v>
      </c>
      <c r="L1536" s="1" t="s">
        <v>655</v>
      </c>
      <c r="M1536" s="241" t="s">
        <v>618</v>
      </c>
      <c r="N1536" s="28" t="s">
        <v>1186</v>
      </c>
    </row>
    <row r="1537" spans="1:14">
      <c r="A1537" s="225" t="s">
        <v>668</v>
      </c>
      <c r="B1537" s="123" t="s">
        <v>691</v>
      </c>
      <c r="C1537" s="230">
        <v>45886.25</v>
      </c>
      <c r="D1537" s="230">
        <v>45886.25</v>
      </c>
      <c r="E1537" s="230">
        <v>45886.340277777781</v>
      </c>
      <c r="F1537" s="224">
        <f t="shared" si="23"/>
        <v>9.0277777781011537E-2</v>
      </c>
      <c r="G1537" s="1" t="s">
        <v>613</v>
      </c>
      <c r="I1537" s="1" t="s">
        <v>614</v>
      </c>
      <c r="J1537" s="1" t="s">
        <v>615</v>
      </c>
      <c r="K1537" s="1" t="s">
        <v>1185</v>
      </c>
      <c r="L1537" s="1" t="s">
        <v>655</v>
      </c>
      <c r="M1537" s="241" t="s">
        <v>618</v>
      </c>
      <c r="N1537" s="28" t="s">
        <v>1186</v>
      </c>
    </row>
    <row r="1538" spans="1:14">
      <c r="A1538" s="225" t="s">
        <v>668</v>
      </c>
      <c r="B1538" s="123" t="s">
        <v>692</v>
      </c>
      <c r="C1538" s="230">
        <v>45886.25</v>
      </c>
      <c r="D1538" s="230">
        <v>45886.25</v>
      </c>
      <c r="E1538" s="230">
        <v>45886.340277777781</v>
      </c>
      <c r="F1538" s="224">
        <f t="shared" ref="F1538:F1601" si="24">E1538-D1538</f>
        <v>9.0277777781011537E-2</v>
      </c>
      <c r="G1538" s="1" t="s">
        <v>613</v>
      </c>
      <c r="I1538" s="1" t="s">
        <v>614</v>
      </c>
      <c r="J1538" s="1" t="s">
        <v>615</v>
      </c>
      <c r="K1538" s="1" t="s">
        <v>1185</v>
      </c>
      <c r="L1538" s="1" t="s">
        <v>655</v>
      </c>
      <c r="M1538" s="241" t="s">
        <v>618</v>
      </c>
      <c r="N1538" s="28" t="s">
        <v>1186</v>
      </c>
    </row>
    <row r="1539" spans="1:14">
      <c r="A1539" s="225" t="s">
        <v>668</v>
      </c>
      <c r="B1539" s="123" t="s">
        <v>693</v>
      </c>
      <c r="C1539" s="230">
        <v>45886.25</v>
      </c>
      <c r="D1539" s="230">
        <v>45886.25</v>
      </c>
      <c r="E1539" s="230">
        <v>45886.340277777781</v>
      </c>
      <c r="F1539" s="224">
        <f t="shared" si="24"/>
        <v>9.0277777781011537E-2</v>
      </c>
      <c r="G1539" s="1" t="s">
        <v>613</v>
      </c>
      <c r="I1539" s="1" t="s">
        <v>614</v>
      </c>
      <c r="J1539" s="1" t="s">
        <v>615</v>
      </c>
      <c r="K1539" s="1" t="s">
        <v>1185</v>
      </c>
      <c r="L1539" s="1" t="s">
        <v>655</v>
      </c>
      <c r="M1539" s="241" t="s">
        <v>618</v>
      </c>
      <c r="N1539" s="28" t="s">
        <v>1186</v>
      </c>
    </row>
    <row r="1540" spans="1:14">
      <c r="A1540" s="225" t="s">
        <v>668</v>
      </c>
      <c r="B1540" s="123" t="s">
        <v>694</v>
      </c>
      <c r="C1540" s="230">
        <v>45886.25</v>
      </c>
      <c r="D1540" s="230">
        <v>45886.25</v>
      </c>
      <c r="E1540" s="230">
        <v>45886.340277777781</v>
      </c>
      <c r="F1540" s="224">
        <f t="shared" si="24"/>
        <v>9.0277777781011537E-2</v>
      </c>
      <c r="G1540" s="1" t="s">
        <v>613</v>
      </c>
      <c r="I1540" s="1" t="s">
        <v>614</v>
      </c>
      <c r="J1540" s="1" t="s">
        <v>615</v>
      </c>
      <c r="K1540" s="1" t="s">
        <v>1185</v>
      </c>
      <c r="L1540" s="1" t="s">
        <v>655</v>
      </c>
      <c r="M1540" s="241" t="s">
        <v>618</v>
      </c>
      <c r="N1540" s="28" t="s">
        <v>1186</v>
      </c>
    </row>
    <row r="1541" spans="1:14">
      <c r="A1541" s="225" t="s">
        <v>668</v>
      </c>
      <c r="B1541" s="123" t="s">
        <v>695</v>
      </c>
      <c r="C1541" s="230">
        <v>45886.25</v>
      </c>
      <c r="D1541" s="230">
        <v>45886.25</v>
      </c>
      <c r="E1541" s="230">
        <v>45886.340277777781</v>
      </c>
      <c r="F1541" s="224">
        <f t="shared" si="24"/>
        <v>9.0277777781011537E-2</v>
      </c>
      <c r="G1541" s="1" t="s">
        <v>613</v>
      </c>
      <c r="I1541" s="1" t="s">
        <v>614</v>
      </c>
      <c r="J1541" s="1" t="s">
        <v>615</v>
      </c>
      <c r="K1541" s="1" t="s">
        <v>1185</v>
      </c>
      <c r="L1541" s="1" t="s">
        <v>655</v>
      </c>
      <c r="M1541" s="241" t="s">
        <v>618</v>
      </c>
      <c r="N1541" s="28" t="s">
        <v>1186</v>
      </c>
    </row>
    <row r="1542" spans="1:14">
      <c r="A1542" s="225" t="s">
        <v>668</v>
      </c>
      <c r="B1542" s="123" t="s">
        <v>696</v>
      </c>
      <c r="C1542" s="230">
        <v>45886.25</v>
      </c>
      <c r="D1542" s="230">
        <v>45886.25</v>
      </c>
      <c r="E1542" s="230">
        <v>45886.340277777781</v>
      </c>
      <c r="F1542" s="224">
        <f t="shared" si="24"/>
        <v>9.0277777781011537E-2</v>
      </c>
      <c r="G1542" s="1" t="s">
        <v>613</v>
      </c>
      <c r="I1542" s="1" t="s">
        <v>614</v>
      </c>
      <c r="J1542" s="1" t="s">
        <v>615</v>
      </c>
      <c r="K1542" s="1" t="s">
        <v>1185</v>
      </c>
      <c r="L1542" s="1" t="s">
        <v>655</v>
      </c>
      <c r="M1542" s="241" t="s">
        <v>618</v>
      </c>
      <c r="N1542" s="28" t="s">
        <v>1186</v>
      </c>
    </row>
    <row r="1543" spans="1:14">
      <c r="A1543" s="225" t="s">
        <v>668</v>
      </c>
      <c r="B1543" s="123" t="s">
        <v>697</v>
      </c>
      <c r="C1543" s="230">
        <v>45886.25</v>
      </c>
      <c r="D1543" s="230">
        <v>45886.25</v>
      </c>
      <c r="E1543" s="230">
        <v>45886.340277777781</v>
      </c>
      <c r="F1543" s="224">
        <f t="shared" si="24"/>
        <v>9.0277777781011537E-2</v>
      </c>
      <c r="G1543" s="1" t="s">
        <v>613</v>
      </c>
      <c r="I1543" s="1" t="s">
        <v>614</v>
      </c>
      <c r="J1543" s="1" t="s">
        <v>615</v>
      </c>
      <c r="K1543" s="1" t="s">
        <v>1185</v>
      </c>
      <c r="L1543" s="1" t="s">
        <v>655</v>
      </c>
      <c r="M1543" s="241" t="s">
        <v>618</v>
      </c>
      <c r="N1543" s="28" t="s">
        <v>1186</v>
      </c>
    </row>
    <row r="1544" spans="1:14">
      <c r="A1544" s="1" t="s">
        <v>698</v>
      </c>
      <c r="B1544" s="1" t="s">
        <v>620</v>
      </c>
      <c r="C1544" s="230">
        <v>45886.25</v>
      </c>
      <c r="D1544" s="230">
        <v>45886.25</v>
      </c>
      <c r="E1544" s="230">
        <v>45886.340277777781</v>
      </c>
      <c r="F1544" s="224">
        <f t="shared" si="24"/>
        <v>9.0277777781011537E-2</v>
      </c>
      <c r="G1544" s="1" t="s">
        <v>613</v>
      </c>
      <c r="I1544" s="1" t="s">
        <v>614</v>
      </c>
      <c r="J1544" s="1" t="s">
        <v>615</v>
      </c>
      <c r="K1544" s="1" t="s">
        <v>1185</v>
      </c>
      <c r="L1544" s="1" t="s">
        <v>655</v>
      </c>
      <c r="M1544" s="241" t="s">
        <v>618</v>
      </c>
      <c r="N1544" s="28" t="s">
        <v>1186</v>
      </c>
    </row>
    <row r="1545" spans="1:14">
      <c r="A1545" s="1" t="s">
        <v>698</v>
      </c>
      <c r="B1545" s="1" t="s">
        <v>666</v>
      </c>
      <c r="C1545" s="230">
        <v>45886.25</v>
      </c>
      <c r="D1545" s="230">
        <v>45886.25</v>
      </c>
      <c r="E1545" s="230">
        <v>45886.340277777781</v>
      </c>
      <c r="F1545" s="224">
        <f t="shared" si="24"/>
        <v>9.0277777781011537E-2</v>
      </c>
      <c r="G1545" s="1" t="s">
        <v>613</v>
      </c>
      <c r="I1545" s="1" t="s">
        <v>614</v>
      </c>
      <c r="J1545" s="1" t="s">
        <v>615</v>
      </c>
      <c r="K1545" s="1" t="s">
        <v>1185</v>
      </c>
      <c r="L1545" s="1" t="s">
        <v>655</v>
      </c>
      <c r="M1545" s="241" t="s">
        <v>618</v>
      </c>
      <c r="N1545" s="28" t="s">
        <v>1186</v>
      </c>
    </row>
    <row r="1546" spans="1:14">
      <c r="A1546" s="1" t="s">
        <v>698</v>
      </c>
      <c r="B1546" s="1" t="s">
        <v>667</v>
      </c>
      <c r="C1546" s="230">
        <v>45886.25</v>
      </c>
      <c r="D1546" s="230">
        <v>45886.25</v>
      </c>
      <c r="E1546" s="230">
        <v>45886.340277777781</v>
      </c>
      <c r="F1546" s="224">
        <f t="shared" si="24"/>
        <v>9.0277777781011537E-2</v>
      </c>
      <c r="G1546" s="1" t="s">
        <v>613</v>
      </c>
      <c r="I1546" s="1" t="s">
        <v>614</v>
      </c>
      <c r="J1546" s="1" t="s">
        <v>615</v>
      </c>
      <c r="K1546" s="1" t="s">
        <v>1185</v>
      </c>
      <c r="L1546" s="1" t="s">
        <v>655</v>
      </c>
      <c r="M1546" s="241" t="s">
        <v>618</v>
      </c>
      <c r="N1546" s="28" t="s">
        <v>1186</v>
      </c>
    </row>
    <row r="1547" spans="1:14">
      <c r="A1547" s="1" t="s">
        <v>698</v>
      </c>
      <c r="B1547" s="1" t="s">
        <v>621</v>
      </c>
      <c r="C1547" s="230">
        <v>45886.25</v>
      </c>
      <c r="D1547" s="230">
        <v>45886.25</v>
      </c>
      <c r="E1547" s="230">
        <v>45886.340277777781</v>
      </c>
      <c r="F1547" s="224">
        <f t="shared" si="24"/>
        <v>9.0277777781011537E-2</v>
      </c>
      <c r="G1547" s="1" t="s">
        <v>613</v>
      </c>
      <c r="I1547" s="1" t="s">
        <v>614</v>
      </c>
      <c r="J1547" s="1" t="s">
        <v>615</v>
      </c>
      <c r="K1547" s="1" t="s">
        <v>1185</v>
      </c>
      <c r="L1547" s="1" t="s">
        <v>655</v>
      </c>
      <c r="M1547" s="241" t="s">
        <v>618</v>
      </c>
      <c r="N1547" s="28" t="s">
        <v>1186</v>
      </c>
    </row>
    <row r="1548" spans="1:14">
      <c r="A1548" s="1" t="s">
        <v>698</v>
      </c>
      <c r="B1548" s="1" t="s">
        <v>636</v>
      </c>
      <c r="C1548" s="230">
        <v>45886.25</v>
      </c>
      <c r="D1548" s="230">
        <v>45886.25</v>
      </c>
      <c r="E1548" s="230">
        <v>45886.340277777781</v>
      </c>
      <c r="F1548" s="224">
        <f t="shared" si="24"/>
        <v>9.0277777781011537E-2</v>
      </c>
      <c r="G1548" s="1" t="s">
        <v>613</v>
      </c>
      <c r="I1548" s="1" t="s">
        <v>614</v>
      </c>
      <c r="J1548" s="1" t="s">
        <v>615</v>
      </c>
      <c r="K1548" s="1" t="s">
        <v>1185</v>
      </c>
      <c r="L1548" s="1" t="s">
        <v>655</v>
      </c>
      <c r="M1548" s="241" t="s">
        <v>618</v>
      </c>
      <c r="N1548" s="28" t="s">
        <v>1186</v>
      </c>
    </row>
    <row r="1549" spans="1:14">
      <c r="A1549" s="1" t="s">
        <v>699</v>
      </c>
      <c r="B1549" s="1" t="s">
        <v>620</v>
      </c>
      <c r="C1549" s="230">
        <v>45886.25</v>
      </c>
      <c r="D1549" s="230">
        <v>45886.25</v>
      </c>
      <c r="E1549" s="230">
        <v>45886.340277777781</v>
      </c>
      <c r="F1549" s="224">
        <f t="shared" si="24"/>
        <v>9.0277777781011537E-2</v>
      </c>
      <c r="G1549" s="1" t="s">
        <v>613</v>
      </c>
      <c r="I1549" s="1" t="s">
        <v>614</v>
      </c>
      <c r="J1549" s="1" t="s">
        <v>615</v>
      </c>
      <c r="K1549" s="1" t="s">
        <v>1185</v>
      </c>
      <c r="L1549" s="1" t="s">
        <v>655</v>
      </c>
      <c r="M1549" s="241" t="s">
        <v>618</v>
      </c>
      <c r="N1549" s="28" t="s">
        <v>1186</v>
      </c>
    </row>
    <row r="1550" spans="1:14">
      <c r="A1550" s="1" t="s">
        <v>699</v>
      </c>
      <c r="B1550" s="1" t="s">
        <v>666</v>
      </c>
      <c r="C1550" s="230">
        <v>45886.25</v>
      </c>
      <c r="D1550" s="230">
        <v>45886.25</v>
      </c>
      <c r="E1550" s="230">
        <v>45886.340277777781</v>
      </c>
      <c r="F1550" s="224">
        <f t="shared" si="24"/>
        <v>9.0277777781011537E-2</v>
      </c>
      <c r="G1550" s="1" t="s">
        <v>613</v>
      </c>
      <c r="I1550" s="1" t="s">
        <v>614</v>
      </c>
      <c r="J1550" s="1" t="s">
        <v>615</v>
      </c>
      <c r="K1550" s="1" t="s">
        <v>1185</v>
      </c>
      <c r="L1550" s="1" t="s">
        <v>655</v>
      </c>
      <c r="M1550" s="241" t="s">
        <v>618</v>
      </c>
      <c r="N1550" s="28" t="s">
        <v>1186</v>
      </c>
    </row>
    <row r="1551" spans="1:14">
      <c r="A1551" s="1" t="s">
        <v>699</v>
      </c>
      <c r="B1551" s="1" t="s">
        <v>667</v>
      </c>
      <c r="C1551" s="230">
        <v>45886.25</v>
      </c>
      <c r="D1551" s="230">
        <v>45886.25</v>
      </c>
      <c r="E1551" s="230">
        <v>45886.340277777781</v>
      </c>
      <c r="F1551" s="224">
        <f t="shared" si="24"/>
        <v>9.0277777781011537E-2</v>
      </c>
      <c r="G1551" s="1" t="s">
        <v>613</v>
      </c>
      <c r="I1551" s="1" t="s">
        <v>614</v>
      </c>
      <c r="J1551" s="1" t="s">
        <v>615</v>
      </c>
      <c r="K1551" s="1" t="s">
        <v>1185</v>
      </c>
      <c r="L1551" s="1" t="s">
        <v>655</v>
      </c>
      <c r="M1551" s="241" t="s">
        <v>618</v>
      </c>
      <c r="N1551" s="28" t="s">
        <v>1186</v>
      </c>
    </row>
    <row r="1552" spans="1:14">
      <c r="A1552" s="1" t="s">
        <v>699</v>
      </c>
      <c r="B1552" s="1" t="s">
        <v>621</v>
      </c>
      <c r="C1552" s="230">
        <v>45886.25</v>
      </c>
      <c r="D1552" s="230">
        <v>45886.25</v>
      </c>
      <c r="E1552" s="230">
        <v>45886.340277777781</v>
      </c>
      <c r="F1552" s="224">
        <f t="shared" si="24"/>
        <v>9.0277777781011537E-2</v>
      </c>
      <c r="G1552" s="1" t="s">
        <v>613</v>
      </c>
      <c r="I1552" s="1" t="s">
        <v>614</v>
      </c>
      <c r="J1552" s="1" t="s">
        <v>615</v>
      </c>
      <c r="K1552" s="1" t="s">
        <v>1185</v>
      </c>
      <c r="L1552" s="1" t="s">
        <v>655</v>
      </c>
      <c r="M1552" s="241" t="s">
        <v>618</v>
      </c>
      <c r="N1552" s="28" t="s">
        <v>1186</v>
      </c>
    </row>
    <row r="1553" spans="1:14">
      <c r="A1553" s="1" t="s">
        <v>699</v>
      </c>
      <c r="B1553" s="1" t="s">
        <v>636</v>
      </c>
      <c r="C1553" s="230">
        <v>45886.25</v>
      </c>
      <c r="D1553" s="230">
        <v>45886.25</v>
      </c>
      <c r="E1553" s="230">
        <v>45886.340277777781</v>
      </c>
      <c r="F1553" s="224">
        <f t="shared" si="24"/>
        <v>9.0277777781011537E-2</v>
      </c>
      <c r="G1553" s="1" t="s">
        <v>613</v>
      </c>
      <c r="I1553" s="1" t="s">
        <v>614</v>
      </c>
      <c r="J1553" s="1" t="s">
        <v>615</v>
      </c>
      <c r="K1553" s="1" t="s">
        <v>1185</v>
      </c>
      <c r="L1553" s="1" t="s">
        <v>655</v>
      </c>
      <c r="M1553" s="241" t="s">
        <v>618</v>
      </c>
      <c r="N1553" s="28" t="s">
        <v>1186</v>
      </c>
    </row>
    <row r="1554" spans="1:14">
      <c r="A1554" s="1" t="s">
        <v>664</v>
      </c>
      <c r="B1554" s="1" t="s">
        <v>620</v>
      </c>
      <c r="C1554" s="230">
        <v>45886.25</v>
      </c>
      <c r="D1554" s="230">
        <v>45886.25</v>
      </c>
      <c r="E1554" s="230">
        <v>45886.340277777781</v>
      </c>
      <c r="F1554" s="224">
        <f t="shared" si="24"/>
        <v>9.0277777781011537E-2</v>
      </c>
      <c r="G1554" s="1" t="s">
        <v>613</v>
      </c>
      <c r="I1554" s="1" t="s">
        <v>614</v>
      </c>
      <c r="J1554" s="1" t="s">
        <v>615</v>
      </c>
      <c r="K1554" s="1" t="s">
        <v>1185</v>
      </c>
      <c r="L1554" s="1" t="s">
        <v>655</v>
      </c>
      <c r="M1554" s="241" t="s">
        <v>618</v>
      </c>
      <c r="N1554" s="28" t="s">
        <v>1186</v>
      </c>
    </row>
    <row r="1555" spans="1:14">
      <c r="A1555" s="1" t="s">
        <v>664</v>
      </c>
      <c r="B1555" s="1" t="s">
        <v>666</v>
      </c>
      <c r="C1555" s="230">
        <v>45886.25</v>
      </c>
      <c r="D1555" s="230">
        <v>45886.25</v>
      </c>
      <c r="E1555" s="230">
        <v>45886.340277777781</v>
      </c>
      <c r="F1555" s="224">
        <f t="shared" si="24"/>
        <v>9.0277777781011537E-2</v>
      </c>
      <c r="G1555" s="1" t="s">
        <v>613</v>
      </c>
      <c r="I1555" s="1" t="s">
        <v>614</v>
      </c>
      <c r="J1555" s="1" t="s">
        <v>615</v>
      </c>
      <c r="K1555" s="1" t="s">
        <v>1185</v>
      </c>
      <c r="L1555" s="1" t="s">
        <v>655</v>
      </c>
      <c r="M1555" s="241" t="s">
        <v>618</v>
      </c>
      <c r="N1555" s="28" t="s">
        <v>1186</v>
      </c>
    </row>
    <row r="1556" spans="1:14">
      <c r="A1556" s="1" t="s">
        <v>664</v>
      </c>
      <c r="B1556" s="1" t="s">
        <v>667</v>
      </c>
      <c r="C1556" s="230">
        <v>45886.25</v>
      </c>
      <c r="D1556" s="230">
        <v>45886.25</v>
      </c>
      <c r="E1556" s="230">
        <v>45886.340277777781</v>
      </c>
      <c r="F1556" s="224">
        <f t="shared" si="24"/>
        <v>9.0277777781011537E-2</v>
      </c>
      <c r="G1556" s="1" t="s">
        <v>613</v>
      </c>
      <c r="I1556" s="1" t="s">
        <v>614</v>
      </c>
      <c r="J1556" s="1" t="s">
        <v>615</v>
      </c>
      <c r="K1556" s="1" t="s">
        <v>1185</v>
      </c>
      <c r="L1556" s="1" t="s">
        <v>655</v>
      </c>
      <c r="M1556" s="241" t="s">
        <v>618</v>
      </c>
      <c r="N1556" s="28" t="s">
        <v>1186</v>
      </c>
    </row>
    <row r="1557" spans="1:14">
      <c r="A1557" s="1" t="s">
        <v>664</v>
      </c>
      <c r="B1557" s="1" t="s">
        <v>621</v>
      </c>
      <c r="C1557" s="230">
        <v>45886.25</v>
      </c>
      <c r="D1557" s="230">
        <v>45886.25</v>
      </c>
      <c r="E1557" s="230">
        <v>45886.340277777781</v>
      </c>
      <c r="F1557" s="224">
        <f t="shared" si="24"/>
        <v>9.0277777781011537E-2</v>
      </c>
      <c r="G1557" s="1" t="s">
        <v>613</v>
      </c>
      <c r="I1557" s="1" t="s">
        <v>614</v>
      </c>
      <c r="J1557" s="1" t="s">
        <v>615</v>
      </c>
      <c r="K1557" s="1" t="s">
        <v>1185</v>
      </c>
      <c r="L1557" s="1" t="s">
        <v>655</v>
      </c>
      <c r="M1557" s="241" t="s">
        <v>618</v>
      </c>
      <c r="N1557" s="28" t="s">
        <v>1186</v>
      </c>
    </row>
    <row r="1558" spans="1:14">
      <c r="A1558" s="1" t="s">
        <v>664</v>
      </c>
      <c r="B1558" s="1" t="s">
        <v>636</v>
      </c>
      <c r="C1558" s="230">
        <v>45886.25</v>
      </c>
      <c r="D1558" s="230">
        <v>45886.25</v>
      </c>
      <c r="E1558" s="230">
        <v>45886.340277777781</v>
      </c>
      <c r="F1558" s="224">
        <f t="shared" si="24"/>
        <v>9.0277777781011537E-2</v>
      </c>
      <c r="G1558" s="1" t="s">
        <v>613</v>
      </c>
      <c r="I1558" s="1" t="s">
        <v>614</v>
      </c>
      <c r="J1558" s="1" t="s">
        <v>615</v>
      </c>
      <c r="K1558" s="1" t="s">
        <v>1185</v>
      </c>
      <c r="L1558" s="1" t="s">
        <v>655</v>
      </c>
      <c r="M1558" s="241" t="s">
        <v>618</v>
      </c>
      <c r="N1558" s="28" t="s">
        <v>1186</v>
      </c>
    </row>
    <row r="1559" spans="1:14">
      <c r="A1559" s="1" t="s">
        <v>862</v>
      </c>
      <c r="B1559" s="1" t="s">
        <v>612</v>
      </c>
      <c r="C1559" s="230">
        <v>45886.429166666669</v>
      </c>
      <c r="D1559" s="230">
        <v>45886.429166666669</v>
      </c>
      <c r="E1559" s="230">
        <v>45886.784722222219</v>
      </c>
      <c r="F1559" s="224">
        <f t="shared" si="24"/>
        <v>0.35555555555038154</v>
      </c>
      <c r="G1559" s="1" t="s">
        <v>613</v>
      </c>
      <c r="I1559" s="1" t="s">
        <v>614</v>
      </c>
      <c r="J1559" s="1" t="s">
        <v>615</v>
      </c>
      <c r="K1559" s="1" t="s">
        <v>1187</v>
      </c>
      <c r="L1559" s="1" t="s">
        <v>655</v>
      </c>
      <c r="M1559" s="241" t="s">
        <v>618</v>
      </c>
      <c r="N1559" s="28" t="s">
        <v>1188</v>
      </c>
    </row>
    <row r="1560" spans="1:14">
      <c r="A1560" s="1" t="s">
        <v>870</v>
      </c>
      <c r="B1560" s="1" t="s">
        <v>612</v>
      </c>
      <c r="C1560" s="230">
        <v>45886.429166666669</v>
      </c>
      <c r="D1560" s="230">
        <v>45886.429166666669</v>
      </c>
      <c r="E1560" s="230">
        <v>45886.784722222219</v>
      </c>
      <c r="F1560" s="224">
        <f t="shared" si="24"/>
        <v>0.35555555555038154</v>
      </c>
      <c r="G1560" s="1" t="s">
        <v>613</v>
      </c>
      <c r="I1560" s="1" t="s">
        <v>614</v>
      </c>
      <c r="J1560" s="1" t="s">
        <v>615</v>
      </c>
      <c r="K1560" s="1" t="s">
        <v>1187</v>
      </c>
      <c r="L1560" s="1" t="s">
        <v>655</v>
      </c>
      <c r="M1560" s="241" t="s">
        <v>618</v>
      </c>
      <c r="N1560" s="28" t="s">
        <v>1188</v>
      </c>
    </row>
    <row r="1561" spans="1:14">
      <c r="A1561" s="1" t="s">
        <v>643</v>
      </c>
      <c r="B1561" s="1" t="s">
        <v>612</v>
      </c>
      <c r="C1561" s="230">
        <v>45886.429166666669</v>
      </c>
      <c r="D1561" s="230">
        <v>45886.429166666669</v>
      </c>
      <c r="E1561" s="230">
        <v>45886.784722222219</v>
      </c>
      <c r="F1561" s="224">
        <f t="shared" si="24"/>
        <v>0.35555555555038154</v>
      </c>
      <c r="G1561" s="1" t="s">
        <v>613</v>
      </c>
      <c r="I1561" s="1" t="s">
        <v>614</v>
      </c>
      <c r="J1561" s="1" t="s">
        <v>615</v>
      </c>
      <c r="K1561" s="1" t="s">
        <v>1187</v>
      </c>
      <c r="L1561" s="1" t="s">
        <v>655</v>
      </c>
      <c r="M1561" s="241" t="s">
        <v>618</v>
      </c>
      <c r="N1561" s="28" t="s">
        <v>1188</v>
      </c>
    </row>
    <row r="1562" spans="1:14">
      <c r="A1562" s="1" t="s">
        <v>759</v>
      </c>
      <c r="B1562" s="1" t="s">
        <v>612</v>
      </c>
      <c r="C1562" s="230">
        <v>45886.429166666669</v>
      </c>
      <c r="D1562" s="230">
        <v>45886.429166666669</v>
      </c>
      <c r="E1562" s="230">
        <v>45886.784722222219</v>
      </c>
      <c r="F1562" s="224">
        <f t="shared" si="24"/>
        <v>0.35555555555038154</v>
      </c>
      <c r="G1562" s="1" t="s">
        <v>613</v>
      </c>
      <c r="I1562" s="1" t="s">
        <v>614</v>
      </c>
      <c r="J1562" s="1" t="s">
        <v>615</v>
      </c>
      <c r="K1562" s="1" t="s">
        <v>1187</v>
      </c>
      <c r="L1562" s="1" t="s">
        <v>655</v>
      </c>
      <c r="M1562" s="241" t="s">
        <v>618</v>
      </c>
      <c r="N1562" s="28" t="s">
        <v>1188</v>
      </c>
    </row>
    <row r="1563" spans="1:14">
      <c r="A1563" s="1" t="s">
        <v>850</v>
      </c>
      <c r="B1563" s="1" t="s">
        <v>612</v>
      </c>
      <c r="C1563" s="230">
        <v>45886.429166666669</v>
      </c>
      <c r="D1563" s="230">
        <v>45886.429166666669</v>
      </c>
      <c r="E1563" s="230">
        <v>45886.784722222219</v>
      </c>
      <c r="F1563" s="224">
        <f t="shared" si="24"/>
        <v>0.35555555555038154</v>
      </c>
      <c r="G1563" s="1" t="s">
        <v>613</v>
      </c>
      <c r="I1563" s="1" t="s">
        <v>614</v>
      </c>
      <c r="J1563" s="1" t="s">
        <v>615</v>
      </c>
      <c r="K1563" s="1" t="s">
        <v>1187</v>
      </c>
      <c r="L1563" s="1" t="s">
        <v>655</v>
      </c>
      <c r="M1563" s="241" t="s">
        <v>618</v>
      </c>
      <c r="N1563" s="28" t="s">
        <v>1188</v>
      </c>
    </row>
    <row r="1564" spans="1:14">
      <c r="A1564" s="1" t="s">
        <v>861</v>
      </c>
      <c r="B1564" s="1" t="s">
        <v>651</v>
      </c>
      <c r="C1564" s="230">
        <v>45886.431250000001</v>
      </c>
      <c r="D1564" s="230">
        <v>45886.431250000001</v>
      </c>
      <c r="E1564" s="230">
        <v>45886.443055555559</v>
      </c>
      <c r="F1564" s="224">
        <f t="shared" si="24"/>
        <v>1.1805555557657499E-2</v>
      </c>
      <c r="G1564" s="225" t="s">
        <v>637</v>
      </c>
      <c r="H1564" s="225" t="s">
        <v>644</v>
      </c>
      <c r="I1564" s="225" t="s">
        <v>645</v>
      </c>
      <c r="J1564" s="225" t="s">
        <v>646</v>
      </c>
      <c r="K1564" s="1" t="s">
        <v>1189</v>
      </c>
      <c r="L1564" s="1" t="s">
        <v>648</v>
      </c>
      <c r="M1564" s="241" t="s">
        <v>618</v>
      </c>
      <c r="N1564" s="28" t="s">
        <v>1190</v>
      </c>
    </row>
    <row r="1565" spans="1:14">
      <c r="A1565" s="1" t="s">
        <v>861</v>
      </c>
      <c r="B1565" s="1" t="s">
        <v>658</v>
      </c>
      <c r="C1565" s="230">
        <v>45886.431250000001</v>
      </c>
      <c r="D1565" s="230">
        <v>45886.431250000001</v>
      </c>
      <c r="E1565" s="230">
        <v>45886.443055555559</v>
      </c>
      <c r="F1565" s="224">
        <f t="shared" si="24"/>
        <v>1.1805555557657499E-2</v>
      </c>
      <c r="G1565" s="225" t="s">
        <v>637</v>
      </c>
      <c r="H1565" s="225" t="s">
        <v>644</v>
      </c>
      <c r="I1565" s="225" t="s">
        <v>645</v>
      </c>
      <c r="J1565" s="225" t="s">
        <v>646</v>
      </c>
      <c r="K1565" s="1" t="s">
        <v>1189</v>
      </c>
      <c r="L1565" s="1" t="s">
        <v>648</v>
      </c>
      <c r="M1565" s="241" t="s">
        <v>618</v>
      </c>
      <c r="N1565" s="28" t="s">
        <v>1190</v>
      </c>
    </row>
    <row r="1566" spans="1:14">
      <c r="A1566" s="1" t="s">
        <v>1036</v>
      </c>
      <c r="B1566" s="1" t="s">
        <v>651</v>
      </c>
      <c r="C1566" s="230">
        <v>45886.54791666667</v>
      </c>
      <c r="D1566" s="230">
        <v>45886.54791666667</v>
      </c>
      <c r="E1566" s="230">
        <v>45886.652777777781</v>
      </c>
      <c r="F1566" s="224">
        <f t="shared" si="24"/>
        <v>0.10486111111094942</v>
      </c>
      <c r="G1566" s="1" t="s">
        <v>613</v>
      </c>
      <c r="I1566" s="1" t="s">
        <v>614</v>
      </c>
      <c r="J1566" s="1" t="s">
        <v>615</v>
      </c>
      <c r="K1566" s="1" t="s">
        <v>1191</v>
      </c>
      <c r="L1566" s="1" t="s">
        <v>655</v>
      </c>
      <c r="M1566" s="241" t="s">
        <v>618</v>
      </c>
      <c r="N1566" s="28" t="s">
        <v>1192</v>
      </c>
    </row>
    <row r="1567" spans="1:14">
      <c r="A1567" s="1" t="s">
        <v>1036</v>
      </c>
      <c r="B1567" s="1" t="s">
        <v>658</v>
      </c>
      <c r="C1567" s="230">
        <v>45886.54791666667</v>
      </c>
      <c r="D1567" s="230">
        <v>45886.54791666667</v>
      </c>
      <c r="E1567" s="230">
        <v>45886.652777777781</v>
      </c>
      <c r="F1567" s="224">
        <f t="shared" si="24"/>
        <v>0.10486111111094942</v>
      </c>
      <c r="G1567" s="1" t="s">
        <v>613</v>
      </c>
      <c r="I1567" s="1" t="s">
        <v>614</v>
      </c>
      <c r="J1567" s="1" t="s">
        <v>615</v>
      </c>
      <c r="K1567" s="1" t="s">
        <v>1191</v>
      </c>
      <c r="L1567" s="1" t="s">
        <v>655</v>
      </c>
      <c r="M1567" s="241" t="s">
        <v>618</v>
      </c>
      <c r="N1567" s="28" t="s">
        <v>1192</v>
      </c>
    </row>
    <row r="1568" spans="1:14">
      <c r="A1568" s="1" t="s">
        <v>1036</v>
      </c>
      <c r="B1568" s="1" t="s">
        <v>622</v>
      </c>
      <c r="C1568" s="230">
        <v>45886.54791666667</v>
      </c>
      <c r="D1568" s="230">
        <v>45886.54791666667</v>
      </c>
      <c r="E1568" s="230">
        <v>45886.652777777781</v>
      </c>
      <c r="F1568" s="224">
        <f t="shared" si="24"/>
        <v>0.10486111111094942</v>
      </c>
      <c r="G1568" s="1" t="s">
        <v>613</v>
      </c>
      <c r="I1568" s="1" t="s">
        <v>614</v>
      </c>
      <c r="J1568" s="1" t="s">
        <v>615</v>
      </c>
      <c r="K1568" s="1" t="s">
        <v>1191</v>
      </c>
      <c r="L1568" s="1" t="s">
        <v>655</v>
      </c>
      <c r="M1568" s="241" t="s">
        <v>618</v>
      </c>
      <c r="N1568" s="28" t="s">
        <v>1192</v>
      </c>
    </row>
    <row r="1569" spans="1:14">
      <c r="A1569" s="1" t="s">
        <v>1036</v>
      </c>
      <c r="B1569" s="1" t="s">
        <v>659</v>
      </c>
      <c r="C1569" s="230">
        <v>45886.54791666667</v>
      </c>
      <c r="D1569" s="230">
        <v>45886.54791666667</v>
      </c>
      <c r="E1569" s="230">
        <v>45886.652777777781</v>
      </c>
      <c r="F1569" s="224">
        <f t="shared" si="24"/>
        <v>0.10486111111094942</v>
      </c>
      <c r="G1569" s="1" t="s">
        <v>613</v>
      </c>
      <c r="I1569" s="1" t="s">
        <v>614</v>
      </c>
      <c r="J1569" s="1" t="s">
        <v>615</v>
      </c>
      <c r="K1569" s="1" t="s">
        <v>1191</v>
      </c>
      <c r="L1569" s="1" t="s">
        <v>655</v>
      </c>
      <c r="M1569" s="241" t="s">
        <v>618</v>
      </c>
      <c r="N1569" s="28" t="s">
        <v>1192</v>
      </c>
    </row>
    <row r="1570" spans="1:14">
      <c r="A1570" s="1" t="s">
        <v>1036</v>
      </c>
      <c r="B1570" s="1" t="s">
        <v>651</v>
      </c>
      <c r="C1570" s="230">
        <v>45886.723611111112</v>
      </c>
      <c r="D1570" s="230">
        <v>45886.723611111112</v>
      </c>
      <c r="E1570" s="230">
        <v>45886.791666666664</v>
      </c>
      <c r="F1570" s="224">
        <f t="shared" si="24"/>
        <v>6.8055555551836733E-2</v>
      </c>
      <c r="G1570" s="1" t="s">
        <v>613</v>
      </c>
      <c r="I1570" s="1" t="s">
        <v>614</v>
      </c>
      <c r="J1570" s="1" t="s">
        <v>615</v>
      </c>
      <c r="K1570" s="1" t="s">
        <v>1193</v>
      </c>
      <c r="L1570" s="1" t="s">
        <v>655</v>
      </c>
      <c r="M1570" s="241" t="s">
        <v>618</v>
      </c>
      <c r="N1570" s="28" t="s">
        <v>1194</v>
      </c>
    </row>
    <row r="1571" spans="1:14">
      <c r="A1571" s="1" t="s">
        <v>1036</v>
      </c>
      <c r="B1571" s="1" t="s">
        <v>658</v>
      </c>
      <c r="C1571" s="230">
        <v>45886.723611111112</v>
      </c>
      <c r="D1571" s="230">
        <v>45886.723611111112</v>
      </c>
      <c r="E1571" s="230">
        <v>45886.791666666664</v>
      </c>
      <c r="F1571" s="224">
        <f t="shared" si="24"/>
        <v>6.8055555551836733E-2</v>
      </c>
      <c r="G1571" s="1" t="s">
        <v>613</v>
      </c>
      <c r="I1571" s="1" t="s">
        <v>614</v>
      </c>
      <c r="J1571" s="1" t="s">
        <v>615</v>
      </c>
      <c r="K1571" s="1" t="s">
        <v>1193</v>
      </c>
      <c r="L1571" s="1" t="s">
        <v>655</v>
      </c>
      <c r="M1571" s="241" t="s">
        <v>618</v>
      </c>
      <c r="N1571" s="28" t="s">
        <v>1194</v>
      </c>
    </row>
    <row r="1572" spans="1:14">
      <c r="A1572" s="1" t="s">
        <v>1036</v>
      </c>
      <c r="B1572" s="1" t="s">
        <v>622</v>
      </c>
      <c r="C1572" s="230">
        <v>45886.723611111112</v>
      </c>
      <c r="D1572" s="230">
        <v>45886.723611111112</v>
      </c>
      <c r="E1572" s="230">
        <v>45886.791666666664</v>
      </c>
      <c r="F1572" s="224">
        <f t="shared" si="24"/>
        <v>6.8055555551836733E-2</v>
      </c>
      <c r="G1572" s="1" t="s">
        <v>613</v>
      </c>
      <c r="I1572" s="1" t="s">
        <v>614</v>
      </c>
      <c r="J1572" s="1" t="s">
        <v>615</v>
      </c>
      <c r="K1572" s="1" t="s">
        <v>1193</v>
      </c>
      <c r="L1572" s="1" t="s">
        <v>655</v>
      </c>
      <c r="M1572" s="241" t="s">
        <v>618</v>
      </c>
      <c r="N1572" s="28" t="s">
        <v>1194</v>
      </c>
    </row>
    <row r="1573" spans="1:14">
      <c r="A1573" s="1" t="s">
        <v>1036</v>
      </c>
      <c r="B1573" s="1" t="s">
        <v>659</v>
      </c>
      <c r="C1573" s="230">
        <v>45886.723611111112</v>
      </c>
      <c r="D1573" s="230">
        <v>45886.723611111112</v>
      </c>
      <c r="E1573" s="230">
        <v>45886.791666666664</v>
      </c>
      <c r="F1573" s="224">
        <f t="shared" si="24"/>
        <v>6.8055555551836733E-2</v>
      </c>
      <c r="G1573" s="1" t="s">
        <v>613</v>
      </c>
      <c r="I1573" s="1" t="s">
        <v>614</v>
      </c>
      <c r="J1573" s="1" t="s">
        <v>615</v>
      </c>
      <c r="K1573" s="1" t="s">
        <v>1193</v>
      </c>
      <c r="L1573" s="1" t="s">
        <v>655</v>
      </c>
      <c r="M1573" s="241" t="s">
        <v>618</v>
      </c>
      <c r="N1573" s="28" t="s">
        <v>1194</v>
      </c>
    </row>
    <row r="1574" spans="1:14">
      <c r="A1574" s="225" t="s">
        <v>634</v>
      </c>
      <c r="B1574" s="28" t="s">
        <v>630</v>
      </c>
      <c r="C1574" s="230">
        <v>45887.417361111111</v>
      </c>
      <c r="D1574" s="230">
        <v>45887.417361111111</v>
      </c>
      <c r="E1574" s="230">
        <v>45887.436111111114</v>
      </c>
      <c r="F1574" s="224">
        <f t="shared" si="24"/>
        <v>1.8750000002910383E-2</v>
      </c>
      <c r="G1574" s="1" t="s">
        <v>613</v>
      </c>
      <c r="I1574" s="1" t="s">
        <v>614</v>
      </c>
      <c r="J1574" s="1" t="s">
        <v>615</v>
      </c>
      <c r="K1574" s="1" t="s">
        <v>1195</v>
      </c>
      <c r="L1574" s="1" t="s">
        <v>655</v>
      </c>
      <c r="M1574" s="241" t="s">
        <v>618</v>
      </c>
      <c r="N1574" s="28" t="s">
        <v>1196</v>
      </c>
    </row>
    <row r="1575" spans="1:14">
      <c r="A1575" s="225" t="s">
        <v>634</v>
      </c>
      <c r="B1575" s="28" t="s">
        <v>631</v>
      </c>
      <c r="C1575" s="230">
        <v>45887.417361111111</v>
      </c>
      <c r="D1575" s="230">
        <v>45887.417361111111</v>
      </c>
      <c r="E1575" s="230">
        <v>45887.436111111114</v>
      </c>
      <c r="F1575" s="224">
        <f t="shared" si="24"/>
        <v>1.8750000002910383E-2</v>
      </c>
      <c r="G1575" s="1" t="s">
        <v>613</v>
      </c>
      <c r="I1575" s="1" t="s">
        <v>614</v>
      </c>
      <c r="J1575" s="1" t="s">
        <v>615</v>
      </c>
      <c r="K1575" s="1" t="s">
        <v>1195</v>
      </c>
      <c r="L1575" s="1" t="s">
        <v>655</v>
      </c>
      <c r="M1575" s="241" t="s">
        <v>618</v>
      </c>
      <c r="N1575" s="28" t="s">
        <v>1196</v>
      </c>
    </row>
    <row r="1576" spans="1:14">
      <c r="A1576" s="225" t="s">
        <v>634</v>
      </c>
      <c r="B1576" s="28" t="s">
        <v>632</v>
      </c>
      <c r="C1576" s="230">
        <v>45887.417361111111</v>
      </c>
      <c r="D1576" s="230">
        <v>45887.417361111111</v>
      </c>
      <c r="E1576" s="230">
        <v>45887.436111111114</v>
      </c>
      <c r="F1576" s="224">
        <f t="shared" si="24"/>
        <v>1.8750000002910383E-2</v>
      </c>
      <c r="G1576" s="1" t="s">
        <v>613</v>
      </c>
      <c r="I1576" s="1" t="s">
        <v>614</v>
      </c>
      <c r="J1576" s="1" t="s">
        <v>615</v>
      </c>
      <c r="K1576" s="1" t="s">
        <v>1195</v>
      </c>
      <c r="L1576" s="1" t="s">
        <v>655</v>
      </c>
      <c r="M1576" s="241" t="s">
        <v>618</v>
      </c>
      <c r="N1576" s="28" t="s">
        <v>1196</v>
      </c>
    </row>
    <row r="1577" spans="1:14">
      <c r="A1577" s="225" t="s">
        <v>634</v>
      </c>
      <c r="B1577" s="28" t="s">
        <v>633</v>
      </c>
      <c r="C1577" s="230">
        <v>45887.417361111111</v>
      </c>
      <c r="D1577" s="230">
        <v>45887.417361111111</v>
      </c>
      <c r="E1577" s="230">
        <v>45887.436111111114</v>
      </c>
      <c r="F1577" s="224">
        <f t="shared" si="24"/>
        <v>1.8750000002910383E-2</v>
      </c>
      <c r="G1577" s="1" t="s">
        <v>613</v>
      </c>
      <c r="I1577" s="1" t="s">
        <v>614</v>
      </c>
      <c r="J1577" s="1" t="s">
        <v>615</v>
      </c>
      <c r="K1577" s="1" t="s">
        <v>1195</v>
      </c>
      <c r="L1577" s="1" t="s">
        <v>655</v>
      </c>
      <c r="M1577" s="241" t="s">
        <v>618</v>
      </c>
      <c r="N1577" s="28" t="s">
        <v>1196</v>
      </c>
    </row>
    <row r="1578" spans="1:14">
      <c r="A1578" s="225" t="s">
        <v>634</v>
      </c>
      <c r="B1578" s="28" t="s">
        <v>624</v>
      </c>
      <c r="C1578" s="230">
        <v>45887.417361111111</v>
      </c>
      <c r="D1578" s="230">
        <v>45887.417361111111</v>
      </c>
      <c r="E1578" s="230">
        <v>45887.436111111114</v>
      </c>
      <c r="F1578" s="224">
        <f t="shared" si="24"/>
        <v>1.8750000002910383E-2</v>
      </c>
      <c r="G1578" s="1" t="s">
        <v>613</v>
      </c>
      <c r="I1578" s="1" t="s">
        <v>614</v>
      </c>
      <c r="J1578" s="1" t="s">
        <v>615</v>
      </c>
      <c r="K1578" s="1" t="s">
        <v>1195</v>
      </c>
      <c r="L1578" s="1" t="s">
        <v>655</v>
      </c>
      <c r="M1578" s="241" t="s">
        <v>618</v>
      </c>
      <c r="N1578" s="28" t="s">
        <v>1196</v>
      </c>
    </row>
    <row r="1579" spans="1:14">
      <c r="A1579" s="225" t="s">
        <v>823</v>
      </c>
      <c r="B1579" s="123" t="s">
        <v>828</v>
      </c>
      <c r="C1579" s="230">
        <v>45887.548611053244</v>
      </c>
      <c r="D1579" s="230">
        <v>45887.548611053244</v>
      </c>
      <c r="E1579" s="230">
        <v>45887.572916608799</v>
      </c>
      <c r="F1579" s="224">
        <f t="shared" si="24"/>
        <v>2.4305555554747116E-2</v>
      </c>
      <c r="G1579" s="1" t="s">
        <v>613</v>
      </c>
      <c r="I1579" s="1" t="s">
        <v>614</v>
      </c>
      <c r="J1579" s="1" t="s">
        <v>615</v>
      </c>
      <c r="K1579" s="1" t="s">
        <v>1197</v>
      </c>
      <c r="L1579" s="1" t="s">
        <v>655</v>
      </c>
      <c r="M1579" s="241" t="s">
        <v>656</v>
      </c>
      <c r="N1579" s="28" t="s">
        <v>1198</v>
      </c>
    </row>
    <row r="1580" spans="1:14">
      <c r="A1580" s="225" t="s">
        <v>823</v>
      </c>
      <c r="B1580" s="123" t="s">
        <v>829</v>
      </c>
      <c r="C1580" s="230">
        <v>45887.548611053244</v>
      </c>
      <c r="D1580" s="230">
        <v>45887.548611053244</v>
      </c>
      <c r="E1580" s="230">
        <v>45887.572916608799</v>
      </c>
      <c r="F1580" s="224">
        <f t="shared" si="24"/>
        <v>2.4305555554747116E-2</v>
      </c>
      <c r="G1580" s="1" t="s">
        <v>613</v>
      </c>
      <c r="I1580" s="1" t="s">
        <v>614</v>
      </c>
      <c r="J1580" s="1" t="s">
        <v>615</v>
      </c>
      <c r="K1580" s="1" t="s">
        <v>1197</v>
      </c>
      <c r="L1580" s="1" t="s">
        <v>655</v>
      </c>
      <c r="M1580" s="241" t="s">
        <v>656</v>
      </c>
      <c r="N1580" s="28" t="s">
        <v>1198</v>
      </c>
    </row>
    <row r="1581" spans="1:14">
      <c r="A1581" s="225" t="s">
        <v>823</v>
      </c>
      <c r="B1581" s="123" t="s">
        <v>830</v>
      </c>
      <c r="C1581" s="230">
        <v>45887.548611053244</v>
      </c>
      <c r="D1581" s="230">
        <v>45887.548611053244</v>
      </c>
      <c r="E1581" s="230">
        <v>45887.572916608799</v>
      </c>
      <c r="F1581" s="224">
        <f t="shared" si="24"/>
        <v>2.4305555554747116E-2</v>
      </c>
      <c r="G1581" s="1" t="s">
        <v>613</v>
      </c>
      <c r="I1581" s="1" t="s">
        <v>614</v>
      </c>
      <c r="J1581" s="1" t="s">
        <v>615</v>
      </c>
      <c r="K1581" s="1" t="s">
        <v>1197</v>
      </c>
      <c r="L1581" s="1" t="s">
        <v>655</v>
      </c>
      <c r="M1581" s="241" t="s">
        <v>656</v>
      </c>
      <c r="N1581" s="28" t="s">
        <v>1198</v>
      </c>
    </row>
    <row r="1582" spans="1:14">
      <c r="A1582" s="225" t="s">
        <v>831</v>
      </c>
      <c r="B1582" s="123" t="s">
        <v>832</v>
      </c>
      <c r="C1582" s="230">
        <v>45887.548611053244</v>
      </c>
      <c r="D1582" s="230">
        <v>45887.548611053244</v>
      </c>
      <c r="E1582" s="230">
        <v>45887.572916608799</v>
      </c>
      <c r="F1582" s="224">
        <f t="shared" si="24"/>
        <v>2.4305555554747116E-2</v>
      </c>
      <c r="G1582" s="1" t="s">
        <v>613</v>
      </c>
      <c r="I1582" s="1" t="s">
        <v>614</v>
      </c>
      <c r="J1582" s="1" t="s">
        <v>615</v>
      </c>
      <c r="K1582" s="1" t="s">
        <v>1197</v>
      </c>
      <c r="L1582" s="1" t="s">
        <v>655</v>
      </c>
      <c r="M1582" s="241" t="s">
        <v>656</v>
      </c>
      <c r="N1582" s="28" t="s">
        <v>1198</v>
      </c>
    </row>
    <row r="1583" spans="1:14">
      <c r="A1583" s="225" t="s">
        <v>831</v>
      </c>
      <c r="B1583" s="123" t="s">
        <v>833</v>
      </c>
      <c r="C1583" s="230">
        <v>45887.548611053244</v>
      </c>
      <c r="D1583" s="230">
        <v>45887.548611053244</v>
      </c>
      <c r="E1583" s="230">
        <v>45887.572916608799</v>
      </c>
      <c r="F1583" s="224">
        <f t="shared" si="24"/>
        <v>2.4305555554747116E-2</v>
      </c>
      <c r="G1583" s="1" t="s">
        <v>613</v>
      </c>
      <c r="I1583" s="1" t="s">
        <v>614</v>
      </c>
      <c r="J1583" s="1" t="s">
        <v>615</v>
      </c>
      <c r="K1583" s="1" t="s">
        <v>1197</v>
      </c>
      <c r="L1583" s="1" t="s">
        <v>655</v>
      </c>
      <c r="M1583" s="241" t="s">
        <v>656</v>
      </c>
      <c r="N1583" s="28" t="s">
        <v>1198</v>
      </c>
    </row>
    <row r="1584" spans="1:14">
      <c r="A1584" s="225" t="s">
        <v>831</v>
      </c>
      <c r="B1584" s="123" t="s">
        <v>834</v>
      </c>
      <c r="C1584" s="230">
        <v>45887.548611053244</v>
      </c>
      <c r="D1584" s="230">
        <v>45887.548611053244</v>
      </c>
      <c r="E1584" s="230">
        <v>45887.572916608799</v>
      </c>
      <c r="F1584" s="224">
        <f t="shared" si="24"/>
        <v>2.4305555554747116E-2</v>
      </c>
      <c r="G1584" s="1" t="s">
        <v>613</v>
      </c>
      <c r="I1584" s="1" t="s">
        <v>614</v>
      </c>
      <c r="J1584" s="1" t="s">
        <v>615</v>
      </c>
      <c r="K1584" s="1" t="s">
        <v>1197</v>
      </c>
      <c r="L1584" s="1" t="s">
        <v>655</v>
      </c>
      <c r="M1584" s="241" t="s">
        <v>656</v>
      </c>
      <c r="N1584" s="28" t="s">
        <v>1198</v>
      </c>
    </row>
    <row r="1585" spans="1:14">
      <c r="A1585" s="225" t="s">
        <v>831</v>
      </c>
      <c r="B1585" s="123" t="s">
        <v>835</v>
      </c>
      <c r="C1585" s="230">
        <v>45887.548611053244</v>
      </c>
      <c r="D1585" s="230">
        <v>45887.548611053244</v>
      </c>
      <c r="E1585" s="230">
        <v>45887.572916608799</v>
      </c>
      <c r="F1585" s="224">
        <f t="shared" si="24"/>
        <v>2.4305555554747116E-2</v>
      </c>
      <c r="G1585" s="1" t="s">
        <v>613</v>
      </c>
      <c r="I1585" s="1" t="s">
        <v>614</v>
      </c>
      <c r="J1585" s="1" t="s">
        <v>615</v>
      </c>
      <c r="K1585" s="1" t="s">
        <v>1197</v>
      </c>
      <c r="L1585" s="1" t="s">
        <v>655</v>
      </c>
      <c r="M1585" s="241" t="s">
        <v>656</v>
      </c>
      <c r="N1585" s="28" t="s">
        <v>1198</v>
      </c>
    </row>
    <row r="1586" spans="1:14">
      <c r="A1586" s="225" t="s">
        <v>831</v>
      </c>
      <c r="B1586" s="123" t="s">
        <v>836</v>
      </c>
      <c r="C1586" s="230">
        <v>45887.548611053244</v>
      </c>
      <c r="D1586" s="230">
        <v>45887.548611053244</v>
      </c>
      <c r="E1586" s="230">
        <v>45887.572916608799</v>
      </c>
      <c r="F1586" s="224">
        <f t="shared" si="24"/>
        <v>2.4305555554747116E-2</v>
      </c>
      <c r="G1586" s="1" t="s">
        <v>613</v>
      </c>
      <c r="I1586" s="1" t="s">
        <v>614</v>
      </c>
      <c r="J1586" s="1" t="s">
        <v>615</v>
      </c>
      <c r="K1586" s="1" t="s">
        <v>1197</v>
      </c>
      <c r="L1586" s="1" t="s">
        <v>655</v>
      </c>
      <c r="M1586" s="241" t="s">
        <v>656</v>
      </c>
      <c r="N1586" s="28" t="s">
        <v>1198</v>
      </c>
    </row>
    <row r="1587" spans="1:14">
      <c r="A1587" s="225" t="s">
        <v>837</v>
      </c>
      <c r="B1587" s="123" t="s">
        <v>838</v>
      </c>
      <c r="C1587" s="230">
        <v>45887.548611053244</v>
      </c>
      <c r="D1587" s="230">
        <v>45887.548611053244</v>
      </c>
      <c r="E1587" s="230">
        <v>45887.572916608799</v>
      </c>
      <c r="F1587" s="224">
        <f t="shared" si="24"/>
        <v>2.4305555554747116E-2</v>
      </c>
      <c r="G1587" s="1" t="s">
        <v>613</v>
      </c>
      <c r="I1587" s="1" t="s">
        <v>614</v>
      </c>
      <c r="J1587" s="1" t="s">
        <v>615</v>
      </c>
      <c r="K1587" s="1" t="s">
        <v>1197</v>
      </c>
      <c r="L1587" s="1" t="s">
        <v>655</v>
      </c>
      <c r="M1587" s="241" t="s">
        <v>656</v>
      </c>
      <c r="N1587" s="28" t="s">
        <v>1198</v>
      </c>
    </row>
    <row r="1588" spans="1:14">
      <c r="A1588" s="225" t="s">
        <v>837</v>
      </c>
      <c r="B1588" s="123" t="s">
        <v>839</v>
      </c>
      <c r="C1588" s="230">
        <v>45887.548611053244</v>
      </c>
      <c r="D1588" s="230">
        <v>45887.548611053244</v>
      </c>
      <c r="E1588" s="230">
        <v>45887.572916608799</v>
      </c>
      <c r="F1588" s="224">
        <f t="shared" si="24"/>
        <v>2.4305555554747116E-2</v>
      </c>
      <c r="G1588" s="1" t="s">
        <v>613</v>
      </c>
      <c r="I1588" s="1" t="s">
        <v>614</v>
      </c>
      <c r="J1588" s="1" t="s">
        <v>615</v>
      </c>
      <c r="K1588" s="1" t="s">
        <v>1197</v>
      </c>
      <c r="L1588" s="1" t="s">
        <v>655</v>
      </c>
      <c r="M1588" s="241" t="s">
        <v>656</v>
      </c>
      <c r="N1588" s="28" t="s">
        <v>1198</v>
      </c>
    </row>
    <row r="1589" spans="1:14">
      <c r="A1589" s="225" t="s">
        <v>837</v>
      </c>
      <c r="B1589" s="123" t="s">
        <v>840</v>
      </c>
      <c r="C1589" s="230">
        <v>45887.548611053244</v>
      </c>
      <c r="D1589" s="230">
        <v>45887.548611053244</v>
      </c>
      <c r="E1589" s="230">
        <v>45887.572916608799</v>
      </c>
      <c r="F1589" s="224">
        <f t="shared" si="24"/>
        <v>2.4305555554747116E-2</v>
      </c>
      <c r="G1589" s="1" t="s">
        <v>613</v>
      </c>
      <c r="I1589" s="1" t="s">
        <v>614</v>
      </c>
      <c r="J1589" s="1" t="s">
        <v>615</v>
      </c>
      <c r="K1589" s="1" t="s">
        <v>1197</v>
      </c>
      <c r="L1589" s="1" t="s">
        <v>655</v>
      </c>
      <c r="M1589" s="241" t="s">
        <v>656</v>
      </c>
      <c r="N1589" s="28" t="s">
        <v>1198</v>
      </c>
    </row>
    <row r="1590" spans="1:14">
      <c r="A1590" s="225" t="s">
        <v>841</v>
      </c>
      <c r="B1590" s="123" t="s">
        <v>842</v>
      </c>
      <c r="C1590" s="230">
        <v>45887.548611053244</v>
      </c>
      <c r="D1590" s="230">
        <v>45887.548611053244</v>
      </c>
      <c r="E1590" s="230">
        <v>45887.572916608799</v>
      </c>
      <c r="F1590" s="224">
        <f t="shared" si="24"/>
        <v>2.4305555554747116E-2</v>
      </c>
      <c r="G1590" s="1" t="s">
        <v>613</v>
      </c>
      <c r="I1590" s="1" t="s">
        <v>614</v>
      </c>
      <c r="J1590" s="1" t="s">
        <v>615</v>
      </c>
      <c r="K1590" s="1" t="s">
        <v>1197</v>
      </c>
      <c r="L1590" s="1" t="s">
        <v>655</v>
      </c>
      <c r="M1590" s="241" t="s">
        <v>656</v>
      </c>
      <c r="N1590" s="28" t="s">
        <v>1198</v>
      </c>
    </row>
    <row r="1591" spans="1:14">
      <c r="A1591" s="225" t="s">
        <v>841</v>
      </c>
      <c r="B1591" s="123" t="s">
        <v>622</v>
      </c>
      <c r="C1591" s="230">
        <v>45887.548611053244</v>
      </c>
      <c r="D1591" s="230">
        <v>45887.548611053244</v>
      </c>
      <c r="E1591" s="230">
        <v>45887.572916608799</v>
      </c>
      <c r="F1591" s="224">
        <f t="shared" si="24"/>
        <v>2.4305555554747116E-2</v>
      </c>
      <c r="G1591" s="1" t="s">
        <v>613</v>
      </c>
      <c r="I1591" s="1" t="s">
        <v>614</v>
      </c>
      <c r="J1591" s="1" t="s">
        <v>615</v>
      </c>
      <c r="K1591" s="1" t="s">
        <v>1197</v>
      </c>
      <c r="L1591" s="1" t="s">
        <v>655</v>
      </c>
      <c r="M1591" s="241" t="s">
        <v>656</v>
      </c>
      <c r="N1591" s="28" t="s">
        <v>1198</v>
      </c>
    </row>
    <row r="1592" spans="1:14">
      <c r="A1592" s="225" t="s">
        <v>841</v>
      </c>
      <c r="B1592" s="123" t="s">
        <v>660</v>
      </c>
      <c r="C1592" s="230">
        <v>45887.548611053244</v>
      </c>
      <c r="D1592" s="230">
        <v>45887.548611053244</v>
      </c>
      <c r="E1592" s="230">
        <v>45887.572916608799</v>
      </c>
      <c r="F1592" s="224">
        <f t="shared" si="24"/>
        <v>2.4305555554747116E-2</v>
      </c>
      <c r="G1592" s="1" t="s">
        <v>613</v>
      </c>
      <c r="I1592" s="1" t="s">
        <v>614</v>
      </c>
      <c r="J1592" s="1" t="s">
        <v>615</v>
      </c>
      <c r="K1592" s="1" t="s">
        <v>1197</v>
      </c>
      <c r="L1592" s="1" t="s">
        <v>655</v>
      </c>
      <c r="M1592" s="241" t="s">
        <v>656</v>
      </c>
      <c r="N1592" s="28" t="s">
        <v>1198</v>
      </c>
    </row>
    <row r="1593" spans="1:14">
      <c r="A1593" s="225" t="s">
        <v>841</v>
      </c>
      <c r="B1593" s="123" t="s">
        <v>843</v>
      </c>
      <c r="C1593" s="230">
        <v>45887.548611053244</v>
      </c>
      <c r="D1593" s="230">
        <v>45887.548611053244</v>
      </c>
      <c r="E1593" s="230">
        <v>45887.572916608799</v>
      </c>
      <c r="F1593" s="224">
        <f t="shared" si="24"/>
        <v>2.4305555554747116E-2</v>
      </c>
      <c r="G1593" s="1" t="s">
        <v>613</v>
      </c>
      <c r="I1593" s="1" t="s">
        <v>614</v>
      </c>
      <c r="J1593" s="1" t="s">
        <v>615</v>
      </c>
      <c r="K1593" s="1" t="s">
        <v>1197</v>
      </c>
      <c r="L1593" s="1" t="s">
        <v>655</v>
      </c>
      <c r="M1593" s="241" t="s">
        <v>656</v>
      </c>
      <c r="N1593" s="28" t="s">
        <v>1198</v>
      </c>
    </row>
    <row r="1594" spans="1:14">
      <c r="A1594" s="225" t="s">
        <v>841</v>
      </c>
      <c r="B1594" s="123" t="s">
        <v>659</v>
      </c>
      <c r="C1594" s="230">
        <v>45887.548611053244</v>
      </c>
      <c r="D1594" s="230">
        <v>45887.548611053244</v>
      </c>
      <c r="E1594" s="230">
        <v>45887.572916608799</v>
      </c>
      <c r="F1594" s="224">
        <f t="shared" si="24"/>
        <v>2.4305555554747116E-2</v>
      </c>
      <c r="G1594" s="1" t="s">
        <v>613</v>
      </c>
      <c r="I1594" s="1" t="s">
        <v>614</v>
      </c>
      <c r="J1594" s="1" t="s">
        <v>615</v>
      </c>
      <c r="K1594" s="1" t="s">
        <v>1197</v>
      </c>
      <c r="L1594" s="1" t="s">
        <v>655</v>
      </c>
      <c r="M1594" s="241" t="s">
        <v>656</v>
      </c>
      <c r="N1594" s="28" t="s">
        <v>1198</v>
      </c>
    </row>
    <row r="1595" spans="1:14">
      <c r="A1595" s="225" t="s">
        <v>844</v>
      </c>
      <c r="B1595" s="123" t="s">
        <v>836</v>
      </c>
      <c r="C1595" s="230">
        <v>45887.548611053244</v>
      </c>
      <c r="D1595" s="230">
        <v>45887.548611053244</v>
      </c>
      <c r="E1595" s="230">
        <v>45887.572916608799</v>
      </c>
      <c r="F1595" s="224">
        <f t="shared" si="24"/>
        <v>2.4305555554747116E-2</v>
      </c>
      <c r="G1595" s="1" t="s">
        <v>613</v>
      </c>
      <c r="I1595" s="1" t="s">
        <v>614</v>
      </c>
      <c r="J1595" s="1" t="s">
        <v>615</v>
      </c>
      <c r="K1595" s="1" t="s">
        <v>1197</v>
      </c>
      <c r="L1595" s="1" t="s">
        <v>655</v>
      </c>
      <c r="M1595" s="241" t="s">
        <v>656</v>
      </c>
      <c r="N1595" s="28" t="s">
        <v>1198</v>
      </c>
    </row>
    <row r="1596" spans="1:14">
      <c r="A1596" s="225" t="s">
        <v>844</v>
      </c>
      <c r="B1596" s="123" t="s">
        <v>835</v>
      </c>
      <c r="C1596" s="230">
        <v>45887.548611053244</v>
      </c>
      <c r="D1596" s="230">
        <v>45887.548611053244</v>
      </c>
      <c r="E1596" s="230">
        <v>45887.572916608799</v>
      </c>
      <c r="F1596" s="224">
        <f t="shared" si="24"/>
        <v>2.4305555554747116E-2</v>
      </c>
      <c r="G1596" s="1" t="s">
        <v>613</v>
      </c>
      <c r="I1596" s="1" t="s">
        <v>614</v>
      </c>
      <c r="J1596" s="1" t="s">
        <v>615</v>
      </c>
      <c r="K1596" s="1" t="s">
        <v>1197</v>
      </c>
      <c r="L1596" s="1" t="s">
        <v>655</v>
      </c>
      <c r="M1596" s="241" t="s">
        <v>656</v>
      </c>
      <c r="N1596" s="28" t="s">
        <v>1198</v>
      </c>
    </row>
    <row r="1597" spans="1:14">
      <c r="A1597" s="225" t="s">
        <v>844</v>
      </c>
      <c r="B1597" s="123" t="s">
        <v>834</v>
      </c>
      <c r="C1597" s="230">
        <v>45887.548611053244</v>
      </c>
      <c r="D1597" s="230">
        <v>45887.548611053244</v>
      </c>
      <c r="E1597" s="230">
        <v>45887.572916608799</v>
      </c>
      <c r="F1597" s="224">
        <f t="shared" si="24"/>
        <v>2.4305555554747116E-2</v>
      </c>
      <c r="G1597" s="1" t="s">
        <v>613</v>
      </c>
      <c r="I1597" s="1" t="s">
        <v>614</v>
      </c>
      <c r="J1597" s="1" t="s">
        <v>615</v>
      </c>
      <c r="K1597" s="1" t="s">
        <v>1197</v>
      </c>
      <c r="L1597" s="1" t="s">
        <v>655</v>
      </c>
      <c r="M1597" s="241" t="s">
        <v>656</v>
      </c>
      <c r="N1597" s="28" t="s">
        <v>1198</v>
      </c>
    </row>
    <row r="1598" spans="1:14">
      <c r="A1598" s="225" t="s">
        <v>844</v>
      </c>
      <c r="B1598" s="123" t="s">
        <v>833</v>
      </c>
      <c r="C1598" s="230">
        <v>45887.548611053244</v>
      </c>
      <c r="D1598" s="230">
        <v>45887.548611053244</v>
      </c>
      <c r="E1598" s="230">
        <v>45887.572916608799</v>
      </c>
      <c r="F1598" s="224">
        <f t="shared" si="24"/>
        <v>2.4305555554747116E-2</v>
      </c>
      <c r="G1598" s="1" t="s">
        <v>613</v>
      </c>
      <c r="I1598" s="1" t="s">
        <v>614</v>
      </c>
      <c r="J1598" s="1" t="s">
        <v>615</v>
      </c>
      <c r="K1598" s="1" t="s">
        <v>1197</v>
      </c>
      <c r="L1598" s="1" t="s">
        <v>655</v>
      </c>
      <c r="M1598" s="241" t="s">
        <v>656</v>
      </c>
      <c r="N1598" s="28" t="s">
        <v>1198</v>
      </c>
    </row>
    <row r="1599" spans="1:14">
      <c r="A1599" s="225" t="s">
        <v>844</v>
      </c>
      <c r="B1599" s="123" t="s">
        <v>832</v>
      </c>
      <c r="C1599" s="230">
        <v>45887.548611053244</v>
      </c>
      <c r="D1599" s="230">
        <v>45887.548611053244</v>
      </c>
      <c r="E1599" s="230">
        <v>45887.572916608799</v>
      </c>
      <c r="F1599" s="224">
        <f t="shared" si="24"/>
        <v>2.4305555554747116E-2</v>
      </c>
      <c r="G1599" s="1" t="s">
        <v>613</v>
      </c>
      <c r="I1599" s="1" t="s">
        <v>614</v>
      </c>
      <c r="J1599" s="1" t="s">
        <v>615</v>
      </c>
      <c r="K1599" s="1" t="s">
        <v>1197</v>
      </c>
      <c r="L1599" s="1" t="s">
        <v>655</v>
      </c>
      <c r="M1599" s="241" t="s">
        <v>656</v>
      </c>
      <c r="N1599" s="28" t="s">
        <v>1198</v>
      </c>
    </row>
    <row r="1600" spans="1:14">
      <c r="A1600" s="225" t="s">
        <v>845</v>
      </c>
      <c r="B1600" s="123" t="s">
        <v>839</v>
      </c>
      <c r="C1600" s="230">
        <v>45887.548611053244</v>
      </c>
      <c r="D1600" s="230">
        <v>45887.548611053244</v>
      </c>
      <c r="E1600" s="230">
        <v>45887.572916608799</v>
      </c>
      <c r="F1600" s="224">
        <f t="shared" si="24"/>
        <v>2.4305555554747116E-2</v>
      </c>
      <c r="G1600" s="1" t="s">
        <v>613</v>
      </c>
      <c r="I1600" s="1" t="s">
        <v>614</v>
      </c>
      <c r="J1600" s="1" t="s">
        <v>615</v>
      </c>
      <c r="K1600" s="1" t="s">
        <v>1197</v>
      </c>
      <c r="L1600" s="1" t="s">
        <v>655</v>
      </c>
      <c r="M1600" s="241" t="s">
        <v>656</v>
      </c>
      <c r="N1600" s="28" t="s">
        <v>1198</v>
      </c>
    </row>
    <row r="1601" spans="1:14">
      <c r="A1601" s="225" t="s">
        <v>845</v>
      </c>
      <c r="B1601" s="123" t="s">
        <v>840</v>
      </c>
      <c r="C1601" s="230">
        <v>45887.548611053244</v>
      </c>
      <c r="D1601" s="230">
        <v>45887.548611053244</v>
      </c>
      <c r="E1601" s="230">
        <v>45887.572916608799</v>
      </c>
      <c r="F1601" s="224">
        <f t="shared" si="24"/>
        <v>2.4305555554747116E-2</v>
      </c>
      <c r="G1601" s="1" t="s">
        <v>613</v>
      </c>
      <c r="I1601" s="1" t="s">
        <v>614</v>
      </c>
      <c r="J1601" s="1" t="s">
        <v>615</v>
      </c>
      <c r="K1601" s="1" t="s">
        <v>1197</v>
      </c>
      <c r="L1601" s="1" t="s">
        <v>655</v>
      </c>
      <c r="M1601" s="241" t="s">
        <v>656</v>
      </c>
      <c r="N1601" s="28" t="s">
        <v>1198</v>
      </c>
    </row>
    <row r="1602" spans="1:14">
      <c r="A1602" s="225" t="s">
        <v>845</v>
      </c>
      <c r="B1602" s="123" t="s">
        <v>838</v>
      </c>
      <c r="C1602" s="230">
        <v>45887.548611053244</v>
      </c>
      <c r="D1602" s="230">
        <v>45887.548611053244</v>
      </c>
      <c r="E1602" s="230">
        <v>45887.572916608799</v>
      </c>
      <c r="F1602" s="224">
        <f t="shared" ref="F1602:F1665" si="25">E1602-D1602</f>
        <v>2.4305555554747116E-2</v>
      </c>
      <c r="G1602" s="1" t="s">
        <v>613</v>
      </c>
      <c r="I1602" s="1" t="s">
        <v>614</v>
      </c>
      <c r="J1602" s="1" t="s">
        <v>615</v>
      </c>
      <c r="K1602" s="1" t="s">
        <v>1197</v>
      </c>
      <c r="L1602" s="1" t="s">
        <v>655</v>
      </c>
      <c r="M1602" s="241" t="s">
        <v>656</v>
      </c>
      <c r="N1602" s="28" t="s">
        <v>1198</v>
      </c>
    </row>
    <row r="1603" spans="1:14">
      <c r="A1603" s="225" t="s">
        <v>823</v>
      </c>
      <c r="B1603" s="123" t="s">
        <v>824</v>
      </c>
      <c r="C1603" s="230">
        <v>45887.548611111109</v>
      </c>
      <c r="D1603" s="230">
        <v>45887.548611111109</v>
      </c>
      <c r="E1603" s="230">
        <v>45887.572916666664</v>
      </c>
      <c r="F1603" s="224">
        <f t="shared" si="25"/>
        <v>2.4305555554747116E-2</v>
      </c>
      <c r="G1603" s="1" t="s">
        <v>613</v>
      </c>
      <c r="I1603" s="1" t="s">
        <v>614</v>
      </c>
      <c r="J1603" s="1" t="s">
        <v>615</v>
      </c>
      <c r="K1603" s="1" t="s">
        <v>1197</v>
      </c>
      <c r="L1603" s="1" t="s">
        <v>655</v>
      </c>
      <c r="M1603" s="241" t="s">
        <v>656</v>
      </c>
      <c r="N1603" s="28" t="s">
        <v>1198</v>
      </c>
    </row>
    <row r="1604" spans="1:14">
      <c r="A1604" s="225" t="s">
        <v>823</v>
      </c>
      <c r="B1604" s="123" t="s">
        <v>827</v>
      </c>
      <c r="C1604" s="230">
        <v>45887.548611111109</v>
      </c>
      <c r="D1604" s="230">
        <v>45887.548611111109</v>
      </c>
      <c r="E1604" s="230">
        <v>45887.572916666664</v>
      </c>
      <c r="F1604" s="224">
        <f t="shared" si="25"/>
        <v>2.4305555554747116E-2</v>
      </c>
      <c r="G1604" s="1" t="s">
        <v>613</v>
      </c>
      <c r="I1604" s="1" t="s">
        <v>614</v>
      </c>
      <c r="J1604" s="1" t="s">
        <v>615</v>
      </c>
      <c r="K1604" s="1" t="s">
        <v>1197</v>
      </c>
      <c r="L1604" s="1" t="s">
        <v>655</v>
      </c>
      <c r="M1604" s="241" t="s">
        <v>656</v>
      </c>
      <c r="N1604" s="28" t="s">
        <v>1198</v>
      </c>
    </row>
    <row r="1605" spans="1:14">
      <c r="A1605" s="1" t="s">
        <v>862</v>
      </c>
      <c r="B1605" s="1" t="s">
        <v>612</v>
      </c>
      <c r="C1605" s="230">
        <v>45888.336805555555</v>
      </c>
      <c r="D1605" s="230">
        <v>45888.336805555555</v>
      </c>
      <c r="E1605" s="230">
        <v>45888.350694444445</v>
      </c>
      <c r="F1605" s="224">
        <f t="shared" si="25"/>
        <v>1.3888888890505768E-2</v>
      </c>
      <c r="G1605" s="1" t="s">
        <v>613</v>
      </c>
      <c r="I1605" s="1" t="s">
        <v>614</v>
      </c>
      <c r="J1605" s="1" t="s">
        <v>615</v>
      </c>
      <c r="K1605" s="1" t="s">
        <v>1187</v>
      </c>
      <c r="L1605" s="1" t="s">
        <v>655</v>
      </c>
      <c r="M1605" s="241" t="s">
        <v>618</v>
      </c>
      <c r="N1605" s="28" t="s">
        <v>1188</v>
      </c>
    </row>
    <row r="1606" spans="1:14">
      <c r="A1606" s="1" t="s">
        <v>870</v>
      </c>
      <c r="B1606" s="1" t="s">
        <v>612</v>
      </c>
      <c r="C1606" s="230">
        <v>45888.336805555555</v>
      </c>
      <c r="D1606" s="230">
        <v>45888.336805555555</v>
      </c>
      <c r="E1606" s="230">
        <v>45888.350694444445</v>
      </c>
      <c r="F1606" s="224">
        <f t="shared" si="25"/>
        <v>1.3888888890505768E-2</v>
      </c>
      <c r="G1606" s="1" t="s">
        <v>613</v>
      </c>
      <c r="I1606" s="1" t="s">
        <v>614</v>
      </c>
      <c r="J1606" s="1" t="s">
        <v>615</v>
      </c>
      <c r="K1606" s="1" t="s">
        <v>1187</v>
      </c>
      <c r="L1606" s="1" t="s">
        <v>655</v>
      </c>
      <c r="M1606" s="241" t="s">
        <v>618</v>
      </c>
      <c r="N1606" s="28" t="s">
        <v>1188</v>
      </c>
    </row>
    <row r="1607" spans="1:14">
      <c r="A1607" s="1" t="s">
        <v>643</v>
      </c>
      <c r="B1607" s="1" t="s">
        <v>612</v>
      </c>
      <c r="C1607" s="230">
        <v>45888.336805555555</v>
      </c>
      <c r="D1607" s="230">
        <v>45888.336805555555</v>
      </c>
      <c r="E1607" s="230">
        <v>45888.350694444445</v>
      </c>
      <c r="F1607" s="224">
        <f t="shared" si="25"/>
        <v>1.3888888890505768E-2</v>
      </c>
      <c r="G1607" s="1" t="s">
        <v>613</v>
      </c>
      <c r="I1607" s="1" t="s">
        <v>614</v>
      </c>
      <c r="J1607" s="1" t="s">
        <v>615</v>
      </c>
      <c r="K1607" s="1" t="s">
        <v>1187</v>
      </c>
      <c r="L1607" s="1" t="s">
        <v>655</v>
      </c>
      <c r="M1607" s="241" t="s">
        <v>618</v>
      </c>
      <c r="N1607" s="28" t="s">
        <v>1188</v>
      </c>
    </row>
    <row r="1608" spans="1:14">
      <c r="A1608" s="1" t="s">
        <v>759</v>
      </c>
      <c r="B1608" s="1" t="s">
        <v>612</v>
      </c>
      <c r="C1608" s="230">
        <v>45888.336805555555</v>
      </c>
      <c r="D1608" s="230">
        <v>45888.336805555555</v>
      </c>
      <c r="E1608" s="230">
        <v>45888.350694444445</v>
      </c>
      <c r="F1608" s="224">
        <f t="shared" si="25"/>
        <v>1.3888888890505768E-2</v>
      </c>
      <c r="G1608" s="1" t="s">
        <v>613</v>
      </c>
      <c r="I1608" s="1" t="s">
        <v>614</v>
      </c>
      <c r="J1608" s="1" t="s">
        <v>615</v>
      </c>
      <c r="K1608" s="1" t="s">
        <v>1187</v>
      </c>
      <c r="L1608" s="1" t="s">
        <v>655</v>
      </c>
      <c r="M1608" s="241" t="s">
        <v>618</v>
      </c>
      <c r="N1608" s="28" t="s">
        <v>1188</v>
      </c>
    </row>
    <row r="1609" spans="1:14">
      <c r="A1609" s="1" t="s">
        <v>850</v>
      </c>
      <c r="B1609" s="1" t="s">
        <v>612</v>
      </c>
      <c r="C1609" s="230">
        <v>45888.336805555555</v>
      </c>
      <c r="D1609" s="230">
        <v>45888.336805555555</v>
      </c>
      <c r="E1609" s="230">
        <v>45888.350694444445</v>
      </c>
      <c r="F1609" s="224">
        <f t="shared" si="25"/>
        <v>1.3888888890505768E-2</v>
      </c>
      <c r="G1609" s="1" t="s">
        <v>613</v>
      </c>
      <c r="I1609" s="1" t="s">
        <v>614</v>
      </c>
      <c r="J1609" s="1" t="s">
        <v>615</v>
      </c>
      <c r="K1609" s="1" t="s">
        <v>1187</v>
      </c>
      <c r="L1609" s="1" t="s">
        <v>655</v>
      </c>
      <c r="M1609" s="241" t="s">
        <v>618</v>
      </c>
      <c r="N1609" s="28" t="s">
        <v>1188</v>
      </c>
    </row>
    <row r="1610" spans="1:14">
      <c r="A1610" s="1" t="s">
        <v>816</v>
      </c>
      <c r="B1610" s="1" t="s">
        <v>659</v>
      </c>
      <c r="C1610" s="230">
        <v>45888.383333333331</v>
      </c>
      <c r="D1610" s="230">
        <v>45888.383333333331</v>
      </c>
      <c r="E1610" s="230">
        <v>45888.444444444445</v>
      </c>
      <c r="F1610" s="224">
        <f t="shared" si="25"/>
        <v>6.1111111113859806E-2</v>
      </c>
      <c r="G1610" s="1" t="s">
        <v>708</v>
      </c>
      <c r="I1610" s="1" t="s">
        <v>750</v>
      </c>
      <c r="J1610" s="1" t="s">
        <v>275</v>
      </c>
      <c r="K1610" s="1" t="s">
        <v>1199</v>
      </c>
      <c r="L1610" s="1" t="s">
        <v>627</v>
      </c>
      <c r="M1610" s="241" t="s">
        <v>618</v>
      </c>
      <c r="N1610" s="28" t="s">
        <v>1129</v>
      </c>
    </row>
    <row r="1611" spans="1:14">
      <c r="A1611" s="225" t="s">
        <v>650</v>
      </c>
      <c r="B1611" s="1" t="s">
        <v>651</v>
      </c>
      <c r="C1611" s="230">
        <v>45888.416666666664</v>
      </c>
      <c r="D1611" s="230">
        <v>45888.416666666664</v>
      </c>
      <c r="E1611" s="230">
        <v>45888.770138888889</v>
      </c>
      <c r="F1611" s="224">
        <f t="shared" si="25"/>
        <v>0.35347222222480923</v>
      </c>
      <c r="G1611" s="1" t="s">
        <v>708</v>
      </c>
      <c r="I1611" s="1" t="s">
        <v>598</v>
      </c>
      <c r="J1611" s="1" t="s">
        <v>598</v>
      </c>
      <c r="K1611" s="1" t="s">
        <v>1149</v>
      </c>
      <c r="L1611" s="1" t="s">
        <v>627</v>
      </c>
      <c r="M1611" s="241" t="s">
        <v>710</v>
      </c>
      <c r="N1611" s="28" t="s">
        <v>1150</v>
      </c>
    </row>
    <row r="1612" spans="1:14">
      <c r="A1612" s="225" t="s">
        <v>650</v>
      </c>
      <c r="B1612" s="1" t="s">
        <v>658</v>
      </c>
      <c r="C1612" s="230">
        <v>45888.416666666664</v>
      </c>
      <c r="D1612" s="230">
        <v>45888.416666666664</v>
      </c>
      <c r="E1612" s="230">
        <v>45888.770138888889</v>
      </c>
      <c r="F1612" s="224">
        <f t="shared" si="25"/>
        <v>0.35347222222480923</v>
      </c>
      <c r="G1612" s="1" t="s">
        <v>708</v>
      </c>
      <c r="I1612" s="1" t="s">
        <v>598</v>
      </c>
      <c r="J1612" s="1" t="s">
        <v>598</v>
      </c>
      <c r="K1612" s="1" t="s">
        <v>1149</v>
      </c>
      <c r="L1612" s="1" t="s">
        <v>627</v>
      </c>
      <c r="M1612" s="241" t="s">
        <v>710</v>
      </c>
      <c r="N1612" s="28" t="s">
        <v>1150</v>
      </c>
    </row>
    <row r="1613" spans="1:14">
      <c r="A1613" s="225" t="s">
        <v>650</v>
      </c>
      <c r="B1613" s="1" t="s">
        <v>622</v>
      </c>
      <c r="C1613" s="230">
        <v>45888.416666666664</v>
      </c>
      <c r="D1613" s="230">
        <v>45888.416666666664</v>
      </c>
      <c r="E1613" s="230">
        <v>45888.770138888889</v>
      </c>
      <c r="F1613" s="224">
        <f t="shared" si="25"/>
        <v>0.35347222222480923</v>
      </c>
      <c r="G1613" s="1" t="s">
        <v>708</v>
      </c>
      <c r="I1613" s="1" t="s">
        <v>598</v>
      </c>
      <c r="J1613" s="1" t="s">
        <v>598</v>
      </c>
      <c r="K1613" s="1" t="s">
        <v>1149</v>
      </c>
      <c r="L1613" s="1" t="s">
        <v>627</v>
      </c>
      <c r="M1613" s="241" t="s">
        <v>710</v>
      </c>
      <c r="N1613" s="28" t="s">
        <v>1150</v>
      </c>
    </row>
    <row r="1614" spans="1:14">
      <c r="A1614" s="225" t="s">
        <v>650</v>
      </c>
      <c r="B1614" s="1" t="s">
        <v>659</v>
      </c>
      <c r="C1614" s="230">
        <v>45888.416666666664</v>
      </c>
      <c r="D1614" s="230">
        <v>45888.416666666664</v>
      </c>
      <c r="E1614" s="230">
        <v>45888.770138888889</v>
      </c>
      <c r="F1614" s="224">
        <f t="shared" si="25"/>
        <v>0.35347222222480923</v>
      </c>
      <c r="G1614" s="1" t="s">
        <v>708</v>
      </c>
      <c r="I1614" s="1" t="s">
        <v>598</v>
      </c>
      <c r="J1614" s="1" t="s">
        <v>598</v>
      </c>
      <c r="K1614" s="1" t="s">
        <v>1149</v>
      </c>
      <c r="L1614" s="1" t="s">
        <v>627</v>
      </c>
      <c r="M1614" s="241" t="s">
        <v>710</v>
      </c>
      <c r="N1614" s="28" t="s">
        <v>1150</v>
      </c>
    </row>
    <row r="1615" spans="1:14">
      <c r="A1615" s="225" t="s">
        <v>650</v>
      </c>
      <c r="B1615" s="1" t="s">
        <v>660</v>
      </c>
      <c r="C1615" s="230">
        <v>45888.416666666664</v>
      </c>
      <c r="D1615" s="230">
        <v>45888.416666666664</v>
      </c>
      <c r="E1615" s="230">
        <v>45888.770138888889</v>
      </c>
      <c r="F1615" s="224">
        <f t="shared" si="25"/>
        <v>0.35347222222480923</v>
      </c>
      <c r="G1615" s="1" t="s">
        <v>708</v>
      </c>
      <c r="I1615" s="1" t="s">
        <v>598</v>
      </c>
      <c r="J1615" s="1" t="s">
        <v>598</v>
      </c>
      <c r="K1615" s="1" t="s">
        <v>1149</v>
      </c>
      <c r="L1615" s="1" t="s">
        <v>627</v>
      </c>
      <c r="M1615" s="241" t="s">
        <v>710</v>
      </c>
      <c r="N1615" s="28" t="s">
        <v>1150</v>
      </c>
    </row>
    <row r="1616" spans="1:14">
      <c r="A1616" s="225" t="s">
        <v>661</v>
      </c>
      <c r="B1616" s="1" t="s">
        <v>662</v>
      </c>
      <c r="C1616" s="230">
        <v>45888.416666666664</v>
      </c>
      <c r="D1616" s="230">
        <v>45888.416666666664</v>
      </c>
      <c r="E1616" s="230">
        <v>45888.770138888889</v>
      </c>
      <c r="F1616" s="224">
        <f t="shared" si="25"/>
        <v>0.35347222222480923</v>
      </c>
      <c r="G1616" s="1" t="s">
        <v>708</v>
      </c>
      <c r="I1616" s="1" t="s">
        <v>598</v>
      </c>
      <c r="J1616" s="1" t="s">
        <v>598</v>
      </c>
      <c r="K1616" s="1" t="s">
        <v>1149</v>
      </c>
      <c r="L1616" s="1" t="s">
        <v>627</v>
      </c>
      <c r="M1616" s="241" t="s">
        <v>710</v>
      </c>
      <c r="N1616" s="28" t="s">
        <v>1150</v>
      </c>
    </row>
    <row r="1617" spans="1:14">
      <c r="A1617" s="225" t="s">
        <v>661</v>
      </c>
      <c r="B1617" s="1" t="s">
        <v>663</v>
      </c>
      <c r="C1617" s="230">
        <v>45888.416666666664</v>
      </c>
      <c r="D1617" s="230">
        <v>45888.416666666664</v>
      </c>
      <c r="E1617" s="230">
        <v>45888.770138888889</v>
      </c>
      <c r="F1617" s="224">
        <f t="shared" si="25"/>
        <v>0.35347222222480923</v>
      </c>
      <c r="G1617" s="1" t="s">
        <v>708</v>
      </c>
      <c r="I1617" s="1" t="s">
        <v>598</v>
      </c>
      <c r="J1617" s="1" t="s">
        <v>598</v>
      </c>
      <c r="K1617" s="1" t="s">
        <v>1149</v>
      </c>
      <c r="L1617" s="1" t="s">
        <v>627</v>
      </c>
      <c r="M1617" s="241" t="s">
        <v>710</v>
      </c>
      <c r="N1617" s="28" t="s">
        <v>1150</v>
      </c>
    </row>
    <row r="1618" spans="1:14">
      <c r="A1618" s="225" t="s">
        <v>661</v>
      </c>
      <c r="B1618" s="1" t="s">
        <v>621</v>
      </c>
      <c r="C1618" s="230">
        <v>45888.416666666664</v>
      </c>
      <c r="D1618" s="230">
        <v>45888.416666666664</v>
      </c>
      <c r="E1618" s="230">
        <v>45888.770138888889</v>
      </c>
      <c r="F1618" s="224">
        <f t="shared" si="25"/>
        <v>0.35347222222480923</v>
      </c>
      <c r="G1618" s="1" t="s">
        <v>708</v>
      </c>
      <c r="I1618" s="1" t="s">
        <v>598</v>
      </c>
      <c r="J1618" s="1" t="s">
        <v>598</v>
      </c>
      <c r="K1618" s="1" t="s">
        <v>1149</v>
      </c>
      <c r="L1618" s="1" t="s">
        <v>627</v>
      </c>
      <c r="M1618" s="241" t="s">
        <v>710</v>
      </c>
      <c r="N1618" s="28" t="s">
        <v>1150</v>
      </c>
    </row>
    <row r="1619" spans="1:14">
      <c r="A1619" s="1" t="s">
        <v>1200</v>
      </c>
      <c r="B1619" s="1" t="s">
        <v>651</v>
      </c>
      <c r="C1619" s="230">
        <v>45888.617361111108</v>
      </c>
      <c r="D1619" s="230">
        <v>45888.617361111108</v>
      </c>
      <c r="E1619" s="230">
        <v>45888.686805555553</v>
      </c>
      <c r="F1619" s="224">
        <f t="shared" si="25"/>
        <v>6.9444444445252884E-2</v>
      </c>
      <c r="G1619" s="1" t="s">
        <v>708</v>
      </c>
      <c r="I1619" s="1" t="s">
        <v>750</v>
      </c>
      <c r="J1619" s="1" t="s">
        <v>275</v>
      </c>
      <c r="K1619" s="1" t="s">
        <v>1201</v>
      </c>
      <c r="L1619" s="1" t="s">
        <v>627</v>
      </c>
      <c r="M1619" s="241" t="s">
        <v>618</v>
      </c>
      <c r="N1619" s="28" t="s">
        <v>1129</v>
      </c>
    </row>
    <row r="1620" spans="1:14">
      <c r="A1620" s="1" t="s">
        <v>1200</v>
      </c>
      <c r="B1620" s="1" t="s">
        <v>658</v>
      </c>
      <c r="C1620" s="230">
        <v>45888.617361111108</v>
      </c>
      <c r="D1620" s="230">
        <v>45888.617361111108</v>
      </c>
      <c r="E1620" s="230">
        <v>45888.686805555553</v>
      </c>
      <c r="F1620" s="224">
        <f t="shared" si="25"/>
        <v>6.9444444445252884E-2</v>
      </c>
      <c r="G1620" s="1" t="s">
        <v>708</v>
      </c>
      <c r="I1620" s="1" t="s">
        <v>750</v>
      </c>
      <c r="J1620" s="1" t="s">
        <v>275</v>
      </c>
      <c r="K1620" s="1" t="s">
        <v>1202</v>
      </c>
      <c r="L1620" s="1" t="s">
        <v>627</v>
      </c>
      <c r="M1620" s="241" t="s">
        <v>618</v>
      </c>
      <c r="N1620" s="28" t="s">
        <v>1129</v>
      </c>
    </row>
    <row r="1621" spans="1:14">
      <c r="A1621" s="1" t="s">
        <v>1200</v>
      </c>
      <c r="B1621" s="1" t="s">
        <v>659</v>
      </c>
      <c r="C1621" s="230">
        <v>45888.617361111108</v>
      </c>
      <c r="D1621" s="230">
        <v>45888.617361111108</v>
      </c>
      <c r="E1621" s="230">
        <v>45888.686805555553</v>
      </c>
      <c r="F1621" s="224">
        <f t="shared" si="25"/>
        <v>6.9444444445252884E-2</v>
      </c>
      <c r="G1621" s="1" t="s">
        <v>708</v>
      </c>
      <c r="I1621" s="1" t="s">
        <v>750</v>
      </c>
      <c r="J1621" s="1" t="s">
        <v>275</v>
      </c>
      <c r="K1621" s="1" t="s">
        <v>1203</v>
      </c>
      <c r="L1621" s="1" t="s">
        <v>627</v>
      </c>
      <c r="M1621" s="241" t="s">
        <v>618</v>
      </c>
      <c r="N1621" s="28" t="s">
        <v>1129</v>
      </c>
    </row>
    <row r="1622" spans="1:14">
      <c r="A1622" s="1" t="s">
        <v>1204</v>
      </c>
      <c r="B1622" s="1" t="s">
        <v>612</v>
      </c>
      <c r="C1622" s="230">
        <v>45888.701388888891</v>
      </c>
      <c r="D1622" s="230">
        <v>45888.701388888891</v>
      </c>
      <c r="E1622" s="230">
        <v>45888.740277777775</v>
      </c>
      <c r="F1622" s="224">
        <f t="shared" si="25"/>
        <v>3.8888888884685002E-2</v>
      </c>
      <c r="G1622" s="1" t="s">
        <v>708</v>
      </c>
      <c r="I1622" s="1" t="s">
        <v>750</v>
      </c>
      <c r="J1622" s="1" t="s">
        <v>275</v>
      </c>
      <c r="K1622" s="1" t="s">
        <v>1205</v>
      </c>
      <c r="L1622" s="1" t="s">
        <v>627</v>
      </c>
      <c r="M1622" s="241" t="s">
        <v>618</v>
      </c>
      <c r="N1622" s="28" t="s">
        <v>1129</v>
      </c>
    </row>
    <row r="1623" spans="1:14">
      <c r="A1623" s="1" t="s">
        <v>1204</v>
      </c>
      <c r="B1623" s="1" t="s">
        <v>651</v>
      </c>
      <c r="C1623" s="230">
        <v>45888.701388888891</v>
      </c>
      <c r="D1623" s="230">
        <v>45888.701388888891</v>
      </c>
      <c r="E1623" s="230">
        <v>45888.740277777775</v>
      </c>
      <c r="F1623" s="224">
        <f t="shared" si="25"/>
        <v>3.8888888884685002E-2</v>
      </c>
      <c r="G1623" s="1" t="s">
        <v>708</v>
      </c>
      <c r="I1623" s="1" t="s">
        <v>750</v>
      </c>
      <c r="J1623" s="1" t="s">
        <v>275</v>
      </c>
      <c r="K1623" s="1" t="s">
        <v>1206</v>
      </c>
      <c r="L1623" s="1" t="s">
        <v>627</v>
      </c>
      <c r="M1623" s="241" t="s">
        <v>618</v>
      </c>
      <c r="N1623" s="28" t="s">
        <v>1129</v>
      </c>
    </row>
    <row r="1624" spans="1:14">
      <c r="A1624" s="1" t="s">
        <v>1204</v>
      </c>
      <c r="B1624" s="1" t="s">
        <v>622</v>
      </c>
      <c r="C1624" s="230">
        <v>45888.701388888891</v>
      </c>
      <c r="D1624" s="230">
        <v>45888.701388888891</v>
      </c>
      <c r="E1624" s="230">
        <v>45888.740277777775</v>
      </c>
      <c r="F1624" s="224">
        <f t="shared" si="25"/>
        <v>3.8888888884685002E-2</v>
      </c>
      <c r="G1624" s="1" t="s">
        <v>708</v>
      </c>
      <c r="I1624" s="1" t="s">
        <v>750</v>
      </c>
      <c r="J1624" s="1" t="s">
        <v>275</v>
      </c>
      <c r="K1624" s="1" t="s">
        <v>1207</v>
      </c>
      <c r="L1624" s="1" t="s">
        <v>627</v>
      </c>
      <c r="M1624" s="241" t="s">
        <v>618</v>
      </c>
      <c r="N1624" s="28" t="s">
        <v>1129</v>
      </c>
    </row>
    <row r="1625" spans="1:14">
      <c r="A1625" s="1" t="s">
        <v>1036</v>
      </c>
      <c r="B1625" s="1" t="s">
        <v>651</v>
      </c>
      <c r="C1625" s="230">
        <v>45889.363888888889</v>
      </c>
      <c r="D1625" s="230">
        <v>45889.363888888889</v>
      </c>
      <c r="E1625" s="230">
        <v>45889.370138888888</v>
      </c>
      <c r="F1625" s="224">
        <f t="shared" si="25"/>
        <v>6.2499999985448085E-3</v>
      </c>
      <c r="G1625" s="1" t="s">
        <v>613</v>
      </c>
      <c r="I1625" s="1" t="s">
        <v>614</v>
      </c>
      <c r="J1625" s="1" t="s">
        <v>615</v>
      </c>
      <c r="K1625" s="1" t="s">
        <v>1208</v>
      </c>
      <c r="L1625" s="1" t="s">
        <v>655</v>
      </c>
      <c r="M1625" s="241" t="s">
        <v>618</v>
      </c>
      <c r="N1625" s="28" t="s">
        <v>1209</v>
      </c>
    </row>
    <row r="1626" spans="1:14">
      <c r="A1626" s="1" t="s">
        <v>1036</v>
      </c>
      <c r="B1626" s="1" t="s">
        <v>658</v>
      </c>
      <c r="C1626" s="230">
        <v>45889.363888888889</v>
      </c>
      <c r="D1626" s="230">
        <v>45889.363888888889</v>
      </c>
      <c r="E1626" s="230">
        <v>45889.370138888888</v>
      </c>
      <c r="F1626" s="224">
        <f t="shared" si="25"/>
        <v>6.2499999985448085E-3</v>
      </c>
      <c r="G1626" s="1" t="s">
        <v>613</v>
      </c>
      <c r="I1626" s="1" t="s">
        <v>614</v>
      </c>
      <c r="J1626" s="1" t="s">
        <v>615</v>
      </c>
      <c r="K1626" s="1" t="s">
        <v>1208</v>
      </c>
      <c r="L1626" s="1" t="s">
        <v>655</v>
      </c>
      <c r="M1626" s="241" t="s">
        <v>618</v>
      </c>
      <c r="N1626" s="28" t="s">
        <v>1209</v>
      </c>
    </row>
    <row r="1627" spans="1:14">
      <c r="A1627" s="1" t="s">
        <v>1036</v>
      </c>
      <c r="B1627" s="1" t="s">
        <v>622</v>
      </c>
      <c r="C1627" s="230">
        <v>45889.363888888889</v>
      </c>
      <c r="D1627" s="230">
        <v>45889.363888888889</v>
      </c>
      <c r="E1627" s="230">
        <v>45889.370138888888</v>
      </c>
      <c r="F1627" s="224">
        <f t="shared" si="25"/>
        <v>6.2499999985448085E-3</v>
      </c>
      <c r="G1627" s="1" t="s">
        <v>613</v>
      </c>
      <c r="I1627" s="1" t="s">
        <v>614</v>
      </c>
      <c r="J1627" s="1" t="s">
        <v>615</v>
      </c>
      <c r="K1627" s="1" t="s">
        <v>1208</v>
      </c>
      <c r="L1627" s="1" t="s">
        <v>655</v>
      </c>
      <c r="M1627" s="241" t="s">
        <v>618</v>
      </c>
      <c r="N1627" s="28" t="s">
        <v>1209</v>
      </c>
    </row>
    <row r="1628" spans="1:14">
      <c r="A1628" s="1" t="s">
        <v>1036</v>
      </c>
      <c r="B1628" s="1" t="s">
        <v>659</v>
      </c>
      <c r="C1628" s="230">
        <v>45889.363888888889</v>
      </c>
      <c r="D1628" s="230">
        <v>45889.363888888889</v>
      </c>
      <c r="E1628" s="230">
        <v>45889.370138888888</v>
      </c>
      <c r="F1628" s="224">
        <f t="shared" si="25"/>
        <v>6.2499999985448085E-3</v>
      </c>
      <c r="G1628" s="1" t="s">
        <v>613</v>
      </c>
      <c r="I1628" s="1" t="s">
        <v>614</v>
      </c>
      <c r="J1628" s="1" t="s">
        <v>615</v>
      </c>
      <c r="K1628" s="1" t="s">
        <v>1208</v>
      </c>
      <c r="L1628" s="1" t="s">
        <v>655</v>
      </c>
      <c r="M1628" s="241" t="s">
        <v>618</v>
      </c>
      <c r="N1628" s="28" t="s">
        <v>1209</v>
      </c>
    </row>
    <row r="1629" spans="1:14">
      <c r="A1629" s="225" t="s">
        <v>650</v>
      </c>
      <c r="B1629" s="1" t="s">
        <v>651</v>
      </c>
      <c r="C1629" s="230">
        <v>45889.416666666664</v>
      </c>
      <c r="D1629" s="230">
        <v>45889.416666666664</v>
      </c>
      <c r="E1629" s="230">
        <v>45889.701388888891</v>
      </c>
      <c r="F1629" s="224">
        <f t="shared" si="25"/>
        <v>0.28472222222626442</v>
      </c>
      <c r="G1629" s="1" t="s">
        <v>708</v>
      </c>
      <c r="I1629" s="1" t="s">
        <v>598</v>
      </c>
      <c r="J1629" s="1" t="s">
        <v>598</v>
      </c>
      <c r="K1629" s="1" t="s">
        <v>1210</v>
      </c>
      <c r="L1629" s="1" t="s">
        <v>627</v>
      </c>
      <c r="M1629" s="241" t="s">
        <v>710</v>
      </c>
      <c r="N1629" s="28" t="s">
        <v>1150</v>
      </c>
    </row>
    <row r="1630" spans="1:14">
      <c r="A1630" s="225" t="s">
        <v>650</v>
      </c>
      <c r="B1630" s="1" t="s">
        <v>658</v>
      </c>
      <c r="C1630" s="230">
        <v>45889.416666666664</v>
      </c>
      <c r="D1630" s="230">
        <v>45889.416666666664</v>
      </c>
      <c r="E1630" s="230">
        <v>45889.701388888891</v>
      </c>
      <c r="F1630" s="224">
        <f t="shared" si="25"/>
        <v>0.28472222222626442</v>
      </c>
      <c r="G1630" s="1" t="s">
        <v>708</v>
      </c>
      <c r="I1630" s="1" t="s">
        <v>598</v>
      </c>
      <c r="J1630" s="1" t="s">
        <v>598</v>
      </c>
      <c r="K1630" s="1" t="s">
        <v>1210</v>
      </c>
      <c r="L1630" s="1" t="s">
        <v>627</v>
      </c>
      <c r="M1630" s="241" t="s">
        <v>710</v>
      </c>
      <c r="N1630" s="28" t="s">
        <v>1150</v>
      </c>
    </row>
    <row r="1631" spans="1:14">
      <c r="A1631" s="225" t="s">
        <v>650</v>
      </c>
      <c r="B1631" s="1" t="s">
        <v>622</v>
      </c>
      <c r="C1631" s="230">
        <v>45889.416666666664</v>
      </c>
      <c r="D1631" s="230">
        <v>45889.416666666664</v>
      </c>
      <c r="E1631" s="230">
        <v>45889.701388888891</v>
      </c>
      <c r="F1631" s="224">
        <f t="shared" si="25"/>
        <v>0.28472222222626442</v>
      </c>
      <c r="G1631" s="1" t="s">
        <v>708</v>
      </c>
      <c r="I1631" s="1" t="s">
        <v>598</v>
      </c>
      <c r="J1631" s="1" t="s">
        <v>598</v>
      </c>
      <c r="K1631" s="1" t="s">
        <v>1210</v>
      </c>
      <c r="L1631" s="1" t="s">
        <v>627</v>
      </c>
      <c r="M1631" s="241" t="s">
        <v>710</v>
      </c>
      <c r="N1631" s="28" t="s">
        <v>1150</v>
      </c>
    </row>
    <row r="1632" spans="1:14">
      <c r="A1632" s="225" t="s">
        <v>650</v>
      </c>
      <c r="B1632" s="1" t="s">
        <v>659</v>
      </c>
      <c r="C1632" s="230">
        <v>45889.416666666664</v>
      </c>
      <c r="D1632" s="230">
        <v>45889.416666666664</v>
      </c>
      <c r="E1632" s="230">
        <v>45889.701388888891</v>
      </c>
      <c r="F1632" s="224">
        <f t="shared" si="25"/>
        <v>0.28472222222626442</v>
      </c>
      <c r="G1632" s="1" t="s">
        <v>708</v>
      </c>
      <c r="I1632" s="1" t="s">
        <v>598</v>
      </c>
      <c r="J1632" s="1" t="s">
        <v>598</v>
      </c>
      <c r="K1632" s="1" t="s">
        <v>1210</v>
      </c>
      <c r="L1632" s="1" t="s">
        <v>627</v>
      </c>
      <c r="M1632" s="241" t="s">
        <v>710</v>
      </c>
      <c r="N1632" s="28" t="s">
        <v>1150</v>
      </c>
    </row>
    <row r="1633" spans="1:14">
      <c r="A1633" s="225" t="s">
        <v>650</v>
      </c>
      <c r="B1633" s="1" t="s">
        <v>660</v>
      </c>
      <c r="C1633" s="230">
        <v>45889.416666666664</v>
      </c>
      <c r="D1633" s="230">
        <v>45889.416666666664</v>
      </c>
      <c r="E1633" s="230">
        <v>45889.701388888891</v>
      </c>
      <c r="F1633" s="224">
        <f t="shared" si="25"/>
        <v>0.28472222222626442</v>
      </c>
      <c r="G1633" s="1" t="s">
        <v>708</v>
      </c>
      <c r="I1633" s="1" t="s">
        <v>598</v>
      </c>
      <c r="J1633" s="1" t="s">
        <v>598</v>
      </c>
      <c r="K1633" s="1" t="s">
        <v>1210</v>
      </c>
      <c r="L1633" s="1" t="s">
        <v>627</v>
      </c>
      <c r="M1633" s="241" t="s">
        <v>710</v>
      </c>
      <c r="N1633" s="28" t="s">
        <v>1150</v>
      </c>
    </row>
    <row r="1634" spans="1:14">
      <c r="A1634" s="225" t="s">
        <v>661</v>
      </c>
      <c r="B1634" s="1" t="s">
        <v>662</v>
      </c>
      <c r="C1634" s="230">
        <v>45889.416666666664</v>
      </c>
      <c r="D1634" s="230">
        <v>45889.416666666664</v>
      </c>
      <c r="E1634" s="230">
        <v>45889.701388888891</v>
      </c>
      <c r="F1634" s="224">
        <f t="shared" si="25"/>
        <v>0.28472222222626442</v>
      </c>
      <c r="G1634" s="1" t="s">
        <v>708</v>
      </c>
      <c r="I1634" s="1" t="s">
        <v>598</v>
      </c>
      <c r="J1634" s="1" t="s">
        <v>598</v>
      </c>
      <c r="K1634" s="1" t="s">
        <v>1210</v>
      </c>
      <c r="L1634" s="1" t="s">
        <v>627</v>
      </c>
      <c r="M1634" s="241" t="s">
        <v>710</v>
      </c>
      <c r="N1634" s="28" t="s">
        <v>1150</v>
      </c>
    </row>
    <row r="1635" spans="1:14">
      <c r="A1635" s="225" t="s">
        <v>661</v>
      </c>
      <c r="B1635" s="1" t="s">
        <v>663</v>
      </c>
      <c r="C1635" s="230">
        <v>45889.416666666664</v>
      </c>
      <c r="D1635" s="230">
        <v>45889.416666666664</v>
      </c>
      <c r="E1635" s="230">
        <v>45889.701388888891</v>
      </c>
      <c r="F1635" s="224">
        <f t="shared" si="25"/>
        <v>0.28472222222626442</v>
      </c>
      <c r="G1635" s="1" t="s">
        <v>708</v>
      </c>
      <c r="I1635" s="1" t="s">
        <v>598</v>
      </c>
      <c r="J1635" s="1" t="s">
        <v>598</v>
      </c>
      <c r="K1635" s="1" t="s">
        <v>1210</v>
      </c>
      <c r="L1635" s="1" t="s">
        <v>627</v>
      </c>
      <c r="M1635" s="241" t="s">
        <v>710</v>
      </c>
      <c r="N1635" s="28" t="s">
        <v>1150</v>
      </c>
    </row>
    <row r="1636" spans="1:14">
      <c r="A1636" s="225" t="s">
        <v>661</v>
      </c>
      <c r="B1636" s="1" t="s">
        <v>621</v>
      </c>
      <c r="C1636" s="230">
        <v>45889.416666666664</v>
      </c>
      <c r="D1636" s="230">
        <v>45889.416666666664</v>
      </c>
      <c r="E1636" s="230">
        <v>45889.701388888891</v>
      </c>
      <c r="F1636" s="224">
        <f t="shared" si="25"/>
        <v>0.28472222222626442</v>
      </c>
      <c r="G1636" s="1" t="s">
        <v>708</v>
      </c>
      <c r="I1636" s="1" t="s">
        <v>598</v>
      </c>
      <c r="J1636" s="1" t="s">
        <v>598</v>
      </c>
      <c r="K1636" s="1" t="s">
        <v>1210</v>
      </c>
      <c r="L1636" s="1" t="s">
        <v>627</v>
      </c>
      <c r="M1636" s="241" t="s">
        <v>710</v>
      </c>
      <c r="N1636" s="28" t="s">
        <v>1150</v>
      </c>
    </row>
    <row r="1637" spans="1:14">
      <c r="A1637" s="1" t="s">
        <v>1036</v>
      </c>
      <c r="B1637" s="1" t="s">
        <v>651</v>
      </c>
      <c r="C1637" s="230">
        <v>45890.482638888891</v>
      </c>
      <c r="D1637" s="230">
        <v>45890.482638888891</v>
      </c>
      <c r="E1637" s="230">
        <v>45890.496527777781</v>
      </c>
      <c r="F1637" s="224">
        <f t="shared" si="25"/>
        <v>1.3888888890505768E-2</v>
      </c>
      <c r="G1637" s="1" t="s">
        <v>613</v>
      </c>
      <c r="I1637" s="1" t="s">
        <v>614</v>
      </c>
      <c r="J1637" s="1" t="s">
        <v>615</v>
      </c>
      <c r="K1637" s="1" t="s">
        <v>1211</v>
      </c>
      <c r="L1637" s="1" t="s">
        <v>655</v>
      </c>
      <c r="M1637" s="241" t="s">
        <v>618</v>
      </c>
      <c r="N1637" s="28" t="s">
        <v>1212</v>
      </c>
    </row>
    <row r="1638" spans="1:14">
      <c r="A1638" s="1" t="s">
        <v>1036</v>
      </c>
      <c r="B1638" s="1" t="s">
        <v>658</v>
      </c>
      <c r="C1638" s="230">
        <v>45890.482638888891</v>
      </c>
      <c r="D1638" s="230">
        <v>45890.482638888891</v>
      </c>
      <c r="E1638" s="230">
        <v>45890.496527777781</v>
      </c>
      <c r="F1638" s="224">
        <f t="shared" si="25"/>
        <v>1.3888888890505768E-2</v>
      </c>
      <c r="G1638" s="1" t="s">
        <v>613</v>
      </c>
      <c r="I1638" s="1" t="s">
        <v>614</v>
      </c>
      <c r="J1638" s="1" t="s">
        <v>615</v>
      </c>
      <c r="K1638" s="1" t="s">
        <v>1211</v>
      </c>
      <c r="L1638" s="1" t="s">
        <v>655</v>
      </c>
      <c r="M1638" s="241" t="s">
        <v>618</v>
      </c>
      <c r="N1638" s="28" t="s">
        <v>1212</v>
      </c>
    </row>
    <row r="1639" spans="1:14">
      <c r="A1639" s="1" t="s">
        <v>1036</v>
      </c>
      <c r="B1639" s="1" t="s">
        <v>622</v>
      </c>
      <c r="C1639" s="230">
        <v>45890.482638888891</v>
      </c>
      <c r="D1639" s="230">
        <v>45890.482638888891</v>
      </c>
      <c r="E1639" s="230">
        <v>45890.496527777781</v>
      </c>
      <c r="F1639" s="224">
        <f t="shared" si="25"/>
        <v>1.3888888890505768E-2</v>
      </c>
      <c r="G1639" s="1" t="s">
        <v>613</v>
      </c>
      <c r="I1639" s="1" t="s">
        <v>614</v>
      </c>
      <c r="J1639" s="1" t="s">
        <v>615</v>
      </c>
      <c r="K1639" s="1" t="s">
        <v>1211</v>
      </c>
      <c r="L1639" s="1" t="s">
        <v>655</v>
      </c>
      <c r="M1639" s="241" t="s">
        <v>618</v>
      </c>
      <c r="N1639" s="28" t="s">
        <v>1212</v>
      </c>
    </row>
    <row r="1640" spans="1:14">
      <c r="A1640" s="1" t="s">
        <v>1036</v>
      </c>
      <c r="B1640" s="1" t="s">
        <v>659</v>
      </c>
      <c r="C1640" s="230">
        <v>45890.482638888891</v>
      </c>
      <c r="D1640" s="230">
        <v>45890.482638888891</v>
      </c>
      <c r="E1640" s="230">
        <v>45890.496527777781</v>
      </c>
      <c r="F1640" s="224">
        <f t="shared" si="25"/>
        <v>1.3888888890505768E-2</v>
      </c>
      <c r="G1640" s="1" t="s">
        <v>613</v>
      </c>
      <c r="I1640" s="1" t="s">
        <v>614</v>
      </c>
      <c r="J1640" s="1" t="s">
        <v>615</v>
      </c>
      <c r="K1640" s="1" t="s">
        <v>1211</v>
      </c>
      <c r="L1640" s="1" t="s">
        <v>655</v>
      </c>
      <c r="M1640" s="241" t="s">
        <v>618</v>
      </c>
      <c r="N1640" s="28" t="s">
        <v>1212</v>
      </c>
    </row>
    <row r="1641" spans="1:14">
      <c r="A1641" s="1" t="s">
        <v>1213</v>
      </c>
      <c r="B1641" s="1" t="s">
        <v>612</v>
      </c>
      <c r="C1641" s="230">
        <v>45890.500694444447</v>
      </c>
      <c r="D1641" s="230">
        <v>45890.500694444447</v>
      </c>
      <c r="E1641" s="230">
        <v>45890.756944444445</v>
      </c>
      <c r="F1641" s="224">
        <f t="shared" si="25"/>
        <v>0.25624999999854481</v>
      </c>
      <c r="G1641" s="1" t="s">
        <v>708</v>
      </c>
      <c r="I1641" s="1" t="s">
        <v>598</v>
      </c>
      <c r="J1641" s="1" t="s">
        <v>598</v>
      </c>
      <c r="K1641" s="1" t="s">
        <v>1214</v>
      </c>
      <c r="L1641" s="1" t="s">
        <v>627</v>
      </c>
      <c r="M1641" s="241" t="s">
        <v>710</v>
      </c>
      <c r="N1641" s="28" t="s">
        <v>1150</v>
      </c>
    </row>
    <row r="1642" spans="1:14">
      <c r="A1642" s="1" t="s">
        <v>1213</v>
      </c>
      <c r="B1642" s="1" t="s">
        <v>621</v>
      </c>
      <c r="C1642" s="230">
        <v>45890.500694444447</v>
      </c>
      <c r="D1642" s="230">
        <v>45890.500694444447</v>
      </c>
      <c r="E1642" s="230">
        <v>45890.756944444445</v>
      </c>
      <c r="F1642" s="224">
        <f t="shared" si="25"/>
        <v>0.25624999999854481</v>
      </c>
      <c r="G1642" s="1" t="s">
        <v>708</v>
      </c>
      <c r="I1642" s="1" t="s">
        <v>598</v>
      </c>
      <c r="J1642" s="1" t="s">
        <v>598</v>
      </c>
      <c r="K1642" s="1" t="s">
        <v>1214</v>
      </c>
      <c r="L1642" s="1" t="s">
        <v>627</v>
      </c>
      <c r="M1642" s="241" t="s">
        <v>710</v>
      </c>
      <c r="N1642" s="28" t="s">
        <v>1150</v>
      </c>
    </row>
    <row r="1643" spans="1:14">
      <c r="A1643" s="1" t="s">
        <v>1213</v>
      </c>
      <c r="B1643" s="1" t="s">
        <v>620</v>
      </c>
      <c r="C1643" s="230">
        <v>45890.500694444447</v>
      </c>
      <c r="D1643" s="230">
        <v>45890.500694444447</v>
      </c>
      <c r="E1643" s="230">
        <v>45890.756944444445</v>
      </c>
      <c r="F1643" s="224">
        <f t="shared" si="25"/>
        <v>0.25624999999854481</v>
      </c>
      <c r="G1643" s="1" t="s">
        <v>708</v>
      </c>
      <c r="I1643" s="1" t="s">
        <v>598</v>
      </c>
      <c r="J1643" s="1" t="s">
        <v>598</v>
      </c>
      <c r="K1643" s="1" t="s">
        <v>1214</v>
      </c>
      <c r="L1643" s="1" t="s">
        <v>627</v>
      </c>
      <c r="M1643" s="241" t="s">
        <v>710</v>
      </c>
      <c r="N1643" s="28" t="s">
        <v>1150</v>
      </c>
    </row>
    <row r="1644" spans="1:14">
      <c r="A1644" s="1" t="s">
        <v>1213</v>
      </c>
      <c r="B1644" s="1" t="s">
        <v>636</v>
      </c>
      <c r="C1644" s="230">
        <v>45890.500694444447</v>
      </c>
      <c r="D1644" s="230">
        <v>45890.500694444447</v>
      </c>
      <c r="E1644" s="230">
        <v>45890.756944444445</v>
      </c>
      <c r="F1644" s="224">
        <f t="shared" si="25"/>
        <v>0.25624999999854481</v>
      </c>
      <c r="G1644" s="1" t="s">
        <v>708</v>
      </c>
      <c r="I1644" s="1" t="s">
        <v>598</v>
      </c>
      <c r="J1644" s="1" t="s">
        <v>598</v>
      </c>
      <c r="K1644" s="1" t="s">
        <v>1214</v>
      </c>
      <c r="L1644" s="1" t="s">
        <v>627</v>
      </c>
      <c r="M1644" s="241" t="s">
        <v>710</v>
      </c>
      <c r="N1644" s="28" t="s">
        <v>1150</v>
      </c>
    </row>
    <row r="1645" spans="1:14">
      <c r="A1645" s="1" t="s">
        <v>1213</v>
      </c>
      <c r="B1645" s="1" t="s">
        <v>667</v>
      </c>
      <c r="C1645" s="230">
        <v>45890.500694444447</v>
      </c>
      <c r="D1645" s="230">
        <v>45890.500694444447</v>
      </c>
      <c r="E1645" s="230">
        <v>45890.756944444445</v>
      </c>
      <c r="F1645" s="224">
        <f t="shared" si="25"/>
        <v>0.25624999999854481</v>
      </c>
      <c r="G1645" s="1" t="s">
        <v>708</v>
      </c>
      <c r="I1645" s="1" t="s">
        <v>598</v>
      </c>
      <c r="J1645" s="1" t="s">
        <v>598</v>
      </c>
      <c r="K1645" s="1" t="s">
        <v>1214</v>
      </c>
      <c r="L1645" s="1" t="s">
        <v>627</v>
      </c>
      <c r="M1645" s="241" t="s">
        <v>710</v>
      </c>
      <c r="N1645" s="28" t="s">
        <v>1150</v>
      </c>
    </row>
    <row r="1646" spans="1:14">
      <c r="A1646" s="1" t="s">
        <v>1215</v>
      </c>
      <c r="B1646" s="1" t="s">
        <v>1216</v>
      </c>
      <c r="C1646" s="230">
        <v>45890.500694444447</v>
      </c>
      <c r="D1646" s="230">
        <v>45890.500694444447</v>
      </c>
      <c r="E1646" s="230">
        <v>45890.756944444445</v>
      </c>
      <c r="F1646" s="224">
        <f t="shared" si="25"/>
        <v>0.25624999999854481</v>
      </c>
      <c r="G1646" s="1" t="s">
        <v>708</v>
      </c>
      <c r="I1646" s="1" t="s">
        <v>598</v>
      </c>
      <c r="J1646" s="1" t="s">
        <v>598</v>
      </c>
      <c r="K1646" s="1" t="s">
        <v>1214</v>
      </c>
      <c r="L1646" s="1" t="s">
        <v>627</v>
      </c>
      <c r="M1646" s="241" t="s">
        <v>710</v>
      </c>
      <c r="N1646" s="28" t="s">
        <v>1150</v>
      </c>
    </row>
    <row r="1647" spans="1:14">
      <c r="A1647" s="1" t="s">
        <v>1215</v>
      </c>
      <c r="B1647" s="1" t="s">
        <v>660</v>
      </c>
      <c r="C1647" s="230">
        <v>45890.500694444447</v>
      </c>
      <c r="D1647" s="230">
        <v>45890.500694444447</v>
      </c>
      <c r="E1647" s="230">
        <v>45890.756944444445</v>
      </c>
      <c r="F1647" s="224">
        <f t="shared" si="25"/>
        <v>0.25624999999854481</v>
      </c>
      <c r="G1647" s="1" t="s">
        <v>708</v>
      </c>
      <c r="I1647" s="1" t="s">
        <v>598</v>
      </c>
      <c r="J1647" s="1" t="s">
        <v>598</v>
      </c>
      <c r="K1647" s="1" t="s">
        <v>1214</v>
      </c>
      <c r="L1647" s="1" t="s">
        <v>627</v>
      </c>
      <c r="M1647" s="241" t="s">
        <v>710</v>
      </c>
      <c r="N1647" s="28" t="s">
        <v>1150</v>
      </c>
    </row>
    <row r="1648" spans="1:14">
      <c r="A1648" s="1" t="s">
        <v>1215</v>
      </c>
      <c r="B1648" s="1" t="s">
        <v>651</v>
      </c>
      <c r="C1648" s="230">
        <v>45890.500694444447</v>
      </c>
      <c r="D1648" s="230">
        <v>45890.500694444447</v>
      </c>
      <c r="E1648" s="230">
        <v>45890.756944444445</v>
      </c>
      <c r="F1648" s="224">
        <f t="shared" si="25"/>
        <v>0.25624999999854481</v>
      </c>
      <c r="G1648" s="1" t="s">
        <v>708</v>
      </c>
      <c r="I1648" s="1" t="s">
        <v>598</v>
      </c>
      <c r="J1648" s="1" t="s">
        <v>598</v>
      </c>
      <c r="K1648" s="1" t="s">
        <v>1214</v>
      </c>
      <c r="L1648" s="1" t="s">
        <v>627</v>
      </c>
      <c r="M1648" s="241" t="s">
        <v>710</v>
      </c>
      <c r="N1648" s="28" t="s">
        <v>1150</v>
      </c>
    </row>
    <row r="1649" spans="1:14">
      <c r="A1649" s="1" t="s">
        <v>1215</v>
      </c>
      <c r="B1649" s="1" t="s">
        <v>1217</v>
      </c>
      <c r="C1649" s="230">
        <v>45890.500694444447</v>
      </c>
      <c r="D1649" s="230">
        <v>45890.500694444447</v>
      </c>
      <c r="E1649" s="230">
        <v>45890.756944444445</v>
      </c>
      <c r="F1649" s="224">
        <f t="shared" si="25"/>
        <v>0.25624999999854481</v>
      </c>
      <c r="G1649" s="1" t="s">
        <v>708</v>
      </c>
      <c r="I1649" s="1" t="s">
        <v>598</v>
      </c>
      <c r="J1649" s="1" t="s">
        <v>598</v>
      </c>
      <c r="K1649" s="1" t="s">
        <v>1214</v>
      </c>
      <c r="L1649" s="1" t="s">
        <v>627</v>
      </c>
      <c r="M1649" s="241" t="s">
        <v>710</v>
      </c>
      <c r="N1649" s="28" t="s">
        <v>1150</v>
      </c>
    </row>
    <row r="1650" spans="1:14">
      <c r="A1650" s="1" t="s">
        <v>1215</v>
      </c>
      <c r="B1650" s="1" t="s">
        <v>612</v>
      </c>
      <c r="C1650" s="230">
        <v>45890.500694444447</v>
      </c>
      <c r="D1650" s="230">
        <v>45890.500694444447</v>
      </c>
      <c r="E1650" s="230">
        <v>45890.756944444445</v>
      </c>
      <c r="F1650" s="224">
        <f t="shared" si="25"/>
        <v>0.25624999999854481</v>
      </c>
      <c r="G1650" s="1" t="s">
        <v>708</v>
      </c>
      <c r="I1650" s="1" t="s">
        <v>598</v>
      </c>
      <c r="J1650" s="1" t="s">
        <v>598</v>
      </c>
      <c r="K1650" s="1" t="s">
        <v>1214</v>
      </c>
      <c r="L1650" s="1" t="s">
        <v>627</v>
      </c>
      <c r="M1650" s="241" t="s">
        <v>710</v>
      </c>
      <c r="N1650" s="28" t="s">
        <v>1150</v>
      </c>
    </row>
    <row r="1651" spans="1:14">
      <c r="A1651" s="1" t="s">
        <v>635</v>
      </c>
      <c r="B1651" s="1" t="s">
        <v>636</v>
      </c>
      <c r="C1651" s="230">
        <v>45890.500694444447</v>
      </c>
      <c r="D1651" s="230">
        <v>45890.500694444447</v>
      </c>
      <c r="E1651" s="230">
        <v>45890.756944444445</v>
      </c>
      <c r="F1651" s="224">
        <f t="shared" si="25"/>
        <v>0.25624999999854481</v>
      </c>
      <c r="G1651" s="1" t="s">
        <v>708</v>
      </c>
      <c r="I1651" s="1" t="s">
        <v>598</v>
      </c>
      <c r="J1651" s="1" t="s">
        <v>598</v>
      </c>
      <c r="K1651" s="1" t="s">
        <v>1214</v>
      </c>
      <c r="L1651" s="1" t="s">
        <v>627</v>
      </c>
      <c r="M1651" s="241" t="s">
        <v>710</v>
      </c>
      <c r="N1651" s="28" t="s">
        <v>1150</v>
      </c>
    </row>
    <row r="1652" spans="1:14">
      <c r="A1652" s="1" t="s">
        <v>635</v>
      </c>
      <c r="B1652" s="1" t="s">
        <v>666</v>
      </c>
      <c r="C1652" s="230">
        <v>45890.500694444447</v>
      </c>
      <c r="D1652" s="230">
        <v>45890.500694444447</v>
      </c>
      <c r="E1652" s="230">
        <v>45890.756944444445</v>
      </c>
      <c r="F1652" s="224">
        <f t="shared" si="25"/>
        <v>0.25624999999854481</v>
      </c>
      <c r="G1652" s="1" t="s">
        <v>708</v>
      </c>
      <c r="I1652" s="1" t="s">
        <v>598</v>
      </c>
      <c r="J1652" s="1" t="s">
        <v>598</v>
      </c>
      <c r="K1652" s="1" t="s">
        <v>1214</v>
      </c>
      <c r="L1652" s="1" t="s">
        <v>627</v>
      </c>
      <c r="M1652" s="241" t="s">
        <v>710</v>
      </c>
      <c r="N1652" s="28" t="s">
        <v>1150</v>
      </c>
    </row>
    <row r="1653" spans="1:14">
      <c r="A1653" s="1" t="s">
        <v>635</v>
      </c>
      <c r="B1653" s="1" t="s">
        <v>667</v>
      </c>
      <c r="C1653" s="230">
        <v>45890.500694444447</v>
      </c>
      <c r="D1653" s="230">
        <v>45890.500694444447</v>
      </c>
      <c r="E1653" s="230">
        <v>45890.756944444445</v>
      </c>
      <c r="F1653" s="224">
        <f t="shared" si="25"/>
        <v>0.25624999999854481</v>
      </c>
      <c r="G1653" s="1" t="s">
        <v>708</v>
      </c>
      <c r="I1653" s="1" t="s">
        <v>598</v>
      </c>
      <c r="J1653" s="1" t="s">
        <v>598</v>
      </c>
      <c r="K1653" s="1" t="s">
        <v>1214</v>
      </c>
      <c r="L1653" s="1" t="s">
        <v>627</v>
      </c>
      <c r="M1653" s="241" t="s">
        <v>710</v>
      </c>
      <c r="N1653" s="28" t="s">
        <v>1150</v>
      </c>
    </row>
    <row r="1654" spans="1:14">
      <c r="A1654" s="1" t="s">
        <v>635</v>
      </c>
      <c r="B1654" s="1" t="s">
        <v>621</v>
      </c>
      <c r="C1654" s="230">
        <v>45890.500694444447</v>
      </c>
      <c r="D1654" s="230">
        <v>45890.500694444447</v>
      </c>
      <c r="E1654" s="230">
        <v>45890.756944444445</v>
      </c>
      <c r="F1654" s="224">
        <f t="shared" si="25"/>
        <v>0.25624999999854481</v>
      </c>
      <c r="G1654" s="1" t="s">
        <v>708</v>
      </c>
      <c r="I1654" s="1" t="s">
        <v>598</v>
      </c>
      <c r="J1654" s="1" t="s">
        <v>598</v>
      </c>
      <c r="K1654" s="1" t="s">
        <v>1214</v>
      </c>
      <c r="L1654" s="1" t="s">
        <v>627</v>
      </c>
      <c r="M1654" s="241" t="s">
        <v>710</v>
      </c>
      <c r="N1654" s="28" t="s">
        <v>1150</v>
      </c>
    </row>
    <row r="1655" spans="1:14">
      <c r="A1655" s="1" t="s">
        <v>635</v>
      </c>
      <c r="B1655" s="1" t="s">
        <v>620</v>
      </c>
      <c r="C1655" s="230">
        <v>45890.500694444447</v>
      </c>
      <c r="D1655" s="230">
        <v>45890.500694444447</v>
      </c>
      <c r="E1655" s="230">
        <v>45890.756944444445</v>
      </c>
      <c r="F1655" s="224">
        <f t="shared" si="25"/>
        <v>0.25624999999854481</v>
      </c>
      <c r="G1655" s="1" t="s">
        <v>708</v>
      </c>
      <c r="I1655" s="1" t="s">
        <v>598</v>
      </c>
      <c r="J1655" s="1" t="s">
        <v>598</v>
      </c>
      <c r="K1655" s="1" t="s">
        <v>1214</v>
      </c>
      <c r="L1655" s="1" t="s">
        <v>627</v>
      </c>
      <c r="M1655" s="241" t="s">
        <v>710</v>
      </c>
      <c r="N1655" s="28" t="s">
        <v>1150</v>
      </c>
    </row>
    <row r="1656" spans="1:14">
      <c r="A1656" s="1" t="s">
        <v>1218</v>
      </c>
      <c r="B1656" s="1" t="s">
        <v>1219</v>
      </c>
      <c r="C1656" s="230">
        <v>45890.500694444447</v>
      </c>
      <c r="D1656" s="230">
        <v>45890.500694444447</v>
      </c>
      <c r="E1656" s="230">
        <v>45890.756944444445</v>
      </c>
      <c r="F1656" s="224">
        <f t="shared" si="25"/>
        <v>0.25624999999854481</v>
      </c>
      <c r="G1656" s="1" t="s">
        <v>708</v>
      </c>
      <c r="I1656" s="1" t="s">
        <v>598</v>
      </c>
      <c r="J1656" s="1" t="s">
        <v>598</v>
      </c>
      <c r="K1656" s="1" t="s">
        <v>1214</v>
      </c>
      <c r="L1656" s="1" t="s">
        <v>627</v>
      </c>
      <c r="M1656" s="241" t="s">
        <v>710</v>
      </c>
      <c r="N1656" s="28" t="s">
        <v>1150</v>
      </c>
    </row>
    <row r="1657" spans="1:14">
      <c r="A1657" s="1" t="s">
        <v>1218</v>
      </c>
      <c r="B1657" s="1" t="s">
        <v>666</v>
      </c>
      <c r="C1657" s="230">
        <v>45890.500694444447</v>
      </c>
      <c r="D1657" s="230">
        <v>45890.500694444447</v>
      </c>
      <c r="E1657" s="230">
        <v>45890.756944444445</v>
      </c>
      <c r="F1657" s="224">
        <f t="shared" si="25"/>
        <v>0.25624999999854481</v>
      </c>
      <c r="G1657" s="1" t="s">
        <v>708</v>
      </c>
      <c r="I1657" s="1" t="s">
        <v>598</v>
      </c>
      <c r="J1657" s="1" t="s">
        <v>598</v>
      </c>
      <c r="K1657" s="1" t="s">
        <v>1214</v>
      </c>
      <c r="L1657" s="1" t="s">
        <v>627</v>
      </c>
      <c r="M1657" s="241" t="s">
        <v>710</v>
      </c>
      <c r="N1657" s="28" t="s">
        <v>1150</v>
      </c>
    </row>
    <row r="1658" spans="1:14">
      <c r="A1658" s="1" t="s">
        <v>1218</v>
      </c>
      <c r="B1658" s="1" t="s">
        <v>620</v>
      </c>
      <c r="C1658" s="230">
        <v>45890.500694444447</v>
      </c>
      <c r="D1658" s="230">
        <v>45890.500694444447</v>
      </c>
      <c r="E1658" s="230">
        <v>45890.756944444445</v>
      </c>
      <c r="F1658" s="224">
        <f t="shared" si="25"/>
        <v>0.25624999999854481</v>
      </c>
      <c r="G1658" s="1" t="s">
        <v>708</v>
      </c>
      <c r="I1658" s="1" t="s">
        <v>598</v>
      </c>
      <c r="J1658" s="1" t="s">
        <v>598</v>
      </c>
      <c r="K1658" s="1" t="s">
        <v>1214</v>
      </c>
      <c r="L1658" s="1" t="s">
        <v>627</v>
      </c>
      <c r="M1658" s="241" t="s">
        <v>710</v>
      </c>
      <c r="N1658" s="28" t="s">
        <v>1150</v>
      </c>
    </row>
    <row r="1659" spans="1:14">
      <c r="A1659" s="1" t="s">
        <v>1218</v>
      </c>
      <c r="B1659" s="1" t="s">
        <v>636</v>
      </c>
      <c r="C1659" s="230">
        <v>45890.500694444447</v>
      </c>
      <c r="D1659" s="230">
        <v>45890.500694444447</v>
      </c>
      <c r="E1659" s="230">
        <v>45890.756944444445</v>
      </c>
      <c r="F1659" s="224">
        <f t="shared" si="25"/>
        <v>0.25624999999854481</v>
      </c>
      <c r="G1659" s="1" t="s">
        <v>708</v>
      </c>
      <c r="I1659" s="1" t="s">
        <v>598</v>
      </c>
      <c r="J1659" s="1" t="s">
        <v>598</v>
      </c>
      <c r="K1659" s="1" t="s">
        <v>1214</v>
      </c>
      <c r="L1659" s="1" t="s">
        <v>627</v>
      </c>
      <c r="M1659" s="241" t="s">
        <v>710</v>
      </c>
      <c r="N1659" s="28" t="s">
        <v>1150</v>
      </c>
    </row>
    <row r="1660" spans="1:14">
      <c r="A1660" s="1" t="s">
        <v>1218</v>
      </c>
      <c r="B1660" s="1" t="s">
        <v>667</v>
      </c>
      <c r="C1660" s="230">
        <v>45890.500694444447</v>
      </c>
      <c r="D1660" s="230">
        <v>45890.500694444447</v>
      </c>
      <c r="E1660" s="230">
        <v>45890.756944444445</v>
      </c>
      <c r="F1660" s="224">
        <f t="shared" si="25"/>
        <v>0.25624999999854481</v>
      </c>
      <c r="G1660" s="1" t="s">
        <v>708</v>
      </c>
      <c r="I1660" s="1" t="s">
        <v>598</v>
      </c>
      <c r="J1660" s="1" t="s">
        <v>598</v>
      </c>
      <c r="K1660" s="1" t="s">
        <v>1214</v>
      </c>
      <c r="L1660" s="1" t="s">
        <v>627</v>
      </c>
      <c r="M1660" s="241" t="s">
        <v>710</v>
      </c>
      <c r="N1660" s="28" t="s">
        <v>1150</v>
      </c>
    </row>
    <row r="1661" spans="1:14">
      <c r="A1661" s="1" t="s">
        <v>611</v>
      </c>
      <c r="B1661" s="1" t="s">
        <v>667</v>
      </c>
      <c r="C1661" s="230">
        <v>45890.500694444447</v>
      </c>
      <c r="D1661" s="230">
        <v>45890.500694444447</v>
      </c>
      <c r="E1661" s="230">
        <v>45890.756944444445</v>
      </c>
      <c r="F1661" s="224">
        <f t="shared" si="25"/>
        <v>0.25624999999854481</v>
      </c>
      <c r="G1661" s="1" t="s">
        <v>708</v>
      </c>
      <c r="I1661" s="1" t="s">
        <v>598</v>
      </c>
      <c r="J1661" s="1" t="s">
        <v>598</v>
      </c>
      <c r="K1661" s="1" t="s">
        <v>1214</v>
      </c>
      <c r="L1661" s="1" t="s">
        <v>627</v>
      </c>
      <c r="M1661" s="241" t="s">
        <v>710</v>
      </c>
      <c r="N1661" s="28" t="s">
        <v>1150</v>
      </c>
    </row>
    <row r="1662" spans="1:14">
      <c r="A1662" s="1" t="s">
        <v>611</v>
      </c>
      <c r="B1662" s="1" t="s">
        <v>612</v>
      </c>
      <c r="C1662" s="230">
        <v>45890.500694444447</v>
      </c>
      <c r="D1662" s="230">
        <v>45890.500694444447</v>
      </c>
      <c r="E1662" s="230">
        <v>45890.756944444445</v>
      </c>
      <c r="F1662" s="224">
        <f t="shared" si="25"/>
        <v>0.25624999999854481</v>
      </c>
      <c r="G1662" s="1" t="s">
        <v>708</v>
      </c>
      <c r="I1662" s="1" t="s">
        <v>598</v>
      </c>
      <c r="J1662" s="1" t="s">
        <v>598</v>
      </c>
      <c r="K1662" s="1" t="s">
        <v>1214</v>
      </c>
      <c r="L1662" s="1" t="s">
        <v>627</v>
      </c>
      <c r="M1662" s="241" t="s">
        <v>710</v>
      </c>
      <c r="N1662" s="28" t="s">
        <v>1150</v>
      </c>
    </row>
    <row r="1663" spans="1:14">
      <c r="A1663" s="1" t="s">
        <v>611</v>
      </c>
      <c r="B1663" s="1" t="s">
        <v>620</v>
      </c>
      <c r="C1663" s="230">
        <v>45890.500694444447</v>
      </c>
      <c r="D1663" s="230">
        <v>45890.500694444447</v>
      </c>
      <c r="E1663" s="230">
        <v>45890.756944444445</v>
      </c>
      <c r="F1663" s="224">
        <f t="shared" si="25"/>
        <v>0.25624999999854481</v>
      </c>
      <c r="G1663" s="1" t="s">
        <v>708</v>
      </c>
      <c r="I1663" s="1" t="s">
        <v>598</v>
      </c>
      <c r="J1663" s="1" t="s">
        <v>598</v>
      </c>
      <c r="K1663" s="1" t="s">
        <v>1214</v>
      </c>
      <c r="L1663" s="1" t="s">
        <v>627</v>
      </c>
      <c r="M1663" s="241" t="s">
        <v>710</v>
      </c>
      <c r="N1663" s="28" t="s">
        <v>1150</v>
      </c>
    </row>
    <row r="1664" spans="1:14">
      <c r="A1664" s="1" t="s">
        <v>611</v>
      </c>
      <c r="B1664" s="1" t="s">
        <v>621</v>
      </c>
      <c r="C1664" s="230">
        <v>45890.500694444447</v>
      </c>
      <c r="D1664" s="230">
        <v>45890.500694444447</v>
      </c>
      <c r="E1664" s="230">
        <v>45890.756944444445</v>
      </c>
      <c r="F1664" s="224">
        <f t="shared" si="25"/>
        <v>0.25624999999854481</v>
      </c>
      <c r="G1664" s="1" t="s">
        <v>708</v>
      </c>
      <c r="I1664" s="1" t="s">
        <v>598</v>
      </c>
      <c r="J1664" s="1" t="s">
        <v>598</v>
      </c>
      <c r="K1664" s="1" t="s">
        <v>1214</v>
      </c>
      <c r="L1664" s="1" t="s">
        <v>627</v>
      </c>
      <c r="M1664" s="241" t="s">
        <v>710</v>
      </c>
      <c r="N1664" s="28" t="s">
        <v>1150</v>
      </c>
    </row>
    <row r="1665" spans="1:14">
      <c r="A1665" s="1" t="s">
        <v>611</v>
      </c>
      <c r="B1665" s="1" t="s">
        <v>622</v>
      </c>
      <c r="C1665" s="230">
        <v>45890.500694444447</v>
      </c>
      <c r="D1665" s="230">
        <v>45890.500694444447</v>
      </c>
      <c r="E1665" s="230">
        <v>45890.756944444445</v>
      </c>
      <c r="F1665" s="224">
        <f t="shared" si="25"/>
        <v>0.25624999999854481</v>
      </c>
      <c r="G1665" s="1" t="s">
        <v>708</v>
      </c>
      <c r="I1665" s="1" t="s">
        <v>598</v>
      </c>
      <c r="J1665" s="1" t="s">
        <v>598</v>
      </c>
      <c r="K1665" s="1" t="s">
        <v>1214</v>
      </c>
      <c r="L1665" s="1" t="s">
        <v>627</v>
      </c>
      <c r="M1665" s="241" t="s">
        <v>710</v>
      </c>
      <c r="N1665" s="28" t="s">
        <v>1150</v>
      </c>
    </row>
    <row r="1666" spans="1:14">
      <c r="A1666" s="225" t="s">
        <v>918</v>
      </c>
      <c r="B1666" s="102" t="s">
        <v>922</v>
      </c>
      <c r="C1666" s="230">
        <v>45890.637499942131</v>
      </c>
      <c r="D1666" s="230">
        <v>45890.637499942131</v>
      </c>
      <c r="E1666" s="230">
        <v>45890.659722164353</v>
      </c>
      <c r="F1666" s="224">
        <f t="shared" ref="F1666:F1729" si="26">E1666-D1666</f>
        <v>2.2222222221898846E-2</v>
      </c>
      <c r="G1666" s="225" t="s">
        <v>637</v>
      </c>
      <c r="H1666" s="225" t="s">
        <v>644</v>
      </c>
      <c r="I1666" s="225" t="s">
        <v>770</v>
      </c>
      <c r="J1666" s="225" t="s">
        <v>771</v>
      </c>
      <c r="K1666" s="1" t="s">
        <v>1220</v>
      </c>
      <c r="L1666" s="1" t="s">
        <v>773</v>
      </c>
      <c r="M1666" s="241" t="s">
        <v>774</v>
      </c>
      <c r="N1666" s="28" t="s">
        <v>1221</v>
      </c>
    </row>
    <row r="1667" spans="1:14">
      <c r="A1667" s="225" t="s">
        <v>918</v>
      </c>
      <c r="B1667" s="102" t="s">
        <v>923</v>
      </c>
      <c r="C1667" s="230">
        <v>45890.637499942131</v>
      </c>
      <c r="D1667" s="230">
        <v>45890.637499942131</v>
      </c>
      <c r="E1667" s="230">
        <v>45890.659722164353</v>
      </c>
      <c r="F1667" s="224">
        <f t="shared" si="26"/>
        <v>2.2222222221898846E-2</v>
      </c>
      <c r="G1667" s="225" t="s">
        <v>637</v>
      </c>
      <c r="H1667" s="225" t="s">
        <v>644</v>
      </c>
      <c r="I1667" s="225" t="s">
        <v>770</v>
      </c>
      <c r="J1667" s="225" t="s">
        <v>771</v>
      </c>
      <c r="K1667" s="1" t="s">
        <v>1220</v>
      </c>
      <c r="L1667" s="1" t="s">
        <v>773</v>
      </c>
      <c r="M1667" s="241" t="s">
        <v>774</v>
      </c>
      <c r="N1667" s="28" t="s">
        <v>1221</v>
      </c>
    </row>
    <row r="1668" spans="1:14">
      <c r="A1668" s="225" t="s">
        <v>918</v>
      </c>
      <c r="B1668" s="102" t="s">
        <v>924</v>
      </c>
      <c r="C1668" s="230">
        <v>45890.637499942131</v>
      </c>
      <c r="D1668" s="230">
        <v>45890.637499942131</v>
      </c>
      <c r="E1668" s="230">
        <v>45890.659722164353</v>
      </c>
      <c r="F1668" s="224">
        <f t="shared" si="26"/>
        <v>2.2222222221898846E-2</v>
      </c>
      <c r="G1668" s="225" t="s">
        <v>637</v>
      </c>
      <c r="H1668" s="225" t="s">
        <v>644</v>
      </c>
      <c r="I1668" s="225" t="s">
        <v>770</v>
      </c>
      <c r="J1668" s="225" t="s">
        <v>771</v>
      </c>
      <c r="K1668" s="1" t="s">
        <v>1220</v>
      </c>
      <c r="L1668" s="1" t="s">
        <v>773</v>
      </c>
      <c r="M1668" s="241" t="s">
        <v>774</v>
      </c>
      <c r="N1668" s="28" t="s">
        <v>1221</v>
      </c>
    </row>
    <row r="1669" spans="1:14">
      <c r="A1669" s="225" t="s">
        <v>925</v>
      </c>
      <c r="B1669" s="102" t="s">
        <v>624</v>
      </c>
      <c r="C1669" s="230">
        <v>45890.637499942131</v>
      </c>
      <c r="D1669" s="230">
        <v>45890.637499942131</v>
      </c>
      <c r="E1669" s="230">
        <v>45890.659722164353</v>
      </c>
      <c r="F1669" s="224">
        <f t="shared" si="26"/>
        <v>2.2222222221898846E-2</v>
      </c>
      <c r="G1669" s="225" t="s">
        <v>637</v>
      </c>
      <c r="H1669" s="225" t="s">
        <v>644</v>
      </c>
      <c r="I1669" s="225" t="s">
        <v>770</v>
      </c>
      <c r="J1669" s="225" t="s">
        <v>771</v>
      </c>
      <c r="K1669" s="1" t="s">
        <v>1220</v>
      </c>
      <c r="L1669" s="1" t="s">
        <v>773</v>
      </c>
      <c r="M1669" s="241" t="s">
        <v>774</v>
      </c>
      <c r="N1669" s="28" t="s">
        <v>1221</v>
      </c>
    </row>
    <row r="1670" spans="1:14">
      <c r="A1670" s="225" t="s">
        <v>925</v>
      </c>
      <c r="B1670" s="102" t="s">
        <v>633</v>
      </c>
      <c r="C1670" s="230">
        <v>45890.637499942131</v>
      </c>
      <c r="D1670" s="230">
        <v>45890.637499942131</v>
      </c>
      <c r="E1670" s="230">
        <v>45890.659722164353</v>
      </c>
      <c r="F1670" s="224">
        <f t="shared" si="26"/>
        <v>2.2222222221898846E-2</v>
      </c>
      <c r="G1670" s="225" t="s">
        <v>637</v>
      </c>
      <c r="H1670" s="225" t="s">
        <v>644</v>
      </c>
      <c r="I1670" s="225" t="s">
        <v>770</v>
      </c>
      <c r="J1670" s="225" t="s">
        <v>771</v>
      </c>
      <c r="K1670" s="1" t="s">
        <v>1220</v>
      </c>
      <c r="L1670" s="1" t="s">
        <v>773</v>
      </c>
      <c r="M1670" s="241" t="s">
        <v>774</v>
      </c>
      <c r="N1670" s="28" t="s">
        <v>1221</v>
      </c>
    </row>
    <row r="1671" spans="1:14">
      <c r="A1671" s="225" t="s">
        <v>925</v>
      </c>
      <c r="B1671" s="102" t="s">
        <v>631</v>
      </c>
      <c r="C1671" s="230">
        <v>45890.637499942131</v>
      </c>
      <c r="D1671" s="230">
        <v>45890.637499942131</v>
      </c>
      <c r="E1671" s="230">
        <v>45890.659722164353</v>
      </c>
      <c r="F1671" s="224">
        <f t="shared" si="26"/>
        <v>2.2222222221898846E-2</v>
      </c>
      <c r="G1671" s="225" t="s">
        <v>637</v>
      </c>
      <c r="H1671" s="225" t="s">
        <v>644</v>
      </c>
      <c r="I1671" s="225" t="s">
        <v>770</v>
      </c>
      <c r="J1671" s="225" t="s">
        <v>771</v>
      </c>
      <c r="K1671" s="1" t="s">
        <v>1220</v>
      </c>
      <c r="L1671" s="1" t="s">
        <v>773</v>
      </c>
      <c r="M1671" s="241" t="s">
        <v>774</v>
      </c>
      <c r="N1671" s="28" t="s">
        <v>1221</v>
      </c>
    </row>
    <row r="1672" spans="1:14">
      <c r="A1672" s="225" t="s">
        <v>925</v>
      </c>
      <c r="B1672" s="123" t="s">
        <v>632</v>
      </c>
      <c r="C1672" s="230">
        <v>45890.637499942131</v>
      </c>
      <c r="D1672" s="230">
        <v>45890.637499942131</v>
      </c>
      <c r="E1672" s="230">
        <v>45890.659722164353</v>
      </c>
      <c r="F1672" s="224">
        <f t="shared" si="26"/>
        <v>2.2222222221898846E-2</v>
      </c>
      <c r="G1672" s="225" t="s">
        <v>637</v>
      </c>
      <c r="H1672" s="225" t="s">
        <v>644</v>
      </c>
      <c r="I1672" s="225" t="s">
        <v>770</v>
      </c>
      <c r="J1672" s="225" t="s">
        <v>771</v>
      </c>
      <c r="K1672" s="1" t="s">
        <v>1220</v>
      </c>
      <c r="L1672" s="1" t="s">
        <v>773</v>
      </c>
      <c r="M1672" s="241" t="s">
        <v>774</v>
      </c>
      <c r="N1672" s="28" t="s">
        <v>1221</v>
      </c>
    </row>
    <row r="1673" spans="1:14">
      <c r="A1673" s="225" t="s">
        <v>925</v>
      </c>
      <c r="B1673" s="123" t="s">
        <v>630</v>
      </c>
      <c r="C1673" s="230">
        <v>45890.637499942131</v>
      </c>
      <c r="D1673" s="230">
        <v>45890.637499942131</v>
      </c>
      <c r="E1673" s="230">
        <v>45890.659722164353</v>
      </c>
      <c r="F1673" s="224">
        <f t="shared" si="26"/>
        <v>2.2222222221898846E-2</v>
      </c>
      <c r="G1673" s="225" t="s">
        <v>637</v>
      </c>
      <c r="H1673" s="225" t="s">
        <v>644</v>
      </c>
      <c r="I1673" s="225" t="s">
        <v>770</v>
      </c>
      <c r="J1673" s="225" t="s">
        <v>771</v>
      </c>
      <c r="K1673" s="1" t="s">
        <v>1220</v>
      </c>
      <c r="L1673" s="1" t="s">
        <v>773</v>
      </c>
      <c r="M1673" s="241" t="s">
        <v>774</v>
      </c>
      <c r="N1673" s="28" t="s">
        <v>1221</v>
      </c>
    </row>
    <row r="1674" spans="1:14">
      <c r="A1674" s="225" t="s">
        <v>926</v>
      </c>
      <c r="B1674" s="123" t="s">
        <v>631</v>
      </c>
      <c r="C1674" s="230">
        <v>45890.637499942131</v>
      </c>
      <c r="D1674" s="230">
        <v>45890.637499942131</v>
      </c>
      <c r="E1674" s="230">
        <v>45890.659722164353</v>
      </c>
      <c r="F1674" s="224">
        <f t="shared" si="26"/>
        <v>2.2222222221898846E-2</v>
      </c>
      <c r="G1674" s="225" t="s">
        <v>637</v>
      </c>
      <c r="H1674" s="225" t="s">
        <v>644</v>
      </c>
      <c r="I1674" s="225" t="s">
        <v>770</v>
      </c>
      <c r="J1674" s="225" t="s">
        <v>771</v>
      </c>
      <c r="K1674" s="1" t="s">
        <v>1220</v>
      </c>
      <c r="L1674" s="1" t="s">
        <v>773</v>
      </c>
      <c r="M1674" s="241" t="s">
        <v>774</v>
      </c>
      <c r="N1674" s="28" t="s">
        <v>1221</v>
      </c>
    </row>
    <row r="1675" spans="1:14">
      <c r="A1675" s="225" t="s">
        <v>926</v>
      </c>
      <c r="B1675" s="102" t="s">
        <v>927</v>
      </c>
      <c r="C1675" s="230">
        <v>45890.637499942131</v>
      </c>
      <c r="D1675" s="230">
        <v>45890.637499942131</v>
      </c>
      <c r="E1675" s="230">
        <v>45890.659722164353</v>
      </c>
      <c r="F1675" s="224">
        <f t="shared" si="26"/>
        <v>2.2222222221898846E-2</v>
      </c>
      <c r="G1675" s="225" t="s">
        <v>637</v>
      </c>
      <c r="H1675" s="225" t="s">
        <v>644</v>
      </c>
      <c r="I1675" s="225" t="s">
        <v>770</v>
      </c>
      <c r="J1675" s="225" t="s">
        <v>771</v>
      </c>
      <c r="K1675" s="1" t="s">
        <v>1220</v>
      </c>
      <c r="L1675" s="1" t="s">
        <v>773</v>
      </c>
      <c r="M1675" s="241" t="s">
        <v>774</v>
      </c>
      <c r="N1675" s="28" t="s">
        <v>1221</v>
      </c>
    </row>
    <row r="1676" spans="1:14">
      <c r="A1676" s="225" t="s">
        <v>926</v>
      </c>
      <c r="B1676" s="102" t="s">
        <v>928</v>
      </c>
      <c r="C1676" s="230">
        <v>45890.637499942131</v>
      </c>
      <c r="D1676" s="230">
        <v>45890.637499942131</v>
      </c>
      <c r="E1676" s="230">
        <v>45890.659722164353</v>
      </c>
      <c r="F1676" s="224">
        <f t="shared" si="26"/>
        <v>2.2222222221898846E-2</v>
      </c>
      <c r="G1676" s="225" t="s">
        <v>637</v>
      </c>
      <c r="H1676" s="225" t="s">
        <v>644</v>
      </c>
      <c r="I1676" s="225" t="s">
        <v>770</v>
      </c>
      <c r="J1676" s="225" t="s">
        <v>771</v>
      </c>
      <c r="K1676" s="1" t="s">
        <v>1220</v>
      </c>
      <c r="L1676" s="1" t="s">
        <v>773</v>
      </c>
      <c r="M1676" s="241" t="s">
        <v>774</v>
      </c>
      <c r="N1676" s="28" t="s">
        <v>1221</v>
      </c>
    </row>
    <row r="1677" spans="1:14">
      <c r="A1677" s="225" t="s">
        <v>623</v>
      </c>
      <c r="B1677" s="102" t="s">
        <v>624</v>
      </c>
      <c r="C1677" s="230">
        <v>45890.637499942131</v>
      </c>
      <c r="D1677" s="230">
        <v>45890.637499942131</v>
      </c>
      <c r="E1677" s="230">
        <v>45890.659722164353</v>
      </c>
      <c r="F1677" s="224">
        <f t="shared" si="26"/>
        <v>2.2222222221898846E-2</v>
      </c>
      <c r="G1677" s="225" t="s">
        <v>637</v>
      </c>
      <c r="H1677" s="225" t="s">
        <v>644</v>
      </c>
      <c r="I1677" s="225" t="s">
        <v>770</v>
      </c>
      <c r="J1677" s="225" t="s">
        <v>771</v>
      </c>
      <c r="K1677" s="1" t="s">
        <v>1220</v>
      </c>
      <c r="L1677" s="1" t="s">
        <v>773</v>
      </c>
      <c r="M1677" s="241" t="s">
        <v>774</v>
      </c>
      <c r="N1677" s="28" t="s">
        <v>1221</v>
      </c>
    </row>
    <row r="1678" spans="1:14">
      <c r="A1678" s="225" t="s">
        <v>623</v>
      </c>
      <c r="B1678" s="102" t="s">
        <v>630</v>
      </c>
      <c r="C1678" s="230">
        <v>45890.637499942131</v>
      </c>
      <c r="D1678" s="230">
        <v>45890.637499942131</v>
      </c>
      <c r="E1678" s="230">
        <v>45890.659722164353</v>
      </c>
      <c r="F1678" s="224">
        <f t="shared" si="26"/>
        <v>2.2222222221898846E-2</v>
      </c>
      <c r="G1678" s="225" t="s">
        <v>637</v>
      </c>
      <c r="H1678" s="225" t="s">
        <v>644</v>
      </c>
      <c r="I1678" s="225" t="s">
        <v>770</v>
      </c>
      <c r="J1678" s="225" t="s">
        <v>771</v>
      </c>
      <c r="K1678" s="1" t="s">
        <v>1220</v>
      </c>
      <c r="L1678" s="1" t="s">
        <v>773</v>
      </c>
      <c r="M1678" s="241" t="s">
        <v>774</v>
      </c>
      <c r="N1678" s="28" t="s">
        <v>1221</v>
      </c>
    </row>
    <row r="1679" spans="1:14">
      <c r="A1679" s="225" t="s">
        <v>623</v>
      </c>
      <c r="B1679" s="102" t="s">
        <v>631</v>
      </c>
      <c r="C1679" s="230">
        <v>45890.637499942131</v>
      </c>
      <c r="D1679" s="230">
        <v>45890.637499942131</v>
      </c>
      <c r="E1679" s="230">
        <v>45890.659722164353</v>
      </c>
      <c r="F1679" s="224">
        <f t="shared" si="26"/>
        <v>2.2222222221898846E-2</v>
      </c>
      <c r="G1679" s="225" t="s">
        <v>637</v>
      </c>
      <c r="H1679" s="225" t="s">
        <v>644</v>
      </c>
      <c r="I1679" s="225" t="s">
        <v>770</v>
      </c>
      <c r="J1679" s="225" t="s">
        <v>771</v>
      </c>
      <c r="K1679" s="1" t="s">
        <v>1220</v>
      </c>
      <c r="L1679" s="1" t="s">
        <v>773</v>
      </c>
      <c r="M1679" s="241" t="s">
        <v>774</v>
      </c>
      <c r="N1679" s="28" t="s">
        <v>1221</v>
      </c>
    </row>
    <row r="1680" spans="1:14">
      <c r="A1680" s="225" t="s">
        <v>623</v>
      </c>
      <c r="B1680" s="102" t="s">
        <v>632</v>
      </c>
      <c r="C1680" s="230">
        <v>45890.637499942131</v>
      </c>
      <c r="D1680" s="230">
        <v>45890.637499942131</v>
      </c>
      <c r="E1680" s="230">
        <v>45890.659722164353</v>
      </c>
      <c r="F1680" s="224">
        <f t="shared" si="26"/>
        <v>2.2222222221898846E-2</v>
      </c>
      <c r="G1680" s="225" t="s">
        <v>637</v>
      </c>
      <c r="H1680" s="225" t="s">
        <v>644</v>
      </c>
      <c r="I1680" s="225" t="s">
        <v>770</v>
      </c>
      <c r="J1680" s="225" t="s">
        <v>771</v>
      </c>
      <c r="K1680" s="1" t="s">
        <v>1220</v>
      </c>
      <c r="L1680" s="1" t="s">
        <v>773</v>
      </c>
      <c r="M1680" s="241" t="s">
        <v>774</v>
      </c>
      <c r="N1680" s="28" t="s">
        <v>1221</v>
      </c>
    </row>
    <row r="1681" spans="1:14">
      <c r="A1681" s="225" t="s">
        <v>623</v>
      </c>
      <c r="B1681" s="102" t="s">
        <v>633</v>
      </c>
      <c r="C1681" s="230">
        <v>45890.637499942131</v>
      </c>
      <c r="D1681" s="230">
        <v>45890.637499942131</v>
      </c>
      <c r="E1681" s="230">
        <v>45890.659722164353</v>
      </c>
      <c r="F1681" s="224">
        <f t="shared" si="26"/>
        <v>2.2222222221898846E-2</v>
      </c>
      <c r="G1681" s="225" t="s">
        <v>637</v>
      </c>
      <c r="H1681" s="225" t="s">
        <v>644</v>
      </c>
      <c r="I1681" s="225" t="s">
        <v>770</v>
      </c>
      <c r="J1681" s="225" t="s">
        <v>771</v>
      </c>
      <c r="K1681" s="1" t="s">
        <v>1220</v>
      </c>
      <c r="L1681" s="1" t="s">
        <v>773</v>
      </c>
      <c r="M1681" s="241" t="s">
        <v>774</v>
      </c>
      <c r="N1681" s="28" t="s">
        <v>1221</v>
      </c>
    </row>
    <row r="1682" spans="1:14">
      <c r="A1682" s="225" t="s">
        <v>634</v>
      </c>
      <c r="B1682" s="102" t="s">
        <v>630</v>
      </c>
      <c r="C1682" s="230">
        <v>45890.637499942131</v>
      </c>
      <c r="D1682" s="230">
        <v>45890.637499942131</v>
      </c>
      <c r="E1682" s="230">
        <v>45890.659722164353</v>
      </c>
      <c r="F1682" s="224">
        <f t="shared" si="26"/>
        <v>2.2222222221898846E-2</v>
      </c>
      <c r="G1682" s="225" t="s">
        <v>637</v>
      </c>
      <c r="H1682" s="225" t="s">
        <v>644</v>
      </c>
      <c r="I1682" s="225" t="s">
        <v>770</v>
      </c>
      <c r="J1682" s="225" t="s">
        <v>771</v>
      </c>
      <c r="K1682" s="1" t="s">
        <v>1220</v>
      </c>
      <c r="L1682" s="1" t="s">
        <v>773</v>
      </c>
      <c r="M1682" s="241" t="s">
        <v>774</v>
      </c>
      <c r="N1682" s="28" t="s">
        <v>1221</v>
      </c>
    </row>
    <row r="1683" spans="1:14">
      <c r="A1683" s="225" t="s">
        <v>634</v>
      </c>
      <c r="B1683" s="102" t="s">
        <v>631</v>
      </c>
      <c r="C1683" s="230">
        <v>45890.637499942131</v>
      </c>
      <c r="D1683" s="230">
        <v>45890.637499942131</v>
      </c>
      <c r="E1683" s="230">
        <v>45890.659722164353</v>
      </c>
      <c r="F1683" s="224">
        <f t="shared" si="26"/>
        <v>2.2222222221898846E-2</v>
      </c>
      <c r="G1683" s="225" t="s">
        <v>637</v>
      </c>
      <c r="H1683" s="225" t="s">
        <v>644</v>
      </c>
      <c r="I1683" s="225" t="s">
        <v>770</v>
      </c>
      <c r="J1683" s="225" t="s">
        <v>771</v>
      </c>
      <c r="K1683" s="1" t="s">
        <v>1220</v>
      </c>
      <c r="L1683" s="1" t="s">
        <v>773</v>
      </c>
      <c r="M1683" s="241" t="s">
        <v>774</v>
      </c>
      <c r="N1683" s="28" t="s">
        <v>1221</v>
      </c>
    </row>
    <row r="1684" spans="1:14">
      <c r="A1684" s="225" t="s">
        <v>634</v>
      </c>
      <c r="B1684" s="102" t="s">
        <v>632</v>
      </c>
      <c r="C1684" s="230">
        <v>45890.637499942131</v>
      </c>
      <c r="D1684" s="230">
        <v>45890.637499942131</v>
      </c>
      <c r="E1684" s="230">
        <v>45890.659722164353</v>
      </c>
      <c r="F1684" s="224">
        <f t="shared" si="26"/>
        <v>2.2222222221898846E-2</v>
      </c>
      <c r="G1684" s="225" t="s">
        <v>637</v>
      </c>
      <c r="H1684" s="225" t="s">
        <v>644</v>
      </c>
      <c r="I1684" s="225" t="s">
        <v>770</v>
      </c>
      <c r="J1684" s="225" t="s">
        <v>771</v>
      </c>
      <c r="K1684" s="1" t="s">
        <v>1220</v>
      </c>
      <c r="L1684" s="1" t="s">
        <v>773</v>
      </c>
      <c r="M1684" s="241" t="s">
        <v>774</v>
      </c>
      <c r="N1684" s="28" t="s">
        <v>1221</v>
      </c>
    </row>
    <row r="1685" spans="1:14">
      <c r="A1685" s="225" t="s">
        <v>634</v>
      </c>
      <c r="B1685" s="102" t="s">
        <v>633</v>
      </c>
      <c r="C1685" s="230">
        <v>45890.637499942131</v>
      </c>
      <c r="D1685" s="230">
        <v>45890.637499942131</v>
      </c>
      <c r="E1685" s="230">
        <v>45890.659722164353</v>
      </c>
      <c r="F1685" s="224">
        <f t="shared" si="26"/>
        <v>2.2222222221898846E-2</v>
      </c>
      <c r="G1685" s="225" t="s">
        <v>637</v>
      </c>
      <c r="H1685" s="225" t="s">
        <v>644</v>
      </c>
      <c r="I1685" s="225" t="s">
        <v>770</v>
      </c>
      <c r="J1685" s="225" t="s">
        <v>771</v>
      </c>
      <c r="K1685" s="1" t="s">
        <v>1220</v>
      </c>
      <c r="L1685" s="1" t="s">
        <v>773</v>
      </c>
      <c r="M1685" s="241" t="s">
        <v>774</v>
      </c>
      <c r="N1685" s="28" t="s">
        <v>1221</v>
      </c>
    </row>
    <row r="1686" spans="1:14">
      <c r="A1686" s="225" t="s">
        <v>634</v>
      </c>
      <c r="B1686" s="102" t="s">
        <v>624</v>
      </c>
      <c r="C1686" s="230">
        <v>45890.637499942131</v>
      </c>
      <c r="D1686" s="230">
        <v>45890.637499942131</v>
      </c>
      <c r="E1686" s="230">
        <v>45890.659722164353</v>
      </c>
      <c r="F1686" s="224">
        <f t="shared" si="26"/>
        <v>2.2222222221898846E-2</v>
      </c>
      <c r="G1686" s="225" t="s">
        <v>637</v>
      </c>
      <c r="H1686" s="225" t="s">
        <v>644</v>
      </c>
      <c r="I1686" s="225" t="s">
        <v>770</v>
      </c>
      <c r="J1686" s="225" t="s">
        <v>771</v>
      </c>
      <c r="K1686" s="1" t="s">
        <v>1220</v>
      </c>
      <c r="L1686" s="1" t="s">
        <v>773</v>
      </c>
      <c r="M1686" s="241" t="s">
        <v>774</v>
      </c>
      <c r="N1686" s="28" t="s">
        <v>1221</v>
      </c>
    </row>
    <row r="1687" spans="1:14">
      <c r="A1687" s="225" t="s">
        <v>929</v>
      </c>
      <c r="B1687" s="102" t="s">
        <v>930</v>
      </c>
      <c r="C1687" s="230">
        <v>45890.637499942131</v>
      </c>
      <c r="D1687" s="230">
        <v>45890.637499942131</v>
      </c>
      <c r="E1687" s="230">
        <v>45890.659722164353</v>
      </c>
      <c r="F1687" s="224">
        <f t="shared" si="26"/>
        <v>2.2222222221898846E-2</v>
      </c>
      <c r="G1687" s="225" t="s">
        <v>637</v>
      </c>
      <c r="H1687" s="225" t="s">
        <v>644</v>
      </c>
      <c r="I1687" s="225" t="s">
        <v>770</v>
      </c>
      <c r="J1687" s="225" t="s">
        <v>771</v>
      </c>
      <c r="K1687" s="1" t="s">
        <v>1220</v>
      </c>
      <c r="L1687" s="1" t="s">
        <v>773</v>
      </c>
      <c r="M1687" s="241" t="s">
        <v>774</v>
      </c>
      <c r="N1687" s="28" t="s">
        <v>1221</v>
      </c>
    </row>
    <row r="1688" spans="1:14">
      <c r="A1688" s="225" t="s">
        <v>929</v>
      </c>
      <c r="B1688" s="102" t="s">
        <v>630</v>
      </c>
      <c r="C1688" s="230">
        <v>45890.637499942131</v>
      </c>
      <c r="D1688" s="230">
        <v>45890.637499942131</v>
      </c>
      <c r="E1688" s="230">
        <v>45890.659722164353</v>
      </c>
      <c r="F1688" s="224">
        <f t="shared" si="26"/>
        <v>2.2222222221898846E-2</v>
      </c>
      <c r="G1688" s="225" t="s">
        <v>637</v>
      </c>
      <c r="H1688" s="225" t="s">
        <v>644</v>
      </c>
      <c r="I1688" s="225" t="s">
        <v>770</v>
      </c>
      <c r="J1688" s="225" t="s">
        <v>771</v>
      </c>
      <c r="K1688" s="1" t="s">
        <v>1220</v>
      </c>
      <c r="L1688" s="1" t="s">
        <v>773</v>
      </c>
      <c r="M1688" s="241" t="s">
        <v>774</v>
      </c>
      <c r="N1688" s="28" t="s">
        <v>1221</v>
      </c>
    </row>
    <row r="1689" spans="1:14">
      <c r="A1689" s="225" t="s">
        <v>929</v>
      </c>
      <c r="B1689" s="102" t="s">
        <v>624</v>
      </c>
      <c r="C1689" s="230">
        <v>45890.637499942131</v>
      </c>
      <c r="D1689" s="230">
        <v>45890.637499942131</v>
      </c>
      <c r="E1689" s="230">
        <v>45890.659722164353</v>
      </c>
      <c r="F1689" s="224">
        <f t="shared" si="26"/>
        <v>2.2222222221898846E-2</v>
      </c>
      <c r="G1689" s="225" t="s">
        <v>637</v>
      </c>
      <c r="H1689" s="225" t="s">
        <v>644</v>
      </c>
      <c r="I1689" s="225" t="s">
        <v>770</v>
      </c>
      <c r="J1689" s="225" t="s">
        <v>771</v>
      </c>
      <c r="K1689" s="1" t="s">
        <v>1220</v>
      </c>
      <c r="L1689" s="1" t="s">
        <v>773</v>
      </c>
      <c r="M1689" s="241" t="s">
        <v>774</v>
      </c>
      <c r="N1689" s="28" t="s">
        <v>1221</v>
      </c>
    </row>
    <row r="1690" spans="1:14">
      <c r="A1690" s="225" t="s">
        <v>918</v>
      </c>
      <c r="B1690" s="102" t="s">
        <v>919</v>
      </c>
      <c r="C1690" s="230">
        <v>45890.637499999997</v>
      </c>
      <c r="D1690" s="230">
        <v>45890.637499999997</v>
      </c>
      <c r="E1690" s="230">
        <v>45890.659722222219</v>
      </c>
      <c r="F1690" s="224">
        <f t="shared" si="26"/>
        <v>2.2222222221898846E-2</v>
      </c>
      <c r="G1690" s="225" t="s">
        <v>637</v>
      </c>
      <c r="H1690" s="225" t="s">
        <v>644</v>
      </c>
      <c r="I1690" s="225" t="s">
        <v>770</v>
      </c>
      <c r="J1690" s="225" t="s">
        <v>771</v>
      </c>
      <c r="K1690" s="1" t="s">
        <v>1220</v>
      </c>
      <c r="L1690" s="1" t="s">
        <v>773</v>
      </c>
      <c r="M1690" s="241" t="s">
        <v>774</v>
      </c>
      <c r="N1690" s="28" t="s">
        <v>1221</v>
      </c>
    </row>
    <row r="1691" spans="1:14">
      <c r="A1691" s="225" t="s">
        <v>918</v>
      </c>
      <c r="B1691" s="102" t="s">
        <v>921</v>
      </c>
      <c r="C1691" s="230">
        <v>45890.637499999997</v>
      </c>
      <c r="D1691" s="230">
        <v>45890.637499999997</v>
      </c>
      <c r="E1691" s="230">
        <v>45890.659722222219</v>
      </c>
      <c r="F1691" s="224">
        <f t="shared" si="26"/>
        <v>2.2222222221898846E-2</v>
      </c>
      <c r="G1691" s="225" t="s">
        <v>637</v>
      </c>
      <c r="H1691" s="225" t="s">
        <v>644</v>
      </c>
      <c r="I1691" s="225" t="s">
        <v>770</v>
      </c>
      <c r="J1691" s="225" t="s">
        <v>771</v>
      </c>
      <c r="K1691" s="1" t="s">
        <v>1220</v>
      </c>
      <c r="L1691" s="1" t="s">
        <v>773</v>
      </c>
      <c r="M1691" s="241" t="s">
        <v>774</v>
      </c>
      <c r="N1691" s="28" t="s">
        <v>1221</v>
      </c>
    </row>
    <row r="1692" spans="1:14">
      <c r="A1692" s="1" t="s">
        <v>1213</v>
      </c>
      <c r="B1692" s="1" t="s">
        <v>620</v>
      </c>
      <c r="C1692" s="230">
        <v>45891.425694386577</v>
      </c>
      <c r="D1692" s="230">
        <v>45891.425694386577</v>
      </c>
      <c r="E1692" s="230">
        <v>45891.65625</v>
      </c>
      <c r="F1692" s="224">
        <f t="shared" si="26"/>
        <v>0.2305556134233484</v>
      </c>
      <c r="G1692" s="1" t="s">
        <v>708</v>
      </c>
      <c r="I1692" s="1" t="s">
        <v>598</v>
      </c>
      <c r="J1692" s="1" t="s">
        <v>598</v>
      </c>
      <c r="K1692" s="1" t="s">
        <v>1214</v>
      </c>
      <c r="L1692" s="1" t="s">
        <v>627</v>
      </c>
      <c r="M1692" s="241" t="s">
        <v>710</v>
      </c>
      <c r="N1692" s="28" t="s">
        <v>1150</v>
      </c>
    </row>
    <row r="1693" spans="1:14">
      <c r="A1693" s="1" t="s">
        <v>1213</v>
      </c>
      <c r="B1693" s="1" t="s">
        <v>636</v>
      </c>
      <c r="C1693" s="230">
        <v>45891.425694386577</v>
      </c>
      <c r="D1693" s="230">
        <v>45891.425694386577</v>
      </c>
      <c r="E1693" s="230">
        <v>45891.65625</v>
      </c>
      <c r="F1693" s="224">
        <f t="shared" si="26"/>
        <v>0.2305556134233484</v>
      </c>
      <c r="G1693" s="1" t="s">
        <v>708</v>
      </c>
      <c r="I1693" s="1" t="s">
        <v>598</v>
      </c>
      <c r="J1693" s="1" t="s">
        <v>598</v>
      </c>
      <c r="K1693" s="1" t="s">
        <v>1214</v>
      </c>
      <c r="L1693" s="1" t="s">
        <v>627</v>
      </c>
      <c r="M1693" s="241" t="s">
        <v>710</v>
      </c>
      <c r="N1693" s="28" t="s">
        <v>1150</v>
      </c>
    </row>
    <row r="1694" spans="1:14">
      <c r="A1694" s="1" t="s">
        <v>1213</v>
      </c>
      <c r="B1694" s="1" t="s">
        <v>667</v>
      </c>
      <c r="C1694" s="230">
        <v>45891.425694386577</v>
      </c>
      <c r="D1694" s="230">
        <v>45891.425694386577</v>
      </c>
      <c r="E1694" s="230">
        <v>45891.65625</v>
      </c>
      <c r="F1694" s="224">
        <f t="shared" si="26"/>
        <v>0.2305556134233484</v>
      </c>
      <c r="G1694" s="1" t="s">
        <v>708</v>
      </c>
      <c r="I1694" s="1" t="s">
        <v>598</v>
      </c>
      <c r="J1694" s="1" t="s">
        <v>598</v>
      </c>
      <c r="K1694" s="1" t="s">
        <v>1214</v>
      </c>
      <c r="L1694" s="1" t="s">
        <v>627</v>
      </c>
      <c r="M1694" s="241" t="s">
        <v>710</v>
      </c>
      <c r="N1694" s="28" t="s">
        <v>1150</v>
      </c>
    </row>
    <row r="1695" spans="1:14">
      <c r="A1695" s="1" t="s">
        <v>1215</v>
      </c>
      <c r="B1695" s="1" t="s">
        <v>1216</v>
      </c>
      <c r="C1695" s="230">
        <v>45891.425694386577</v>
      </c>
      <c r="D1695" s="230">
        <v>45891.425694386577</v>
      </c>
      <c r="E1695" s="230">
        <v>45891.65625</v>
      </c>
      <c r="F1695" s="224">
        <f t="shared" si="26"/>
        <v>0.2305556134233484</v>
      </c>
      <c r="G1695" s="1" t="s">
        <v>708</v>
      </c>
      <c r="I1695" s="1" t="s">
        <v>598</v>
      </c>
      <c r="J1695" s="1" t="s">
        <v>598</v>
      </c>
      <c r="K1695" s="1" t="s">
        <v>1214</v>
      </c>
      <c r="L1695" s="1" t="s">
        <v>627</v>
      </c>
      <c r="M1695" s="241" t="s">
        <v>710</v>
      </c>
      <c r="N1695" s="28" t="s">
        <v>1150</v>
      </c>
    </row>
    <row r="1696" spans="1:14">
      <c r="A1696" s="1" t="s">
        <v>1215</v>
      </c>
      <c r="B1696" s="1" t="s">
        <v>660</v>
      </c>
      <c r="C1696" s="230">
        <v>45891.425694386577</v>
      </c>
      <c r="D1696" s="230">
        <v>45891.425694386577</v>
      </c>
      <c r="E1696" s="230">
        <v>45891.65625</v>
      </c>
      <c r="F1696" s="224">
        <f t="shared" si="26"/>
        <v>0.2305556134233484</v>
      </c>
      <c r="G1696" s="1" t="s">
        <v>708</v>
      </c>
      <c r="I1696" s="1" t="s">
        <v>598</v>
      </c>
      <c r="J1696" s="1" t="s">
        <v>598</v>
      </c>
      <c r="K1696" s="1" t="s">
        <v>1214</v>
      </c>
      <c r="L1696" s="1" t="s">
        <v>627</v>
      </c>
      <c r="M1696" s="241" t="s">
        <v>710</v>
      </c>
      <c r="N1696" s="28" t="s">
        <v>1150</v>
      </c>
    </row>
    <row r="1697" spans="1:14">
      <c r="A1697" s="1" t="s">
        <v>1215</v>
      </c>
      <c r="B1697" s="1" t="s">
        <v>651</v>
      </c>
      <c r="C1697" s="230">
        <v>45891.425694386577</v>
      </c>
      <c r="D1697" s="230">
        <v>45891.425694386577</v>
      </c>
      <c r="E1697" s="230">
        <v>45891.65625</v>
      </c>
      <c r="F1697" s="224">
        <f t="shared" si="26"/>
        <v>0.2305556134233484</v>
      </c>
      <c r="G1697" s="1" t="s">
        <v>708</v>
      </c>
      <c r="I1697" s="1" t="s">
        <v>598</v>
      </c>
      <c r="J1697" s="1" t="s">
        <v>598</v>
      </c>
      <c r="K1697" s="1" t="s">
        <v>1214</v>
      </c>
      <c r="L1697" s="1" t="s">
        <v>627</v>
      </c>
      <c r="M1697" s="241" t="s">
        <v>710</v>
      </c>
      <c r="N1697" s="28" t="s">
        <v>1150</v>
      </c>
    </row>
    <row r="1698" spans="1:14">
      <c r="A1698" s="1" t="s">
        <v>1215</v>
      </c>
      <c r="B1698" s="1" t="s">
        <v>1217</v>
      </c>
      <c r="C1698" s="230">
        <v>45891.425694386577</v>
      </c>
      <c r="D1698" s="230">
        <v>45891.425694386577</v>
      </c>
      <c r="E1698" s="230">
        <v>45891.65625</v>
      </c>
      <c r="F1698" s="224">
        <f t="shared" si="26"/>
        <v>0.2305556134233484</v>
      </c>
      <c r="G1698" s="1" t="s">
        <v>708</v>
      </c>
      <c r="I1698" s="1" t="s">
        <v>598</v>
      </c>
      <c r="J1698" s="1" t="s">
        <v>598</v>
      </c>
      <c r="K1698" s="1" t="s">
        <v>1214</v>
      </c>
      <c r="L1698" s="1" t="s">
        <v>627</v>
      </c>
      <c r="M1698" s="241" t="s">
        <v>710</v>
      </c>
      <c r="N1698" s="28" t="s">
        <v>1150</v>
      </c>
    </row>
    <row r="1699" spans="1:14">
      <c r="A1699" s="1" t="s">
        <v>1215</v>
      </c>
      <c r="B1699" s="1" t="s">
        <v>612</v>
      </c>
      <c r="C1699" s="230">
        <v>45891.425694386577</v>
      </c>
      <c r="D1699" s="230">
        <v>45891.425694386577</v>
      </c>
      <c r="E1699" s="230">
        <v>45891.65625</v>
      </c>
      <c r="F1699" s="224">
        <f t="shared" si="26"/>
        <v>0.2305556134233484</v>
      </c>
      <c r="G1699" s="1" t="s">
        <v>708</v>
      </c>
      <c r="I1699" s="1" t="s">
        <v>598</v>
      </c>
      <c r="J1699" s="1" t="s">
        <v>598</v>
      </c>
      <c r="K1699" s="1" t="s">
        <v>1214</v>
      </c>
      <c r="L1699" s="1" t="s">
        <v>627</v>
      </c>
      <c r="M1699" s="241" t="s">
        <v>710</v>
      </c>
      <c r="N1699" s="28" t="s">
        <v>1150</v>
      </c>
    </row>
    <row r="1700" spans="1:14">
      <c r="A1700" s="1" t="s">
        <v>635</v>
      </c>
      <c r="B1700" s="1" t="s">
        <v>636</v>
      </c>
      <c r="C1700" s="230">
        <v>45891.425694386577</v>
      </c>
      <c r="D1700" s="230">
        <v>45891.425694386577</v>
      </c>
      <c r="E1700" s="230">
        <v>45891.65625</v>
      </c>
      <c r="F1700" s="224">
        <f t="shared" si="26"/>
        <v>0.2305556134233484</v>
      </c>
      <c r="G1700" s="1" t="s">
        <v>708</v>
      </c>
      <c r="I1700" s="1" t="s">
        <v>598</v>
      </c>
      <c r="J1700" s="1" t="s">
        <v>598</v>
      </c>
      <c r="K1700" s="1" t="s">
        <v>1214</v>
      </c>
      <c r="L1700" s="1" t="s">
        <v>627</v>
      </c>
      <c r="M1700" s="241" t="s">
        <v>710</v>
      </c>
      <c r="N1700" s="28" t="s">
        <v>1150</v>
      </c>
    </row>
    <row r="1701" spans="1:14">
      <c r="A1701" s="1" t="s">
        <v>635</v>
      </c>
      <c r="B1701" s="1" t="s">
        <v>666</v>
      </c>
      <c r="C1701" s="230">
        <v>45891.425694386577</v>
      </c>
      <c r="D1701" s="230">
        <v>45891.425694386577</v>
      </c>
      <c r="E1701" s="230">
        <v>45891.65625</v>
      </c>
      <c r="F1701" s="224">
        <f t="shared" si="26"/>
        <v>0.2305556134233484</v>
      </c>
      <c r="G1701" s="1" t="s">
        <v>708</v>
      </c>
      <c r="I1701" s="1" t="s">
        <v>598</v>
      </c>
      <c r="J1701" s="1" t="s">
        <v>598</v>
      </c>
      <c r="K1701" s="1" t="s">
        <v>1214</v>
      </c>
      <c r="L1701" s="1" t="s">
        <v>627</v>
      </c>
      <c r="M1701" s="241" t="s">
        <v>710</v>
      </c>
      <c r="N1701" s="28" t="s">
        <v>1150</v>
      </c>
    </row>
    <row r="1702" spans="1:14">
      <c r="A1702" s="1" t="s">
        <v>635</v>
      </c>
      <c r="B1702" s="1" t="s">
        <v>667</v>
      </c>
      <c r="C1702" s="230">
        <v>45891.425694386577</v>
      </c>
      <c r="D1702" s="230">
        <v>45891.425694386577</v>
      </c>
      <c r="E1702" s="230">
        <v>45891.65625</v>
      </c>
      <c r="F1702" s="224">
        <f t="shared" si="26"/>
        <v>0.2305556134233484</v>
      </c>
      <c r="G1702" s="1" t="s">
        <v>708</v>
      </c>
      <c r="I1702" s="1" t="s">
        <v>598</v>
      </c>
      <c r="J1702" s="1" t="s">
        <v>598</v>
      </c>
      <c r="K1702" s="1" t="s">
        <v>1214</v>
      </c>
      <c r="L1702" s="1" t="s">
        <v>627</v>
      </c>
      <c r="M1702" s="241" t="s">
        <v>710</v>
      </c>
      <c r="N1702" s="28" t="s">
        <v>1150</v>
      </c>
    </row>
    <row r="1703" spans="1:14">
      <c r="A1703" s="1" t="s">
        <v>635</v>
      </c>
      <c r="B1703" s="1" t="s">
        <v>621</v>
      </c>
      <c r="C1703" s="230">
        <v>45891.425694386577</v>
      </c>
      <c r="D1703" s="230">
        <v>45891.425694386577</v>
      </c>
      <c r="E1703" s="230">
        <v>45891.65625</v>
      </c>
      <c r="F1703" s="224">
        <f t="shared" si="26"/>
        <v>0.2305556134233484</v>
      </c>
      <c r="G1703" s="1" t="s">
        <v>708</v>
      </c>
      <c r="I1703" s="1" t="s">
        <v>598</v>
      </c>
      <c r="J1703" s="1" t="s">
        <v>598</v>
      </c>
      <c r="K1703" s="1" t="s">
        <v>1214</v>
      </c>
      <c r="L1703" s="1" t="s">
        <v>627</v>
      </c>
      <c r="M1703" s="241" t="s">
        <v>710</v>
      </c>
      <c r="N1703" s="28" t="s">
        <v>1150</v>
      </c>
    </row>
    <row r="1704" spans="1:14">
      <c r="A1704" s="1" t="s">
        <v>635</v>
      </c>
      <c r="B1704" s="1" t="s">
        <v>620</v>
      </c>
      <c r="C1704" s="230">
        <v>45891.425694386577</v>
      </c>
      <c r="D1704" s="230">
        <v>45891.425694386577</v>
      </c>
      <c r="E1704" s="230">
        <v>45891.65625</v>
      </c>
      <c r="F1704" s="224">
        <f t="shared" si="26"/>
        <v>0.2305556134233484</v>
      </c>
      <c r="G1704" s="1" t="s">
        <v>708</v>
      </c>
      <c r="I1704" s="1" t="s">
        <v>598</v>
      </c>
      <c r="J1704" s="1" t="s">
        <v>598</v>
      </c>
      <c r="K1704" s="1" t="s">
        <v>1214</v>
      </c>
      <c r="L1704" s="1" t="s">
        <v>627</v>
      </c>
      <c r="M1704" s="241" t="s">
        <v>710</v>
      </c>
      <c r="N1704" s="28" t="s">
        <v>1150</v>
      </c>
    </row>
    <row r="1705" spans="1:14">
      <c r="A1705" s="1" t="s">
        <v>1218</v>
      </c>
      <c r="B1705" s="1" t="s">
        <v>1219</v>
      </c>
      <c r="C1705" s="230">
        <v>45891.425694386577</v>
      </c>
      <c r="D1705" s="230">
        <v>45891.425694386577</v>
      </c>
      <c r="E1705" s="230">
        <v>45891.65625</v>
      </c>
      <c r="F1705" s="224">
        <f t="shared" si="26"/>
        <v>0.2305556134233484</v>
      </c>
      <c r="G1705" s="1" t="s">
        <v>708</v>
      </c>
      <c r="I1705" s="1" t="s">
        <v>598</v>
      </c>
      <c r="J1705" s="1" t="s">
        <v>598</v>
      </c>
      <c r="K1705" s="1" t="s">
        <v>1214</v>
      </c>
      <c r="L1705" s="1" t="s">
        <v>627</v>
      </c>
      <c r="M1705" s="241" t="s">
        <v>710</v>
      </c>
      <c r="N1705" s="28" t="s">
        <v>1150</v>
      </c>
    </row>
    <row r="1706" spans="1:14">
      <c r="A1706" s="1" t="s">
        <v>1218</v>
      </c>
      <c r="B1706" s="1" t="s">
        <v>666</v>
      </c>
      <c r="C1706" s="230">
        <v>45891.425694386577</v>
      </c>
      <c r="D1706" s="230">
        <v>45891.425694386577</v>
      </c>
      <c r="E1706" s="230">
        <v>45891.65625</v>
      </c>
      <c r="F1706" s="224">
        <f t="shared" si="26"/>
        <v>0.2305556134233484</v>
      </c>
      <c r="G1706" s="1" t="s">
        <v>708</v>
      </c>
      <c r="I1706" s="1" t="s">
        <v>598</v>
      </c>
      <c r="J1706" s="1" t="s">
        <v>598</v>
      </c>
      <c r="K1706" s="1" t="s">
        <v>1214</v>
      </c>
      <c r="L1706" s="1" t="s">
        <v>627</v>
      </c>
      <c r="M1706" s="241" t="s">
        <v>710</v>
      </c>
      <c r="N1706" s="28" t="s">
        <v>1150</v>
      </c>
    </row>
    <row r="1707" spans="1:14">
      <c r="A1707" s="1" t="s">
        <v>1218</v>
      </c>
      <c r="B1707" s="1" t="s">
        <v>620</v>
      </c>
      <c r="C1707" s="230">
        <v>45891.425694386577</v>
      </c>
      <c r="D1707" s="230">
        <v>45891.425694386577</v>
      </c>
      <c r="E1707" s="230">
        <v>45891.65625</v>
      </c>
      <c r="F1707" s="224">
        <f t="shared" si="26"/>
        <v>0.2305556134233484</v>
      </c>
      <c r="G1707" s="1" t="s">
        <v>708</v>
      </c>
      <c r="I1707" s="1" t="s">
        <v>598</v>
      </c>
      <c r="J1707" s="1" t="s">
        <v>598</v>
      </c>
      <c r="K1707" s="1" t="s">
        <v>1214</v>
      </c>
      <c r="L1707" s="1" t="s">
        <v>627</v>
      </c>
      <c r="M1707" s="241" t="s">
        <v>710</v>
      </c>
      <c r="N1707" s="28" t="s">
        <v>1150</v>
      </c>
    </row>
    <row r="1708" spans="1:14">
      <c r="A1708" s="1" t="s">
        <v>1218</v>
      </c>
      <c r="B1708" s="1" t="s">
        <v>636</v>
      </c>
      <c r="C1708" s="230">
        <v>45891.425694386577</v>
      </c>
      <c r="D1708" s="230">
        <v>45891.425694386577</v>
      </c>
      <c r="E1708" s="230">
        <v>45891.65625</v>
      </c>
      <c r="F1708" s="224">
        <f t="shared" si="26"/>
        <v>0.2305556134233484</v>
      </c>
      <c r="G1708" s="1" t="s">
        <v>708</v>
      </c>
      <c r="I1708" s="1" t="s">
        <v>598</v>
      </c>
      <c r="J1708" s="1" t="s">
        <v>598</v>
      </c>
      <c r="K1708" s="1" t="s">
        <v>1214</v>
      </c>
      <c r="L1708" s="1" t="s">
        <v>627</v>
      </c>
      <c r="M1708" s="241" t="s">
        <v>710</v>
      </c>
      <c r="N1708" s="28" t="s">
        <v>1150</v>
      </c>
    </row>
    <row r="1709" spans="1:14">
      <c r="A1709" s="1" t="s">
        <v>1218</v>
      </c>
      <c r="B1709" s="1" t="s">
        <v>667</v>
      </c>
      <c r="C1709" s="230">
        <v>45891.425694386577</v>
      </c>
      <c r="D1709" s="230">
        <v>45891.425694386577</v>
      </c>
      <c r="E1709" s="230">
        <v>45891.65625</v>
      </c>
      <c r="F1709" s="224">
        <f t="shared" si="26"/>
        <v>0.2305556134233484</v>
      </c>
      <c r="G1709" s="1" t="s">
        <v>708</v>
      </c>
      <c r="I1709" s="1" t="s">
        <v>598</v>
      </c>
      <c r="J1709" s="1" t="s">
        <v>598</v>
      </c>
      <c r="K1709" s="1" t="s">
        <v>1214</v>
      </c>
      <c r="L1709" s="1" t="s">
        <v>627</v>
      </c>
      <c r="M1709" s="241" t="s">
        <v>710</v>
      </c>
      <c r="N1709" s="28" t="s">
        <v>1150</v>
      </c>
    </row>
    <row r="1710" spans="1:14">
      <c r="A1710" s="1" t="s">
        <v>611</v>
      </c>
      <c r="B1710" s="1" t="s">
        <v>667</v>
      </c>
      <c r="C1710" s="230">
        <v>45891.425694386577</v>
      </c>
      <c r="D1710" s="230">
        <v>45891.425694386577</v>
      </c>
      <c r="E1710" s="230">
        <v>45891.65625</v>
      </c>
      <c r="F1710" s="224">
        <f t="shared" si="26"/>
        <v>0.2305556134233484</v>
      </c>
      <c r="G1710" s="1" t="s">
        <v>708</v>
      </c>
      <c r="I1710" s="1" t="s">
        <v>598</v>
      </c>
      <c r="J1710" s="1" t="s">
        <v>598</v>
      </c>
      <c r="K1710" s="1" t="s">
        <v>1214</v>
      </c>
      <c r="L1710" s="1" t="s">
        <v>627</v>
      </c>
      <c r="M1710" s="241" t="s">
        <v>710</v>
      </c>
      <c r="N1710" s="28" t="s">
        <v>1150</v>
      </c>
    </row>
    <row r="1711" spans="1:14">
      <c r="A1711" s="1" t="s">
        <v>611</v>
      </c>
      <c r="B1711" s="1" t="s">
        <v>612</v>
      </c>
      <c r="C1711" s="230">
        <v>45891.425694386577</v>
      </c>
      <c r="D1711" s="230">
        <v>45891.425694386577</v>
      </c>
      <c r="E1711" s="230">
        <v>45891.65625</v>
      </c>
      <c r="F1711" s="224">
        <f t="shared" si="26"/>
        <v>0.2305556134233484</v>
      </c>
      <c r="G1711" s="1" t="s">
        <v>708</v>
      </c>
      <c r="I1711" s="1" t="s">
        <v>598</v>
      </c>
      <c r="J1711" s="1" t="s">
        <v>598</v>
      </c>
      <c r="K1711" s="1" t="s">
        <v>1214</v>
      </c>
      <c r="L1711" s="1" t="s">
        <v>627</v>
      </c>
      <c r="M1711" s="241" t="s">
        <v>710</v>
      </c>
      <c r="N1711" s="28" t="s">
        <v>1150</v>
      </c>
    </row>
    <row r="1712" spans="1:14">
      <c r="A1712" s="1" t="s">
        <v>611</v>
      </c>
      <c r="B1712" s="1" t="s">
        <v>620</v>
      </c>
      <c r="C1712" s="230">
        <v>45891.425694386577</v>
      </c>
      <c r="D1712" s="230">
        <v>45891.425694386577</v>
      </c>
      <c r="E1712" s="230">
        <v>45891.65625</v>
      </c>
      <c r="F1712" s="224">
        <f t="shared" si="26"/>
        <v>0.2305556134233484</v>
      </c>
      <c r="G1712" s="1" t="s">
        <v>708</v>
      </c>
      <c r="I1712" s="1" t="s">
        <v>598</v>
      </c>
      <c r="J1712" s="1" t="s">
        <v>598</v>
      </c>
      <c r="K1712" s="1" t="s">
        <v>1214</v>
      </c>
      <c r="L1712" s="1" t="s">
        <v>627</v>
      </c>
      <c r="M1712" s="241" t="s">
        <v>710</v>
      </c>
      <c r="N1712" s="28" t="s">
        <v>1150</v>
      </c>
    </row>
    <row r="1713" spans="1:14">
      <c r="A1713" s="1" t="s">
        <v>611</v>
      </c>
      <c r="B1713" s="1" t="s">
        <v>621</v>
      </c>
      <c r="C1713" s="230">
        <v>45891.425694386577</v>
      </c>
      <c r="D1713" s="230">
        <v>45891.425694386577</v>
      </c>
      <c r="E1713" s="230">
        <v>45891.65625</v>
      </c>
      <c r="F1713" s="224">
        <f t="shared" si="26"/>
        <v>0.2305556134233484</v>
      </c>
      <c r="G1713" s="1" t="s">
        <v>708</v>
      </c>
      <c r="I1713" s="1" t="s">
        <v>598</v>
      </c>
      <c r="J1713" s="1" t="s">
        <v>598</v>
      </c>
      <c r="K1713" s="1" t="s">
        <v>1214</v>
      </c>
      <c r="L1713" s="1" t="s">
        <v>627</v>
      </c>
      <c r="M1713" s="241" t="s">
        <v>710</v>
      </c>
      <c r="N1713" s="28" t="s">
        <v>1150</v>
      </c>
    </row>
    <row r="1714" spans="1:14">
      <c r="A1714" s="1" t="s">
        <v>611</v>
      </c>
      <c r="B1714" s="1" t="s">
        <v>622</v>
      </c>
      <c r="C1714" s="230">
        <v>45891.425694386577</v>
      </c>
      <c r="D1714" s="230">
        <v>45891.425694386577</v>
      </c>
      <c r="E1714" s="230">
        <v>45891.65625</v>
      </c>
      <c r="F1714" s="224">
        <f t="shared" si="26"/>
        <v>0.2305556134233484</v>
      </c>
      <c r="G1714" s="1" t="s">
        <v>708</v>
      </c>
      <c r="I1714" s="1" t="s">
        <v>598</v>
      </c>
      <c r="J1714" s="1" t="s">
        <v>598</v>
      </c>
      <c r="K1714" s="1" t="s">
        <v>1214</v>
      </c>
      <c r="L1714" s="1" t="s">
        <v>627</v>
      </c>
      <c r="M1714" s="241" t="s">
        <v>710</v>
      </c>
      <c r="N1714" s="28" t="s">
        <v>1150</v>
      </c>
    </row>
    <row r="1715" spans="1:14">
      <c r="A1715" s="1" t="s">
        <v>1213</v>
      </c>
      <c r="B1715" s="1" t="s">
        <v>612</v>
      </c>
      <c r="C1715" s="230">
        <v>45891.425694444442</v>
      </c>
      <c r="D1715" s="230">
        <v>45891.425694444442</v>
      </c>
      <c r="E1715" s="230">
        <v>45891.65625</v>
      </c>
      <c r="F1715" s="224">
        <f t="shared" si="26"/>
        <v>0.2305555555576575</v>
      </c>
      <c r="G1715" s="1" t="s">
        <v>708</v>
      </c>
      <c r="I1715" s="1" t="s">
        <v>598</v>
      </c>
      <c r="J1715" s="1" t="s">
        <v>598</v>
      </c>
      <c r="K1715" s="1" t="s">
        <v>1214</v>
      </c>
      <c r="L1715" s="1" t="s">
        <v>627</v>
      </c>
      <c r="M1715" s="241" t="s">
        <v>710</v>
      </c>
      <c r="N1715" s="28" t="s">
        <v>1150</v>
      </c>
    </row>
    <row r="1716" spans="1:14">
      <c r="A1716" s="1" t="s">
        <v>1213</v>
      </c>
      <c r="B1716" s="1" t="s">
        <v>621</v>
      </c>
      <c r="C1716" s="230">
        <v>45891.425694444442</v>
      </c>
      <c r="D1716" s="230">
        <v>45891.425694444442</v>
      </c>
      <c r="E1716" s="230">
        <v>45891.65625</v>
      </c>
      <c r="F1716" s="224">
        <f t="shared" si="26"/>
        <v>0.2305555555576575</v>
      </c>
      <c r="G1716" s="1" t="s">
        <v>708</v>
      </c>
      <c r="I1716" s="1" t="s">
        <v>598</v>
      </c>
      <c r="J1716" s="1" t="s">
        <v>598</v>
      </c>
      <c r="K1716" s="1" t="s">
        <v>1214</v>
      </c>
      <c r="L1716" s="1" t="s">
        <v>627</v>
      </c>
      <c r="M1716" s="241" t="s">
        <v>710</v>
      </c>
      <c r="N1716" s="28" t="s">
        <v>1150</v>
      </c>
    </row>
    <row r="1717" spans="1:14">
      <c r="A1717" s="1" t="s">
        <v>862</v>
      </c>
      <c r="B1717" s="1" t="s">
        <v>612</v>
      </c>
      <c r="C1717" s="230">
        <v>45891.671527777777</v>
      </c>
      <c r="D1717" s="230">
        <v>45891.671527777777</v>
      </c>
      <c r="E1717" s="230">
        <v>45891.705555555556</v>
      </c>
      <c r="F1717" s="224">
        <f t="shared" si="26"/>
        <v>3.4027777779556345E-2</v>
      </c>
      <c r="G1717" s="225" t="s">
        <v>637</v>
      </c>
      <c r="H1717" s="225" t="s">
        <v>644</v>
      </c>
      <c r="I1717" s="225" t="s">
        <v>770</v>
      </c>
      <c r="J1717" s="225" t="s">
        <v>771</v>
      </c>
      <c r="K1717" s="1" t="s">
        <v>1222</v>
      </c>
      <c r="L1717" s="1" t="s">
        <v>773</v>
      </c>
      <c r="M1717" s="241" t="s">
        <v>618</v>
      </c>
      <c r="N1717" s="28" t="s">
        <v>1223</v>
      </c>
    </row>
    <row r="1718" spans="1:14">
      <c r="A1718" s="1" t="s">
        <v>870</v>
      </c>
      <c r="B1718" s="1" t="s">
        <v>612</v>
      </c>
      <c r="C1718" s="230">
        <v>45891.671527777777</v>
      </c>
      <c r="D1718" s="230">
        <v>45891.671527777777</v>
      </c>
      <c r="E1718" s="230">
        <v>45891.705555555556</v>
      </c>
      <c r="F1718" s="224">
        <f t="shared" si="26"/>
        <v>3.4027777779556345E-2</v>
      </c>
      <c r="G1718" s="225" t="s">
        <v>637</v>
      </c>
      <c r="H1718" s="225" t="s">
        <v>644</v>
      </c>
      <c r="I1718" s="225" t="s">
        <v>770</v>
      </c>
      <c r="J1718" s="225" t="s">
        <v>771</v>
      </c>
      <c r="K1718" s="1" t="s">
        <v>1222</v>
      </c>
      <c r="L1718" s="1" t="s">
        <v>773</v>
      </c>
      <c r="M1718" s="241" t="s">
        <v>618</v>
      </c>
      <c r="N1718" s="28" t="s">
        <v>1223</v>
      </c>
    </row>
    <row r="1719" spans="1:14">
      <c r="A1719" s="1" t="s">
        <v>643</v>
      </c>
      <c r="B1719" s="1" t="s">
        <v>612</v>
      </c>
      <c r="C1719" s="230">
        <v>45891.671527777777</v>
      </c>
      <c r="D1719" s="230">
        <v>45891.671527777777</v>
      </c>
      <c r="E1719" s="230">
        <v>45891.705555555556</v>
      </c>
      <c r="F1719" s="224">
        <f t="shared" si="26"/>
        <v>3.4027777779556345E-2</v>
      </c>
      <c r="G1719" s="225" t="s">
        <v>637</v>
      </c>
      <c r="H1719" s="225" t="s">
        <v>644</v>
      </c>
      <c r="I1719" s="225" t="s">
        <v>770</v>
      </c>
      <c r="J1719" s="225" t="s">
        <v>771</v>
      </c>
      <c r="K1719" s="1" t="s">
        <v>1222</v>
      </c>
      <c r="L1719" s="1" t="s">
        <v>773</v>
      </c>
      <c r="M1719" s="241" t="s">
        <v>618</v>
      </c>
      <c r="N1719" s="28" t="s">
        <v>1223</v>
      </c>
    </row>
    <row r="1720" spans="1:14">
      <c r="A1720" s="1" t="s">
        <v>759</v>
      </c>
      <c r="B1720" s="1" t="s">
        <v>612</v>
      </c>
      <c r="C1720" s="230">
        <v>45891.671527777777</v>
      </c>
      <c r="D1720" s="230">
        <v>45891.671527777777</v>
      </c>
      <c r="E1720" s="230">
        <v>45891.705555555556</v>
      </c>
      <c r="F1720" s="224">
        <f t="shared" si="26"/>
        <v>3.4027777779556345E-2</v>
      </c>
      <c r="G1720" s="225" t="s">
        <v>637</v>
      </c>
      <c r="H1720" s="225" t="s">
        <v>644</v>
      </c>
      <c r="I1720" s="225" t="s">
        <v>770</v>
      </c>
      <c r="J1720" s="225" t="s">
        <v>771</v>
      </c>
      <c r="K1720" s="1" t="s">
        <v>1222</v>
      </c>
      <c r="L1720" s="1" t="s">
        <v>773</v>
      </c>
      <c r="M1720" s="241" t="s">
        <v>618</v>
      </c>
      <c r="N1720" s="28" t="s">
        <v>1223</v>
      </c>
    </row>
    <row r="1721" spans="1:14">
      <c r="A1721" s="1" t="s">
        <v>850</v>
      </c>
      <c r="B1721" s="1" t="s">
        <v>612</v>
      </c>
      <c r="C1721" s="230">
        <v>45891.671527777777</v>
      </c>
      <c r="D1721" s="230">
        <v>45891.671527777777</v>
      </c>
      <c r="E1721" s="230">
        <v>45891.705555555556</v>
      </c>
      <c r="F1721" s="224">
        <f t="shared" si="26"/>
        <v>3.4027777779556345E-2</v>
      </c>
      <c r="G1721" s="225" t="s">
        <v>637</v>
      </c>
      <c r="H1721" s="225" t="s">
        <v>644</v>
      </c>
      <c r="I1721" s="225" t="s">
        <v>770</v>
      </c>
      <c r="J1721" s="225" t="s">
        <v>771</v>
      </c>
      <c r="K1721" s="1" t="s">
        <v>1222</v>
      </c>
      <c r="L1721" s="1" t="s">
        <v>773</v>
      </c>
      <c r="M1721" s="241" t="s">
        <v>618</v>
      </c>
      <c r="N1721" s="28" t="s">
        <v>1223</v>
      </c>
    </row>
    <row r="1722" spans="1:14">
      <c r="A1722" s="1" t="s">
        <v>862</v>
      </c>
      <c r="B1722" s="1" t="s">
        <v>612</v>
      </c>
      <c r="C1722" s="230">
        <v>45892.375</v>
      </c>
      <c r="D1722" s="230">
        <v>45892.375</v>
      </c>
      <c r="E1722" s="230">
        <v>45894.659722222219</v>
      </c>
      <c r="F1722" s="224">
        <f t="shared" si="26"/>
        <v>2.2847222222189885</v>
      </c>
      <c r="G1722" s="225" t="s">
        <v>637</v>
      </c>
      <c r="H1722" s="225" t="s">
        <v>644</v>
      </c>
      <c r="I1722" s="225" t="s">
        <v>770</v>
      </c>
      <c r="J1722" s="225" t="s">
        <v>771</v>
      </c>
      <c r="K1722" s="1" t="s">
        <v>1224</v>
      </c>
      <c r="L1722" s="1" t="s">
        <v>773</v>
      </c>
      <c r="M1722" s="241" t="s">
        <v>774</v>
      </c>
      <c r="N1722" s="28" t="s">
        <v>1225</v>
      </c>
    </row>
    <row r="1723" spans="1:14">
      <c r="A1723" s="1" t="s">
        <v>870</v>
      </c>
      <c r="B1723" s="1" t="s">
        <v>612</v>
      </c>
      <c r="C1723" s="230">
        <v>45892.375</v>
      </c>
      <c r="D1723" s="230">
        <v>45892.375</v>
      </c>
      <c r="E1723" s="230">
        <v>45894.659722222219</v>
      </c>
      <c r="F1723" s="224">
        <f t="shared" si="26"/>
        <v>2.2847222222189885</v>
      </c>
      <c r="G1723" s="225" t="s">
        <v>637</v>
      </c>
      <c r="H1723" s="225" t="s">
        <v>644</v>
      </c>
      <c r="I1723" s="225" t="s">
        <v>770</v>
      </c>
      <c r="J1723" s="225" t="s">
        <v>771</v>
      </c>
      <c r="K1723" s="1" t="s">
        <v>1224</v>
      </c>
      <c r="L1723" s="1" t="s">
        <v>773</v>
      </c>
      <c r="M1723" s="241" t="s">
        <v>774</v>
      </c>
      <c r="N1723" s="28" t="s">
        <v>1225</v>
      </c>
    </row>
    <row r="1724" spans="1:14">
      <c r="A1724" s="1" t="s">
        <v>643</v>
      </c>
      <c r="B1724" s="1" t="s">
        <v>612</v>
      </c>
      <c r="C1724" s="230">
        <v>45892.375</v>
      </c>
      <c r="D1724" s="230">
        <v>45892.375</v>
      </c>
      <c r="E1724" s="230">
        <v>45894.659722164353</v>
      </c>
      <c r="F1724" s="224">
        <f t="shared" si="26"/>
        <v>2.2847221643532976</v>
      </c>
      <c r="G1724" s="225" t="s">
        <v>637</v>
      </c>
      <c r="H1724" s="225" t="s">
        <v>644</v>
      </c>
      <c r="I1724" s="225" t="s">
        <v>770</v>
      </c>
      <c r="J1724" s="225" t="s">
        <v>771</v>
      </c>
      <c r="K1724" s="1" t="s">
        <v>1224</v>
      </c>
      <c r="L1724" s="1" t="s">
        <v>773</v>
      </c>
      <c r="M1724" s="241" t="s">
        <v>774</v>
      </c>
      <c r="N1724" s="28" t="s">
        <v>1225</v>
      </c>
    </row>
    <row r="1725" spans="1:14">
      <c r="A1725" s="1" t="s">
        <v>759</v>
      </c>
      <c r="B1725" s="1" t="s">
        <v>612</v>
      </c>
      <c r="C1725" s="230">
        <v>45892.375</v>
      </c>
      <c r="D1725" s="230">
        <v>45892.375</v>
      </c>
      <c r="E1725" s="230">
        <v>45894.659722164353</v>
      </c>
      <c r="F1725" s="224">
        <f t="shared" si="26"/>
        <v>2.2847221643532976</v>
      </c>
      <c r="G1725" s="225" t="s">
        <v>637</v>
      </c>
      <c r="H1725" s="225" t="s">
        <v>644</v>
      </c>
      <c r="I1725" s="225" t="s">
        <v>770</v>
      </c>
      <c r="J1725" s="225" t="s">
        <v>771</v>
      </c>
      <c r="K1725" s="1" t="s">
        <v>1224</v>
      </c>
      <c r="L1725" s="1" t="s">
        <v>773</v>
      </c>
      <c r="M1725" s="241" t="s">
        <v>774</v>
      </c>
      <c r="N1725" s="28" t="s">
        <v>1225</v>
      </c>
    </row>
    <row r="1726" spans="1:14">
      <c r="A1726" s="1" t="s">
        <v>850</v>
      </c>
      <c r="B1726" s="1" t="s">
        <v>612</v>
      </c>
      <c r="C1726" s="230">
        <v>45892.375</v>
      </c>
      <c r="D1726" s="230">
        <v>45892.375</v>
      </c>
      <c r="E1726" s="230">
        <v>45894.659722164353</v>
      </c>
      <c r="F1726" s="224">
        <f t="shared" si="26"/>
        <v>2.2847221643532976</v>
      </c>
      <c r="G1726" s="225" t="s">
        <v>637</v>
      </c>
      <c r="H1726" s="225" t="s">
        <v>644</v>
      </c>
      <c r="I1726" s="225" t="s">
        <v>770</v>
      </c>
      <c r="J1726" s="225" t="s">
        <v>771</v>
      </c>
      <c r="K1726" s="1" t="s">
        <v>1224</v>
      </c>
      <c r="L1726" s="1" t="s">
        <v>773</v>
      </c>
      <c r="M1726" s="241" t="s">
        <v>774</v>
      </c>
      <c r="N1726" s="28" t="s">
        <v>1225</v>
      </c>
    </row>
    <row r="1727" spans="1:14">
      <c r="A1727" s="1" t="s">
        <v>748</v>
      </c>
      <c r="B1727" s="1" t="s">
        <v>758</v>
      </c>
      <c r="C1727" s="230">
        <v>45892.375</v>
      </c>
      <c r="D1727" s="230">
        <v>45892.375</v>
      </c>
      <c r="E1727" s="230">
        <v>45894.659722164353</v>
      </c>
      <c r="F1727" s="224">
        <f t="shared" si="26"/>
        <v>2.2847221643532976</v>
      </c>
      <c r="G1727" s="225" t="s">
        <v>637</v>
      </c>
      <c r="H1727" s="225" t="s">
        <v>644</v>
      </c>
      <c r="I1727" s="225" t="s">
        <v>770</v>
      </c>
      <c r="J1727" s="225" t="s">
        <v>771</v>
      </c>
      <c r="K1727" s="1" t="s">
        <v>1224</v>
      </c>
      <c r="L1727" s="1" t="s">
        <v>773</v>
      </c>
      <c r="M1727" s="241" t="s">
        <v>774</v>
      </c>
      <c r="N1727" s="28" t="s">
        <v>1225</v>
      </c>
    </row>
    <row r="1728" spans="1:14">
      <c r="A1728" s="1" t="s">
        <v>748</v>
      </c>
      <c r="B1728" s="1" t="s">
        <v>728</v>
      </c>
      <c r="C1728" s="230">
        <v>45892.375</v>
      </c>
      <c r="D1728" s="230">
        <v>45892.375</v>
      </c>
      <c r="E1728" s="230">
        <v>45894.659722164353</v>
      </c>
      <c r="F1728" s="224">
        <f t="shared" si="26"/>
        <v>2.2847221643532976</v>
      </c>
      <c r="G1728" s="225" t="s">
        <v>637</v>
      </c>
      <c r="H1728" s="225" t="s">
        <v>644</v>
      </c>
      <c r="I1728" s="225" t="s">
        <v>770</v>
      </c>
      <c r="J1728" s="225" t="s">
        <v>771</v>
      </c>
      <c r="K1728" s="1" t="s">
        <v>1224</v>
      </c>
      <c r="L1728" s="1" t="s">
        <v>773</v>
      </c>
      <c r="M1728" s="241" t="s">
        <v>774</v>
      </c>
      <c r="N1728" s="28" t="s">
        <v>1225</v>
      </c>
    </row>
    <row r="1729" spans="1:14">
      <c r="A1729" s="1" t="s">
        <v>748</v>
      </c>
      <c r="B1729" s="1" t="s">
        <v>754</v>
      </c>
      <c r="C1729" s="230">
        <v>45892.375</v>
      </c>
      <c r="D1729" s="230">
        <v>45892.375</v>
      </c>
      <c r="E1729" s="230">
        <v>45894.659722164353</v>
      </c>
      <c r="F1729" s="224">
        <f t="shared" si="26"/>
        <v>2.2847221643532976</v>
      </c>
      <c r="G1729" s="225" t="s">
        <v>637</v>
      </c>
      <c r="H1729" s="225" t="s">
        <v>644</v>
      </c>
      <c r="I1729" s="225" t="s">
        <v>770</v>
      </c>
      <c r="J1729" s="225" t="s">
        <v>771</v>
      </c>
      <c r="K1729" s="1" t="s">
        <v>1224</v>
      </c>
      <c r="L1729" s="1" t="s">
        <v>773</v>
      </c>
      <c r="M1729" s="241" t="s">
        <v>774</v>
      </c>
      <c r="N1729" s="28" t="s">
        <v>1225</v>
      </c>
    </row>
    <row r="1730" spans="1:14">
      <c r="A1730" s="1" t="s">
        <v>748</v>
      </c>
      <c r="B1730" s="1" t="s">
        <v>749</v>
      </c>
      <c r="C1730" s="230">
        <v>45892.375</v>
      </c>
      <c r="D1730" s="230">
        <v>45892.375</v>
      </c>
      <c r="E1730" s="230">
        <v>45894.659722164353</v>
      </c>
      <c r="F1730" s="224">
        <f t="shared" ref="F1730:F1793" si="27">E1730-D1730</f>
        <v>2.2847221643532976</v>
      </c>
      <c r="G1730" s="225" t="s">
        <v>637</v>
      </c>
      <c r="H1730" s="225" t="s">
        <v>644</v>
      </c>
      <c r="I1730" s="225" t="s">
        <v>770</v>
      </c>
      <c r="J1730" s="225" t="s">
        <v>771</v>
      </c>
      <c r="K1730" s="1" t="s">
        <v>1224</v>
      </c>
      <c r="L1730" s="1" t="s">
        <v>773</v>
      </c>
      <c r="M1730" s="241" t="s">
        <v>774</v>
      </c>
      <c r="N1730" s="28" t="s">
        <v>1225</v>
      </c>
    </row>
    <row r="1731" spans="1:14">
      <c r="A1731" s="1" t="s">
        <v>748</v>
      </c>
      <c r="B1731" s="1" t="s">
        <v>757</v>
      </c>
      <c r="C1731" s="230">
        <v>45892.375</v>
      </c>
      <c r="D1731" s="230">
        <v>45892.375</v>
      </c>
      <c r="E1731" s="230">
        <v>45894.659722164353</v>
      </c>
      <c r="F1731" s="224">
        <f t="shared" si="27"/>
        <v>2.2847221643532976</v>
      </c>
      <c r="G1731" s="225" t="s">
        <v>637</v>
      </c>
      <c r="H1731" s="225" t="s">
        <v>644</v>
      </c>
      <c r="I1731" s="225" t="s">
        <v>770</v>
      </c>
      <c r="J1731" s="225" t="s">
        <v>771</v>
      </c>
      <c r="K1731" s="1" t="s">
        <v>1224</v>
      </c>
      <c r="L1731" s="1" t="s">
        <v>773</v>
      </c>
      <c r="M1731" s="241" t="s">
        <v>774</v>
      </c>
      <c r="N1731" s="28" t="s">
        <v>1225</v>
      </c>
    </row>
    <row r="1732" spans="1:14">
      <c r="A1732" s="1" t="s">
        <v>748</v>
      </c>
      <c r="B1732" s="1" t="s">
        <v>756</v>
      </c>
      <c r="C1732" s="230">
        <v>45892.375</v>
      </c>
      <c r="D1732" s="230">
        <v>45892.375</v>
      </c>
      <c r="E1732" s="230">
        <v>45894.659722164353</v>
      </c>
      <c r="F1732" s="224">
        <f t="shared" si="27"/>
        <v>2.2847221643532976</v>
      </c>
      <c r="G1732" s="225" t="s">
        <v>637</v>
      </c>
      <c r="H1732" s="225" t="s">
        <v>644</v>
      </c>
      <c r="I1732" s="225" t="s">
        <v>770</v>
      </c>
      <c r="J1732" s="225" t="s">
        <v>771</v>
      </c>
      <c r="K1732" s="1" t="s">
        <v>1224</v>
      </c>
      <c r="L1732" s="1" t="s">
        <v>773</v>
      </c>
      <c r="M1732" s="241" t="s">
        <v>774</v>
      </c>
      <c r="N1732" s="28" t="s">
        <v>1225</v>
      </c>
    </row>
    <row r="1733" spans="1:14">
      <c r="A1733" s="1" t="s">
        <v>748</v>
      </c>
      <c r="B1733" s="1" t="s">
        <v>1140</v>
      </c>
      <c r="C1733" s="230">
        <v>45892.375</v>
      </c>
      <c r="D1733" s="230">
        <v>45892.375</v>
      </c>
      <c r="E1733" s="230">
        <v>45894.659722164353</v>
      </c>
      <c r="F1733" s="224">
        <f t="shared" si="27"/>
        <v>2.2847221643532976</v>
      </c>
      <c r="G1733" s="225" t="s">
        <v>637</v>
      </c>
      <c r="H1733" s="225" t="s">
        <v>644</v>
      </c>
      <c r="I1733" s="225" t="s">
        <v>770</v>
      </c>
      <c r="J1733" s="225" t="s">
        <v>771</v>
      </c>
      <c r="K1733" s="1" t="s">
        <v>1224</v>
      </c>
      <c r="L1733" s="1" t="s">
        <v>773</v>
      </c>
      <c r="M1733" s="241" t="s">
        <v>774</v>
      </c>
      <c r="N1733" s="28" t="s">
        <v>1225</v>
      </c>
    </row>
    <row r="1734" spans="1:14">
      <c r="A1734" s="225" t="s">
        <v>706</v>
      </c>
      <c r="B1734" s="227" t="s">
        <v>723</v>
      </c>
      <c r="C1734" s="230">
        <v>45892.375</v>
      </c>
      <c r="D1734" s="230">
        <v>45892.375</v>
      </c>
      <c r="E1734" s="230">
        <v>45894.659722164353</v>
      </c>
      <c r="F1734" s="224">
        <f t="shared" si="27"/>
        <v>2.2847221643532976</v>
      </c>
      <c r="G1734" s="225" t="s">
        <v>637</v>
      </c>
      <c r="H1734" s="225" t="s">
        <v>644</v>
      </c>
      <c r="I1734" s="225" t="s">
        <v>770</v>
      </c>
      <c r="J1734" s="225" t="s">
        <v>771</v>
      </c>
      <c r="K1734" s="1" t="s">
        <v>1224</v>
      </c>
      <c r="L1734" s="1" t="s">
        <v>773</v>
      </c>
      <c r="M1734" s="241" t="s">
        <v>774</v>
      </c>
      <c r="N1734" s="28" t="s">
        <v>1225</v>
      </c>
    </row>
    <row r="1735" spans="1:14">
      <c r="A1735" s="225" t="s">
        <v>706</v>
      </c>
      <c r="B1735" s="227" t="s">
        <v>717</v>
      </c>
      <c r="C1735" s="230">
        <v>45892.375</v>
      </c>
      <c r="D1735" s="230">
        <v>45892.375</v>
      </c>
      <c r="E1735" s="230">
        <v>45894.659722164353</v>
      </c>
      <c r="F1735" s="224">
        <f t="shared" si="27"/>
        <v>2.2847221643532976</v>
      </c>
      <c r="G1735" s="225" t="s">
        <v>637</v>
      </c>
      <c r="H1735" s="225" t="s">
        <v>644</v>
      </c>
      <c r="I1735" s="225" t="s">
        <v>770</v>
      </c>
      <c r="J1735" s="225" t="s">
        <v>771</v>
      </c>
      <c r="K1735" s="1" t="s">
        <v>1224</v>
      </c>
      <c r="L1735" s="1" t="s">
        <v>773</v>
      </c>
      <c r="M1735" s="241" t="s">
        <v>774</v>
      </c>
      <c r="N1735" s="28" t="s">
        <v>1225</v>
      </c>
    </row>
    <row r="1736" spans="1:14">
      <c r="A1736" s="225" t="s">
        <v>706</v>
      </c>
      <c r="B1736" s="227" t="s">
        <v>728</v>
      </c>
      <c r="C1736" s="230">
        <v>45892.375</v>
      </c>
      <c r="D1736" s="230">
        <v>45892.375</v>
      </c>
      <c r="E1736" s="230">
        <v>45894.659722164353</v>
      </c>
      <c r="F1736" s="224">
        <f t="shared" si="27"/>
        <v>2.2847221643532976</v>
      </c>
      <c r="G1736" s="225" t="s">
        <v>637</v>
      </c>
      <c r="H1736" s="225" t="s">
        <v>644</v>
      </c>
      <c r="I1736" s="225" t="s">
        <v>770</v>
      </c>
      <c r="J1736" s="225" t="s">
        <v>771</v>
      </c>
      <c r="K1736" s="1" t="s">
        <v>1224</v>
      </c>
      <c r="L1736" s="1" t="s">
        <v>773</v>
      </c>
      <c r="M1736" s="241" t="s">
        <v>774</v>
      </c>
      <c r="N1736" s="28" t="s">
        <v>1225</v>
      </c>
    </row>
    <row r="1737" spans="1:14">
      <c r="A1737" s="225" t="s">
        <v>706</v>
      </c>
      <c r="B1737" s="227" t="s">
        <v>713</v>
      </c>
      <c r="C1737" s="230">
        <v>45892.375</v>
      </c>
      <c r="D1737" s="230">
        <v>45892.375</v>
      </c>
      <c r="E1737" s="230">
        <v>45894.659722164353</v>
      </c>
      <c r="F1737" s="224">
        <f t="shared" si="27"/>
        <v>2.2847221643532976</v>
      </c>
      <c r="G1737" s="225" t="s">
        <v>637</v>
      </c>
      <c r="H1737" s="225" t="s">
        <v>644</v>
      </c>
      <c r="I1737" s="225" t="s">
        <v>770</v>
      </c>
      <c r="J1737" s="225" t="s">
        <v>771</v>
      </c>
      <c r="K1737" s="1" t="s">
        <v>1224</v>
      </c>
      <c r="L1737" s="1" t="s">
        <v>773</v>
      </c>
      <c r="M1737" s="241" t="s">
        <v>774</v>
      </c>
      <c r="N1737" s="28" t="s">
        <v>1225</v>
      </c>
    </row>
    <row r="1738" spans="1:14">
      <c r="A1738" s="225" t="s">
        <v>706</v>
      </c>
      <c r="B1738" s="227" t="s">
        <v>716</v>
      </c>
      <c r="C1738" s="230">
        <v>45892.375</v>
      </c>
      <c r="D1738" s="230">
        <v>45892.375</v>
      </c>
      <c r="E1738" s="230">
        <v>45894.659722164353</v>
      </c>
      <c r="F1738" s="224">
        <f t="shared" si="27"/>
        <v>2.2847221643532976</v>
      </c>
      <c r="G1738" s="225" t="s">
        <v>637</v>
      </c>
      <c r="H1738" s="225" t="s">
        <v>644</v>
      </c>
      <c r="I1738" s="225" t="s">
        <v>770</v>
      </c>
      <c r="J1738" s="225" t="s">
        <v>771</v>
      </c>
      <c r="K1738" s="1" t="s">
        <v>1224</v>
      </c>
      <c r="L1738" s="1" t="s">
        <v>773</v>
      </c>
      <c r="M1738" s="241" t="s">
        <v>774</v>
      </c>
      <c r="N1738" s="28" t="s">
        <v>1225</v>
      </c>
    </row>
    <row r="1739" spans="1:14">
      <c r="A1739" s="225" t="s">
        <v>706</v>
      </c>
      <c r="B1739" s="227" t="s">
        <v>724</v>
      </c>
      <c r="C1739" s="230">
        <v>45892.375</v>
      </c>
      <c r="D1739" s="230">
        <v>45892.375</v>
      </c>
      <c r="E1739" s="230">
        <v>45894.659722164353</v>
      </c>
      <c r="F1739" s="224">
        <f t="shared" si="27"/>
        <v>2.2847221643532976</v>
      </c>
      <c r="G1739" s="225" t="s">
        <v>637</v>
      </c>
      <c r="H1739" s="225" t="s">
        <v>644</v>
      </c>
      <c r="I1739" s="225" t="s">
        <v>770</v>
      </c>
      <c r="J1739" s="225" t="s">
        <v>771</v>
      </c>
      <c r="K1739" s="1" t="s">
        <v>1224</v>
      </c>
      <c r="L1739" s="1" t="s">
        <v>773</v>
      </c>
      <c r="M1739" s="241" t="s">
        <v>774</v>
      </c>
      <c r="N1739" s="28" t="s">
        <v>1225</v>
      </c>
    </row>
    <row r="1740" spans="1:14">
      <c r="A1740" s="225" t="s">
        <v>706</v>
      </c>
      <c r="B1740" s="227" t="s">
        <v>721</v>
      </c>
      <c r="C1740" s="230">
        <v>45892.375</v>
      </c>
      <c r="D1740" s="230">
        <v>45892.375</v>
      </c>
      <c r="E1740" s="230">
        <v>45894.659722164353</v>
      </c>
      <c r="F1740" s="224">
        <f t="shared" si="27"/>
        <v>2.2847221643532976</v>
      </c>
      <c r="G1740" s="225" t="s">
        <v>637</v>
      </c>
      <c r="H1740" s="225" t="s">
        <v>644</v>
      </c>
      <c r="I1740" s="225" t="s">
        <v>770</v>
      </c>
      <c r="J1740" s="225" t="s">
        <v>771</v>
      </c>
      <c r="K1740" s="1" t="s">
        <v>1224</v>
      </c>
      <c r="L1740" s="1" t="s">
        <v>773</v>
      </c>
      <c r="M1740" s="241" t="s">
        <v>774</v>
      </c>
      <c r="N1740" s="28" t="s">
        <v>1225</v>
      </c>
    </row>
    <row r="1741" spans="1:14">
      <c r="A1741" s="225" t="s">
        <v>706</v>
      </c>
      <c r="B1741" s="227" t="s">
        <v>715</v>
      </c>
      <c r="C1741" s="230">
        <v>45892.375</v>
      </c>
      <c r="D1741" s="230">
        <v>45892.375</v>
      </c>
      <c r="E1741" s="230">
        <v>45894.659722164353</v>
      </c>
      <c r="F1741" s="224">
        <f t="shared" si="27"/>
        <v>2.2847221643532976</v>
      </c>
      <c r="G1741" s="225" t="s">
        <v>637</v>
      </c>
      <c r="H1741" s="225" t="s">
        <v>644</v>
      </c>
      <c r="I1741" s="225" t="s">
        <v>770</v>
      </c>
      <c r="J1741" s="225" t="s">
        <v>771</v>
      </c>
      <c r="K1741" s="1" t="s">
        <v>1224</v>
      </c>
      <c r="L1741" s="1" t="s">
        <v>773</v>
      </c>
      <c r="M1741" s="241" t="s">
        <v>774</v>
      </c>
      <c r="N1741" s="28" t="s">
        <v>1225</v>
      </c>
    </row>
    <row r="1742" spans="1:14">
      <c r="A1742" s="225" t="s">
        <v>706</v>
      </c>
      <c r="B1742" s="1" t="s">
        <v>727</v>
      </c>
      <c r="C1742" s="230">
        <v>45892.375</v>
      </c>
      <c r="D1742" s="230">
        <v>45892.375</v>
      </c>
      <c r="E1742" s="230">
        <v>45894.659722164353</v>
      </c>
      <c r="F1742" s="224">
        <f t="shared" si="27"/>
        <v>2.2847221643532976</v>
      </c>
      <c r="G1742" s="225" t="s">
        <v>637</v>
      </c>
      <c r="H1742" s="225" t="s">
        <v>644</v>
      </c>
      <c r="I1742" s="225" t="s">
        <v>770</v>
      </c>
      <c r="J1742" s="225" t="s">
        <v>771</v>
      </c>
      <c r="K1742" s="1" t="s">
        <v>1224</v>
      </c>
      <c r="L1742" s="1" t="s">
        <v>773</v>
      </c>
      <c r="M1742" s="241" t="s">
        <v>774</v>
      </c>
      <c r="N1742" s="28" t="s">
        <v>1225</v>
      </c>
    </row>
    <row r="1743" spans="1:14">
      <c r="A1743" s="225" t="s">
        <v>706</v>
      </c>
      <c r="B1743" s="227" t="s">
        <v>725</v>
      </c>
      <c r="C1743" s="230">
        <v>45892.375</v>
      </c>
      <c r="D1743" s="230">
        <v>45892.375</v>
      </c>
      <c r="E1743" s="230">
        <v>45894.659722164353</v>
      </c>
      <c r="F1743" s="224">
        <f t="shared" si="27"/>
        <v>2.2847221643532976</v>
      </c>
      <c r="G1743" s="225" t="s">
        <v>637</v>
      </c>
      <c r="H1743" s="225" t="s">
        <v>644</v>
      </c>
      <c r="I1743" s="225" t="s">
        <v>770</v>
      </c>
      <c r="J1743" s="225" t="s">
        <v>771</v>
      </c>
      <c r="K1743" s="1" t="s">
        <v>1224</v>
      </c>
      <c r="L1743" s="1" t="s">
        <v>773</v>
      </c>
      <c r="M1743" s="241" t="s">
        <v>774</v>
      </c>
      <c r="N1743" s="28" t="s">
        <v>1225</v>
      </c>
    </row>
    <row r="1744" spans="1:14">
      <c r="A1744" s="225" t="s">
        <v>706</v>
      </c>
      <c r="B1744" s="222" t="s">
        <v>714</v>
      </c>
      <c r="C1744" s="230">
        <v>45892.375</v>
      </c>
      <c r="D1744" s="230">
        <v>45892.375</v>
      </c>
      <c r="E1744" s="230">
        <v>45894.659722164353</v>
      </c>
      <c r="F1744" s="224">
        <f t="shared" si="27"/>
        <v>2.2847221643532976</v>
      </c>
      <c r="G1744" s="225" t="s">
        <v>637</v>
      </c>
      <c r="H1744" s="225" t="s">
        <v>644</v>
      </c>
      <c r="I1744" s="225" t="s">
        <v>770</v>
      </c>
      <c r="J1744" s="225" t="s">
        <v>771</v>
      </c>
      <c r="K1744" s="1" t="s">
        <v>1224</v>
      </c>
      <c r="L1744" s="1" t="s">
        <v>773</v>
      </c>
      <c r="M1744" s="241" t="s">
        <v>774</v>
      </c>
      <c r="N1744" s="28" t="s">
        <v>1225</v>
      </c>
    </row>
    <row r="1745" spans="1:14">
      <c r="A1745" s="225" t="s">
        <v>706</v>
      </c>
      <c r="B1745" s="222" t="s">
        <v>718</v>
      </c>
      <c r="C1745" s="230">
        <v>45892.375</v>
      </c>
      <c r="D1745" s="230">
        <v>45892.375</v>
      </c>
      <c r="E1745" s="230">
        <v>45894.659722164353</v>
      </c>
      <c r="F1745" s="224">
        <f t="shared" si="27"/>
        <v>2.2847221643532976</v>
      </c>
      <c r="G1745" s="225" t="s">
        <v>637</v>
      </c>
      <c r="H1745" s="225" t="s">
        <v>644</v>
      </c>
      <c r="I1745" s="225" t="s">
        <v>770</v>
      </c>
      <c r="J1745" s="225" t="s">
        <v>771</v>
      </c>
      <c r="K1745" s="1" t="s">
        <v>1224</v>
      </c>
      <c r="L1745" s="1" t="s">
        <v>773</v>
      </c>
      <c r="M1745" s="241" t="s">
        <v>774</v>
      </c>
      <c r="N1745" s="28" t="s">
        <v>1225</v>
      </c>
    </row>
    <row r="1746" spans="1:14">
      <c r="A1746" s="225" t="s">
        <v>706</v>
      </c>
      <c r="B1746" s="123" t="s">
        <v>722</v>
      </c>
      <c r="C1746" s="230">
        <v>45892.375</v>
      </c>
      <c r="D1746" s="230">
        <v>45892.375</v>
      </c>
      <c r="E1746" s="230">
        <v>45894.659722164353</v>
      </c>
      <c r="F1746" s="224">
        <f t="shared" si="27"/>
        <v>2.2847221643532976</v>
      </c>
      <c r="G1746" s="225" t="s">
        <v>637</v>
      </c>
      <c r="H1746" s="225" t="s">
        <v>644</v>
      </c>
      <c r="I1746" s="225" t="s">
        <v>770</v>
      </c>
      <c r="J1746" s="225" t="s">
        <v>771</v>
      </c>
      <c r="K1746" s="1" t="s">
        <v>1224</v>
      </c>
      <c r="L1746" s="1" t="s">
        <v>773</v>
      </c>
      <c r="M1746" s="241" t="s">
        <v>774</v>
      </c>
      <c r="N1746" s="28" t="s">
        <v>1225</v>
      </c>
    </row>
    <row r="1747" spans="1:14">
      <c r="A1747" s="225" t="s">
        <v>706</v>
      </c>
      <c r="B1747" s="123" t="s">
        <v>707</v>
      </c>
      <c r="C1747" s="230">
        <v>45892.375</v>
      </c>
      <c r="D1747" s="230">
        <v>45892.375</v>
      </c>
      <c r="E1747" s="230">
        <v>45894.659722164353</v>
      </c>
      <c r="F1747" s="224">
        <f t="shared" si="27"/>
        <v>2.2847221643532976</v>
      </c>
      <c r="G1747" s="225" t="s">
        <v>637</v>
      </c>
      <c r="H1747" s="225" t="s">
        <v>644</v>
      </c>
      <c r="I1747" s="225" t="s">
        <v>770</v>
      </c>
      <c r="J1747" s="225" t="s">
        <v>771</v>
      </c>
      <c r="K1747" s="1" t="s">
        <v>1224</v>
      </c>
      <c r="L1747" s="1" t="s">
        <v>773</v>
      </c>
      <c r="M1747" s="241" t="s">
        <v>774</v>
      </c>
      <c r="N1747" s="28" t="s">
        <v>1225</v>
      </c>
    </row>
    <row r="1748" spans="1:14">
      <c r="A1748" s="225" t="s">
        <v>706</v>
      </c>
      <c r="B1748" s="123" t="s">
        <v>712</v>
      </c>
      <c r="C1748" s="230">
        <v>45892.375</v>
      </c>
      <c r="D1748" s="230">
        <v>45892.375</v>
      </c>
      <c r="E1748" s="230">
        <v>45894.659722164353</v>
      </c>
      <c r="F1748" s="224">
        <f t="shared" si="27"/>
        <v>2.2847221643532976</v>
      </c>
      <c r="G1748" s="225" t="s">
        <v>637</v>
      </c>
      <c r="H1748" s="225" t="s">
        <v>644</v>
      </c>
      <c r="I1748" s="225" t="s">
        <v>770</v>
      </c>
      <c r="J1748" s="225" t="s">
        <v>771</v>
      </c>
      <c r="K1748" s="1" t="s">
        <v>1224</v>
      </c>
      <c r="L1748" s="1" t="s">
        <v>773</v>
      </c>
      <c r="M1748" s="241" t="s">
        <v>774</v>
      </c>
      <c r="N1748" s="28" t="s">
        <v>1225</v>
      </c>
    </row>
    <row r="1749" spans="1:14">
      <c r="A1749" s="225" t="s">
        <v>706</v>
      </c>
      <c r="B1749" s="123" t="s">
        <v>719</v>
      </c>
      <c r="C1749" s="230">
        <v>45892.375</v>
      </c>
      <c r="D1749" s="230">
        <v>45892.375</v>
      </c>
      <c r="E1749" s="230">
        <v>45894.659722164353</v>
      </c>
      <c r="F1749" s="224">
        <f t="shared" si="27"/>
        <v>2.2847221643532976</v>
      </c>
      <c r="G1749" s="225" t="s">
        <v>637</v>
      </c>
      <c r="H1749" s="225" t="s">
        <v>644</v>
      </c>
      <c r="I1749" s="225" t="s">
        <v>770</v>
      </c>
      <c r="J1749" s="225" t="s">
        <v>771</v>
      </c>
      <c r="K1749" s="1" t="s">
        <v>1224</v>
      </c>
      <c r="L1749" s="1" t="s">
        <v>773</v>
      </c>
      <c r="M1749" s="241" t="s">
        <v>774</v>
      </c>
      <c r="N1749" s="28" t="s">
        <v>1225</v>
      </c>
    </row>
    <row r="1750" spans="1:14">
      <c r="A1750" s="225" t="s">
        <v>706</v>
      </c>
      <c r="B1750" s="123" t="s">
        <v>726</v>
      </c>
      <c r="C1750" s="230">
        <v>45892.375</v>
      </c>
      <c r="D1750" s="230">
        <v>45892.375</v>
      </c>
      <c r="E1750" s="230">
        <v>45894.659722164353</v>
      </c>
      <c r="F1750" s="224">
        <f t="shared" si="27"/>
        <v>2.2847221643532976</v>
      </c>
      <c r="G1750" s="225" t="s">
        <v>637</v>
      </c>
      <c r="H1750" s="225" t="s">
        <v>644</v>
      </c>
      <c r="I1750" s="225" t="s">
        <v>770</v>
      </c>
      <c r="J1750" s="225" t="s">
        <v>771</v>
      </c>
      <c r="K1750" s="1" t="s">
        <v>1224</v>
      </c>
      <c r="L1750" s="1" t="s">
        <v>773</v>
      </c>
      <c r="M1750" s="241" t="s">
        <v>774</v>
      </c>
      <c r="N1750" s="28" t="s">
        <v>1225</v>
      </c>
    </row>
    <row r="1751" spans="1:14">
      <c r="A1751" s="225" t="s">
        <v>706</v>
      </c>
      <c r="B1751" s="123" t="s">
        <v>720</v>
      </c>
      <c r="C1751" s="230">
        <v>45892.375</v>
      </c>
      <c r="D1751" s="230">
        <v>45892.375</v>
      </c>
      <c r="E1751" s="230">
        <v>45894.659722164353</v>
      </c>
      <c r="F1751" s="224">
        <f t="shared" si="27"/>
        <v>2.2847221643532976</v>
      </c>
      <c r="G1751" s="225" t="s">
        <v>637</v>
      </c>
      <c r="H1751" s="225" t="s">
        <v>644</v>
      </c>
      <c r="I1751" s="225" t="s">
        <v>770</v>
      </c>
      <c r="J1751" s="225" t="s">
        <v>771</v>
      </c>
      <c r="K1751" s="1" t="s">
        <v>1224</v>
      </c>
      <c r="L1751" s="1" t="s">
        <v>773</v>
      </c>
      <c r="M1751" s="241" t="s">
        <v>774</v>
      </c>
      <c r="N1751" s="28" t="s">
        <v>1225</v>
      </c>
    </row>
    <row r="1752" spans="1:14">
      <c r="A1752" s="227" t="s">
        <v>960</v>
      </c>
      <c r="B1752" s="123" t="s">
        <v>961</v>
      </c>
      <c r="C1752" s="230">
        <v>45892.375</v>
      </c>
      <c r="D1752" s="230">
        <v>45892.375</v>
      </c>
      <c r="E1752" s="230">
        <v>45894.659722164353</v>
      </c>
      <c r="F1752" s="224">
        <f t="shared" si="27"/>
        <v>2.2847221643532976</v>
      </c>
      <c r="G1752" s="225" t="s">
        <v>637</v>
      </c>
      <c r="H1752" s="225" t="s">
        <v>644</v>
      </c>
      <c r="I1752" s="225" t="s">
        <v>770</v>
      </c>
      <c r="J1752" s="225" t="s">
        <v>771</v>
      </c>
      <c r="K1752" s="1" t="s">
        <v>1224</v>
      </c>
      <c r="L1752" s="1" t="s">
        <v>773</v>
      </c>
      <c r="M1752" s="241" t="s">
        <v>774</v>
      </c>
      <c r="N1752" s="28" t="s">
        <v>1225</v>
      </c>
    </row>
    <row r="1753" spans="1:14">
      <c r="A1753" s="227" t="s">
        <v>960</v>
      </c>
      <c r="B1753" s="123" t="s">
        <v>962</v>
      </c>
      <c r="C1753" s="230">
        <v>45892.375</v>
      </c>
      <c r="D1753" s="230">
        <v>45892.375</v>
      </c>
      <c r="E1753" s="230">
        <v>45894.659722164353</v>
      </c>
      <c r="F1753" s="224">
        <f t="shared" si="27"/>
        <v>2.2847221643532976</v>
      </c>
      <c r="G1753" s="225" t="s">
        <v>637</v>
      </c>
      <c r="H1753" s="225" t="s">
        <v>644</v>
      </c>
      <c r="I1753" s="225" t="s">
        <v>770</v>
      </c>
      <c r="J1753" s="225" t="s">
        <v>771</v>
      </c>
      <c r="K1753" s="1" t="s">
        <v>1224</v>
      </c>
      <c r="L1753" s="1" t="s">
        <v>773</v>
      </c>
      <c r="M1753" s="241" t="s">
        <v>774</v>
      </c>
      <c r="N1753" s="28" t="s">
        <v>1225</v>
      </c>
    </row>
    <row r="1754" spans="1:14">
      <c r="A1754" s="227" t="s">
        <v>960</v>
      </c>
      <c r="B1754" s="123" t="s">
        <v>963</v>
      </c>
      <c r="C1754" s="230">
        <v>45892.375</v>
      </c>
      <c r="D1754" s="230">
        <v>45892.375</v>
      </c>
      <c r="E1754" s="230">
        <v>45894.659722164353</v>
      </c>
      <c r="F1754" s="224">
        <f t="shared" si="27"/>
        <v>2.2847221643532976</v>
      </c>
      <c r="G1754" s="225" t="s">
        <v>637</v>
      </c>
      <c r="H1754" s="225" t="s">
        <v>644</v>
      </c>
      <c r="I1754" s="225" t="s">
        <v>770</v>
      </c>
      <c r="J1754" s="225" t="s">
        <v>771</v>
      </c>
      <c r="K1754" s="1" t="s">
        <v>1224</v>
      </c>
      <c r="L1754" s="1" t="s">
        <v>773</v>
      </c>
      <c r="M1754" s="241" t="s">
        <v>774</v>
      </c>
      <c r="N1754" s="28" t="s">
        <v>1225</v>
      </c>
    </row>
    <row r="1755" spans="1:14">
      <c r="A1755" s="227" t="s">
        <v>960</v>
      </c>
      <c r="B1755" s="246" t="s">
        <v>964</v>
      </c>
      <c r="C1755" s="230">
        <v>45892.375</v>
      </c>
      <c r="D1755" s="230">
        <v>45892.375</v>
      </c>
      <c r="E1755" s="230">
        <v>45894.659722164353</v>
      </c>
      <c r="F1755" s="224">
        <f t="shared" si="27"/>
        <v>2.2847221643532976</v>
      </c>
      <c r="G1755" s="225" t="s">
        <v>637</v>
      </c>
      <c r="H1755" s="225" t="s">
        <v>644</v>
      </c>
      <c r="I1755" s="225" t="s">
        <v>770</v>
      </c>
      <c r="J1755" s="225" t="s">
        <v>771</v>
      </c>
      <c r="K1755" s="1" t="s">
        <v>1224</v>
      </c>
      <c r="L1755" s="1" t="s">
        <v>773</v>
      </c>
      <c r="M1755" s="241" t="s">
        <v>774</v>
      </c>
      <c r="N1755" s="28" t="s">
        <v>1225</v>
      </c>
    </row>
    <row r="1756" spans="1:14">
      <c r="A1756" s="225" t="s">
        <v>965</v>
      </c>
      <c r="B1756" s="123" t="s">
        <v>966</v>
      </c>
      <c r="C1756" s="230">
        <v>45892.375</v>
      </c>
      <c r="D1756" s="230">
        <v>45892.375</v>
      </c>
      <c r="E1756" s="230">
        <v>45894.659722164353</v>
      </c>
      <c r="F1756" s="224">
        <f t="shared" si="27"/>
        <v>2.2847221643532976</v>
      </c>
      <c r="G1756" s="225" t="s">
        <v>637</v>
      </c>
      <c r="H1756" s="225" t="s">
        <v>644</v>
      </c>
      <c r="I1756" s="225" t="s">
        <v>770</v>
      </c>
      <c r="J1756" s="225" t="s">
        <v>771</v>
      </c>
      <c r="K1756" s="1" t="s">
        <v>1224</v>
      </c>
      <c r="L1756" s="1" t="s">
        <v>773</v>
      </c>
      <c r="M1756" s="241" t="s">
        <v>774</v>
      </c>
      <c r="N1756" s="28" t="s">
        <v>1225</v>
      </c>
    </row>
    <row r="1757" spans="1:14">
      <c r="A1757" s="225" t="s">
        <v>965</v>
      </c>
      <c r="B1757" s="123" t="s">
        <v>967</v>
      </c>
      <c r="C1757" s="230">
        <v>45892.375</v>
      </c>
      <c r="D1757" s="230">
        <v>45892.375</v>
      </c>
      <c r="E1757" s="230">
        <v>45894.659722164353</v>
      </c>
      <c r="F1757" s="224">
        <f t="shared" si="27"/>
        <v>2.2847221643532976</v>
      </c>
      <c r="G1757" s="225" t="s">
        <v>637</v>
      </c>
      <c r="H1757" s="225" t="s">
        <v>644</v>
      </c>
      <c r="I1757" s="225" t="s">
        <v>770</v>
      </c>
      <c r="J1757" s="225" t="s">
        <v>771</v>
      </c>
      <c r="K1757" s="1" t="s">
        <v>1224</v>
      </c>
      <c r="L1757" s="1" t="s">
        <v>773</v>
      </c>
      <c r="M1757" s="241" t="s">
        <v>774</v>
      </c>
      <c r="N1757" s="28" t="s">
        <v>1225</v>
      </c>
    </row>
    <row r="1758" spans="1:14">
      <c r="A1758" s="225" t="s">
        <v>965</v>
      </c>
      <c r="B1758" s="123" t="s">
        <v>968</v>
      </c>
      <c r="C1758" s="230">
        <v>45892.375</v>
      </c>
      <c r="D1758" s="230">
        <v>45892.375</v>
      </c>
      <c r="E1758" s="230">
        <v>45894.659722164353</v>
      </c>
      <c r="F1758" s="224">
        <f t="shared" si="27"/>
        <v>2.2847221643532976</v>
      </c>
      <c r="G1758" s="225" t="s">
        <v>637</v>
      </c>
      <c r="H1758" s="225" t="s">
        <v>644</v>
      </c>
      <c r="I1758" s="225" t="s">
        <v>770</v>
      </c>
      <c r="J1758" s="225" t="s">
        <v>771</v>
      </c>
      <c r="K1758" s="1" t="s">
        <v>1224</v>
      </c>
      <c r="L1758" s="1" t="s">
        <v>773</v>
      </c>
      <c r="M1758" s="241" t="s">
        <v>774</v>
      </c>
      <c r="N1758" s="28" t="s">
        <v>1225</v>
      </c>
    </row>
    <row r="1759" spans="1:14">
      <c r="A1759" s="225" t="s">
        <v>965</v>
      </c>
      <c r="B1759" s="123" t="s">
        <v>969</v>
      </c>
      <c r="C1759" s="230">
        <v>45892.375</v>
      </c>
      <c r="D1759" s="230">
        <v>45892.375</v>
      </c>
      <c r="E1759" s="230">
        <v>45894.659722164353</v>
      </c>
      <c r="F1759" s="224">
        <f t="shared" si="27"/>
        <v>2.2847221643532976</v>
      </c>
      <c r="G1759" s="225" t="s">
        <v>637</v>
      </c>
      <c r="H1759" s="225" t="s">
        <v>644</v>
      </c>
      <c r="I1759" s="225" t="s">
        <v>770</v>
      </c>
      <c r="J1759" s="225" t="s">
        <v>771</v>
      </c>
      <c r="K1759" s="1" t="s">
        <v>1224</v>
      </c>
      <c r="L1759" s="1" t="s">
        <v>773</v>
      </c>
      <c r="M1759" s="241" t="s">
        <v>774</v>
      </c>
      <c r="N1759" s="28" t="s">
        <v>1225</v>
      </c>
    </row>
    <row r="1760" spans="1:14">
      <c r="A1760" s="225" t="s">
        <v>668</v>
      </c>
      <c r="B1760" s="123" t="s">
        <v>669</v>
      </c>
      <c r="C1760" s="230">
        <v>45893.291666666664</v>
      </c>
      <c r="D1760" s="230">
        <v>45893.291666666664</v>
      </c>
      <c r="E1760" s="230">
        <v>45893.357638888891</v>
      </c>
      <c r="F1760" s="224">
        <f t="shared" si="27"/>
        <v>6.5972222226264421E-2</v>
      </c>
      <c r="G1760" s="1" t="s">
        <v>613</v>
      </c>
      <c r="I1760" s="1" t="s">
        <v>614</v>
      </c>
      <c r="J1760" s="1" t="s">
        <v>615</v>
      </c>
      <c r="K1760" s="1" t="s">
        <v>1185</v>
      </c>
      <c r="L1760" s="1" t="s">
        <v>655</v>
      </c>
      <c r="M1760" s="241" t="s">
        <v>618</v>
      </c>
      <c r="N1760" s="28" t="s">
        <v>1186</v>
      </c>
    </row>
    <row r="1761" spans="1:14">
      <c r="A1761" s="225" t="s">
        <v>668</v>
      </c>
      <c r="B1761" s="123" t="s">
        <v>670</v>
      </c>
      <c r="C1761" s="230">
        <v>45893.291666666664</v>
      </c>
      <c r="D1761" s="230">
        <v>45893.291666666664</v>
      </c>
      <c r="E1761" s="230">
        <v>45893.357638888891</v>
      </c>
      <c r="F1761" s="224">
        <f t="shared" si="27"/>
        <v>6.5972222226264421E-2</v>
      </c>
      <c r="G1761" s="1" t="s">
        <v>613</v>
      </c>
      <c r="I1761" s="1" t="s">
        <v>614</v>
      </c>
      <c r="J1761" s="1" t="s">
        <v>615</v>
      </c>
      <c r="K1761" s="1" t="s">
        <v>1185</v>
      </c>
      <c r="L1761" s="1" t="s">
        <v>655</v>
      </c>
      <c r="M1761" s="241" t="s">
        <v>618</v>
      </c>
      <c r="N1761" s="28" t="s">
        <v>1186</v>
      </c>
    </row>
    <row r="1762" spans="1:14">
      <c r="A1762" s="225" t="s">
        <v>668</v>
      </c>
      <c r="B1762" s="123" t="s">
        <v>671</v>
      </c>
      <c r="C1762" s="230">
        <v>45893.291666666664</v>
      </c>
      <c r="D1762" s="230">
        <v>45893.291666666664</v>
      </c>
      <c r="E1762" s="230">
        <v>45893.357638888891</v>
      </c>
      <c r="F1762" s="224">
        <f t="shared" si="27"/>
        <v>6.5972222226264421E-2</v>
      </c>
      <c r="G1762" s="1" t="s">
        <v>613</v>
      </c>
      <c r="I1762" s="1" t="s">
        <v>614</v>
      </c>
      <c r="J1762" s="1" t="s">
        <v>615</v>
      </c>
      <c r="K1762" s="1" t="s">
        <v>1185</v>
      </c>
      <c r="L1762" s="1" t="s">
        <v>655</v>
      </c>
      <c r="M1762" s="241" t="s">
        <v>618</v>
      </c>
      <c r="N1762" s="28" t="s">
        <v>1186</v>
      </c>
    </row>
    <row r="1763" spans="1:14">
      <c r="A1763" s="225" t="s">
        <v>668</v>
      </c>
      <c r="B1763" s="123" t="s">
        <v>672</v>
      </c>
      <c r="C1763" s="230">
        <v>45893.291666666664</v>
      </c>
      <c r="D1763" s="230">
        <v>45893.291666666664</v>
      </c>
      <c r="E1763" s="230">
        <v>45893.357638888891</v>
      </c>
      <c r="F1763" s="224">
        <f t="shared" si="27"/>
        <v>6.5972222226264421E-2</v>
      </c>
      <c r="G1763" s="1" t="s">
        <v>613</v>
      </c>
      <c r="I1763" s="1" t="s">
        <v>614</v>
      </c>
      <c r="J1763" s="1" t="s">
        <v>615</v>
      </c>
      <c r="K1763" s="1" t="s">
        <v>1185</v>
      </c>
      <c r="L1763" s="1" t="s">
        <v>655</v>
      </c>
      <c r="M1763" s="241" t="s">
        <v>618</v>
      </c>
      <c r="N1763" s="28" t="s">
        <v>1186</v>
      </c>
    </row>
    <row r="1764" spans="1:14">
      <c r="A1764" s="225" t="s">
        <v>668</v>
      </c>
      <c r="B1764" s="123" t="s">
        <v>673</v>
      </c>
      <c r="C1764" s="230">
        <v>45893.291666666664</v>
      </c>
      <c r="D1764" s="230">
        <v>45893.291666666664</v>
      </c>
      <c r="E1764" s="230">
        <v>45893.357638888891</v>
      </c>
      <c r="F1764" s="224">
        <f t="shared" si="27"/>
        <v>6.5972222226264421E-2</v>
      </c>
      <c r="G1764" s="1" t="s">
        <v>613</v>
      </c>
      <c r="I1764" s="1" t="s">
        <v>614</v>
      </c>
      <c r="J1764" s="1" t="s">
        <v>615</v>
      </c>
      <c r="K1764" s="1" t="s">
        <v>1185</v>
      </c>
      <c r="L1764" s="1" t="s">
        <v>655</v>
      </c>
      <c r="M1764" s="241" t="s">
        <v>618</v>
      </c>
      <c r="N1764" s="28" t="s">
        <v>1186</v>
      </c>
    </row>
    <row r="1765" spans="1:14">
      <c r="A1765" s="225" t="s">
        <v>668</v>
      </c>
      <c r="B1765" s="123" t="s">
        <v>674</v>
      </c>
      <c r="C1765" s="230">
        <v>45893.291666666664</v>
      </c>
      <c r="D1765" s="230">
        <v>45893.291666666664</v>
      </c>
      <c r="E1765" s="230">
        <v>45893.357638888891</v>
      </c>
      <c r="F1765" s="224">
        <f t="shared" si="27"/>
        <v>6.5972222226264421E-2</v>
      </c>
      <c r="G1765" s="1" t="s">
        <v>613</v>
      </c>
      <c r="I1765" s="1" t="s">
        <v>614</v>
      </c>
      <c r="J1765" s="1" t="s">
        <v>615</v>
      </c>
      <c r="K1765" s="1" t="s">
        <v>1185</v>
      </c>
      <c r="L1765" s="1" t="s">
        <v>655</v>
      </c>
      <c r="M1765" s="241" t="s">
        <v>618</v>
      </c>
      <c r="N1765" s="28" t="s">
        <v>1186</v>
      </c>
    </row>
    <row r="1766" spans="1:14">
      <c r="A1766" s="225" t="s">
        <v>668</v>
      </c>
      <c r="B1766" s="123" t="s">
        <v>675</v>
      </c>
      <c r="C1766" s="230">
        <v>45893.291666666664</v>
      </c>
      <c r="D1766" s="230">
        <v>45893.291666666664</v>
      </c>
      <c r="E1766" s="230">
        <v>45893.357638888891</v>
      </c>
      <c r="F1766" s="224">
        <f t="shared" si="27"/>
        <v>6.5972222226264421E-2</v>
      </c>
      <c r="G1766" s="1" t="s">
        <v>613</v>
      </c>
      <c r="I1766" s="1" t="s">
        <v>614</v>
      </c>
      <c r="J1766" s="1" t="s">
        <v>615</v>
      </c>
      <c r="K1766" s="1" t="s">
        <v>1185</v>
      </c>
      <c r="L1766" s="1" t="s">
        <v>655</v>
      </c>
      <c r="M1766" s="241" t="s">
        <v>618</v>
      </c>
      <c r="N1766" s="28" t="s">
        <v>1186</v>
      </c>
    </row>
    <row r="1767" spans="1:14">
      <c r="A1767" s="225" t="s">
        <v>668</v>
      </c>
      <c r="B1767" s="123" t="s">
        <v>676</v>
      </c>
      <c r="C1767" s="230">
        <v>45893.291666666664</v>
      </c>
      <c r="D1767" s="230">
        <v>45893.291666666664</v>
      </c>
      <c r="E1767" s="230">
        <v>45893.357638888891</v>
      </c>
      <c r="F1767" s="224">
        <f t="shared" si="27"/>
        <v>6.5972222226264421E-2</v>
      </c>
      <c r="G1767" s="1" t="s">
        <v>613</v>
      </c>
      <c r="I1767" s="1" t="s">
        <v>614</v>
      </c>
      <c r="J1767" s="1" t="s">
        <v>615</v>
      </c>
      <c r="K1767" s="1" t="s">
        <v>1185</v>
      </c>
      <c r="L1767" s="1" t="s">
        <v>655</v>
      </c>
      <c r="M1767" s="241" t="s">
        <v>618</v>
      </c>
      <c r="N1767" s="28" t="s">
        <v>1186</v>
      </c>
    </row>
    <row r="1768" spans="1:14">
      <c r="A1768" s="225" t="s">
        <v>668</v>
      </c>
      <c r="B1768" s="123" t="s">
        <v>677</v>
      </c>
      <c r="C1768" s="230">
        <v>45893.291666666664</v>
      </c>
      <c r="D1768" s="230">
        <v>45893.291666666664</v>
      </c>
      <c r="E1768" s="230">
        <v>45893.357638888891</v>
      </c>
      <c r="F1768" s="224">
        <f t="shared" si="27"/>
        <v>6.5972222226264421E-2</v>
      </c>
      <c r="G1768" s="1" t="s">
        <v>613</v>
      </c>
      <c r="I1768" s="1" t="s">
        <v>614</v>
      </c>
      <c r="J1768" s="1" t="s">
        <v>615</v>
      </c>
      <c r="K1768" s="1" t="s">
        <v>1185</v>
      </c>
      <c r="L1768" s="1" t="s">
        <v>655</v>
      </c>
      <c r="M1768" s="241" t="s">
        <v>618</v>
      </c>
      <c r="N1768" s="28" t="s">
        <v>1186</v>
      </c>
    </row>
    <row r="1769" spans="1:14">
      <c r="A1769" s="225" t="s">
        <v>668</v>
      </c>
      <c r="B1769" s="123" t="s">
        <v>678</v>
      </c>
      <c r="C1769" s="230">
        <v>45893.291666666664</v>
      </c>
      <c r="D1769" s="230">
        <v>45893.291666666664</v>
      </c>
      <c r="E1769" s="230">
        <v>45893.357638888891</v>
      </c>
      <c r="F1769" s="224">
        <f t="shared" si="27"/>
        <v>6.5972222226264421E-2</v>
      </c>
      <c r="G1769" s="1" t="s">
        <v>613</v>
      </c>
      <c r="I1769" s="1" t="s">
        <v>614</v>
      </c>
      <c r="J1769" s="1" t="s">
        <v>615</v>
      </c>
      <c r="K1769" s="1" t="s">
        <v>1185</v>
      </c>
      <c r="L1769" s="1" t="s">
        <v>655</v>
      </c>
      <c r="M1769" s="241" t="s">
        <v>618</v>
      </c>
      <c r="N1769" s="28" t="s">
        <v>1186</v>
      </c>
    </row>
    <row r="1770" spans="1:14">
      <c r="A1770" s="225" t="s">
        <v>668</v>
      </c>
      <c r="B1770" s="123" t="s">
        <v>679</v>
      </c>
      <c r="C1770" s="230">
        <v>45893.291666666664</v>
      </c>
      <c r="D1770" s="230">
        <v>45893.291666666664</v>
      </c>
      <c r="E1770" s="230">
        <v>45893.357638888891</v>
      </c>
      <c r="F1770" s="224">
        <f t="shared" si="27"/>
        <v>6.5972222226264421E-2</v>
      </c>
      <c r="G1770" s="1" t="s">
        <v>613</v>
      </c>
      <c r="I1770" s="1" t="s">
        <v>614</v>
      </c>
      <c r="J1770" s="1" t="s">
        <v>615</v>
      </c>
      <c r="K1770" s="1" t="s">
        <v>1185</v>
      </c>
      <c r="L1770" s="1" t="s">
        <v>655</v>
      </c>
      <c r="M1770" s="241" t="s">
        <v>618</v>
      </c>
      <c r="N1770" s="28" t="s">
        <v>1186</v>
      </c>
    </row>
    <row r="1771" spans="1:14">
      <c r="A1771" s="225" t="s">
        <v>668</v>
      </c>
      <c r="B1771" s="123" t="s">
        <v>680</v>
      </c>
      <c r="C1771" s="230">
        <v>45893.291666666664</v>
      </c>
      <c r="D1771" s="230">
        <v>45893.291666666664</v>
      </c>
      <c r="E1771" s="230">
        <v>45893.357638888891</v>
      </c>
      <c r="F1771" s="224">
        <f t="shared" si="27"/>
        <v>6.5972222226264421E-2</v>
      </c>
      <c r="G1771" s="1" t="s">
        <v>613</v>
      </c>
      <c r="I1771" s="1" t="s">
        <v>614</v>
      </c>
      <c r="J1771" s="1" t="s">
        <v>615</v>
      </c>
      <c r="K1771" s="1" t="s">
        <v>1185</v>
      </c>
      <c r="L1771" s="1" t="s">
        <v>655</v>
      </c>
      <c r="M1771" s="241" t="s">
        <v>618</v>
      </c>
      <c r="N1771" s="28" t="s">
        <v>1186</v>
      </c>
    </row>
    <row r="1772" spans="1:14">
      <c r="A1772" s="225" t="s">
        <v>668</v>
      </c>
      <c r="B1772" s="123" t="s">
        <v>681</v>
      </c>
      <c r="C1772" s="230">
        <v>45893.291666666664</v>
      </c>
      <c r="D1772" s="230">
        <v>45893.291666666664</v>
      </c>
      <c r="E1772" s="230">
        <v>45893.357638888891</v>
      </c>
      <c r="F1772" s="224">
        <f t="shared" si="27"/>
        <v>6.5972222226264421E-2</v>
      </c>
      <c r="G1772" s="1" t="s">
        <v>613</v>
      </c>
      <c r="I1772" s="1" t="s">
        <v>614</v>
      </c>
      <c r="J1772" s="1" t="s">
        <v>615</v>
      </c>
      <c r="K1772" s="1" t="s">
        <v>1185</v>
      </c>
      <c r="L1772" s="1" t="s">
        <v>655</v>
      </c>
      <c r="M1772" s="241" t="s">
        <v>618</v>
      </c>
      <c r="N1772" s="28" t="s">
        <v>1186</v>
      </c>
    </row>
    <row r="1773" spans="1:14">
      <c r="A1773" s="225" t="s">
        <v>668</v>
      </c>
      <c r="B1773" s="123" t="s">
        <v>682</v>
      </c>
      <c r="C1773" s="230">
        <v>45893.291666666664</v>
      </c>
      <c r="D1773" s="230">
        <v>45893.291666666664</v>
      </c>
      <c r="E1773" s="230">
        <v>45893.357638888891</v>
      </c>
      <c r="F1773" s="224">
        <f t="shared" si="27"/>
        <v>6.5972222226264421E-2</v>
      </c>
      <c r="G1773" s="1" t="s">
        <v>613</v>
      </c>
      <c r="I1773" s="1" t="s">
        <v>614</v>
      </c>
      <c r="J1773" s="1" t="s">
        <v>615</v>
      </c>
      <c r="K1773" s="1" t="s">
        <v>1185</v>
      </c>
      <c r="L1773" s="1" t="s">
        <v>655</v>
      </c>
      <c r="M1773" s="241" t="s">
        <v>618</v>
      </c>
      <c r="N1773" s="28" t="s">
        <v>1186</v>
      </c>
    </row>
    <row r="1774" spans="1:14">
      <c r="A1774" s="225" t="s">
        <v>668</v>
      </c>
      <c r="B1774" s="123" t="s">
        <v>683</v>
      </c>
      <c r="C1774" s="230">
        <v>45893.291666666664</v>
      </c>
      <c r="D1774" s="230">
        <v>45893.291666666664</v>
      </c>
      <c r="E1774" s="230">
        <v>45893.357638888891</v>
      </c>
      <c r="F1774" s="224">
        <f t="shared" si="27"/>
        <v>6.5972222226264421E-2</v>
      </c>
      <c r="G1774" s="1" t="s">
        <v>613</v>
      </c>
      <c r="I1774" s="1" t="s">
        <v>614</v>
      </c>
      <c r="J1774" s="1" t="s">
        <v>615</v>
      </c>
      <c r="K1774" s="1" t="s">
        <v>1185</v>
      </c>
      <c r="L1774" s="1" t="s">
        <v>655</v>
      </c>
      <c r="M1774" s="241" t="s">
        <v>618</v>
      </c>
      <c r="N1774" s="28" t="s">
        <v>1186</v>
      </c>
    </row>
    <row r="1775" spans="1:14">
      <c r="A1775" s="225" t="s">
        <v>668</v>
      </c>
      <c r="B1775" s="123" t="s">
        <v>684</v>
      </c>
      <c r="C1775" s="230">
        <v>45893.291666666664</v>
      </c>
      <c r="D1775" s="230">
        <v>45893.291666666664</v>
      </c>
      <c r="E1775" s="230">
        <v>45893.357638888891</v>
      </c>
      <c r="F1775" s="224">
        <f t="shared" si="27"/>
        <v>6.5972222226264421E-2</v>
      </c>
      <c r="G1775" s="1" t="s">
        <v>613</v>
      </c>
      <c r="I1775" s="1" t="s">
        <v>614</v>
      </c>
      <c r="J1775" s="1" t="s">
        <v>615</v>
      </c>
      <c r="K1775" s="1" t="s">
        <v>1185</v>
      </c>
      <c r="L1775" s="1" t="s">
        <v>655</v>
      </c>
      <c r="M1775" s="241" t="s">
        <v>618</v>
      </c>
      <c r="N1775" s="28" t="s">
        <v>1186</v>
      </c>
    </row>
    <row r="1776" spans="1:14">
      <c r="A1776" s="225" t="s">
        <v>668</v>
      </c>
      <c r="B1776" s="123" t="s">
        <v>685</v>
      </c>
      <c r="C1776" s="230">
        <v>45893.291666666664</v>
      </c>
      <c r="D1776" s="230">
        <v>45893.291666666664</v>
      </c>
      <c r="E1776" s="230">
        <v>45893.357638888891</v>
      </c>
      <c r="F1776" s="224">
        <f t="shared" si="27"/>
        <v>6.5972222226264421E-2</v>
      </c>
      <c r="G1776" s="1" t="s">
        <v>613</v>
      </c>
      <c r="I1776" s="1" t="s">
        <v>614</v>
      </c>
      <c r="J1776" s="1" t="s">
        <v>615</v>
      </c>
      <c r="K1776" s="1" t="s">
        <v>1185</v>
      </c>
      <c r="L1776" s="1" t="s">
        <v>655</v>
      </c>
      <c r="M1776" s="241" t="s">
        <v>618</v>
      </c>
      <c r="N1776" s="28" t="s">
        <v>1186</v>
      </c>
    </row>
    <row r="1777" spans="1:14">
      <c r="A1777" s="225" t="s">
        <v>668</v>
      </c>
      <c r="B1777" s="123" t="s">
        <v>686</v>
      </c>
      <c r="C1777" s="230">
        <v>45893.291666666664</v>
      </c>
      <c r="D1777" s="230">
        <v>45893.291666666664</v>
      </c>
      <c r="E1777" s="230">
        <v>45893.357638888891</v>
      </c>
      <c r="F1777" s="224">
        <f t="shared" si="27"/>
        <v>6.5972222226264421E-2</v>
      </c>
      <c r="G1777" s="1" t="s">
        <v>613</v>
      </c>
      <c r="I1777" s="1" t="s">
        <v>614</v>
      </c>
      <c r="J1777" s="1" t="s">
        <v>615</v>
      </c>
      <c r="K1777" s="1" t="s">
        <v>1185</v>
      </c>
      <c r="L1777" s="1" t="s">
        <v>655</v>
      </c>
      <c r="M1777" s="241" t="s">
        <v>618</v>
      </c>
      <c r="N1777" s="28" t="s">
        <v>1186</v>
      </c>
    </row>
    <row r="1778" spans="1:14">
      <c r="A1778" s="225" t="s">
        <v>668</v>
      </c>
      <c r="B1778" s="123" t="s">
        <v>687</v>
      </c>
      <c r="C1778" s="230">
        <v>45893.291666666664</v>
      </c>
      <c r="D1778" s="230">
        <v>45893.291666666664</v>
      </c>
      <c r="E1778" s="230">
        <v>45893.357638888891</v>
      </c>
      <c r="F1778" s="224">
        <f t="shared" si="27"/>
        <v>6.5972222226264421E-2</v>
      </c>
      <c r="G1778" s="1" t="s">
        <v>613</v>
      </c>
      <c r="I1778" s="1" t="s">
        <v>614</v>
      </c>
      <c r="J1778" s="1" t="s">
        <v>615</v>
      </c>
      <c r="K1778" s="1" t="s">
        <v>1185</v>
      </c>
      <c r="L1778" s="1" t="s">
        <v>655</v>
      </c>
      <c r="M1778" s="241" t="s">
        <v>618</v>
      </c>
      <c r="N1778" s="28" t="s">
        <v>1186</v>
      </c>
    </row>
    <row r="1779" spans="1:14">
      <c r="A1779" s="225" t="s">
        <v>668</v>
      </c>
      <c r="B1779" s="123" t="s">
        <v>688</v>
      </c>
      <c r="C1779" s="230">
        <v>45893.291666666664</v>
      </c>
      <c r="D1779" s="230">
        <v>45893.291666666664</v>
      </c>
      <c r="E1779" s="230">
        <v>45893.357638888891</v>
      </c>
      <c r="F1779" s="224">
        <f t="shared" si="27"/>
        <v>6.5972222226264421E-2</v>
      </c>
      <c r="G1779" s="1" t="s">
        <v>613</v>
      </c>
      <c r="I1779" s="1" t="s">
        <v>614</v>
      </c>
      <c r="J1779" s="1" t="s">
        <v>615</v>
      </c>
      <c r="K1779" s="1" t="s">
        <v>1185</v>
      </c>
      <c r="L1779" s="1" t="s">
        <v>655</v>
      </c>
      <c r="M1779" s="241" t="s">
        <v>618</v>
      </c>
      <c r="N1779" s="28" t="s">
        <v>1186</v>
      </c>
    </row>
    <row r="1780" spans="1:14">
      <c r="A1780" s="225" t="s">
        <v>668</v>
      </c>
      <c r="B1780" s="123" t="s">
        <v>689</v>
      </c>
      <c r="C1780" s="230">
        <v>45893.291666666664</v>
      </c>
      <c r="D1780" s="230">
        <v>45893.291666666664</v>
      </c>
      <c r="E1780" s="230">
        <v>45893.357638888891</v>
      </c>
      <c r="F1780" s="224">
        <f t="shared" si="27"/>
        <v>6.5972222226264421E-2</v>
      </c>
      <c r="G1780" s="1" t="s">
        <v>613</v>
      </c>
      <c r="I1780" s="1" t="s">
        <v>614</v>
      </c>
      <c r="J1780" s="1" t="s">
        <v>615</v>
      </c>
      <c r="K1780" s="1" t="s">
        <v>1185</v>
      </c>
      <c r="L1780" s="1" t="s">
        <v>655</v>
      </c>
      <c r="M1780" s="241" t="s">
        <v>618</v>
      </c>
      <c r="N1780" s="28" t="s">
        <v>1186</v>
      </c>
    </row>
    <row r="1781" spans="1:14">
      <c r="A1781" s="225" t="s">
        <v>668</v>
      </c>
      <c r="B1781" s="123" t="s">
        <v>690</v>
      </c>
      <c r="C1781" s="230">
        <v>45893.291666666664</v>
      </c>
      <c r="D1781" s="230">
        <v>45893.291666666664</v>
      </c>
      <c r="E1781" s="230">
        <v>45893.357638888891</v>
      </c>
      <c r="F1781" s="224">
        <f t="shared" si="27"/>
        <v>6.5972222226264421E-2</v>
      </c>
      <c r="G1781" s="1" t="s">
        <v>613</v>
      </c>
      <c r="I1781" s="1" t="s">
        <v>614</v>
      </c>
      <c r="J1781" s="1" t="s">
        <v>615</v>
      </c>
      <c r="K1781" s="1" t="s">
        <v>1185</v>
      </c>
      <c r="L1781" s="1" t="s">
        <v>655</v>
      </c>
      <c r="M1781" s="241" t="s">
        <v>618</v>
      </c>
      <c r="N1781" s="28" t="s">
        <v>1186</v>
      </c>
    </row>
    <row r="1782" spans="1:14">
      <c r="A1782" s="225" t="s">
        <v>668</v>
      </c>
      <c r="B1782" s="123" t="s">
        <v>691</v>
      </c>
      <c r="C1782" s="230">
        <v>45893.291666666664</v>
      </c>
      <c r="D1782" s="230">
        <v>45893.291666666664</v>
      </c>
      <c r="E1782" s="230">
        <v>45893.357638888891</v>
      </c>
      <c r="F1782" s="224">
        <f t="shared" si="27"/>
        <v>6.5972222226264421E-2</v>
      </c>
      <c r="G1782" s="1" t="s">
        <v>613</v>
      </c>
      <c r="I1782" s="1" t="s">
        <v>614</v>
      </c>
      <c r="J1782" s="1" t="s">
        <v>615</v>
      </c>
      <c r="K1782" s="1" t="s">
        <v>1185</v>
      </c>
      <c r="L1782" s="1" t="s">
        <v>655</v>
      </c>
      <c r="M1782" s="241" t="s">
        <v>618</v>
      </c>
      <c r="N1782" s="28" t="s">
        <v>1186</v>
      </c>
    </row>
    <row r="1783" spans="1:14">
      <c r="A1783" s="225" t="s">
        <v>668</v>
      </c>
      <c r="B1783" s="123" t="s">
        <v>692</v>
      </c>
      <c r="C1783" s="230">
        <v>45893.291666666664</v>
      </c>
      <c r="D1783" s="230">
        <v>45893.291666666664</v>
      </c>
      <c r="E1783" s="230">
        <v>45893.357638888891</v>
      </c>
      <c r="F1783" s="224">
        <f t="shared" si="27"/>
        <v>6.5972222226264421E-2</v>
      </c>
      <c r="G1783" s="1" t="s">
        <v>613</v>
      </c>
      <c r="I1783" s="1" t="s">
        <v>614</v>
      </c>
      <c r="J1783" s="1" t="s">
        <v>615</v>
      </c>
      <c r="K1783" s="1" t="s">
        <v>1185</v>
      </c>
      <c r="L1783" s="1" t="s">
        <v>655</v>
      </c>
      <c r="M1783" s="241" t="s">
        <v>618</v>
      </c>
      <c r="N1783" s="28" t="s">
        <v>1186</v>
      </c>
    </row>
    <row r="1784" spans="1:14">
      <c r="A1784" s="225" t="s">
        <v>668</v>
      </c>
      <c r="B1784" s="123" t="s">
        <v>693</v>
      </c>
      <c r="C1784" s="230">
        <v>45893.291666666664</v>
      </c>
      <c r="D1784" s="230">
        <v>45893.291666666664</v>
      </c>
      <c r="E1784" s="230">
        <v>45893.357638888891</v>
      </c>
      <c r="F1784" s="224">
        <f t="shared" si="27"/>
        <v>6.5972222226264421E-2</v>
      </c>
      <c r="G1784" s="1" t="s">
        <v>613</v>
      </c>
      <c r="I1784" s="1" t="s">
        <v>614</v>
      </c>
      <c r="J1784" s="1" t="s">
        <v>615</v>
      </c>
      <c r="K1784" s="1" t="s">
        <v>1185</v>
      </c>
      <c r="L1784" s="1" t="s">
        <v>655</v>
      </c>
      <c r="M1784" s="241" t="s">
        <v>618</v>
      </c>
      <c r="N1784" s="28" t="s">
        <v>1186</v>
      </c>
    </row>
    <row r="1785" spans="1:14">
      <c r="A1785" s="225" t="s">
        <v>668</v>
      </c>
      <c r="B1785" s="123" t="s">
        <v>694</v>
      </c>
      <c r="C1785" s="230">
        <v>45893.291666666664</v>
      </c>
      <c r="D1785" s="230">
        <v>45893.291666666664</v>
      </c>
      <c r="E1785" s="230">
        <v>45893.357638888891</v>
      </c>
      <c r="F1785" s="224">
        <f t="shared" si="27"/>
        <v>6.5972222226264421E-2</v>
      </c>
      <c r="G1785" s="1" t="s">
        <v>613</v>
      </c>
      <c r="I1785" s="1" t="s">
        <v>614</v>
      </c>
      <c r="J1785" s="1" t="s">
        <v>615</v>
      </c>
      <c r="K1785" s="1" t="s">
        <v>1185</v>
      </c>
      <c r="L1785" s="1" t="s">
        <v>655</v>
      </c>
      <c r="M1785" s="241" t="s">
        <v>618</v>
      </c>
      <c r="N1785" s="28" t="s">
        <v>1186</v>
      </c>
    </row>
    <row r="1786" spans="1:14">
      <c r="A1786" s="225" t="s">
        <v>668</v>
      </c>
      <c r="B1786" s="123" t="s">
        <v>695</v>
      </c>
      <c r="C1786" s="230">
        <v>45893.291666666664</v>
      </c>
      <c r="D1786" s="230">
        <v>45893.291666666664</v>
      </c>
      <c r="E1786" s="230">
        <v>45893.357638888891</v>
      </c>
      <c r="F1786" s="224">
        <f t="shared" si="27"/>
        <v>6.5972222226264421E-2</v>
      </c>
      <c r="G1786" s="1" t="s">
        <v>613</v>
      </c>
      <c r="I1786" s="1" t="s">
        <v>614</v>
      </c>
      <c r="J1786" s="1" t="s">
        <v>615</v>
      </c>
      <c r="K1786" s="1" t="s">
        <v>1185</v>
      </c>
      <c r="L1786" s="1" t="s">
        <v>655</v>
      </c>
      <c r="M1786" s="241" t="s">
        <v>618</v>
      </c>
      <c r="N1786" s="28" t="s">
        <v>1186</v>
      </c>
    </row>
    <row r="1787" spans="1:14">
      <c r="A1787" s="225" t="s">
        <v>668</v>
      </c>
      <c r="B1787" s="123" t="s">
        <v>696</v>
      </c>
      <c r="C1787" s="230">
        <v>45893.291666666664</v>
      </c>
      <c r="D1787" s="230">
        <v>45893.291666666664</v>
      </c>
      <c r="E1787" s="230">
        <v>45893.357638888891</v>
      </c>
      <c r="F1787" s="224">
        <f t="shared" si="27"/>
        <v>6.5972222226264421E-2</v>
      </c>
      <c r="G1787" s="1" t="s">
        <v>613</v>
      </c>
      <c r="I1787" s="1" t="s">
        <v>614</v>
      </c>
      <c r="J1787" s="1" t="s">
        <v>615</v>
      </c>
      <c r="K1787" s="1" t="s">
        <v>1185</v>
      </c>
      <c r="L1787" s="1" t="s">
        <v>655</v>
      </c>
      <c r="M1787" s="241" t="s">
        <v>618</v>
      </c>
      <c r="N1787" s="28" t="s">
        <v>1186</v>
      </c>
    </row>
    <row r="1788" spans="1:14">
      <c r="A1788" s="225" t="s">
        <v>668</v>
      </c>
      <c r="B1788" s="123" t="s">
        <v>697</v>
      </c>
      <c r="C1788" s="230">
        <v>45893.291666666664</v>
      </c>
      <c r="D1788" s="230">
        <v>45893.291666666664</v>
      </c>
      <c r="E1788" s="230">
        <v>45893.357638888891</v>
      </c>
      <c r="F1788" s="224">
        <f t="shared" si="27"/>
        <v>6.5972222226264421E-2</v>
      </c>
      <c r="G1788" s="1" t="s">
        <v>613</v>
      </c>
      <c r="I1788" s="1" t="s">
        <v>614</v>
      </c>
      <c r="J1788" s="1" t="s">
        <v>615</v>
      </c>
      <c r="K1788" s="1" t="s">
        <v>1185</v>
      </c>
      <c r="L1788" s="1" t="s">
        <v>655</v>
      </c>
      <c r="M1788" s="241" t="s">
        <v>618</v>
      </c>
      <c r="N1788" s="28" t="s">
        <v>1186</v>
      </c>
    </row>
    <row r="1789" spans="1:14">
      <c r="A1789" s="225" t="s">
        <v>844</v>
      </c>
      <c r="B1789" s="123" t="s">
        <v>836</v>
      </c>
      <c r="C1789" s="230">
        <v>45893.345833333333</v>
      </c>
      <c r="D1789" s="230">
        <v>45893.345833333333</v>
      </c>
      <c r="E1789" s="230">
        <v>45893.369444444441</v>
      </c>
      <c r="F1789" s="224">
        <f t="shared" si="27"/>
        <v>2.361111110803904E-2</v>
      </c>
      <c r="G1789" s="1" t="s">
        <v>613</v>
      </c>
      <c r="I1789" s="1" t="s">
        <v>614</v>
      </c>
      <c r="J1789" s="1" t="s">
        <v>615</v>
      </c>
      <c r="K1789" s="1" t="s">
        <v>1226</v>
      </c>
      <c r="L1789" s="1" t="s">
        <v>655</v>
      </c>
      <c r="M1789" s="241" t="s">
        <v>618</v>
      </c>
      <c r="N1789" s="28" t="s">
        <v>1227</v>
      </c>
    </row>
    <row r="1790" spans="1:14">
      <c r="A1790" s="225" t="s">
        <v>844</v>
      </c>
      <c r="B1790" s="123" t="s">
        <v>835</v>
      </c>
      <c r="C1790" s="230">
        <v>45893.345833333333</v>
      </c>
      <c r="D1790" s="230">
        <v>45893.345833333333</v>
      </c>
      <c r="E1790" s="230">
        <v>45893.369444444441</v>
      </c>
      <c r="F1790" s="224">
        <f t="shared" si="27"/>
        <v>2.361111110803904E-2</v>
      </c>
      <c r="G1790" s="1" t="s">
        <v>613</v>
      </c>
      <c r="I1790" s="1" t="s">
        <v>614</v>
      </c>
      <c r="J1790" s="1" t="s">
        <v>615</v>
      </c>
      <c r="K1790" s="1" t="s">
        <v>1226</v>
      </c>
      <c r="L1790" s="1" t="s">
        <v>655</v>
      </c>
      <c r="M1790" s="241" t="s">
        <v>618</v>
      </c>
      <c r="N1790" s="28" t="s">
        <v>1227</v>
      </c>
    </row>
    <row r="1791" spans="1:14">
      <c r="A1791" s="225" t="s">
        <v>844</v>
      </c>
      <c r="B1791" s="123" t="s">
        <v>834</v>
      </c>
      <c r="C1791" s="230">
        <v>45893.345833333333</v>
      </c>
      <c r="D1791" s="230">
        <v>45893.345833333333</v>
      </c>
      <c r="E1791" s="230">
        <v>45893.369444444441</v>
      </c>
      <c r="F1791" s="224">
        <f t="shared" si="27"/>
        <v>2.361111110803904E-2</v>
      </c>
      <c r="G1791" s="1" t="s">
        <v>613</v>
      </c>
      <c r="I1791" s="1" t="s">
        <v>614</v>
      </c>
      <c r="J1791" s="1" t="s">
        <v>615</v>
      </c>
      <c r="K1791" s="1" t="s">
        <v>1226</v>
      </c>
      <c r="L1791" s="1" t="s">
        <v>655</v>
      </c>
      <c r="M1791" s="241" t="s">
        <v>618</v>
      </c>
      <c r="N1791" s="28" t="s">
        <v>1227</v>
      </c>
    </row>
    <row r="1792" spans="1:14">
      <c r="A1792" s="225" t="s">
        <v>844</v>
      </c>
      <c r="B1792" s="123" t="s">
        <v>833</v>
      </c>
      <c r="C1792" s="230">
        <v>45893.345833333333</v>
      </c>
      <c r="D1792" s="230">
        <v>45893.345833333333</v>
      </c>
      <c r="E1792" s="230">
        <v>45893.369444444441</v>
      </c>
      <c r="F1792" s="224">
        <f t="shared" si="27"/>
        <v>2.361111110803904E-2</v>
      </c>
      <c r="G1792" s="1" t="s">
        <v>613</v>
      </c>
      <c r="I1792" s="1" t="s">
        <v>614</v>
      </c>
      <c r="J1792" s="1" t="s">
        <v>615</v>
      </c>
      <c r="K1792" s="1" t="s">
        <v>1226</v>
      </c>
      <c r="L1792" s="1" t="s">
        <v>655</v>
      </c>
      <c r="M1792" s="241" t="s">
        <v>618</v>
      </c>
      <c r="N1792" s="28" t="s">
        <v>1227</v>
      </c>
    </row>
    <row r="1793" spans="1:14">
      <c r="A1793" s="225" t="s">
        <v>844</v>
      </c>
      <c r="B1793" s="123" t="s">
        <v>832</v>
      </c>
      <c r="C1793" s="230">
        <v>45893.345833333333</v>
      </c>
      <c r="D1793" s="230">
        <v>45893.345833333333</v>
      </c>
      <c r="E1793" s="230">
        <v>45893.369444444441</v>
      </c>
      <c r="F1793" s="224">
        <f t="shared" si="27"/>
        <v>2.361111110803904E-2</v>
      </c>
      <c r="G1793" s="1" t="s">
        <v>613</v>
      </c>
      <c r="I1793" s="1" t="s">
        <v>614</v>
      </c>
      <c r="J1793" s="1" t="s">
        <v>615</v>
      </c>
      <c r="K1793" s="1" t="s">
        <v>1226</v>
      </c>
      <c r="L1793" s="1" t="s">
        <v>655</v>
      </c>
      <c r="M1793" s="241" t="s">
        <v>618</v>
      </c>
      <c r="N1793" s="28" t="s">
        <v>1227</v>
      </c>
    </row>
    <row r="1794" spans="1:14">
      <c r="A1794" s="102" t="s">
        <v>863</v>
      </c>
      <c r="B1794" s="102" t="s">
        <v>914</v>
      </c>
      <c r="C1794" s="230">
        <v>45893.440972222219</v>
      </c>
      <c r="D1794" s="230">
        <v>45893.440972222219</v>
      </c>
      <c r="E1794" s="230">
        <v>45894.3125</v>
      </c>
      <c r="F1794" s="224">
        <f t="shared" ref="F1794:F1857" si="28">E1794-D1794</f>
        <v>0.87152777778101154</v>
      </c>
      <c r="G1794" s="1" t="s">
        <v>613</v>
      </c>
      <c r="I1794" s="1" t="s">
        <v>750</v>
      </c>
      <c r="J1794" s="1" t="s">
        <v>275</v>
      </c>
      <c r="K1794" s="1" t="s">
        <v>1228</v>
      </c>
      <c r="L1794" s="1" t="s">
        <v>1089</v>
      </c>
      <c r="M1794" s="241" t="s">
        <v>618</v>
      </c>
      <c r="N1794" s="28" t="s">
        <v>1229</v>
      </c>
    </row>
    <row r="1795" spans="1:14">
      <c r="A1795" s="225" t="s">
        <v>668</v>
      </c>
      <c r="B1795" s="123" t="s">
        <v>669</v>
      </c>
      <c r="C1795" s="230">
        <v>45893.446527777778</v>
      </c>
      <c r="D1795" s="230">
        <v>45893.446527777778</v>
      </c>
      <c r="E1795" s="230">
        <v>45893.515277777777</v>
      </c>
      <c r="F1795" s="224">
        <f t="shared" si="28"/>
        <v>6.8749999998544808E-2</v>
      </c>
      <c r="G1795" s="1" t="s">
        <v>613</v>
      </c>
      <c r="I1795" s="1" t="s">
        <v>614</v>
      </c>
      <c r="J1795" s="1" t="s">
        <v>615</v>
      </c>
      <c r="K1795" s="1" t="s">
        <v>1185</v>
      </c>
      <c r="L1795" s="1" t="s">
        <v>655</v>
      </c>
      <c r="M1795" s="241" t="s">
        <v>618</v>
      </c>
      <c r="N1795" s="28" t="s">
        <v>1186</v>
      </c>
    </row>
    <row r="1796" spans="1:14">
      <c r="A1796" s="225" t="s">
        <v>668</v>
      </c>
      <c r="B1796" s="123" t="s">
        <v>670</v>
      </c>
      <c r="C1796" s="230">
        <v>45893.446527777778</v>
      </c>
      <c r="D1796" s="230">
        <v>45893.446527777778</v>
      </c>
      <c r="E1796" s="230">
        <v>45893.515277777777</v>
      </c>
      <c r="F1796" s="224">
        <f t="shared" si="28"/>
        <v>6.8749999998544808E-2</v>
      </c>
      <c r="G1796" s="1" t="s">
        <v>613</v>
      </c>
      <c r="I1796" s="1" t="s">
        <v>614</v>
      </c>
      <c r="J1796" s="1" t="s">
        <v>615</v>
      </c>
      <c r="K1796" s="1" t="s">
        <v>1185</v>
      </c>
      <c r="L1796" s="1" t="s">
        <v>655</v>
      </c>
      <c r="M1796" s="241" t="s">
        <v>618</v>
      </c>
      <c r="N1796" s="28" t="s">
        <v>1186</v>
      </c>
    </row>
    <row r="1797" spans="1:14">
      <c r="A1797" s="225" t="s">
        <v>668</v>
      </c>
      <c r="B1797" s="123" t="s">
        <v>671</v>
      </c>
      <c r="C1797" s="230">
        <v>45893.446527777778</v>
      </c>
      <c r="D1797" s="230">
        <v>45893.446527777778</v>
      </c>
      <c r="E1797" s="230">
        <v>45893.515277719911</v>
      </c>
      <c r="F1797" s="224">
        <f t="shared" si="28"/>
        <v>6.8749942132853903E-2</v>
      </c>
      <c r="G1797" s="1" t="s">
        <v>613</v>
      </c>
      <c r="I1797" s="1" t="s">
        <v>614</v>
      </c>
      <c r="J1797" s="1" t="s">
        <v>615</v>
      </c>
      <c r="K1797" s="1" t="s">
        <v>1185</v>
      </c>
      <c r="L1797" s="1" t="s">
        <v>655</v>
      </c>
      <c r="M1797" s="241" t="s">
        <v>618</v>
      </c>
      <c r="N1797" s="28" t="s">
        <v>1186</v>
      </c>
    </row>
    <row r="1798" spans="1:14">
      <c r="A1798" s="225" t="s">
        <v>668</v>
      </c>
      <c r="B1798" s="123" t="s">
        <v>672</v>
      </c>
      <c r="C1798" s="230">
        <v>45893.446527777778</v>
      </c>
      <c r="D1798" s="230">
        <v>45893.446527777778</v>
      </c>
      <c r="E1798" s="230">
        <v>45893.515277719911</v>
      </c>
      <c r="F1798" s="224">
        <f t="shared" si="28"/>
        <v>6.8749942132853903E-2</v>
      </c>
      <c r="G1798" s="1" t="s">
        <v>613</v>
      </c>
      <c r="I1798" s="1" t="s">
        <v>614</v>
      </c>
      <c r="J1798" s="1" t="s">
        <v>615</v>
      </c>
      <c r="K1798" s="1" t="s">
        <v>1185</v>
      </c>
      <c r="L1798" s="1" t="s">
        <v>655</v>
      </c>
      <c r="M1798" s="241" t="s">
        <v>618</v>
      </c>
      <c r="N1798" s="28" t="s">
        <v>1186</v>
      </c>
    </row>
    <row r="1799" spans="1:14">
      <c r="A1799" s="225" t="s">
        <v>668</v>
      </c>
      <c r="B1799" s="123" t="s">
        <v>673</v>
      </c>
      <c r="C1799" s="230">
        <v>45893.446527777778</v>
      </c>
      <c r="D1799" s="230">
        <v>45893.446527777778</v>
      </c>
      <c r="E1799" s="230">
        <v>45893.515277719911</v>
      </c>
      <c r="F1799" s="224">
        <f t="shared" si="28"/>
        <v>6.8749942132853903E-2</v>
      </c>
      <c r="G1799" s="1" t="s">
        <v>613</v>
      </c>
      <c r="I1799" s="1" t="s">
        <v>614</v>
      </c>
      <c r="J1799" s="1" t="s">
        <v>615</v>
      </c>
      <c r="K1799" s="1" t="s">
        <v>1185</v>
      </c>
      <c r="L1799" s="1" t="s">
        <v>655</v>
      </c>
      <c r="M1799" s="241" t="s">
        <v>618</v>
      </c>
      <c r="N1799" s="28" t="s">
        <v>1186</v>
      </c>
    </row>
    <row r="1800" spans="1:14">
      <c r="A1800" s="225" t="s">
        <v>668</v>
      </c>
      <c r="B1800" s="123" t="s">
        <v>674</v>
      </c>
      <c r="C1800" s="230">
        <v>45893.446527777778</v>
      </c>
      <c r="D1800" s="230">
        <v>45893.446527777778</v>
      </c>
      <c r="E1800" s="230">
        <v>45893.515277719911</v>
      </c>
      <c r="F1800" s="224">
        <f t="shared" si="28"/>
        <v>6.8749942132853903E-2</v>
      </c>
      <c r="G1800" s="1" t="s">
        <v>613</v>
      </c>
      <c r="I1800" s="1" t="s">
        <v>614</v>
      </c>
      <c r="J1800" s="1" t="s">
        <v>615</v>
      </c>
      <c r="K1800" s="1" t="s">
        <v>1185</v>
      </c>
      <c r="L1800" s="1" t="s">
        <v>655</v>
      </c>
      <c r="M1800" s="241" t="s">
        <v>618</v>
      </c>
      <c r="N1800" s="28" t="s">
        <v>1186</v>
      </c>
    </row>
    <row r="1801" spans="1:14">
      <c r="A1801" s="225" t="s">
        <v>668</v>
      </c>
      <c r="B1801" s="123" t="s">
        <v>675</v>
      </c>
      <c r="C1801" s="230">
        <v>45893.446527777778</v>
      </c>
      <c r="D1801" s="230">
        <v>45893.446527777778</v>
      </c>
      <c r="E1801" s="230">
        <v>45893.515277719911</v>
      </c>
      <c r="F1801" s="224">
        <f t="shared" si="28"/>
        <v>6.8749942132853903E-2</v>
      </c>
      <c r="G1801" s="1" t="s">
        <v>613</v>
      </c>
      <c r="I1801" s="1" t="s">
        <v>614</v>
      </c>
      <c r="J1801" s="1" t="s">
        <v>615</v>
      </c>
      <c r="K1801" s="1" t="s">
        <v>1185</v>
      </c>
      <c r="L1801" s="1" t="s">
        <v>655</v>
      </c>
      <c r="M1801" s="241" t="s">
        <v>618</v>
      </c>
      <c r="N1801" s="28" t="s">
        <v>1186</v>
      </c>
    </row>
    <row r="1802" spans="1:14">
      <c r="A1802" s="225" t="s">
        <v>668</v>
      </c>
      <c r="B1802" s="123" t="s">
        <v>676</v>
      </c>
      <c r="C1802" s="230">
        <v>45893.446527777778</v>
      </c>
      <c r="D1802" s="230">
        <v>45893.446527777778</v>
      </c>
      <c r="E1802" s="230">
        <v>45893.515277719911</v>
      </c>
      <c r="F1802" s="224">
        <f t="shared" si="28"/>
        <v>6.8749942132853903E-2</v>
      </c>
      <c r="G1802" s="1" t="s">
        <v>613</v>
      </c>
      <c r="I1802" s="1" t="s">
        <v>614</v>
      </c>
      <c r="J1802" s="1" t="s">
        <v>615</v>
      </c>
      <c r="K1802" s="1" t="s">
        <v>1185</v>
      </c>
      <c r="L1802" s="1" t="s">
        <v>655</v>
      </c>
      <c r="M1802" s="241" t="s">
        <v>618</v>
      </c>
      <c r="N1802" s="28" t="s">
        <v>1186</v>
      </c>
    </row>
    <row r="1803" spans="1:14">
      <c r="A1803" s="225" t="s">
        <v>668</v>
      </c>
      <c r="B1803" s="123" t="s">
        <v>677</v>
      </c>
      <c r="C1803" s="230">
        <v>45893.446527777778</v>
      </c>
      <c r="D1803" s="230">
        <v>45893.446527777778</v>
      </c>
      <c r="E1803" s="230">
        <v>45893.515277719911</v>
      </c>
      <c r="F1803" s="224">
        <f t="shared" si="28"/>
        <v>6.8749942132853903E-2</v>
      </c>
      <c r="G1803" s="1" t="s">
        <v>613</v>
      </c>
      <c r="I1803" s="1" t="s">
        <v>614</v>
      </c>
      <c r="J1803" s="1" t="s">
        <v>615</v>
      </c>
      <c r="K1803" s="1" t="s">
        <v>1185</v>
      </c>
      <c r="L1803" s="1" t="s">
        <v>655</v>
      </c>
      <c r="M1803" s="241" t="s">
        <v>618</v>
      </c>
      <c r="N1803" s="28" t="s">
        <v>1186</v>
      </c>
    </row>
    <row r="1804" spans="1:14">
      <c r="A1804" s="225" t="s">
        <v>668</v>
      </c>
      <c r="B1804" s="123" t="s">
        <v>678</v>
      </c>
      <c r="C1804" s="230">
        <v>45893.446527777778</v>
      </c>
      <c r="D1804" s="230">
        <v>45893.446527777778</v>
      </c>
      <c r="E1804" s="230">
        <v>45893.515277719911</v>
      </c>
      <c r="F1804" s="224">
        <f t="shared" si="28"/>
        <v>6.8749942132853903E-2</v>
      </c>
      <c r="G1804" s="1" t="s">
        <v>613</v>
      </c>
      <c r="I1804" s="1" t="s">
        <v>614</v>
      </c>
      <c r="J1804" s="1" t="s">
        <v>615</v>
      </c>
      <c r="K1804" s="1" t="s">
        <v>1185</v>
      </c>
      <c r="L1804" s="1" t="s">
        <v>655</v>
      </c>
      <c r="M1804" s="241" t="s">
        <v>618</v>
      </c>
      <c r="N1804" s="28" t="s">
        <v>1186</v>
      </c>
    </row>
    <row r="1805" spans="1:14">
      <c r="A1805" s="225" t="s">
        <v>668</v>
      </c>
      <c r="B1805" s="123" t="s">
        <v>679</v>
      </c>
      <c r="C1805" s="230">
        <v>45893.446527777778</v>
      </c>
      <c r="D1805" s="230">
        <v>45893.446527777778</v>
      </c>
      <c r="E1805" s="230">
        <v>45893.515277719911</v>
      </c>
      <c r="F1805" s="224">
        <f t="shared" si="28"/>
        <v>6.8749942132853903E-2</v>
      </c>
      <c r="G1805" s="1" t="s">
        <v>613</v>
      </c>
      <c r="I1805" s="1" t="s">
        <v>614</v>
      </c>
      <c r="J1805" s="1" t="s">
        <v>615</v>
      </c>
      <c r="K1805" s="1" t="s">
        <v>1185</v>
      </c>
      <c r="L1805" s="1" t="s">
        <v>655</v>
      </c>
      <c r="M1805" s="241" t="s">
        <v>618</v>
      </c>
      <c r="N1805" s="28" t="s">
        <v>1186</v>
      </c>
    </row>
    <row r="1806" spans="1:14">
      <c r="A1806" s="225" t="s">
        <v>668</v>
      </c>
      <c r="B1806" s="123" t="s">
        <v>680</v>
      </c>
      <c r="C1806" s="230">
        <v>45893.446527777778</v>
      </c>
      <c r="D1806" s="230">
        <v>45893.446527777778</v>
      </c>
      <c r="E1806" s="230">
        <v>45893.515277719911</v>
      </c>
      <c r="F1806" s="224">
        <f t="shared" si="28"/>
        <v>6.8749942132853903E-2</v>
      </c>
      <c r="G1806" s="1" t="s">
        <v>613</v>
      </c>
      <c r="I1806" s="1" t="s">
        <v>614</v>
      </c>
      <c r="J1806" s="1" t="s">
        <v>615</v>
      </c>
      <c r="K1806" s="1" t="s">
        <v>1185</v>
      </c>
      <c r="L1806" s="1" t="s">
        <v>655</v>
      </c>
      <c r="M1806" s="241" t="s">
        <v>618</v>
      </c>
      <c r="N1806" s="28" t="s">
        <v>1186</v>
      </c>
    </row>
    <row r="1807" spans="1:14">
      <c r="A1807" s="225" t="s">
        <v>668</v>
      </c>
      <c r="B1807" s="123" t="s">
        <v>681</v>
      </c>
      <c r="C1807" s="230">
        <v>45893.446527777778</v>
      </c>
      <c r="D1807" s="230">
        <v>45893.446527777778</v>
      </c>
      <c r="E1807" s="230">
        <v>45893.515277719911</v>
      </c>
      <c r="F1807" s="224">
        <f t="shared" si="28"/>
        <v>6.8749942132853903E-2</v>
      </c>
      <c r="G1807" s="1" t="s">
        <v>613</v>
      </c>
      <c r="I1807" s="1" t="s">
        <v>614</v>
      </c>
      <c r="J1807" s="1" t="s">
        <v>615</v>
      </c>
      <c r="K1807" s="1" t="s">
        <v>1185</v>
      </c>
      <c r="L1807" s="1" t="s">
        <v>655</v>
      </c>
      <c r="M1807" s="241" t="s">
        <v>618</v>
      </c>
      <c r="N1807" s="28" t="s">
        <v>1186</v>
      </c>
    </row>
    <row r="1808" spans="1:14">
      <c r="A1808" s="225" t="s">
        <v>668</v>
      </c>
      <c r="B1808" s="123" t="s">
        <v>682</v>
      </c>
      <c r="C1808" s="230">
        <v>45893.446527777778</v>
      </c>
      <c r="D1808" s="230">
        <v>45893.446527777778</v>
      </c>
      <c r="E1808" s="230">
        <v>45893.515277719911</v>
      </c>
      <c r="F1808" s="224">
        <f t="shared" si="28"/>
        <v>6.8749942132853903E-2</v>
      </c>
      <c r="G1808" s="1" t="s">
        <v>613</v>
      </c>
      <c r="I1808" s="1" t="s">
        <v>614</v>
      </c>
      <c r="J1808" s="1" t="s">
        <v>615</v>
      </c>
      <c r="K1808" s="1" t="s">
        <v>1185</v>
      </c>
      <c r="L1808" s="1" t="s">
        <v>655</v>
      </c>
      <c r="M1808" s="241" t="s">
        <v>618</v>
      </c>
      <c r="N1808" s="28" t="s">
        <v>1186</v>
      </c>
    </row>
    <row r="1809" spans="1:14">
      <c r="A1809" s="225" t="s">
        <v>668</v>
      </c>
      <c r="B1809" s="123" t="s">
        <v>683</v>
      </c>
      <c r="C1809" s="230">
        <v>45893.446527777778</v>
      </c>
      <c r="D1809" s="230">
        <v>45893.446527777778</v>
      </c>
      <c r="E1809" s="230">
        <v>45893.515277719911</v>
      </c>
      <c r="F1809" s="224">
        <f t="shared" si="28"/>
        <v>6.8749942132853903E-2</v>
      </c>
      <c r="G1809" s="1" t="s">
        <v>613</v>
      </c>
      <c r="I1809" s="1" t="s">
        <v>614</v>
      </c>
      <c r="J1809" s="1" t="s">
        <v>615</v>
      </c>
      <c r="K1809" s="1" t="s">
        <v>1185</v>
      </c>
      <c r="L1809" s="1" t="s">
        <v>655</v>
      </c>
      <c r="M1809" s="241" t="s">
        <v>618</v>
      </c>
      <c r="N1809" s="28" t="s">
        <v>1186</v>
      </c>
    </row>
    <row r="1810" spans="1:14">
      <c r="A1810" s="225" t="s">
        <v>668</v>
      </c>
      <c r="B1810" s="123" t="s">
        <v>684</v>
      </c>
      <c r="C1810" s="230">
        <v>45893.446527777778</v>
      </c>
      <c r="D1810" s="230">
        <v>45893.446527777778</v>
      </c>
      <c r="E1810" s="230">
        <v>45893.515277719911</v>
      </c>
      <c r="F1810" s="224">
        <f t="shared" si="28"/>
        <v>6.8749942132853903E-2</v>
      </c>
      <c r="G1810" s="1" t="s">
        <v>613</v>
      </c>
      <c r="I1810" s="1" t="s">
        <v>614</v>
      </c>
      <c r="J1810" s="1" t="s">
        <v>615</v>
      </c>
      <c r="K1810" s="1" t="s">
        <v>1185</v>
      </c>
      <c r="L1810" s="1" t="s">
        <v>655</v>
      </c>
      <c r="M1810" s="241" t="s">
        <v>618</v>
      </c>
      <c r="N1810" s="28" t="s">
        <v>1186</v>
      </c>
    </row>
    <row r="1811" spans="1:14">
      <c r="A1811" s="225" t="s">
        <v>668</v>
      </c>
      <c r="B1811" s="123" t="s">
        <v>685</v>
      </c>
      <c r="C1811" s="230">
        <v>45893.446527777778</v>
      </c>
      <c r="D1811" s="230">
        <v>45893.446527777778</v>
      </c>
      <c r="E1811" s="230">
        <v>45893.515277719911</v>
      </c>
      <c r="F1811" s="224">
        <f t="shared" si="28"/>
        <v>6.8749942132853903E-2</v>
      </c>
      <c r="G1811" s="1" t="s">
        <v>613</v>
      </c>
      <c r="I1811" s="1" t="s">
        <v>614</v>
      </c>
      <c r="J1811" s="1" t="s">
        <v>615</v>
      </c>
      <c r="K1811" s="1" t="s">
        <v>1185</v>
      </c>
      <c r="L1811" s="1" t="s">
        <v>655</v>
      </c>
      <c r="M1811" s="241" t="s">
        <v>618</v>
      </c>
      <c r="N1811" s="28" t="s">
        <v>1186</v>
      </c>
    </row>
    <row r="1812" spans="1:14">
      <c r="A1812" s="225" t="s">
        <v>668</v>
      </c>
      <c r="B1812" s="123" t="s">
        <v>686</v>
      </c>
      <c r="C1812" s="230">
        <v>45893.446527777778</v>
      </c>
      <c r="D1812" s="230">
        <v>45893.446527777778</v>
      </c>
      <c r="E1812" s="230">
        <v>45893.515277719911</v>
      </c>
      <c r="F1812" s="224">
        <f t="shared" si="28"/>
        <v>6.8749942132853903E-2</v>
      </c>
      <c r="G1812" s="1" t="s">
        <v>613</v>
      </c>
      <c r="I1812" s="1" t="s">
        <v>614</v>
      </c>
      <c r="J1812" s="1" t="s">
        <v>615</v>
      </c>
      <c r="K1812" s="1" t="s">
        <v>1185</v>
      </c>
      <c r="L1812" s="1" t="s">
        <v>655</v>
      </c>
      <c r="M1812" s="241" t="s">
        <v>618</v>
      </c>
      <c r="N1812" s="28" t="s">
        <v>1186</v>
      </c>
    </row>
    <row r="1813" spans="1:14">
      <c r="A1813" s="225" t="s">
        <v>668</v>
      </c>
      <c r="B1813" s="123" t="s">
        <v>687</v>
      </c>
      <c r="C1813" s="230">
        <v>45893.446527777778</v>
      </c>
      <c r="D1813" s="230">
        <v>45893.446527777778</v>
      </c>
      <c r="E1813" s="230">
        <v>45893.515277719911</v>
      </c>
      <c r="F1813" s="224">
        <f t="shared" si="28"/>
        <v>6.8749942132853903E-2</v>
      </c>
      <c r="G1813" s="1" t="s">
        <v>613</v>
      </c>
      <c r="I1813" s="1" t="s">
        <v>614</v>
      </c>
      <c r="J1813" s="1" t="s">
        <v>615</v>
      </c>
      <c r="K1813" s="1" t="s">
        <v>1185</v>
      </c>
      <c r="L1813" s="1" t="s">
        <v>655</v>
      </c>
      <c r="M1813" s="241" t="s">
        <v>618</v>
      </c>
      <c r="N1813" s="28" t="s">
        <v>1186</v>
      </c>
    </row>
    <row r="1814" spans="1:14">
      <c r="A1814" s="225" t="s">
        <v>668</v>
      </c>
      <c r="B1814" s="123" t="s">
        <v>688</v>
      </c>
      <c r="C1814" s="230">
        <v>45893.446527777778</v>
      </c>
      <c r="D1814" s="230">
        <v>45893.446527777778</v>
      </c>
      <c r="E1814" s="230">
        <v>45893.515277719911</v>
      </c>
      <c r="F1814" s="224">
        <f t="shared" si="28"/>
        <v>6.8749942132853903E-2</v>
      </c>
      <c r="G1814" s="1" t="s">
        <v>613</v>
      </c>
      <c r="I1814" s="1" t="s">
        <v>614</v>
      </c>
      <c r="J1814" s="1" t="s">
        <v>615</v>
      </c>
      <c r="K1814" s="1" t="s">
        <v>1185</v>
      </c>
      <c r="L1814" s="1" t="s">
        <v>655</v>
      </c>
      <c r="M1814" s="241" t="s">
        <v>618</v>
      </c>
      <c r="N1814" s="28" t="s">
        <v>1186</v>
      </c>
    </row>
    <row r="1815" spans="1:14">
      <c r="A1815" s="225" t="s">
        <v>668</v>
      </c>
      <c r="B1815" s="123" t="s">
        <v>689</v>
      </c>
      <c r="C1815" s="230">
        <v>45893.446527777778</v>
      </c>
      <c r="D1815" s="230">
        <v>45893.446527777778</v>
      </c>
      <c r="E1815" s="230">
        <v>45893.515277719911</v>
      </c>
      <c r="F1815" s="224">
        <f t="shared" si="28"/>
        <v>6.8749942132853903E-2</v>
      </c>
      <c r="G1815" s="1" t="s">
        <v>613</v>
      </c>
      <c r="I1815" s="1" t="s">
        <v>614</v>
      </c>
      <c r="J1815" s="1" t="s">
        <v>615</v>
      </c>
      <c r="K1815" s="1" t="s">
        <v>1185</v>
      </c>
      <c r="L1815" s="1" t="s">
        <v>655</v>
      </c>
      <c r="M1815" s="241" t="s">
        <v>618</v>
      </c>
      <c r="N1815" s="28" t="s">
        <v>1186</v>
      </c>
    </row>
    <row r="1816" spans="1:14">
      <c r="A1816" s="225" t="s">
        <v>668</v>
      </c>
      <c r="B1816" s="123" t="s">
        <v>690</v>
      </c>
      <c r="C1816" s="230">
        <v>45893.446527777778</v>
      </c>
      <c r="D1816" s="230">
        <v>45893.446527777778</v>
      </c>
      <c r="E1816" s="230">
        <v>45893.515277719911</v>
      </c>
      <c r="F1816" s="224">
        <f t="shared" si="28"/>
        <v>6.8749942132853903E-2</v>
      </c>
      <c r="G1816" s="1" t="s">
        <v>613</v>
      </c>
      <c r="I1816" s="1" t="s">
        <v>614</v>
      </c>
      <c r="J1816" s="1" t="s">
        <v>615</v>
      </c>
      <c r="K1816" s="1" t="s">
        <v>1185</v>
      </c>
      <c r="L1816" s="1" t="s">
        <v>655</v>
      </c>
      <c r="M1816" s="241" t="s">
        <v>618</v>
      </c>
      <c r="N1816" s="28" t="s">
        <v>1186</v>
      </c>
    </row>
    <row r="1817" spans="1:14">
      <c r="A1817" s="225" t="s">
        <v>668</v>
      </c>
      <c r="B1817" s="123" t="s">
        <v>691</v>
      </c>
      <c r="C1817" s="230">
        <v>45893.446527777778</v>
      </c>
      <c r="D1817" s="230">
        <v>45893.446527777778</v>
      </c>
      <c r="E1817" s="230">
        <v>45893.515277719911</v>
      </c>
      <c r="F1817" s="224">
        <f t="shared" si="28"/>
        <v>6.8749942132853903E-2</v>
      </c>
      <c r="G1817" s="1" t="s">
        <v>613</v>
      </c>
      <c r="I1817" s="1" t="s">
        <v>614</v>
      </c>
      <c r="J1817" s="1" t="s">
        <v>615</v>
      </c>
      <c r="K1817" s="1" t="s">
        <v>1185</v>
      </c>
      <c r="L1817" s="1" t="s">
        <v>655</v>
      </c>
      <c r="M1817" s="241" t="s">
        <v>618</v>
      </c>
      <c r="N1817" s="28" t="s">
        <v>1186</v>
      </c>
    </row>
    <row r="1818" spans="1:14">
      <c r="A1818" s="225" t="s">
        <v>668</v>
      </c>
      <c r="B1818" s="123" t="s">
        <v>692</v>
      </c>
      <c r="C1818" s="230">
        <v>45893.446527777778</v>
      </c>
      <c r="D1818" s="230">
        <v>45893.446527777778</v>
      </c>
      <c r="E1818" s="230">
        <v>45893.515277719911</v>
      </c>
      <c r="F1818" s="224">
        <f t="shared" si="28"/>
        <v>6.8749942132853903E-2</v>
      </c>
      <c r="G1818" s="1" t="s">
        <v>613</v>
      </c>
      <c r="I1818" s="1" t="s">
        <v>614</v>
      </c>
      <c r="J1818" s="1" t="s">
        <v>615</v>
      </c>
      <c r="K1818" s="1" t="s">
        <v>1185</v>
      </c>
      <c r="L1818" s="1" t="s">
        <v>655</v>
      </c>
      <c r="M1818" s="241" t="s">
        <v>618</v>
      </c>
      <c r="N1818" s="28" t="s">
        <v>1186</v>
      </c>
    </row>
    <row r="1819" spans="1:14">
      <c r="A1819" s="225" t="s">
        <v>668</v>
      </c>
      <c r="B1819" s="123" t="s">
        <v>693</v>
      </c>
      <c r="C1819" s="230">
        <v>45893.446527777778</v>
      </c>
      <c r="D1819" s="230">
        <v>45893.446527777778</v>
      </c>
      <c r="E1819" s="230">
        <v>45893.515277719911</v>
      </c>
      <c r="F1819" s="224">
        <f t="shared" si="28"/>
        <v>6.8749942132853903E-2</v>
      </c>
      <c r="G1819" s="1" t="s">
        <v>613</v>
      </c>
      <c r="I1819" s="1" t="s">
        <v>614</v>
      </c>
      <c r="J1819" s="1" t="s">
        <v>615</v>
      </c>
      <c r="K1819" s="1" t="s">
        <v>1185</v>
      </c>
      <c r="L1819" s="1" t="s">
        <v>655</v>
      </c>
      <c r="M1819" s="241" t="s">
        <v>618</v>
      </c>
      <c r="N1819" s="28" t="s">
        <v>1186</v>
      </c>
    </row>
    <row r="1820" spans="1:14">
      <c r="A1820" s="225" t="s">
        <v>668</v>
      </c>
      <c r="B1820" s="123" t="s">
        <v>694</v>
      </c>
      <c r="C1820" s="230">
        <v>45893.446527777778</v>
      </c>
      <c r="D1820" s="230">
        <v>45893.446527777778</v>
      </c>
      <c r="E1820" s="230">
        <v>45893.515277719911</v>
      </c>
      <c r="F1820" s="224">
        <f t="shared" si="28"/>
        <v>6.8749942132853903E-2</v>
      </c>
      <c r="G1820" s="1" t="s">
        <v>613</v>
      </c>
      <c r="I1820" s="1" t="s">
        <v>614</v>
      </c>
      <c r="J1820" s="1" t="s">
        <v>615</v>
      </c>
      <c r="K1820" s="1" t="s">
        <v>1185</v>
      </c>
      <c r="L1820" s="1" t="s">
        <v>655</v>
      </c>
      <c r="M1820" s="241" t="s">
        <v>618</v>
      </c>
      <c r="N1820" s="28" t="s">
        <v>1186</v>
      </c>
    </row>
    <row r="1821" spans="1:14">
      <c r="A1821" s="225" t="s">
        <v>668</v>
      </c>
      <c r="B1821" s="123" t="s">
        <v>695</v>
      </c>
      <c r="C1821" s="230">
        <v>45893.446527777778</v>
      </c>
      <c r="D1821" s="230">
        <v>45893.446527777778</v>
      </c>
      <c r="E1821" s="230">
        <v>45893.515277719911</v>
      </c>
      <c r="F1821" s="224">
        <f t="shared" si="28"/>
        <v>6.8749942132853903E-2</v>
      </c>
      <c r="G1821" s="1" t="s">
        <v>613</v>
      </c>
      <c r="I1821" s="1" t="s">
        <v>614</v>
      </c>
      <c r="J1821" s="1" t="s">
        <v>615</v>
      </c>
      <c r="K1821" s="1" t="s">
        <v>1185</v>
      </c>
      <c r="L1821" s="1" t="s">
        <v>655</v>
      </c>
      <c r="M1821" s="241" t="s">
        <v>618</v>
      </c>
      <c r="N1821" s="28" t="s">
        <v>1186</v>
      </c>
    </row>
    <row r="1822" spans="1:14">
      <c r="A1822" s="225" t="s">
        <v>668</v>
      </c>
      <c r="B1822" s="123" t="s">
        <v>696</v>
      </c>
      <c r="C1822" s="230">
        <v>45893.446527777778</v>
      </c>
      <c r="D1822" s="230">
        <v>45893.446527777778</v>
      </c>
      <c r="E1822" s="230">
        <v>45893.515277719911</v>
      </c>
      <c r="F1822" s="224">
        <f t="shared" si="28"/>
        <v>6.8749942132853903E-2</v>
      </c>
      <c r="G1822" s="1" t="s">
        <v>613</v>
      </c>
      <c r="I1822" s="1" t="s">
        <v>614</v>
      </c>
      <c r="J1822" s="1" t="s">
        <v>615</v>
      </c>
      <c r="K1822" s="1" t="s">
        <v>1185</v>
      </c>
      <c r="L1822" s="1" t="s">
        <v>655</v>
      </c>
      <c r="M1822" s="241" t="s">
        <v>618</v>
      </c>
      <c r="N1822" s="28" t="s">
        <v>1186</v>
      </c>
    </row>
    <row r="1823" spans="1:14">
      <c r="A1823" s="225" t="s">
        <v>668</v>
      </c>
      <c r="B1823" s="123" t="s">
        <v>697</v>
      </c>
      <c r="C1823" s="230">
        <v>45893.446527777778</v>
      </c>
      <c r="D1823" s="230">
        <v>45893.446527777778</v>
      </c>
      <c r="E1823" s="230">
        <v>45893.515277719911</v>
      </c>
      <c r="F1823" s="224">
        <f t="shared" si="28"/>
        <v>6.8749942132853903E-2</v>
      </c>
      <c r="G1823" s="1" t="s">
        <v>613</v>
      </c>
      <c r="I1823" s="1" t="s">
        <v>614</v>
      </c>
      <c r="J1823" s="1" t="s">
        <v>615</v>
      </c>
      <c r="K1823" s="1" t="s">
        <v>1185</v>
      </c>
      <c r="L1823" s="1" t="s">
        <v>655</v>
      </c>
      <c r="M1823" s="241" t="s">
        <v>618</v>
      </c>
      <c r="N1823" s="28" t="s">
        <v>1186</v>
      </c>
    </row>
    <row r="1824" spans="1:14">
      <c r="A1824" s="1" t="s">
        <v>1102</v>
      </c>
      <c r="B1824" s="1" t="s">
        <v>1103</v>
      </c>
      <c r="C1824" s="230">
        <v>45893.521527777775</v>
      </c>
      <c r="D1824" s="230">
        <v>45893.521527777775</v>
      </c>
      <c r="E1824" s="230">
        <v>45894.336111111108</v>
      </c>
      <c r="F1824" s="224">
        <f t="shared" si="28"/>
        <v>0.81458333333284827</v>
      </c>
      <c r="G1824" s="1" t="s">
        <v>613</v>
      </c>
      <c r="I1824" s="1" t="s">
        <v>750</v>
      </c>
      <c r="J1824" s="1" t="s">
        <v>275</v>
      </c>
      <c r="K1824" s="1" t="s">
        <v>1230</v>
      </c>
      <c r="L1824" s="1" t="s">
        <v>1089</v>
      </c>
      <c r="M1824" s="241" t="s">
        <v>618</v>
      </c>
      <c r="N1824" s="28" t="s">
        <v>1231</v>
      </c>
    </row>
    <row r="1825" spans="1:14">
      <c r="A1825" s="225" t="s">
        <v>668</v>
      </c>
      <c r="B1825" s="1" t="s">
        <v>677</v>
      </c>
      <c r="C1825" s="230">
        <v>45893.714583333334</v>
      </c>
      <c r="D1825" s="230">
        <v>45893.714583333334</v>
      </c>
      <c r="E1825" s="230">
        <v>45893.745833333334</v>
      </c>
      <c r="F1825" s="224">
        <f t="shared" si="28"/>
        <v>3.125E-2</v>
      </c>
      <c r="G1825" s="1" t="s">
        <v>613</v>
      </c>
      <c r="I1825" s="1" t="s">
        <v>614</v>
      </c>
      <c r="J1825" s="1" t="s">
        <v>615</v>
      </c>
      <c r="K1825" s="1" t="s">
        <v>1185</v>
      </c>
      <c r="L1825" s="1" t="s">
        <v>655</v>
      </c>
      <c r="M1825" s="241" t="s">
        <v>618</v>
      </c>
      <c r="N1825" s="28" t="s">
        <v>1186</v>
      </c>
    </row>
    <row r="1826" spans="1:14">
      <c r="A1826" s="225" t="s">
        <v>668</v>
      </c>
      <c r="B1826" s="1" t="s">
        <v>678</v>
      </c>
      <c r="C1826" s="230">
        <v>45893.714583333334</v>
      </c>
      <c r="D1826" s="230">
        <v>45893.714583333334</v>
      </c>
      <c r="E1826" s="230">
        <v>45893.745833333334</v>
      </c>
      <c r="F1826" s="224">
        <f t="shared" si="28"/>
        <v>3.125E-2</v>
      </c>
      <c r="G1826" s="1" t="s">
        <v>613</v>
      </c>
      <c r="I1826" s="1" t="s">
        <v>614</v>
      </c>
      <c r="J1826" s="1" t="s">
        <v>615</v>
      </c>
      <c r="K1826" s="1" t="s">
        <v>1185</v>
      </c>
      <c r="L1826" s="1" t="s">
        <v>655</v>
      </c>
      <c r="M1826" s="241" t="s">
        <v>618</v>
      </c>
      <c r="N1826" s="28" t="s">
        <v>1186</v>
      </c>
    </row>
    <row r="1827" spans="1:14">
      <c r="A1827" s="225" t="s">
        <v>668</v>
      </c>
      <c r="B1827" s="1" t="s">
        <v>679</v>
      </c>
      <c r="C1827" s="230">
        <v>45893.714583333334</v>
      </c>
      <c r="D1827" s="230">
        <v>45893.714583333334</v>
      </c>
      <c r="E1827" s="230">
        <v>45893.745833333334</v>
      </c>
      <c r="F1827" s="224">
        <f t="shared" si="28"/>
        <v>3.125E-2</v>
      </c>
      <c r="G1827" s="1" t="s">
        <v>613</v>
      </c>
      <c r="I1827" s="1" t="s">
        <v>614</v>
      </c>
      <c r="J1827" s="1" t="s">
        <v>615</v>
      </c>
      <c r="K1827" s="1" t="s">
        <v>1185</v>
      </c>
      <c r="L1827" s="1" t="s">
        <v>655</v>
      </c>
      <c r="M1827" s="241" t="s">
        <v>618</v>
      </c>
      <c r="N1827" s="28" t="s">
        <v>1186</v>
      </c>
    </row>
    <row r="1828" spans="1:14">
      <c r="A1828" s="225" t="s">
        <v>668</v>
      </c>
      <c r="B1828" s="1" t="s">
        <v>680</v>
      </c>
      <c r="C1828" s="230">
        <v>45893.714583333334</v>
      </c>
      <c r="D1828" s="230">
        <v>45893.714583333334</v>
      </c>
      <c r="E1828" s="230">
        <v>45893.745833333334</v>
      </c>
      <c r="F1828" s="224">
        <f t="shared" si="28"/>
        <v>3.125E-2</v>
      </c>
      <c r="G1828" s="1" t="s">
        <v>613</v>
      </c>
      <c r="I1828" s="1" t="s">
        <v>614</v>
      </c>
      <c r="J1828" s="1" t="s">
        <v>615</v>
      </c>
      <c r="K1828" s="1" t="s">
        <v>1185</v>
      </c>
      <c r="L1828" s="1" t="s">
        <v>655</v>
      </c>
      <c r="M1828" s="241" t="s">
        <v>618</v>
      </c>
      <c r="N1828" s="28" t="s">
        <v>1186</v>
      </c>
    </row>
    <row r="1829" spans="1:14">
      <c r="A1829" s="225" t="s">
        <v>668</v>
      </c>
      <c r="B1829" s="1" t="s">
        <v>681</v>
      </c>
      <c r="C1829" s="230">
        <v>45893.714583333334</v>
      </c>
      <c r="D1829" s="230">
        <v>45893.714583333334</v>
      </c>
      <c r="E1829" s="230">
        <v>45893.745833333334</v>
      </c>
      <c r="F1829" s="224">
        <f t="shared" si="28"/>
        <v>3.125E-2</v>
      </c>
      <c r="G1829" s="1" t="s">
        <v>613</v>
      </c>
      <c r="I1829" s="1" t="s">
        <v>614</v>
      </c>
      <c r="J1829" s="1" t="s">
        <v>615</v>
      </c>
      <c r="K1829" s="1" t="s">
        <v>1185</v>
      </c>
      <c r="L1829" s="1" t="s">
        <v>655</v>
      </c>
      <c r="M1829" s="241" t="s">
        <v>618</v>
      </c>
      <c r="N1829" s="28" t="s">
        <v>1186</v>
      </c>
    </row>
    <row r="1830" spans="1:14">
      <c r="A1830" s="225" t="s">
        <v>668</v>
      </c>
      <c r="B1830" s="1" t="s">
        <v>682</v>
      </c>
      <c r="C1830" s="230">
        <v>45893.714583333334</v>
      </c>
      <c r="D1830" s="230">
        <v>45893.714583333334</v>
      </c>
      <c r="E1830" s="230">
        <v>45893.745833333334</v>
      </c>
      <c r="F1830" s="224">
        <f t="shared" si="28"/>
        <v>3.125E-2</v>
      </c>
      <c r="G1830" s="1" t="s">
        <v>613</v>
      </c>
      <c r="I1830" s="1" t="s">
        <v>614</v>
      </c>
      <c r="J1830" s="1" t="s">
        <v>615</v>
      </c>
      <c r="K1830" s="1" t="s">
        <v>1185</v>
      </c>
      <c r="L1830" s="1" t="s">
        <v>655</v>
      </c>
      <c r="M1830" s="241" t="s">
        <v>618</v>
      </c>
      <c r="N1830" s="28" t="s">
        <v>1186</v>
      </c>
    </row>
    <row r="1831" spans="1:14">
      <c r="A1831" s="225" t="s">
        <v>668</v>
      </c>
      <c r="B1831" s="1" t="s">
        <v>683</v>
      </c>
      <c r="C1831" s="230">
        <v>45893.714583333334</v>
      </c>
      <c r="D1831" s="230">
        <v>45893.714583333334</v>
      </c>
      <c r="E1831" s="230">
        <v>45893.745833333334</v>
      </c>
      <c r="F1831" s="224">
        <f t="shared" si="28"/>
        <v>3.125E-2</v>
      </c>
      <c r="G1831" s="1" t="s">
        <v>613</v>
      </c>
      <c r="I1831" s="1" t="s">
        <v>614</v>
      </c>
      <c r="J1831" s="1" t="s">
        <v>615</v>
      </c>
      <c r="K1831" s="1" t="s">
        <v>1185</v>
      </c>
      <c r="L1831" s="1" t="s">
        <v>655</v>
      </c>
      <c r="M1831" s="241" t="s">
        <v>618</v>
      </c>
      <c r="N1831" s="28" t="s">
        <v>1186</v>
      </c>
    </row>
    <row r="1832" spans="1:14">
      <c r="A1832" s="225" t="s">
        <v>965</v>
      </c>
      <c r="B1832" s="123" t="s">
        <v>966</v>
      </c>
      <c r="C1832" s="230">
        <v>45894.635416666664</v>
      </c>
      <c r="D1832" s="230">
        <v>45894.635416666664</v>
      </c>
      <c r="E1832" s="230">
        <v>45894.638888888891</v>
      </c>
      <c r="F1832" s="224">
        <f t="shared" si="28"/>
        <v>3.4722222262644209E-3</v>
      </c>
      <c r="G1832" s="1" t="s">
        <v>613</v>
      </c>
      <c r="I1832" s="1" t="s">
        <v>614</v>
      </c>
      <c r="J1832" s="1" t="s">
        <v>615</v>
      </c>
      <c r="K1832" s="1" t="s">
        <v>1232</v>
      </c>
      <c r="L1832" s="1" t="s">
        <v>655</v>
      </c>
      <c r="M1832" s="241" t="s">
        <v>618</v>
      </c>
      <c r="N1832" s="28" t="s">
        <v>1233</v>
      </c>
    </row>
    <row r="1833" spans="1:14">
      <c r="A1833" s="225" t="s">
        <v>965</v>
      </c>
      <c r="B1833" s="123" t="s">
        <v>967</v>
      </c>
      <c r="C1833" s="230">
        <v>45894.635416666664</v>
      </c>
      <c r="D1833" s="230">
        <v>45894.635416666664</v>
      </c>
      <c r="E1833" s="230">
        <v>45894.638888888891</v>
      </c>
      <c r="F1833" s="224">
        <f t="shared" si="28"/>
        <v>3.4722222262644209E-3</v>
      </c>
      <c r="G1833" s="1" t="s">
        <v>613</v>
      </c>
      <c r="I1833" s="1" t="s">
        <v>614</v>
      </c>
      <c r="J1833" s="1" t="s">
        <v>615</v>
      </c>
      <c r="K1833" s="1" t="s">
        <v>1232</v>
      </c>
      <c r="L1833" s="1" t="s">
        <v>655</v>
      </c>
      <c r="M1833" s="241" t="s">
        <v>618</v>
      </c>
      <c r="N1833" s="28" t="s">
        <v>1233</v>
      </c>
    </row>
    <row r="1834" spans="1:14">
      <c r="A1834" s="225" t="s">
        <v>965</v>
      </c>
      <c r="B1834" s="123" t="s">
        <v>968</v>
      </c>
      <c r="C1834" s="230">
        <v>45894.635416666664</v>
      </c>
      <c r="D1834" s="230">
        <v>45894.635416666664</v>
      </c>
      <c r="E1834" s="230">
        <v>45894.638888888891</v>
      </c>
      <c r="F1834" s="224">
        <f t="shared" si="28"/>
        <v>3.4722222262644209E-3</v>
      </c>
      <c r="G1834" s="1" t="s">
        <v>613</v>
      </c>
      <c r="I1834" s="1" t="s">
        <v>614</v>
      </c>
      <c r="J1834" s="1" t="s">
        <v>615</v>
      </c>
      <c r="K1834" s="1" t="s">
        <v>1232</v>
      </c>
      <c r="L1834" s="1" t="s">
        <v>655</v>
      </c>
      <c r="M1834" s="241" t="s">
        <v>618</v>
      </c>
      <c r="N1834" s="28" t="s">
        <v>1233</v>
      </c>
    </row>
    <row r="1835" spans="1:14">
      <c r="A1835" s="225" t="s">
        <v>965</v>
      </c>
      <c r="B1835" s="123" t="s">
        <v>969</v>
      </c>
      <c r="C1835" s="230">
        <v>45894.635416666664</v>
      </c>
      <c r="D1835" s="230">
        <v>45894.635416666664</v>
      </c>
      <c r="E1835" s="230">
        <v>45894.638888888891</v>
      </c>
      <c r="F1835" s="224">
        <f t="shared" si="28"/>
        <v>3.4722222262644209E-3</v>
      </c>
      <c r="G1835" s="1" t="s">
        <v>613</v>
      </c>
      <c r="I1835" s="1" t="s">
        <v>614</v>
      </c>
      <c r="J1835" s="1" t="s">
        <v>615</v>
      </c>
      <c r="K1835" s="1" t="s">
        <v>1232</v>
      </c>
      <c r="L1835" s="1" t="s">
        <v>655</v>
      </c>
      <c r="M1835" s="241" t="s">
        <v>618</v>
      </c>
      <c r="N1835" s="28" t="s">
        <v>1233</v>
      </c>
    </row>
    <row r="1836" spans="1:14">
      <c r="A1836" s="222" t="s">
        <v>704</v>
      </c>
      <c r="B1836" s="222" t="s">
        <v>612</v>
      </c>
      <c r="C1836" s="230">
        <v>45894.69027777778</v>
      </c>
      <c r="D1836" s="230">
        <v>45894.69027777778</v>
      </c>
      <c r="E1836" s="230">
        <v>45894.708333333336</v>
      </c>
      <c r="F1836" s="224">
        <f t="shared" si="28"/>
        <v>1.8055555556202307E-2</v>
      </c>
      <c r="G1836" s="1" t="s">
        <v>708</v>
      </c>
      <c r="I1836" s="1" t="s">
        <v>598</v>
      </c>
      <c r="J1836" s="1" t="s">
        <v>598</v>
      </c>
      <c r="K1836" s="1" t="s">
        <v>1234</v>
      </c>
      <c r="L1836" s="1" t="s">
        <v>627</v>
      </c>
      <c r="M1836" s="241" t="s">
        <v>628</v>
      </c>
      <c r="N1836" s="28" t="s">
        <v>1235</v>
      </c>
    </row>
    <row r="1837" spans="1:14">
      <c r="A1837" s="222" t="s">
        <v>704</v>
      </c>
      <c r="B1837" s="222" t="s">
        <v>651</v>
      </c>
      <c r="C1837" s="230">
        <v>45894.69027777778</v>
      </c>
      <c r="D1837" s="230">
        <v>45894.69027777778</v>
      </c>
      <c r="E1837" s="230">
        <v>45894.708333333336</v>
      </c>
      <c r="F1837" s="224">
        <f t="shared" si="28"/>
        <v>1.8055555556202307E-2</v>
      </c>
      <c r="G1837" s="1" t="s">
        <v>708</v>
      </c>
      <c r="I1837" s="1" t="s">
        <v>598</v>
      </c>
      <c r="J1837" s="1" t="s">
        <v>598</v>
      </c>
      <c r="K1837" s="1" t="s">
        <v>1234</v>
      </c>
      <c r="L1837" s="1" t="s">
        <v>627</v>
      </c>
      <c r="M1837" s="241" t="s">
        <v>628</v>
      </c>
      <c r="N1837" s="28" t="s">
        <v>1235</v>
      </c>
    </row>
    <row r="1838" spans="1:14">
      <c r="A1838" s="222" t="s">
        <v>704</v>
      </c>
      <c r="B1838" s="222" t="s">
        <v>658</v>
      </c>
      <c r="C1838" s="230">
        <v>45894.69027777778</v>
      </c>
      <c r="D1838" s="230">
        <v>45894.69027777778</v>
      </c>
      <c r="E1838" s="230">
        <v>45894.708333333336</v>
      </c>
      <c r="F1838" s="224">
        <f t="shared" si="28"/>
        <v>1.8055555556202307E-2</v>
      </c>
      <c r="G1838" s="1" t="s">
        <v>708</v>
      </c>
      <c r="I1838" s="1" t="s">
        <v>598</v>
      </c>
      <c r="J1838" s="1" t="s">
        <v>598</v>
      </c>
      <c r="K1838" s="1" t="s">
        <v>1234</v>
      </c>
      <c r="L1838" s="1" t="s">
        <v>627</v>
      </c>
      <c r="M1838" s="241" t="s">
        <v>628</v>
      </c>
      <c r="N1838" s="28" t="s">
        <v>1235</v>
      </c>
    </row>
    <row r="1839" spans="1:14">
      <c r="A1839" s="222" t="s">
        <v>704</v>
      </c>
      <c r="B1839" s="222" t="s">
        <v>622</v>
      </c>
      <c r="C1839" s="230">
        <v>45894.69027777778</v>
      </c>
      <c r="D1839" s="230">
        <v>45894.69027777778</v>
      </c>
      <c r="E1839" s="230">
        <v>45894.708333333336</v>
      </c>
      <c r="F1839" s="224">
        <f t="shared" si="28"/>
        <v>1.8055555556202307E-2</v>
      </c>
      <c r="G1839" s="1" t="s">
        <v>708</v>
      </c>
      <c r="I1839" s="1" t="s">
        <v>598</v>
      </c>
      <c r="J1839" s="1" t="s">
        <v>598</v>
      </c>
      <c r="K1839" s="1" t="s">
        <v>1234</v>
      </c>
      <c r="L1839" s="1" t="s">
        <v>627</v>
      </c>
      <c r="M1839" s="241" t="s">
        <v>628</v>
      </c>
      <c r="N1839" s="28" t="s">
        <v>1235</v>
      </c>
    </row>
    <row r="1840" spans="1:14">
      <c r="A1840" s="1" t="s">
        <v>643</v>
      </c>
      <c r="B1840" s="1" t="s">
        <v>612</v>
      </c>
      <c r="C1840" s="230">
        <v>45895.593055497688</v>
      </c>
      <c r="D1840" s="230">
        <v>45895.593055497688</v>
      </c>
      <c r="E1840" s="230">
        <v>45895.628472164353</v>
      </c>
      <c r="F1840" s="224">
        <f t="shared" si="28"/>
        <v>3.5416666665696539E-2</v>
      </c>
      <c r="G1840" s="225" t="s">
        <v>637</v>
      </c>
      <c r="H1840" s="225" t="s">
        <v>644</v>
      </c>
      <c r="I1840" s="225" t="s">
        <v>770</v>
      </c>
      <c r="J1840" s="225" t="s">
        <v>771</v>
      </c>
      <c r="K1840" s="1" t="s">
        <v>1236</v>
      </c>
      <c r="L1840" s="1" t="s">
        <v>773</v>
      </c>
      <c r="M1840" s="241" t="s">
        <v>618</v>
      </c>
      <c r="N1840" s="28" t="s">
        <v>1237</v>
      </c>
    </row>
    <row r="1841" spans="1:14">
      <c r="A1841" s="1" t="s">
        <v>759</v>
      </c>
      <c r="B1841" s="1" t="s">
        <v>612</v>
      </c>
      <c r="C1841" s="230">
        <v>45895.593055497688</v>
      </c>
      <c r="D1841" s="230">
        <v>45895.593055497688</v>
      </c>
      <c r="E1841" s="230">
        <v>45895.628472164353</v>
      </c>
      <c r="F1841" s="224">
        <f t="shared" si="28"/>
        <v>3.5416666665696539E-2</v>
      </c>
      <c r="G1841" s="225" t="s">
        <v>637</v>
      </c>
      <c r="H1841" s="225" t="s">
        <v>644</v>
      </c>
      <c r="I1841" s="225" t="s">
        <v>770</v>
      </c>
      <c r="J1841" s="225" t="s">
        <v>771</v>
      </c>
      <c r="K1841" s="1" t="s">
        <v>1236</v>
      </c>
      <c r="L1841" s="1" t="s">
        <v>773</v>
      </c>
      <c r="M1841" s="241" t="s">
        <v>618</v>
      </c>
      <c r="N1841" s="28" t="s">
        <v>1237</v>
      </c>
    </row>
    <row r="1842" spans="1:14">
      <c r="A1842" s="1" t="s">
        <v>850</v>
      </c>
      <c r="B1842" s="1" t="s">
        <v>612</v>
      </c>
      <c r="C1842" s="230">
        <v>45895.593055497688</v>
      </c>
      <c r="D1842" s="230">
        <v>45895.593055497688</v>
      </c>
      <c r="E1842" s="230">
        <v>45895.628472164353</v>
      </c>
      <c r="F1842" s="224">
        <f t="shared" si="28"/>
        <v>3.5416666665696539E-2</v>
      </c>
      <c r="G1842" s="225" t="s">
        <v>637</v>
      </c>
      <c r="H1842" s="225" t="s">
        <v>644</v>
      </c>
      <c r="I1842" s="225" t="s">
        <v>770</v>
      </c>
      <c r="J1842" s="225" t="s">
        <v>771</v>
      </c>
      <c r="K1842" s="1" t="s">
        <v>1236</v>
      </c>
      <c r="L1842" s="1" t="s">
        <v>773</v>
      </c>
      <c r="M1842" s="241" t="s">
        <v>618</v>
      </c>
      <c r="N1842" s="28" t="s">
        <v>1237</v>
      </c>
    </row>
    <row r="1843" spans="1:14">
      <c r="A1843" s="1" t="s">
        <v>862</v>
      </c>
      <c r="B1843" s="1" t="s">
        <v>612</v>
      </c>
      <c r="C1843" s="230">
        <v>45895.593055497688</v>
      </c>
      <c r="D1843" s="230">
        <v>45895.593055497688</v>
      </c>
      <c r="E1843" s="230">
        <v>45895.628472164353</v>
      </c>
      <c r="F1843" s="224">
        <f t="shared" si="28"/>
        <v>3.5416666665696539E-2</v>
      </c>
      <c r="G1843" s="225" t="s">
        <v>637</v>
      </c>
      <c r="H1843" s="225" t="s">
        <v>644</v>
      </c>
      <c r="I1843" s="225" t="s">
        <v>770</v>
      </c>
      <c r="J1843" s="225" t="s">
        <v>771</v>
      </c>
      <c r="K1843" s="1" t="s">
        <v>1236</v>
      </c>
      <c r="L1843" s="1" t="s">
        <v>773</v>
      </c>
      <c r="M1843" s="241" t="s">
        <v>618</v>
      </c>
      <c r="N1843" s="28" t="s">
        <v>1237</v>
      </c>
    </row>
    <row r="1844" spans="1:14">
      <c r="A1844" s="1" t="s">
        <v>870</v>
      </c>
      <c r="B1844" s="1" t="s">
        <v>612</v>
      </c>
      <c r="C1844" s="230">
        <v>45895.593055497688</v>
      </c>
      <c r="D1844" s="230">
        <v>45895.593055497688</v>
      </c>
      <c r="E1844" s="230">
        <v>45895.628472164353</v>
      </c>
      <c r="F1844" s="224">
        <f t="shared" si="28"/>
        <v>3.5416666665696539E-2</v>
      </c>
      <c r="G1844" s="225" t="s">
        <v>637</v>
      </c>
      <c r="H1844" s="225" t="s">
        <v>644</v>
      </c>
      <c r="I1844" s="225" t="s">
        <v>770</v>
      </c>
      <c r="J1844" s="225" t="s">
        <v>771</v>
      </c>
      <c r="K1844" s="1" t="s">
        <v>1236</v>
      </c>
      <c r="L1844" s="1" t="s">
        <v>773</v>
      </c>
      <c r="M1844" s="241" t="s">
        <v>618</v>
      </c>
      <c r="N1844" s="28" t="s">
        <v>1237</v>
      </c>
    </row>
    <row r="1845" spans="1:14">
      <c r="A1845" s="1" t="s">
        <v>643</v>
      </c>
      <c r="B1845" s="1" t="s">
        <v>612</v>
      </c>
      <c r="C1845" s="230">
        <v>45895.593055497688</v>
      </c>
      <c r="D1845" s="230">
        <v>45895.593055497688</v>
      </c>
      <c r="E1845" s="230">
        <v>45895.628472164353</v>
      </c>
      <c r="F1845" s="224">
        <f t="shared" si="28"/>
        <v>3.5416666665696539E-2</v>
      </c>
      <c r="G1845" s="225" t="s">
        <v>637</v>
      </c>
      <c r="H1845" s="225" t="s">
        <v>644</v>
      </c>
      <c r="I1845" s="225" t="s">
        <v>770</v>
      </c>
      <c r="J1845" s="225" t="s">
        <v>771</v>
      </c>
      <c r="K1845" s="1" t="s">
        <v>1236</v>
      </c>
      <c r="L1845" s="1" t="s">
        <v>773</v>
      </c>
      <c r="M1845" s="241" t="s">
        <v>618</v>
      </c>
      <c r="N1845" s="28" t="s">
        <v>1237</v>
      </c>
    </row>
    <row r="1846" spans="1:14">
      <c r="A1846" s="1" t="s">
        <v>759</v>
      </c>
      <c r="B1846" s="1" t="s">
        <v>612</v>
      </c>
      <c r="C1846" s="230">
        <v>45895.593055497688</v>
      </c>
      <c r="D1846" s="230">
        <v>45895.593055497688</v>
      </c>
      <c r="E1846" s="230">
        <v>45895.628472164353</v>
      </c>
      <c r="F1846" s="224">
        <f t="shared" si="28"/>
        <v>3.5416666665696539E-2</v>
      </c>
      <c r="G1846" s="225" t="s">
        <v>637</v>
      </c>
      <c r="H1846" s="225" t="s">
        <v>644</v>
      </c>
      <c r="I1846" s="225" t="s">
        <v>770</v>
      </c>
      <c r="J1846" s="225" t="s">
        <v>771</v>
      </c>
      <c r="K1846" s="1" t="s">
        <v>1236</v>
      </c>
      <c r="L1846" s="1" t="s">
        <v>773</v>
      </c>
      <c r="M1846" s="241" t="s">
        <v>618</v>
      </c>
      <c r="N1846" s="28" t="s">
        <v>1237</v>
      </c>
    </row>
    <row r="1847" spans="1:14">
      <c r="A1847" s="1" t="s">
        <v>850</v>
      </c>
      <c r="B1847" s="1" t="s">
        <v>612</v>
      </c>
      <c r="C1847" s="230">
        <v>45895.593055497688</v>
      </c>
      <c r="D1847" s="230">
        <v>45895.593055497688</v>
      </c>
      <c r="E1847" s="230">
        <v>45895.628472164353</v>
      </c>
      <c r="F1847" s="224">
        <f t="shared" si="28"/>
        <v>3.5416666665696539E-2</v>
      </c>
      <c r="G1847" s="225" t="s">
        <v>637</v>
      </c>
      <c r="H1847" s="225" t="s">
        <v>644</v>
      </c>
      <c r="I1847" s="225" t="s">
        <v>770</v>
      </c>
      <c r="J1847" s="225" t="s">
        <v>771</v>
      </c>
      <c r="K1847" s="1" t="s">
        <v>1236</v>
      </c>
      <c r="L1847" s="1" t="s">
        <v>773</v>
      </c>
      <c r="M1847" s="241" t="s">
        <v>618</v>
      </c>
      <c r="N1847" s="28" t="s">
        <v>1237</v>
      </c>
    </row>
    <row r="1848" spans="1:14">
      <c r="A1848" s="1" t="s">
        <v>748</v>
      </c>
      <c r="B1848" s="1" t="s">
        <v>758</v>
      </c>
      <c r="C1848" s="230">
        <v>45895.593055497688</v>
      </c>
      <c r="D1848" s="230">
        <v>45895.593055497688</v>
      </c>
      <c r="E1848" s="230">
        <v>45895.628472164353</v>
      </c>
      <c r="F1848" s="224">
        <f t="shared" si="28"/>
        <v>3.5416666665696539E-2</v>
      </c>
      <c r="G1848" s="225" t="s">
        <v>637</v>
      </c>
      <c r="H1848" s="225" t="s">
        <v>644</v>
      </c>
      <c r="I1848" s="225" t="s">
        <v>770</v>
      </c>
      <c r="J1848" s="225" t="s">
        <v>771</v>
      </c>
      <c r="K1848" s="1" t="s">
        <v>1236</v>
      </c>
      <c r="L1848" s="1" t="s">
        <v>773</v>
      </c>
      <c r="M1848" s="241" t="s">
        <v>618</v>
      </c>
      <c r="N1848" s="28" t="s">
        <v>1237</v>
      </c>
    </row>
    <row r="1849" spans="1:14">
      <c r="A1849" s="1" t="s">
        <v>748</v>
      </c>
      <c r="B1849" s="1" t="s">
        <v>728</v>
      </c>
      <c r="C1849" s="230">
        <v>45895.593055497688</v>
      </c>
      <c r="D1849" s="230">
        <v>45895.593055497688</v>
      </c>
      <c r="E1849" s="230">
        <v>45895.628472164353</v>
      </c>
      <c r="F1849" s="224">
        <f t="shared" si="28"/>
        <v>3.5416666665696539E-2</v>
      </c>
      <c r="G1849" s="225" t="s">
        <v>637</v>
      </c>
      <c r="H1849" s="225" t="s">
        <v>644</v>
      </c>
      <c r="I1849" s="225" t="s">
        <v>770</v>
      </c>
      <c r="J1849" s="225" t="s">
        <v>771</v>
      </c>
      <c r="K1849" s="1" t="s">
        <v>1236</v>
      </c>
      <c r="L1849" s="1" t="s">
        <v>773</v>
      </c>
      <c r="M1849" s="241" t="s">
        <v>618</v>
      </c>
      <c r="N1849" s="28" t="s">
        <v>1237</v>
      </c>
    </row>
    <row r="1850" spans="1:14">
      <c r="A1850" s="1" t="s">
        <v>748</v>
      </c>
      <c r="B1850" s="1" t="s">
        <v>754</v>
      </c>
      <c r="C1850" s="230">
        <v>45895.593055497688</v>
      </c>
      <c r="D1850" s="230">
        <v>45895.593055497688</v>
      </c>
      <c r="E1850" s="230">
        <v>45895.628472164353</v>
      </c>
      <c r="F1850" s="224">
        <f t="shared" si="28"/>
        <v>3.5416666665696539E-2</v>
      </c>
      <c r="G1850" s="225" t="s">
        <v>637</v>
      </c>
      <c r="H1850" s="225" t="s">
        <v>644</v>
      </c>
      <c r="I1850" s="225" t="s">
        <v>770</v>
      </c>
      <c r="J1850" s="225" t="s">
        <v>771</v>
      </c>
      <c r="K1850" s="1" t="s">
        <v>1236</v>
      </c>
      <c r="L1850" s="1" t="s">
        <v>773</v>
      </c>
      <c r="M1850" s="241" t="s">
        <v>618</v>
      </c>
      <c r="N1850" s="28" t="s">
        <v>1237</v>
      </c>
    </row>
    <row r="1851" spans="1:14">
      <c r="A1851" s="1" t="s">
        <v>748</v>
      </c>
      <c r="B1851" s="1" t="s">
        <v>749</v>
      </c>
      <c r="C1851" s="230">
        <v>45895.593055497688</v>
      </c>
      <c r="D1851" s="230">
        <v>45895.593055497688</v>
      </c>
      <c r="E1851" s="230">
        <v>45895.628472164353</v>
      </c>
      <c r="F1851" s="224">
        <f t="shared" si="28"/>
        <v>3.5416666665696539E-2</v>
      </c>
      <c r="G1851" s="225" t="s">
        <v>637</v>
      </c>
      <c r="H1851" s="225" t="s">
        <v>644</v>
      </c>
      <c r="I1851" s="225" t="s">
        <v>770</v>
      </c>
      <c r="J1851" s="225" t="s">
        <v>771</v>
      </c>
      <c r="K1851" s="1" t="s">
        <v>1236</v>
      </c>
      <c r="L1851" s="1" t="s">
        <v>773</v>
      </c>
      <c r="M1851" s="241" t="s">
        <v>618</v>
      </c>
      <c r="N1851" s="28" t="s">
        <v>1237</v>
      </c>
    </row>
    <row r="1852" spans="1:14">
      <c r="A1852" s="1" t="s">
        <v>748</v>
      </c>
      <c r="B1852" s="1" t="s">
        <v>757</v>
      </c>
      <c r="C1852" s="230">
        <v>45895.593055497688</v>
      </c>
      <c r="D1852" s="230">
        <v>45895.593055497688</v>
      </c>
      <c r="E1852" s="230">
        <v>45895.628472164353</v>
      </c>
      <c r="F1852" s="224">
        <f t="shared" si="28"/>
        <v>3.5416666665696539E-2</v>
      </c>
      <c r="G1852" s="225" t="s">
        <v>637</v>
      </c>
      <c r="H1852" s="225" t="s">
        <v>644</v>
      </c>
      <c r="I1852" s="225" t="s">
        <v>770</v>
      </c>
      <c r="J1852" s="225" t="s">
        <v>771</v>
      </c>
      <c r="K1852" s="1" t="s">
        <v>1236</v>
      </c>
      <c r="L1852" s="1" t="s">
        <v>773</v>
      </c>
      <c r="M1852" s="241" t="s">
        <v>618</v>
      </c>
      <c r="N1852" s="28" t="s">
        <v>1237</v>
      </c>
    </row>
    <row r="1853" spans="1:14">
      <c r="A1853" s="1" t="s">
        <v>748</v>
      </c>
      <c r="B1853" s="1" t="s">
        <v>756</v>
      </c>
      <c r="C1853" s="230">
        <v>45895.593055497688</v>
      </c>
      <c r="D1853" s="230">
        <v>45895.593055497688</v>
      </c>
      <c r="E1853" s="230">
        <v>45895.628472164353</v>
      </c>
      <c r="F1853" s="224">
        <f t="shared" si="28"/>
        <v>3.5416666665696539E-2</v>
      </c>
      <c r="G1853" s="225" t="s">
        <v>637</v>
      </c>
      <c r="H1853" s="225" t="s">
        <v>644</v>
      </c>
      <c r="I1853" s="225" t="s">
        <v>770</v>
      </c>
      <c r="J1853" s="225" t="s">
        <v>771</v>
      </c>
      <c r="K1853" s="1" t="s">
        <v>1236</v>
      </c>
      <c r="L1853" s="1" t="s">
        <v>773</v>
      </c>
      <c r="M1853" s="241" t="s">
        <v>618</v>
      </c>
      <c r="N1853" s="28" t="s">
        <v>1237</v>
      </c>
    </row>
    <row r="1854" spans="1:14">
      <c r="A1854" s="1" t="s">
        <v>748</v>
      </c>
      <c r="B1854" s="1" t="s">
        <v>1140</v>
      </c>
      <c r="C1854" s="230">
        <v>45895.593055497688</v>
      </c>
      <c r="D1854" s="230">
        <v>45895.593055497688</v>
      </c>
      <c r="E1854" s="230">
        <v>45895.628472164353</v>
      </c>
      <c r="F1854" s="224">
        <f t="shared" si="28"/>
        <v>3.5416666665696539E-2</v>
      </c>
      <c r="G1854" s="225" t="s">
        <v>637</v>
      </c>
      <c r="H1854" s="225" t="s">
        <v>644</v>
      </c>
      <c r="I1854" s="225" t="s">
        <v>770</v>
      </c>
      <c r="J1854" s="225" t="s">
        <v>771</v>
      </c>
      <c r="K1854" s="1" t="s">
        <v>1236</v>
      </c>
      <c r="L1854" s="1" t="s">
        <v>773</v>
      </c>
      <c r="M1854" s="241" t="s">
        <v>618</v>
      </c>
      <c r="N1854" s="28" t="s">
        <v>1237</v>
      </c>
    </row>
    <row r="1855" spans="1:14">
      <c r="A1855" s="225" t="s">
        <v>706</v>
      </c>
      <c r="B1855" s="227" t="s">
        <v>723</v>
      </c>
      <c r="C1855" s="230">
        <v>45895.593055497688</v>
      </c>
      <c r="D1855" s="230">
        <v>45895.593055497688</v>
      </c>
      <c r="E1855" s="230">
        <v>45895.628472164353</v>
      </c>
      <c r="F1855" s="224">
        <f t="shared" si="28"/>
        <v>3.5416666665696539E-2</v>
      </c>
      <c r="G1855" s="225" t="s">
        <v>637</v>
      </c>
      <c r="H1855" s="225" t="s">
        <v>644</v>
      </c>
      <c r="I1855" s="225" t="s">
        <v>770</v>
      </c>
      <c r="J1855" s="225" t="s">
        <v>771</v>
      </c>
      <c r="K1855" s="1" t="s">
        <v>1236</v>
      </c>
      <c r="L1855" s="1" t="s">
        <v>773</v>
      </c>
      <c r="M1855" s="241" t="s">
        <v>618</v>
      </c>
      <c r="N1855" s="28" t="s">
        <v>1237</v>
      </c>
    </row>
    <row r="1856" spans="1:14">
      <c r="A1856" s="225" t="s">
        <v>706</v>
      </c>
      <c r="B1856" s="227" t="s">
        <v>717</v>
      </c>
      <c r="C1856" s="230">
        <v>45895.593055497688</v>
      </c>
      <c r="D1856" s="230">
        <v>45895.593055497688</v>
      </c>
      <c r="E1856" s="230">
        <v>45895.628472164353</v>
      </c>
      <c r="F1856" s="224">
        <f t="shared" si="28"/>
        <v>3.5416666665696539E-2</v>
      </c>
      <c r="G1856" s="225" t="s">
        <v>637</v>
      </c>
      <c r="H1856" s="225" t="s">
        <v>644</v>
      </c>
      <c r="I1856" s="225" t="s">
        <v>770</v>
      </c>
      <c r="J1856" s="225" t="s">
        <v>771</v>
      </c>
      <c r="K1856" s="1" t="s">
        <v>1236</v>
      </c>
      <c r="L1856" s="1" t="s">
        <v>773</v>
      </c>
      <c r="M1856" s="241" t="s">
        <v>618</v>
      </c>
      <c r="N1856" s="28" t="s">
        <v>1237</v>
      </c>
    </row>
    <row r="1857" spans="1:14">
      <c r="A1857" s="225" t="s">
        <v>706</v>
      </c>
      <c r="B1857" s="227" t="s">
        <v>728</v>
      </c>
      <c r="C1857" s="230">
        <v>45895.593055497688</v>
      </c>
      <c r="D1857" s="230">
        <v>45895.593055497688</v>
      </c>
      <c r="E1857" s="230">
        <v>45895.628472164353</v>
      </c>
      <c r="F1857" s="224">
        <f t="shared" si="28"/>
        <v>3.5416666665696539E-2</v>
      </c>
      <c r="G1857" s="225" t="s">
        <v>637</v>
      </c>
      <c r="H1857" s="225" t="s">
        <v>644</v>
      </c>
      <c r="I1857" s="225" t="s">
        <v>770</v>
      </c>
      <c r="J1857" s="225" t="s">
        <v>771</v>
      </c>
      <c r="K1857" s="1" t="s">
        <v>1236</v>
      </c>
      <c r="L1857" s="1" t="s">
        <v>773</v>
      </c>
      <c r="M1857" s="241" t="s">
        <v>618</v>
      </c>
      <c r="N1857" s="28" t="s">
        <v>1237</v>
      </c>
    </row>
    <row r="1858" spans="1:14">
      <c r="A1858" s="225" t="s">
        <v>706</v>
      </c>
      <c r="B1858" s="227" t="s">
        <v>713</v>
      </c>
      <c r="C1858" s="230">
        <v>45895.593055497688</v>
      </c>
      <c r="D1858" s="230">
        <v>45895.593055497688</v>
      </c>
      <c r="E1858" s="230">
        <v>45895.628472164353</v>
      </c>
      <c r="F1858" s="224">
        <f t="shared" ref="F1858:F1886" si="29">E1858-D1858</f>
        <v>3.5416666665696539E-2</v>
      </c>
      <c r="G1858" s="225" t="s">
        <v>637</v>
      </c>
      <c r="H1858" s="225" t="s">
        <v>644</v>
      </c>
      <c r="I1858" s="225" t="s">
        <v>770</v>
      </c>
      <c r="J1858" s="225" t="s">
        <v>771</v>
      </c>
      <c r="K1858" s="1" t="s">
        <v>1236</v>
      </c>
      <c r="L1858" s="1" t="s">
        <v>773</v>
      </c>
      <c r="M1858" s="241" t="s">
        <v>618</v>
      </c>
      <c r="N1858" s="28" t="s">
        <v>1237</v>
      </c>
    </row>
    <row r="1859" spans="1:14">
      <c r="A1859" s="225" t="s">
        <v>706</v>
      </c>
      <c r="B1859" s="227" t="s">
        <v>716</v>
      </c>
      <c r="C1859" s="230">
        <v>45895.593055497688</v>
      </c>
      <c r="D1859" s="230">
        <v>45895.593055497688</v>
      </c>
      <c r="E1859" s="230">
        <v>45895.628472164353</v>
      </c>
      <c r="F1859" s="224">
        <f t="shared" si="29"/>
        <v>3.5416666665696539E-2</v>
      </c>
      <c r="G1859" s="225" t="s">
        <v>637</v>
      </c>
      <c r="H1859" s="225" t="s">
        <v>644</v>
      </c>
      <c r="I1859" s="225" t="s">
        <v>770</v>
      </c>
      <c r="J1859" s="225" t="s">
        <v>771</v>
      </c>
      <c r="K1859" s="1" t="s">
        <v>1236</v>
      </c>
      <c r="L1859" s="1" t="s">
        <v>773</v>
      </c>
      <c r="M1859" s="241" t="s">
        <v>618</v>
      </c>
      <c r="N1859" s="28" t="s">
        <v>1237</v>
      </c>
    </row>
    <row r="1860" spans="1:14">
      <c r="A1860" s="225" t="s">
        <v>706</v>
      </c>
      <c r="B1860" s="227" t="s">
        <v>724</v>
      </c>
      <c r="C1860" s="230">
        <v>45895.593055497688</v>
      </c>
      <c r="D1860" s="230">
        <v>45895.593055497688</v>
      </c>
      <c r="E1860" s="230">
        <v>45895.628472164353</v>
      </c>
      <c r="F1860" s="224">
        <f t="shared" si="29"/>
        <v>3.5416666665696539E-2</v>
      </c>
      <c r="G1860" s="225" t="s">
        <v>637</v>
      </c>
      <c r="H1860" s="225" t="s">
        <v>644</v>
      </c>
      <c r="I1860" s="225" t="s">
        <v>770</v>
      </c>
      <c r="J1860" s="225" t="s">
        <v>771</v>
      </c>
      <c r="K1860" s="1" t="s">
        <v>1236</v>
      </c>
      <c r="L1860" s="1" t="s">
        <v>773</v>
      </c>
      <c r="M1860" s="241" t="s">
        <v>618</v>
      </c>
      <c r="N1860" s="28" t="s">
        <v>1237</v>
      </c>
    </row>
    <row r="1861" spans="1:14">
      <c r="A1861" s="225" t="s">
        <v>706</v>
      </c>
      <c r="B1861" s="227" t="s">
        <v>721</v>
      </c>
      <c r="C1861" s="230">
        <v>45895.593055497688</v>
      </c>
      <c r="D1861" s="230">
        <v>45895.593055497688</v>
      </c>
      <c r="E1861" s="230">
        <v>45895.628472164353</v>
      </c>
      <c r="F1861" s="224">
        <f t="shared" si="29"/>
        <v>3.5416666665696539E-2</v>
      </c>
      <c r="G1861" s="225" t="s">
        <v>637</v>
      </c>
      <c r="H1861" s="225" t="s">
        <v>644</v>
      </c>
      <c r="I1861" s="225" t="s">
        <v>770</v>
      </c>
      <c r="J1861" s="225" t="s">
        <v>771</v>
      </c>
      <c r="K1861" s="1" t="s">
        <v>1236</v>
      </c>
      <c r="L1861" s="1" t="s">
        <v>773</v>
      </c>
      <c r="M1861" s="241" t="s">
        <v>618</v>
      </c>
      <c r="N1861" s="28" t="s">
        <v>1237</v>
      </c>
    </row>
    <row r="1862" spans="1:14">
      <c r="A1862" s="225" t="s">
        <v>706</v>
      </c>
      <c r="B1862" s="227" t="s">
        <v>715</v>
      </c>
      <c r="C1862" s="230">
        <v>45895.593055497688</v>
      </c>
      <c r="D1862" s="230">
        <v>45895.593055497688</v>
      </c>
      <c r="E1862" s="230">
        <v>45895.628472164353</v>
      </c>
      <c r="F1862" s="224">
        <f t="shared" si="29"/>
        <v>3.5416666665696539E-2</v>
      </c>
      <c r="G1862" s="225" t="s">
        <v>637</v>
      </c>
      <c r="H1862" s="225" t="s">
        <v>644</v>
      </c>
      <c r="I1862" s="225" t="s">
        <v>770</v>
      </c>
      <c r="J1862" s="225" t="s">
        <v>771</v>
      </c>
      <c r="K1862" s="1" t="s">
        <v>1236</v>
      </c>
      <c r="L1862" s="1" t="s">
        <v>773</v>
      </c>
      <c r="M1862" s="241" t="s">
        <v>618</v>
      </c>
      <c r="N1862" s="28" t="s">
        <v>1237</v>
      </c>
    </row>
    <row r="1863" spans="1:14">
      <c r="A1863" s="225" t="s">
        <v>706</v>
      </c>
      <c r="B1863" s="1" t="s">
        <v>727</v>
      </c>
      <c r="C1863" s="230">
        <v>45895.593055497688</v>
      </c>
      <c r="D1863" s="230">
        <v>45895.593055497688</v>
      </c>
      <c r="E1863" s="230">
        <v>45895.628472164353</v>
      </c>
      <c r="F1863" s="224">
        <f t="shared" si="29"/>
        <v>3.5416666665696539E-2</v>
      </c>
      <c r="G1863" s="225" t="s">
        <v>637</v>
      </c>
      <c r="H1863" s="225" t="s">
        <v>644</v>
      </c>
      <c r="I1863" s="225" t="s">
        <v>770</v>
      </c>
      <c r="J1863" s="225" t="s">
        <v>771</v>
      </c>
      <c r="K1863" s="1" t="s">
        <v>1236</v>
      </c>
      <c r="L1863" s="1" t="s">
        <v>773</v>
      </c>
      <c r="M1863" s="241" t="s">
        <v>618</v>
      </c>
      <c r="N1863" s="28" t="s">
        <v>1237</v>
      </c>
    </row>
    <row r="1864" spans="1:14">
      <c r="A1864" s="225" t="s">
        <v>706</v>
      </c>
      <c r="B1864" s="227" t="s">
        <v>725</v>
      </c>
      <c r="C1864" s="230">
        <v>45895.593055497688</v>
      </c>
      <c r="D1864" s="230">
        <v>45895.593055497688</v>
      </c>
      <c r="E1864" s="230">
        <v>45895.628472164353</v>
      </c>
      <c r="F1864" s="224">
        <f t="shared" si="29"/>
        <v>3.5416666665696539E-2</v>
      </c>
      <c r="G1864" s="225" t="s">
        <v>637</v>
      </c>
      <c r="H1864" s="225" t="s">
        <v>644</v>
      </c>
      <c r="I1864" s="225" t="s">
        <v>770</v>
      </c>
      <c r="J1864" s="225" t="s">
        <v>771</v>
      </c>
      <c r="K1864" s="1" t="s">
        <v>1236</v>
      </c>
      <c r="L1864" s="1" t="s">
        <v>773</v>
      </c>
      <c r="M1864" s="241" t="s">
        <v>618</v>
      </c>
      <c r="N1864" s="28" t="s">
        <v>1237</v>
      </c>
    </row>
    <row r="1865" spans="1:14">
      <c r="A1865" s="225" t="s">
        <v>706</v>
      </c>
      <c r="B1865" s="222" t="s">
        <v>714</v>
      </c>
      <c r="C1865" s="230">
        <v>45895.593055497688</v>
      </c>
      <c r="D1865" s="230">
        <v>45895.593055497688</v>
      </c>
      <c r="E1865" s="230">
        <v>45895.628472164353</v>
      </c>
      <c r="F1865" s="224">
        <f t="shared" si="29"/>
        <v>3.5416666665696539E-2</v>
      </c>
      <c r="G1865" s="225" t="s">
        <v>637</v>
      </c>
      <c r="H1865" s="225" t="s">
        <v>644</v>
      </c>
      <c r="I1865" s="225" t="s">
        <v>770</v>
      </c>
      <c r="J1865" s="225" t="s">
        <v>771</v>
      </c>
      <c r="K1865" s="1" t="s">
        <v>1236</v>
      </c>
      <c r="L1865" s="1" t="s">
        <v>773</v>
      </c>
      <c r="M1865" s="241" t="s">
        <v>618</v>
      </c>
      <c r="N1865" s="28" t="s">
        <v>1237</v>
      </c>
    </row>
    <row r="1866" spans="1:14">
      <c r="A1866" s="225" t="s">
        <v>706</v>
      </c>
      <c r="B1866" s="222" t="s">
        <v>718</v>
      </c>
      <c r="C1866" s="230">
        <v>45895.593055497688</v>
      </c>
      <c r="D1866" s="230">
        <v>45895.593055497688</v>
      </c>
      <c r="E1866" s="230">
        <v>45895.628472164353</v>
      </c>
      <c r="F1866" s="224">
        <f t="shared" si="29"/>
        <v>3.5416666665696539E-2</v>
      </c>
      <c r="G1866" s="225" t="s">
        <v>637</v>
      </c>
      <c r="H1866" s="225" t="s">
        <v>644</v>
      </c>
      <c r="I1866" s="225" t="s">
        <v>770</v>
      </c>
      <c r="J1866" s="225" t="s">
        <v>771</v>
      </c>
      <c r="K1866" s="1" t="s">
        <v>1236</v>
      </c>
      <c r="L1866" s="1" t="s">
        <v>773</v>
      </c>
      <c r="M1866" s="241" t="s">
        <v>618</v>
      </c>
      <c r="N1866" s="28" t="s">
        <v>1237</v>
      </c>
    </row>
    <row r="1867" spans="1:14">
      <c r="A1867" s="225" t="s">
        <v>706</v>
      </c>
      <c r="B1867" s="123" t="s">
        <v>722</v>
      </c>
      <c r="C1867" s="230">
        <v>45895.593055497688</v>
      </c>
      <c r="D1867" s="230">
        <v>45895.593055497688</v>
      </c>
      <c r="E1867" s="230">
        <v>45895.628472164353</v>
      </c>
      <c r="F1867" s="224">
        <f t="shared" si="29"/>
        <v>3.5416666665696539E-2</v>
      </c>
      <c r="G1867" s="225" t="s">
        <v>637</v>
      </c>
      <c r="H1867" s="225" t="s">
        <v>644</v>
      </c>
      <c r="I1867" s="225" t="s">
        <v>770</v>
      </c>
      <c r="J1867" s="225" t="s">
        <v>771</v>
      </c>
      <c r="K1867" s="1" t="s">
        <v>1236</v>
      </c>
      <c r="L1867" s="1" t="s">
        <v>773</v>
      </c>
      <c r="M1867" s="241" t="s">
        <v>618</v>
      </c>
      <c r="N1867" s="28" t="s">
        <v>1237</v>
      </c>
    </row>
    <row r="1868" spans="1:14">
      <c r="A1868" s="225" t="s">
        <v>706</v>
      </c>
      <c r="B1868" s="123" t="s">
        <v>707</v>
      </c>
      <c r="C1868" s="230">
        <v>45895.593055497688</v>
      </c>
      <c r="D1868" s="230">
        <v>45895.593055497688</v>
      </c>
      <c r="E1868" s="230">
        <v>45895.628472164353</v>
      </c>
      <c r="F1868" s="224">
        <f t="shared" si="29"/>
        <v>3.5416666665696539E-2</v>
      </c>
      <c r="G1868" s="225" t="s">
        <v>637</v>
      </c>
      <c r="H1868" s="225" t="s">
        <v>644</v>
      </c>
      <c r="I1868" s="225" t="s">
        <v>770</v>
      </c>
      <c r="J1868" s="225" t="s">
        <v>771</v>
      </c>
      <c r="K1868" s="1" t="s">
        <v>1236</v>
      </c>
      <c r="L1868" s="1" t="s">
        <v>773</v>
      </c>
      <c r="M1868" s="241" t="s">
        <v>618</v>
      </c>
      <c r="N1868" s="28" t="s">
        <v>1237</v>
      </c>
    </row>
    <row r="1869" spans="1:14">
      <c r="A1869" s="225" t="s">
        <v>706</v>
      </c>
      <c r="B1869" s="123" t="s">
        <v>712</v>
      </c>
      <c r="C1869" s="230">
        <v>45895.593055497688</v>
      </c>
      <c r="D1869" s="230">
        <v>45895.593055497688</v>
      </c>
      <c r="E1869" s="230">
        <v>45895.628472164353</v>
      </c>
      <c r="F1869" s="224">
        <f t="shared" si="29"/>
        <v>3.5416666665696539E-2</v>
      </c>
      <c r="G1869" s="225" t="s">
        <v>637</v>
      </c>
      <c r="H1869" s="225" t="s">
        <v>644</v>
      </c>
      <c r="I1869" s="225" t="s">
        <v>770</v>
      </c>
      <c r="J1869" s="225" t="s">
        <v>771</v>
      </c>
      <c r="K1869" s="1" t="s">
        <v>1236</v>
      </c>
      <c r="L1869" s="1" t="s">
        <v>773</v>
      </c>
      <c r="M1869" s="241" t="s">
        <v>618</v>
      </c>
      <c r="N1869" s="28" t="s">
        <v>1237</v>
      </c>
    </row>
    <row r="1870" spans="1:14">
      <c r="A1870" s="225" t="s">
        <v>706</v>
      </c>
      <c r="B1870" s="123" t="s">
        <v>719</v>
      </c>
      <c r="C1870" s="230">
        <v>45895.593055497688</v>
      </c>
      <c r="D1870" s="230">
        <v>45895.593055497688</v>
      </c>
      <c r="E1870" s="230">
        <v>45895.628472164353</v>
      </c>
      <c r="F1870" s="224">
        <f t="shared" si="29"/>
        <v>3.5416666665696539E-2</v>
      </c>
      <c r="G1870" s="225" t="s">
        <v>637</v>
      </c>
      <c r="H1870" s="225" t="s">
        <v>644</v>
      </c>
      <c r="I1870" s="225" t="s">
        <v>770</v>
      </c>
      <c r="J1870" s="225" t="s">
        <v>771</v>
      </c>
      <c r="K1870" s="1" t="s">
        <v>1236</v>
      </c>
      <c r="L1870" s="1" t="s">
        <v>773</v>
      </c>
      <c r="M1870" s="241" t="s">
        <v>618</v>
      </c>
      <c r="N1870" s="28" t="s">
        <v>1237</v>
      </c>
    </row>
    <row r="1871" spans="1:14">
      <c r="A1871" s="225" t="s">
        <v>706</v>
      </c>
      <c r="B1871" s="123" t="s">
        <v>726</v>
      </c>
      <c r="C1871" s="230">
        <v>45895.593055497688</v>
      </c>
      <c r="D1871" s="230">
        <v>45895.593055497688</v>
      </c>
      <c r="E1871" s="230">
        <v>45895.628472164353</v>
      </c>
      <c r="F1871" s="224">
        <f t="shared" si="29"/>
        <v>3.5416666665696539E-2</v>
      </c>
      <c r="G1871" s="225" t="s">
        <v>637</v>
      </c>
      <c r="H1871" s="225" t="s">
        <v>644</v>
      </c>
      <c r="I1871" s="225" t="s">
        <v>770</v>
      </c>
      <c r="J1871" s="225" t="s">
        <v>771</v>
      </c>
      <c r="K1871" s="1" t="s">
        <v>1236</v>
      </c>
      <c r="L1871" s="1" t="s">
        <v>773</v>
      </c>
      <c r="M1871" s="241" t="s">
        <v>618</v>
      </c>
      <c r="N1871" s="28" t="s">
        <v>1237</v>
      </c>
    </row>
    <row r="1872" spans="1:14">
      <c r="A1872" s="225" t="s">
        <v>706</v>
      </c>
      <c r="B1872" s="123" t="s">
        <v>720</v>
      </c>
      <c r="C1872" s="230">
        <v>45895.593055497688</v>
      </c>
      <c r="D1872" s="230">
        <v>45895.593055497688</v>
      </c>
      <c r="E1872" s="230">
        <v>45895.628472164353</v>
      </c>
      <c r="F1872" s="224">
        <f t="shared" si="29"/>
        <v>3.5416666665696539E-2</v>
      </c>
      <c r="G1872" s="225" t="s">
        <v>637</v>
      </c>
      <c r="H1872" s="225" t="s">
        <v>644</v>
      </c>
      <c r="I1872" s="225" t="s">
        <v>770</v>
      </c>
      <c r="J1872" s="225" t="s">
        <v>771</v>
      </c>
      <c r="K1872" s="1" t="s">
        <v>1236</v>
      </c>
      <c r="L1872" s="1" t="s">
        <v>773</v>
      </c>
      <c r="M1872" s="241" t="s">
        <v>618</v>
      </c>
      <c r="N1872" s="28" t="s">
        <v>1237</v>
      </c>
    </row>
    <row r="1873" spans="1:14">
      <c r="A1873" s="227" t="s">
        <v>960</v>
      </c>
      <c r="B1873" s="123" t="s">
        <v>961</v>
      </c>
      <c r="C1873" s="230">
        <v>45895.593055497688</v>
      </c>
      <c r="D1873" s="230">
        <v>45895.593055497688</v>
      </c>
      <c r="E1873" s="230">
        <v>45895.628472164353</v>
      </c>
      <c r="F1873" s="224">
        <f t="shared" si="29"/>
        <v>3.5416666665696539E-2</v>
      </c>
      <c r="G1873" s="225" t="s">
        <v>637</v>
      </c>
      <c r="H1873" s="225" t="s">
        <v>644</v>
      </c>
      <c r="I1873" s="225" t="s">
        <v>770</v>
      </c>
      <c r="J1873" s="225" t="s">
        <v>771</v>
      </c>
      <c r="K1873" s="1" t="s">
        <v>1236</v>
      </c>
      <c r="L1873" s="1" t="s">
        <v>773</v>
      </c>
      <c r="M1873" s="241" t="s">
        <v>618</v>
      </c>
      <c r="N1873" s="28" t="s">
        <v>1237</v>
      </c>
    </row>
    <row r="1874" spans="1:14">
      <c r="A1874" s="227" t="s">
        <v>960</v>
      </c>
      <c r="B1874" s="123" t="s">
        <v>962</v>
      </c>
      <c r="C1874" s="230">
        <v>45895.593055497688</v>
      </c>
      <c r="D1874" s="230">
        <v>45895.593055497688</v>
      </c>
      <c r="E1874" s="230">
        <v>45895.628472164353</v>
      </c>
      <c r="F1874" s="224">
        <f t="shared" si="29"/>
        <v>3.5416666665696539E-2</v>
      </c>
      <c r="G1874" s="225" t="s">
        <v>637</v>
      </c>
      <c r="H1874" s="225" t="s">
        <v>644</v>
      </c>
      <c r="I1874" s="225" t="s">
        <v>770</v>
      </c>
      <c r="J1874" s="225" t="s">
        <v>771</v>
      </c>
      <c r="K1874" s="1" t="s">
        <v>1236</v>
      </c>
      <c r="L1874" s="1" t="s">
        <v>773</v>
      </c>
      <c r="M1874" s="241" t="s">
        <v>618</v>
      </c>
      <c r="N1874" s="28" t="s">
        <v>1237</v>
      </c>
    </row>
    <row r="1875" spans="1:14">
      <c r="A1875" s="227" t="s">
        <v>960</v>
      </c>
      <c r="B1875" s="123" t="s">
        <v>963</v>
      </c>
      <c r="C1875" s="230">
        <v>45895.593055497688</v>
      </c>
      <c r="D1875" s="230">
        <v>45895.593055497688</v>
      </c>
      <c r="E1875" s="230">
        <v>45895.628472164353</v>
      </c>
      <c r="F1875" s="224">
        <f t="shared" si="29"/>
        <v>3.5416666665696539E-2</v>
      </c>
      <c r="G1875" s="225" t="s">
        <v>637</v>
      </c>
      <c r="H1875" s="225" t="s">
        <v>644</v>
      </c>
      <c r="I1875" s="225" t="s">
        <v>770</v>
      </c>
      <c r="J1875" s="225" t="s">
        <v>771</v>
      </c>
      <c r="K1875" s="1" t="s">
        <v>1236</v>
      </c>
      <c r="L1875" s="1" t="s">
        <v>773</v>
      </c>
      <c r="M1875" s="241" t="s">
        <v>618</v>
      </c>
      <c r="N1875" s="28" t="s">
        <v>1237</v>
      </c>
    </row>
    <row r="1876" spans="1:14">
      <c r="A1876" s="227" t="s">
        <v>960</v>
      </c>
      <c r="B1876" s="246" t="s">
        <v>964</v>
      </c>
      <c r="C1876" s="230">
        <v>45895.593055497688</v>
      </c>
      <c r="D1876" s="230">
        <v>45895.593055497688</v>
      </c>
      <c r="E1876" s="230">
        <v>45895.628472164353</v>
      </c>
      <c r="F1876" s="224">
        <f t="shared" si="29"/>
        <v>3.5416666665696539E-2</v>
      </c>
      <c r="G1876" s="225" t="s">
        <v>637</v>
      </c>
      <c r="H1876" s="225" t="s">
        <v>644</v>
      </c>
      <c r="I1876" s="225" t="s">
        <v>770</v>
      </c>
      <c r="J1876" s="225" t="s">
        <v>771</v>
      </c>
      <c r="K1876" s="1" t="s">
        <v>1236</v>
      </c>
      <c r="L1876" s="1" t="s">
        <v>773</v>
      </c>
      <c r="M1876" s="241" t="s">
        <v>618</v>
      </c>
      <c r="N1876" s="28" t="s">
        <v>1237</v>
      </c>
    </row>
    <row r="1877" spans="1:14">
      <c r="A1877" s="225" t="s">
        <v>965</v>
      </c>
      <c r="B1877" s="123" t="s">
        <v>966</v>
      </c>
      <c r="C1877" s="230">
        <v>45895.593055497688</v>
      </c>
      <c r="D1877" s="230">
        <v>45895.593055497688</v>
      </c>
      <c r="E1877" s="230">
        <v>45895.628472164353</v>
      </c>
      <c r="F1877" s="224">
        <f t="shared" si="29"/>
        <v>3.5416666665696539E-2</v>
      </c>
      <c r="G1877" s="225" t="s">
        <v>637</v>
      </c>
      <c r="H1877" s="225" t="s">
        <v>644</v>
      </c>
      <c r="I1877" s="225" t="s">
        <v>770</v>
      </c>
      <c r="J1877" s="225" t="s">
        <v>771</v>
      </c>
      <c r="K1877" s="1" t="s">
        <v>1236</v>
      </c>
      <c r="L1877" s="1" t="s">
        <v>773</v>
      </c>
      <c r="M1877" s="241" t="s">
        <v>618</v>
      </c>
      <c r="N1877" s="28" t="s">
        <v>1237</v>
      </c>
    </row>
    <row r="1878" spans="1:14">
      <c r="A1878" s="225" t="s">
        <v>965</v>
      </c>
      <c r="B1878" s="123" t="s">
        <v>967</v>
      </c>
      <c r="C1878" s="230">
        <v>45895.593055497688</v>
      </c>
      <c r="D1878" s="230">
        <v>45895.593055497688</v>
      </c>
      <c r="E1878" s="230">
        <v>45895.628472164353</v>
      </c>
      <c r="F1878" s="224">
        <f t="shared" si="29"/>
        <v>3.5416666665696539E-2</v>
      </c>
      <c r="G1878" s="225" t="s">
        <v>637</v>
      </c>
      <c r="H1878" s="225" t="s">
        <v>644</v>
      </c>
      <c r="I1878" s="225" t="s">
        <v>770</v>
      </c>
      <c r="J1878" s="225" t="s">
        <v>771</v>
      </c>
      <c r="K1878" s="1" t="s">
        <v>1236</v>
      </c>
      <c r="L1878" s="1" t="s">
        <v>773</v>
      </c>
      <c r="M1878" s="241" t="s">
        <v>618</v>
      </c>
      <c r="N1878" s="28" t="s">
        <v>1237</v>
      </c>
    </row>
    <row r="1879" spans="1:14">
      <c r="A1879" s="225" t="s">
        <v>965</v>
      </c>
      <c r="B1879" s="123" t="s">
        <v>968</v>
      </c>
      <c r="C1879" s="230">
        <v>45895.593055497688</v>
      </c>
      <c r="D1879" s="230">
        <v>45895.593055497688</v>
      </c>
      <c r="E1879" s="230">
        <v>45895.628472164353</v>
      </c>
      <c r="F1879" s="224">
        <f t="shared" si="29"/>
        <v>3.5416666665696539E-2</v>
      </c>
      <c r="G1879" s="225" t="s">
        <v>637</v>
      </c>
      <c r="H1879" s="225" t="s">
        <v>644</v>
      </c>
      <c r="I1879" s="225" t="s">
        <v>770</v>
      </c>
      <c r="J1879" s="225" t="s">
        <v>771</v>
      </c>
      <c r="K1879" s="1" t="s">
        <v>1236</v>
      </c>
      <c r="L1879" s="1" t="s">
        <v>773</v>
      </c>
      <c r="M1879" s="241" t="s">
        <v>618</v>
      </c>
      <c r="N1879" s="28" t="s">
        <v>1237</v>
      </c>
    </row>
    <row r="1880" spans="1:14">
      <c r="A1880" s="225" t="s">
        <v>965</v>
      </c>
      <c r="B1880" s="123" t="s">
        <v>969</v>
      </c>
      <c r="C1880" s="230">
        <v>45895.593055497688</v>
      </c>
      <c r="D1880" s="230">
        <v>45895.593055497688</v>
      </c>
      <c r="E1880" s="230">
        <v>45895.628472164353</v>
      </c>
      <c r="F1880" s="224">
        <f t="shared" si="29"/>
        <v>3.5416666665696539E-2</v>
      </c>
      <c r="G1880" s="225" t="s">
        <v>637</v>
      </c>
      <c r="H1880" s="225" t="s">
        <v>644</v>
      </c>
      <c r="I1880" s="225" t="s">
        <v>770</v>
      </c>
      <c r="J1880" s="225" t="s">
        <v>771</v>
      </c>
      <c r="K1880" s="1" t="s">
        <v>1236</v>
      </c>
      <c r="L1880" s="1" t="s">
        <v>773</v>
      </c>
      <c r="M1880" s="241" t="s">
        <v>618</v>
      </c>
      <c r="N1880" s="28" t="s">
        <v>1237</v>
      </c>
    </row>
    <row r="1881" spans="1:14">
      <c r="A1881" s="1" t="s">
        <v>862</v>
      </c>
      <c r="B1881" s="1" t="s">
        <v>612</v>
      </c>
      <c r="C1881" s="230">
        <v>45895.593055555553</v>
      </c>
      <c r="D1881" s="230">
        <v>45895.593055555553</v>
      </c>
      <c r="E1881" s="230">
        <v>45895.628472222219</v>
      </c>
      <c r="F1881" s="224">
        <f t="shared" si="29"/>
        <v>3.5416666665696539E-2</v>
      </c>
      <c r="G1881" s="225" t="s">
        <v>637</v>
      </c>
      <c r="H1881" s="225" t="s">
        <v>644</v>
      </c>
      <c r="I1881" s="225" t="s">
        <v>770</v>
      </c>
      <c r="J1881" s="225" t="s">
        <v>771</v>
      </c>
      <c r="K1881" s="1" t="s">
        <v>1236</v>
      </c>
      <c r="L1881" s="1" t="s">
        <v>773</v>
      </c>
      <c r="M1881" s="241" t="s">
        <v>618</v>
      </c>
      <c r="N1881" s="28" t="s">
        <v>1237</v>
      </c>
    </row>
    <row r="1882" spans="1:14">
      <c r="A1882" s="1" t="s">
        <v>870</v>
      </c>
      <c r="B1882" s="1" t="s">
        <v>612</v>
      </c>
      <c r="C1882" s="230">
        <v>45895.593055555553</v>
      </c>
      <c r="D1882" s="230">
        <v>45895.593055555553</v>
      </c>
      <c r="E1882" s="230">
        <v>45895.628472222219</v>
      </c>
      <c r="F1882" s="224">
        <f t="shared" si="29"/>
        <v>3.5416666665696539E-2</v>
      </c>
      <c r="G1882" s="225" t="s">
        <v>637</v>
      </c>
      <c r="H1882" s="225" t="s">
        <v>644</v>
      </c>
      <c r="I1882" s="225" t="s">
        <v>770</v>
      </c>
      <c r="J1882" s="225" t="s">
        <v>771</v>
      </c>
      <c r="K1882" s="1" t="s">
        <v>1236</v>
      </c>
      <c r="L1882" s="1" t="s">
        <v>773</v>
      </c>
      <c r="M1882" s="241" t="s">
        <v>618</v>
      </c>
      <c r="N1882" s="28" t="s">
        <v>1237</v>
      </c>
    </row>
    <row r="1883" spans="1:14">
      <c r="A1883" s="225" t="s">
        <v>860</v>
      </c>
      <c r="B1883" s="28" t="s">
        <v>658</v>
      </c>
      <c r="C1883" s="230">
        <v>45896.267361111109</v>
      </c>
      <c r="D1883" s="230">
        <v>45896.267361111109</v>
      </c>
      <c r="E1883" s="230">
        <v>45896.350694444445</v>
      </c>
      <c r="F1883" s="224">
        <f t="shared" si="29"/>
        <v>8.3333333335758653E-2</v>
      </c>
      <c r="G1883" s="225" t="s">
        <v>637</v>
      </c>
      <c r="H1883" s="225" t="s">
        <v>644</v>
      </c>
      <c r="I1883" s="225" t="s">
        <v>645</v>
      </c>
      <c r="J1883" s="225" t="s">
        <v>646</v>
      </c>
      <c r="K1883" s="1" t="s">
        <v>1189</v>
      </c>
      <c r="L1883" s="1" t="s">
        <v>648</v>
      </c>
      <c r="M1883" s="241" t="s">
        <v>618</v>
      </c>
      <c r="N1883" s="28" t="s">
        <v>1190</v>
      </c>
    </row>
    <row r="1884" spans="1:14">
      <c r="A1884" s="225" t="s">
        <v>860</v>
      </c>
      <c r="B1884" s="28" t="s">
        <v>651</v>
      </c>
      <c r="C1884" s="230">
        <v>45896.267361111109</v>
      </c>
      <c r="D1884" s="230">
        <v>45896.267361111109</v>
      </c>
      <c r="E1884" s="230">
        <v>45896.350694444445</v>
      </c>
      <c r="F1884" s="224">
        <f t="shared" si="29"/>
        <v>8.3333333335758653E-2</v>
      </c>
      <c r="G1884" s="225" t="s">
        <v>637</v>
      </c>
      <c r="H1884" s="225" t="s">
        <v>644</v>
      </c>
      <c r="I1884" s="225" t="s">
        <v>645</v>
      </c>
      <c r="J1884" s="225" t="s">
        <v>646</v>
      </c>
      <c r="K1884" s="1" t="s">
        <v>1189</v>
      </c>
      <c r="L1884" s="1" t="s">
        <v>648</v>
      </c>
      <c r="M1884" s="241" t="s">
        <v>618</v>
      </c>
      <c r="N1884" s="28" t="s">
        <v>1190</v>
      </c>
    </row>
    <row r="1885" spans="1:14">
      <c r="A1885" s="225" t="s">
        <v>860</v>
      </c>
      <c r="B1885" s="28" t="s">
        <v>659</v>
      </c>
      <c r="C1885" s="230">
        <v>45896.267361111109</v>
      </c>
      <c r="D1885" s="230">
        <v>45896.267361111109</v>
      </c>
      <c r="E1885" s="230">
        <v>45896.350694444445</v>
      </c>
      <c r="F1885" s="224">
        <f t="shared" si="29"/>
        <v>8.3333333335758653E-2</v>
      </c>
      <c r="G1885" s="225" t="s">
        <v>637</v>
      </c>
      <c r="H1885" s="225" t="s">
        <v>644</v>
      </c>
      <c r="I1885" s="225" t="s">
        <v>645</v>
      </c>
      <c r="J1885" s="225" t="s">
        <v>646</v>
      </c>
      <c r="K1885" s="1" t="s">
        <v>1189</v>
      </c>
      <c r="L1885" s="1" t="s">
        <v>648</v>
      </c>
      <c r="M1885" s="241" t="s">
        <v>618</v>
      </c>
      <c r="N1885" s="28" t="s">
        <v>1190</v>
      </c>
    </row>
    <row r="1886" spans="1:14">
      <c r="A1886" s="225" t="s">
        <v>860</v>
      </c>
      <c r="B1886" s="28" t="s">
        <v>622</v>
      </c>
      <c r="C1886" s="230">
        <v>45896.267361111109</v>
      </c>
      <c r="D1886" s="230">
        <v>45896.267361111109</v>
      </c>
      <c r="E1886" s="230">
        <v>45896.350694444445</v>
      </c>
      <c r="F1886" s="224">
        <f t="shared" si="29"/>
        <v>8.3333333335758653E-2</v>
      </c>
      <c r="G1886" s="225" t="s">
        <v>637</v>
      </c>
      <c r="H1886" s="225" t="s">
        <v>644</v>
      </c>
      <c r="I1886" s="225" t="s">
        <v>645</v>
      </c>
      <c r="J1886" s="225" t="s">
        <v>646</v>
      </c>
      <c r="K1886" s="1" t="s">
        <v>1189</v>
      </c>
      <c r="L1886" s="1" t="s">
        <v>648</v>
      </c>
      <c r="M1886" s="241" t="s">
        <v>618</v>
      </c>
      <c r="N1886" s="28" t="s">
        <v>1190</v>
      </c>
    </row>
    <row r="1887" spans="1:14">
      <c r="A1887" s="247" t="s">
        <v>748</v>
      </c>
      <c r="B1887" s="247" t="s">
        <v>758</v>
      </c>
      <c r="C1887" s="248">
        <v>45896.274305555555</v>
      </c>
      <c r="D1887" s="248">
        <v>45896.274305555555</v>
      </c>
      <c r="E1887" s="248"/>
      <c r="F1887" s="247"/>
      <c r="G1887" s="249" t="s">
        <v>637</v>
      </c>
      <c r="H1887" s="249" t="s">
        <v>644</v>
      </c>
      <c r="I1887" s="249" t="s">
        <v>770</v>
      </c>
      <c r="J1887" s="249" t="s">
        <v>771</v>
      </c>
      <c r="K1887" s="247" t="s">
        <v>1236</v>
      </c>
      <c r="L1887" s="247" t="s">
        <v>773</v>
      </c>
      <c r="M1887" s="290" t="s">
        <v>618</v>
      </c>
      <c r="N1887" s="250" t="s">
        <v>1237</v>
      </c>
    </row>
    <row r="1888" spans="1:14">
      <c r="A1888" s="247" t="s">
        <v>748</v>
      </c>
      <c r="B1888" s="247" t="s">
        <v>728</v>
      </c>
      <c r="C1888" s="248">
        <v>45896.274305555555</v>
      </c>
      <c r="D1888" s="248">
        <v>45896.274305555555</v>
      </c>
      <c r="E1888" s="248"/>
      <c r="F1888" s="247"/>
      <c r="G1888" s="249" t="s">
        <v>637</v>
      </c>
      <c r="H1888" s="249" t="s">
        <v>644</v>
      </c>
      <c r="I1888" s="249" t="s">
        <v>770</v>
      </c>
      <c r="J1888" s="249" t="s">
        <v>771</v>
      </c>
      <c r="K1888" s="247" t="s">
        <v>1236</v>
      </c>
      <c r="L1888" s="247" t="s">
        <v>773</v>
      </c>
      <c r="M1888" s="290" t="s">
        <v>618</v>
      </c>
      <c r="N1888" s="250" t="s">
        <v>1237</v>
      </c>
    </row>
    <row r="1889" spans="1:14">
      <c r="A1889" s="247" t="s">
        <v>748</v>
      </c>
      <c r="B1889" s="247" t="s">
        <v>754</v>
      </c>
      <c r="C1889" s="248">
        <v>45896.274305555555</v>
      </c>
      <c r="D1889" s="248">
        <v>45896.274305555555</v>
      </c>
      <c r="E1889" s="248"/>
      <c r="F1889" s="247"/>
      <c r="G1889" s="249" t="s">
        <v>637</v>
      </c>
      <c r="H1889" s="249" t="s">
        <v>644</v>
      </c>
      <c r="I1889" s="249" t="s">
        <v>770</v>
      </c>
      <c r="J1889" s="249" t="s">
        <v>771</v>
      </c>
      <c r="K1889" s="247" t="s">
        <v>1236</v>
      </c>
      <c r="L1889" s="247" t="s">
        <v>773</v>
      </c>
      <c r="M1889" s="290" t="s">
        <v>618</v>
      </c>
      <c r="N1889" s="250" t="s">
        <v>1237</v>
      </c>
    </row>
    <row r="1890" spans="1:14">
      <c r="A1890" s="247" t="s">
        <v>748</v>
      </c>
      <c r="B1890" s="247" t="s">
        <v>749</v>
      </c>
      <c r="C1890" s="248">
        <v>45896.274305555555</v>
      </c>
      <c r="D1890" s="248">
        <v>45896.274305555555</v>
      </c>
      <c r="E1890" s="248"/>
      <c r="F1890" s="247"/>
      <c r="G1890" s="249" t="s">
        <v>637</v>
      </c>
      <c r="H1890" s="249" t="s">
        <v>644</v>
      </c>
      <c r="I1890" s="249" t="s">
        <v>770</v>
      </c>
      <c r="J1890" s="249" t="s">
        <v>771</v>
      </c>
      <c r="K1890" s="247" t="s">
        <v>1236</v>
      </c>
      <c r="L1890" s="247" t="s">
        <v>773</v>
      </c>
      <c r="M1890" s="290" t="s">
        <v>618</v>
      </c>
      <c r="N1890" s="250" t="s">
        <v>1237</v>
      </c>
    </row>
    <row r="1891" spans="1:14">
      <c r="A1891" s="247" t="s">
        <v>748</v>
      </c>
      <c r="B1891" s="247" t="s">
        <v>757</v>
      </c>
      <c r="C1891" s="248">
        <v>45896.274305555555</v>
      </c>
      <c r="D1891" s="248">
        <v>45896.274305555555</v>
      </c>
      <c r="E1891" s="248"/>
      <c r="F1891" s="247"/>
      <c r="G1891" s="249" t="s">
        <v>637</v>
      </c>
      <c r="H1891" s="249" t="s">
        <v>644</v>
      </c>
      <c r="I1891" s="249" t="s">
        <v>770</v>
      </c>
      <c r="J1891" s="249" t="s">
        <v>771</v>
      </c>
      <c r="K1891" s="247" t="s">
        <v>1236</v>
      </c>
      <c r="L1891" s="247" t="s">
        <v>773</v>
      </c>
      <c r="M1891" s="290" t="s">
        <v>618</v>
      </c>
      <c r="N1891" s="250" t="s">
        <v>1237</v>
      </c>
    </row>
    <row r="1892" spans="1:14">
      <c r="A1892" s="247" t="s">
        <v>748</v>
      </c>
      <c r="B1892" s="247" t="s">
        <v>756</v>
      </c>
      <c r="C1892" s="248">
        <v>45896.274305555555</v>
      </c>
      <c r="D1892" s="248">
        <v>45896.274305555555</v>
      </c>
      <c r="E1892" s="248"/>
      <c r="F1892" s="247"/>
      <c r="G1892" s="249" t="s">
        <v>637</v>
      </c>
      <c r="H1892" s="249" t="s">
        <v>644</v>
      </c>
      <c r="I1892" s="249" t="s">
        <v>770</v>
      </c>
      <c r="J1892" s="249" t="s">
        <v>771</v>
      </c>
      <c r="K1892" s="247" t="s">
        <v>1236</v>
      </c>
      <c r="L1892" s="247" t="s">
        <v>773</v>
      </c>
      <c r="M1892" s="290" t="s">
        <v>618</v>
      </c>
      <c r="N1892" s="250" t="s">
        <v>1237</v>
      </c>
    </row>
    <row r="1893" spans="1:14">
      <c r="A1893" s="247" t="s">
        <v>748</v>
      </c>
      <c r="B1893" s="247" t="s">
        <v>1140</v>
      </c>
      <c r="C1893" s="248">
        <v>45896.274305555555</v>
      </c>
      <c r="D1893" s="248">
        <v>45896.274305555555</v>
      </c>
      <c r="E1893" s="248"/>
      <c r="F1893" s="247"/>
      <c r="G1893" s="249" t="s">
        <v>637</v>
      </c>
      <c r="H1893" s="249" t="s">
        <v>644</v>
      </c>
      <c r="I1893" s="249" t="s">
        <v>770</v>
      </c>
      <c r="J1893" s="249" t="s">
        <v>771</v>
      </c>
      <c r="K1893" s="247" t="s">
        <v>1236</v>
      </c>
      <c r="L1893" s="247" t="s">
        <v>773</v>
      </c>
      <c r="M1893" s="290" t="s">
        <v>618</v>
      </c>
      <c r="N1893" s="250" t="s">
        <v>1237</v>
      </c>
    </row>
    <row r="1894" spans="1:14">
      <c r="A1894" s="249" t="s">
        <v>706</v>
      </c>
      <c r="B1894" s="252" t="s">
        <v>723</v>
      </c>
      <c r="C1894" s="248">
        <v>45896.274305555555</v>
      </c>
      <c r="D1894" s="248">
        <v>45896.274305555555</v>
      </c>
      <c r="E1894" s="248"/>
      <c r="F1894" s="247"/>
      <c r="G1894" s="249" t="s">
        <v>637</v>
      </c>
      <c r="H1894" s="249" t="s">
        <v>644</v>
      </c>
      <c r="I1894" s="249" t="s">
        <v>770</v>
      </c>
      <c r="J1894" s="249" t="s">
        <v>771</v>
      </c>
      <c r="K1894" s="247" t="s">
        <v>1236</v>
      </c>
      <c r="L1894" s="247" t="s">
        <v>773</v>
      </c>
      <c r="M1894" s="290" t="s">
        <v>618</v>
      </c>
      <c r="N1894" s="250" t="s">
        <v>1237</v>
      </c>
    </row>
    <row r="1895" spans="1:14">
      <c r="A1895" s="249" t="s">
        <v>706</v>
      </c>
      <c r="B1895" s="252" t="s">
        <v>717</v>
      </c>
      <c r="C1895" s="248">
        <v>45896.274305555555</v>
      </c>
      <c r="D1895" s="248">
        <v>45896.274305555555</v>
      </c>
      <c r="E1895" s="248"/>
      <c r="F1895" s="247"/>
      <c r="G1895" s="249" t="s">
        <v>637</v>
      </c>
      <c r="H1895" s="249" t="s">
        <v>644</v>
      </c>
      <c r="I1895" s="249" t="s">
        <v>770</v>
      </c>
      <c r="J1895" s="249" t="s">
        <v>771</v>
      </c>
      <c r="K1895" s="247" t="s">
        <v>1236</v>
      </c>
      <c r="L1895" s="247" t="s">
        <v>773</v>
      </c>
      <c r="M1895" s="290" t="s">
        <v>618</v>
      </c>
      <c r="N1895" s="250" t="s">
        <v>1237</v>
      </c>
    </row>
    <row r="1896" spans="1:14">
      <c r="A1896" s="249" t="s">
        <v>706</v>
      </c>
      <c r="B1896" s="252" t="s">
        <v>728</v>
      </c>
      <c r="C1896" s="248">
        <v>45896.274305555555</v>
      </c>
      <c r="D1896" s="248">
        <v>45896.274305555555</v>
      </c>
      <c r="E1896" s="248"/>
      <c r="F1896" s="247"/>
      <c r="G1896" s="249" t="s">
        <v>637</v>
      </c>
      <c r="H1896" s="249" t="s">
        <v>644</v>
      </c>
      <c r="I1896" s="249" t="s">
        <v>770</v>
      </c>
      <c r="J1896" s="249" t="s">
        <v>771</v>
      </c>
      <c r="K1896" s="247" t="s">
        <v>1236</v>
      </c>
      <c r="L1896" s="247" t="s">
        <v>773</v>
      </c>
      <c r="M1896" s="290" t="s">
        <v>618</v>
      </c>
      <c r="N1896" s="250" t="s">
        <v>1237</v>
      </c>
    </row>
    <row r="1897" spans="1:14">
      <c r="A1897" s="249" t="s">
        <v>706</v>
      </c>
      <c r="B1897" s="252" t="s">
        <v>713</v>
      </c>
      <c r="C1897" s="248">
        <v>45896.274305555555</v>
      </c>
      <c r="D1897" s="248">
        <v>45896.274305555555</v>
      </c>
      <c r="E1897" s="248"/>
      <c r="F1897" s="247"/>
      <c r="G1897" s="249" t="s">
        <v>637</v>
      </c>
      <c r="H1897" s="249" t="s">
        <v>644</v>
      </c>
      <c r="I1897" s="249" t="s">
        <v>770</v>
      </c>
      <c r="J1897" s="249" t="s">
        <v>771</v>
      </c>
      <c r="K1897" s="247" t="s">
        <v>1236</v>
      </c>
      <c r="L1897" s="247" t="s">
        <v>773</v>
      </c>
      <c r="M1897" s="290" t="s">
        <v>618</v>
      </c>
      <c r="N1897" s="250" t="s">
        <v>1237</v>
      </c>
    </row>
    <row r="1898" spans="1:14">
      <c r="A1898" s="249" t="s">
        <v>706</v>
      </c>
      <c r="B1898" s="252" t="s">
        <v>716</v>
      </c>
      <c r="C1898" s="248">
        <v>45896.274305555555</v>
      </c>
      <c r="D1898" s="248">
        <v>45896.274305555555</v>
      </c>
      <c r="E1898" s="248"/>
      <c r="F1898" s="247"/>
      <c r="G1898" s="249" t="s">
        <v>637</v>
      </c>
      <c r="H1898" s="249" t="s">
        <v>644</v>
      </c>
      <c r="I1898" s="249" t="s">
        <v>770</v>
      </c>
      <c r="J1898" s="249" t="s">
        <v>771</v>
      </c>
      <c r="K1898" s="247" t="s">
        <v>1236</v>
      </c>
      <c r="L1898" s="247" t="s">
        <v>773</v>
      </c>
      <c r="M1898" s="290" t="s">
        <v>618</v>
      </c>
      <c r="N1898" s="250" t="s">
        <v>1237</v>
      </c>
    </row>
    <row r="1899" spans="1:14">
      <c r="A1899" s="249" t="s">
        <v>706</v>
      </c>
      <c r="B1899" s="252" t="s">
        <v>724</v>
      </c>
      <c r="C1899" s="248">
        <v>45896.274305555555</v>
      </c>
      <c r="D1899" s="248">
        <v>45896.274305555555</v>
      </c>
      <c r="E1899" s="248"/>
      <c r="F1899" s="247"/>
      <c r="G1899" s="249" t="s">
        <v>637</v>
      </c>
      <c r="H1899" s="249" t="s">
        <v>644</v>
      </c>
      <c r="I1899" s="249" t="s">
        <v>770</v>
      </c>
      <c r="J1899" s="249" t="s">
        <v>771</v>
      </c>
      <c r="K1899" s="247" t="s">
        <v>1236</v>
      </c>
      <c r="L1899" s="247" t="s">
        <v>773</v>
      </c>
      <c r="M1899" s="290" t="s">
        <v>618</v>
      </c>
      <c r="N1899" s="250" t="s">
        <v>1237</v>
      </c>
    </row>
    <row r="1900" spans="1:14">
      <c r="A1900" s="249" t="s">
        <v>706</v>
      </c>
      <c r="B1900" s="252" t="s">
        <v>721</v>
      </c>
      <c r="C1900" s="248">
        <v>45896.274305555555</v>
      </c>
      <c r="D1900" s="248">
        <v>45896.274305555555</v>
      </c>
      <c r="E1900" s="248"/>
      <c r="F1900" s="247"/>
      <c r="G1900" s="249" t="s">
        <v>637</v>
      </c>
      <c r="H1900" s="249" t="s">
        <v>644</v>
      </c>
      <c r="I1900" s="249" t="s">
        <v>770</v>
      </c>
      <c r="J1900" s="249" t="s">
        <v>771</v>
      </c>
      <c r="K1900" s="247" t="s">
        <v>1236</v>
      </c>
      <c r="L1900" s="247" t="s">
        <v>773</v>
      </c>
      <c r="M1900" s="290" t="s">
        <v>618</v>
      </c>
      <c r="N1900" s="250" t="s">
        <v>1237</v>
      </c>
    </row>
    <row r="1901" spans="1:14">
      <c r="A1901" s="249" t="s">
        <v>706</v>
      </c>
      <c r="B1901" s="252" t="s">
        <v>715</v>
      </c>
      <c r="C1901" s="248">
        <v>45896.274305555555</v>
      </c>
      <c r="D1901" s="248">
        <v>45896.274305555555</v>
      </c>
      <c r="E1901" s="248"/>
      <c r="F1901" s="247"/>
      <c r="G1901" s="249" t="s">
        <v>637</v>
      </c>
      <c r="H1901" s="249" t="s">
        <v>644</v>
      </c>
      <c r="I1901" s="249" t="s">
        <v>770</v>
      </c>
      <c r="J1901" s="249" t="s">
        <v>771</v>
      </c>
      <c r="K1901" s="247" t="s">
        <v>1236</v>
      </c>
      <c r="L1901" s="247" t="s">
        <v>773</v>
      </c>
      <c r="M1901" s="290" t="s">
        <v>618</v>
      </c>
      <c r="N1901" s="250" t="s">
        <v>1237</v>
      </c>
    </row>
    <row r="1902" spans="1:14">
      <c r="A1902" s="249" t="s">
        <v>706</v>
      </c>
      <c r="B1902" s="247" t="s">
        <v>727</v>
      </c>
      <c r="C1902" s="248">
        <v>45896.274305555555</v>
      </c>
      <c r="D1902" s="248">
        <v>45896.274305555555</v>
      </c>
      <c r="E1902" s="248"/>
      <c r="F1902" s="247"/>
      <c r="G1902" s="249" t="s">
        <v>637</v>
      </c>
      <c r="H1902" s="249" t="s">
        <v>644</v>
      </c>
      <c r="I1902" s="249" t="s">
        <v>770</v>
      </c>
      <c r="J1902" s="249" t="s">
        <v>771</v>
      </c>
      <c r="K1902" s="247" t="s">
        <v>1236</v>
      </c>
      <c r="L1902" s="247" t="s">
        <v>773</v>
      </c>
      <c r="M1902" s="290" t="s">
        <v>618</v>
      </c>
      <c r="N1902" s="250" t="s">
        <v>1237</v>
      </c>
    </row>
    <row r="1903" spans="1:14">
      <c r="A1903" s="249" t="s">
        <v>706</v>
      </c>
      <c r="B1903" s="252" t="s">
        <v>725</v>
      </c>
      <c r="C1903" s="248">
        <v>45896.274305555555</v>
      </c>
      <c r="D1903" s="248">
        <v>45896.274305555555</v>
      </c>
      <c r="E1903" s="248"/>
      <c r="F1903" s="247"/>
      <c r="G1903" s="249" t="s">
        <v>637</v>
      </c>
      <c r="H1903" s="249" t="s">
        <v>644</v>
      </c>
      <c r="I1903" s="249" t="s">
        <v>770</v>
      </c>
      <c r="J1903" s="249" t="s">
        <v>771</v>
      </c>
      <c r="K1903" s="247" t="s">
        <v>1236</v>
      </c>
      <c r="L1903" s="247" t="s">
        <v>773</v>
      </c>
      <c r="M1903" s="290" t="s">
        <v>618</v>
      </c>
      <c r="N1903" s="250" t="s">
        <v>1237</v>
      </c>
    </row>
    <row r="1904" spans="1:14">
      <c r="A1904" s="249" t="s">
        <v>706</v>
      </c>
      <c r="B1904" s="253" t="s">
        <v>714</v>
      </c>
      <c r="C1904" s="248">
        <v>45896.274305555555</v>
      </c>
      <c r="D1904" s="248">
        <v>45896.274305555555</v>
      </c>
      <c r="E1904" s="248"/>
      <c r="F1904" s="247"/>
      <c r="G1904" s="249" t="s">
        <v>637</v>
      </c>
      <c r="H1904" s="249" t="s">
        <v>644</v>
      </c>
      <c r="I1904" s="249" t="s">
        <v>770</v>
      </c>
      <c r="J1904" s="249" t="s">
        <v>771</v>
      </c>
      <c r="K1904" s="247" t="s">
        <v>1236</v>
      </c>
      <c r="L1904" s="247" t="s">
        <v>773</v>
      </c>
      <c r="M1904" s="290" t="s">
        <v>618</v>
      </c>
      <c r="N1904" s="250" t="s">
        <v>1237</v>
      </c>
    </row>
    <row r="1905" spans="1:14">
      <c r="A1905" s="249" t="s">
        <v>706</v>
      </c>
      <c r="B1905" s="253" t="s">
        <v>718</v>
      </c>
      <c r="C1905" s="248">
        <v>45896.274305555555</v>
      </c>
      <c r="D1905" s="248">
        <v>45896.274305555555</v>
      </c>
      <c r="E1905" s="248"/>
      <c r="F1905" s="247"/>
      <c r="G1905" s="249" t="s">
        <v>637</v>
      </c>
      <c r="H1905" s="249" t="s">
        <v>644</v>
      </c>
      <c r="I1905" s="249" t="s">
        <v>770</v>
      </c>
      <c r="J1905" s="249" t="s">
        <v>771</v>
      </c>
      <c r="K1905" s="247" t="s">
        <v>1236</v>
      </c>
      <c r="L1905" s="247" t="s">
        <v>773</v>
      </c>
      <c r="M1905" s="290" t="s">
        <v>618</v>
      </c>
      <c r="N1905" s="250" t="s">
        <v>1237</v>
      </c>
    </row>
    <row r="1906" spans="1:14">
      <c r="A1906" s="249" t="s">
        <v>706</v>
      </c>
      <c r="B1906" s="254" t="s">
        <v>722</v>
      </c>
      <c r="C1906" s="248">
        <v>45896.274305555555</v>
      </c>
      <c r="D1906" s="248">
        <v>45896.274305555555</v>
      </c>
      <c r="E1906" s="248"/>
      <c r="F1906" s="247"/>
      <c r="G1906" s="249" t="s">
        <v>637</v>
      </c>
      <c r="H1906" s="249" t="s">
        <v>644</v>
      </c>
      <c r="I1906" s="249" t="s">
        <v>770</v>
      </c>
      <c r="J1906" s="249" t="s">
        <v>771</v>
      </c>
      <c r="K1906" s="247" t="s">
        <v>1236</v>
      </c>
      <c r="L1906" s="247" t="s">
        <v>773</v>
      </c>
      <c r="M1906" s="290" t="s">
        <v>618</v>
      </c>
      <c r="N1906" s="250" t="s">
        <v>1237</v>
      </c>
    </row>
    <row r="1907" spans="1:14">
      <c r="A1907" s="249" t="s">
        <v>706</v>
      </c>
      <c r="B1907" s="254" t="s">
        <v>707</v>
      </c>
      <c r="C1907" s="248">
        <v>45896.274305555555</v>
      </c>
      <c r="D1907" s="248">
        <v>45896.274305555555</v>
      </c>
      <c r="E1907" s="248"/>
      <c r="F1907" s="247"/>
      <c r="G1907" s="249" t="s">
        <v>637</v>
      </c>
      <c r="H1907" s="249" t="s">
        <v>644</v>
      </c>
      <c r="I1907" s="249" t="s">
        <v>770</v>
      </c>
      <c r="J1907" s="249" t="s">
        <v>771</v>
      </c>
      <c r="K1907" s="247" t="s">
        <v>1236</v>
      </c>
      <c r="L1907" s="247" t="s">
        <v>773</v>
      </c>
      <c r="M1907" s="290" t="s">
        <v>618</v>
      </c>
      <c r="N1907" s="250" t="s">
        <v>1237</v>
      </c>
    </row>
    <row r="1908" spans="1:14">
      <c r="A1908" s="249" t="s">
        <v>706</v>
      </c>
      <c r="B1908" s="254" t="s">
        <v>712</v>
      </c>
      <c r="C1908" s="248">
        <v>45896.274305555555</v>
      </c>
      <c r="D1908" s="248">
        <v>45896.274305555555</v>
      </c>
      <c r="E1908" s="248"/>
      <c r="F1908" s="247"/>
      <c r="G1908" s="249" t="s">
        <v>637</v>
      </c>
      <c r="H1908" s="249" t="s">
        <v>644</v>
      </c>
      <c r="I1908" s="249" t="s">
        <v>770</v>
      </c>
      <c r="J1908" s="249" t="s">
        <v>771</v>
      </c>
      <c r="K1908" s="247" t="s">
        <v>1236</v>
      </c>
      <c r="L1908" s="247" t="s">
        <v>773</v>
      </c>
      <c r="M1908" s="290" t="s">
        <v>618</v>
      </c>
      <c r="N1908" s="250" t="s">
        <v>1237</v>
      </c>
    </row>
    <row r="1909" spans="1:14">
      <c r="A1909" s="249" t="s">
        <v>706</v>
      </c>
      <c r="B1909" s="254" t="s">
        <v>719</v>
      </c>
      <c r="C1909" s="248">
        <v>45896.274305555555</v>
      </c>
      <c r="D1909" s="248">
        <v>45896.274305555555</v>
      </c>
      <c r="E1909" s="248"/>
      <c r="F1909" s="247"/>
      <c r="G1909" s="249" t="s">
        <v>637</v>
      </c>
      <c r="H1909" s="249" t="s">
        <v>644</v>
      </c>
      <c r="I1909" s="249" t="s">
        <v>770</v>
      </c>
      <c r="J1909" s="249" t="s">
        <v>771</v>
      </c>
      <c r="K1909" s="247" t="s">
        <v>1236</v>
      </c>
      <c r="L1909" s="247" t="s">
        <v>773</v>
      </c>
      <c r="M1909" s="290" t="s">
        <v>618</v>
      </c>
      <c r="N1909" s="250" t="s">
        <v>1237</v>
      </c>
    </row>
    <row r="1910" spans="1:14">
      <c r="A1910" s="249" t="s">
        <v>706</v>
      </c>
      <c r="B1910" s="254" t="s">
        <v>726</v>
      </c>
      <c r="C1910" s="248">
        <v>45896.274305555555</v>
      </c>
      <c r="D1910" s="248">
        <v>45896.274305555555</v>
      </c>
      <c r="E1910" s="248"/>
      <c r="F1910" s="247"/>
      <c r="G1910" s="249" t="s">
        <v>637</v>
      </c>
      <c r="H1910" s="249" t="s">
        <v>644</v>
      </c>
      <c r="I1910" s="249" t="s">
        <v>770</v>
      </c>
      <c r="J1910" s="249" t="s">
        <v>771</v>
      </c>
      <c r="K1910" s="247" t="s">
        <v>1236</v>
      </c>
      <c r="L1910" s="247" t="s">
        <v>773</v>
      </c>
      <c r="M1910" s="290" t="s">
        <v>618</v>
      </c>
      <c r="N1910" s="250" t="s">
        <v>1237</v>
      </c>
    </row>
    <row r="1911" spans="1:14">
      <c r="A1911" s="249" t="s">
        <v>706</v>
      </c>
      <c r="B1911" s="254" t="s">
        <v>720</v>
      </c>
      <c r="C1911" s="248">
        <v>45896.274305555555</v>
      </c>
      <c r="D1911" s="248">
        <v>45896.274305555555</v>
      </c>
      <c r="E1911" s="248"/>
      <c r="F1911" s="247"/>
      <c r="G1911" s="249" t="s">
        <v>637</v>
      </c>
      <c r="H1911" s="249" t="s">
        <v>644</v>
      </c>
      <c r="I1911" s="249" t="s">
        <v>770</v>
      </c>
      <c r="J1911" s="249" t="s">
        <v>771</v>
      </c>
      <c r="K1911" s="247" t="s">
        <v>1236</v>
      </c>
      <c r="L1911" s="247" t="s">
        <v>773</v>
      </c>
      <c r="M1911" s="290" t="s">
        <v>618</v>
      </c>
      <c r="N1911" s="250" t="s">
        <v>1237</v>
      </c>
    </row>
    <row r="1912" spans="1:14">
      <c r="A1912" s="225" t="s">
        <v>823</v>
      </c>
      <c r="B1912" s="123" t="s">
        <v>828</v>
      </c>
      <c r="C1912" s="230">
        <v>45896.579861053244</v>
      </c>
      <c r="D1912" s="230">
        <v>45896.579861053244</v>
      </c>
      <c r="E1912" s="230">
        <v>45896.594444444447</v>
      </c>
      <c r="F1912" s="255">
        <f t="shared" ref="F1912:F1975" si="30">E1912-D1912</f>
        <v>1.458339120290475E-2</v>
      </c>
      <c r="G1912" s="1" t="s">
        <v>613</v>
      </c>
      <c r="I1912" s="1" t="s">
        <v>614</v>
      </c>
      <c r="J1912" s="1" t="s">
        <v>615</v>
      </c>
      <c r="K1912" s="1" t="s">
        <v>1197</v>
      </c>
      <c r="L1912" s="1" t="s">
        <v>655</v>
      </c>
      <c r="M1912" s="241" t="s">
        <v>656</v>
      </c>
      <c r="N1912" s="28" t="s">
        <v>1238</v>
      </c>
    </row>
    <row r="1913" spans="1:14">
      <c r="A1913" s="225" t="s">
        <v>823</v>
      </c>
      <c r="B1913" s="123" t="s">
        <v>829</v>
      </c>
      <c r="C1913" s="230">
        <v>45896.579861053244</v>
      </c>
      <c r="D1913" s="230">
        <v>45896.579861053244</v>
      </c>
      <c r="E1913" s="230">
        <v>45896.594444444447</v>
      </c>
      <c r="F1913" s="255">
        <f t="shared" si="30"/>
        <v>1.458339120290475E-2</v>
      </c>
      <c r="G1913" s="1" t="s">
        <v>613</v>
      </c>
      <c r="I1913" s="1" t="s">
        <v>614</v>
      </c>
      <c r="J1913" s="1" t="s">
        <v>615</v>
      </c>
      <c r="K1913" s="1" t="s">
        <v>1197</v>
      </c>
      <c r="L1913" s="1" t="s">
        <v>655</v>
      </c>
      <c r="M1913" s="241" t="s">
        <v>656</v>
      </c>
      <c r="N1913" s="28" t="s">
        <v>1238</v>
      </c>
    </row>
    <row r="1914" spans="1:14">
      <c r="A1914" s="225" t="s">
        <v>823</v>
      </c>
      <c r="B1914" s="123" t="s">
        <v>830</v>
      </c>
      <c r="C1914" s="230">
        <v>45896.579861053244</v>
      </c>
      <c r="D1914" s="230">
        <v>45896.579861053244</v>
      </c>
      <c r="E1914" s="230">
        <v>45896.594444444447</v>
      </c>
      <c r="F1914" s="255">
        <f t="shared" si="30"/>
        <v>1.458339120290475E-2</v>
      </c>
      <c r="G1914" s="1" t="s">
        <v>613</v>
      </c>
      <c r="I1914" s="1" t="s">
        <v>614</v>
      </c>
      <c r="J1914" s="1" t="s">
        <v>615</v>
      </c>
      <c r="K1914" s="1" t="s">
        <v>1197</v>
      </c>
      <c r="L1914" s="1" t="s">
        <v>655</v>
      </c>
      <c r="M1914" s="241" t="s">
        <v>656</v>
      </c>
      <c r="N1914" s="28" t="s">
        <v>1238</v>
      </c>
    </row>
    <row r="1915" spans="1:14">
      <c r="A1915" s="225" t="s">
        <v>831</v>
      </c>
      <c r="B1915" s="123" t="s">
        <v>832</v>
      </c>
      <c r="C1915" s="230">
        <v>45896.579861053244</v>
      </c>
      <c r="D1915" s="230">
        <v>45896.579861053244</v>
      </c>
      <c r="E1915" s="230">
        <v>45896.594444444447</v>
      </c>
      <c r="F1915" s="255">
        <f t="shared" si="30"/>
        <v>1.458339120290475E-2</v>
      </c>
      <c r="G1915" s="1" t="s">
        <v>613</v>
      </c>
      <c r="I1915" s="1" t="s">
        <v>614</v>
      </c>
      <c r="J1915" s="1" t="s">
        <v>615</v>
      </c>
      <c r="K1915" s="1" t="s">
        <v>1197</v>
      </c>
      <c r="L1915" s="1" t="s">
        <v>655</v>
      </c>
      <c r="M1915" s="241" t="s">
        <v>656</v>
      </c>
      <c r="N1915" s="28" t="s">
        <v>1238</v>
      </c>
    </row>
    <row r="1916" spans="1:14">
      <c r="A1916" s="225" t="s">
        <v>831</v>
      </c>
      <c r="B1916" s="123" t="s">
        <v>833</v>
      </c>
      <c r="C1916" s="230">
        <v>45896.579861053244</v>
      </c>
      <c r="D1916" s="230">
        <v>45896.579861053244</v>
      </c>
      <c r="E1916" s="230">
        <v>45896.594444444447</v>
      </c>
      <c r="F1916" s="255">
        <f t="shared" si="30"/>
        <v>1.458339120290475E-2</v>
      </c>
      <c r="G1916" s="1" t="s">
        <v>613</v>
      </c>
      <c r="I1916" s="1" t="s">
        <v>614</v>
      </c>
      <c r="J1916" s="1" t="s">
        <v>615</v>
      </c>
      <c r="K1916" s="1" t="s">
        <v>1197</v>
      </c>
      <c r="L1916" s="1" t="s">
        <v>655</v>
      </c>
      <c r="M1916" s="241" t="s">
        <v>656</v>
      </c>
      <c r="N1916" s="28" t="s">
        <v>1238</v>
      </c>
    </row>
    <row r="1917" spans="1:14">
      <c r="A1917" s="225" t="s">
        <v>831</v>
      </c>
      <c r="B1917" s="123" t="s">
        <v>834</v>
      </c>
      <c r="C1917" s="230">
        <v>45896.579861053244</v>
      </c>
      <c r="D1917" s="230">
        <v>45896.579861053244</v>
      </c>
      <c r="E1917" s="230">
        <v>45896.594444444447</v>
      </c>
      <c r="F1917" s="255">
        <f t="shared" si="30"/>
        <v>1.458339120290475E-2</v>
      </c>
      <c r="G1917" s="1" t="s">
        <v>613</v>
      </c>
      <c r="I1917" s="1" t="s">
        <v>614</v>
      </c>
      <c r="J1917" s="1" t="s">
        <v>615</v>
      </c>
      <c r="K1917" s="1" t="s">
        <v>1197</v>
      </c>
      <c r="L1917" s="1" t="s">
        <v>655</v>
      </c>
      <c r="M1917" s="241" t="s">
        <v>656</v>
      </c>
      <c r="N1917" s="28" t="s">
        <v>1238</v>
      </c>
    </row>
    <row r="1918" spans="1:14">
      <c r="A1918" s="225" t="s">
        <v>831</v>
      </c>
      <c r="B1918" s="123" t="s">
        <v>835</v>
      </c>
      <c r="C1918" s="230">
        <v>45896.579861053244</v>
      </c>
      <c r="D1918" s="230">
        <v>45896.579861053244</v>
      </c>
      <c r="E1918" s="230">
        <v>45896.594444444447</v>
      </c>
      <c r="F1918" s="255">
        <f t="shared" si="30"/>
        <v>1.458339120290475E-2</v>
      </c>
      <c r="G1918" s="1" t="s">
        <v>613</v>
      </c>
      <c r="I1918" s="1" t="s">
        <v>614</v>
      </c>
      <c r="J1918" s="1" t="s">
        <v>615</v>
      </c>
      <c r="K1918" s="1" t="s">
        <v>1197</v>
      </c>
      <c r="L1918" s="1" t="s">
        <v>655</v>
      </c>
      <c r="M1918" s="241" t="s">
        <v>656</v>
      </c>
      <c r="N1918" s="28" t="s">
        <v>1238</v>
      </c>
    </row>
    <row r="1919" spans="1:14">
      <c r="A1919" s="225" t="s">
        <v>831</v>
      </c>
      <c r="B1919" s="123" t="s">
        <v>836</v>
      </c>
      <c r="C1919" s="230">
        <v>45896.579861053244</v>
      </c>
      <c r="D1919" s="230">
        <v>45896.579861053244</v>
      </c>
      <c r="E1919" s="230">
        <v>45896.594444444447</v>
      </c>
      <c r="F1919" s="255">
        <f t="shared" si="30"/>
        <v>1.458339120290475E-2</v>
      </c>
      <c r="G1919" s="1" t="s">
        <v>613</v>
      </c>
      <c r="I1919" s="1" t="s">
        <v>614</v>
      </c>
      <c r="J1919" s="1" t="s">
        <v>615</v>
      </c>
      <c r="K1919" s="1" t="s">
        <v>1197</v>
      </c>
      <c r="L1919" s="1" t="s">
        <v>655</v>
      </c>
      <c r="M1919" s="241" t="s">
        <v>656</v>
      </c>
      <c r="N1919" s="28" t="s">
        <v>1238</v>
      </c>
    </row>
    <row r="1920" spans="1:14">
      <c r="A1920" s="225" t="s">
        <v>837</v>
      </c>
      <c r="B1920" s="123" t="s">
        <v>838</v>
      </c>
      <c r="C1920" s="230">
        <v>45896.579861053244</v>
      </c>
      <c r="D1920" s="230">
        <v>45896.579861053244</v>
      </c>
      <c r="E1920" s="230">
        <v>45896.594444444447</v>
      </c>
      <c r="F1920" s="255">
        <f t="shared" si="30"/>
        <v>1.458339120290475E-2</v>
      </c>
      <c r="G1920" s="1" t="s">
        <v>613</v>
      </c>
      <c r="I1920" s="1" t="s">
        <v>614</v>
      </c>
      <c r="J1920" s="1" t="s">
        <v>615</v>
      </c>
      <c r="K1920" s="1" t="s">
        <v>1197</v>
      </c>
      <c r="L1920" s="1" t="s">
        <v>655</v>
      </c>
      <c r="M1920" s="241" t="s">
        <v>656</v>
      </c>
      <c r="N1920" s="28" t="s">
        <v>1238</v>
      </c>
    </row>
    <row r="1921" spans="1:14">
      <c r="A1921" s="225" t="s">
        <v>837</v>
      </c>
      <c r="B1921" s="123" t="s">
        <v>839</v>
      </c>
      <c r="C1921" s="230">
        <v>45896.579861053244</v>
      </c>
      <c r="D1921" s="230">
        <v>45896.579861053244</v>
      </c>
      <c r="E1921" s="230">
        <v>45896.594444444447</v>
      </c>
      <c r="F1921" s="255">
        <f t="shared" si="30"/>
        <v>1.458339120290475E-2</v>
      </c>
      <c r="G1921" s="1" t="s">
        <v>613</v>
      </c>
      <c r="I1921" s="1" t="s">
        <v>614</v>
      </c>
      <c r="J1921" s="1" t="s">
        <v>615</v>
      </c>
      <c r="K1921" s="1" t="s">
        <v>1197</v>
      </c>
      <c r="L1921" s="1" t="s">
        <v>655</v>
      </c>
      <c r="M1921" s="241" t="s">
        <v>656</v>
      </c>
      <c r="N1921" s="28" t="s">
        <v>1238</v>
      </c>
    </row>
    <row r="1922" spans="1:14">
      <c r="A1922" s="225" t="s">
        <v>837</v>
      </c>
      <c r="B1922" s="123" t="s">
        <v>840</v>
      </c>
      <c r="C1922" s="230">
        <v>45896.579861053244</v>
      </c>
      <c r="D1922" s="230">
        <v>45896.579861053244</v>
      </c>
      <c r="E1922" s="230">
        <v>45896.594444444447</v>
      </c>
      <c r="F1922" s="255">
        <f t="shared" si="30"/>
        <v>1.458339120290475E-2</v>
      </c>
      <c r="G1922" s="1" t="s">
        <v>613</v>
      </c>
      <c r="I1922" s="1" t="s">
        <v>614</v>
      </c>
      <c r="J1922" s="1" t="s">
        <v>615</v>
      </c>
      <c r="K1922" s="1" t="s">
        <v>1197</v>
      </c>
      <c r="L1922" s="1" t="s">
        <v>655</v>
      </c>
      <c r="M1922" s="241" t="s">
        <v>656</v>
      </c>
      <c r="N1922" s="28" t="s">
        <v>1238</v>
      </c>
    </row>
    <row r="1923" spans="1:14">
      <c r="A1923" s="225" t="s">
        <v>841</v>
      </c>
      <c r="B1923" s="123" t="s">
        <v>842</v>
      </c>
      <c r="C1923" s="230">
        <v>45896.579861053244</v>
      </c>
      <c r="D1923" s="230">
        <v>45896.579861053244</v>
      </c>
      <c r="E1923" s="230">
        <v>45896.594444444447</v>
      </c>
      <c r="F1923" s="255">
        <f t="shared" si="30"/>
        <v>1.458339120290475E-2</v>
      </c>
      <c r="G1923" s="1" t="s">
        <v>613</v>
      </c>
      <c r="I1923" s="1" t="s">
        <v>614</v>
      </c>
      <c r="J1923" s="1" t="s">
        <v>615</v>
      </c>
      <c r="K1923" s="1" t="s">
        <v>1197</v>
      </c>
      <c r="L1923" s="1" t="s">
        <v>655</v>
      </c>
      <c r="M1923" s="241" t="s">
        <v>656</v>
      </c>
      <c r="N1923" s="28" t="s">
        <v>1238</v>
      </c>
    </row>
    <row r="1924" spans="1:14">
      <c r="A1924" s="225" t="s">
        <v>841</v>
      </c>
      <c r="B1924" s="123" t="s">
        <v>622</v>
      </c>
      <c r="C1924" s="230">
        <v>45896.579861053244</v>
      </c>
      <c r="D1924" s="230">
        <v>45896.579861053244</v>
      </c>
      <c r="E1924" s="230">
        <v>45896.594444444447</v>
      </c>
      <c r="F1924" s="255">
        <f t="shared" si="30"/>
        <v>1.458339120290475E-2</v>
      </c>
      <c r="G1924" s="1" t="s">
        <v>613</v>
      </c>
      <c r="I1924" s="1" t="s">
        <v>614</v>
      </c>
      <c r="J1924" s="1" t="s">
        <v>615</v>
      </c>
      <c r="K1924" s="1" t="s">
        <v>1197</v>
      </c>
      <c r="L1924" s="1" t="s">
        <v>655</v>
      </c>
      <c r="M1924" s="241" t="s">
        <v>656</v>
      </c>
      <c r="N1924" s="28" t="s">
        <v>1238</v>
      </c>
    </row>
    <row r="1925" spans="1:14">
      <c r="A1925" s="225" t="s">
        <v>841</v>
      </c>
      <c r="B1925" s="123" t="s">
        <v>660</v>
      </c>
      <c r="C1925" s="230">
        <v>45896.579861053244</v>
      </c>
      <c r="D1925" s="230">
        <v>45896.579861053244</v>
      </c>
      <c r="E1925" s="230">
        <v>45896.594444444447</v>
      </c>
      <c r="F1925" s="255">
        <f t="shared" si="30"/>
        <v>1.458339120290475E-2</v>
      </c>
      <c r="G1925" s="1" t="s">
        <v>613</v>
      </c>
      <c r="I1925" s="1" t="s">
        <v>614</v>
      </c>
      <c r="J1925" s="1" t="s">
        <v>615</v>
      </c>
      <c r="K1925" s="1" t="s">
        <v>1197</v>
      </c>
      <c r="L1925" s="1" t="s">
        <v>655</v>
      </c>
      <c r="M1925" s="241" t="s">
        <v>656</v>
      </c>
      <c r="N1925" s="28" t="s">
        <v>1238</v>
      </c>
    </row>
    <row r="1926" spans="1:14">
      <c r="A1926" s="225" t="s">
        <v>841</v>
      </c>
      <c r="B1926" s="123" t="s">
        <v>843</v>
      </c>
      <c r="C1926" s="230">
        <v>45896.579861053244</v>
      </c>
      <c r="D1926" s="230">
        <v>45896.579861053244</v>
      </c>
      <c r="E1926" s="230">
        <v>45896.594444444447</v>
      </c>
      <c r="F1926" s="255">
        <f t="shared" si="30"/>
        <v>1.458339120290475E-2</v>
      </c>
      <c r="G1926" s="1" t="s">
        <v>613</v>
      </c>
      <c r="I1926" s="1" t="s">
        <v>614</v>
      </c>
      <c r="J1926" s="1" t="s">
        <v>615</v>
      </c>
      <c r="K1926" s="1" t="s">
        <v>1197</v>
      </c>
      <c r="L1926" s="1" t="s">
        <v>655</v>
      </c>
      <c r="M1926" s="241" t="s">
        <v>656</v>
      </c>
      <c r="N1926" s="28" t="s">
        <v>1238</v>
      </c>
    </row>
    <row r="1927" spans="1:14">
      <c r="A1927" s="225" t="s">
        <v>841</v>
      </c>
      <c r="B1927" s="123" t="s">
        <v>659</v>
      </c>
      <c r="C1927" s="230">
        <v>45896.579861053244</v>
      </c>
      <c r="D1927" s="230">
        <v>45896.579861053244</v>
      </c>
      <c r="E1927" s="230">
        <v>45896.594444444447</v>
      </c>
      <c r="F1927" s="255">
        <f t="shared" si="30"/>
        <v>1.458339120290475E-2</v>
      </c>
      <c r="G1927" s="1" t="s">
        <v>613</v>
      </c>
      <c r="I1927" s="1" t="s">
        <v>614</v>
      </c>
      <c r="J1927" s="1" t="s">
        <v>615</v>
      </c>
      <c r="K1927" s="1" t="s">
        <v>1197</v>
      </c>
      <c r="L1927" s="1" t="s">
        <v>655</v>
      </c>
      <c r="M1927" s="241" t="s">
        <v>656</v>
      </c>
      <c r="N1927" s="28" t="s">
        <v>1238</v>
      </c>
    </row>
    <row r="1928" spans="1:14">
      <c r="A1928" s="225" t="s">
        <v>844</v>
      </c>
      <c r="B1928" s="123" t="s">
        <v>836</v>
      </c>
      <c r="C1928" s="230">
        <v>45896.579861053244</v>
      </c>
      <c r="D1928" s="230">
        <v>45896.579861053244</v>
      </c>
      <c r="E1928" s="230">
        <v>45896.594444444447</v>
      </c>
      <c r="F1928" s="255">
        <f t="shared" si="30"/>
        <v>1.458339120290475E-2</v>
      </c>
      <c r="G1928" s="1" t="s">
        <v>613</v>
      </c>
      <c r="I1928" s="1" t="s">
        <v>614</v>
      </c>
      <c r="J1928" s="1" t="s">
        <v>615</v>
      </c>
      <c r="K1928" s="1" t="s">
        <v>1197</v>
      </c>
      <c r="L1928" s="1" t="s">
        <v>655</v>
      </c>
      <c r="M1928" s="241" t="s">
        <v>656</v>
      </c>
      <c r="N1928" s="28" t="s">
        <v>1238</v>
      </c>
    </row>
    <row r="1929" spans="1:14">
      <c r="A1929" s="225" t="s">
        <v>844</v>
      </c>
      <c r="B1929" s="123" t="s">
        <v>835</v>
      </c>
      <c r="C1929" s="230">
        <v>45896.579861053244</v>
      </c>
      <c r="D1929" s="230">
        <v>45896.579861053244</v>
      </c>
      <c r="E1929" s="230">
        <v>45896.594444444447</v>
      </c>
      <c r="F1929" s="255">
        <f t="shared" si="30"/>
        <v>1.458339120290475E-2</v>
      </c>
      <c r="G1929" s="1" t="s">
        <v>613</v>
      </c>
      <c r="I1929" s="1" t="s">
        <v>614</v>
      </c>
      <c r="J1929" s="1" t="s">
        <v>615</v>
      </c>
      <c r="K1929" s="1" t="s">
        <v>1197</v>
      </c>
      <c r="L1929" s="1" t="s">
        <v>655</v>
      </c>
      <c r="M1929" s="241" t="s">
        <v>656</v>
      </c>
      <c r="N1929" s="28" t="s">
        <v>1238</v>
      </c>
    </row>
    <row r="1930" spans="1:14">
      <c r="A1930" s="225" t="s">
        <v>844</v>
      </c>
      <c r="B1930" s="123" t="s">
        <v>834</v>
      </c>
      <c r="C1930" s="230">
        <v>45896.579861053244</v>
      </c>
      <c r="D1930" s="230">
        <v>45896.579861053244</v>
      </c>
      <c r="E1930" s="230">
        <v>45896.594444444447</v>
      </c>
      <c r="F1930" s="255">
        <f t="shared" si="30"/>
        <v>1.458339120290475E-2</v>
      </c>
      <c r="G1930" s="1" t="s">
        <v>613</v>
      </c>
      <c r="I1930" s="1" t="s">
        <v>614</v>
      </c>
      <c r="J1930" s="1" t="s">
        <v>615</v>
      </c>
      <c r="K1930" s="1" t="s">
        <v>1197</v>
      </c>
      <c r="L1930" s="1" t="s">
        <v>655</v>
      </c>
      <c r="M1930" s="241" t="s">
        <v>656</v>
      </c>
      <c r="N1930" s="28" t="s">
        <v>1238</v>
      </c>
    </row>
    <row r="1931" spans="1:14">
      <c r="A1931" s="225" t="s">
        <v>844</v>
      </c>
      <c r="B1931" s="123" t="s">
        <v>833</v>
      </c>
      <c r="C1931" s="230">
        <v>45896.579861053244</v>
      </c>
      <c r="D1931" s="230">
        <v>45896.579861053244</v>
      </c>
      <c r="E1931" s="230">
        <v>45896.594444444447</v>
      </c>
      <c r="F1931" s="255">
        <f t="shared" si="30"/>
        <v>1.458339120290475E-2</v>
      </c>
      <c r="G1931" s="1" t="s">
        <v>613</v>
      </c>
      <c r="I1931" s="1" t="s">
        <v>614</v>
      </c>
      <c r="J1931" s="1" t="s">
        <v>615</v>
      </c>
      <c r="K1931" s="1" t="s">
        <v>1197</v>
      </c>
      <c r="L1931" s="1" t="s">
        <v>655</v>
      </c>
      <c r="M1931" s="241" t="s">
        <v>656</v>
      </c>
      <c r="N1931" s="28" t="s">
        <v>1238</v>
      </c>
    </row>
    <row r="1932" spans="1:14">
      <c r="A1932" s="225" t="s">
        <v>844</v>
      </c>
      <c r="B1932" s="123" t="s">
        <v>832</v>
      </c>
      <c r="C1932" s="230">
        <v>45896.579861053244</v>
      </c>
      <c r="D1932" s="230">
        <v>45896.579861053244</v>
      </c>
      <c r="E1932" s="230">
        <v>45896.594444444447</v>
      </c>
      <c r="F1932" s="255">
        <f t="shared" si="30"/>
        <v>1.458339120290475E-2</v>
      </c>
      <c r="G1932" s="1" t="s">
        <v>613</v>
      </c>
      <c r="I1932" s="1" t="s">
        <v>614</v>
      </c>
      <c r="J1932" s="1" t="s">
        <v>615</v>
      </c>
      <c r="K1932" s="1" t="s">
        <v>1197</v>
      </c>
      <c r="L1932" s="1" t="s">
        <v>655</v>
      </c>
      <c r="M1932" s="241" t="s">
        <v>656</v>
      </c>
      <c r="N1932" s="28" t="s">
        <v>1238</v>
      </c>
    </row>
    <row r="1933" spans="1:14">
      <c r="A1933" s="225" t="s">
        <v>845</v>
      </c>
      <c r="B1933" s="123" t="s">
        <v>839</v>
      </c>
      <c r="C1933" s="230">
        <v>45896.579861053244</v>
      </c>
      <c r="D1933" s="230">
        <v>45896.579861053244</v>
      </c>
      <c r="E1933" s="230">
        <v>45896.594444444447</v>
      </c>
      <c r="F1933" s="255">
        <f t="shared" si="30"/>
        <v>1.458339120290475E-2</v>
      </c>
      <c r="G1933" s="1" t="s">
        <v>613</v>
      </c>
      <c r="I1933" s="1" t="s">
        <v>614</v>
      </c>
      <c r="J1933" s="1" t="s">
        <v>615</v>
      </c>
      <c r="K1933" s="1" t="s">
        <v>1197</v>
      </c>
      <c r="L1933" s="1" t="s">
        <v>655</v>
      </c>
      <c r="M1933" s="241" t="s">
        <v>656</v>
      </c>
      <c r="N1933" s="28" t="s">
        <v>1238</v>
      </c>
    </row>
    <row r="1934" spans="1:14">
      <c r="A1934" s="225" t="s">
        <v>845</v>
      </c>
      <c r="B1934" s="123" t="s">
        <v>840</v>
      </c>
      <c r="C1934" s="230">
        <v>45896.579861053244</v>
      </c>
      <c r="D1934" s="230">
        <v>45896.579861053244</v>
      </c>
      <c r="E1934" s="230">
        <v>45896.594444444447</v>
      </c>
      <c r="F1934" s="255">
        <f t="shared" si="30"/>
        <v>1.458339120290475E-2</v>
      </c>
      <c r="G1934" s="1" t="s">
        <v>613</v>
      </c>
      <c r="I1934" s="1" t="s">
        <v>614</v>
      </c>
      <c r="J1934" s="1" t="s">
        <v>615</v>
      </c>
      <c r="K1934" s="1" t="s">
        <v>1197</v>
      </c>
      <c r="L1934" s="1" t="s">
        <v>655</v>
      </c>
      <c r="M1934" s="241" t="s">
        <v>656</v>
      </c>
      <c r="N1934" s="28" t="s">
        <v>1238</v>
      </c>
    </row>
    <row r="1935" spans="1:14">
      <c r="A1935" s="225" t="s">
        <v>845</v>
      </c>
      <c r="B1935" s="123" t="s">
        <v>838</v>
      </c>
      <c r="C1935" s="230">
        <v>45896.579861053244</v>
      </c>
      <c r="D1935" s="230">
        <v>45896.579861053244</v>
      </c>
      <c r="E1935" s="230">
        <v>45896.594444444447</v>
      </c>
      <c r="F1935" s="255">
        <f t="shared" si="30"/>
        <v>1.458339120290475E-2</v>
      </c>
      <c r="G1935" s="1" t="s">
        <v>613</v>
      </c>
      <c r="I1935" s="1" t="s">
        <v>614</v>
      </c>
      <c r="J1935" s="1" t="s">
        <v>615</v>
      </c>
      <c r="K1935" s="1" t="s">
        <v>1197</v>
      </c>
      <c r="L1935" s="1" t="s">
        <v>655</v>
      </c>
      <c r="M1935" s="241" t="s">
        <v>656</v>
      </c>
      <c r="N1935" s="28" t="s">
        <v>1238</v>
      </c>
    </row>
    <row r="1936" spans="1:14">
      <c r="A1936" s="225" t="s">
        <v>823</v>
      </c>
      <c r="B1936" s="123" t="s">
        <v>824</v>
      </c>
      <c r="C1936" s="230">
        <v>45896.579861111109</v>
      </c>
      <c r="D1936" s="230">
        <v>45896.579861111109</v>
      </c>
      <c r="E1936" s="230">
        <v>45896.594444444447</v>
      </c>
      <c r="F1936" s="255">
        <f t="shared" si="30"/>
        <v>1.4583333337213844E-2</v>
      </c>
      <c r="G1936" s="1" t="s">
        <v>613</v>
      </c>
      <c r="I1936" s="1" t="s">
        <v>614</v>
      </c>
      <c r="J1936" s="1" t="s">
        <v>615</v>
      </c>
      <c r="K1936" s="1" t="s">
        <v>1197</v>
      </c>
      <c r="L1936" s="1" t="s">
        <v>655</v>
      </c>
      <c r="M1936" s="241" t="s">
        <v>656</v>
      </c>
      <c r="N1936" s="28" t="s">
        <v>1238</v>
      </c>
    </row>
    <row r="1937" spans="1:14">
      <c r="A1937" s="225" t="s">
        <v>823</v>
      </c>
      <c r="B1937" s="123" t="s">
        <v>827</v>
      </c>
      <c r="C1937" s="230">
        <v>45896.579861111109</v>
      </c>
      <c r="D1937" s="230">
        <v>45896.579861111109</v>
      </c>
      <c r="E1937" s="230">
        <v>45896.594444444447</v>
      </c>
      <c r="F1937" s="255">
        <f t="shared" si="30"/>
        <v>1.4583333337213844E-2</v>
      </c>
      <c r="G1937" s="1" t="s">
        <v>613</v>
      </c>
      <c r="I1937" s="1" t="s">
        <v>614</v>
      </c>
      <c r="J1937" s="1" t="s">
        <v>615</v>
      </c>
      <c r="K1937" s="1" t="s">
        <v>1197</v>
      </c>
      <c r="L1937" s="1" t="s">
        <v>655</v>
      </c>
      <c r="M1937" s="241" t="s">
        <v>656</v>
      </c>
      <c r="N1937" s="28" t="s">
        <v>1238</v>
      </c>
    </row>
    <row r="1938" spans="1:14">
      <c r="A1938" s="1" t="s">
        <v>862</v>
      </c>
      <c r="B1938" s="1" t="s">
        <v>612</v>
      </c>
      <c r="C1938" s="230">
        <v>45897.302083333336</v>
      </c>
      <c r="D1938" s="230">
        <v>45897.302083333336</v>
      </c>
      <c r="E1938" s="230">
        <v>45897.315972222219</v>
      </c>
      <c r="F1938" s="255">
        <f t="shared" si="30"/>
        <v>1.3888888883229811E-2</v>
      </c>
      <c r="G1938" s="1" t="s">
        <v>708</v>
      </c>
      <c r="I1938" s="1" t="s">
        <v>598</v>
      </c>
      <c r="J1938" s="1" t="s">
        <v>598</v>
      </c>
      <c r="K1938" s="1" t="s">
        <v>1239</v>
      </c>
      <c r="L1938" s="1" t="s">
        <v>627</v>
      </c>
      <c r="M1938" s="241" t="s">
        <v>710</v>
      </c>
      <c r="N1938" s="28" t="s">
        <v>1150</v>
      </c>
    </row>
    <row r="1939" spans="1:14">
      <c r="A1939" s="1" t="s">
        <v>870</v>
      </c>
      <c r="B1939" s="1" t="s">
        <v>612</v>
      </c>
      <c r="C1939" s="230">
        <v>45897.302083333336</v>
      </c>
      <c r="D1939" s="230">
        <v>45897.302083333336</v>
      </c>
      <c r="E1939" s="230">
        <v>45897.315972222219</v>
      </c>
      <c r="F1939" s="255">
        <f t="shared" si="30"/>
        <v>1.3888888883229811E-2</v>
      </c>
      <c r="G1939" s="1" t="s">
        <v>708</v>
      </c>
      <c r="I1939" s="1" t="s">
        <v>598</v>
      </c>
      <c r="J1939" s="1" t="s">
        <v>598</v>
      </c>
      <c r="K1939" s="1" t="s">
        <v>1239</v>
      </c>
      <c r="L1939" s="1" t="s">
        <v>627</v>
      </c>
      <c r="M1939" s="241" t="s">
        <v>710</v>
      </c>
      <c r="N1939" s="28" t="s">
        <v>1150</v>
      </c>
    </row>
    <row r="1940" spans="1:14">
      <c r="A1940" s="1" t="s">
        <v>643</v>
      </c>
      <c r="B1940" s="1" t="s">
        <v>612</v>
      </c>
      <c r="C1940" s="230">
        <v>45897.302083333336</v>
      </c>
      <c r="D1940" s="230">
        <v>45897.302083333336</v>
      </c>
      <c r="E1940" s="230">
        <v>45897.315972222219</v>
      </c>
      <c r="F1940" s="255">
        <f t="shared" si="30"/>
        <v>1.3888888883229811E-2</v>
      </c>
      <c r="G1940" s="1" t="s">
        <v>708</v>
      </c>
      <c r="I1940" s="1" t="s">
        <v>598</v>
      </c>
      <c r="J1940" s="1" t="s">
        <v>598</v>
      </c>
      <c r="K1940" s="1" t="s">
        <v>1239</v>
      </c>
      <c r="L1940" s="1" t="s">
        <v>627</v>
      </c>
      <c r="M1940" s="241" t="s">
        <v>710</v>
      </c>
      <c r="N1940" s="28" t="s">
        <v>1150</v>
      </c>
    </row>
    <row r="1941" spans="1:14">
      <c r="A1941" s="1" t="s">
        <v>759</v>
      </c>
      <c r="B1941" s="1" t="s">
        <v>612</v>
      </c>
      <c r="C1941" s="230">
        <v>45897.302083333336</v>
      </c>
      <c r="D1941" s="230">
        <v>45897.302083333336</v>
      </c>
      <c r="E1941" s="230">
        <v>45897.315972222219</v>
      </c>
      <c r="F1941" s="255">
        <f t="shared" si="30"/>
        <v>1.3888888883229811E-2</v>
      </c>
      <c r="G1941" s="1" t="s">
        <v>708</v>
      </c>
      <c r="I1941" s="1" t="s">
        <v>598</v>
      </c>
      <c r="J1941" s="1" t="s">
        <v>598</v>
      </c>
      <c r="K1941" s="1" t="s">
        <v>1239</v>
      </c>
      <c r="L1941" s="1" t="s">
        <v>627</v>
      </c>
      <c r="M1941" s="241" t="s">
        <v>710</v>
      </c>
      <c r="N1941" s="28" t="s">
        <v>1150</v>
      </c>
    </row>
    <row r="1942" spans="1:14">
      <c r="A1942" s="1" t="s">
        <v>850</v>
      </c>
      <c r="B1942" s="1" t="s">
        <v>612</v>
      </c>
      <c r="C1942" s="230">
        <v>45897.302083333336</v>
      </c>
      <c r="D1942" s="230">
        <v>45897.302083333336</v>
      </c>
      <c r="E1942" s="230">
        <v>45897.315972222219</v>
      </c>
      <c r="F1942" s="255">
        <f t="shared" si="30"/>
        <v>1.3888888883229811E-2</v>
      </c>
      <c r="G1942" s="1" t="s">
        <v>708</v>
      </c>
      <c r="I1942" s="1" t="s">
        <v>598</v>
      </c>
      <c r="J1942" s="1" t="s">
        <v>598</v>
      </c>
      <c r="K1942" s="1" t="s">
        <v>1239</v>
      </c>
      <c r="L1942" s="1" t="s">
        <v>627</v>
      </c>
      <c r="M1942" s="241" t="s">
        <v>710</v>
      </c>
      <c r="N1942" s="28" t="s">
        <v>1150</v>
      </c>
    </row>
    <row r="1943" spans="1:14">
      <c r="A1943" s="225" t="s">
        <v>855</v>
      </c>
      <c r="B1943" s="28" t="s">
        <v>658</v>
      </c>
      <c r="C1943" s="230">
        <v>45897.679861111108</v>
      </c>
      <c r="D1943" s="230">
        <v>45897.679861111108</v>
      </c>
      <c r="E1943" s="230">
        <v>45897.695138888892</v>
      </c>
      <c r="F1943" s="255">
        <f t="shared" si="30"/>
        <v>1.527777778392192E-2</v>
      </c>
      <c r="G1943" s="1" t="s">
        <v>613</v>
      </c>
      <c r="I1943" s="1" t="s">
        <v>614</v>
      </c>
      <c r="J1943" s="1" t="s">
        <v>615</v>
      </c>
      <c r="K1943" s="1" t="s">
        <v>1240</v>
      </c>
      <c r="L1943" s="1" t="s">
        <v>655</v>
      </c>
      <c r="M1943" s="241" t="s">
        <v>618</v>
      </c>
      <c r="N1943" s="28" t="s">
        <v>1241</v>
      </c>
    </row>
    <row r="1944" spans="1:14">
      <c r="A1944" s="225" t="s">
        <v>855</v>
      </c>
      <c r="B1944" s="28" t="s">
        <v>651</v>
      </c>
      <c r="C1944" s="230">
        <v>45897.679861111108</v>
      </c>
      <c r="D1944" s="230">
        <v>45897.679861111108</v>
      </c>
      <c r="E1944" s="230">
        <v>45897.695138888892</v>
      </c>
      <c r="F1944" s="255">
        <f t="shared" si="30"/>
        <v>1.527777778392192E-2</v>
      </c>
      <c r="G1944" s="1" t="s">
        <v>613</v>
      </c>
      <c r="I1944" s="1" t="s">
        <v>614</v>
      </c>
      <c r="J1944" s="1" t="s">
        <v>615</v>
      </c>
      <c r="K1944" s="1" t="s">
        <v>1240</v>
      </c>
      <c r="L1944" s="1" t="s">
        <v>655</v>
      </c>
      <c r="M1944" s="241" t="s">
        <v>618</v>
      </c>
      <c r="N1944" s="28" t="s">
        <v>1241</v>
      </c>
    </row>
    <row r="1945" spans="1:14">
      <c r="A1945" s="225" t="s">
        <v>855</v>
      </c>
      <c r="B1945" s="28" t="s">
        <v>659</v>
      </c>
      <c r="C1945" s="230">
        <v>45897.679861111108</v>
      </c>
      <c r="D1945" s="230">
        <v>45897.679861111108</v>
      </c>
      <c r="E1945" s="230">
        <v>45897.695138888892</v>
      </c>
      <c r="F1945" s="255">
        <f t="shared" si="30"/>
        <v>1.527777778392192E-2</v>
      </c>
      <c r="G1945" s="1" t="s">
        <v>613</v>
      </c>
      <c r="I1945" s="1" t="s">
        <v>614</v>
      </c>
      <c r="J1945" s="1" t="s">
        <v>615</v>
      </c>
      <c r="K1945" s="1" t="s">
        <v>1240</v>
      </c>
      <c r="L1945" s="1" t="s">
        <v>655</v>
      </c>
      <c r="M1945" s="241" t="s">
        <v>618</v>
      </c>
      <c r="N1945" s="28" t="s">
        <v>1241</v>
      </c>
    </row>
    <row r="1946" spans="1:14">
      <c r="A1946" s="225" t="s">
        <v>855</v>
      </c>
      <c r="B1946" s="28" t="s">
        <v>622</v>
      </c>
      <c r="C1946" s="230">
        <v>45897.679861111108</v>
      </c>
      <c r="D1946" s="230">
        <v>45897.679861111108</v>
      </c>
      <c r="E1946" s="230">
        <v>45897.695138888892</v>
      </c>
      <c r="F1946" s="255">
        <f t="shared" si="30"/>
        <v>1.527777778392192E-2</v>
      </c>
      <c r="G1946" s="1" t="s">
        <v>613</v>
      </c>
      <c r="I1946" s="1" t="s">
        <v>614</v>
      </c>
      <c r="J1946" s="1" t="s">
        <v>615</v>
      </c>
      <c r="K1946" s="1" t="s">
        <v>1240</v>
      </c>
      <c r="L1946" s="1" t="s">
        <v>655</v>
      </c>
      <c r="M1946" s="241" t="s">
        <v>618</v>
      </c>
      <c r="N1946" s="28" t="s">
        <v>1241</v>
      </c>
    </row>
    <row r="1947" spans="1:14">
      <c r="A1947" s="225" t="s">
        <v>729</v>
      </c>
      <c r="B1947" s="1" t="s">
        <v>733</v>
      </c>
      <c r="C1947" s="230">
        <v>45898.347222164353</v>
      </c>
      <c r="D1947" s="230">
        <v>45901</v>
      </c>
      <c r="E1947" s="230">
        <v>45901.420138888891</v>
      </c>
      <c r="F1947" s="255">
        <f t="shared" si="30"/>
        <v>0.42013888889050577</v>
      </c>
      <c r="G1947" s="225" t="s">
        <v>637</v>
      </c>
      <c r="H1947" s="225" t="s">
        <v>644</v>
      </c>
      <c r="I1947" s="225" t="s">
        <v>645</v>
      </c>
      <c r="J1947" s="225" t="s">
        <v>646</v>
      </c>
      <c r="K1947" s="1" t="s">
        <v>1242</v>
      </c>
      <c r="L1947" s="1" t="s">
        <v>648</v>
      </c>
      <c r="M1947" s="241" t="s">
        <v>618</v>
      </c>
      <c r="N1947" s="28" t="s">
        <v>1243</v>
      </c>
    </row>
    <row r="1948" spans="1:14">
      <c r="A1948" s="225" t="s">
        <v>729</v>
      </c>
      <c r="B1948" s="1" t="s">
        <v>734</v>
      </c>
      <c r="C1948" s="230">
        <v>45898.347222164353</v>
      </c>
      <c r="D1948" s="230">
        <v>45901</v>
      </c>
      <c r="E1948" s="230">
        <v>45901.420138888891</v>
      </c>
      <c r="F1948" s="255">
        <f t="shared" si="30"/>
        <v>0.42013888889050577</v>
      </c>
      <c r="G1948" s="225" t="s">
        <v>637</v>
      </c>
      <c r="H1948" s="225" t="s">
        <v>644</v>
      </c>
      <c r="I1948" s="225" t="s">
        <v>645</v>
      </c>
      <c r="J1948" s="225" t="s">
        <v>646</v>
      </c>
      <c r="K1948" s="1" t="s">
        <v>1242</v>
      </c>
      <c r="L1948" s="1" t="s">
        <v>648</v>
      </c>
      <c r="M1948" s="241" t="s">
        <v>618</v>
      </c>
      <c r="N1948" s="28" t="s">
        <v>1243</v>
      </c>
    </row>
    <row r="1949" spans="1:14">
      <c r="A1949" s="225" t="s">
        <v>729</v>
      </c>
      <c r="B1949" s="1" t="s">
        <v>735</v>
      </c>
      <c r="C1949" s="230">
        <v>45898.347222164353</v>
      </c>
      <c r="D1949" s="230">
        <v>45901</v>
      </c>
      <c r="E1949" s="230">
        <v>45901.420138888891</v>
      </c>
      <c r="F1949" s="255">
        <f t="shared" si="30"/>
        <v>0.42013888889050577</v>
      </c>
      <c r="G1949" s="225" t="s">
        <v>637</v>
      </c>
      <c r="H1949" s="225" t="s">
        <v>644</v>
      </c>
      <c r="I1949" s="225" t="s">
        <v>645</v>
      </c>
      <c r="J1949" s="225" t="s">
        <v>646</v>
      </c>
      <c r="K1949" s="1" t="s">
        <v>1242</v>
      </c>
      <c r="L1949" s="1" t="s">
        <v>648</v>
      </c>
      <c r="M1949" s="241" t="s">
        <v>618</v>
      </c>
      <c r="N1949" s="28" t="s">
        <v>1243</v>
      </c>
    </row>
    <row r="1950" spans="1:14">
      <c r="A1950" s="225" t="s">
        <v>729</v>
      </c>
      <c r="B1950" s="1" t="s">
        <v>736</v>
      </c>
      <c r="C1950" s="230">
        <v>45898.347222164353</v>
      </c>
      <c r="D1950" s="230">
        <v>45901</v>
      </c>
      <c r="E1950" s="230">
        <v>45901.420138888891</v>
      </c>
      <c r="F1950" s="255">
        <f t="shared" si="30"/>
        <v>0.42013888889050577</v>
      </c>
      <c r="G1950" s="225" t="s">
        <v>637</v>
      </c>
      <c r="H1950" s="225" t="s">
        <v>644</v>
      </c>
      <c r="I1950" s="225" t="s">
        <v>645</v>
      </c>
      <c r="J1950" s="225" t="s">
        <v>646</v>
      </c>
      <c r="K1950" s="1" t="s">
        <v>1242</v>
      </c>
      <c r="L1950" s="1" t="s">
        <v>648</v>
      </c>
      <c r="M1950" s="241" t="s">
        <v>618</v>
      </c>
      <c r="N1950" s="28" t="s">
        <v>1243</v>
      </c>
    </row>
    <row r="1951" spans="1:14">
      <c r="A1951" s="225" t="s">
        <v>729</v>
      </c>
      <c r="B1951" s="1" t="s">
        <v>737</v>
      </c>
      <c r="C1951" s="230">
        <v>45898.347222164353</v>
      </c>
      <c r="D1951" s="230">
        <v>45901</v>
      </c>
      <c r="E1951" s="230">
        <v>45901.420138888891</v>
      </c>
      <c r="F1951" s="255">
        <f t="shared" si="30"/>
        <v>0.42013888889050577</v>
      </c>
      <c r="G1951" s="225" t="s">
        <v>637</v>
      </c>
      <c r="H1951" s="225" t="s">
        <v>644</v>
      </c>
      <c r="I1951" s="225" t="s">
        <v>645</v>
      </c>
      <c r="J1951" s="225" t="s">
        <v>646</v>
      </c>
      <c r="K1951" s="1" t="s">
        <v>1242</v>
      </c>
      <c r="L1951" s="1" t="s">
        <v>648</v>
      </c>
      <c r="M1951" s="241" t="s">
        <v>618</v>
      </c>
      <c r="N1951" s="28" t="s">
        <v>1243</v>
      </c>
    </row>
    <row r="1952" spans="1:14">
      <c r="A1952" s="225" t="s">
        <v>729</v>
      </c>
      <c r="B1952" s="1" t="s">
        <v>738</v>
      </c>
      <c r="C1952" s="230">
        <v>45898.347222164353</v>
      </c>
      <c r="D1952" s="230">
        <v>45901</v>
      </c>
      <c r="E1952" s="230">
        <v>45901.420138888891</v>
      </c>
      <c r="F1952" s="255">
        <f t="shared" si="30"/>
        <v>0.42013888889050577</v>
      </c>
      <c r="G1952" s="225" t="s">
        <v>637</v>
      </c>
      <c r="H1952" s="225" t="s">
        <v>644</v>
      </c>
      <c r="I1952" s="225" t="s">
        <v>645</v>
      </c>
      <c r="J1952" s="225" t="s">
        <v>646</v>
      </c>
      <c r="K1952" s="1" t="s">
        <v>1242</v>
      </c>
      <c r="L1952" s="1" t="s">
        <v>648</v>
      </c>
      <c r="M1952" s="241" t="s">
        <v>618</v>
      </c>
      <c r="N1952" s="28" t="s">
        <v>1243</v>
      </c>
    </row>
    <row r="1953" spans="1:14">
      <c r="A1953" s="225" t="s">
        <v>729</v>
      </c>
      <c r="B1953" s="1" t="s">
        <v>739</v>
      </c>
      <c r="C1953" s="230">
        <v>45898.347222164353</v>
      </c>
      <c r="D1953" s="230">
        <v>45901</v>
      </c>
      <c r="E1953" s="230">
        <v>45901.420138888891</v>
      </c>
      <c r="F1953" s="255">
        <f t="shared" si="30"/>
        <v>0.42013888889050577</v>
      </c>
      <c r="G1953" s="225" t="s">
        <v>637</v>
      </c>
      <c r="H1953" s="225" t="s">
        <v>644</v>
      </c>
      <c r="I1953" s="225" t="s">
        <v>645</v>
      </c>
      <c r="J1953" s="225" t="s">
        <v>646</v>
      </c>
      <c r="K1953" s="1" t="s">
        <v>1242</v>
      </c>
      <c r="L1953" s="1" t="s">
        <v>648</v>
      </c>
      <c r="M1953" s="241" t="s">
        <v>618</v>
      </c>
      <c r="N1953" s="28" t="s">
        <v>1243</v>
      </c>
    </row>
    <row r="1954" spans="1:14">
      <c r="A1954" s="225" t="s">
        <v>729</v>
      </c>
      <c r="B1954" s="1" t="s">
        <v>740</v>
      </c>
      <c r="C1954" s="230">
        <v>45898.347222164353</v>
      </c>
      <c r="D1954" s="230">
        <v>45901</v>
      </c>
      <c r="E1954" s="230">
        <v>45901.420138888891</v>
      </c>
      <c r="F1954" s="255">
        <f t="shared" si="30"/>
        <v>0.42013888889050577</v>
      </c>
      <c r="G1954" s="225" t="s">
        <v>637</v>
      </c>
      <c r="H1954" s="225" t="s">
        <v>644</v>
      </c>
      <c r="I1954" s="225" t="s">
        <v>645</v>
      </c>
      <c r="J1954" s="225" t="s">
        <v>646</v>
      </c>
      <c r="K1954" s="1" t="s">
        <v>1242</v>
      </c>
      <c r="L1954" s="1" t="s">
        <v>648</v>
      </c>
      <c r="M1954" s="241" t="s">
        <v>618</v>
      </c>
      <c r="N1954" s="28" t="s">
        <v>1243</v>
      </c>
    </row>
    <row r="1955" spans="1:14">
      <c r="A1955" s="225" t="s">
        <v>729</v>
      </c>
      <c r="B1955" s="1" t="s">
        <v>741</v>
      </c>
      <c r="C1955" s="230">
        <v>45898.347222164353</v>
      </c>
      <c r="D1955" s="230">
        <v>45901</v>
      </c>
      <c r="E1955" s="230">
        <v>45901.420138888891</v>
      </c>
      <c r="F1955" s="255">
        <f t="shared" si="30"/>
        <v>0.42013888889050577</v>
      </c>
      <c r="G1955" s="225" t="s">
        <v>637</v>
      </c>
      <c r="H1955" s="225" t="s">
        <v>644</v>
      </c>
      <c r="I1955" s="225" t="s">
        <v>645</v>
      </c>
      <c r="J1955" s="225" t="s">
        <v>646</v>
      </c>
      <c r="K1955" s="1" t="s">
        <v>1242</v>
      </c>
      <c r="L1955" s="1" t="s">
        <v>648</v>
      </c>
      <c r="M1955" s="241" t="s">
        <v>618</v>
      </c>
      <c r="N1955" s="28" t="s">
        <v>1243</v>
      </c>
    </row>
    <row r="1956" spans="1:14">
      <c r="A1956" s="225" t="s">
        <v>729</v>
      </c>
      <c r="B1956" s="1" t="s">
        <v>742</v>
      </c>
      <c r="C1956" s="230">
        <v>45898.347222164353</v>
      </c>
      <c r="D1956" s="230">
        <v>45901</v>
      </c>
      <c r="E1956" s="230">
        <v>45901.420138888891</v>
      </c>
      <c r="F1956" s="255">
        <f t="shared" si="30"/>
        <v>0.42013888889050577</v>
      </c>
      <c r="G1956" s="225" t="s">
        <v>637</v>
      </c>
      <c r="H1956" s="225" t="s">
        <v>644</v>
      </c>
      <c r="I1956" s="225" t="s">
        <v>645</v>
      </c>
      <c r="J1956" s="225" t="s">
        <v>646</v>
      </c>
      <c r="K1956" s="1" t="s">
        <v>1242</v>
      </c>
      <c r="L1956" s="1" t="s">
        <v>648</v>
      </c>
      <c r="M1956" s="241" t="s">
        <v>618</v>
      </c>
      <c r="N1956" s="28" t="s">
        <v>1243</v>
      </c>
    </row>
    <row r="1957" spans="1:14">
      <c r="A1957" s="225" t="s">
        <v>729</v>
      </c>
      <c r="B1957" s="1" t="s">
        <v>743</v>
      </c>
      <c r="C1957" s="230">
        <v>45898.347222164353</v>
      </c>
      <c r="D1957" s="230">
        <v>45901</v>
      </c>
      <c r="E1957" s="230">
        <v>45901.420138888891</v>
      </c>
      <c r="F1957" s="255">
        <f t="shared" si="30"/>
        <v>0.42013888889050577</v>
      </c>
      <c r="G1957" s="225" t="s">
        <v>637</v>
      </c>
      <c r="H1957" s="225" t="s">
        <v>644</v>
      </c>
      <c r="I1957" s="225" t="s">
        <v>645</v>
      </c>
      <c r="J1957" s="225" t="s">
        <v>646</v>
      </c>
      <c r="K1957" s="1" t="s">
        <v>1242</v>
      </c>
      <c r="L1957" s="1" t="s">
        <v>648</v>
      </c>
      <c r="M1957" s="241" t="s">
        <v>618</v>
      </c>
      <c r="N1957" s="28" t="s">
        <v>1243</v>
      </c>
    </row>
    <row r="1958" spans="1:14">
      <c r="A1958" s="225" t="s">
        <v>729</v>
      </c>
      <c r="B1958" s="1" t="s">
        <v>744</v>
      </c>
      <c r="C1958" s="230">
        <v>45898.347222164353</v>
      </c>
      <c r="D1958" s="230">
        <v>45901</v>
      </c>
      <c r="E1958" s="230">
        <v>45901.420138888891</v>
      </c>
      <c r="F1958" s="255">
        <f t="shared" si="30"/>
        <v>0.42013888889050577</v>
      </c>
      <c r="G1958" s="225" t="s">
        <v>637</v>
      </c>
      <c r="H1958" s="225" t="s">
        <v>644</v>
      </c>
      <c r="I1958" s="225" t="s">
        <v>645</v>
      </c>
      <c r="J1958" s="225" t="s">
        <v>646</v>
      </c>
      <c r="K1958" s="1" t="s">
        <v>1242</v>
      </c>
      <c r="L1958" s="1" t="s">
        <v>648</v>
      </c>
      <c r="M1958" s="241" t="s">
        <v>618</v>
      </c>
      <c r="N1958" s="28" t="s">
        <v>1243</v>
      </c>
    </row>
    <row r="1959" spans="1:14">
      <c r="A1959" s="225" t="s">
        <v>729</v>
      </c>
      <c r="B1959" s="1" t="s">
        <v>745</v>
      </c>
      <c r="C1959" s="230">
        <v>45898.347222164353</v>
      </c>
      <c r="D1959" s="230">
        <v>45901</v>
      </c>
      <c r="E1959" s="230">
        <v>45901.420138888891</v>
      </c>
      <c r="F1959" s="255">
        <f t="shared" si="30"/>
        <v>0.42013888889050577</v>
      </c>
      <c r="G1959" s="225" t="s">
        <v>637</v>
      </c>
      <c r="H1959" s="225" t="s">
        <v>644</v>
      </c>
      <c r="I1959" s="225" t="s">
        <v>645</v>
      </c>
      <c r="J1959" s="225" t="s">
        <v>646</v>
      </c>
      <c r="K1959" s="1" t="s">
        <v>1242</v>
      </c>
      <c r="L1959" s="1" t="s">
        <v>648</v>
      </c>
      <c r="M1959" s="241" t="s">
        <v>618</v>
      </c>
      <c r="N1959" s="28" t="s">
        <v>1243</v>
      </c>
    </row>
    <row r="1960" spans="1:14">
      <c r="A1960" s="225" t="s">
        <v>729</v>
      </c>
      <c r="B1960" s="1" t="s">
        <v>746</v>
      </c>
      <c r="C1960" s="230">
        <v>45898.347222164353</v>
      </c>
      <c r="D1960" s="230">
        <v>45901</v>
      </c>
      <c r="E1960" s="230">
        <v>45901.420138888891</v>
      </c>
      <c r="F1960" s="255">
        <f t="shared" si="30"/>
        <v>0.42013888889050577</v>
      </c>
      <c r="G1960" s="225" t="s">
        <v>637</v>
      </c>
      <c r="H1960" s="225" t="s">
        <v>644</v>
      </c>
      <c r="I1960" s="225" t="s">
        <v>645</v>
      </c>
      <c r="J1960" s="225" t="s">
        <v>646</v>
      </c>
      <c r="K1960" s="1" t="s">
        <v>1242</v>
      </c>
      <c r="L1960" s="1" t="s">
        <v>648</v>
      </c>
      <c r="M1960" s="241" t="s">
        <v>618</v>
      </c>
      <c r="N1960" s="28" t="s">
        <v>1243</v>
      </c>
    </row>
    <row r="1961" spans="1:14">
      <c r="A1961" s="225" t="s">
        <v>729</v>
      </c>
      <c r="B1961" s="1" t="s">
        <v>747</v>
      </c>
      <c r="C1961" s="230">
        <v>45898.347222164353</v>
      </c>
      <c r="D1961" s="230">
        <v>45901</v>
      </c>
      <c r="E1961" s="230">
        <v>45901.420138888891</v>
      </c>
      <c r="F1961" s="255">
        <f t="shared" si="30"/>
        <v>0.42013888889050577</v>
      </c>
      <c r="G1961" s="225" t="s">
        <v>637</v>
      </c>
      <c r="H1961" s="225" t="s">
        <v>644</v>
      </c>
      <c r="I1961" s="225" t="s">
        <v>645</v>
      </c>
      <c r="J1961" s="225" t="s">
        <v>646</v>
      </c>
      <c r="K1961" s="1" t="s">
        <v>1242</v>
      </c>
      <c r="L1961" s="1" t="s">
        <v>648</v>
      </c>
      <c r="M1961" s="241" t="s">
        <v>618</v>
      </c>
      <c r="N1961" s="28" t="s">
        <v>1243</v>
      </c>
    </row>
    <row r="1962" spans="1:14">
      <c r="A1962" s="225" t="s">
        <v>729</v>
      </c>
      <c r="B1962" s="1" t="s">
        <v>1244</v>
      </c>
      <c r="C1962" s="230">
        <v>45898.347222222219</v>
      </c>
      <c r="D1962" s="230">
        <v>45898.347222222219</v>
      </c>
      <c r="E1962" s="230">
        <v>45898.371527777781</v>
      </c>
      <c r="F1962" s="255">
        <f t="shared" si="30"/>
        <v>2.4305555562023073E-2</v>
      </c>
      <c r="G1962" s="1" t="s">
        <v>613</v>
      </c>
      <c r="I1962" s="1" t="s">
        <v>614</v>
      </c>
      <c r="J1962" s="1" t="s">
        <v>615</v>
      </c>
      <c r="K1962" s="1" t="s">
        <v>1245</v>
      </c>
      <c r="L1962" s="1" t="s">
        <v>655</v>
      </c>
      <c r="M1962" s="241" t="s">
        <v>618</v>
      </c>
      <c r="N1962" s="28" t="s">
        <v>1246</v>
      </c>
    </row>
    <row r="1963" spans="1:14">
      <c r="A1963" s="225" t="s">
        <v>729</v>
      </c>
      <c r="B1963" s="1" t="s">
        <v>732</v>
      </c>
      <c r="C1963" s="230">
        <v>45898.347222222219</v>
      </c>
      <c r="D1963" s="230">
        <v>45898.347222222219</v>
      </c>
      <c r="E1963" s="230">
        <v>45898.371527777781</v>
      </c>
      <c r="F1963" s="255">
        <f t="shared" si="30"/>
        <v>2.4305555562023073E-2</v>
      </c>
      <c r="G1963" s="1" t="s">
        <v>613</v>
      </c>
      <c r="I1963" s="1" t="s">
        <v>614</v>
      </c>
      <c r="J1963" s="1" t="s">
        <v>615</v>
      </c>
      <c r="K1963" s="1" t="s">
        <v>1245</v>
      </c>
      <c r="L1963" s="1" t="s">
        <v>655</v>
      </c>
      <c r="M1963" s="241" t="s">
        <v>618</v>
      </c>
      <c r="N1963" s="28" t="s">
        <v>1246</v>
      </c>
    </row>
    <row r="1964" spans="1:14">
      <c r="A1964" s="225" t="s">
        <v>729</v>
      </c>
      <c r="B1964" s="1" t="s">
        <v>733</v>
      </c>
      <c r="C1964" s="230">
        <v>45898.347222222219</v>
      </c>
      <c r="D1964" s="230">
        <v>45898.347222222219</v>
      </c>
      <c r="E1964" s="230">
        <v>45898.371527777781</v>
      </c>
      <c r="F1964" s="255">
        <f t="shared" si="30"/>
        <v>2.4305555562023073E-2</v>
      </c>
      <c r="G1964" s="1" t="s">
        <v>613</v>
      </c>
      <c r="I1964" s="1" t="s">
        <v>614</v>
      </c>
      <c r="J1964" s="1" t="s">
        <v>615</v>
      </c>
      <c r="K1964" s="1" t="s">
        <v>1245</v>
      </c>
      <c r="L1964" s="1" t="s">
        <v>655</v>
      </c>
      <c r="M1964" s="241" t="s">
        <v>618</v>
      </c>
      <c r="N1964" s="28" t="s">
        <v>1246</v>
      </c>
    </row>
    <row r="1965" spans="1:14">
      <c r="A1965" s="225" t="s">
        <v>729</v>
      </c>
      <c r="B1965" s="1" t="s">
        <v>734</v>
      </c>
      <c r="C1965" s="230">
        <v>45898.347222222219</v>
      </c>
      <c r="D1965" s="230">
        <v>45898.347222222219</v>
      </c>
      <c r="E1965" s="230">
        <v>45898.371527777781</v>
      </c>
      <c r="F1965" s="255">
        <f t="shared" si="30"/>
        <v>2.4305555562023073E-2</v>
      </c>
      <c r="G1965" s="1" t="s">
        <v>613</v>
      </c>
      <c r="I1965" s="1" t="s">
        <v>614</v>
      </c>
      <c r="J1965" s="1" t="s">
        <v>615</v>
      </c>
      <c r="K1965" s="1" t="s">
        <v>1245</v>
      </c>
      <c r="L1965" s="1" t="s">
        <v>655</v>
      </c>
      <c r="M1965" s="241" t="s">
        <v>618</v>
      </c>
      <c r="N1965" s="28" t="s">
        <v>1246</v>
      </c>
    </row>
    <row r="1966" spans="1:14">
      <c r="A1966" s="225" t="s">
        <v>729</v>
      </c>
      <c r="B1966" s="1" t="s">
        <v>735</v>
      </c>
      <c r="C1966" s="230">
        <v>45898.347222222219</v>
      </c>
      <c r="D1966" s="230">
        <v>45898.347222222219</v>
      </c>
      <c r="E1966" s="230">
        <v>45898.371527777781</v>
      </c>
      <c r="F1966" s="255">
        <f t="shared" si="30"/>
        <v>2.4305555562023073E-2</v>
      </c>
      <c r="G1966" s="1" t="s">
        <v>613</v>
      </c>
      <c r="I1966" s="1" t="s">
        <v>614</v>
      </c>
      <c r="J1966" s="1" t="s">
        <v>615</v>
      </c>
      <c r="K1966" s="1" t="s">
        <v>1245</v>
      </c>
      <c r="L1966" s="1" t="s">
        <v>655</v>
      </c>
      <c r="M1966" s="241" t="s">
        <v>618</v>
      </c>
      <c r="N1966" s="28" t="s">
        <v>1246</v>
      </c>
    </row>
    <row r="1967" spans="1:14">
      <c r="A1967" s="225" t="s">
        <v>729</v>
      </c>
      <c r="B1967" s="1" t="s">
        <v>736</v>
      </c>
      <c r="C1967" s="230">
        <v>45898.347222222219</v>
      </c>
      <c r="D1967" s="230">
        <v>45898.347222222219</v>
      </c>
      <c r="E1967" s="230">
        <v>45898.371527777781</v>
      </c>
      <c r="F1967" s="255">
        <f t="shared" si="30"/>
        <v>2.4305555562023073E-2</v>
      </c>
      <c r="G1967" s="1" t="s">
        <v>613</v>
      </c>
      <c r="I1967" s="1" t="s">
        <v>614</v>
      </c>
      <c r="J1967" s="1" t="s">
        <v>615</v>
      </c>
      <c r="K1967" s="1" t="s">
        <v>1245</v>
      </c>
      <c r="L1967" s="1" t="s">
        <v>655</v>
      </c>
      <c r="M1967" s="241" t="s">
        <v>618</v>
      </c>
      <c r="N1967" s="28" t="s">
        <v>1246</v>
      </c>
    </row>
    <row r="1968" spans="1:14">
      <c r="A1968" s="225" t="s">
        <v>729</v>
      </c>
      <c r="B1968" s="1" t="s">
        <v>737</v>
      </c>
      <c r="C1968" s="230">
        <v>45898.347222222219</v>
      </c>
      <c r="D1968" s="230">
        <v>45898.347222222219</v>
      </c>
      <c r="E1968" s="230">
        <v>45898.371527777781</v>
      </c>
      <c r="F1968" s="255">
        <f t="shared" si="30"/>
        <v>2.4305555562023073E-2</v>
      </c>
      <c r="G1968" s="1" t="s">
        <v>613</v>
      </c>
      <c r="I1968" s="1" t="s">
        <v>614</v>
      </c>
      <c r="J1968" s="1" t="s">
        <v>615</v>
      </c>
      <c r="K1968" s="1" t="s">
        <v>1245</v>
      </c>
      <c r="L1968" s="1" t="s">
        <v>655</v>
      </c>
      <c r="M1968" s="241" t="s">
        <v>618</v>
      </c>
      <c r="N1968" s="28" t="s">
        <v>1246</v>
      </c>
    </row>
    <row r="1969" spans="1:14">
      <c r="A1969" s="225" t="s">
        <v>729</v>
      </c>
      <c r="B1969" s="1" t="s">
        <v>738</v>
      </c>
      <c r="C1969" s="230">
        <v>45898.347222222219</v>
      </c>
      <c r="D1969" s="230">
        <v>45898.347222222219</v>
      </c>
      <c r="E1969" s="230">
        <v>45898.371527777781</v>
      </c>
      <c r="F1969" s="255">
        <f t="shared" si="30"/>
        <v>2.4305555562023073E-2</v>
      </c>
      <c r="G1969" s="1" t="s">
        <v>613</v>
      </c>
      <c r="I1969" s="1" t="s">
        <v>614</v>
      </c>
      <c r="J1969" s="1" t="s">
        <v>615</v>
      </c>
      <c r="K1969" s="1" t="s">
        <v>1245</v>
      </c>
      <c r="L1969" s="1" t="s">
        <v>655</v>
      </c>
      <c r="M1969" s="241" t="s">
        <v>618</v>
      </c>
      <c r="N1969" s="28" t="s">
        <v>1246</v>
      </c>
    </row>
    <row r="1970" spans="1:14">
      <c r="A1970" s="225" t="s">
        <v>729</v>
      </c>
      <c r="B1970" s="1" t="s">
        <v>739</v>
      </c>
      <c r="C1970" s="230">
        <v>45898.347222222219</v>
      </c>
      <c r="D1970" s="230">
        <v>45898.347222222219</v>
      </c>
      <c r="E1970" s="230">
        <v>45898.371527777781</v>
      </c>
      <c r="F1970" s="255">
        <f t="shared" si="30"/>
        <v>2.4305555562023073E-2</v>
      </c>
      <c r="G1970" s="1" t="s">
        <v>613</v>
      </c>
      <c r="I1970" s="1" t="s">
        <v>614</v>
      </c>
      <c r="J1970" s="1" t="s">
        <v>615</v>
      </c>
      <c r="K1970" s="1" t="s">
        <v>1245</v>
      </c>
      <c r="L1970" s="1" t="s">
        <v>655</v>
      </c>
      <c r="M1970" s="241" t="s">
        <v>618</v>
      </c>
      <c r="N1970" s="28" t="s">
        <v>1246</v>
      </c>
    </row>
    <row r="1971" spans="1:14">
      <c r="A1971" s="225" t="s">
        <v>729</v>
      </c>
      <c r="B1971" s="1" t="s">
        <v>740</v>
      </c>
      <c r="C1971" s="230">
        <v>45898.347222222219</v>
      </c>
      <c r="D1971" s="230">
        <v>45898.347222222219</v>
      </c>
      <c r="E1971" s="230">
        <v>45898.371527777781</v>
      </c>
      <c r="F1971" s="255">
        <f t="shared" si="30"/>
        <v>2.4305555562023073E-2</v>
      </c>
      <c r="G1971" s="1" t="s">
        <v>613</v>
      </c>
      <c r="I1971" s="1" t="s">
        <v>614</v>
      </c>
      <c r="J1971" s="1" t="s">
        <v>615</v>
      </c>
      <c r="K1971" s="1" t="s">
        <v>1245</v>
      </c>
      <c r="L1971" s="1" t="s">
        <v>655</v>
      </c>
      <c r="M1971" s="241" t="s">
        <v>618</v>
      </c>
      <c r="N1971" s="28" t="s">
        <v>1246</v>
      </c>
    </row>
    <row r="1972" spans="1:14">
      <c r="A1972" s="225" t="s">
        <v>729</v>
      </c>
      <c r="B1972" s="1" t="s">
        <v>741</v>
      </c>
      <c r="C1972" s="230">
        <v>45898.347222222219</v>
      </c>
      <c r="D1972" s="230">
        <v>45898.347222222219</v>
      </c>
      <c r="E1972" s="230">
        <v>45898.371527777781</v>
      </c>
      <c r="F1972" s="255">
        <f t="shared" si="30"/>
        <v>2.4305555562023073E-2</v>
      </c>
      <c r="G1972" s="1" t="s">
        <v>613</v>
      </c>
      <c r="I1972" s="1" t="s">
        <v>614</v>
      </c>
      <c r="J1972" s="1" t="s">
        <v>615</v>
      </c>
      <c r="K1972" s="1" t="s">
        <v>1245</v>
      </c>
      <c r="L1972" s="1" t="s">
        <v>655</v>
      </c>
      <c r="M1972" s="241" t="s">
        <v>618</v>
      </c>
      <c r="N1972" s="28" t="s">
        <v>1246</v>
      </c>
    </row>
    <row r="1973" spans="1:14" s="251" customFormat="1">
      <c r="A1973" s="225" t="s">
        <v>729</v>
      </c>
      <c r="B1973" s="1" t="s">
        <v>742</v>
      </c>
      <c r="C1973" s="230">
        <v>45898.347222222219</v>
      </c>
      <c r="D1973" s="230">
        <v>45898.347222222219</v>
      </c>
      <c r="E1973" s="230">
        <v>45898.371527777781</v>
      </c>
      <c r="F1973" s="255">
        <f t="shared" si="30"/>
        <v>2.4305555562023073E-2</v>
      </c>
      <c r="G1973" s="1" t="s">
        <v>613</v>
      </c>
      <c r="H1973" s="1"/>
      <c r="I1973" s="1" t="s">
        <v>614</v>
      </c>
      <c r="J1973" s="1" t="s">
        <v>615</v>
      </c>
      <c r="K1973" s="1" t="s">
        <v>1245</v>
      </c>
      <c r="L1973" s="1" t="s">
        <v>655</v>
      </c>
      <c r="M1973" s="241" t="s">
        <v>618</v>
      </c>
      <c r="N1973" s="28" t="s">
        <v>1246</v>
      </c>
    </row>
    <row r="1974" spans="1:14" s="251" customFormat="1">
      <c r="A1974" s="225" t="s">
        <v>729</v>
      </c>
      <c r="B1974" s="1" t="s">
        <v>743</v>
      </c>
      <c r="C1974" s="230">
        <v>45898.347222222219</v>
      </c>
      <c r="D1974" s="230">
        <v>45898.347222222219</v>
      </c>
      <c r="E1974" s="230">
        <v>45898.371527777781</v>
      </c>
      <c r="F1974" s="255">
        <f t="shared" si="30"/>
        <v>2.4305555562023073E-2</v>
      </c>
      <c r="G1974" s="1" t="s">
        <v>613</v>
      </c>
      <c r="H1974" s="1"/>
      <c r="I1974" s="1" t="s">
        <v>614</v>
      </c>
      <c r="J1974" s="1" t="s">
        <v>615</v>
      </c>
      <c r="K1974" s="1" t="s">
        <v>1245</v>
      </c>
      <c r="L1974" s="1" t="s">
        <v>655</v>
      </c>
      <c r="M1974" s="241" t="s">
        <v>618</v>
      </c>
      <c r="N1974" s="28" t="s">
        <v>1246</v>
      </c>
    </row>
    <row r="1975" spans="1:14" s="251" customFormat="1">
      <c r="A1975" s="225" t="s">
        <v>729</v>
      </c>
      <c r="B1975" s="1" t="s">
        <v>744</v>
      </c>
      <c r="C1975" s="230">
        <v>45898.347222222219</v>
      </c>
      <c r="D1975" s="230">
        <v>45898.347222222219</v>
      </c>
      <c r="E1975" s="230">
        <v>45898.371527777781</v>
      </c>
      <c r="F1975" s="255">
        <f t="shared" si="30"/>
        <v>2.4305555562023073E-2</v>
      </c>
      <c r="G1975" s="1" t="s">
        <v>613</v>
      </c>
      <c r="H1975" s="1"/>
      <c r="I1975" s="1" t="s">
        <v>614</v>
      </c>
      <c r="J1975" s="1" t="s">
        <v>615</v>
      </c>
      <c r="K1975" s="1" t="s">
        <v>1245</v>
      </c>
      <c r="L1975" s="1" t="s">
        <v>655</v>
      </c>
      <c r="M1975" s="241" t="s">
        <v>618</v>
      </c>
      <c r="N1975" s="28" t="s">
        <v>1246</v>
      </c>
    </row>
    <row r="1976" spans="1:14" s="251" customFormat="1">
      <c r="A1976" s="225" t="s">
        <v>729</v>
      </c>
      <c r="B1976" s="1" t="s">
        <v>745</v>
      </c>
      <c r="C1976" s="230">
        <v>45898.347222222219</v>
      </c>
      <c r="D1976" s="230">
        <v>45898.347222222219</v>
      </c>
      <c r="E1976" s="230">
        <v>45898.371527777781</v>
      </c>
      <c r="F1976" s="255">
        <f t="shared" ref="F1976:F2039" si="31">E1976-D1976</f>
        <v>2.4305555562023073E-2</v>
      </c>
      <c r="G1976" s="1" t="s">
        <v>613</v>
      </c>
      <c r="H1976" s="1"/>
      <c r="I1976" s="1" t="s">
        <v>614</v>
      </c>
      <c r="J1976" s="1" t="s">
        <v>615</v>
      </c>
      <c r="K1976" s="1" t="s">
        <v>1245</v>
      </c>
      <c r="L1976" s="1" t="s">
        <v>655</v>
      </c>
      <c r="M1976" s="241" t="s">
        <v>618</v>
      </c>
      <c r="N1976" s="28" t="s">
        <v>1246</v>
      </c>
    </row>
    <row r="1977" spans="1:14" s="251" customFormat="1">
      <c r="A1977" s="225" t="s">
        <v>729</v>
      </c>
      <c r="B1977" s="1" t="s">
        <v>746</v>
      </c>
      <c r="C1977" s="230">
        <v>45898.347222222219</v>
      </c>
      <c r="D1977" s="230">
        <v>45898.347222222219</v>
      </c>
      <c r="E1977" s="230">
        <v>45898.371527777781</v>
      </c>
      <c r="F1977" s="255">
        <f t="shared" si="31"/>
        <v>2.4305555562023073E-2</v>
      </c>
      <c r="G1977" s="1" t="s">
        <v>613</v>
      </c>
      <c r="H1977" s="1"/>
      <c r="I1977" s="1" t="s">
        <v>614</v>
      </c>
      <c r="J1977" s="1" t="s">
        <v>615</v>
      </c>
      <c r="K1977" s="1" t="s">
        <v>1245</v>
      </c>
      <c r="L1977" s="1" t="s">
        <v>655</v>
      </c>
      <c r="M1977" s="241" t="s">
        <v>618</v>
      </c>
      <c r="N1977" s="28" t="s">
        <v>1246</v>
      </c>
    </row>
    <row r="1978" spans="1:14" s="251" customFormat="1">
      <c r="A1978" s="225" t="s">
        <v>729</v>
      </c>
      <c r="B1978" s="1" t="s">
        <v>747</v>
      </c>
      <c r="C1978" s="230">
        <v>45898.347222222219</v>
      </c>
      <c r="D1978" s="230">
        <v>45898.347222222219</v>
      </c>
      <c r="E1978" s="230">
        <v>45898.371527777781</v>
      </c>
      <c r="F1978" s="255">
        <f t="shared" si="31"/>
        <v>2.4305555562023073E-2</v>
      </c>
      <c r="G1978" s="1" t="s">
        <v>613</v>
      </c>
      <c r="H1978" s="1"/>
      <c r="I1978" s="1" t="s">
        <v>614</v>
      </c>
      <c r="J1978" s="1" t="s">
        <v>615</v>
      </c>
      <c r="K1978" s="1" t="s">
        <v>1245</v>
      </c>
      <c r="L1978" s="1" t="s">
        <v>655</v>
      </c>
      <c r="M1978" s="241" t="s">
        <v>618</v>
      </c>
      <c r="N1978" s="28" t="s">
        <v>1246</v>
      </c>
    </row>
    <row r="1979" spans="1:14" s="251" customFormat="1">
      <c r="A1979" s="225" t="s">
        <v>729</v>
      </c>
      <c r="B1979" s="1" t="s">
        <v>1244</v>
      </c>
      <c r="C1979" s="230">
        <v>45898.347222222219</v>
      </c>
      <c r="D1979" s="230">
        <v>45898.347222222219</v>
      </c>
      <c r="E1979" s="230">
        <v>45900.999988425923</v>
      </c>
      <c r="F1979" s="255">
        <f t="shared" si="31"/>
        <v>2.6527662037042319</v>
      </c>
      <c r="G1979" s="225" t="s">
        <v>637</v>
      </c>
      <c r="H1979" s="225" t="s">
        <v>644</v>
      </c>
      <c r="I1979" s="225" t="s">
        <v>645</v>
      </c>
      <c r="J1979" s="225" t="s">
        <v>646</v>
      </c>
      <c r="K1979" s="1" t="s">
        <v>1242</v>
      </c>
      <c r="L1979" s="1" t="s">
        <v>648</v>
      </c>
      <c r="M1979" s="241" t="s">
        <v>618</v>
      </c>
      <c r="N1979" s="28" t="s">
        <v>1243</v>
      </c>
    </row>
    <row r="1980" spans="1:14" s="251" customFormat="1">
      <c r="A1980" s="225" t="s">
        <v>729</v>
      </c>
      <c r="B1980" s="1" t="s">
        <v>732</v>
      </c>
      <c r="C1980" s="230">
        <v>45898.347222222219</v>
      </c>
      <c r="D1980" s="230">
        <v>45898.347222222219</v>
      </c>
      <c r="E1980" s="230">
        <v>45900.999988425923</v>
      </c>
      <c r="F1980" s="255">
        <f t="shared" si="31"/>
        <v>2.6527662037042319</v>
      </c>
      <c r="G1980" s="225" t="s">
        <v>637</v>
      </c>
      <c r="H1980" s="225" t="s">
        <v>644</v>
      </c>
      <c r="I1980" s="225" t="s">
        <v>645</v>
      </c>
      <c r="J1980" s="225" t="s">
        <v>646</v>
      </c>
      <c r="K1980" s="1" t="s">
        <v>1242</v>
      </c>
      <c r="L1980" s="1" t="s">
        <v>648</v>
      </c>
      <c r="M1980" s="241" t="s">
        <v>618</v>
      </c>
      <c r="N1980" s="28" t="s">
        <v>1243</v>
      </c>
    </row>
    <row r="1981" spans="1:14" s="251" customFormat="1">
      <c r="A1981" s="225" t="s">
        <v>729</v>
      </c>
      <c r="B1981" s="1" t="s">
        <v>733</v>
      </c>
      <c r="C1981" s="230">
        <v>45898.347222222219</v>
      </c>
      <c r="D1981" s="230">
        <v>45898.347222222219</v>
      </c>
      <c r="E1981" s="230">
        <v>45900.999988368058</v>
      </c>
      <c r="F1981" s="255">
        <f t="shared" si="31"/>
        <v>2.652766145838541</v>
      </c>
      <c r="G1981" s="225" t="s">
        <v>637</v>
      </c>
      <c r="H1981" s="225" t="s">
        <v>644</v>
      </c>
      <c r="I1981" s="225" t="s">
        <v>645</v>
      </c>
      <c r="J1981" s="225" t="s">
        <v>646</v>
      </c>
      <c r="K1981" s="1" t="s">
        <v>1242</v>
      </c>
      <c r="L1981" s="1" t="s">
        <v>648</v>
      </c>
      <c r="M1981" s="241" t="s">
        <v>618</v>
      </c>
      <c r="N1981" s="28" t="s">
        <v>1243</v>
      </c>
    </row>
    <row r="1982" spans="1:14" s="251" customFormat="1">
      <c r="A1982" s="225" t="s">
        <v>729</v>
      </c>
      <c r="B1982" s="1" t="s">
        <v>734</v>
      </c>
      <c r="C1982" s="230">
        <v>45898.347222222219</v>
      </c>
      <c r="D1982" s="230">
        <v>45898.347222222219</v>
      </c>
      <c r="E1982" s="230">
        <v>45900.999988368058</v>
      </c>
      <c r="F1982" s="255">
        <f t="shared" si="31"/>
        <v>2.652766145838541</v>
      </c>
      <c r="G1982" s="225" t="s">
        <v>637</v>
      </c>
      <c r="H1982" s="225" t="s">
        <v>644</v>
      </c>
      <c r="I1982" s="225" t="s">
        <v>645</v>
      </c>
      <c r="J1982" s="225" t="s">
        <v>646</v>
      </c>
      <c r="K1982" s="1" t="s">
        <v>1242</v>
      </c>
      <c r="L1982" s="1" t="s">
        <v>648</v>
      </c>
      <c r="M1982" s="241" t="s">
        <v>618</v>
      </c>
      <c r="N1982" s="28" t="s">
        <v>1243</v>
      </c>
    </row>
    <row r="1983" spans="1:14" s="251" customFormat="1">
      <c r="A1983" s="225" t="s">
        <v>729</v>
      </c>
      <c r="B1983" s="1" t="s">
        <v>735</v>
      </c>
      <c r="C1983" s="230">
        <v>45898.347222222219</v>
      </c>
      <c r="D1983" s="230">
        <v>45898.347222222219</v>
      </c>
      <c r="E1983" s="230">
        <v>45900.999988368058</v>
      </c>
      <c r="F1983" s="255">
        <f t="shared" si="31"/>
        <v>2.652766145838541</v>
      </c>
      <c r="G1983" s="225" t="s">
        <v>637</v>
      </c>
      <c r="H1983" s="225" t="s">
        <v>644</v>
      </c>
      <c r="I1983" s="225" t="s">
        <v>645</v>
      </c>
      <c r="J1983" s="225" t="s">
        <v>646</v>
      </c>
      <c r="K1983" s="1" t="s">
        <v>1242</v>
      </c>
      <c r="L1983" s="1" t="s">
        <v>648</v>
      </c>
      <c r="M1983" s="241" t="s">
        <v>618</v>
      </c>
      <c r="N1983" s="28" t="s">
        <v>1243</v>
      </c>
    </row>
    <row r="1984" spans="1:14" s="251" customFormat="1">
      <c r="A1984" s="225" t="s">
        <v>729</v>
      </c>
      <c r="B1984" s="1" t="s">
        <v>736</v>
      </c>
      <c r="C1984" s="230">
        <v>45898.347222222219</v>
      </c>
      <c r="D1984" s="230">
        <v>45898.347222222219</v>
      </c>
      <c r="E1984" s="230">
        <v>45900.999988368058</v>
      </c>
      <c r="F1984" s="255">
        <f t="shared" si="31"/>
        <v>2.652766145838541</v>
      </c>
      <c r="G1984" s="225" t="s">
        <v>637</v>
      </c>
      <c r="H1984" s="225" t="s">
        <v>644</v>
      </c>
      <c r="I1984" s="225" t="s">
        <v>645</v>
      </c>
      <c r="J1984" s="225" t="s">
        <v>646</v>
      </c>
      <c r="K1984" s="1" t="s">
        <v>1242</v>
      </c>
      <c r="L1984" s="1" t="s">
        <v>648</v>
      </c>
      <c r="M1984" s="241" t="s">
        <v>618</v>
      </c>
      <c r="N1984" s="28" t="s">
        <v>1243</v>
      </c>
    </row>
    <row r="1985" spans="1:14" s="251" customFormat="1">
      <c r="A1985" s="225" t="s">
        <v>729</v>
      </c>
      <c r="B1985" s="1" t="s">
        <v>737</v>
      </c>
      <c r="C1985" s="230">
        <v>45898.347222222219</v>
      </c>
      <c r="D1985" s="230">
        <v>45898.347222222219</v>
      </c>
      <c r="E1985" s="230">
        <v>45900.999988368058</v>
      </c>
      <c r="F1985" s="255">
        <f t="shared" si="31"/>
        <v>2.652766145838541</v>
      </c>
      <c r="G1985" s="225" t="s">
        <v>637</v>
      </c>
      <c r="H1985" s="225" t="s">
        <v>644</v>
      </c>
      <c r="I1985" s="225" t="s">
        <v>645</v>
      </c>
      <c r="J1985" s="225" t="s">
        <v>646</v>
      </c>
      <c r="K1985" s="1" t="s">
        <v>1242</v>
      </c>
      <c r="L1985" s="1" t="s">
        <v>648</v>
      </c>
      <c r="M1985" s="241" t="s">
        <v>618</v>
      </c>
      <c r="N1985" s="28" t="s">
        <v>1243</v>
      </c>
    </row>
    <row r="1986" spans="1:14" s="251" customFormat="1">
      <c r="A1986" s="225" t="s">
        <v>729</v>
      </c>
      <c r="B1986" s="1" t="s">
        <v>738</v>
      </c>
      <c r="C1986" s="230">
        <v>45898.347222222219</v>
      </c>
      <c r="D1986" s="230">
        <v>45898.347222222219</v>
      </c>
      <c r="E1986" s="230">
        <v>45900.999988368058</v>
      </c>
      <c r="F1986" s="255">
        <f t="shared" si="31"/>
        <v>2.652766145838541</v>
      </c>
      <c r="G1986" s="225" t="s">
        <v>637</v>
      </c>
      <c r="H1986" s="225" t="s">
        <v>644</v>
      </c>
      <c r="I1986" s="225" t="s">
        <v>645</v>
      </c>
      <c r="J1986" s="225" t="s">
        <v>646</v>
      </c>
      <c r="K1986" s="1" t="s">
        <v>1242</v>
      </c>
      <c r="L1986" s="1" t="s">
        <v>648</v>
      </c>
      <c r="M1986" s="241" t="s">
        <v>618</v>
      </c>
      <c r="N1986" s="28" t="s">
        <v>1243</v>
      </c>
    </row>
    <row r="1987" spans="1:14" s="251" customFormat="1">
      <c r="A1987" s="225" t="s">
        <v>729</v>
      </c>
      <c r="B1987" s="1" t="s">
        <v>739</v>
      </c>
      <c r="C1987" s="230">
        <v>45898.347222222219</v>
      </c>
      <c r="D1987" s="230">
        <v>45898.347222222219</v>
      </c>
      <c r="E1987" s="230">
        <v>45900.999988368058</v>
      </c>
      <c r="F1987" s="255">
        <f t="shared" si="31"/>
        <v>2.652766145838541</v>
      </c>
      <c r="G1987" s="225" t="s">
        <v>637</v>
      </c>
      <c r="H1987" s="225" t="s">
        <v>644</v>
      </c>
      <c r="I1987" s="225" t="s">
        <v>645</v>
      </c>
      <c r="J1987" s="225" t="s">
        <v>646</v>
      </c>
      <c r="K1987" s="1" t="s">
        <v>1242</v>
      </c>
      <c r="L1987" s="1" t="s">
        <v>648</v>
      </c>
      <c r="M1987" s="241" t="s">
        <v>618</v>
      </c>
      <c r="N1987" s="28" t="s">
        <v>1243</v>
      </c>
    </row>
    <row r="1988" spans="1:14" s="251" customFormat="1">
      <c r="A1988" s="225" t="s">
        <v>729</v>
      </c>
      <c r="B1988" s="1" t="s">
        <v>740</v>
      </c>
      <c r="C1988" s="230">
        <v>45898.347222222219</v>
      </c>
      <c r="D1988" s="230">
        <v>45898.347222222219</v>
      </c>
      <c r="E1988" s="230">
        <v>45900.999988368058</v>
      </c>
      <c r="F1988" s="255">
        <f t="shared" si="31"/>
        <v>2.652766145838541</v>
      </c>
      <c r="G1988" s="225" t="s">
        <v>637</v>
      </c>
      <c r="H1988" s="225" t="s">
        <v>644</v>
      </c>
      <c r="I1988" s="225" t="s">
        <v>645</v>
      </c>
      <c r="J1988" s="225" t="s">
        <v>646</v>
      </c>
      <c r="K1988" s="1" t="s">
        <v>1242</v>
      </c>
      <c r="L1988" s="1" t="s">
        <v>648</v>
      </c>
      <c r="M1988" s="241" t="s">
        <v>618</v>
      </c>
      <c r="N1988" s="28" t="s">
        <v>1243</v>
      </c>
    </row>
    <row r="1989" spans="1:14" s="251" customFormat="1">
      <c r="A1989" s="225" t="s">
        <v>729</v>
      </c>
      <c r="B1989" s="1" t="s">
        <v>741</v>
      </c>
      <c r="C1989" s="230">
        <v>45898.347222222219</v>
      </c>
      <c r="D1989" s="230">
        <v>45898.347222222219</v>
      </c>
      <c r="E1989" s="230">
        <v>45900.999988368058</v>
      </c>
      <c r="F1989" s="255">
        <f t="shared" si="31"/>
        <v>2.652766145838541</v>
      </c>
      <c r="G1989" s="225" t="s">
        <v>637</v>
      </c>
      <c r="H1989" s="225" t="s">
        <v>644</v>
      </c>
      <c r="I1989" s="225" t="s">
        <v>645</v>
      </c>
      <c r="J1989" s="225" t="s">
        <v>646</v>
      </c>
      <c r="K1989" s="1" t="s">
        <v>1242</v>
      </c>
      <c r="L1989" s="1" t="s">
        <v>648</v>
      </c>
      <c r="M1989" s="241" t="s">
        <v>618</v>
      </c>
      <c r="N1989" s="28" t="s">
        <v>1243</v>
      </c>
    </row>
    <row r="1990" spans="1:14" s="251" customFormat="1">
      <c r="A1990" s="225" t="s">
        <v>729</v>
      </c>
      <c r="B1990" s="1" t="s">
        <v>742</v>
      </c>
      <c r="C1990" s="230">
        <v>45898.347222222219</v>
      </c>
      <c r="D1990" s="230">
        <v>45898.347222222219</v>
      </c>
      <c r="E1990" s="230">
        <v>45900.999988368058</v>
      </c>
      <c r="F1990" s="255">
        <f t="shared" si="31"/>
        <v>2.652766145838541</v>
      </c>
      <c r="G1990" s="225" t="s">
        <v>637</v>
      </c>
      <c r="H1990" s="225" t="s">
        <v>644</v>
      </c>
      <c r="I1990" s="225" t="s">
        <v>645</v>
      </c>
      <c r="J1990" s="225" t="s">
        <v>646</v>
      </c>
      <c r="K1990" s="1" t="s">
        <v>1242</v>
      </c>
      <c r="L1990" s="1" t="s">
        <v>648</v>
      </c>
      <c r="M1990" s="241" t="s">
        <v>618</v>
      </c>
      <c r="N1990" s="28" t="s">
        <v>1243</v>
      </c>
    </row>
    <row r="1991" spans="1:14" s="251" customFormat="1">
      <c r="A1991" s="225" t="s">
        <v>729</v>
      </c>
      <c r="B1991" s="1" t="s">
        <v>743</v>
      </c>
      <c r="C1991" s="230">
        <v>45898.347222222219</v>
      </c>
      <c r="D1991" s="230">
        <v>45898.347222222219</v>
      </c>
      <c r="E1991" s="230">
        <v>45900.999988368058</v>
      </c>
      <c r="F1991" s="255">
        <f t="shared" si="31"/>
        <v>2.652766145838541</v>
      </c>
      <c r="G1991" s="225" t="s">
        <v>637</v>
      </c>
      <c r="H1991" s="225" t="s">
        <v>644</v>
      </c>
      <c r="I1991" s="225" t="s">
        <v>645</v>
      </c>
      <c r="J1991" s="225" t="s">
        <v>646</v>
      </c>
      <c r="K1991" s="1" t="s">
        <v>1242</v>
      </c>
      <c r="L1991" s="1" t="s">
        <v>648</v>
      </c>
      <c r="M1991" s="241" t="s">
        <v>618</v>
      </c>
      <c r="N1991" s="28" t="s">
        <v>1243</v>
      </c>
    </row>
    <row r="1992" spans="1:14" s="251" customFormat="1">
      <c r="A1992" s="225" t="s">
        <v>729</v>
      </c>
      <c r="B1992" s="1" t="s">
        <v>744</v>
      </c>
      <c r="C1992" s="230">
        <v>45898.347222222219</v>
      </c>
      <c r="D1992" s="230">
        <v>45898.347222222219</v>
      </c>
      <c r="E1992" s="230">
        <v>45900.999988368058</v>
      </c>
      <c r="F1992" s="255">
        <f t="shared" si="31"/>
        <v>2.652766145838541</v>
      </c>
      <c r="G1992" s="225" t="s">
        <v>637</v>
      </c>
      <c r="H1992" s="225" t="s">
        <v>644</v>
      </c>
      <c r="I1992" s="225" t="s">
        <v>645</v>
      </c>
      <c r="J1992" s="225" t="s">
        <v>646</v>
      </c>
      <c r="K1992" s="1" t="s">
        <v>1242</v>
      </c>
      <c r="L1992" s="1" t="s">
        <v>648</v>
      </c>
      <c r="M1992" s="241" t="s">
        <v>618</v>
      </c>
      <c r="N1992" s="28" t="s">
        <v>1243</v>
      </c>
    </row>
    <row r="1993" spans="1:14" s="251" customFormat="1">
      <c r="A1993" s="225" t="s">
        <v>729</v>
      </c>
      <c r="B1993" s="1" t="s">
        <v>745</v>
      </c>
      <c r="C1993" s="230">
        <v>45898.347222222219</v>
      </c>
      <c r="D1993" s="230">
        <v>45898.347222222219</v>
      </c>
      <c r="E1993" s="230">
        <v>45900.999988368058</v>
      </c>
      <c r="F1993" s="255">
        <f t="shared" si="31"/>
        <v>2.652766145838541</v>
      </c>
      <c r="G1993" s="225" t="s">
        <v>637</v>
      </c>
      <c r="H1993" s="225" t="s">
        <v>644</v>
      </c>
      <c r="I1993" s="225" t="s">
        <v>645</v>
      </c>
      <c r="J1993" s="225" t="s">
        <v>646</v>
      </c>
      <c r="K1993" s="1" t="s">
        <v>1242</v>
      </c>
      <c r="L1993" s="1" t="s">
        <v>648</v>
      </c>
      <c r="M1993" s="241" t="s">
        <v>618</v>
      </c>
      <c r="N1993" s="28" t="s">
        <v>1243</v>
      </c>
    </row>
    <row r="1994" spans="1:14" s="251" customFormat="1">
      <c r="A1994" s="225" t="s">
        <v>729</v>
      </c>
      <c r="B1994" s="1" t="s">
        <v>746</v>
      </c>
      <c r="C1994" s="230">
        <v>45898.347222222219</v>
      </c>
      <c r="D1994" s="230">
        <v>45898.347222222219</v>
      </c>
      <c r="E1994" s="230">
        <v>45900.999988368058</v>
      </c>
      <c r="F1994" s="255">
        <f t="shared" si="31"/>
        <v>2.652766145838541</v>
      </c>
      <c r="G1994" s="225" t="s">
        <v>637</v>
      </c>
      <c r="H1994" s="225" t="s">
        <v>644</v>
      </c>
      <c r="I1994" s="225" t="s">
        <v>645</v>
      </c>
      <c r="J1994" s="225" t="s">
        <v>646</v>
      </c>
      <c r="K1994" s="1" t="s">
        <v>1242</v>
      </c>
      <c r="L1994" s="1" t="s">
        <v>648</v>
      </c>
      <c r="M1994" s="241" t="s">
        <v>618</v>
      </c>
      <c r="N1994" s="28" t="s">
        <v>1243</v>
      </c>
    </row>
    <row r="1995" spans="1:14" s="251" customFormat="1">
      <c r="A1995" s="225" t="s">
        <v>729</v>
      </c>
      <c r="B1995" s="1" t="s">
        <v>747</v>
      </c>
      <c r="C1995" s="230">
        <v>45898.347222222219</v>
      </c>
      <c r="D1995" s="230">
        <v>45898.347222222219</v>
      </c>
      <c r="E1995" s="230">
        <v>45900.999988368058</v>
      </c>
      <c r="F1995" s="255">
        <f t="shared" si="31"/>
        <v>2.652766145838541</v>
      </c>
      <c r="G1995" s="225" t="s">
        <v>637</v>
      </c>
      <c r="H1995" s="225" t="s">
        <v>644</v>
      </c>
      <c r="I1995" s="225" t="s">
        <v>645</v>
      </c>
      <c r="J1995" s="225" t="s">
        <v>646</v>
      </c>
      <c r="K1995" s="1" t="s">
        <v>1242</v>
      </c>
      <c r="L1995" s="1" t="s">
        <v>648</v>
      </c>
      <c r="M1995" s="241" t="s">
        <v>618</v>
      </c>
      <c r="N1995" s="28" t="s">
        <v>1243</v>
      </c>
    </row>
    <row r="1996" spans="1:14" s="251" customFormat="1">
      <c r="A1996" s="225" t="s">
        <v>729</v>
      </c>
      <c r="B1996" s="1" t="s">
        <v>1244</v>
      </c>
      <c r="C1996" s="230">
        <v>45898.347222222219</v>
      </c>
      <c r="D1996" s="230">
        <v>45901</v>
      </c>
      <c r="E1996" s="230">
        <v>45901.420138888891</v>
      </c>
      <c r="F1996" s="255">
        <f t="shared" si="31"/>
        <v>0.42013888889050577</v>
      </c>
      <c r="G1996" s="225" t="s">
        <v>637</v>
      </c>
      <c r="H1996" s="225" t="s">
        <v>644</v>
      </c>
      <c r="I1996" s="225" t="s">
        <v>645</v>
      </c>
      <c r="J1996" s="225" t="s">
        <v>646</v>
      </c>
      <c r="K1996" s="1" t="s">
        <v>1242</v>
      </c>
      <c r="L1996" s="1" t="s">
        <v>648</v>
      </c>
      <c r="M1996" s="241" t="s">
        <v>618</v>
      </c>
      <c r="N1996" s="28" t="s">
        <v>1243</v>
      </c>
    </row>
    <row r="1997" spans="1:14" s="251" customFormat="1">
      <c r="A1997" s="225" t="s">
        <v>729</v>
      </c>
      <c r="B1997" s="1" t="s">
        <v>732</v>
      </c>
      <c r="C1997" s="230">
        <v>45898.347222222219</v>
      </c>
      <c r="D1997" s="230">
        <v>45901</v>
      </c>
      <c r="E1997" s="230">
        <v>45901.420138888891</v>
      </c>
      <c r="F1997" s="255">
        <f t="shared" si="31"/>
        <v>0.42013888889050577</v>
      </c>
      <c r="G1997" s="225" t="s">
        <v>637</v>
      </c>
      <c r="H1997" s="225" t="s">
        <v>644</v>
      </c>
      <c r="I1997" s="225" t="s">
        <v>645</v>
      </c>
      <c r="J1997" s="225" t="s">
        <v>646</v>
      </c>
      <c r="K1997" s="1" t="s">
        <v>1242</v>
      </c>
      <c r="L1997" s="1" t="s">
        <v>648</v>
      </c>
      <c r="M1997" s="241" t="s">
        <v>618</v>
      </c>
      <c r="N1997" s="28" t="s">
        <v>1243</v>
      </c>
    </row>
    <row r="1998" spans="1:14">
      <c r="A1998" s="225" t="s">
        <v>668</v>
      </c>
      <c r="B1998" s="123" t="s">
        <v>669</v>
      </c>
      <c r="C1998" s="230">
        <v>45898.478472222225</v>
      </c>
      <c r="D1998" s="230">
        <v>45898.478472222225</v>
      </c>
      <c r="E1998" s="230">
        <v>45898.576388888891</v>
      </c>
      <c r="F1998" s="255">
        <f t="shared" si="31"/>
        <v>9.7916666665696539E-2</v>
      </c>
      <c r="G1998" s="1" t="s">
        <v>613</v>
      </c>
      <c r="I1998" s="1" t="s">
        <v>614</v>
      </c>
      <c r="J1998" s="1" t="s">
        <v>615</v>
      </c>
      <c r="K1998" s="1" t="s">
        <v>1185</v>
      </c>
      <c r="L1998" s="1" t="s">
        <v>655</v>
      </c>
      <c r="M1998" s="241" t="s">
        <v>618</v>
      </c>
      <c r="N1998" s="28" t="s">
        <v>1186</v>
      </c>
    </row>
    <row r="1999" spans="1:14">
      <c r="A1999" s="225" t="s">
        <v>668</v>
      </c>
      <c r="B1999" s="123" t="s">
        <v>670</v>
      </c>
      <c r="C1999" s="230">
        <v>45898.478472222225</v>
      </c>
      <c r="D1999" s="230">
        <v>45898.478472222225</v>
      </c>
      <c r="E1999" s="230">
        <v>45898.576388888891</v>
      </c>
      <c r="F1999" s="255">
        <f t="shared" si="31"/>
        <v>9.7916666665696539E-2</v>
      </c>
      <c r="G1999" s="1" t="s">
        <v>613</v>
      </c>
      <c r="I1999" s="1" t="s">
        <v>614</v>
      </c>
      <c r="J1999" s="1" t="s">
        <v>615</v>
      </c>
      <c r="K1999" s="1" t="s">
        <v>1185</v>
      </c>
      <c r="L1999" s="1" t="s">
        <v>655</v>
      </c>
      <c r="M1999" s="241" t="s">
        <v>618</v>
      </c>
      <c r="N1999" s="28" t="s">
        <v>1186</v>
      </c>
    </row>
    <row r="2000" spans="1:14">
      <c r="A2000" s="225" t="s">
        <v>668</v>
      </c>
      <c r="B2000" s="123" t="s">
        <v>671</v>
      </c>
      <c r="C2000" s="230">
        <v>45898.478472222225</v>
      </c>
      <c r="D2000" s="230">
        <v>45898.478472222225</v>
      </c>
      <c r="E2000" s="230">
        <v>45898.576388888891</v>
      </c>
      <c r="F2000" s="255">
        <f t="shared" si="31"/>
        <v>9.7916666665696539E-2</v>
      </c>
      <c r="G2000" s="1" t="s">
        <v>613</v>
      </c>
      <c r="I2000" s="1" t="s">
        <v>614</v>
      </c>
      <c r="J2000" s="1" t="s">
        <v>615</v>
      </c>
      <c r="K2000" s="1" t="s">
        <v>1185</v>
      </c>
      <c r="L2000" s="1" t="s">
        <v>655</v>
      </c>
      <c r="M2000" s="241" t="s">
        <v>618</v>
      </c>
      <c r="N2000" s="28" t="s">
        <v>1186</v>
      </c>
    </row>
    <row r="2001" spans="1:14">
      <c r="A2001" s="225" t="s">
        <v>668</v>
      </c>
      <c r="B2001" s="123" t="s">
        <v>672</v>
      </c>
      <c r="C2001" s="230">
        <v>45898.478472222225</v>
      </c>
      <c r="D2001" s="230">
        <v>45898.478472222225</v>
      </c>
      <c r="E2001" s="230">
        <v>45898.576388888891</v>
      </c>
      <c r="F2001" s="255">
        <f t="shared" si="31"/>
        <v>9.7916666665696539E-2</v>
      </c>
      <c r="G2001" s="1" t="s">
        <v>613</v>
      </c>
      <c r="I2001" s="1" t="s">
        <v>614</v>
      </c>
      <c r="J2001" s="1" t="s">
        <v>615</v>
      </c>
      <c r="K2001" s="1" t="s">
        <v>1185</v>
      </c>
      <c r="L2001" s="1" t="s">
        <v>655</v>
      </c>
      <c r="M2001" s="241" t="s">
        <v>618</v>
      </c>
      <c r="N2001" s="28" t="s">
        <v>1186</v>
      </c>
    </row>
    <row r="2002" spans="1:14">
      <c r="A2002" s="225" t="s">
        <v>668</v>
      </c>
      <c r="B2002" s="123" t="s">
        <v>673</v>
      </c>
      <c r="C2002" s="230">
        <v>45898.478472222225</v>
      </c>
      <c r="D2002" s="230">
        <v>45898.478472222225</v>
      </c>
      <c r="E2002" s="230">
        <v>45898.576388888891</v>
      </c>
      <c r="F2002" s="255">
        <f t="shared" si="31"/>
        <v>9.7916666665696539E-2</v>
      </c>
      <c r="G2002" s="1" t="s">
        <v>613</v>
      </c>
      <c r="I2002" s="1" t="s">
        <v>614</v>
      </c>
      <c r="J2002" s="1" t="s">
        <v>615</v>
      </c>
      <c r="K2002" s="1" t="s">
        <v>1185</v>
      </c>
      <c r="L2002" s="1" t="s">
        <v>655</v>
      </c>
      <c r="M2002" s="241" t="s">
        <v>618</v>
      </c>
      <c r="N2002" s="28" t="s">
        <v>1186</v>
      </c>
    </row>
    <row r="2003" spans="1:14">
      <c r="A2003" s="225" t="s">
        <v>668</v>
      </c>
      <c r="B2003" s="123" t="s">
        <v>674</v>
      </c>
      <c r="C2003" s="230">
        <v>45898.478472222225</v>
      </c>
      <c r="D2003" s="230">
        <v>45898.478472222225</v>
      </c>
      <c r="E2003" s="230">
        <v>45898.576388888891</v>
      </c>
      <c r="F2003" s="255">
        <f t="shared" si="31"/>
        <v>9.7916666665696539E-2</v>
      </c>
      <c r="G2003" s="1" t="s">
        <v>613</v>
      </c>
      <c r="I2003" s="1" t="s">
        <v>614</v>
      </c>
      <c r="J2003" s="1" t="s">
        <v>615</v>
      </c>
      <c r="K2003" s="1" t="s">
        <v>1185</v>
      </c>
      <c r="L2003" s="1" t="s">
        <v>655</v>
      </c>
      <c r="M2003" s="241" t="s">
        <v>618</v>
      </c>
      <c r="N2003" s="28" t="s">
        <v>1186</v>
      </c>
    </row>
    <row r="2004" spans="1:14">
      <c r="A2004" s="225" t="s">
        <v>668</v>
      </c>
      <c r="B2004" s="123" t="s">
        <v>675</v>
      </c>
      <c r="C2004" s="230">
        <v>45898.478472222225</v>
      </c>
      <c r="D2004" s="230">
        <v>45898.478472222225</v>
      </c>
      <c r="E2004" s="230">
        <v>45898.576388888891</v>
      </c>
      <c r="F2004" s="255">
        <f t="shared" si="31"/>
        <v>9.7916666665696539E-2</v>
      </c>
      <c r="G2004" s="1" t="s">
        <v>613</v>
      </c>
      <c r="I2004" s="1" t="s">
        <v>614</v>
      </c>
      <c r="J2004" s="1" t="s">
        <v>615</v>
      </c>
      <c r="K2004" s="1" t="s">
        <v>1185</v>
      </c>
      <c r="L2004" s="1" t="s">
        <v>655</v>
      </c>
      <c r="M2004" s="241" t="s">
        <v>618</v>
      </c>
      <c r="N2004" s="28" t="s">
        <v>1186</v>
      </c>
    </row>
    <row r="2005" spans="1:14">
      <c r="A2005" s="225" t="s">
        <v>668</v>
      </c>
      <c r="B2005" s="123" t="s">
        <v>676</v>
      </c>
      <c r="C2005" s="230">
        <v>45898.478472222225</v>
      </c>
      <c r="D2005" s="230">
        <v>45898.478472222225</v>
      </c>
      <c r="E2005" s="230">
        <v>45898.576388888891</v>
      </c>
      <c r="F2005" s="255">
        <f t="shared" si="31"/>
        <v>9.7916666665696539E-2</v>
      </c>
      <c r="G2005" s="1" t="s">
        <v>613</v>
      </c>
      <c r="I2005" s="1" t="s">
        <v>614</v>
      </c>
      <c r="J2005" s="1" t="s">
        <v>615</v>
      </c>
      <c r="K2005" s="1" t="s">
        <v>1185</v>
      </c>
      <c r="L2005" s="1" t="s">
        <v>655</v>
      </c>
      <c r="M2005" s="241" t="s">
        <v>618</v>
      </c>
      <c r="N2005" s="28" t="s">
        <v>1186</v>
      </c>
    </row>
    <row r="2006" spans="1:14">
      <c r="A2006" s="225" t="s">
        <v>668</v>
      </c>
      <c r="B2006" s="123" t="s">
        <v>677</v>
      </c>
      <c r="C2006" s="230">
        <v>45898.478472222225</v>
      </c>
      <c r="D2006" s="230">
        <v>45898.478472222225</v>
      </c>
      <c r="E2006" s="230">
        <v>45898.576388888891</v>
      </c>
      <c r="F2006" s="255">
        <f t="shared" si="31"/>
        <v>9.7916666665696539E-2</v>
      </c>
      <c r="G2006" s="1" t="s">
        <v>613</v>
      </c>
      <c r="I2006" s="1" t="s">
        <v>614</v>
      </c>
      <c r="J2006" s="1" t="s">
        <v>615</v>
      </c>
      <c r="K2006" s="1" t="s">
        <v>1185</v>
      </c>
      <c r="L2006" s="1" t="s">
        <v>655</v>
      </c>
      <c r="M2006" s="241" t="s">
        <v>618</v>
      </c>
      <c r="N2006" s="28" t="s">
        <v>1186</v>
      </c>
    </row>
    <row r="2007" spans="1:14">
      <c r="A2007" s="225" t="s">
        <v>668</v>
      </c>
      <c r="B2007" s="123" t="s">
        <v>678</v>
      </c>
      <c r="C2007" s="230">
        <v>45898.478472222225</v>
      </c>
      <c r="D2007" s="230">
        <v>45898.478472222225</v>
      </c>
      <c r="E2007" s="230">
        <v>45898.576388888891</v>
      </c>
      <c r="F2007" s="255">
        <f t="shared" si="31"/>
        <v>9.7916666665696539E-2</v>
      </c>
      <c r="G2007" s="1" t="s">
        <v>613</v>
      </c>
      <c r="I2007" s="1" t="s">
        <v>614</v>
      </c>
      <c r="J2007" s="1" t="s">
        <v>615</v>
      </c>
      <c r="K2007" s="1" t="s">
        <v>1185</v>
      </c>
      <c r="L2007" s="1" t="s">
        <v>655</v>
      </c>
      <c r="M2007" s="241" t="s">
        <v>618</v>
      </c>
      <c r="N2007" s="28" t="s">
        <v>1186</v>
      </c>
    </row>
    <row r="2008" spans="1:14">
      <c r="A2008" s="225" t="s">
        <v>668</v>
      </c>
      <c r="B2008" s="123" t="s">
        <v>679</v>
      </c>
      <c r="C2008" s="230">
        <v>45898.478472222225</v>
      </c>
      <c r="D2008" s="230">
        <v>45898.478472222225</v>
      </c>
      <c r="E2008" s="230">
        <v>45898.576388888891</v>
      </c>
      <c r="F2008" s="255">
        <f t="shared" si="31"/>
        <v>9.7916666665696539E-2</v>
      </c>
      <c r="G2008" s="1" t="s">
        <v>613</v>
      </c>
      <c r="I2008" s="1" t="s">
        <v>614</v>
      </c>
      <c r="J2008" s="1" t="s">
        <v>615</v>
      </c>
      <c r="K2008" s="1" t="s">
        <v>1185</v>
      </c>
      <c r="L2008" s="1" t="s">
        <v>655</v>
      </c>
      <c r="M2008" s="241" t="s">
        <v>618</v>
      </c>
      <c r="N2008" s="28" t="s">
        <v>1186</v>
      </c>
    </row>
    <row r="2009" spans="1:14">
      <c r="A2009" s="225" t="s">
        <v>668</v>
      </c>
      <c r="B2009" s="123" t="s">
        <v>680</v>
      </c>
      <c r="C2009" s="230">
        <v>45898.478472222225</v>
      </c>
      <c r="D2009" s="230">
        <v>45898.478472222225</v>
      </c>
      <c r="E2009" s="230">
        <v>45898.576388888891</v>
      </c>
      <c r="F2009" s="255">
        <f t="shared" si="31"/>
        <v>9.7916666665696539E-2</v>
      </c>
      <c r="G2009" s="1" t="s">
        <v>613</v>
      </c>
      <c r="I2009" s="1" t="s">
        <v>614</v>
      </c>
      <c r="J2009" s="1" t="s">
        <v>615</v>
      </c>
      <c r="K2009" s="1" t="s">
        <v>1185</v>
      </c>
      <c r="L2009" s="1" t="s">
        <v>655</v>
      </c>
      <c r="M2009" s="241" t="s">
        <v>618</v>
      </c>
      <c r="N2009" s="28" t="s">
        <v>1186</v>
      </c>
    </row>
    <row r="2010" spans="1:14">
      <c r="A2010" s="225" t="s">
        <v>668</v>
      </c>
      <c r="B2010" s="123" t="s">
        <v>681</v>
      </c>
      <c r="C2010" s="230">
        <v>45898.478472222225</v>
      </c>
      <c r="D2010" s="230">
        <v>45898.478472222225</v>
      </c>
      <c r="E2010" s="230">
        <v>45898.576388888891</v>
      </c>
      <c r="F2010" s="255">
        <f t="shared" si="31"/>
        <v>9.7916666665696539E-2</v>
      </c>
      <c r="G2010" s="1" t="s">
        <v>613</v>
      </c>
      <c r="I2010" s="1" t="s">
        <v>614</v>
      </c>
      <c r="J2010" s="1" t="s">
        <v>615</v>
      </c>
      <c r="K2010" s="1" t="s">
        <v>1185</v>
      </c>
      <c r="L2010" s="1" t="s">
        <v>655</v>
      </c>
      <c r="M2010" s="241" t="s">
        <v>618</v>
      </c>
      <c r="N2010" s="28" t="s">
        <v>1186</v>
      </c>
    </row>
    <row r="2011" spans="1:14">
      <c r="A2011" s="225" t="s">
        <v>668</v>
      </c>
      <c r="B2011" s="123" t="s">
        <v>682</v>
      </c>
      <c r="C2011" s="230">
        <v>45898.478472222225</v>
      </c>
      <c r="D2011" s="230">
        <v>45898.478472222225</v>
      </c>
      <c r="E2011" s="230">
        <v>45898.576388888891</v>
      </c>
      <c r="F2011" s="255">
        <f t="shared" si="31"/>
        <v>9.7916666665696539E-2</v>
      </c>
      <c r="G2011" s="1" t="s">
        <v>613</v>
      </c>
      <c r="I2011" s="1" t="s">
        <v>614</v>
      </c>
      <c r="J2011" s="1" t="s">
        <v>615</v>
      </c>
      <c r="K2011" s="1" t="s">
        <v>1185</v>
      </c>
      <c r="L2011" s="1" t="s">
        <v>655</v>
      </c>
      <c r="M2011" s="241" t="s">
        <v>618</v>
      </c>
      <c r="N2011" s="28" t="s">
        <v>1186</v>
      </c>
    </row>
    <row r="2012" spans="1:14">
      <c r="A2012" s="225" t="s">
        <v>668</v>
      </c>
      <c r="B2012" s="123" t="s">
        <v>683</v>
      </c>
      <c r="C2012" s="230">
        <v>45898.478472222225</v>
      </c>
      <c r="D2012" s="230">
        <v>45898.478472222225</v>
      </c>
      <c r="E2012" s="230">
        <v>45898.576388888891</v>
      </c>
      <c r="F2012" s="255">
        <f t="shared" si="31"/>
        <v>9.7916666665696539E-2</v>
      </c>
      <c r="G2012" s="1" t="s">
        <v>613</v>
      </c>
      <c r="I2012" s="1" t="s">
        <v>614</v>
      </c>
      <c r="J2012" s="1" t="s">
        <v>615</v>
      </c>
      <c r="K2012" s="1" t="s">
        <v>1185</v>
      </c>
      <c r="L2012" s="1" t="s">
        <v>655</v>
      </c>
      <c r="M2012" s="241" t="s">
        <v>618</v>
      </c>
      <c r="N2012" s="28" t="s">
        <v>1186</v>
      </c>
    </row>
    <row r="2013" spans="1:14">
      <c r="A2013" s="225" t="s">
        <v>668</v>
      </c>
      <c r="B2013" s="123" t="s">
        <v>684</v>
      </c>
      <c r="C2013" s="230">
        <v>45898.478472222225</v>
      </c>
      <c r="D2013" s="230">
        <v>45898.478472222225</v>
      </c>
      <c r="E2013" s="230">
        <v>45898.576388888891</v>
      </c>
      <c r="F2013" s="255">
        <f t="shared" si="31"/>
        <v>9.7916666665696539E-2</v>
      </c>
      <c r="G2013" s="1" t="s">
        <v>613</v>
      </c>
      <c r="I2013" s="1" t="s">
        <v>614</v>
      </c>
      <c r="J2013" s="1" t="s">
        <v>615</v>
      </c>
      <c r="K2013" s="1" t="s">
        <v>1185</v>
      </c>
      <c r="L2013" s="1" t="s">
        <v>655</v>
      </c>
      <c r="M2013" s="241" t="s">
        <v>618</v>
      </c>
      <c r="N2013" s="28" t="s">
        <v>1186</v>
      </c>
    </row>
    <row r="2014" spans="1:14">
      <c r="A2014" s="225" t="s">
        <v>668</v>
      </c>
      <c r="B2014" s="123" t="s">
        <v>685</v>
      </c>
      <c r="C2014" s="230">
        <v>45898.478472222225</v>
      </c>
      <c r="D2014" s="230">
        <v>45898.478472222225</v>
      </c>
      <c r="E2014" s="230">
        <v>45898.576388888891</v>
      </c>
      <c r="F2014" s="255">
        <f t="shared" si="31"/>
        <v>9.7916666665696539E-2</v>
      </c>
      <c r="G2014" s="1" t="s">
        <v>613</v>
      </c>
      <c r="I2014" s="1" t="s">
        <v>614</v>
      </c>
      <c r="J2014" s="1" t="s">
        <v>615</v>
      </c>
      <c r="K2014" s="1" t="s">
        <v>1185</v>
      </c>
      <c r="L2014" s="1" t="s">
        <v>655</v>
      </c>
      <c r="M2014" s="241" t="s">
        <v>618</v>
      </c>
      <c r="N2014" s="28" t="s">
        <v>1186</v>
      </c>
    </row>
    <row r="2015" spans="1:14">
      <c r="A2015" s="225" t="s">
        <v>668</v>
      </c>
      <c r="B2015" s="123" t="s">
        <v>686</v>
      </c>
      <c r="C2015" s="230">
        <v>45898.478472222225</v>
      </c>
      <c r="D2015" s="230">
        <v>45898.478472222225</v>
      </c>
      <c r="E2015" s="230">
        <v>45898.576388888891</v>
      </c>
      <c r="F2015" s="255">
        <f t="shared" si="31"/>
        <v>9.7916666665696539E-2</v>
      </c>
      <c r="G2015" s="1" t="s">
        <v>613</v>
      </c>
      <c r="I2015" s="1" t="s">
        <v>614</v>
      </c>
      <c r="J2015" s="1" t="s">
        <v>615</v>
      </c>
      <c r="K2015" s="1" t="s">
        <v>1185</v>
      </c>
      <c r="L2015" s="1" t="s">
        <v>655</v>
      </c>
      <c r="M2015" s="241" t="s">
        <v>618</v>
      </c>
      <c r="N2015" s="28" t="s">
        <v>1186</v>
      </c>
    </row>
    <row r="2016" spans="1:14">
      <c r="A2016" s="225" t="s">
        <v>668</v>
      </c>
      <c r="B2016" s="123" t="s">
        <v>687</v>
      </c>
      <c r="C2016" s="230">
        <v>45898.478472222225</v>
      </c>
      <c r="D2016" s="230">
        <v>45898.478472222225</v>
      </c>
      <c r="E2016" s="230">
        <v>45898.576388888891</v>
      </c>
      <c r="F2016" s="255">
        <f t="shared" si="31"/>
        <v>9.7916666665696539E-2</v>
      </c>
      <c r="G2016" s="1" t="s">
        <v>613</v>
      </c>
      <c r="I2016" s="1" t="s">
        <v>614</v>
      </c>
      <c r="J2016" s="1" t="s">
        <v>615</v>
      </c>
      <c r="K2016" s="1" t="s">
        <v>1185</v>
      </c>
      <c r="L2016" s="1" t="s">
        <v>655</v>
      </c>
      <c r="M2016" s="241" t="s">
        <v>618</v>
      </c>
      <c r="N2016" s="28" t="s">
        <v>1186</v>
      </c>
    </row>
    <row r="2017" spans="1:14">
      <c r="A2017" s="225" t="s">
        <v>668</v>
      </c>
      <c r="B2017" s="123" t="s">
        <v>688</v>
      </c>
      <c r="C2017" s="230">
        <v>45898.478472222225</v>
      </c>
      <c r="D2017" s="230">
        <v>45898.478472222225</v>
      </c>
      <c r="E2017" s="230">
        <v>45898.576388888891</v>
      </c>
      <c r="F2017" s="255">
        <f t="shared" si="31"/>
        <v>9.7916666665696539E-2</v>
      </c>
      <c r="G2017" s="1" t="s">
        <v>613</v>
      </c>
      <c r="I2017" s="1" t="s">
        <v>614</v>
      </c>
      <c r="J2017" s="1" t="s">
        <v>615</v>
      </c>
      <c r="K2017" s="1" t="s">
        <v>1185</v>
      </c>
      <c r="L2017" s="1" t="s">
        <v>655</v>
      </c>
      <c r="M2017" s="241" t="s">
        <v>618</v>
      </c>
      <c r="N2017" s="28" t="s">
        <v>1186</v>
      </c>
    </row>
    <row r="2018" spans="1:14">
      <c r="A2018" s="225" t="s">
        <v>668</v>
      </c>
      <c r="B2018" s="123" t="s">
        <v>689</v>
      </c>
      <c r="C2018" s="230">
        <v>45898.478472222225</v>
      </c>
      <c r="D2018" s="230">
        <v>45898.478472222225</v>
      </c>
      <c r="E2018" s="230">
        <v>45898.576388888891</v>
      </c>
      <c r="F2018" s="255">
        <f t="shared" si="31"/>
        <v>9.7916666665696539E-2</v>
      </c>
      <c r="G2018" s="1" t="s">
        <v>613</v>
      </c>
      <c r="I2018" s="1" t="s">
        <v>614</v>
      </c>
      <c r="J2018" s="1" t="s">
        <v>615</v>
      </c>
      <c r="K2018" s="1" t="s">
        <v>1185</v>
      </c>
      <c r="L2018" s="1" t="s">
        <v>655</v>
      </c>
      <c r="M2018" s="241" t="s">
        <v>618</v>
      </c>
      <c r="N2018" s="28" t="s">
        <v>1186</v>
      </c>
    </row>
    <row r="2019" spans="1:14">
      <c r="A2019" s="225" t="s">
        <v>668</v>
      </c>
      <c r="B2019" s="123" t="s">
        <v>690</v>
      </c>
      <c r="C2019" s="230">
        <v>45898.478472222225</v>
      </c>
      <c r="D2019" s="230">
        <v>45898.478472222225</v>
      </c>
      <c r="E2019" s="230">
        <v>45898.576388888891</v>
      </c>
      <c r="F2019" s="255">
        <f t="shared" si="31"/>
        <v>9.7916666665696539E-2</v>
      </c>
      <c r="G2019" s="1" t="s">
        <v>613</v>
      </c>
      <c r="I2019" s="1" t="s">
        <v>614</v>
      </c>
      <c r="J2019" s="1" t="s">
        <v>615</v>
      </c>
      <c r="K2019" s="1" t="s">
        <v>1185</v>
      </c>
      <c r="L2019" s="1" t="s">
        <v>655</v>
      </c>
      <c r="M2019" s="241" t="s">
        <v>618</v>
      </c>
      <c r="N2019" s="28" t="s">
        <v>1186</v>
      </c>
    </row>
    <row r="2020" spans="1:14">
      <c r="A2020" s="225" t="s">
        <v>668</v>
      </c>
      <c r="B2020" s="123" t="s">
        <v>691</v>
      </c>
      <c r="C2020" s="230">
        <v>45898.478472222225</v>
      </c>
      <c r="D2020" s="230">
        <v>45898.478472222225</v>
      </c>
      <c r="E2020" s="230">
        <v>45898.576388888891</v>
      </c>
      <c r="F2020" s="255">
        <f t="shared" si="31"/>
        <v>9.7916666665696539E-2</v>
      </c>
      <c r="G2020" s="1" t="s">
        <v>613</v>
      </c>
      <c r="I2020" s="1" t="s">
        <v>614</v>
      </c>
      <c r="J2020" s="1" t="s">
        <v>615</v>
      </c>
      <c r="K2020" s="1" t="s">
        <v>1185</v>
      </c>
      <c r="L2020" s="1" t="s">
        <v>655</v>
      </c>
      <c r="M2020" s="241" t="s">
        <v>618</v>
      </c>
      <c r="N2020" s="28" t="s">
        <v>1186</v>
      </c>
    </row>
    <row r="2021" spans="1:14">
      <c r="A2021" s="225" t="s">
        <v>668</v>
      </c>
      <c r="B2021" s="123" t="s">
        <v>692</v>
      </c>
      <c r="C2021" s="230">
        <v>45898.478472222225</v>
      </c>
      <c r="D2021" s="230">
        <v>45898.478472222225</v>
      </c>
      <c r="E2021" s="230">
        <v>45898.576388888891</v>
      </c>
      <c r="F2021" s="255">
        <f t="shared" si="31"/>
        <v>9.7916666665696539E-2</v>
      </c>
      <c r="G2021" s="1" t="s">
        <v>613</v>
      </c>
      <c r="I2021" s="1" t="s">
        <v>614</v>
      </c>
      <c r="J2021" s="1" t="s">
        <v>615</v>
      </c>
      <c r="K2021" s="1" t="s">
        <v>1185</v>
      </c>
      <c r="L2021" s="1" t="s">
        <v>655</v>
      </c>
      <c r="M2021" s="241" t="s">
        <v>618</v>
      </c>
      <c r="N2021" s="28" t="s">
        <v>1186</v>
      </c>
    </row>
    <row r="2022" spans="1:14">
      <c r="A2022" s="225" t="s">
        <v>668</v>
      </c>
      <c r="B2022" s="123" t="s">
        <v>693</v>
      </c>
      <c r="C2022" s="230">
        <v>45898.478472222225</v>
      </c>
      <c r="D2022" s="230">
        <v>45898.478472222225</v>
      </c>
      <c r="E2022" s="230">
        <v>45898.576388888891</v>
      </c>
      <c r="F2022" s="255">
        <f t="shared" si="31"/>
        <v>9.7916666665696539E-2</v>
      </c>
      <c r="G2022" s="1" t="s">
        <v>613</v>
      </c>
      <c r="I2022" s="1" t="s">
        <v>614</v>
      </c>
      <c r="J2022" s="1" t="s">
        <v>615</v>
      </c>
      <c r="K2022" s="1" t="s">
        <v>1185</v>
      </c>
      <c r="L2022" s="1" t="s">
        <v>655</v>
      </c>
      <c r="M2022" s="241" t="s">
        <v>618</v>
      </c>
      <c r="N2022" s="28" t="s">
        <v>1186</v>
      </c>
    </row>
    <row r="2023" spans="1:14">
      <c r="A2023" s="225" t="s">
        <v>668</v>
      </c>
      <c r="B2023" s="123" t="s">
        <v>694</v>
      </c>
      <c r="C2023" s="230">
        <v>45898.478472222225</v>
      </c>
      <c r="D2023" s="230">
        <v>45898.478472222225</v>
      </c>
      <c r="E2023" s="230">
        <v>45898.576388888891</v>
      </c>
      <c r="F2023" s="255">
        <f t="shared" si="31"/>
        <v>9.7916666665696539E-2</v>
      </c>
      <c r="G2023" s="1" t="s">
        <v>613</v>
      </c>
      <c r="I2023" s="1" t="s">
        <v>614</v>
      </c>
      <c r="J2023" s="1" t="s">
        <v>615</v>
      </c>
      <c r="K2023" s="1" t="s">
        <v>1185</v>
      </c>
      <c r="L2023" s="1" t="s">
        <v>655</v>
      </c>
      <c r="M2023" s="241" t="s">
        <v>618</v>
      </c>
      <c r="N2023" s="28" t="s">
        <v>1186</v>
      </c>
    </row>
    <row r="2024" spans="1:14">
      <c r="A2024" s="225" t="s">
        <v>668</v>
      </c>
      <c r="B2024" s="123" t="s">
        <v>695</v>
      </c>
      <c r="C2024" s="230">
        <v>45898.478472222225</v>
      </c>
      <c r="D2024" s="230">
        <v>45898.478472222225</v>
      </c>
      <c r="E2024" s="230">
        <v>45898.576388888891</v>
      </c>
      <c r="F2024" s="255">
        <f t="shared" si="31"/>
        <v>9.7916666665696539E-2</v>
      </c>
      <c r="G2024" s="1" t="s">
        <v>613</v>
      </c>
      <c r="I2024" s="1" t="s">
        <v>614</v>
      </c>
      <c r="J2024" s="1" t="s">
        <v>615</v>
      </c>
      <c r="K2024" s="1" t="s">
        <v>1185</v>
      </c>
      <c r="L2024" s="1" t="s">
        <v>655</v>
      </c>
      <c r="M2024" s="241" t="s">
        <v>618</v>
      </c>
      <c r="N2024" s="28" t="s">
        <v>1186</v>
      </c>
    </row>
    <row r="2025" spans="1:14">
      <c r="A2025" s="225" t="s">
        <v>668</v>
      </c>
      <c r="B2025" s="123" t="s">
        <v>696</v>
      </c>
      <c r="C2025" s="230">
        <v>45898.478472222225</v>
      </c>
      <c r="D2025" s="230">
        <v>45898.478472222225</v>
      </c>
      <c r="E2025" s="230">
        <v>45898.576388888891</v>
      </c>
      <c r="F2025" s="255">
        <f t="shared" si="31"/>
        <v>9.7916666665696539E-2</v>
      </c>
      <c r="G2025" s="1" t="s">
        <v>613</v>
      </c>
      <c r="I2025" s="1" t="s">
        <v>614</v>
      </c>
      <c r="J2025" s="1" t="s">
        <v>615</v>
      </c>
      <c r="K2025" s="1" t="s">
        <v>1185</v>
      </c>
      <c r="L2025" s="1" t="s">
        <v>655</v>
      </c>
      <c r="M2025" s="241" t="s">
        <v>618</v>
      </c>
      <c r="N2025" s="28" t="s">
        <v>1186</v>
      </c>
    </row>
    <row r="2026" spans="1:14">
      <c r="A2026" s="225" t="s">
        <v>668</v>
      </c>
      <c r="B2026" s="123" t="s">
        <v>697</v>
      </c>
      <c r="C2026" s="230">
        <v>45898.478472222225</v>
      </c>
      <c r="D2026" s="230">
        <v>45898.478472222225</v>
      </c>
      <c r="E2026" s="230">
        <v>45898.576388888891</v>
      </c>
      <c r="F2026" s="255">
        <f t="shared" si="31"/>
        <v>9.7916666665696539E-2</v>
      </c>
      <c r="G2026" s="1" t="s">
        <v>613</v>
      </c>
      <c r="I2026" s="1" t="s">
        <v>614</v>
      </c>
      <c r="J2026" s="1" t="s">
        <v>615</v>
      </c>
      <c r="K2026" s="1" t="s">
        <v>1185</v>
      </c>
      <c r="L2026" s="1" t="s">
        <v>655</v>
      </c>
      <c r="M2026" s="241" t="s">
        <v>618</v>
      </c>
      <c r="N2026" s="28" t="s">
        <v>1186</v>
      </c>
    </row>
    <row r="2027" spans="1:14">
      <c r="A2027" s="1" t="s">
        <v>698</v>
      </c>
      <c r="B2027" s="1" t="s">
        <v>620</v>
      </c>
      <c r="C2027" s="230">
        <v>45898.478472222225</v>
      </c>
      <c r="D2027" s="230">
        <v>45898.478472222225</v>
      </c>
      <c r="E2027" s="230">
        <v>45898.576388888891</v>
      </c>
      <c r="F2027" s="255">
        <f t="shared" si="31"/>
        <v>9.7916666665696539E-2</v>
      </c>
      <c r="G2027" s="1" t="s">
        <v>613</v>
      </c>
      <c r="I2027" s="1" t="s">
        <v>614</v>
      </c>
      <c r="J2027" s="1" t="s">
        <v>615</v>
      </c>
      <c r="K2027" s="1" t="s">
        <v>1185</v>
      </c>
      <c r="L2027" s="1" t="s">
        <v>655</v>
      </c>
      <c r="M2027" s="241" t="s">
        <v>618</v>
      </c>
      <c r="N2027" s="28" t="s">
        <v>1186</v>
      </c>
    </row>
    <row r="2028" spans="1:14">
      <c r="A2028" s="1" t="s">
        <v>698</v>
      </c>
      <c r="B2028" s="1" t="s">
        <v>666</v>
      </c>
      <c r="C2028" s="230">
        <v>45898.478472222225</v>
      </c>
      <c r="D2028" s="230">
        <v>45898.478472222225</v>
      </c>
      <c r="E2028" s="230">
        <v>45898.576388888891</v>
      </c>
      <c r="F2028" s="255">
        <f t="shared" si="31"/>
        <v>9.7916666665696539E-2</v>
      </c>
      <c r="G2028" s="1" t="s">
        <v>613</v>
      </c>
      <c r="I2028" s="1" t="s">
        <v>614</v>
      </c>
      <c r="J2028" s="1" t="s">
        <v>615</v>
      </c>
      <c r="K2028" s="1" t="s">
        <v>1185</v>
      </c>
      <c r="L2028" s="1" t="s">
        <v>655</v>
      </c>
      <c r="M2028" s="241" t="s">
        <v>618</v>
      </c>
      <c r="N2028" s="28" t="s">
        <v>1186</v>
      </c>
    </row>
    <row r="2029" spans="1:14">
      <c r="A2029" s="1" t="s">
        <v>698</v>
      </c>
      <c r="B2029" s="1" t="s">
        <v>667</v>
      </c>
      <c r="C2029" s="230">
        <v>45898.478472222225</v>
      </c>
      <c r="D2029" s="230">
        <v>45898.478472222225</v>
      </c>
      <c r="E2029" s="230">
        <v>45898.576388888891</v>
      </c>
      <c r="F2029" s="255">
        <f t="shared" si="31"/>
        <v>9.7916666665696539E-2</v>
      </c>
      <c r="G2029" s="1" t="s">
        <v>613</v>
      </c>
      <c r="I2029" s="1" t="s">
        <v>614</v>
      </c>
      <c r="J2029" s="1" t="s">
        <v>615</v>
      </c>
      <c r="K2029" s="1" t="s">
        <v>1185</v>
      </c>
      <c r="L2029" s="1" t="s">
        <v>655</v>
      </c>
      <c r="M2029" s="241" t="s">
        <v>618</v>
      </c>
      <c r="N2029" s="28" t="s">
        <v>1186</v>
      </c>
    </row>
    <row r="2030" spans="1:14">
      <c r="A2030" s="1" t="s">
        <v>698</v>
      </c>
      <c r="B2030" s="1" t="s">
        <v>621</v>
      </c>
      <c r="C2030" s="230">
        <v>45898.478472222225</v>
      </c>
      <c r="D2030" s="230">
        <v>45898.478472222225</v>
      </c>
      <c r="E2030" s="230">
        <v>45898.576388888891</v>
      </c>
      <c r="F2030" s="255">
        <f t="shared" si="31"/>
        <v>9.7916666665696539E-2</v>
      </c>
      <c r="G2030" s="1" t="s">
        <v>613</v>
      </c>
      <c r="I2030" s="1" t="s">
        <v>614</v>
      </c>
      <c r="J2030" s="1" t="s">
        <v>615</v>
      </c>
      <c r="K2030" s="1" t="s">
        <v>1185</v>
      </c>
      <c r="L2030" s="1" t="s">
        <v>655</v>
      </c>
      <c r="M2030" s="241" t="s">
        <v>618</v>
      </c>
      <c r="N2030" s="28" t="s">
        <v>1186</v>
      </c>
    </row>
    <row r="2031" spans="1:14">
      <c r="A2031" s="1" t="s">
        <v>698</v>
      </c>
      <c r="B2031" s="1" t="s">
        <v>636</v>
      </c>
      <c r="C2031" s="230">
        <v>45898.478472222225</v>
      </c>
      <c r="D2031" s="230">
        <v>45898.478472222225</v>
      </c>
      <c r="E2031" s="230">
        <v>45898.576388888891</v>
      </c>
      <c r="F2031" s="255">
        <f t="shared" si="31"/>
        <v>9.7916666665696539E-2</v>
      </c>
      <c r="G2031" s="1" t="s">
        <v>613</v>
      </c>
      <c r="I2031" s="1" t="s">
        <v>614</v>
      </c>
      <c r="J2031" s="1" t="s">
        <v>615</v>
      </c>
      <c r="K2031" s="1" t="s">
        <v>1185</v>
      </c>
      <c r="L2031" s="1" t="s">
        <v>655</v>
      </c>
      <c r="M2031" s="241" t="s">
        <v>618</v>
      </c>
      <c r="N2031" s="28" t="s">
        <v>1186</v>
      </c>
    </row>
    <row r="2032" spans="1:14">
      <c r="A2032" s="1" t="s">
        <v>699</v>
      </c>
      <c r="B2032" s="1" t="s">
        <v>620</v>
      </c>
      <c r="C2032" s="230">
        <v>45898.478472222225</v>
      </c>
      <c r="D2032" s="230">
        <v>45898.478472222225</v>
      </c>
      <c r="E2032" s="230">
        <v>45898.576388888891</v>
      </c>
      <c r="F2032" s="255">
        <f t="shared" si="31"/>
        <v>9.7916666665696539E-2</v>
      </c>
      <c r="G2032" s="1" t="s">
        <v>613</v>
      </c>
      <c r="I2032" s="1" t="s">
        <v>614</v>
      </c>
      <c r="J2032" s="1" t="s">
        <v>615</v>
      </c>
      <c r="K2032" s="1" t="s">
        <v>1185</v>
      </c>
      <c r="L2032" s="1" t="s">
        <v>655</v>
      </c>
      <c r="M2032" s="241" t="s">
        <v>618</v>
      </c>
      <c r="N2032" s="28" t="s">
        <v>1186</v>
      </c>
    </row>
    <row r="2033" spans="1:14">
      <c r="A2033" s="1" t="s">
        <v>699</v>
      </c>
      <c r="B2033" s="1" t="s">
        <v>666</v>
      </c>
      <c r="C2033" s="230">
        <v>45898.478472222225</v>
      </c>
      <c r="D2033" s="230">
        <v>45898.478472222225</v>
      </c>
      <c r="E2033" s="230">
        <v>45898.576388888891</v>
      </c>
      <c r="F2033" s="255">
        <f t="shared" si="31"/>
        <v>9.7916666665696539E-2</v>
      </c>
      <c r="G2033" s="1" t="s">
        <v>613</v>
      </c>
      <c r="I2033" s="1" t="s">
        <v>614</v>
      </c>
      <c r="J2033" s="1" t="s">
        <v>615</v>
      </c>
      <c r="K2033" s="1" t="s">
        <v>1185</v>
      </c>
      <c r="L2033" s="1" t="s">
        <v>655</v>
      </c>
      <c r="M2033" s="241" t="s">
        <v>618</v>
      </c>
      <c r="N2033" s="28" t="s">
        <v>1186</v>
      </c>
    </row>
    <row r="2034" spans="1:14">
      <c r="A2034" s="1" t="s">
        <v>699</v>
      </c>
      <c r="B2034" s="1" t="s">
        <v>667</v>
      </c>
      <c r="C2034" s="230">
        <v>45898.478472222225</v>
      </c>
      <c r="D2034" s="230">
        <v>45898.478472222225</v>
      </c>
      <c r="E2034" s="230">
        <v>45898.576388888891</v>
      </c>
      <c r="F2034" s="255">
        <f t="shared" si="31"/>
        <v>9.7916666665696539E-2</v>
      </c>
      <c r="G2034" s="1" t="s">
        <v>613</v>
      </c>
      <c r="I2034" s="1" t="s">
        <v>614</v>
      </c>
      <c r="J2034" s="1" t="s">
        <v>615</v>
      </c>
      <c r="K2034" s="1" t="s">
        <v>1185</v>
      </c>
      <c r="L2034" s="1" t="s">
        <v>655</v>
      </c>
      <c r="M2034" s="241" t="s">
        <v>618</v>
      </c>
      <c r="N2034" s="28" t="s">
        <v>1186</v>
      </c>
    </row>
    <row r="2035" spans="1:14">
      <c r="A2035" s="1" t="s">
        <v>699</v>
      </c>
      <c r="B2035" s="1" t="s">
        <v>621</v>
      </c>
      <c r="C2035" s="230">
        <v>45898.478472222225</v>
      </c>
      <c r="D2035" s="230">
        <v>45898.478472222225</v>
      </c>
      <c r="E2035" s="230">
        <v>45898.576388888891</v>
      </c>
      <c r="F2035" s="255">
        <f t="shared" si="31"/>
        <v>9.7916666665696539E-2</v>
      </c>
      <c r="G2035" s="1" t="s">
        <v>613</v>
      </c>
      <c r="I2035" s="1" t="s">
        <v>614</v>
      </c>
      <c r="J2035" s="1" t="s">
        <v>615</v>
      </c>
      <c r="K2035" s="1" t="s">
        <v>1185</v>
      </c>
      <c r="L2035" s="1" t="s">
        <v>655</v>
      </c>
      <c r="M2035" s="241" t="s">
        <v>618</v>
      </c>
      <c r="N2035" s="28" t="s">
        <v>1186</v>
      </c>
    </row>
    <row r="2036" spans="1:14">
      <c r="A2036" s="1" t="s">
        <v>699</v>
      </c>
      <c r="B2036" s="1" t="s">
        <v>636</v>
      </c>
      <c r="C2036" s="230">
        <v>45898.478472222225</v>
      </c>
      <c r="D2036" s="230">
        <v>45898.478472222225</v>
      </c>
      <c r="E2036" s="230">
        <v>45898.576388888891</v>
      </c>
      <c r="F2036" s="255">
        <f t="shared" si="31"/>
        <v>9.7916666665696539E-2</v>
      </c>
      <c r="G2036" s="1" t="s">
        <v>613</v>
      </c>
      <c r="I2036" s="1" t="s">
        <v>614</v>
      </c>
      <c r="J2036" s="1" t="s">
        <v>615</v>
      </c>
      <c r="K2036" s="1" t="s">
        <v>1185</v>
      </c>
      <c r="L2036" s="1" t="s">
        <v>655</v>
      </c>
      <c r="M2036" s="241" t="s">
        <v>618</v>
      </c>
      <c r="N2036" s="28" t="s">
        <v>1186</v>
      </c>
    </row>
    <row r="2037" spans="1:14">
      <c r="A2037" s="1" t="s">
        <v>664</v>
      </c>
      <c r="B2037" s="1" t="s">
        <v>620</v>
      </c>
      <c r="C2037" s="230">
        <v>45898.478472222225</v>
      </c>
      <c r="D2037" s="230">
        <v>45898.478472222225</v>
      </c>
      <c r="E2037" s="230">
        <v>45898.576388888891</v>
      </c>
      <c r="F2037" s="255">
        <f t="shared" si="31"/>
        <v>9.7916666665696539E-2</v>
      </c>
      <c r="G2037" s="1" t="s">
        <v>613</v>
      </c>
      <c r="I2037" s="1" t="s">
        <v>614</v>
      </c>
      <c r="J2037" s="1" t="s">
        <v>615</v>
      </c>
      <c r="K2037" s="1" t="s">
        <v>1185</v>
      </c>
      <c r="L2037" s="1" t="s">
        <v>655</v>
      </c>
      <c r="M2037" s="241" t="s">
        <v>618</v>
      </c>
      <c r="N2037" s="28" t="s">
        <v>1186</v>
      </c>
    </row>
    <row r="2038" spans="1:14">
      <c r="A2038" s="1" t="s">
        <v>664</v>
      </c>
      <c r="B2038" s="1" t="s">
        <v>666</v>
      </c>
      <c r="C2038" s="230">
        <v>45898.478472222225</v>
      </c>
      <c r="D2038" s="230">
        <v>45898.478472222225</v>
      </c>
      <c r="E2038" s="230">
        <v>45898.576388888891</v>
      </c>
      <c r="F2038" s="255">
        <f t="shared" si="31"/>
        <v>9.7916666665696539E-2</v>
      </c>
      <c r="G2038" s="1" t="s">
        <v>613</v>
      </c>
      <c r="I2038" s="1" t="s">
        <v>614</v>
      </c>
      <c r="J2038" s="1" t="s">
        <v>615</v>
      </c>
      <c r="K2038" s="1" t="s">
        <v>1185</v>
      </c>
      <c r="L2038" s="1" t="s">
        <v>655</v>
      </c>
      <c r="M2038" s="241" t="s">
        <v>618</v>
      </c>
      <c r="N2038" s="28" t="s">
        <v>1186</v>
      </c>
    </row>
    <row r="2039" spans="1:14">
      <c r="A2039" s="1" t="s">
        <v>664</v>
      </c>
      <c r="B2039" s="1" t="s">
        <v>667</v>
      </c>
      <c r="C2039" s="230">
        <v>45898.478472222225</v>
      </c>
      <c r="D2039" s="230">
        <v>45898.478472222225</v>
      </c>
      <c r="E2039" s="230">
        <v>45898.576388888891</v>
      </c>
      <c r="F2039" s="255">
        <f t="shared" si="31"/>
        <v>9.7916666665696539E-2</v>
      </c>
      <c r="G2039" s="1" t="s">
        <v>613</v>
      </c>
      <c r="I2039" s="1" t="s">
        <v>614</v>
      </c>
      <c r="J2039" s="1" t="s">
        <v>615</v>
      </c>
      <c r="K2039" s="1" t="s">
        <v>1185</v>
      </c>
      <c r="L2039" s="1" t="s">
        <v>655</v>
      </c>
      <c r="M2039" s="241" t="s">
        <v>618</v>
      </c>
      <c r="N2039" s="28" t="s">
        <v>1186</v>
      </c>
    </row>
    <row r="2040" spans="1:14">
      <c r="A2040" s="1" t="s">
        <v>664</v>
      </c>
      <c r="B2040" s="1" t="s">
        <v>621</v>
      </c>
      <c r="C2040" s="230">
        <v>45898.478472222225</v>
      </c>
      <c r="D2040" s="230">
        <v>45898.478472222225</v>
      </c>
      <c r="E2040" s="230">
        <v>45898.576388888891</v>
      </c>
      <c r="F2040" s="255">
        <f t="shared" ref="F2040:F2103" si="32">E2040-D2040</f>
        <v>9.7916666665696539E-2</v>
      </c>
      <c r="G2040" s="1" t="s">
        <v>613</v>
      </c>
      <c r="I2040" s="1" t="s">
        <v>614</v>
      </c>
      <c r="J2040" s="1" t="s">
        <v>615</v>
      </c>
      <c r="K2040" s="1" t="s">
        <v>1185</v>
      </c>
      <c r="L2040" s="1" t="s">
        <v>655</v>
      </c>
      <c r="M2040" s="241" t="s">
        <v>618</v>
      </c>
      <c r="N2040" s="28" t="s">
        <v>1186</v>
      </c>
    </row>
    <row r="2041" spans="1:14">
      <c r="A2041" s="1" t="s">
        <v>664</v>
      </c>
      <c r="B2041" s="1" t="s">
        <v>636</v>
      </c>
      <c r="C2041" s="230">
        <v>45898.478472222225</v>
      </c>
      <c r="D2041" s="230">
        <v>45898.478472222225</v>
      </c>
      <c r="E2041" s="230">
        <v>45898.576388888891</v>
      </c>
      <c r="F2041" s="255">
        <f t="shared" si="32"/>
        <v>9.7916666665696539E-2</v>
      </c>
      <c r="G2041" s="1" t="s">
        <v>613</v>
      </c>
      <c r="I2041" s="1" t="s">
        <v>614</v>
      </c>
      <c r="J2041" s="1" t="s">
        <v>615</v>
      </c>
      <c r="K2041" s="1" t="s">
        <v>1185</v>
      </c>
      <c r="L2041" s="1" t="s">
        <v>655</v>
      </c>
      <c r="M2041" s="241" t="s">
        <v>618</v>
      </c>
      <c r="N2041" s="28" t="s">
        <v>1186</v>
      </c>
    </row>
    <row r="2042" spans="1:14">
      <c r="A2042" s="1" t="s">
        <v>978</v>
      </c>
      <c r="B2042" s="1" t="s">
        <v>979</v>
      </c>
      <c r="C2042" s="230">
        <v>45898.495138888888</v>
      </c>
      <c r="D2042" s="230">
        <v>45898.495138888888</v>
      </c>
      <c r="E2042" s="230">
        <v>45898.629861111112</v>
      </c>
      <c r="F2042" s="255">
        <f t="shared" si="32"/>
        <v>0.13472222222480923</v>
      </c>
      <c r="G2042" s="1" t="s">
        <v>613</v>
      </c>
      <c r="I2042" s="1" t="s">
        <v>614</v>
      </c>
      <c r="J2042" s="1" t="s">
        <v>615</v>
      </c>
      <c r="K2042" s="1" t="s">
        <v>1247</v>
      </c>
      <c r="L2042" s="1" t="s">
        <v>655</v>
      </c>
      <c r="M2042" s="241" t="s">
        <v>656</v>
      </c>
      <c r="N2042" s="28" t="s">
        <v>1248</v>
      </c>
    </row>
    <row r="2043" spans="1:14">
      <c r="A2043" s="1" t="s">
        <v>978</v>
      </c>
      <c r="B2043" s="1" t="s">
        <v>981</v>
      </c>
      <c r="C2043" s="230">
        <v>45898.495138888888</v>
      </c>
      <c r="D2043" s="230">
        <v>45898.495138888888</v>
      </c>
      <c r="E2043" s="230">
        <v>45898.629861111112</v>
      </c>
      <c r="F2043" s="255">
        <f t="shared" si="32"/>
        <v>0.13472222222480923</v>
      </c>
      <c r="G2043" s="1" t="s">
        <v>613</v>
      </c>
      <c r="I2043" s="1" t="s">
        <v>614</v>
      </c>
      <c r="J2043" s="1" t="s">
        <v>615</v>
      </c>
      <c r="K2043" s="1" t="s">
        <v>1247</v>
      </c>
      <c r="L2043" s="1" t="s">
        <v>655</v>
      </c>
      <c r="M2043" s="241" t="s">
        <v>656</v>
      </c>
      <c r="N2043" s="28" t="s">
        <v>1248</v>
      </c>
    </row>
    <row r="2044" spans="1:14">
      <c r="A2044" s="1" t="s">
        <v>978</v>
      </c>
      <c r="B2044" s="1" t="s">
        <v>982</v>
      </c>
      <c r="C2044" s="230">
        <v>45898.495138888888</v>
      </c>
      <c r="D2044" s="230">
        <v>45898.495138888888</v>
      </c>
      <c r="E2044" s="230">
        <v>45898.629861111112</v>
      </c>
      <c r="F2044" s="255">
        <f t="shared" si="32"/>
        <v>0.13472222222480923</v>
      </c>
      <c r="G2044" s="1" t="s">
        <v>613</v>
      </c>
      <c r="I2044" s="1" t="s">
        <v>614</v>
      </c>
      <c r="J2044" s="1" t="s">
        <v>615</v>
      </c>
      <c r="K2044" s="1" t="s">
        <v>1247</v>
      </c>
      <c r="L2044" s="1" t="s">
        <v>655</v>
      </c>
      <c r="M2044" s="241" t="s">
        <v>656</v>
      </c>
      <c r="N2044" s="28" t="s">
        <v>1248</v>
      </c>
    </row>
    <row r="2045" spans="1:14">
      <c r="A2045" s="1" t="s">
        <v>978</v>
      </c>
      <c r="B2045" s="1" t="s">
        <v>983</v>
      </c>
      <c r="C2045" s="230">
        <v>45898.495138888888</v>
      </c>
      <c r="D2045" s="230">
        <v>45898.495138888888</v>
      </c>
      <c r="E2045" s="230">
        <v>45898.629861111112</v>
      </c>
      <c r="F2045" s="255">
        <f t="shared" si="32"/>
        <v>0.13472222222480923</v>
      </c>
      <c r="G2045" s="1" t="s">
        <v>613</v>
      </c>
      <c r="I2045" s="1" t="s">
        <v>614</v>
      </c>
      <c r="J2045" s="1" t="s">
        <v>615</v>
      </c>
      <c r="K2045" s="1" t="s">
        <v>1247</v>
      </c>
      <c r="L2045" s="1" t="s">
        <v>655</v>
      </c>
      <c r="M2045" s="241" t="s">
        <v>656</v>
      </c>
      <c r="N2045" s="28" t="s">
        <v>1248</v>
      </c>
    </row>
    <row r="2046" spans="1:14">
      <c r="A2046" s="1" t="s">
        <v>978</v>
      </c>
      <c r="B2046" s="1" t="s">
        <v>984</v>
      </c>
      <c r="C2046" s="230">
        <v>45898.495138888888</v>
      </c>
      <c r="D2046" s="230">
        <v>45898.495138888888</v>
      </c>
      <c r="E2046" s="230">
        <v>45898.629861111112</v>
      </c>
      <c r="F2046" s="255">
        <f t="shared" si="32"/>
        <v>0.13472222222480923</v>
      </c>
      <c r="G2046" s="1" t="s">
        <v>613</v>
      </c>
      <c r="I2046" s="1" t="s">
        <v>614</v>
      </c>
      <c r="J2046" s="1" t="s">
        <v>615</v>
      </c>
      <c r="K2046" s="1" t="s">
        <v>1247</v>
      </c>
      <c r="L2046" s="1" t="s">
        <v>655</v>
      </c>
      <c r="M2046" s="241" t="s">
        <v>656</v>
      </c>
      <c r="N2046" s="28" t="s">
        <v>1248</v>
      </c>
    </row>
    <row r="2047" spans="1:14">
      <c r="A2047" s="1" t="s">
        <v>978</v>
      </c>
      <c r="B2047" s="1" t="s">
        <v>985</v>
      </c>
      <c r="C2047" s="230">
        <v>45898.495138888888</v>
      </c>
      <c r="D2047" s="230">
        <v>45898.495138888888</v>
      </c>
      <c r="E2047" s="230">
        <v>45898.629861111112</v>
      </c>
      <c r="F2047" s="255">
        <f t="shared" si="32"/>
        <v>0.13472222222480923</v>
      </c>
      <c r="G2047" s="1" t="s">
        <v>613</v>
      </c>
      <c r="I2047" s="1" t="s">
        <v>614</v>
      </c>
      <c r="J2047" s="1" t="s">
        <v>615</v>
      </c>
      <c r="K2047" s="1" t="s">
        <v>1247</v>
      </c>
      <c r="L2047" s="1" t="s">
        <v>655</v>
      </c>
      <c r="M2047" s="241" t="s">
        <v>656</v>
      </c>
      <c r="N2047" s="28" t="s">
        <v>1248</v>
      </c>
    </row>
    <row r="2048" spans="1:14">
      <c r="A2048" s="1" t="s">
        <v>978</v>
      </c>
      <c r="B2048" s="1" t="s">
        <v>986</v>
      </c>
      <c r="C2048" s="230">
        <v>45898.495138888888</v>
      </c>
      <c r="D2048" s="230">
        <v>45898.495138888888</v>
      </c>
      <c r="E2048" s="230">
        <v>45898.629861111112</v>
      </c>
      <c r="F2048" s="255">
        <f t="shared" si="32"/>
        <v>0.13472222222480923</v>
      </c>
      <c r="G2048" s="1" t="s">
        <v>613</v>
      </c>
      <c r="I2048" s="1" t="s">
        <v>614</v>
      </c>
      <c r="J2048" s="1" t="s">
        <v>615</v>
      </c>
      <c r="K2048" s="1" t="s">
        <v>1247</v>
      </c>
      <c r="L2048" s="1" t="s">
        <v>655</v>
      </c>
      <c r="M2048" s="241" t="s">
        <v>656</v>
      </c>
      <c r="N2048" s="28" t="s">
        <v>1248</v>
      </c>
    </row>
    <row r="2049" spans="1:14">
      <c r="A2049" s="1" t="s">
        <v>978</v>
      </c>
      <c r="B2049" s="1" t="s">
        <v>987</v>
      </c>
      <c r="C2049" s="230">
        <v>45898.495138888888</v>
      </c>
      <c r="D2049" s="230">
        <v>45898.495138888888</v>
      </c>
      <c r="E2049" s="230">
        <v>45898.629861111112</v>
      </c>
      <c r="F2049" s="255">
        <f t="shared" si="32"/>
        <v>0.13472222222480923</v>
      </c>
      <c r="G2049" s="1" t="s">
        <v>613</v>
      </c>
      <c r="I2049" s="1" t="s">
        <v>614</v>
      </c>
      <c r="J2049" s="1" t="s">
        <v>615</v>
      </c>
      <c r="K2049" s="1" t="s">
        <v>1247</v>
      </c>
      <c r="L2049" s="1" t="s">
        <v>655</v>
      </c>
      <c r="M2049" s="241" t="s">
        <v>656</v>
      </c>
      <c r="N2049" s="28" t="s">
        <v>1248</v>
      </c>
    </row>
    <row r="2050" spans="1:14">
      <c r="A2050" s="1" t="s">
        <v>978</v>
      </c>
      <c r="B2050" s="1" t="s">
        <v>988</v>
      </c>
      <c r="C2050" s="230">
        <v>45898.495138888888</v>
      </c>
      <c r="D2050" s="230">
        <v>45898.495138888888</v>
      </c>
      <c r="E2050" s="230">
        <v>45898.629861111112</v>
      </c>
      <c r="F2050" s="255">
        <f t="shared" si="32"/>
        <v>0.13472222222480923</v>
      </c>
      <c r="G2050" s="1" t="s">
        <v>613</v>
      </c>
      <c r="I2050" s="1" t="s">
        <v>614</v>
      </c>
      <c r="J2050" s="1" t="s">
        <v>615</v>
      </c>
      <c r="K2050" s="1" t="s">
        <v>1247</v>
      </c>
      <c r="L2050" s="1" t="s">
        <v>655</v>
      </c>
      <c r="M2050" s="241" t="s">
        <v>656</v>
      </c>
      <c r="N2050" s="28" t="s">
        <v>1248</v>
      </c>
    </row>
    <row r="2051" spans="1:14">
      <c r="A2051" s="1" t="s">
        <v>978</v>
      </c>
      <c r="B2051" s="1" t="s">
        <v>989</v>
      </c>
      <c r="C2051" s="230">
        <v>45898.495138888888</v>
      </c>
      <c r="D2051" s="230">
        <v>45898.495138888888</v>
      </c>
      <c r="E2051" s="230">
        <v>45898.629861111112</v>
      </c>
      <c r="F2051" s="255">
        <f t="shared" si="32"/>
        <v>0.13472222222480923</v>
      </c>
      <c r="G2051" s="1" t="s">
        <v>613</v>
      </c>
      <c r="I2051" s="1" t="s">
        <v>614</v>
      </c>
      <c r="J2051" s="1" t="s">
        <v>615</v>
      </c>
      <c r="K2051" s="1" t="s">
        <v>1247</v>
      </c>
      <c r="L2051" s="1" t="s">
        <v>655</v>
      </c>
      <c r="M2051" s="241" t="s">
        <v>656</v>
      </c>
      <c r="N2051" s="28" t="s">
        <v>1248</v>
      </c>
    </row>
    <row r="2052" spans="1:14">
      <c r="A2052" s="1" t="s">
        <v>978</v>
      </c>
      <c r="B2052" s="1" t="s">
        <v>990</v>
      </c>
      <c r="C2052" s="230">
        <v>45898.495138888888</v>
      </c>
      <c r="D2052" s="230">
        <v>45898.495138888888</v>
      </c>
      <c r="E2052" s="230">
        <v>45898.629861111112</v>
      </c>
      <c r="F2052" s="255">
        <f t="shared" si="32"/>
        <v>0.13472222222480923</v>
      </c>
      <c r="G2052" s="1" t="s">
        <v>613</v>
      </c>
      <c r="I2052" s="1" t="s">
        <v>614</v>
      </c>
      <c r="J2052" s="1" t="s">
        <v>615</v>
      </c>
      <c r="K2052" s="1" t="s">
        <v>1247</v>
      </c>
      <c r="L2052" s="1" t="s">
        <v>655</v>
      </c>
      <c r="M2052" s="241" t="s">
        <v>656</v>
      </c>
      <c r="N2052" s="28" t="s">
        <v>1248</v>
      </c>
    </row>
    <row r="2053" spans="1:14">
      <c r="A2053" s="1" t="s">
        <v>978</v>
      </c>
      <c r="B2053" s="1" t="s">
        <v>991</v>
      </c>
      <c r="C2053" s="230">
        <v>45898.495138888888</v>
      </c>
      <c r="D2053" s="230">
        <v>45898.495138888888</v>
      </c>
      <c r="E2053" s="230">
        <v>45898.629861111112</v>
      </c>
      <c r="F2053" s="255">
        <f t="shared" si="32"/>
        <v>0.13472222222480923</v>
      </c>
      <c r="G2053" s="1" t="s">
        <v>613</v>
      </c>
      <c r="I2053" s="1" t="s">
        <v>614</v>
      </c>
      <c r="J2053" s="1" t="s">
        <v>615</v>
      </c>
      <c r="K2053" s="1" t="s">
        <v>1247</v>
      </c>
      <c r="L2053" s="1" t="s">
        <v>655</v>
      </c>
      <c r="M2053" s="241" t="s">
        <v>656</v>
      </c>
      <c r="N2053" s="28" t="s">
        <v>1248</v>
      </c>
    </row>
    <row r="2054" spans="1:14">
      <c r="A2054" s="1" t="s">
        <v>978</v>
      </c>
      <c r="B2054" s="1" t="s">
        <v>992</v>
      </c>
      <c r="C2054" s="230">
        <v>45898.495138888888</v>
      </c>
      <c r="D2054" s="230">
        <v>45898.495138888888</v>
      </c>
      <c r="E2054" s="230">
        <v>45898.629861111112</v>
      </c>
      <c r="F2054" s="255">
        <f t="shared" si="32"/>
        <v>0.13472222222480923</v>
      </c>
      <c r="G2054" s="1" t="s">
        <v>613</v>
      </c>
      <c r="I2054" s="1" t="s">
        <v>614</v>
      </c>
      <c r="J2054" s="1" t="s">
        <v>615</v>
      </c>
      <c r="K2054" s="1" t="s">
        <v>1247</v>
      </c>
      <c r="L2054" s="1" t="s">
        <v>655</v>
      </c>
      <c r="M2054" s="241" t="s">
        <v>656</v>
      </c>
      <c r="N2054" s="28" t="s">
        <v>1248</v>
      </c>
    </row>
    <row r="2055" spans="1:14">
      <c r="A2055" s="1" t="s">
        <v>978</v>
      </c>
      <c r="B2055" s="1" t="s">
        <v>993</v>
      </c>
      <c r="C2055" s="230">
        <v>45898.495138888888</v>
      </c>
      <c r="D2055" s="230">
        <v>45898.495138888888</v>
      </c>
      <c r="E2055" s="230">
        <v>45898.629861111112</v>
      </c>
      <c r="F2055" s="255">
        <f t="shared" si="32"/>
        <v>0.13472222222480923</v>
      </c>
      <c r="G2055" s="1" t="s">
        <v>613</v>
      </c>
      <c r="I2055" s="1" t="s">
        <v>614</v>
      </c>
      <c r="J2055" s="1" t="s">
        <v>615</v>
      </c>
      <c r="K2055" s="1" t="s">
        <v>1247</v>
      </c>
      <c r="L2055" s="1" t="s">
        <v>655</v>
      </c>
      <c r="M2055" s="241" t="s">
        <v>656</v>
      </c>
      <c r="N2055" s="28" t="s">
        <v>1248</v>
      </c>
    </row>
    <row r="2056" spans="1:14">
      <c r="A2056" s="1" t="s">
        <v>978</v>
      </c>
      <c r="B2056" s="1" t="s">
        <v>994</v>
      </c>
      <c r="C2056" s="230">
        <v>45898.495138888888</v>
      </c>
      <c r="D2056" s="230">
        <v>45898.495138888888</v>
      </c>
      <c r="E2056" s="230">
        <v>45898.629861111112</v>
      </c>
      <c r="F2056" s="255">
        <f t="shared" si="32"/>
        <v>0.13472222222480923</v>
      </c>
      <c r="G2056" s="1" t="s">
        <v>613</v>
      </c>
      <c r="I2056" s="1" t="s">
        <v>614</v>
      </c>
      <c r="J2056" s="1" t="s">
        <v>615</v>
      </c>
      <c r="K2056" s="1" t="s">
        <v>1247</v>
      </c>
      <c r="L2056" s="1" t="s">
        <v>655</v>
      </c>
      <c r="M2056" s="241" t="s">
        <v>656</v>
      </c>
      <c r="N2056" s="28" t="s">
        <v>1248</v>
      </c>
    </row>
    <row r="2057" spans="1:14">
      <c r="A2057" s="1" t="s">
        <v>978</v>
      </c>
      <c r="B2057" s="1" t="s">
        <v>995</v>
      </c>
      <c r="C2057" s="230">
        <v>45898.495138888888</v>
      </c>
      <c r="D2057" s="230">
        <v>45898.495138888888</v>
      </c>
      <c r="E2057" s="230">
        <v>45898.629861111112</v>
      </c>
      <c r="F2057" s="255">
        <f t="shared" si="32"/>
        <v>0.13472222222480923</v>
      </c>
      <c r="G2057" s="1" t="s">
        <v>613</v>
      </c>
      <c r="I2057" s="1" t="s">
        <v>614</v>
      </c>
      <c r="J2057" s="1" t="s">
        <v>615</v>
      </c>
      <c r="K2057" s="1" t="s">
        <v>1247</v>
      </c>
      <c r="L2057" s="1" t="s">
        <v>655</v>
      </c>
      <c r="M2057" s="241" t="s">
        <v>656</v>
      </c>
      <c r="N2057" s="28" t="s">
        <v>1248</v>
      </c>
    </row>
    <row r="2058" spans="1:14">
      <c r="A2058" s="1" t="s">
        <v>978</v>
      </c>
      <c r="B2058" s="1" t="s">
        <v>996</v>
      </c>
      <c r="C2058" s="230">
        <v>45898.495138888888</v>
      </c>
      <c r="D2058" s="230">
        <v>45898.495138888888</v>
      </c>
      <c r="E2058" s="230">
        <v>45898.629861111112</v>
      </c>
      <c r="F2058" s="255">
        <f t="shared" si="32"/>
        <v>0.13472222222480923</v>
      </c>
      <c r="G2058" s="1" t="s">
        <v>613</v>
      </c>
      <c r="I2058" s="1" t="s">
        <v>614</v>
      </c>
      <c r="J2058" s="1" t="s">
        <v>615</v>
      </c>
      <c r="K2058" s="1" t="s">
        <v>1247</v>
      </c>
      <c r="L2058" s="1" t="s">
        <v>655</v>
      </c>
      <c r="M2058" s="241" t="s">
        <v>656</v>
      </c>
      <c r="N2058" s="28" t="s">
        <v>1248</v>
      </c>
    </row>
    <row r="2059" spans="1:14">
      <c r="A2059" s="1" t="s">
        <v>997</v>
      </c>
      <c r="B2059" s="1" t="s">
        <v>998</v>
      </c>
      <c r="C2059" s="230">
        <v>45898.49722222222</v>
      </c>
      <c r="D2059" s="230">
        <v>45898.49722222222</v>
      </c>
      <c r="E2059" s="230">
        <v>45898.616666666669</v>
      </c>
      <c r="F2059" s="255">
        <f t="shared" si="32"/>
        <v>0.11944444444816327</v>
      </c>
      <c r="G2059" s="1" t="s">
        <v>613</v>
      </c>
      <c r="I2059" s="1" t="s">
        <v>614</v>
      </c>
      <c r="J2059" s="1" t="s">
        <v>615</v>
      </c>
      <c r="K2059" s="1" t="s">
        <v>1247</v>
      </c>
      <c r="L2059" s="1" t="s">
        <v>655</v>
      </c>
      <c r="M2059" s="241" t="s">
        <v>656</v>
      </c>
      <c r="N2059" s="28" t="s">
        <v>1248</v>
      </c>
    </row>
    <row r="2060" spans="1:14">
      <c r="A2060" s="1" t="s">
        <v>997</v>
      </c>
      <c r="B2060" s="1" t="s">
        <v>999</v>
      </c>
      <c r="C2060" s="230">
        <v>45898.49722222222</v>
      </c>
      <c r="D2060" s="230">
        <v>45898.49722222222</v>
      </c>
      <c r="E2060" s="230">
        <v>45898.616666666669</v>
      </c>
      <c r="F2060" s="255">
        <f t="shared" si="32"/>
        <v>0.11944444444816327</v>
      </c>
      <c r="G2060" s="1" t="s">
        <v>613</v>
      </c>
      <c r="I2060" s="1" t="s">
        <v>614</v>
      </c>
      <c r="J2060" s="1" t="s">
        <v>615</v>
      </c>
      <c r="K2060" s="1" t="s">
        <v>1247</v>
      </c>
      <c r="L2060" s="1" t="s">
        <v>655</v>
      </c>
      <c r="M2060" s="241" t="s">
        <v>656</v>
      </c>
      <c r="N2060" s="28" t="s">
        <v>1248</v>
      </c>
    </row>
    <row r="2061" spans="1:14">
      <c r="A2061" s="1" t="s">
        <v>997</v>
      </c>
      <c r="B2061" s="1" t="s">
        <v>1000</v>
      </c>
      <c r="C2061" s="230">
        <v>45898.49722222222</v>
      </c>
      <c r="D2061" s="230">
        <v>45898.49722222222</v>
      </c>
      <c r="E2061" s="230">
        <v>45898.616666666669</v>
      </c>
      <c r="F2061" s="255">
        <f t="shared" si="32"/>
        <v>0.11944444444816327</v>
      </c>
      <c r="G2061" s="1" t="s">
        <v>613</v>
      </c>
      <c r="I2061" s="1" t="s">
        <v>614</v>
      </c>
      <c r="J2061" s="1" t="s">
        <v>615</v>
      </c>
      <c r="K2061" s="1" t="s">
        <v>1247</v>
      </c>
      <c r="L2061" s="1" t="s">
        <v>655</v>
      </c>
      <c r="M2061" s="241" t="s">
        <v>656</v>
      </c>
      <c r="N2061" s="28" t="s">
        <v>1248</v>
      </c>
    </row>
    <row r="2062" spans="1:14">
      <c r="A2062" s="1" t="s">
        <v>997</v>
      </c>
      <c r="B2062" s="1" t="s">
        <v>1001</v>
      </c>
      <c r="C2062" s="230">
        <v>45898.49722222222</v>
      </c>
      <c r="D2062" s="230">
        <v>45898.49722222222</v>
      </c>
      <c r="E2062" s="230">
        <v>45898.616666666669</v>
      </c>
      <c r="F2062" s="255">
        <f t="shared" si="32"/>
        <v>0.11944444444816327</v>
      </c>
      <c r="G2062" s="1" t="s">
        <v>613</v>
      </c>
      <c r="I2062" s="1" t="s">
        <v>614</v>
      </c>
      <c r="J2062" s="1" t="s">
        <v>615</v>
      </c>
      <c r="K2062" s="1" t="s">
        <v>1247</v>
      </c>
      <c r="L2062" s="1" t="s">
        <v>655</v>
      </c>
      <c r="M2062" s="241" t="s">
        <v>656</v>
      </c>
      <c r="N2062" s="28" t="s">
        <v>1248</v>
      </c>
    </row>
    <row r="2063" spans="1:14">
      <c r="A2063" s="1" t="s">
        <v>857</v>
      </c>
      <c r="B2063" s="1" t="s">
        <v>659</v>
      </c>
      <c r="C2063" s="230">
        <v>45898.504166608793</v>
      </c>
      <c r="D2063" s="230">
        <v>45898.504166608793</v>
      </c>
      <c r="E2063" s="230">
        <v>45929.708333333336</v>
      </c>
      <c r="F2063" s="255">
        <f t="shared" si="32"/>
        <v>31.204166724543029</v>
      </c>
      <c r="G2063" s="1" t="s">
        <v>625</v>
      </c>
      <c r="I2063" s="1" t="s">
        <v>614</v>
      </c>
      <c r="J2063" s="1" t="s">
        <v>615</v>
      </c>
      <c r="K2063" s="1" t="s">
        <v>1249</v>
      </c>
      <c r="L2063" s="1" t="s">
        <v>655</v>
      </c>
      <c r="M2063" s="241" t="s">
        <v>656</v>
      </c>
      <c r="N2063" s="28" t="s">
        <v>1250</v>
      </c>
    </row>
    <row r="2064" spans="1:14">
      <c r="A2064" s="1" t="s">
        <v>857</v>
      </c>
      <c r="B2064" s="1" t="s">
        <v>622</v>
      </c>
      <c r="C2064" s="230">
        <v>45898.504166608793</v>
      </c>
      <c r="D2064" s="230">
        <v>45898.504166608793</v>
      </c>
      <c r="E2064" s="230">
        <v>45929.708333333336</v>
      </c>
      <c r="F2064" s="255">
        <f t="shared" si="32"/>
        <v>31.204166724543029</v>
      </c>
      <c r="G2064" s="1" t="s">
        <v>625</v>
      </c>
      <c r="I2064" s="1" t="s">
        <v>614</v>
      </c>
      <c r="J2064" s="1" t="s">
        <v>615</v>
      </c>
      <c r="K2064" s="1" t="s">
        <v>1249</v>
      </c>
      <c r="L2064" s="1" t="s">
        <v>655</v>
      </c>
      <c r="M2064" s="241" t="s">
        <v>656</v>
      </c>
      <c r="N2064" s="28" t="s">
        <v>1250</v>
      </c>
    </row>
    <row r="2065" spans="1:14">
      <c r="A2065" s="1" t="s">
        <v>860</v>
      </c>
      <c r="B2065" s="1" t="s">
        <v>658</v>
      </c>
      <c r="C2065" s="230">
        <v>45898.504166608793</v>
      </c>
      <c r="D2065" s="230">
        <v>45898.504166608793</v>
      </c>
      <c r="E2065" s="230">
        <v>45929.708333333336</v>
      </c>
      <c r="F2065" s="255">
        <f t="shared" si="32"/>
        <v>31.204166724543029</v>
      </c>
      <c r="G2065" s="1" t="s">
        <v>625</v>
      </c>
      <c r="I2065" s="1" t="s">
        <v>614</v>
      </c>
      <c r="J2065" s="1" t="s">
        <v>615</v>
      </c>
      <c r="K2065" s="1" t="s">
        <v>1249</v>
      </c>
      <c r="L2065" s="1" t="s">
        <v>655</v>
      </c>
      <c r="M2065" s="241" t="s">
        <v>656</v>
      </c>
      <c r="N2065" s="28" t="s">
        <v>1250</v>
      </c>
    </row>
    <row r="2066" spans="1:14">
      <c r="A2066" s="1" t="s">
        <v>860</v>
      </c>
      <c r="B2066" s="1" t="s">
        <v>651</v>
      </c>
      <c r="C2066" s="230">
        <v>45898.504166608793</v>
      </c>
      <c r="D2066" s="230">
        <v>45898.504166608793</v>
      </c>
      <c r="E2066" s="230">
        <v>45929.708333333336</v>
      </c>
      <c r="F2066" s="255">
        <f t="shared" si="32"/>
        <v>31.204166724543029</v>
      </c>
      <c r="G2066" s="1" t="s">
        <v>625</v>
      </c>
      <c r="I2066" s="1" t="s">
        <v>614</v>
      </c>
      <c r="J2066" s="1" t="s">
        <v>615</v>
      </c>
      <c r="K2066" s="1" t="s">
        <v>1249</v>
      </c>
      <c r="L2066" s="1" t="s">
        <v>655</v>
      </c>
      <c r="M2066" s="241" t="s">
        <v>656</v>
      </c>
      <c r="N2066" s="28" t="s">
        <v>1250</v>
      </c>
    </row>
    <row r="2067" spans="1:14">
      <c r="A2067" s="1" t="s">
        <v>860</v>
      </c>
      <c r="B2067" s="1" t="s">
        <v>659</v>
      </c>
      <c r="C2067" s="230">
        <v>45898.504166608793</v>
      </c>
      <c r="D2067" s="230">
        <v>45898.504166608793</v>
      </c>
      <c r="E2067" s="230">
        <v>45929.708333333336</v>
      </c>
      <c r="F2067" s="255">
        <f t="shared" si="32"/>
        <v>31.204166724543029</v>
      </c>
      <c r="G2067" s="1" t="s">
        <v>625</v>
      </c>
      <c r="I2067" s="1" t="s">
        <v>614</v>
      </c>
      <c r="J2067" s="1" t="s">
        <v>615</v>
      </c>
      <c r="K2067" s="1" t="s">
        <v>1249</v>
      </c>
      <c r="L2067" s="1" t="s">
        <v>655</v>
      </c>
      <c r="M2067" s="241" t="s">
        <v>656</v>
      </c>
      <c r="N2067" s="28" t="s">
        <v>1250</v>
      </c>
    </row>
    <row r="2068" spans="1:14">
      <c r="A2068" s="1" t="s">
        <v>860</v>
      </c>
      <c r="B2068" s="1" t="s">
        <v>622</v>
      </c>
      <c r="C2068" s="230">
        <v>45898.504166608793</v>
      </c>
      <c r="D2068" s="230">
        <v>45898.504166608793</v>
      </c>
      <c r="E2068" s="230">
        <v>45929.708333333336</v>
      </c>
      <c r="F2068" s="255">
        <f t="shared" si="32"/>
        <v>31.204166724543029</v>
      </c>
      <c r="G2068" s="1" t="s">
        <v>625</v>
      </c>
      <c r="I2068" s="1" t="s">
        <v>614</v>
      </c>
      <c r="J2068" s="1" t="s">
        <v>615</v>
      </c>
      <c r="K2068" s="1" t="s">
        <v>1249</v>
      </c>
      <c r="L2068" s="1" t="s">
        <v>655</v>
      </c>
      <c r="M2068" s="241" t="s">
        <v>656</v>
      </c>
      <c r="N2068" s="28" t="s">
        <v>1250</v>
      </c>
    </row>
    <row r="2069" spans="1:14">
      <c r="A2069" s="1" t="s">
        <v>861</v>
      </c>
      <c r="B2069" s="1" t="s">
        <v>658</v>
      </c>
      <c r="C2069" s="230">
        <v>45898.504166608793</v>
      </c>
      <c r="D2069" s="230">
        <v>45898.504166608793</v>
      </c>
      <c r="E2069" s="230">
        <v>45929.708333333336</v>
      </c>
      <c r="F2069" s="255">
        <f t="shared" si="32"/>
        <v>31.204166724543029</v>
      </c>
      <c r="G2069" s="1" t="s">
        <v>625</v>
      </c>
      <c r="I2069" s="1" t="s">
        <v>614</v>
      </c>
      <c r="J2069" s="1" t="s">
        <v>615</v>
      </c>
      <c r="K2069" s="1" t="s">
        <v>1249</v>
      </c>
      <c r="L2069" s="1" t="s">
        <v>655</v>
      </c>
      <c r="M2069" s="241" t="s">
        <v>656</v>
      </c>
      <c r="N2069" s="28" t="s">
        <v>1250</v>
      </c>
    </row>
    <row r="2070" spans="1:14">
      <c r="A2070" s="1" t="s">
        <v>861</v>
      </c>
      <c r="B2070" s="1" t="s">
        <v>651</v>
      </c>
      <c r="C2070" s="230">
        <v>45898.504166608793</v>
      </c>
      <c r="D2070" s="230">
        <v>45898.504166608793</v>
      </c>
      <c r="E2070" s="230">
        <v>45929.708333333336</v>
      </c>
      <c r="F2070" s="255">
        <f t="shared" si="32"/>
        <v>31.204166724543029</v>
      </c>
      <c r="G2070" s="1" t="s">
        <v>625</v>
      </c>
      <c r="I2070" s="1" t="s">
        <v>614</v>
      </c>
      <c r="J2070" s="1" t="s">
        <v>615</v>
      </c>
      <c r="K2070" s="1" t="s">
        <v>1249</v>
      </c>
      <c r="L2070" s="1" t="s">
        <v>655</v>
      </c>
      <c r="M2070" s="241" t="s">
        <v>656</v>
      </c>
      <c r="N2070" s="28" t="s">
        <v>1250</v>
      </c>
    </row>
    <row r="2071" spans="1:14">
      <c r="A2071" s="1" t="s">
        <v>704</v>
      </c>
      <c r="B2071" s="1" t="s">
        <v>651</v>
      </c>
      <c r="C2071" s="230">
        <v>45898.504166608793</v>
      </c>
      <c r="D2071" s="230">
        <v>45898.504166608793</v>
      </c>
      <c r="E2071" s="230">
        <v>45929.708333333336</v>
      </c>
      <c r="F2071" s="255">
        <f t="shared" si="32"/>
        <v>31.204166724543029</v>
      </c>
      <c r="G2071" s="1" t="s">
        <v>625</v>
      </c>
      <c r="I2071" s="1" t="s">
        <v>614</v>
      </c>
      <c r="J2071" s="1" t="s">
        <v>615</v>
      </c>
      <c r="K2071" s="1" t="s">
        <v>1249</v>
      </c>
      <c r="L2071" s="1" t="s">
        <v>655</v>
      </c>
      <c r="M2071" s="241" t="s">
        <v>656</v>
      </c>
      <c r="N2071" s="28" t="s">
        <v>1250</v>
      </c>
    </row>
    <row r="2072" spans="1:14">
      <c r="A2072" s="1" t="s">
        <v>704</v>
      </c>
      <c r="B2072" s="1" t="s">
        <v>622</v>
      </c>
      <c r="C2072" s="230">
        <v>45898.504166608793</v>
      </c>
      <c r="D2072" s="230">
        <v>45898.504166608793</v>
      </c>
      <c r="E2072" s="230">
        <v>45929.708333333336</v>
      </c>
      <c r="F2072" s="255">
        <f t="shared" si="32"/>
        <v>31.204166724543029</v>
      </c>
      <c r="G2072" s="1" t="s">
        <v>625</v>
      </c>
      <c r="I2072" s="1" t="s">
        <v>614</v>
      </c>
      <c r="J2072" s="1" t="s">
        <v>615</v>
      </c>
      <c r="K2072" s="1" t="s">
        <v>1249</v>
      </c>
      <c r="L2072" s="1" t="s">
        <v>655</v>
      </c>
      <c r="M2072" s="241" t="s">
        <v>656</v>
      </c>
      <c r="N2072" s="28" t="s">
        <v>1250</v>
      </c>
    </row>
    <row r="2073" spans="1:14">
      <c r="A2073" s="1" t="s">
        <v>704</v>
      </c>
      <c r="B2073" s="1" t="s">
        <v>658</v>
      </c>
      <c r="C2073" s="230">
        <v>45898.504166608793</v>
      </c>
      <c r="D2073" s="230">
        <v>45898.504166608793</v>
      </c>
      <c r="E2073" s="230">
        <v>45929.708333333336</v>
      </c>
      <c r="F2073" s="255">
        <f t="shared" si="32"/>
        <v>31.204166724543029</v>
      </c>
      <c r="G2073" s="1" t="s">
        <v>625</v>
      </c>
      <c r="I2073" s="1" t="s">
        <v>614</v>
      </c>
      <c r="J2073" s="1" t="s">
        <v>615</v>
      </c>
      <c r="K2073" s="1" t="s">
        <v>1249</v>
      </c>
      <c r="L2073" s="1" t="s">
        <v>655</v>
      </c>
      <c r="M2073" s="241" t="s">
        <v>656</v>
      </c>
      <c r="N2073" s="28" t="s">
        <v>1250</v>
      </c>
    </row>
    <row r="2074" spans="1:14">
      <c r="A2074" s="1" t="s">
        <v>704</v>
      </c>
      <c r="B2074" s="1" t="s">
        <v>612</v>
      </c>
      <c r="C2074" s="230">
        <v>45898.504166608793</v>
      </c>
      <c r="D2074" s="230">
        <v>45898.504166608793</v>
      </c>
      <c r="E2074" s="230">
        <v>45929.708333333336</v>
      </c>
      <c r="F2074" s="255">
        <f t="shared" si="32"/>
        <v>31.204166724543029</v>
      </c>
      <c r="G2074" s="1" t="s">
        <v>625</v>
      </c>
      <c r="I2074" s="1" t="s">
        <v>614</v>
      </c>
      <c r="J2074" s="1" t="s">
        <v>615</v>
      </c>
      <c r="K2074" s="1" t="s">
        <v>1249</v>
      </c>
      <c r="L2074" s="1" t="s">
        <v>655</v>
      </c>
      <c r="M2074" s="241" t="s">
        <v>656</v>
      </c>
      <c r="N2074" s="28" t="s">
        <v>1250</v>
      </c>
    </row>
    <row r="2075" spans="1:14">
      <c r="A2075" s="1" t="s">
        <v>855</v>
      </c>
      <c r="B2075" s="1" t="s">
        <v>622</v>
      </c>
      <c r="C2075" s="230">
        <v>45898.504166608793</v>
      </c>
      <c r="D2075" s="230">
        <v>45898.504166608793</v>
      </c>
      <c r="E2075" s="230">
        <v>45929.708333333336</v>
      </c>
      <c r="F2075" s="255">
        <f t="shared" si="32"/>
        <v>31.204166724543029</v>
      </c>
      <c r="G2075" s="1" t="s">
        <v>625</v>
      </c>
      <c r="I2075" s="1" t="s">
        <v>614</v>
      </c>
      <c r="J2075" s="1" t="s">
        <v>615</v>
      </c>
      <c r="K2075" s="1" t="s">
        <v>1249</v>
      </c>
      <c r="L2075" s="1" t="s">
        <v>655</v>
      </c>
      <c r="M2075" s="241" t="s">
        <v>656</v>
      </c>
      <c r="N2075" s="28" t="s">
        <v>1250</v>
      </c>
    </row>
    <row r="2076" spans="1:14">
      <c r="A2076" s="1" t="s">
        <v>855</v>
      </c>
      <c r="B2076" s="1" t="s">
        <v>658</v>
      </c>
      <c r="C2076" s="230">
        <v>45898.504166608793</v>
      </c>
      <c r="D2076" s="230">
        <v>45898.504166608793</v>
      </c>
      <c r="E2076" s="230">
        <v>45929.708333333336</v>
      </c>
      <c r="F2076" s="255">
        <f t="shared" si="32"/>
        <v>31.204166724543029</v>
      </c>
      <c r="G2076" s="1" t="s">
        <v>625</v>
      </c>
      <c r="I2076" s="1" t="s">
        <v>614</v>
      </c>
      <c r="J2076" s="1" t="s">
        <v>615</v>
      </c>
      <c r="K2076" s="1" t="s">
        <v>1249</v>
      </c>
      <c r="L2076" s="1" t="s">
        <v>655</v>
      </c>
      <c r="M2076" s="241" t="s">
        <v>656</v>
      </c>
      <c r="N2076" s="28" t="s">
        <v>1250</v>
      </c>
    </row>
    <row r="2077" spans="1:14">
      <c r="A2077" s="1" t="s">
        <v>855</v>
      </c>
      <c r="B2077" s="1" t="s">
        <v>651</v>
      </c>
      <c r="C2077" s="230">
        <v>45898.504166608793</v>
      </c>
      <c r="D2077" s="230">
        <v>45898.504166608793</v>
      </c>
      <c r="E2077" s="230">
        <v>45929.708333333336</v>
      </c>
      <c r="F2077" s="255">
        <f t="shared" si="32"/>
        <v>31.204166724543029</v>
      </c>
      <c r="G2077" s="1" t="s">
        <v>625</v>
      </c>
      <c r="I2077" s="1" t="s">
        <v>614</v>
      </c>
      <c r="J2077" s="1" t="s">
        <v>615</v>
      </c>
      <c r="K2077" s="1" t="s">
        <v>1249</v>
      </c>
      <c r="L2077" s="1" t="s">
        <v>655</v>
      </c>
      <c r="M2077" s="241" t="s">
        <v>656</v>
      </c>
      <c r="N2077" s="28" t="s">
        <v>1250</v>
      </c>
    </row>
    <row r="2078" spans="1:14">
      <c r="A2078" s="1" t="s">
        <v>855</v>
      </c>
      <c r="B2078" s="1" t="s">
        <v>612</v>
      </c>
      <c r="C2078" s="230">
        <v>45898.504166608793</v>
      </c>
      <c r="D2078" s="230">
        <v>45898.504166608793</v>
      </c>
      <c r="E2078" s="230">
        <v>45929.708333333336</v>
      </c>
      <c r="F2078" s="255">
        <f t="shared" si="32"/>
        <v>31.204166724543029</v>
      </c>
      <c r="G2078" s="1" t="s">
        <v>625</v>
      </c>
      <c r="I2078" s="1" t="s">
        <v>614</v>
      </c>
      <c r="J2078" s="1" t="s">
        <v>615</v>
      </c>
      <c r="K2078" s="1" t="s">
        <v>1249</v>
      </c>
      <c r="L2078" s="1" t="s">
        <v>655</v>
      </c>
      <c r="M2078" s="241" t="s">
        <v>656</v>
      </c>
      <c r="N2078" s="28" t="s">
        <v>1250</v>
      </c>
    </row>
    <row r="2079" spans="1:14">
      <c r="A2079" s="1" t="s">
        <v>856</v>
      </c>
      <c r="B2079" s="1" t="s">
        <v>658</v>
      </c>
      <c r="C2079" s="230">
        <v>45898.504166608793</v>
      </c>
      <c r="D2079" s="230">
        <v>45898.504166608793</v>
      </c>
      <c r="E2079" s="230">
        <v>45929.708333333336</v>
      </c>
      <c r="F2079" s="255">
        <f t="shared" si="32"/>
        <v>31.204166724543029</v>
      </c>
      <c r="G2079" s="1" t="s">
        <v>625</v>
      </c>
      <c r="I2079" s="1" t="s">
        <v>614</v>
      </c>
      <c r="J2079" s="1" t="s">
        <v>615</v>
      </c>
      <c r="K2079" s="1" t="s">
        <v>1249</v>
      </c>
      <c r="L2079" s="1" t="s">
        <v>655</v>
      </c>
      <c r="M2079" s="241" t="s">
        <v>656</v>
      </c>
      <c r="N2079" s="28" t="s">
        <v>1250</v>
      </c>
    </row>
    <row r="2080" spans="1:14">
      <c r="A2080" s="1" t="s">
        <v>856</v>
      </c>
      <c r="B2080" s="1" t="s">
        <v>651</v>
      </c>
      <c r="C2080" s="230">
        <v>45898.504166608793</v>
      </c>
      <c r="D2080" s="230">
        <v>45898.504166608793</v>
      </c>
      <c r="E2080" s="230">
        <v>45929.708333333336</v>
      </c>
      <c r="F2080" s="255">
        <f t="shared" si="32"/>
        <v>31.204166724543029</v>
      </c>
      <c r="G2080" s="1" t="s">
        <v>625</v>
      </c>
      <c r="I2080" s="1" t="s">
        <v>614</v>
      </c>
      <c r="J2080" s="1" t="s">
        <v>615</v>
      </c>
      <c r="K2080" s="1" t="s">
        <v>1249</v>
      </c>
      <c r="L2080" s="1" t="s">
        <v>655</v>
      </c>
      <c r="M2080" s="241" t="s">
        <v>656</v>
      </c>
      <c r="N2080" s="28" t="s">
        <v>1250</v>
      </c>
    </row>
    <row r="2081" spans="1:14">
      <c r="A2081" s="1" t="s">
        <v>857</v>
      </c>
      <c r="B2081" s="1" t="s">
        <v>658</v>
      </c>
      <c r="C2081" s="230">
        <v>45898.504166666666</v>
      </c>
      <c r="D2081" s="230">
        <v>45898.504166666666</v>
      </c>
      <c r="E2081" s="230">
        <v>45929.708333333336</v>
      </c>
      <c r="F2081" s="255">
        <f t="shared" si="32"/>
        <v>31.204166666670062</v>
      </c>
      <c r="G2081" s="1" t="s">
        <v>625</v>
      </c>
      <c r="I2081" s="1" t="s">
        <v>614</v>
      </c>
      <c r="J2081" s="1" t="s">
        <v>615</v>
      </c>
      <c r="K2081" s="1" t="s">
        <v>1249</v>
      </c>
      <c r="L2081" s="1" t="s">
        <v>655</v>
      </c>
      <c r="M2081" s="241" t="s">
        <v>656</v>
      </c>
      <c r="N2081" s="28" t="s">
        <v>1250</v>
      </c>
    </row>
    <row r="2082" spans="1:14">
      <c r="A2082" s="1" t="s">
        <v>857</v>
      </c>
      <c r="B2082" s="1" t="s">
        <v>651</v>
      </c>
      <c r="C2082" s="230">
        <v>45898.504166666666</v>
      </c>
      <c r="D2082" s="230">
        <v>45898.504166666666</v>
      </c>
      <c r="E2082" s="230">
        <v>45929.708333333336</v>
      </c>
      <c r="F2082" s="255">
        <f t="shared" si="32"/>
        <v>31.204166666670062</v>
      </c>
      <c r="G2082" s="1" t="s">
        <v>625</v>
      </c>
      <c r="I2082" s="1" t="s">
        <v>614</v>
      </c>
      <c r="J2082" s="1" t="s">
        <v>615</v>
      </c>
      <c r="K2082" s="1" t="s">
        <v>1249</v>
      </c>
      <c r="L2082" s="1" t="s">
        <v>655</v>
      </c>
      <c r="M2082" s="241" t="s">
        <v>656</v>
      </c>
      <c r="N2082" s="28" t="s">
        <v>1250</v>
      </c>
    </row>
    <row r="2083" spans="1:14">
      <c r="A2083" s="225" t="s">
        <v>768</v>
      </c>
      <c r="B2083" s="1" t="s">
        <v>814</v>
      </c>
      <c r="C2083" s="230">
        <v>45898.761805555558</v>
      </c>
      <c r="D2083" s="230">
        <v>45898.761805555558</v>
      </c>
      <c r="E2083" s="230">
        <v>45898.782638888886</v>
      </c>
      <c r="F2083" s="255">
        <f t="shared" si="32"/>
        <v>2.0833333328482695E-2</v>
      </c>
      <c r="G2083" s="1" t="s">
        <v>637</v>
      </c>
      <c r="H2083" s="1" t="s">
        <v>644</v>
      </c>
      <c r="I2083" s="1" t="s">
        <v>770</v>
      </c>
      <c r="J2083" s="1" t="s">
        <v>771</v>
      </c>
      <c r="K2083" s="1" t="s">
        <v>1251</v>
      </c>
      <c r="L2083" s="1" t="s">
        <v>773</v>
      </c>
      <c r="M2083" s="28" t="s">
        <v>774</v>
      </c>
      <c r="N2083" s="28" t="s">
        <v>1252</v>
      </c>
    </row>
    <row r="2084" spans="1:14">
      <c r="A2084" s="225" t="s">
        <v>768</v>
      </c>
      <c r="B2084" s="1" t="s">
        <v>815</v>
      </c>
      <c r="C2084" s="230">
        <v>45898.761805555558</v>
      </c>
      <c r="D2084" s="230">
        <v>45898.761805555558</v>
      </c>
      <c r="E2084" s="230">
        <v>45898.782638888886</v>
      </c>
      <c r="F2084" s="255">
        <f t="shared" si="32"/>
        <v>2.0833333328482695E-2</v>
      </c>
      <c r="G2084" s="1" t="s">
        <v>637</v>
      </c>
      <c r="H2084" s="1" t="s">
        <v>644</v>
      </c>
      <c r="I2084" s="1" t="s">
        <v>770</v>
      </c>
      <c r="J2084" s="1" t="s">
        <v>771</v>
      </c>
      <c r="K2084" s="1" t="s">
        <v>1251</v>
      </c>
      <c r="L2084" s="1" t="s">
        <v>773</v>
      </c>
      <c r="M2084" s="28" t="s">
        <v>774</v>
      </c>
      <c r="N2084" s="28" t="s">
        <v>1252</v>
      </c>
    </row>
    <row r="2085" spans="1:14">
      <c r="A2085" s="225" t="s">
        <v>768</v>
      </c>
      <c r="B2085" s="1" t="s">
        <v>769</v>
      </c>
      <c r="C2085" s="230">
        <v>45898.761805555558</v>
      </c>
      <c r="D2085" s="230">
        <v>45898.761805555558</v>
      </c>
      <c r="E2085" s="230">
        <v>45898.78263883102</v>
      </c>
      <c r="F2085" s="255">
        <f t="shared" si="32"/>
        <v>2.0833275462791789E-2</v>
      </c>
      <c r="G2085" s="1" t="s">
        <v>637</v>
      </c>
      <c r="H2085" s="1" t="s">
        <v>644</v>
      </c>
      <c r="I2085" s="1" t="s">
        <v>770</v>
      </c>
      <c r="J2085" s="1" t="s">
        <v>771</v>
      </c>
      <c r="K2085" s="1" t="s">
        <v>1251</v>
      </c>
      <c r="L2085" s="1" t="s">
        <v>773</v>
      </c>
      <c r="M2085" s="28" t="s">
        <v>774</v>
      </c>
      <c r="N2085" s="28" t="s">
        <v>1252</v>
      </c>
    </row>
    <row r="2086" spans="1:14">
      <c r="A2086" s="225" t="s">
        <v>768</v>
      </c>
      <c r="B2086" s="1" t="s">
        <v>776</v>
      </c>
      <c r="C2086" s="230">
        <v>45898.761805555558</v>
      </c>
      <c r="D2086" s="230">
        <v>45898.761805555558</v>
      </c>
      <c r="E2086" s="230">
        <v>45898.78263883102</v>
      </c>
      <c r="F2086" s="255">
        <f t="shared" si="32"/>
        <v>2.0833275462791789E-2</v>
      </c>
      <c r="G2086" s="1" t="s">
        <v>637</v>
      </c>
      <c r="H2086" s="1" t="s">
        <v>644</v>
      </c>
      <c r="I2086" s="1" t="s">
        <v>770</v>
      </c>
      <c r="J2086" s="1" t="s">
        <v>771</v>
      </c>
      <c r="K2086" s="1" t="s">
        <v>1251</v>
      </c>
      <c r="L2086" s="1" t="s">
        <v>773</v>
      </c>
      <c r="M2086" s="28" t="s">
        <v>774</v>
      </c>
      <c r="N2086" s="28" t="s">
        <v>1252</v>
      </c>
    </row>
    <row r="2087" spans="1:14">
      <c r="A2087" s="225" t="s">
        <v>768</v>
      </c>
      <c r="B2087" s="1" t="s">
        <v>777</v>
      </c>
      <c r="C2087" s="230">
        <v>45898.761805555558</v>
      </c>
      <c r="D2087" s="230">
        <v>45898.761805555558</v>
      </c>
      <c r="E2087" s="230">
        <v>45898.78263883102</v>
      </c>
      <c r="F2087" s="255">
        <f t="shared" si="32"/>
        <v>2.0833275462791789E-2</v>
      </c>
      <c r="G2087" s="1" t="s">
        <v>637</v>
      </c>
      <c r="H2087" s="1" t="s">
        <v>644</v>
      </c>
      <c r="I2087" s="1" t="s">
        <v>770</v>
      </c>
      <c r="J2087" s="1" t="s">
        <v>771</v>
      </c>
      <c r="K2087" s="1" t="s">
        <v>1251</v>
      </c>
      <c r="L2087" s="1" t="s">
        <v>773</v>
      </c>
      <c r="M2087" s="28" t="s">
        <v>774</v>
      </c>
      <c r="N2087" s="28" t="s">
        <v>1252</v>
      </c>
    </row>
    <row r="2088" spans="1:14">
      <c r="A2088" s="225" t="s">
        <v>768</v>
      </c>
      <c r="B2088" s="1" t="s">
        <v>778</v>
      </c>
      <c r="C2088" s="230">
        <v>45898.761805555558</v>
      </c>
      <c r="D2088" s="230">
        <v>45898.761805555558</v>
      </c>
      <c r="E2088" s="230">
        <v>45898.78263883102</v>
      </c>
      <c r="F2088" s="255">
        <f t="shared" si="32"/>
        <v>2.0833275462791789E-2</v>
      </c>
      <c r="G2088" s="1" t="s">
        <v>637</v>
      </c>
      <c r="H2088" s="1" t="s">
        <v>644</v>
      </c>
      <c r="I2088" s="1" t="s">
        <v>770</v>
      </c>
      <c r="J2088" s="1" t="s">
        <v>771</v>
      </c>
      <c r="K2088" s="1" t="s">
        <v>1251</v>
      </c>
      <c r="L2088" s="1" t="s">
        <v>773</v>
      </c>
      <c r="M2088" s="28" t="s">
        <v>774</v>
      </c>
      <c r="N2088" s="28" t="s">
        <v>1252</v>
      </c>
    </row>
    <row r="2089" spans="1:14">
      <c r="A2089" s="225" t="s">
        <v>768</v>
      </c>
      <c r="B2089" s="1" t="s">
        <v>779</v>
      </c>
      <c r="C2089" s="230">
        <v>45898.761805555558</v>
      </c>
      <c r="D2089" s="230">
        <v>45898.761805555558</v>
      </c>
      <c r="E2089" s="230">
        <v>45898.78263883102</v>
      </c>
      <c r="F2089" s="255">
        <f t="shared" si="32"/>
        <v>2.0833275462791789E-2</v>
      </c>
      <c r="G2089" s="1" t="s">
        <v>637</v>
      </c>
      <c r="H2089" s="1" t="s">
        <v>644</v>
      </c>
      <c r="I2089" s="1" t="s">
        <v>770</v>
      </c>
      <c r="J2089" s="1" t="s">
        <v>771</v>
      </c>
      <c r="K2089" s="1" t="s">
        <v>1251</v>
      </c>
      <c r="L2089" s="1" t="s">
        <v>773</v>
      </c>
      <c r="M2089" s="28" t="s">
        <v>774</v>
      </c>
      <c r="N2089" s="28" t="s">
        <v>1252</v>
      </c>
    </row>
    <row r="2090" spans="1:14">
      <c r="A2090" s="225" t="s">
        <v>768</v>
      </c>
      <c r="B2090" s="1" t="s">
        <v>780</v>
      </c>
      <c r="C2090" s="230">
        <v>45898.761805555558</v>
      </c>
      <c r="D2090" s="230">
        <v>45898.761805555558</v>
      </c>
      <c r="E2090" s="230">
        <v>45898.78263883102</v>
      </c>
      <c r="F2090" s="255">
        <f t="shared" si="32"/>
        <v>2.0833275462791789E-2</v>
      </c>
      <c r="G2090" s="1" t="s">
        <v>637</v>
      </c>
      <c r="H2090" s="1" t="s">
        <v>644</v>
      </c>
      <c r="I2090" s="1" t="s">
        <v>770</v>
      </c>
      <c r="J2090" s="1" t="s">
        <v>771</v>
      </c>
      <c r="K2090" s="1" t="s">
        <v>1251</v>
      </c>
      <c r="L2090" s="1" t="s">
        <v>773</v>
      </c>
      <c r="M2090" s="28" t="s">
        <v>774</v>
      </c>
      <c r="N2090" s="28" t="s">
        <v>1252</v>
      </c>
    </row>
    <row r="2091" spans="1:14">
      <c r="A2091" s="225" t="s">
        <v>768</v>
      </c>
      <c r="B2091" s="1" t="s">
        <v>781</v>
      </c>
      <c r="C2091" s="230">
        <v>45898.761805555558</v>
      </c>
      <c r="D2091" s="230">
        <v>45898.761805555558</v>
      </c>
      <c r="E2091" s="230">
        <v>45898.78263883102</v>
      </c>
      <c r="F2091" s="255">
        <f t="shared" si="32"/>
        <v>2.0833275462791789E-2</v>
      </c>
      <c r="G2091" s="1" t="s">
        <v>637</v>
      </c>
      <c r="H2091" s="1" t="s">
        <v>644</v>
      </c>
      <c r="I2091" s="1" t="s">
        <v>770</v>
      </c>
      <c r="J2091" s="1" t="s">
        <v>771</v>
      </c>
      <c r="K2091" s="1" t="s">
        <v>1251</v>
      </c>
      <c r="L2091" s="1" t="s">
        <v>773</v>
      </c>
      <c r="M2091" s="28" t="s">
        <v>774</v>
      </c>
      <c r="N2091" s="28" t="s">
        <v>1252</v>
      </c>
    </row>
    <row r="2092" spans="1:14">
      <c r="A2092" s="225" t="s">
        <v>768</v>
      </c>
      <c r="B2092" s="1" t="s">
        <v>782</v>
      </c>
      <c r="C2092" s="230">
        <v>45898.761805555558</v>
      </c>
      <c r="D2092" s="230">
        <v>45898.761805555558</v>
      </c>
      <c r="E2092" s="230">
        <v>45898.78263883102</v>
      </c>
      <c r="F2092" s="255">
        <f t="shared" si="32"/>
        <v>2.0833275462791789E-2</v>
      </c>
      <c r="G2092" s="1" t="s">
        <v>637</v>
      </c>
      <c r="H2092" s="1" t="s">
        <v>644</v>
      </c>
      <c r="I2092" s="1" t="s">
        <v>770</v>
      </c>
      <c r="J2092" s="1" t="s">
        <v>771</v>
      </c>
      <c r="K2092" s="1" t="s">
        <v>1251</v>
      </c>
      <c r="L2092" s="1" t="s">
        <v>773</v>
      </c>
      <c r="M2092" s="28" t="s">
        <v>774</v>
      </c>
      <c r="N2092" s="28" t="s">
        <v>1252</v>
      </c>
    </row>
    <row r="2093" spans="1:14">
      <c r="A2093" s="225" t="s">
        <v>768</v>
      </c>
      <c r="B2093" s="1" t="s">
        <v>783</v>
      </c>
      <c r="C2093" s="230">
        <v>45898.761805555558</v>
      </c>
      <c r="D2093" s="230">
        <v>45898.761805555558</v>
      </c>
      <c r="E2093" s="230">
        <v>45898.78263883102</v>
      </c>
      <c r="F2093" s="255">
        <f t="shared" si="32"/>
        <v>2.0833275462791789E-2</v>
      </c>
      <c r="G2093" s="1" t="s">
        <v>637</v>
      </c>
      <c r="H2093" s="1" t="s">
        <v>644</v>
      </c>
      <c r="I2093" s="1" t="s">
        <v>770</v>
      </c>
      <c r="J2093" s="1" t="s">
        <v>771</v>
      </c>
      <c r="K2093" s="1" t="s">
        <v>1251</v>
      </c>
      <c r="L2093" s="1" t="s">
        <v>773</v>
      </c>
      <c r="M2093" s="28" t="s">
        <v>774</v>
      </c>
      <c r="N2093" s="28" t="s">
        <v>1252</v>
      </c>
    </row>
    <row r="2094" spans="1:14">
      <c r="A2094" s="225" t="s">
        <v>768</v>
      </c>
      <c r="B2094" s="222" t="s">
        <v>784</v>
      </c>
      <c r="C2094" s="230">
        <v>45898.761805555558</v>
      </c>
      <c r="D2094" s="230">
        <v>45898.761805555558</v>
      </c>
      <c r="E2094" s="230">
        <v>45898.78263883102</v>
      </c>
      <c r="F2094" s="255">
        <f t="shared" si="32"/>
        <v>2.0833275462791789E-2</v>
      </c>
      <c r="G2094" s="1" t="s">
        <v>637</v>
      </c>
      <c r="H2094" s="1" t="s">
        <v>644</v>
      </c>
      <c r="I2094" s="1" t="s">
        <v>770</v>
      </c>
      <c r="J2094" s="1" t="s">
        <v>771</v>
      </c>
      <c r="K2094" s="1" t="s">
        <v>1251</v>
      </c>
      <c r="L2094" s="1" t="s">
        <v>773</v>
      </c>
      <c r="M2094" s="28" t="s">
        <v>774</v>
      </c>
      <c r="N2094" s="28" t="s">
        <v>1252</v>
      </c>
    </row>
    <row r="2095" spans="1:14">
      <c r="A2095" s="225" t="s">
        <v>768</v>
      </c>
      <c r="B2095" s="222" t="s">
        <v>785</v>
      </c>
      <c r="C2095" s="230">
        <v>45898.761805555558</v>
      </c>
      <c r="D2095" s="230">
        <v>45898.761805555558</v>
      </c>
      <c r="E2095" s="230">
        <v>45898.78263883102</v>
      </c>
      <c r="F2095" s="255">
        <f t="shared" si="32"/>
        <v>2.0833275462791789E-2</v>
      </c>
      <c r="G2095" s="1" t="s">
        <v>637</v>
      </c>
      <c r="H2095" s="1" t="s">
        <v>644</v>
      </c>
      <c r="I2095" s="1" t="s">
        <v>770</v>
      </c>
      <c r="J2095" s="1" t="s">
        <v>771</v>
      </c>
      <c r="K2095" s="1" t="s">
        <v>1251</v>
      </c>
      <c r="L2095" s="1" t="s">
        <v>773</v>
      </c>
      <c r="M2095" s="28" t="s">
        <v>774</v>
      </c>
      <c r="N2095" s="28" t="s">
        <v>1252</v>
      </c>
    </row>
    <row r="2096" spans="1:14">
      <c r="A2096" s="225" t="s">
        <v>768</v>
      </c>
      <c r="B2096" s="222" t="s">
        <v>786</v>
      </c>
      <c r="C2096" s="230">
        <v>45898.761805555558</v>
      </c>
      <c r="D2096" s="230">
        <v>45898.761805555558</v>
      </c>
      <c r="E2096" s="230">
        <v>45898.78263883102</v>
      </c>
      <c r="F2096" s="255">
        <f t="shared" si="32"/>
        <v>2.0833275462791789E-2</v>
      </c>
      <c r="G2096" s="1" t="s">
        <v>637</v>
      </c>
      <c r="H2096" s="1" t="s">
        <v>644</v>
      </c>
      <c r="I2096" s="1" t="s">
        <v>770</v>
      </c>
      <c r="J2096" s="1" t="s">
        <v>771</v>
      </c>
      <c r="K2096" s="1" t="s">
        <v>1251</v>
      </c>
      <c r="L2096" s="1" t="s">
        <v>773</v>
      </c>
      <c r="M2096" s="28" t="s">
        <v>774</v>
      </c>
      <c r="N2096" s="28" t="s">
        <v>1252</v>
      </c>
    </row>
    <row r="2097" spans="1:14">
      <c r="A2097" s="225" t="s">
        <v>768</v>
      </c>
      <c r="B2097" s="222" t="s">
        <v>787</v>
      </c>
      <c r="C2097" s="230">
        <v>45898.761805555558</v>
      </c>
      <c r="D2097" s="230">
        <v>45898.761805555558</v>
      </c>
      <c r="E2097" s="230">
        <v>45898.78263883102</v>
      </c>
      <c r="F2097" s="255">
        <f t="shared" si="32"/>
        <v>2.0833275462791789E-2</v>
      </c>
      <c r="G2097" s="1" t="s">
        <v>637</v>
      </c>
      <c r="H2097" s="1" t="s">
        <v>644</v>
      </c>
      <c r="I2097" s="1" t="s">
        <v>770</v>
      </c>
      <c r="J2097" s="1" t="s">
        <v>771</v>
      </c>
      <c r="K2097" s="1" t="s">
        <v>1251</v>
      </c>
      <c r="L2097" s="1" t="s">
        <v>773</v>
      </c>
      <c r="M2097" s="28" t="s">
        <v>774</v>
      </c>
      <c r="N2097" s="28" t="s">
        <v>1252</v>
      </c>
    </row>
    <row r="2098" spans="1:14">
      <c r="A2098" s="225" t="s">
        <v>768</v>
      </c>
      <c r="B2098" s="222" t="s">
        <v>788</v>
      </c>
      <c r="C2098" s="230">
        <v>45898.761805555558</v>
      </c>
      <c r="D2098" s="230">
        <v>45898.761805555558</v>
      </c>
      <c r="E2098" s="230">
        <v>45898.78263883102</v>
      </c>
      <c r="F2098" s="255">
        <f t="shared" si="32"/>
        <v>2.0833275462791789E-2</v>
      </c>
      <c r="G2098" s="1" t="s">
        <v>637</v>
      </c>
      <c r="H2098" s="1" t="s">
        <v>644</v>
      </c>
      <c r="I2098" s="1" t="s">
        <v>770</v>
      </c>
      <c r="J2098" s="1" t="s">
        <v>771</v>
      </c>
      <c r="K2098" s="1" t="s">
        <v>1251</v>
      </c>
      <c r="L2098" s="1" t="s">
        <v>773</v>
      </c>
      <c r="M2098" s="28" t="s">
        <v>774</v>
      </c>
      <c r="N2098" s="28" t="s">
        <v>1252</v>
      </c>
    </row>
    <row r="2099" spans="1:14">
      <c r="A2099" s="225" t="s">
        <v>768</v>
      </c>
      <c r="B2099" s="222" t="s">
        <v>789</v>
      </c>
      <c r="C2099" s="230">
        <v>45898.761805555558</v>
      </c>
      <c r="D2099" s="230">
        <v>45898.761805555558</v>
      </c>
      <c r="E2099" s="230">
        <v>45898.78263883102</v>
      </c>
      <c r="F2099" s="255">
        <f t="shared" si="32"/>
        <v>2.0833275462791789E-2</v>
      </c>
      <c r="G2099" s="1" t="s">
        <v>637</v>
      </c>
      <c r="H2099" s="1" t="s">
        <v>644</v>
      </c>
      <c r="I2099" s="1" t="s">
        <v>770</v>
      </c>
      <c r="J2099" s="1" t="s">
        <v>771</v>
      </c>
      <c r="K2099" s="1" t="s">
        <v>1251</v>
      </c>
      <c r="L2099" s="1" t="s">
        <v>773</v>
      </c>
      <c r="M2099" s="28" t="s">
        <v>774</v>
      </c>
      <c r="N2099" s="28" t="s">
        <v>1252</v>
      </c>
    </row>
    <row r="2100" spans="1:14">
      <c r="A2100" s="225" t="s">
        <v>768</v>
      </c>
      <c r="B2100" s="222" t="s">
        <v>790</v>
      </c>
      <c r="C2100" s="230">
        <v>45898.761805555558</v>
      </c>
      <c r="D2100" s="230">
        <v>45898.761805555558</v>
      </c>
      <c r="E2100" s="230">
        <v>45898.78263883102</v>
      </c>
      <c r="F2100" s="255">
        <f t="shared" si="32"/>
        <v>2.0833275462791789E-2</v>
      </c>
      <c r="G2100" s="1" t="s">
        <v>637</v>
      </c>
      <c r="H2100" s="1" t="s">
        <v>644</v>
      </c>
      <c r="I2100" s="1" t="s">
        <v>770</v>
      </c>
      <c r="J2100" s="1" t="s">
        <v>771</v>
      </c>
      <c r="K2100" s="1" t="s">
        <v>1251</v>
      </c>
      <c r="L2100" s="1" t="s">
        <v>773</v>
      </c>
      <c r="M2100" s="28" t="s">
        <v>774</v>
      </c>
      <c r="N2100" s="28" t="s">
        <v>1252</v>
      </c>
    </row>
    <row r="2101" spans="1:14">
      <c r="A2101" s="225" t="s">
        <v>768</v>
      </c>
      <c r="B2101" s="222" t="s">
        <v>791</v>
      </c>
      <c r="C2101" s="230">
        <v>45898.761805555558</v>
      </c>
      <c r="D2101" s="230">
        <v>45898.761805555558</v>
      </c>
      <c r="E2101" s="230">
        <v>45898.78263883102</v>
      </c>
      <c r="F2101" s="255">
        <f t="shared" si="32"/>
        <v>2.0833275462791789E-2</v>
      </c>
      <c r="G2101" s="1" t="s">
        <v>637</v>
      </c>
      <c r="H2101" s="1" t="s">
        <v>644</v>
      </c>
      <c r="I2101" s="1" t="s">
        <v>770</v>
      </c>
      <c r="J2101" s="1" t="s">
        <v>771</v>
      </c>
      <c r="K2101" s="1" t="s">
        <v>1251</v>
      </c>
      <c r="L2101" s="1" t="s">
        <v>773</v>
      </c>
      <c r="M2101" s="28" t="s">
        <v>774</v>
      </c>
      <c r="N2101" s="28" t="s">
        <v>1252</v>
      </c>
    </row>
    <row r="2102" spans="1:14">
      <c r="A2102" s="225" t="s">
        <v>768</v>
      </c>
      <c r="B2102" s="222" t="s">
        <v>792</v>
      </c>
      <c r="C2102" s="230">
        <v>45898.761805555558</v>
      </c>
      <c r="D2102" s="230">
        <v>45898.761805555558</v>
      </c>
      <c r="E2102" s="230">
        <v>45898.78263883102</v>
      </c>
      <c r="F2102" s="255">
        <f t="shared" si="32"/>
        <v>2.0833275462791789E-2</v>
      </c>
      <c r="G2102" s="1" t="s">
        <v>637</v>
      </c>
      <c r="H2102" s="1" t="s">
        <v>644</v>
      </c>
      <c r="I2102" s="1" t="s">
        <v>770</v>
      </c>
      <c r="J2102" s="1" t="s">
        <v>771</v>
      </c>
      <c r="K2102" s="1" t="s">
        <v>1251</v>
      </c>
      <c r="L2102" s="1" t="s">
        <v>773</v>
      </c>
      <c r="M2102" s="28" t="s">
        <v>774</v>
      </c>
      <c r="N2102" s="28" t="s">
        <v>1252</v>
      </c>
    </row>
    <row r="2103" spans="1:14">
      <c r="A2103" s="225" t="s">
        <v>768</v>
      </c>
      <c r="B2103" s="222" t="s">
        <v>793</v>
      </c>
      <c r="C2103" s="230">
        <v>45898.761805555558</v>
      </c>
      <c r="D2103" s="230">
        <v>45898.761805555558</v>
      </c>
      <c r="E2103" s="230">
        <v>45898.78263883102</v>
      </c>
      <c r="F2103" s="255">
        <f t="shared" si="32"/>
        <v>2.0833275462791789E-2</v>
      </c>
      <c r="G2103" s="1" t="s">
        <v>637</v>
      </c>
      <c r="H2103" s="1" t="s">
        <v>644</v>
      </c>
      <c r="I2103" s="1" t="s">
        <v>770</v>
      </c>
      <c r="J2103" s="1" t="s">
        <v>771</v>
      </c>
      <c r="K2103" s="1" t="s">
        <v>1251</v>
      </c>
      <c r="L2103" s="1" t="s">
        <v>773</v>
      </c>
      <c r="M2103" s="28" t="s">
        <v>774</v>
      </c>
      <c r="N2103" s="28" t="s">
        <v>1252</v>
      </c>
    </row>
    <row r="2104" spans="1:14">
      <c r="A2104" s="225" t="s">
        <v>768</v>
      </c>
      <c r="B2104" s="222" t="s">
        <v>794</v>
      </c>
      <c r="C2104" s="230">
        <v>45898.761805555558</v>
      </c>
      <c r="D2104" s="230">
        <v>45898.761805555558</v>
      </c>
      <c r="E2104" s="230">
        <v>45898.78263883102</v>
      </c>
      <c r="F2104" s="255">
        <f t="shared" ref="F2104:F2167" si="33">E2104-D2104</f>
        <v>2.0833275462791789E-2</v>
      </c>
      <c r="G2104" s="1" t="s">
        <v>637</v>
      </c>
      <c r="H2104" s="1" t="s">
        <v>644</v>
      </c>
      <c r="I2104" s="1" t="s">
        <v>770</v>
      </c>
      <c r="J2104" s="1" t="s">
        <v>771</v>
      </c>
      <c r="K2104" s="1" t="s">
        <v>1251</v>
      </c>
      <c r="L2104" s="1" t="s">
        <v>773</v>
      </c>
      <c r="M2104" s="28" t="s">
        <v>774</v>
      </c>
      <c r="N2104" s="28" t="s">
        <v>1252</v>
      </c>
    </row>
    <row r="2105" spans="1:14">
      <c r="A2105" s="225" t="s">
        <v>768</v>
      </c>
      <c r="B2105" s="222" t="s">
        <v>795</v>
      </c>
      <c r="C2105" s="230">
        <v>45898.761805555558</v>
      </c>
      <c r="D2105" s="230">
        <v>45898.761805555558</v>
      </c>
      <c r="E2105" s="230">
        <v>45898.78263883102</v>
      </c>
      <c r="F2105" s="255">
        <f t="shared" si="33"/>
        <v>2.0833275462791789E-2</v>
      </c>
      <c r="G2105" s="1" t="s">
        <v>637</v>
      </c>
      <c r="H2105" s="1" t="s">
        <v>644</v>
      </c>
      <c r="I2105" s="1" t="s">
        <v>770</v>
      </c>
      <c r="J2105" s="1" t="s">
        <v>771</v>
      </c>
      <c r="K2105" s="1" t="s">
        <v>1251</v>
      </c>
      <c r="L2105" s="1" t="s">
        <v>773</v>
      </c>
      <c r="M2105" s="28" t="s">
        <v>774</v>
      </c>
      <c r="N2105" s="28" t="s">
        <v>1252</v>
      </c>
    </row>
    <row r="2106" spans="1:14">
      <c r="A2106" s="225" t="s">
        <v>768</v>
      </c>
      <c r="B2106" s="222" t="s">
        <v>796</v>
      </c>
      <c r="C2106" s="230">
        <v>45898.761805555558</v>
      </c>
      <c r="D2106" s="230">
        <v>45898.761805555558</v>
      </c>
      <c r="E2106" s="230">
        <v>45898.78263883102</v>
      </c>
      <c r="F2106" s="255">
        <f t="shared" si="33"/>
        <v>2.0833275462791789E-2</v>
      </c>
      <c r="G2106" s="1" t="s">
        <v>637</v>
      </c>
      <c r="H2106" s="1" t="s">
        <v>644</v>
      </c>
      <c r="I2106" s="1" t="s">
        <v>770</v>
      </c>
      <c r="J2106" s="1" t="s">
        <v>771</v>
      </c>
      <c r="K2106" s="1" t="s">
        <v>1251</v>
      </c>
      <c r="L2106" s="1" t="s">
        <v>773</v>
      </c>
      <c r="M2106" s="28" t="s">
        <v>774</v>
      </c>
      <c r="N2106" s="28" t="s">
        <v>1252</v>
      </c>
    </row>
    <row r="2107" spans="1:14">
      <c r="A2107" s="225" t="s">
        <v>768</v>
      </c>
      <c r="B2107" s="222" t="s">
        <v>797</v>
      </c>
      <c r="C2107" s="230">
        <v>45898.761805555558</v>
      </c>
      <c r="D2107" s="230">
        <v>45898.761805555558</v>
      </c>
      <c r="E2107" s="230">
        <v>45898.78263883102</v>
      </c>
      <c r="F2107" s="255">
        <f t="shared" si="33"/>
        <v>2.0833275462791789E-2</v>
      </c>
      <c r="G2107" s="1" t="s">
        <v>637</v>
      </c>
      <c r="H2107" s="1" t="s">
        <v>644</v>
      </c>
      <c r="I2107" s="1" t="s">
        <v>770</v>
      </c>
      <c r="J2107" s="1" t="s">
        <v>771</v>
      </c>
      <c r="K2107" s="1" t="s">
        <v>1251</v>
      </c>
      <c r="L2107" s="1" t="s">
        <v>773</v>
      </c>
      <c r="M2107" s="28" t="s">
        <v>774</v>
      </c>
      <c r="N2107" s="28" t="s">
        <v>1252</v>
      </c>
    </row>
    <row r="2108" spans="1:14">
      <c r="A2108" s="225" t="s">
        <v>768</v>
      </c>
      <c r="B2108" s="222" t="s">
        <v>798</v>
      </c>
      <c r="C2108" s="230">
        <v>45898.761805555558</v>
      </c>
      <c r="D2108" s="230">
        <v>45898.761805555558</v>
      </c>
      <c r="E2108" s="230">
        <v>45898.78263883102</v>
      </c>
      <c r="F2108" s="255">
        <f t="shared" si="33"/>
        <v>2.0833275462791789E-2</v>
      </c>
      <c r="G2108" s="1" t="s">
        <v>637</v>
      </c>
      <c r="H2108" s="1" t="s">
        <v>644</v>
      </c>
      <c r="I2108" s="1" t="s">
        <v>770</v>
      </c>
      <c r="J2108" s="1" t="s">
        <v>771</v>
      </c>
      <c r="K2108" s="1" t="s">
        <v>1251</v>
      </c>
      <c r="L2108" s="1" t="s">
        <v>773</v>
      </c>
      <c r="M2108" s="28" t="s">
        <v>774</v>
      </c>
      <c r="N2108" s="28" t="s">
        <v>1252</v>
      </c>
    </row>
    <row r="2109" spans="1:14">
      <c r="A2109" s="225" t="s">
        <v>768</v>
      </c>
      <c r="B2109" s="222" t="s">
        <v>799</v>
      </c>
      <c r="C2109" s="230">
        <v>45898.761805555558</v>
      </c>
      <c r="D2109" s="230">
        <v>45898.761805555558</v>
      </c>
      <c r="E2109" s="230">
        <v>45898.78263883102</v>
      </c>
      <c r="F2109" s="255">
        <f t="shared" si="33"/>
        <v>2.0833275462791789E-2</v>
      </c>
      <c r="G2109" s="1" t="s">
        <v>637</v>
      </c>
      <c r="H2109" s="1" t="s">
        <v>644</v>
      </c>
      <c r="I2109" s="1" t="s">
        <v>770</v>
      </c>
      <c r="J2109" s="1" t="s">
        <v>771</v>
      </c>
      <c r="K2109" s="1" t="s">
        <v>1251</v>
      </c>
      <c r="L2109" s="1" t="s">
        <v>773</v>
      </c>
      <c r="M2109" s="28" t="s">
        <v>774</v>
      </c>
      <c r="N2109" s="28" t="s">
        <v>1252</v>
      </c>
    </row>
    <row r="2110" spans="1:14">
      <c r="A2110" s="225" t="s">
        <v>768</v>
      </c>
      <c r="B2110" s="225" t="s">
        <v>800</v>
      </c>
      <c r="C2110" s="230">
        <v>45898.761805555558</v>
      </c>
      <c r="D2110" s="230">
        <v>45898.761805555558</v>
      </c>
      <c r="E2110" s="230">
        <v>45898.78263883102</v>
      </c>
      <c r="F2110" s="255">
        <f t="shared" si="33"/>
        <v>2.0833275462791789E-2</v>
      </c>
      <c r="G2110" s="1" t="s">
        <v>637</v>
      </c>
      <c r="H2110" s="1" t="s">
        <v>644</v>
      </c>
      <c r="I2110" s="1" t="s">
        <v>770</v>
      </c>
      <c r="J2110" s="1" t="s">
        <v>771</v>
      </c>
      <c r="K2110" s="1" t="s">
        <v>1251</v>
      </c>
      <c r="L2110" s="1" t="s">
        <v>773</v>
      </c>
      <c r="M2110" s="28" t="s">
        <v>774</v>
      </c>
      <c r="N2110" s="28" t="s">
        <v>1252</v>
      </c>
    </row>
    <row r="2111" spans="1:14">
      <c r="A2111" s="225" t="s">
        <v>768</v>
      </c>
      <c r="B2111" s="225" t="s">
        <v>801</v>
      </c>
      <c r="C2111" s="230">
        <v>45898.761805555558</v>
      </c>
      <c r="D2111" s="230">
        <v>45898.761805555558</v>
      </c>
      <c r="E2111" s="230">
        <v>45898.78263883102</v>
      </c>
      <c r="F2111" s="255">
        <f t="shared" si="33"/>
        <v>2.0833275462791789E-2</v>
      </c>
      <c r="G2111" s="1" t="s">
        <v>637</v>
      </c>
      <c r="H2111" s="1" t="s">
        <v>644</v>
      </c>
      <c r="I2111" s="1" t="s">
        <v>770</v>
      </c>
      <c r="J2111" s="1" t="s">
        <v>771</v>
      </c>
      <c r="K2111" s="1" t="s">
        <v>1251</v>
      </c>
      <c r="L2111" s="1" t="s">
        <v>773</v>
      </c>
      <c r="M2111" s="28" t="s">
        <v>774</v>
      </c>
      <c r="N2111" s="28" t="s">
        <v>1252</v>
      </c>
    </row>
    <row r="2112" spans="1:14">
      <c r="A2112" s="225" t="s">
        <v>768</v>
      </c>
      <c r="B2112" s="225" t="s">
        <v>802</v>
      </c>
      <c r="C2112" s="230">
        <v>45898.761805555558</v>
      </c>
      <c r="D2112" s="230">
        <v>45898.761805555558</v>
      </c>
      <c r="E2112" s="230">
        <v>45898.78263883102</v>
      </c>
      <c r="F2112" s="255">
        <f t="shared" si="33"/>
        <v>2.0833275462791789E-2</v>
      </c>
      <c r="G2112" s="1" t="s">
        <v>637</v>
      </c>
      <c r="H2112" s="1" t="s">
        <v>644</v>
      </c>
      <c r="I2112" s="1" t="s">
        <v>770</v>
      </c>
      <c r="J2112" s="1" t="s">
        <v>771</v>
      </c>
      <c r="K2112" s="1" t="s">
        <v>1251</v>
      </c>
      <c r="L2112" s="1" t="s">
        <v>773</v>
      </c>
      <c r="M2112" s="28" t="s">
        <v>774</v>
      </c>
      <c r="N2112" s="28" t="s">
        <v>1252</v>
      </c>
    </row>
    <row r="2113" spans="1:14">
      <c r="A2113" s="225" t="s">
        <v>768</v>
      </c>
      <c r="B2113" s="225" t="s">
        <v>803</v>
      </c>
      <c r="C2113" s="230">
        <v>45898.761805555558</v>
      </c>
      <c r="D2113" s="230">
        <v>45898.761805555558</v>
      </c>
      <c r="E2113" s="230">
        <v>45898.78263883102</v>
      </c>
      <c r="F2113" s="255">
        <f t="shared" si="33"/>
        <v>2.0833275462791789E-2</v>
      </c>
      <c r="G2113" s="1" t="s">
        <v>637</v>
      </c>
      <c r="H2113" s="1" t="s">
        <v>644</v>
      </c>
      <c r="I2113" s="1" t="s">
        <v>770</v>
      </c>
      <c r="J2113" s="1" t="s">
        <v>771</v>
      </c>
      <c r="K2113" s="1" t="s">
        <v>1251</v>
      </c>
      <c r="L2113" s="1" t="s">
        <v>773</v>
      </c>
      <c r="M2113" s="28" t="s">
        <v>774</v>
      </c>
      <c r="N2113" s="28" t="s">
        <v>1252</v>
      </c>
    </row>
    <row r="2114" spans="1:14">
      <c r="A2114" s="225" t="s">
        <v>768</v>
      </c>
      <c r="B2114" s="225" t="s">
        <v>804</v>
      </c>
      <c r="C2114" s="230">
        <v>45898.761805555558</v>
      </c>
      <c r="D2114" s="230">
        <v>45898.761805555558</v>
      </c>
      <c r="E2114" s="230">
        <v>45898.78263883102</v>
      </c>
      <c r="F2114" s="255">
        <f t="shared" si="33"/>
        <v>2.0833275462791789E-2</v>
      </c>
      <c r="G2114" s="1" t="s">
        <v>637</v>
      </c>
      <c r="H2114" s="1" t="s">
        <v>644</v>
      </c>
      <c r="I2114" s="1" t="s">
        <v>770</v>
      </c>
      <c r="J2114" s="1" t="s">
        <v>771</v>
      </c>
      <c r="K2114" s="1" t="s">
        <v>1251</v>
      </c>
      <c r="L2114" s="1" t="s">
        <v>773</v>
      </c>
      <c r="M2114" s="28" t="s">
        <v>774</v>
      </c>
      <c r="N2114" s="28" t="s">
        <v>1252</v>
      </c>
    </row>
    <row r="2115" spans="1:14">
      <c r="A2115" s="225" t="s">
        <v>768</v>
      </c>
      <c r="B2115" s="222" t="s">
        <v>805</v>
      </c>
      <c r="C2115" s="230">
        <v>45898.761805555558</v>
      </c>
      <c r="D2115" s="230">
        <v>45898.761805555558</v>
      </c>
      <c r="E2115" s="230">
        <v>45898.78263883102</v>
      </c>
      <c r="F2115" s="255">
        <f t="shared" si="33"/>
        <v>2.0833275462791789E-2</v>
      </c>
      <c r="G2115" s="1" t="s">
        <v>637</v>
      </c>
      <c r="H2115" s="1" t="s">
        <v>644</v>
      </c>
      <c r="I2115" s="1" t="s">
        <v>770</v>
      </c>
      <c r="J2115" s="1" t="s">
        <v>771</v>
      </c>
      <c r="K2115" s="1" t="s">
        <v>1251</v>
      </c>
      <c r="L2115" s="1" t="s">
        <v>773</v>
      </c>
      <c r="M2115" s="28" t="s">
        <v>774</v>
      </c>
      <c r="N2115" s="28" t="s">
        <v>1252</v>
      </c>
    </row>
    <row r="2116" spans="1:14">
      <c r="A2116" s="225" t="s">
        <v>768</v>
      </c>
      <c r="B2116" s="225" t="s">
        <v>806</v>
      </c>
      <c r="C2116" s="230">
        <v>45898.761805555558</v>
      </c>
      <c r="D2116" s="230">
        <v>45898.761805555558</v>
      </c>
      <c r="E2116" s="230">
        <v>45898.78263883102</v>
      </c>
      <c r="F2116" s="255">
        <f t="shared" si="33"/>
        <v>2.0833275462791789E-2</v>
      </c>
      <c r="G2116" s="1" t="s">
        <v>637</v>
      </c>
      <c r="H2116" s="1" t="s">
        <v>644</v>
      </c>
      <c r="I2116" s="1" t="s">
        <v>770</v>
      </c>
      <c r="J2116" s="1" t="s">
        <v>771</v>
      </c>
      <c r="K2116" s="1" t="s">
        <v>1251</v>
      </c>
      <c r="L2116" s="1" t="s">
        <v>773</v>
      </c>
      <c r="M2116" s="28" t="s">
        <v>774</v>
      </c>
      <c r="N2116" s="28" t="s">
        <v>1252</v>
      </c>
    </row>
    <row r="2117" spans="1:14">
      <c r="A2117" s="225" t="s">
        <v>768</v>
      </c>
      <c r="B2117" s="225" t="s">
        <v>807</v>
      </c>
      <c r="C2117" s="230">
        <v>45898.761805555558</v>
      </c>
      <c r="D2117" s="230">
        <v>45898.761805555558</v>
      </c>
      <c r="E2117" s="230">
        <v>45898.78263883102</v>
      </c>
      <c r="F2117" s="255">
        <f t="shared" si="33"/>
        <v>2.0833275462791789E-2</v>
      </c>
      <c r="G2117" s="1" t="s">
        <v>637</v>
      </c>
      <c r="H2117" s="1" t="s">
        <v>644</v>
      </c>
      <c r="I2117" s="1" t="s">
        <v>770</v>
      </c>
      <c r="J2117" s="1" t="s">
        <v>771</v>
      </c>
      <c r="K2117" s="1" t="s">
        <v>1251</v>
      </c>
      <c r="L2117" s="1" t="s">
        <v>773</v>
      </c>
      <c r="M2117" s="28" t="s">
        <v>774</v>
      </c>
      <c r="N2117" s="28" t="s">
        <v>1252</v>
      </c>
    </row>
    <row r="2118" spans="1:14">
      <c r="A2118" s="225" t="s">
        <v>768</v>
      </c>
      <c r="B2118" s="1" t="s">
        <v>808</v>
      </c>
      <c r="C2118" s="230">
        <v>45898.761805555558</v>
      </c>
      <c r="D2118" s="230">
        <v>45898.761805555558</v>
      </c>
      <c r="E2118" s="230">
        <v>45898.78263883102</v>
      </c>
      <c r="F2118" s="255">
        <f t="shared" si="33"/>
        <v>2.0833275462791789E-2</v>
      </c>
      <c r="G2118" s="1" t="s">
        <v>637</v>
      </c>
      <c r="H2118" s="1" t="s">
        <v>644</v>
      </c>
      <c r="I2118" s="1" t="s">
        <v>770</v>
      </c>
      <c r="J2118" s="1" t="s">
        <v>771</v>
      </c>
      <c r="K2118" s="1" t="s">
        <v>1251</v>
      </c>
      <c r="L2118" s="1" t="s">
        <v>773</v>
      </c>
      <c r="M2118" s="28" t="s">
        <v>774</v>
      </c>
      <c r="N2118" s="28" t="s">
        <v>1252</v>
      </c>
    </row>
    <row r="2119" spans="1:14">
      <c r="A2119" s="225" t="s">
        <v>768</v>
      </c>
      <c r="B2119" s="1" t="s">
        <v>809</v>
      </c>
      <c r="C2119" s="230">
        <v>45898.761805555558</v>
      </c>
      <c r="D2119" s="230">
        <v>45898.761805555558</v>
      </c>
      <c r="E2119" s="230">
        <v>45898.78263883102</v>
      </c>
      <c r="F2119" s="255">
        <f t="shared" si="33"/>
        <v>2.0833275462791789E-2</v>
      </c>
      <c r="G2119" s="1" t="s">
        <v>637</v>
      </c>
      <c r="H2119" s="1" t="s">
        <v>644</v>
      </c>
      <c r="I2119" s="1" t="s">
        <v>770</v>
      </c>
      <c r="J2119" s="1" t="s">
        <v>771</v>
      </c>
      <c r="K2119" s="1" t="s">
        <v>1251</v>
      </c>
      <c r="L2119" s="1" t="s">
        <v>773</v>
      </c>
      <c r="M2119" s="28" t="s">
        <v>774</v>
      </c>
      <c r="N2119" s="28" t="s">
        <v>1252</v>
      </c>
    </row>
    <row r="2120" spans="1:14">
      <c r="A2120" s="225" t="s">
        <v>768</v>
      </c>
      <c r="B2120" s="1" t="s">
        <v>810</v>
      </c>
      <c r="C2120" s="230">
        <v>45898.761805555558</v>
      </c>
      <c r="D2120" s="230">
        <v>45898.761805555558</v>
      </c>
      <c r="E2120" s="230">
        <v>45898.78263883102</v>
      </c>
      <c r="F2120" s="255">
        <f t="shared" si="33"/>
        <v>2.0833275462791789E-2</v>
      </c>
      <c r="G2120" s="1" t="s">
        <v>637</v>
      </c>
      <c r="H2120" s="1" t="s">
        <v>644</v>
      </c>
      <c r="I2120" s="1" t="s">
        <v>770</v>
      </c>
      <c r="J2120" s="1" t="s">
        <v>771</v>
      </c>
      <c r="K2120" s="1" t="s">
        <v>1251</v>
      </c>
      <c r="L2120" s="1" t="s">
        <v>773</v>
      </c>
      <c r="M2120" s="28" t="s">
        <v>774</v>
      </c>
      <c r="N2120" s="28" t="s">
        <v>1252</v>
      </c>
    </row>
    <row r="2121" spans="1:14">
      <c r="A2121" s="225" t="s">
        <v>768</v>
      </c>
      <c r="B2121" s="1" t="s">
        <v>811</v>
      </c>
      <c r="C2121" s="230">
        <v>45898.761805555558</v>
      </c>
      <c r="D2121" s="230">
        <v>45898.761805555558</v>
      </c>
      <c r="E2121" s="230">
        <v>45898.78263883102</v>
      </c>
      <c r="F2121" s="255">
        <f t="shared" si="33"/>
        <v>2.0833275462791789E-2</v>
      </c>
      <c r="G2121" s="1" t="s">
        <v>637</v>
      </c>
      <c r="H2121" s="1" t="s">
        <v>644</v>
      </c>
      <c r="I2121" s="1" t="s">
        <v>770</v>
      </c>
      <c r="J2121" s="1" t="s">
        <v>771</v>
      </c>
      <c r="K2121" s="1" t="s">
        <v>1251</v>
      </c>
      <c r="L2121" s="1" t="s">
        <v>773</v>
      </c>
      <c r="M2121" s="28" t="s">
        <v>774</v>
      </c>
      <c r="N2121" s="28" t="s">
        <v>1252</v>
      </c>
    </row>
    <row r="2122" spans="1:14">
      <c r="A2122" s="225" t="s">
        <v>768</v>
      </c>
      <c r="B2122" s="1" t="s">
        <v>812</v>
      </c>
      <c r="C2122" s="230">
        <v>45898.761805555558</v>
      </c>
      <c r="D2122" s="230">
        <v>45898.761805555558</v>
      </c>
      <c r="E2122" s="230">
        <v>45898.78263883102</v>
      </c>
      <c r="F2122" s="255">
        <f t="shared" si="33"/>
        <v>2.0833275462791789E-2</v>
      </c>
      <c r="G2122" s="1" t="s">
        <v>637</v>
      </c>
      <c r="H2122" s="1" t="s">
        <v>644</v>
      </c>
      <c r="I2122" s="1" t="s">
        <v>770</v>
      </c>
      <c r="J2122" s="1" t="s">
        <v>771</v>
      </c>
      <c r="K2122" s="1" t="s">
        <v>1251</v>
      </c>
      <c r="L2122" s="1" t="s">
        <v>773</v>
      </c>
      <c r="M2122" s="28" t="s">
        <v>774</v>
      </c>
      <c r="N2122" s="28" t="s">
        <v>1252</v>
      </c>
    </row>
    <row r="2123" spans="1:14">
      <c r="A2123" s="225" t="s">
        <v>768</v>
      </c>
      <c r="B2123" s="123" t="s">
        <v>813</v>
      </c>
      <c r="C2123" s="230">
        <v>45898.761805555558</v>
      </c>
      <c r="D2123" s="230">
        <v>45898.761805555558</v>
      </c>
      <c r="E2123" s="230">
        <v>45898.78263883102</v>
      </c>
      <c r="F2123" s="255">
        <f t="shared" si="33"/>
        <v>2.0833275462791789E-2</v>
      </c>
      <c r="G2123" s="1" t="s">
        <v>637</v>
      </c>
      <c r="H2123" s="1" t="s">
        <v>644</v>
      </c>
      <c r="I2123" s="1" t="s">
        <v>770</v>
      </c>
      <c r="J2123" s="1" t="s">
        <v>771</v>
      </c>
      <c r="K2123" s="1" t="s">
        <v>1251</v>
      </c>
      <c r="L2123" s="1" t="s">
        <v>773</v>
      </c>
      <c r="M2123" s="28" t="s">
        <v>774</v>
      </c>
      <c r="N2123" s="28" t="s">
        <v>1252</v>
      </c>
    </row>
    <row r="2124" spans="1:14">
      <c r="A2124" s="1" t="s">
        <v>941</v>
      </c>
      <c r="B2124" s="1" t="s">
        <v>942</v>
      </c>
      <c r="C2124" s="230">
        <v>45899.371527777781</v>
      </c>
      <c r="D2124" s="230">
        <v>45899.371527777781</v>
      </c>
      <c r="E2124" s="230">
        <v>45899.402777777781</v>
      </c>
      <c r="F2124" s="255">
        <f t="shared" si="33"/>
        <v>3.125E-2</v>
      </c>
      <c r="G2124" s="1" t="s">
        <v>637</v>
      </c>
      <c r="H2124" s="1" t="s">
        <v>644</v>
      </c>
      <c r="I2124" s="1" t="s">
        <v>770</v>
      </c>
      <c r="J2124" s="1" t="s">
        <v>771</v>
      </c>
      <c r="K2124" s="1" t="s">
        <v>1253</v>
      </c>
      <c r="L2124" s="1" t="s">
        <v>773</v>
      </c>
      <c r="M2124" s="1" t="s">
        <v>821</v>
      </c>
      <c r="N2124" s="1" t="s">
        <v>821</v>
      </c>
    </row>
    <row r="2125" spans="1:14">
      <c r="A2125" s="1" t="s">
        <v>941</v>
      </c>
      <c r="B2125" s="1" t="s">
        <v>945</v>
      </c>
      <c r="C2125" s="230">
        <v>45899.371527777781</v>
      </c>
      <c r="D2125" s="230">
        <v>45899.371527777781</v>
      </c>
      <c r="E2125" s="230">
        <v>45899.402777777781</v>
      </c>
      <c r="F2125" s="255">
        <f t="shared" si="33"/>
        <v>3.125E-2</v>
      </c>
      <c r="G2125" s="1" t="s">
        <v>637</v>
      </c>
      <c r="H2125" s="1" t="s">
        <v>644</v>
      </c>
      <c r="I2125" s="1" t="s">
        <v>770</v>
      </c>
      <c r="J2125" s="1" t="s">
        <v>771</v>
      </c>
      <c r="K2125" s="1" t="s">
        <v>1253</v>
      </c>
      <c r="L2125" s="1" t="s">
        <v>773</v>
      </c>
      <c r="M2125" s="1" t="s">
        <v>821</v>
      </c>
      <c r="N2125" s="1" t="s">
        <v>821</v>
      </c>
    </row>
    <row r="2126" spans="1:14">
      <c r="A2126" s="1" t="s">
        <v>941</v>
      </c>
      <c r="B2126" s="1" t="s">
        <v>946</v>
      </c>
      <c r="C2126" s="230">
        <v>45899.371527777781</v>
      </c>
      <c r="D2126" s="230">
        <v>45899.371527777781</v>
      </c>
      <c r="E2126" s="230">
        <v>45899.402777777781</v>
      </c>
      <c r="F2126" s="255">
        <f t="shared" si="33"/>
        <v>3.125E-2</v>
      </c>
      <c r="G2126" s="1" t="s">
        <v>637</v>
      </c>
      <c r="H2126" s="1" t="s">
        <v>644</v>
      </c>
      <c r="I2126" s="1" t="s">
        <v>770</v>
      </c>
      <c r="J2126" s="1" t="s">
        <v>771</v>
      </c>
      <c r="K2126" s="1" t="s">
        <v>1253</v>
      </c>
      <c r="L2126" s="1" t="s">
        <v>773</v>
      </c>
      <c r="M2126" s="1" t="s">
        <v>821</v>
      </c>
      <c r="N2126" s="1" t="s">
        <v>821</v>
      </c>
    </row>
    <row r="2127" spans="1:14">
      <c r="A2127" s="1" t="s">
        <v>941</v>
      </c>
      <c r="B2127" s="1" t="s">
        <v>947</v>
      </c>
      <c r="C2127" s="230">
        <v>45899.371527777781</v>
      </c>
      <c r="D2127" s="230">
        <v>45899.371527777781</v>
      </c>
      <c r="E2127" s="230">
        <v>45899.402777777781</v>
      </c>
      <c r="F2127" s="255">
        <f t="shared" si="33"/>
        <v>3.125E-2</v>
      </c>
      <c r="G2127" s="1" t="s">
        <v>637</v>
      </c>
      <c r="H2127" s="1" t="s">
        <v>644</v>
      </c>
      <c r="I2127" s="1" t="s">
        <v>770</v>
      </c>
      <c r="J2127" s="1" t="s">
        <v>771</v>
      </c>
      <c r="K2127" s="1" t="s">
        <v>1253</v>
      </c>
      <c r="L2127" s="1" t="s">
        <v>773</v>
      </c>
      <c r="M2127" s="1" t="s">
        <v>821</v>
      </c>
      <c r="N2127" s="1" t="s">
        <v>821</v>
      </c>
    </row>
    <row r="2128" spans="1:14">
      <c r="A2128" s="1" t="s">
        <v>941</v>
      </c>
      <c r="B2128" s="1" t="s">
        <v>948</v>
      </c>
      <c r="C2128" s="230">
        <v>45899.371527777781</v>
      </c>
      <c r="D2128" s="230">
        <v>45899.371527777781</v>
      </c>
      <c r="E2128" s="230">
        <v>45899.402777777781</v>
      </c>
      <c r="F2128" s="255">
        <f t="shared" si="33"/>
        <v>3.125E-2</v>
      </c>
      <c r="G2128" s="1" t="s">
        <v>637</v>
      </c>
      <c r="H2128" s="1" t="s">
        <v>644</v>
      </c>
      <c r="I2128" s="1" t="s">
        <v>770</v>
      </c>
      <c r="J2128" s="1" t="s">
        <v>771</v>
      </c>
      <c r="K2128" s="1" t="s">
        <v>1253</v>
      </c>
      <c r="L2128" s="1" t="s">
        <v>773</v>
      </c>
      <c r="M2128" s="1" t="s">
        <v>821</v>
      </c>
      <c r="N2128" s="1" t="s">
        <v>821</v>
      </c>
    </row>
    <row r="2129" spans="1:14">
      <c r="A2129" s="1" t="s">
        <v>941</v>
      </c>
      <c r="B2129" s="1" t="s">
        <v>949</v>
      </c>
      <c r="C2129" s="230">
        <v>45899.371527777781</v>
      </c>
      <c r="D2129" s="230">
        <v>45899.371527777781</v>
      </c>
      <c r="E2129" s="230">
        <v>45899.402777777781</v>
      </c>
      <c r="F2129" s="255">
        <f t="shared" si="33"/>
        <v>3.125E-2</v>
      </c>
      <c r="G2129" s="1" t="s">
        <v>637</v>
      </c>
      <c r="H2129" s="1" t="s">
        <v>644</v>
      </c>
      <c r="I2129" s="1" t="s">
        <v>770</v>
      </c>
      <c r="J2129" s="1" t="s">
        <v>771</v>
      </c>
      <c r="K2129" s="1" t="s">
        <v>1253</v>
      </c>
      <c r="L2129" s="1" t="s">
        <v>773</v>
      </c>
      <c r="M2129" s="1" t="s">
        <v>821</v>
      </c>
      <c r="N2129" s="1" t="s">
        <v>821</v>
      </c>
    </row>
    <row r="2130" spans="1:14">
      <c r="A2130" s="1" t="s">
        <v>941</v>
      </c>
      <c r="B2130" s="1" t="s">
        <v>950</v>
      </c>
      <c r="C2130" s="230">
        <v>45899.371527777781</v>
      </c>
      <c r="D2130" s="230">
        <v>45899.371527777781</v>
      </c>
      <c r="E2130" s="230">
        <v>45899.402777777781</v>
      </c>
      <c r="F2130" s="255">
        <f t="shared" si="33"/>
        <v>3.125E-2</v>
      </c>
      <c r="G2130" s="1" t="s">
        <v>637</v>
      </c>
      <c r="H2130" s="1" t="s">
        <v>644</v>
      </c>
      <c r="I2130" s="1" t="s">
        <v>770</v>
      </c>
      <c r="J2130" s="1" t="s">
        <v>771</v>
      </c>
      <c r="K2130" s="1" t="s">
        <v>1253</v>
      </c>
      <c r="L2130" s="1" t="s">
        <v>773</v>
      </c>
      <c r="M2130" s="1" t="s">
        <v>821</v>
      </c>
      <c r="N2130" s="1" t="s">
        <v>821</v>
      </c>
    </row>
    <row r="2131" spans="1:14">
      <c r="A2131" s="1" t="s">
        <v>941</v>
      </c>
      <c r="B2131" s="1" t="s">
        <v>951</v>
      </c>
      <c r="C2131" s="230">
        <v>45899.371527777781</v>
      </c>
      <c r="D2131" s="230">
        <v>45899.371527777781</v>
      </c>
      <c r="E2131" s="230">
        <v>45899.402777777781</v>
      </c>
      <c r="F2131" s="255">
        <f t="shared" si="33"/>
        <v>3.125E-2</v>
      </c>
      <c r="G2131" s="1" t="s">
        <v>637</v>
      </c>
      <c r="H2131" s="1" t="s">
        <v>644</v>
      </c>
      <c r="I2131" s="1" t="s">
        <v>770</v>
      </c>
      <c r="J2131" s="1" t="s">
        <v>771</v>
      </c>
      <c r="K2131" s="1" t="s">
        <v>1253</v>
      </c>
      <c r="L2131" s="1" t="s">
        <v>773</v>
      </c>
      <c r="M2131" s="1" t="s">
        <v>821</v>
      </c>
      <c r="N2131" s="1" t="s">
        <v>821</v>
      </c>
    </row>
    <row r="2132" spans="1:14">
      <c r="A2132" s="1" t="s">
        <v>941</v>
      </c>
      <c r="B2132" s="1" t="s">
        <v>952</v>
      </c>
      <c r="C2132" s="230">
        <v>45899.371527777781</v>
      </c>
      <c r="D2132" s="230">
        <v>45899.371527777781</v>
      </c>
      <c r="E2132" s="230">
        <v>45899.402777777781</v>
      </c>
      <c r="F2132" s="255">
        <f t="shared" si="33"/>
        <v>3.125E-2</v>
      </c>
      <c r="G2132" s="1" t="s">
        <v>637</v>
      </c>
      <c r="H2132" s="1" t="s">
        <v>644</v>
      </c>
      <c r="I2132" s="1" t="s">
        <v>770</v>
      </c>
      <c r="J2132" s="1" t="s">
        <v>771</v>
      </c>
      <c r="K2132" s="1" t="s">
        <v>1253</v>
      </c>
      <c r="L2132" s="1" t="s">
        <v>773</v>
      </c>
      <c r="M2132" s="1" t="s">
        <v>821</v>
      </c>
      <c r="N2132" s="1" t="s">
        <v>821</v>
      </c>
    </row>
    <row r="2133" spans="1:14">
      <c r="A2133" s="1" t="s">
        <v>941</v>
      </c>
      <c r="B2133" s="1" t="s">
        <v>953</v>
      </c>
      <c r="C2133" s="230">
        <v>45899.371527777781</v>
      </c>
      <c r="D2133" s="230">
        <v>45899.371527777781</v>
      </c>
      <c r="E2133" s="230">
        <v>45899.402777777781</v>
      </c>
      <c r="F2133" s="255">
        <f t="shared" si="33"/>
        <v>3.125E-2</v>
      </c>
      <c r="G2133" s="1" t="s">
        <v>637</v>
      </c>
      <c r="H2133" s="1" t="s">
        <v>644</v>
      </c>
      <c r="I2133" s="1" t="s">
        <v>770</v>
      </c>
      <c r="J2133" s="1" t="s">
        <v>771</v>
      </c>
      <c r="K2133" s="1" t="s">
        <v>1253</v>
      </c>
      <c r="L2133" s="1" t="s">
        <v>773</v>
      </c>
      <c r="M2133" s="1" t="s">
        <v>821</v>
      </c>
      <c r="N2133" s="1" t="s">
        <v>821</v>
      </c>
    </row>
    <row r="2134" spans="1:14">
      <c r="A2134" s="1" t="s">
        <v>941</v>
      </c>
      <c r="B2134" s="1" t="s">
        <v>954</v>
      </c>
      <c r="C2134" s="230">
        <v>45899.371527777781</v>
      </c>
      <c r="D2134" s="230">
        <v>45899.371527777781</v>
      </c>
      <c r="E2134" s="230">
        <v>45899.402777777781</v>
      </c>
      <c r="F2134" s="255">
        <f t="shared" si="33"/>
        <v>3.125E-2</v>
      </c>
      <c r="G2134" s="1" t="s">
        <v>637</v>
      </c>
      <c r="H2134" s="1" t="s">
        <v>644</v>
      </c>
      <c r="I2134" s="1" t="s">
        <v>770</v>
      </c>
      <c r="J2134" s="1" t="s">
        <v>771</v>
      </c>
      <c r="K2134" s="1" t="s">
        <v>1253</v>
      </c>
      <c r="L2134" s="1" t="s">
        <v>773</v>
      </c>
      <c r="M2134" s="1" t="s">
        <v>821</v>
      </c>
      <c r="N2134" s="1" t="s">
        <v>821</v>
      </c>
    </row>
    <row r="2135" spans="1:14">
      <c r="A2135" s="1" t="s">
        <v>941</v>
      </c>
      <c r="B2135" s="1" t="s">
        <v>955</v>
      </c>
      <c r="C2135" s="230">
        <v>45899.371527777781</v>
      </c>
      <c r="D2135" s="230">
        <v>45899.371527777781</v>
      </c>
      <c r="E2135" s="230">
        <v>45899.402777777781</v>
      </c>
      <c r="F2135" s="255">
        <f t="shared" si="33"/>
        <v>3.125E-2</v>
      </c>
      <c r="G2135" s="1" t="s">
        <v>637</v>
      </c>
      <c r="H2135" s="1" t="s">
        <v>644</v>
      </c>
      <c r="I2135" s="1" t="s">
        <v>770</v>
      </c>
      <c r="J2135" s="1" t="s">
        <v>771</v>
      </c>
      <c r="K2135" s="1" t="s">
        <v>1253</v>
      </c>
      <c r="L2135" s="1" t="s">
        <v>773</v>
      </c>
      <c r="M2135" s="1" t="s">
        <v>821</v>
      </c>
      <c r="N2135" s="1" t="s">
        <v>821</v>
      </c>
    </row>
    <row r="2136" spans="1:14">
      <c r="A2136" s="225" t="s">
        <v>729</v>
      </c>
      <c r="B2136" s="1" t="s">
        <v>1244</v>
      </c>
      <c r="C2136" s="230">
        <v>45901</v>
      </c>
      <c r="D2136" s="230">
        <v>45901</v>
      </c>
      <c r="E2136" s="230">
        <v>45901.420138888891</v>
      </c>
      <c r="F2136" s="255">
        <f t="shared" si="33"/>
        <v>0.42013888889050577</v>
      </c>
      <c r="G2136" s="225" t="s">
        <v>637</v>
      </c>
      <c r="H2136" s="225" t="s">
        <v>644</v>
      </c>
      <c r="I2136" s="225" t="s">
        <v>645</v>
      </c>
      <c r="J2136" s="225" t="s">
        <v>646</v>
      </c>
      <c r="K2136" s="1" t="s">
        <v>1242</v>
      </c>
      <c r="L2136" s="1" t="s">
        <v>648</v>
      </c>
      <c r="M2136" s="241" t="s">
        <v>618</v>
      </c>
      <c r="N2136" s="28" t="s">
        <v>1243</v>
      </c>
    </row>
    <row r="2137" spans="1:14">
      <c r="A2137" s="225" t="s">
        <v>729</v>
      </c>
      <c r="B2137" s="1" t="s">
        <v>732</v>
      </c>
      <c r="C2137" s="230">
        <v>45901</v>
      </c>
      <c r="D2137" s="230">
        <v>45901</v>
      </c>
      <c r="E2137" s="230">
        <v>45901.420138888891</v>
      </c>
      <c r="F2137" s="255">
        <f t="shared" si="33"/>
        <v>0.42013888889050577</v>
      </c>
      <c r="G2137" s="225" t="s">
        <v>637</v>
      </c>
      <c r="H2137" s="225" t="s">
        <v>644</v>
      </c>
      <c r="I2137" s="225" t="s">
        <v>645</v>
      </c>
      <c r="J2137" s="225" t="s">
        <v>646</v>
      </c>
      <c r="K2137" s="1" t="s">
        <v>1242</v>
      </c>
      <c r="L2137" s="1" t="s">
        <v>648</v>
      </c>
      <c r="M2137" s="241" t="s">
        <v>618</v>
      </c>
      <c r="N2137" s="28" t="s">
        <v>1243</v>
      </c>
    </row>
    <row r="2138" spans="1:14">
      <c r="A2138" s="225" t="s">
        <v>729</v>
      </c>
      <c r="B2138" s="1" t="s">
        <v>733</v>
      </c>
      <c r="C2138" s="230">
        <v>45901</v>
      </c>
      <c r="D2138" s="230">
        <v>45901</v>
      </c>
      <c r="E2138" s="230">
        <v>45901.420138888891</v>
      </c>
      <c r="F2138" s="255">
        <f t="shared" si="33"/>
        <v>0.42013888889050577</v>
      </c>
      <c r="G2138" s="225" t="s">
        <v>637</v>
      </c>
      <c r="H2138" s="225" t="s">
        <v>644</v>
      </c>
      <c r="I2138" s="225" t="s">
        <v>645</v>
      </c>
      <c r="J2138" s="225" t="s">
        <v>646</v>
      </c>
      <c r="K2138" s="1" t="s">
        <v>1242</v>
      </c>
      <c r="L2138" s="1" t="s">
        <v>648</v>
      </c>
      <c r="M2138" s="241" t="s">
        <v>618</v>
      </c>
      <c r="N2138" s="28" t="s">
        <v>1243</v>
      </c>
    </row>
    <row r="2139" spans="1:14">
      <c r="A2139" s="225" t="s">
        <v>729</v>
      </c>
      <c r="B2139" s="1" t="s">
        <v>734</v>
      </c>
      <c r="C2139" s="230">
        <v>45901</v>
      </c>
      <c r="D2139" s="230">
        <v>45901</v>
      </c>
      <c r="E2139" s="230">
        <v>45901.420138888891</v>
      </c>
      <c r="F2139" s="255">
        <f t="shared" si="33"/>
        <v>0.42013888889050577</v>
      </c>
      <c r="G2139" s="225" t="s">
        <v>637</v>
      </c>
      <c r="H2139" s="225" t="s">
        <v>644</v>
      </c>
      <c r="I2139" s="225" t="s">
        <v>645</v>
      </c>
      <c r="J2139" s="225" t="s">
        <v>646</v>
      </c>
      <c r="K2139" s="1" t="s">
        <v>1242</v>
      </c>
      <c r="L2139" s="1" t="s">
        <v>648</v>
      </c>
      <c r="M2139" s="241" t="s">
        <v>618</v>
      </c>
      <c r="N2139" s="28" t="s">
        <v>1243</v>
      </c>
    </row>
    <row r="2140" spans="1:14">
      <c r="A2140" s="225" t="s">
        <v>729</v>
      </c>
      <c r="B2140" s="1" t="s">
        <v>735</v>
      </c>
      <c r="C2140" s="230">
        <v>45901</v>
      </c>
      <c r="D2140" s="230">
        <v>45901</v>
      </c>
      <c r="E2140" s="230">
        <v>45901.420138888891</v>
      </c>
      <c r="F2140" s="255">
        <f t="shared" si="33"/>
        <v>0.42013888889050577</v>
      </c>
      <c r="G2140" s="225" t="s">
        <v>637</v>
      </c>
      <c r="H2140" s="225" t="s">
        <v>644</v>
      </c>
      <c r="I2140" s="225" t="s">
        <v>645</v>
      </c>
      <c r="J2140" s="225" t="s">
        <v>646</v>
      </c>
      <c r="K2140" s="1" t="s">
        <v>1242</v>
      </c>
      <c r="L2140" s="1" t="s">
        <v>648</v>
      </c>
      <c r="M2140" s="241" t="s">
        <v>618</v>
      </c>
      <c r="N2140" s="28" t="s">
        <v>1243</v>
      </c>
    </row>
    <row r="2141" spans="1:14">
      <c r="A2141" s="225" t="s">
        <v>729</v>
      </c>
      <c r="B2141" s="1" t="s">
        <v>736</v>
      </c>
      <c r="C2141" s="230">
        <v>45901</v>
      </c>
      <c r="D2141" s="230">
        <v>45901</v>
      </c>
      <c r="E2141" s="230">
        <v>45901.420138888891</v>
      </c>
      <c r="F2141" s="255">
        <f t="shared" si="33"/>
        <v>0.42013888889050577</v>
      </c>
      <c r="G2141" s="225" t="s">
        <v>637</v>
      </c>
      <c r="H2141" s="225" t="s">
        <v>644</v>
      </c>
      <c r="I2141" s="225" t="s">
        <v>645</v>
      </c>
      <c r="J2141" s="225" t="s">
        <v>646</v>
      </c>
      <c r="K2141" s="1" t="s">
        <v>1242</v>
      </c>
      <c r="L2141" s="1" t="s">
        <v>648</v>
      </c>
      <c r="M2141" s="241" t="s">
        <v>618</v>
      </c>
      <c r="N2141" s="28" t="s">
        <v>1243</v>
      </c>
    </row>
    <row r="2142" spans="1:14">
      <c r="A2142" s="225" t="s">
        <v>729</v>
      </c>
      <c r="B2142" s="1" t="s">
        <v>737</v>
      </c>
      <c r="C2142" s="230">
        <v>45901</v>
      </c>
      <c r="D2142" s="230">
        <v>45901</v>
      </c>
      <c r="E2142" s="230">
        <v>45901.420138888891</v>
      </c>
      <c r="F2142" s="255">
        <f t="shared" si="33"/>
        <v>0.42013888889050577</v>
      </c>
      <c r="G2142" s="225" t="s">
        <v>637</v>
      </c>
      <c r="H2142" s="225" t="s">
        <v>644</v>
      </c>
      <c r="I2142" s="225" t="s">
        <v>645</v>
      </c>
      <c r="J2142" s="225" t="s">
        <v>646</v>
      </c>
      <c r="K2142" s="1" t="s">
        <v>1242</v>
      </c>
      <c r="L2142" s="1" t="s">
        <v>648</v>
      </c>
      <c r="M2142" s="241" t="s">
        <v>618</v>
      </c>
      <c r="N2142" s="28" t="s">
        <v>1243</v>
      </c>
    </row>
    <row r="2143" spans="1:14">
      <c r="A2143" s="225" t="s">
        <v>729</v>
      </c>
      <c r="B2143" s="1" t="s">
        <v>738</v>
      </c>
      <c r="C2143" s="230">
        <v>45901</v>
      </c>
      <c r="D2143" s="230">
        <v>45901</v>
      </c>
      <c r="E2143" s="230">
        <v>45901.420138888891</v>
      </c>
      <c r="F2143" s="255">
        <f t="shared" si="33"/>
        <v>0.42013888889050577</v>
      </c>
      <c r="G2143" s="225" t="s">
        <v>637</v>
      </c>
      <c r="H2143" s="225" t="s">
        <v>644</v>
      </c>
      <c r="I2143" s="225" t="s">
        <v>645</v>
      </c>
      <c r="J2143" s="225" t="s">
        <v>646</v>
      </c>
      <c r="K2143" s="1" t="s">
        <v>1242</v>
      </c>
      <c r="L2143" s="1" t="s">
        <v>648</v>
      </c>
      <c r="M2143" s="241" t="s">
        <v>618</v>
      </c>
      <c r="N2143" s="28" t="s">
        <v>1243</v>
      </c>
    </row>
    <row r="2144" spans="1:14">
      <c r="A2144" s="225" t="s">
        <v>729</v>
      </c>
      <c r="B2144" s="1" t="s">
        <v>739</v>
      </c>
      <c r="C2144" s="230">
        <v>45901</v>
      </c>
      <c r="D2144" s="230">
        <v>45901</v>
      </c>
      <c r="E2144" s="230">
        <v>45901.420138888891</v>
      </c>
      <c r="F2144" s="255">
        <f t="shared" si="33"/>
        <v>0.42013888889050577</v>
      </c>
      <c r="G2144" s="225" t="s">
        <v>637</v>
      </c>
      <c r="H2144" s="225" t="s">
        <v>644</v>
      </c>
      <c r="I2144" s="225" t="s">
        <v>645</v>
      </c>
      <c r="J2144" s="225" t="s">
        <v>646</v>
      </c>
      <c r="K2144" s="1" t="s">
        <v>1242</v>
      </c>
      <c r="L2144" s="1" t="s">
        <v>648</v>
      </c>
      <c r="M2144" s="241" t="s">
        <v>618</v>
      </c>
      <c r="N2144" s="28" t="s">
        <v>1243</v>
      </c>
    </row>
    <row r="2145" spans="1:14">
      <c r="A2145" s="225" t="s">
        <v>729</v>
      </c>
      <c r="B2145" s="1" t="s">
        <v>740</v>
      </c>
      <c r="C2145" s="230">
        <v>45901</v>
      </c>
      <c r="D2145" s="230">
        <v>45901</v>
      </c>
      <c r="E2145" s="230">
        <v>45901.420138888891</v>
      </c>
      <c r="F2145" s="255">
        <f t="shared" si="33"/>
        <v>0.42013888889050577</v>
      </c>
      <c r="G2145" s="225" t="s">
        <v>637</v>
      </c>
      <c r="H2145" s="225" t="s">
        <v>644</v>
      </c>
      <c r="I2145" s="225" t="s">
        <v>645</v>
      </c>
      <c r="J2145" s="225" t="s">
        <v>646</v>
      </c>
      <c r="K2145" s="1" t="s">
        <v>1242</v>
      </c>
      <c r="L2145" s="1" t="s">
        <v>648</v>
      </c>
      <c r="M2145" s="241" t="s">
        <v>618</v>
      </c>
      <c r="N2145" s="28" t="s">
        <v>1243</v>
      </c>
    </row>
    <row r="2146" spans="1:14">
      <c r="A2146" s="225" t="s">
        <v>729</v>
      </c>
      <c r="B2146" s="1" t="s">
        <v>741</v>
      </c>
      <c r="C2146" s="230">
        <v>45901</v>
      </c>
      <c r="D2146" s="230">
        <v>45901</v>
      </c>
      <c r="E2146" s="230">
        <v>45901.420138888891</v>
      </c>
      <c r="F2146" s="255">
        <f t="shared" si="33"/>
        <v>0.42013888889050577</v>
      </c>
      <c r="G2146" s="225" t="s">
        <v>637</v>
      </c>
      <c r="H2146" s="225" t="s">
        <v>644</v>
      </c>
      <c r="I2146" s="225" t="s">
        <v>645</v>
      </c>
      <c r="J2146" s="225" t="s">
        <v>646</v>
      </c>
      <c r="K2146" s="1" t="s">
        <v>1242</v>
      </c>
      <c r="L2146" s="1" t="s">
        <v>648</v>
      </c>
      <c r="M2146" s="241" t="s">
        <v>618</v>
      </c>
      <c r="N2146" s="28" t="s">
        <v>1243</v>
      </c>
    </row>
    <row r="2147" spans="1:14">
      <c r="A2147" s="225" t="s">
        <v>729</v>
      </c>
      <c r="B2147" s="1" t="s">
        <v>742</v>
      </c>
      <c r="C2147" s="230">
        <v>45901</v>
      </c>
      <c r="D2147" s="230">
        <v>45901</v>
      </c>
      <c r="E2147" s="230">
        <v>45901.420138888891</v>
      </c>
      <c r="F2147" s="255">
        <f t="shared" si="33"/>
        <v>0.42013888889050577</v>
      </c>
      <c r="G2147" s="225" t="s">
        <v>637</v>
      </c>
      <c r="H2147" s="225" t="s">
        <v>644</v>
      </c>
      <c r="I2147" s="225" t="s">
        <v>645</v>
      </c>
      <c r="J2147" s="225" t="s">
        <v>646</v>
      </c>
      <c r="K2147" s="1" t="s">
        <v>1242</v>
      </c>
      <c r="L2147" s="1" t="s">
        <v>648</v>
      </c>
      <c r="M2147" s="241" t="s">
        <v>618</v>
      </c>
      <c r="N2147" s="28" t="s">
        <v>1243</v>
      </c>
    </row>
    <row r="2148" spans="1:14">
      <c r="A2148" s="225" t="s">
        <v>729</v>
      </c>
      <c r="B2148" s="1" t="s">
        <v>743</v>
      </c>
      <c r="C2148" s="230">
        <v>45901</v>
      </c>
      <c r="D2148" s="230">
        <v>45901</v>
      </c>
      <c r="E2148" s="230">
        <v>45901.420138888891</v>
      </c>
      <c r="F2148" s="255">
        <f t="shared" si="33"/>
        <v>0.42013888889050577</v>
      </c>
      <c r="G2148" s="225" t="s">
        <v>637</v>
      </c>
      <c r="H2148" s="225" t="s">
        <v>644</v>
      </c>
      <c r="I2148" s="225" t="s">
        <v>645</v>
      </c>
      <c r="J2148" s="225" t="s">
        <v>646</v>
      </c>
      <c r="K2148" s="1" t="s">
        <v>1242</v>
      </c>
      <c r="L2148" s="1" t="s">
        <v>648</v>
      </c>
      <c r="M2148" s="241" t="s">
        <v>618</v>
      </c>
      <c r="N2148" s="28" t="s">
        <v>1243</v>
      </c>
    </row>
    <row r="2149" spans="1:14">
      <c r="A2149" s="225" t="s">
        <v>729</v>
      </c>
      <c r="B2149" s="1" t="s">
        <v>744</v>
      </c>
      <c r="C2149" s="230">
        <v>45901</v>
      </c>
      <c r="D2149" s="230">
        <v>45901</v>
      </c>
      <c r="E2149" s="230">
        <v>45901.420138888891</v>
      </c>
      <c r="F2149" s="255">
        <f t="shared" si="33"/>
        <v>0.42013888889050577</v>
      </c>
      <c r="G2149" s="225" t="s">
        <v>637</v>
      </c>
      <c r="H2149" s="225" t="s">
        <v>644</v>
      </c>
      <c r="I2149" s="225" t="s">
        <v>645</v>
      </c>
      <c r="J2149" s="225" t="s">
        <v>646</v>
      </c>
      <c r="K2149" s="1" t="s">
        <v>1242</v>
      </c>
      <c r="L2149" s="1" t="s">
        <v>648</v>
      </c>
      <c r="M2149" s="241" t="s">
        <v>618</v>
      </c>
      <c r="N2149" s="28" t="s">
        <v>1243</v>
      </c>
    </row>
    <row r="2150" spans="1:14">
      <c r="A2150" s="225" t="s">
        <v>729</v>
      </c>
      <c r="B2150" s="1" t="s">
        <v>745</v>
      </c>
      <c r="C2150" s="230">
        <v>45901</v>
      </c>
      <c r="D2150" s="230">
        <v>45901</v>
      </c>
      <c r="E2150" s="230">
        <v>45901.420138888891</v>
      </c>
      <c r="F2150" s="255">
        <f t="shared" si="33"/>
        <v>0.42013888889050577</v>
      </c>
      <c r="G2150" s="225" t="s">
        <v>637</v>
      </c>
      <c r="H2150" s="225" t="s">
        <v>644</v>
      </c>
      <c r="I2150" s="225" t="s">
        <v>645</v>
      </c>
      <c r="J2150" s="225" t="s">
        <v>646</v>
      </c>
      <c r="K2150" s="1" t="s">
        <v>1242</v>
      </c>
      <c r="L2150" s="1" t="s">
        <v>648</v>
      </c>
      <c r="M2150" s="241" t="s">
        <v>618</v>
      </c>
      <c r="N2150" s="28" t="s">
        <v>1243</v>
      </c>
    </row>
    <row r="2151" spans="1:14">
      <c r="A2151" s="225" t="s">
        <v>729</v>
      </c>
      <c r="B2151" s="1" t="s">
        <v>746</v>
      </c>
      <c r="C2151" s="230">
        <v>45901</v>
      </c>
      <c r="D2151" s="230">
        <v>45901</v>
      </c>
      <c r="E2151" s="230">
        <v>45901.420138888891</v>
      </c>
      <c r="F2151" s="255">
        <f t="shared" si="33"/>
        <v>0.42013888889050577</v>
      </c>
      <c r="G2151" s="225" t="s">
        <v>637</v>
      </c>
      <c r="H2151" s="225" t="s">
        <v>644</v>
      </c>
      <c r="I2151" s="225" t="s">
        <v>645</v>
      </c>
      <c r="J2151" s="225" t="s">
        <v>646</v>
      </c>
      <c r="K2151" s="1" t="s">
        <v>1242</v>
      </c>
      <c r="L2151" s="1" t="s">
        <v>648</v>
      </c>
      <c r="M2151" s="241" t="s">
        <v>618</v>
      </c>
      <c r="N2151" s="28" t="s">
        <v>1243</v>
      </c>
    </row>
    <row r="2152" spans="1:14">
      <c r="A2152" s="225" t="s">
        <v>729</v>
      </c>
      <c r="B2152" s="1" t="s">
        <v>747</v>
      </c>
      <c r="C2152" s="230">
        <v>45901</v>
      </c>
      <c r="D2152" s="230">
        <v>45901</v>
      </c>
      <c r="E2152" s="230">
        <v>45901.420138888891</v>
      </c>
      <c r="F2152" s="255">
        <f t="shared" si="33"/>
        <v>0.42013888889050577</v>
      </c>
      <c r="G2152" s="225" t="s">
        <v>637</v>
      </c>
      <c r="H2152" s="225" t="s">
        <v>644</v>
      </c>
      <c r="I2152" s="225" t="s">
        <v>645</v>
      </c>
      <c r="J2152" s="225" t="s">
        <v>646</v>
      </c>
      <c r="K2152" s="1" t="s">
        <v>1242</v>
      </c>
      <c r="L2152" s="1" t="s">
        <v>648</v>
      </c>
      <c r="M2152" s="241" t="s">
        <v>618</v>
      </c>
      <c r="N2152" s="28" t="s">
        <v>1243</v>
      </c>
    </row>
    <row r="2153" spans="1:14">
      <c r="A2153" s="268" t="s">
        <v>844</v>
      </c>
      <c r="B2153" s="268" t="s">
        <v>836</v>
      </c>
      <c r="C2153" s="269">
        <v>45901.314583333333</v>
      </c>
      <c r="D2153" s="269">
        <v>45901.314583333333</v>
      </c>
      <c r="E2153" s="269">
        <v>45904.323611111111</v>
      </c>
      <c r="F2153" s="272">
        <f t="shared" si="33"/>
        <v>3.0090277777781012</v>
      </c>
      <c r="G2153" s="268" t="s">
        <v>637</v>
      </c>
      <c r="H2153" s="268" t="s">
        <v>644</v>
      </c>
      <c r="I2153" s="268" t="s">
        <v>645</v>
      </c>
      <c r="J2153" s="268" t="s">
        <v>646</v>
      </c>
      <c r="K2153" s="268" t="s">
        <v>1254</v>
      </c>
      <c r="L2153" s="268" t="s">
        <v>648</v>
      </c>
      <c r="M2153" s="271" t="s">
        <v>618</v>
      </c>
      <c r="N2153" s="271" t="s">
        <v>1255</v>
      </c>
    </row>
    <row r="2154" spans="1:14">
      <c r="A2154" s="1" t="s">
        <v>844</v>
      </c>
      <c r="B2154" s="1" t="s">
        <v>835</v>
      </c>
      <c r="C2154" s="230">
        <v>45901.314583333333</v>
      </c>
      <c r="D2154" s="230">
        <v>45901.314583333333</v>
      </c>
      <c r="E2154" s="230">
        <v>45904.323611111111</v>
      </c>
      <c r="F2154" s="255">
        <f t="shared" si="33"/>
        <v>3.0090277777781012</v>
      </c>
      <c r="G2154" s="1" t="s">
        <v>637</v>
      </c>
      <c r="H2154" s="1" t="s">
        <v>644</v>
      </c>
      <c r="I2154" s="1" t="s">
        <v>645</v>
      </c>
      <c r="J2154" s="1" t="s">
        <v>646</v>
      </c>
      <c r="K2154" s="1" t="s">
        <v>1254</v>
      </c>
      <c r="L2154" s="1" t="s">
        <v>648</v>
      </c>
      <c r="M2154" s="28" t="s">
        <v>618</v>
      </c>
      <c r="N2154" s="28" t="s">
        <v>1255</v>
      </c>
    </row>
    <row r="2155" spans="1:14">
      <c r="A2155" s="1" t="s">
        <v>844</v>
      </c>
      <c r="B2155" s="1" t="s">
        <v>834</v>
      </c>
      <c r="C2155" s="230">
        <v>45901.314583333333</v>
      </c>
      <c r="D2155" s="230">
        <v>45901.314583333333</v>
      </c>
      <c r="E2155" s="230">
        <v>45904.323611111111</v>
      </c>
      <c r="F2155" s="255">
        <f t="shared" si="33"/>
        <v>3.0090277777781012</v>
      </c>
      <c r="G2155" s="1" t="s">
        <v>637</v>
      </c>
      <c r="H2155" s="1" t="s">
        <v>644</v>
      </c>
      <c r="I2155" s="1" t="s">
        <v>645</v>
      </c>
      <c r="J2155" s="1" t="s">
        <v>646</v>
      </c>
      <c r="K2155" s="1" t="s">
        <v>1254</v>
      </c>
      <c r="L2155" s="1" t="s">
        <v>648</v>
      </c>
      <c r="M2155" s="28" t="s">
        <v>618</v>
      </c>
      <c r="N2155" s="28" t="s">
        <v>1255</v>
      </c>
    </row>
    <row r="2156" spans="1:14">
      <c r="A2156" s="1" t="s">
        <v>844</v>
      </c>
      <c r="B2156" s="1" t="s">
        <v>833</v>
      </c>
      <c r="C2156" s="230">
        <v>45901.314583333333</v>
      </c>
      <c r="D2156" s="230">
        <v>45901.314583333333</v>
      </c>
      <c r="E2156" s="230">
        <v>45904.323611111111</v>
      </c>
      <c r="F2156" s="255">
        <f t="shared" si="33"/>
        <v>3.0090277777781012</v>
      </c>
      <c r="G2156" s="1" t="s">
        <v>637</v>
      </c>
      <c r="H2156" s="1" t="s">
        <v>644</v>
      </c>
      <c r="I2156" s="1" t="s">
        <v>645</v>
      </c>
      <c r="J2156" s="1" t="s">
        <v>646</v>
      </c>
      <c r="K2156" s="1" t="s">
        <v>1254</v>
      </c>
      <c r="L2156" s="1" t="s">
        <v>648</v>
      </c>
      <c r="M2156" s="28" t="s">
        <v>618</v>
      </c>
      <c r="N2156" s="28" t="s">
        <v>1255</v>
      </c>
    </row>
    <row r="2157" spans="1:14">
      <c r="A2157" s="1" t="s">
        <v>844</v>
      </c>
      <c r="B2157" s="1" t="s">
        <v>832</v>
      </c>
      <c r="C2157" s="230">
        <v>45901.314583333333</v>
      </c>
      <c r="D2157" s="230">
        <v>45901.314583333333</v>
      </c>
      <c r="E2157" s="230">
        <v>45904.323611111111</v>
      </c>
      <c r="F2157" s="255">
        <f t="shared" si="33"/>
        <v>3.0090277777781012</v>
      </c>
      <c r="G2157" s="1" t="s">
        <v>637</v>
      </c>
      <c r="H2157" s="1" t="s">
        <v>644</v>
      </c>
      <c r="I2157" s="1" t="s">
        <v>645</v>
      </c>
      <c r="J2157" s="1" t="s">
        <v>646</v>
      </c>
      <c r="K2157" s="1" t="s">
        <v>1254</v>
      </c>
      <c r="L2157" s="1" t="s">
        <v>648</v>
      </c>
      <c r="M2157" s="28" t="s">
        <v>618</v>
      </c>
      <c r="N2157" s="28" t="s">
        <v>1255</v>
      </c>
    </row>
    <row r="2158" spans="1:14">
      <c r="A2158" s="1" t="s">
        <v>861</v>
      </c>
      <c r="B2158" s="1" t="s">
        <v>651</v>
      </c>
      <c r="C2158" s="230">
        <v>45901.387499999997</v>
      </c>
      <c r="D2158" s="230">
        <v>45901.387499999997</v>
      </c>
      <c r="E2158" s="230">
        <v>45901.416666666664</v>
      </c>
      <c r="F2158" s="255">
        <f t="shared" si="33"/>
        <v>2.9166666667151731E-2</v>
      </c>
      <c r="G2158" s="1" t="s">
        <v>613</v>
      </c>
      <c r="I2158" s="1" t="s">
        <v>614</v>
      </c>
      <c r="J2158" s="1" t="s">
        <v>615</v>
      </c>
      <c r="K2158" s="1" t="s">
        <v>1185</v>
      </c>
      <c r="L2158" s="1" t="s">
        <v>655</v>
      </c>
      <c r="M2158" s="241" t="s">
        <v>656</v>
      </c>
      <c r="N2158" s="28" t="s">
        <v>1248</v>
      </c>
    </row>
    <row r="2159" spans="1:14">
      <c r="A2159" s="1" t="s">
        <v>861</v>
      </c>
      <c r="B2159" s="1" t="s">
        <v>658</v>
      </c>
      <c r="C2159" s="230">
        <v>45901.387499999997</v>
      </c>
      <c r="D2159" s="230">
        <v>45901.387499999997</v>
      </c>
      <c r="E2159" s="230">
        <v>45901.416666666664</v>
      </c>
      <c r="F2159" s="255">
        <f t="shared" si="33"/>
        <v>2.9166666667151731E-2</v>
      </c>
      <c r="G2159" s="1" t="s">
        <v>613</v>
      </c>
      <c r="I2159" s="1" t="s">
        <v>614</v>
      </c>
      <c r="J2159" s="1" t="s">
        <v>615</v>
      </c>
      <c r="K2159" s="1" t="s">
        <v>1185</v>
      </c>
      <c r="L2159" s="1" t="s">
        <v>655</v>
      </c>
      <c r="M2159" s="241" t="s">
        <v>656</v>
      </c>
      <c r="N2159" s="28" t="s">
        <v>1248</v>
      </c>
    </row>
    <row r="2160" spans="1:14">
      <c r="A2160" s="225" t="s">
        <v>860</v>
      </c>
      <c r="B2160" s="28" t="s">
        <v>658</v>
      </c>
      <c r="C2160" s="230">
        <v>45901.387499999997</v>
      </c>
      <c r="D2160" s="230">
        <v>45901.387499999997</v>
      </c>
      <c r="E2160" s="230">
        <v>45901.416666666664</v>
      </c>
      <c r="F2160" s="255">
        <f t="shared" si="33"/>
        <v>2.9166666667151731E-2</v>
      </c>
      <c r="G2160" s="1" t="s">
        <v>613</v>
      </c>
      <c r="I2160" s="1" t="s">
        <v>614</v>
      </c>
      <c r="J2160" s="1" t="s">
        <v>615</v>
      </c>
      <c r="K2160" s="1" t="s">
        <v>1185</v>
      </c>
      <c r="L2160" s="1" t="s">
        <v>655</v>
      </c>
      <c r="M2160" s="241" t="s">
        <v>656</v>
      </c>
      <c r="N2160" s="28" t="s">
        <v>1248</v>
      </c>
    </row>
    <row r="2161" spans="1:14">
      <c r="A2161" s="225" t="s">
        <v>860</v>
      </c>
      <c r="B2161" s="28" t="s">
        <v>651</v>
      </c>
      <c r="C2161" s="230">
        <v>45901.387499999997</v>
      </c>
      <c r="D2161" s="230">
        <v>45901.387499999997</v>
      </c>
      <c r="E2161" s="230">
        <v>45901.416666666664</v>
      </c>
      <c r="F2161" s="255">
        <f t="shared" si="33"/>
        <v>2.9166666667151731E-2</v>
      </c>
      <c r="G2161" s="1" t="s">
        <v>613</v>
      </c>
      <c r="I2161" s="1" t="s">
        <v>614</v>
      </c>
      <c r="J2161" s="1" t="s">
        <v>615</v>
      </c>
      <c r="K2161" s="1" t="s">
        <v>1185</v>
      </c>
      <c r="L2161" s="1" t="s">
        <v>655</v>
      </c>
      <c r="M2161" s="241" t="s">
        <v>656</v>
      </c>
      <c r="N2161" s="28" t="s">
        <v>1248</v>
      </c>
    </row>
    <row r="2162" spans="1:14">
      <c r="A2162" s="225" t="s">
        <v>860</v>
      </c>
      <c r="B2162" s="28" t="s">
        <v>659</v>
      </c>
      <c r="C2162" s="230">
        <v>45901.387499999997</v>
      </c>
      <c r="D2162" s="230">
        <v>45901.387499999997</v>
      </c>
      <c r="E2162" s="230">
        <v>45901.416666666664</v>
      </c>
      <c r="F2162" s="255">
        <f t="shared" si="33"/>
        <v>2.9166666667151731E-2</v>
      </c>
      <c r="G2162" s="1" t="s">
        <v>613</v>
      </c>
      <c r="I2162" s="1" t="s">
        <v>614</v>
      </c>
      <c r="J2162" s="1" t="s">
        <v>615</v>
      </c>
      <c r="K2162" s="1" t="s">
        <v>1185</v>
      </c>
      <c r="L2162" s="1" t="s">
        <v>655</v>
      </c>
      <c r="M2162" s="241" t="s">
        <v>656</v>
      </c>
      <c r="N2162" s="28" t="s">
        <v>1248</v>
      </c>
    </row>
    <row r="2163" spans="1:14">
      <c r="A2163" s="225" t="s">
        <v>860</v>
      </c>
      <c r="B2163" s="28" t="s">
        <v>622</v>
      </c>
      <c r="C2163" s="230">
        <v>45901.387499999997</v>
      </c>
      <c r="D2163" s="230">
        <v>45901.387499999997</v>
      </c>
      <c r="E2163" s="230">
        <v>45901.416666666664</v>
      </c>
      <c r="F2163" s="255">
        <f t="shared" si="33"/>
        <v>2.9166666667151731E-2</v>
      </c>
      <c r="G2163" s="1" t="s">
        <v>613</v>
      </c>
      <c r="I2163" s="1" t="s">
        <v>614</v>
      </c>
      <c r="J2163" s="1" t="s">
        <v>615</v>
      </c>
      <c r="K2163" s="1" t="s">
        <v>1185</v>
      </c>
      <c r="L2163" s="1" t="s">
        <v>655</v>
      </c>
      <c r="M2163" s="241" t="s">
        <v>656</v>
      </c>
      <c r="N2163" s="28" t="s">
        <v>1248</v>
      </c>
    </row>
    <row r="2164" spans="1:14">
      <c r="A2164" s="102" t="s">
        <v>855</v>
      </c>
      <c r="B2164" s="102" t="s">
        <v>658</v>
      </c>
      <c r="C2164" s="230">
        <v>45901.387499999997</v>
      </c>
      <c r="D2164" s="230">
        <v>45901.387499999997</v>
      </c>
      <c r="E2164" s="230">
        <v>45901.416666666664</v>
      </c>
      <c r="F2164" s="255">
        <f t="shared" si="33"/>
        <v>2.9166666667151731E-2</v>
      </c>
      <c r="G2164" s="1" t="s">
        <v>613</v>
      </c>
      <c r="I2164" s="1" t="s">
        <v>614</v>
      </c>
      <c r="J2164" s="1" t="s">
        <v>615</v>
      </c>
      <c r="K2164" s="1" t="s">
        <v>1185</v>
      </c>
      <c r="L2164" s="1" t="s">
        <v>655</v>
      </c>
      <c r="M2164" s="241" t="s">
        <v>656</v>
      </c>
      <c r="N2164" s="28" t="s">
        <v>1248</v>
      </c>
    </row>
    <row r="2165" spans="1:14">
      <c r="A2165" s="102" t="s">
        <v>855</v>
      </c>
      <c r="B2165" s="102" t="s">
        <v>651</v>
      </c>
      <c r="C2165" s="230">
        <v>45901.387499999997</v>
      </c>
      <c r="D2165" s="230">
        <v>45901.387499999997</v>
      </c>
      <c r="E2165" s="230">
        <v>45901.416666666664</v>
      </c>
      <c r="F2165" s="255">
        <f t="shared" si="33"/>
        <v>2.9166666667151731E-2</v>
      </c>
      <c r="G2165" s="1" t="s">
        <v>613</v>
      </c>
      <c r="I2165" s="1" t="s">
        <v>614</v>
      </c>
      <c r="J2165" s="1" t="s">
        <v>615</v>
      </c>
      <c r="K2165" s="1" t="s">
        <v>1185</v>
      </c>
      <c r="L2165" s="1" t="s">
        <v>655</v>
      </c>
      <c r="M2165" s="241" t="s">
        <v>656</v>
      </c>
      <c r="N2165" s="28" t="s">
        <v>1248</v>
      </c>
    </row>
    <row r="2166" spans="1:14">
      <c r="A2166" s="102" t="s">
        <v>855</v>
      </c>
      <c r="B2166" s="102" t="s">
        <v>612</v>
      </c>
      <c r="C2166" s="230">
        <v>45901.387499999997</v>
      </c>
      <c r="D2166" s="230">
        <v>45901.387499999997</v>
      </c>
      <c r="E2166" s="230">
        <v>45901.416666666664</v>
      </c>
      <c r="F2166" s="255">
        <f t="shared" si="33"/>
        <v>2.9166666667151731E-2</v>
      </c>
      <c r="G2166" s="1" t="s">
        <v>613</v>
      </c>
      <c r="I2166" s="1" t="s">
        <v>614</v>
      </c>
      <c r="J2166" s="1" t="s">
        <v>615</v>
      </c>
      <c r="K2166" s="1" t="s">
        <v>1185</v>
      </c>
      <c r="L2166" s="1" t="s">
        <v>655</v>
      </c>
      <c r="M2166" s="241" t="s">
        <v>656</v>
      </c>
      <c r="N2166" s="28" t="s">
        <v>1248</v>
      </c>
    </row>
    <row r="2167" spans="1:14">
      <c r="A2167" s="1" t="s">
        <v>856</v>
      </c>
      <c r="B2167" s="1" t="s">
        <v>658</v>
      </c>
      <c r="C2167" s="230">
        <v>45901.387499999997</v>
      </c>
      <c r="D2167" s="230">
        <v>45901.387499999997</v>
      </c>
      <c r="E2167" s="230">
        <v>45901.416666666664</v>
      </c>
      <c r="F2167" s="255">
        <f t="shared" si="33"/>
        <v>2.9166666667151731E-2</v>
      </c>
      <c r="G2167" s="1" t="s">
        <v>613</v>
      </c>
      <c r="I2167" s="1" t="s">
        <v>614</v>
      </c>
      <c r="J2167" s="1" t="s">
        <v>615</v>
      </c>
      <c r="K2167" s="1" t="s">
        <v>1185</v>
      </c>
      <c r="L2167" s="1" t="s">
        <v>655</v>
      </c>
      <c r="M2167" s="241" t="s">
        <v>656</v>
      </c>
      <c r="N2167" s="28" t="s">
        <v>1248</v>
      </c>
    </row>
    <row r="2168" spans="1:14">
      <c r="A2168" s="1" t="s">
        <v>856</v>
      </c>
      <c r="B2168" s="1" t="s">
        <v>651</v>
      </c>
      <c r="C2168" s="230">
        <v>45901.387499999997</v>
      </c>
      <c r="D2168" s="230">
        <v>45901.387499999997</v>
      </c>
      <c r="E2168" s="230">
        <v>45901.416666666664</v>
      </c>
      <c r="F2168" s="255">
        <f t="shared" ref="F2168:F2231" si="34">E2168-D2168</f>
        <v>2.9166666667151731E-2</v>
      </c>
      <c r="G2168" s="1" t="s">
        <v>613</v>
      </c>
      <c r="I2168" s="1" t="s">
        <v>614</v>
      </c>
      <c r="J2168" s="1" t="s">
        <v>615</v>
      </c>
      <c r="K2168" s="1" t="s">
        <v>1185</v>
      </c>
      <c r="L2168" s="1" t="s">
        <v>655</v>
      </c>
      <c r="M2168" s="241" t="s">
        <v>656</v>
      </c>
      <c r="N2168" s="28" t="s">
        <v>1248</v>
      </c>
    </row>
    <row r="2169" spans="1:14">
      <c r="A2169" s="222" t="s">
        <v>704</v>
      </c>
      <c r="B2169" s="222" t="s">
        <v>612</v>
      </c>
      <c r="C2169" s="230">
        <v>45901.387499999997</v>
      </c>
      <c r="D2169" s="230">
        <v>45901.387499999997</v>
      </c>
      <c r="E2169" s="230">
        <v>45901.416666666664</v>
      </c>
      <c r="F2169" s="255">
        <f t="shared" si="34"/>
        <v>2.9166666667151731E-2</v>
      </c>
      <c r="G2169" s="1" t="s">
        <v>613</v>
      </c>
      <c r="I2169" s="1" t="s">
        <v>614</v>
      </c>
      <c r="J2169" s="1" t="s">
        <v>615</v>
      </c>
      <c r="K2169" s="1" t="s">
        <v>1185</v>
      </c>
      <c r="L2169" s="1" t="s">
        <v>655</v>
      </c>
      <c r="M2169" s="241" t="s">
        <v>656</v>
      </c>
      <c r="N2169" s="28" t="s">
        <v>1248</v>
      </c>
    </row>
    <row r="2170" spans="1:14">
      <c r="A2170" s="222" t="s">
        <v>704</v>
      </c>
      <c r="B2170" s="222" t="s">
        <v>651</v>
      </c>
      <c r="C2170" s="230">
        <v>45901.387499999997</v>
      </c>
      <c r="D2170" s="230">
        <v>45901.387499999997</v>
      </c>
      <c r="E2170" s="230">
        <v>45901.416666666664</v>
      </c>
      <c r="F2170" s="255">
        <f t="shared" si="34"/>
        <v>2.9166666667151731E-2</v>
      </c>
      <c r="G2170" s="1" t="s">
        <v>613</v>
      </c>
      <c r="I2170" s="1" t="s">
        <v>614</v>
      </c>
      <c r="J2170" s="1" t="s">
        <v>615</v>
      </c>
      <c r="K2170" s="1" t="s">
        <v>1185</v>
      </c>
      <c r="L2170" s="1" t="s">
        <v>655</v>
      </c>
      <c r="M2170" s="241" t="s">
        <v>656</v>
      </c>
      <c r="N2170" s="28" t="s">
        <v>1248</v>
      </c>
    </row>
    <row r="2171" spans="1:14">
      <c r="A2171" s="225" t="s">
        <v>857</v>
      </c>
      <c r="B2171" s="28" t="s">
        <v>658</v>
      </c>
      <c r="C2171" s="230">
        <v>45901.387499999997</v>
      </c>
      <c r="D2171" s="230">
        <v>45901.387499999997</v>
      </c>
      <c r="E2171" s="230">
        <v>45901.416666666664</v>
      </c>
      <c r="F2171" s="255">
        <f t="shared" si="34"/>
        <v>2.9166666667151731E-2</v>
      </c>
      <c r="G2171" s="1" t="s">
        <v>613</v>
      </c>
      <c r="I2171" s="1" t="s">
        <v>614</v>
      </c>
      <c r="J2171" s="1" t="s">
        <v>615</v>
      </c>
      <c r="K2171" s="1" t="s">
        <v>1185</v>
      </c>
      <c r="L2171" s="1" t="s">
        <v>655</v>
      </c>
      <c r="M2171" s="241" t="s">
        <v>656</v>
      </c>
      <c r="N2171" s="28" t="s">
        <v>1248</v>
      </c>
    </row>
    <row r="2172" spans="1:14">
      <c r="A2172" s="225" t="s">
        <v>857</v>
      </c>
      <c r="B2172" s="28" t="s">
        <v>651</v>
      </c>
      <c r="C2172" s="230">
        <v>45901.387499999997</v>
      </c>
      <c r="D2172" s="230">
        <v>45901.387499999997</v>
      </c>
      <c r="E2172" s="230">
        <v>45901.416666666664</v>
      </c>
      <c r="F2172" s="255">
        <f t="shared" si="34"/>
        <v>2.9166666667151731E-2</v>
      </c>
      <c r="G2172" s="1" t="s">
        <v>613</v>
      </c>
      <c r="I2172" s="1" t="s">
        <v>614</v>
      </c>
      <c r="J2172" s="1" t="s">
        <v>615</v>
      </c>
      <c r="K2172" s="1" t="s">
        <v>1185</v>
      </c>
      <c r="L2172" s="1" t="s">
        <v>655</v>
      </c>
      <c r="M2172" s="241" t="s">
        <v>656</v>
      </c>
      <c r="N2172" s="28" t="s">
        <v>1248</v>
      </c>
    </row>
    <row r="2173" spans="1:14">
      <c r="A2173" s="225" t="s">
        <v>857</v>
      </c>
      <c r="B2173" s="28" t="s">
        <v>659</v>
      </c>
      <c r="C2173" s="230">
        <v>45901.387499999997</v>
      </c>
      <c r="D2173" s="230">
        <v>45901.387499999997</v>
      </c>
      <c r="E2173" s="230">
        <v>45901.416666666664</v>
      </c>
      <c r="F2173" s="255">
        <f t="shared" si="34"/>
        <v>2.9166666667151731E-2</v>
      </c>
      <c r="G2173" s="1" t="s">
        <v>613</v>
      </c>
      <c r="I2173" s="1" t="s">
        <v>614</v>
      </c>
      <c r="J2173" s="1" t="s">
        <v>615</v>
      </c>
      <c r="K2173" s="1" t="s">
        <v>1185</v>
      </c>
      <c r="L2173" s="1" t="s">
        <v>655</v>
      </c>
      <c r="M2173" s="241" t="s">
        <v>656</v>
      </c>
      <c r="N2173" s="28" t="s">
        <v>1248</v>
      </c>
    </row>
    <row r="2174" spans="1:14">
      <c r="A2174" s="225" t="s">
        <v>857</v>
      </c>
      <c r="B2174" s="28" t="s">
        <v>622</v>
      </c>
      <c r="C2174" s="230">
        <v>45901.387499999997</v>
      </c>
      <c r="D2174" s="230">
        <v>45901.387499999997</v>
      </c>
      <c r="E2174" s="230">
        <v>45901.416666666664</v>
      </c>
      <c r="F2174" s="255">
        <f t="shared" si="34"/>
        <v>2.9166666667151731E-2</v>
      </c>
      <c r="G2174" s="1" t="s">
        <v>613</v>
      </c>
      <c r="I2174" s="1" t="s">
        <v>614</v>
      </c>
      <c r="J2174" s="1" t="s">
        <v>615</v>
      </c>
      <c r="K2174" s="1" t="s">
        <v>1185</v>
      </c>
      <c r="L2174" s="1" t="s">
        <v>655</v>
      </c>
      <c r="M2174" s="241" t="s">
        <v>656</v>
      </c>
      <c r="N2174" s="28" t="s">
        <v>1248</v>
      </c>
    </row>
    <row r="2175" spans="1:14">
      <c r="A2175" s="233" t="s">
        <v>862</v>
      </c>
      <c r="B2175" s="233" t="s">
        <v>612</v>
      </c>
      <c r="C2175" s="234">
        <v>45901.695833333331</v>
      </c>
      <c r="D2175" s="234">
        <v>45901.695833333331</v>
      </c>
      <c r="E2175" s="234">
        <v>45901.75</v>
      </c>
      <c r="F2175" s="288">
        <f t="shared" si="34"/>
        <v>5.4166666668606922E-2</v>
      </c>
      <c r="G2175" s="233" t="s">
        <v>708</v>
      </c>
      <c r="H2175" s="233"/>
      <c r="I2175" s="233" t="s">
        <v>598</v>
      </c>
      <c r="J2175" s="233" t="s">
        <v>598</v>
      </c>
      <c r="K2175" s="236" t="s">
        <v>1256</v>
      </c>
      <c r="L2175" s="233" t="s">
        <v>627</v>
      </c>
      <c r="M2175" s="243" t="s">
        <v>1257</v>
      </c>
      <c r="N2175" s="243" t="s">
        <v>1258</v>
      </c>
    </row>
    <row r="2176" spans="1:14">
      <c r="A2176" s="233" t="s">
        <v>870</v>
      </c>
      <c r="B2176" s="233" t="s">
        <v>612</v>
      </c>
      <c r="C2176" s="234">
        <v>45901.695833333331</v>
      </c>
      <c r="D2176" s="234">
        <v>45901.695833333331</v>
      </c>
      <c r="E2176" s="234">
        <v>45901.75</v>
      </c>
      <c r="F2176" s="288">
        <f t="shared" si="34"/>
        <v>5.4166666668606922E-2</v>
      </c>
      <c r="G2176" s="233" t="s">
        <v>708</v>
      </c>
      <c r="H2176" s="233"/>
      <c r="I2176" s="233" t="s">
        <v>598</v>
      </c>
      <c r="J2176" s="233" t="s">
        <v>598</v>
      </c>
      <c r="K2176" s="236" t="s">
        <v>1256</v>
      </c>
      <c r="L2176" s="233" t="s">
        <v>627</v>
      </c>
      <c r="M2176" s="243" t="s">
        <v>1257</v>
      </c>
      <c r="N2176" s="243" t="s">
        <v>1258</v>
      </c>
    </row>
    <row r="2177" spans="1:14">
      <c r="A2177" s="233" t="s">
        <v>643</v>
      </c>
      <c r="B2177" s="233" t="s">
        <v>612</v>
      </c>
      <c r="C2177" s="234">
        <v>45901.695833333331</v>
      </c>
      <c r="D2177" s="234">
        <v>45901.695833333331</v>
      </c>
      <c r="E2177" s="234">
        <v>45901.75</v>
      </c>
      <c r="F2177" s="288">
        <f t="shared" si="34"/>
        <v>5.4166666668606922E-2</v>
      </c>
      <c r="G2177" s="233" t="s">
        <v>708</v>
      </c>
      <c r="H2177" s="233"/>
      <c r="I2177" s="233" t="s">
        <v>598</v>
      </c>
      <c r="J2177" s="233" t="s">
        <v>598</v>
      </c>
      <c r="K2177" s="236" t="s">
        <v>1256</v>
      </c>
      <c r="L2177" s="233" t="s">
        <v>627</v>
      </c>
      <c r="M2177" s="243" t="s">
        <v>1257</v>
      </c>
      <c r="N2177" s="243" t="s">
        <v>1258</v>
      </c>
    </row>
    <row r="2178" spans="1:14">
      <c r="A2178" s="233" t="s">
        <v>759</v>
      </c>
      <c r="B2178" s="233" t="s">
        <v>612</v>
      </c>
      <c r="C2178" s="234">
        <v>45901.695833333331</v>
      </c>
      <c r="D2178" s="234">
        <v>45901.695833333331</v>
      </c>
      <c r="E2178" s="234">
        <v>45901.75</v>
      </c>
      <c r="F2178" s="288">
        <f t="shared" si="34"/>
        <v>5.4166666668606922E-2</v>
      </c>
      <c r="G2178" s="233" t="s">
        <v>708</v>
      </c>
      <c r="H2178" s="233"/>
      <c r="I2178" s="233" t="s">
        <v>598</v>
      </c>
      <c r="J2178" s="233" t="s">
        <v>598</v>
      </c>
      <c r="K2178" s="236" t="s">
        <v>1256</v>
      </c>
      <c r="L2178" s="233" t="s">
        <v>627</v>
      </c>
      <c r="M2178" s="243" t="s">
        <v>1257</v>
      </c>
      <c r="N2178" s="243" t="s">
        <v>1258</v>
      </c>
    </row>
    <row r="2179" spans="1:14">
      <c r="A2179" s="233" t="s">
        <v>850</v>
      </c>
      <c r="B2179" s="233" t="s">
        <v>612</v>
      </c>
      <c r="C2179" s="234">
        <v>45901.695833333331</v>
      </c>
      <c r="D2179" s="234">
        <v>45901.695833333331</v>
      </c>
      <c r="E2179" s="234">
        <v>45901.75</v>
      </c>
      <c r="F2179" s="288">
        <f t="shared" si="34"/>
        <v>5.4166666668606922E-2</v>
      </c>
      <c r="G2179" s="233" t="s">
        <v>708</v>
      </c>
      <c r="H2179" s="233"/>
      <c r="I2179" s="233" t="s">
        <v>598</v>
      </c>
      <c r="J2179" s="233" t="s">
        <v>598</v>
      </c>
      <c r="K2179" s="236" t="s">
        <v>1256</v>
      </c>
      <c r="L2179" s="233" t="s">
        <v>627</v>
      </c>
      <c r="M2179" s="243" t="s">
        <v>1257</v>
      </c>
      <c r="N2179" s="243" t="s">
        <v>1258</v>
      </c>
    </row>
    <row r="2180" spans="1:14">
      <c r="A2180" s="225" t="s">
        <v>650</v>
      </c>
      <c r="B2180" s="1" t="s">
        <v>651</v>
      </c>
      <c r="C2180" s="230">
        <v>45902.425694444442</v>
      </c>
      <c r="D2180" s="230">
        <v>45902.425694444442</v>
      </c>
      <c r="E2180" s="230">
        <v>45902.444444444445</v>
      </c>
      <c r="F2180" s="255">
        <f t="shared" si="34"/>
        <v>1.8750000002910383E-2</v>
      </c>
      <c r="G2180" s="225" t="s">
        <v>637</v>
      </c>
      <c r="H2180" s="225" t="s">
        <v>644</v>
      </c>
      <c r="I2180" s="225" t="s">
        <v>645</v>
      </c>
      <c r="J2180" s="225" t="s">
        <v>646</v>
      </c>
      <c r="K2180" s="1" t="s">
        <v>1259</v>
      </c>
      <c r="L2180" s="1" t="s">
        <v>648</v>
      </c>
      <c r="M2180" s="241" t="s">
        <v>618</v>
      </c>
      <c r="N2180" s="28" t="s">
        <v>1260</v>
      </c>
    </row>
    <row r="2181" spans="1:14">
      <c r="A2181" s="225" t="s">
        <v>650</v>
      </c>
      <c r="B2181" s="1" t="s">
        <v>658</v>
      </c>
      <c r="C2181" s="230">
        <v>45902.425694444442</v>
      </c>
      <c r="D2181" s="230">
        <v>45902.425694444442</v>
      </c>
      <c r="E2181" s="230">
        <v>45902.444444444445</v>
      </c>
      <c r="F2181" s="255">
        <f t="shared" si="34"/>
        <v>1.8750000002910383E-2</v>
      </c>
      <c r="G2181" s="225" t="s">
        <v>637</v>
      </c>
      <c r="H2181" s="225" t="s">
        <v>644</v>
      </c>
      <c r="I2181" s="225" t="s">
        <v>645</v>
      </c>
      <c r="J2181" s="225" t="s">
        <v>646</v>
      </c>
      <c r="K2181" s="1" t="s">
        <v>1259</v>
      </c>
      <c r="L2181" s="1" t="s">
        <v>648</v>
      </c>
      <c r="M2181" s="241" t="s">
        <v>618</v>
      </c>
      <c r="N2181" s="28" t="s">
        <v>1260</v>
      </c>
    </row>
    <row r="2182" spans="1:14">
      <c r="A2182" s="225" t="s">
        <v>650</v>
      </c>
      <c r="B2182" s="1" t="s">
        <v>622</v>
      </c>
      <c r="C2182" s="230">
        <v>45902.425694444442</v>
      </c>
      <c r="D2182" s="230">
        <v>45902.425694444442</v>
      </c>
      <c r="E2182" s="230">
        <v>45902.444444444445</v>
      </c>
      <c r="F2182" s="255">
        <f t="shared" si="34"/>
        <v>1.8750000002910383E-2</v>
      </c>
      <c r="G2182" s="225" t="s">
        <v>637</v>
      </c>
      <c r="H2182" s="225" t="s">
        <v>644</v>
      </c>
      <c r="I2182" s="225" t="s">
        <v>645</v>
      </c>
      <c r="J2182" s="225" t="s">
        <v>646</v>
      </c>
      <c r="K2182" s="1" t="s">
        <v>1259</v>
      </c>
      <c r="L2182" s="1" t="s">
        <v>648</v>
      </c>
      <c r="M2182" s="241" t="s">
        <v>618</v>
      </c>
      <c r="N2182" s="28" t="s">
        <v>1260</v>
      </c>
    </row>
    <row r="2183" spans="1:14">
      <c r="A2183" s="225" t="s">
        <v>650</v>
      </c>
      <c r="B2183" s="1" t="s">
        <v>659</v>
      </c>
      <c r="C2183" s="230">
        <v>45902.425694444442</v>
      </c>
      <c r="D2183" s="230">
        <v>45902.425694444442</v>
      </c>
      <c r="E2183" s="230">
        <v>45902.444444444445</v>
      </c>
      <c r="F2183" s="255">
        <f t="shared" si="34"/>
        <v>1.8750000002910383E-2</v>
      </c>
      <c r="G2183" s="225" t="s">
        <v>637</v>
      </c>
      <c r="H2183" s="225" t="s">
        <v>644</v>
      </c>
      <c r="I2183" s="225" t="s">
        <v>645</v>
      </c>
      <c r="J2183" s="225" t="s">
        <v>646</v>
      </c>
      <c r="K2183" s="1" t="s">
        <v>1259</v>
      </c>
      <c r="L2183" s="1" t="s">
        <v>648</v>
      </c>
      <c r="M2183" s="241" t="s">
        <v>618</v>
      </c>
      <c r="N2183" s="28" t="s">
        <v>1260</v>
      </c>
    </row>
    <row r="2184" spans="1:14">
      <c r="A2184" s="225" t="s">
        <v>650</v>
      </c>
      <c r="B2184" s="1" t="s">
        <v>660</v>
      </c>
      <c r="C2184" s="230">
        <v>45902.425694444442</v>
      </c>
      <c r="D2184" s="230">
        <v>45902.425694444442</v>
      </c>
      <c r="E2184" s="230">
        <v>45902.444444444445</v>
      </c>
      <c r="F2184" s="255">
        <f t="shared" si="34"/>
        <v>1.8750000002910383E-2</v>
      </c>
      <c r="G2184" s="225" t="s">
        <v>637</v>
      </c>
      <c r="H2184" s="225" t="s">
        <v>644</v>
      </c>
      <c r="I2184" s="225" t="s">
        <v>645</v>
      </c>
      <c r="J2184" s="225" t="s">
        <v>646</v>
      </c>
      <c r="K2184" s="1" t="s">
        <v>1259</v>
      </c>
      <c r="L2184" s="1" t="s">
        <v>648</v>
      </c>
      <c r="M2184" s="241" t="s">
        <v>618</v>
      </c>
      <c r="N2184" s="28" t="s">
        <v>1260</v>
      </c>
    </row>
    <row r="2185" spans="1:14">
      <c r="A2185" s="225" t="s">
        <v>661</v>
      </c>
      <c r="B2185" s="1" t="s">
        <v>662</v>
      </c>
      <c r="C2185" s="230">
        <v>45902.425694444442</v>
      </c>
      <c r="D2185" s="230">
        <v>45902.425694444442</v>
      </c>
      <c r="E2185" s="230">
        <v>45902.444444444445</v>
      </c>
      <c r="F2185" s="255">
        <f t="shared" si="34"/>
        <v>1.8750000002910383E-2</v>
      </c>
      <c r="G2185" s="225" t="s">
        <v>637</v>
      </c>
      <c r="H2185" s="225" t="s">
        <v>644</v>
      </c>
      <c r="I2185" s="225" t="s">
        <v>645</v>
      </c>
      <c r="J2185" s="225" t="s">
        <v>646</v>
      </c>
      <c r="K2185" s="1" t="s">
        <v>1259</v>
      </c>
      <c r="L2185" s="1" t="s">
        <v>648</v>
      </c>
      <c r="M2185" s="241" t="s">
        <v>618</v>
      </c>
      <c r="N2185" s="28" t="s">
        <v>1260</v>
      </c>
    </row>
    <row r="2186" spans="1:14">
      <c r="A2186" s="225" t="s">
        <v>661</v>
      </c>
      <c r="B2186" s="1" t="s">
        <v>663</v>
      </c>
      <c r="C2186" s="230">
        <v>45902.425694444442</v>
      </c>
      <c r="D2186" s="230">
        <v>45902.425694444442</v>
      </c>
      <c r="E2186" s="230">
        <v>45902.444444444445</v>
      </c>
      <c r="F2186" s="255">
        <f t="shared" si="34"/>
        <v>1.8750000002910383E-2</v>
      </c>
      <c r="G2186" s="225" t="s">
        <v>637</v>
      </c>
      <c r="H2186" s="225" t="s">
        <v>644</v>
      </c>
      <c r="I2186" s="225" t="s">
        <v>645</v>
      </c>
      <c r="J2186" s="225" t="s">
        <v>646</v>
      </c>
      <c r="K2186" s="1" t="s">
        <v>1259</v>
      </c>
      <c r="L2186" s="1" t="s">
        <v>648</v>
      </c>
      <c r="M2186" s="241" t="s">
        <v>618</v>
      </c>
      <c r="N2186" s="28" t="s">
        <v>1260</v>
      </c>
    </row>
    <row r="2187" spans="1:14">
      <c r="A2187" s="225" t="s">
        <v>661</v>
      </c>
      <c r="B2187" s="1" t="s">
        <v>621</v>
      </c>
      <c r="C2187" s="230">
        <v>45902.425694444442</v>
      </c>
      <c r="D2187" s="230">
        <v>45902.425694444442</v>
      </c>
      <c r="E2187" s="230">
        <v>45902.444444444445</v>
      </c>
      <c r="F2187" s="255">
        <f t="shared" si="34"/>
        <v>1.8750000002910383E-2</v>
      </c>
      <c r="G2187" s="225" t="s">
        <v>637</v>
      </c>
      <c r="H2187" s="225" t="s">
        <v>644</v>
      </c>
      <c r="I2187" s="225" t="s">
        <v>645</v>
      </c>
      <c r="J2187" s="225" t="s">
        <v>646</v>
      </c>
      <c r="K2187" s="1" t="s">
        <v>1259</v>
      </c>
      <c r="L2187" s="1" t="s">
        <v>648</v>
      </c>
      <c r="M2187" s="241" t="s">
        <v>618</v>
      </c>
      <c r="N2187" s="28" t="s">
        <v>1260</v>
      </c>
    </row>
    <row r="2188" spans="1:14">
      <c r="A2188" s="233" t="s">
        <v>1261</v>
      </c>
      <c r="B2188" s="233" t="s">
        <v>651</v>
      </c>
      <c r="C2188" s="234">
        <v>45902.427083333336</v>
      </c>
      <c r="D2188" s="234">
        <v>45902.427083333336</v>
      </c>
      <c r="E2188" s="234">
        <v>45902.443749999999</v>
      </c>
      <c r="F2188" s="288">
        <f t="shared" si="34"/>
        <v>1.6666666662786156E-2</v>
      </c>
      <c r="G2188" s="233" t="s">
        <v>708</v>
      </c>
      <c r="H2188" s="233"/>
      <c r="I2188" s="233" t="s">
        <v>598</v>
      </c>
      <c r="J2188" s="233" t="s">
        <v>598</v>
      </c>
      <c r="K2188" s="236" t="s">
        <v>1262</v>
      </c>
      <c r="L2188" s="233" t="s">
        <v>627</v>
      </c>
      <c r="M2188" s="243" t="s">
        <v>1257</v>
      </c>
      <c r="N2188" s="243" t="s">
        <v>1258</v>
      </c>
    </row>
    <row r="2189" spans="1:14">
      <c r="A2189" s="233" t="s">
        <v>1261</v>
      </c>
      <c r="B2189" s="233" t="s">
        <v>658</v>
      </c>
      <c r="C2189" s="234">
        <v>45902.427083333336</v>
      </c>
      <c r="D2189" s="234">
        <v>45902.427083333336</v>
      </c>
      <c r="E2189" s="234">
        <v>45902.443749999999</v>
      </c>
      <c r="F2189" s="288">
        <f t="shared" si="34"/>
        <v>1.6666666662786156E-2</v>
      </c>
      <c r="G2189" s="233" t="s">
        <v>708</v>
      </c>
      <c r="H2189" s="233"/>
      <c r="I2189" s="233" t="s">
        <v>598</v>
      </c>
      <c r="J2189" s="233" t="s">
        <v>598</v>
      </c>
      <c r="K2189" s="236" t="s">
        <v>1262</v>
      </c>
      <c r="L2189" s="233" t="s">
        <v>627</v>
      </c>
      <c r="M2189" s="243" t="s">
        <v>1257</v>
      </c>
      <c r="N2189" s="243" t="s">
        <v>1258</v>
      </c>
    </row>
    <row r="2190" spans="1:14">
      <c r="A2190" s="233" t="s">
        <v>1261</v>
      </c>
      <c r="B2190" s="233" t="s">
        <v>622</v>
      </c>
      <c r="C2190" s="234">
        <v>45902.427083333336</v>
      </c>
      <c r="D2190" s="234">
        <v>45902.427083333336</v>
      </c>
      <c r="E2190" s="234">
        <v>45902.443749999999</v>
      </c>
      <c r="F2190" s="288">
        <f t="shared" si="34"/>
        <v>1.6666666662786156E-2</v>
      </c>
      <c r="G2190" s="233" t="s">
        <v>708</v>
      </c>
      <c r="H2190" s="233"/>
      <c r="I2190" s="233" t="s">
        <v>598</v>
      </c>
      <c r="J2190" s="233" t="s">
        <v>598</v>
      </c>
      <c r="K2190" s="236" t="s">
        <v>1262</v>
      </c>
      <c r="L2190" s="233" t="s">
        <v>627</v>
      </c>
      <c r="M2190" s="243" t="s">
        <v>1257</v>
      </c>
      <c r="N2190" s="243" t="s">
        <v>1258</v>
      </c>
    </row>
    <row r="2191" spans="1:14">
      <c r="A2191" s="233" t="s">
        <v>1261</v>
      </c>
      <c r="B2191" s="233" t="s">
        <v>659</v>
      </c>
      <c r="C2191" s="234">
        <v>45902.427083333336</v>
      </c>
      <c r="D2191" s="234">
        <v>45902.427083333336</v>
      </c>
      <c r="E2191" s="234">
        <v>45902.443749999999</v>
      </c>
      <c r="F2191" s="288">
        <f t="shared" si="34"/>
        <v>1.6666666662786156E-2</v>
      </c>
      <c r="G2191" s="233" t="s">
        <v>708</v>
      </c>
      <c r="H2191" s="233"/>
      <c r="I2191" s="233" t="s">
        <v>598</v>
      </c>
      <c r="J2191" s="233" t="s">
        <v>598</v>
      </c>
      <c r="K2191" s="236" t="s">
        <v>1262</v>
      </c>
      <c r="L2191" s="233" t="s">
        <v>627</v>
      </c>
      <c r="M2191" s="243" t="s">
        <v>1257</v>
      </c>
      <c r="N2191" s="243" t="s">
        <v>1258</v>
      </c>
    </row>
    <row r="2192" spans="1:14">
      <c r="A2192" s="233" t="s">
        <v>1263</v>
      </c>
      <c r="B2192" s="233" t="s">
        <v>651</v>
      </c>
      <c r="C2192" s="234">
        <v>45902.449305555558</v>
      </c>
      <c r="D2192" s="234">
        <v>45902.449305555558</v>
      </c>
      <c r="E2192" s="234">
        <v>45902.457638888889</v>
      </c>
      <c r="F2192" s="288">
        <f t="shared" si="34"/>
        <v>8.333333331393078E-3</v>
      </c>
      <c r="G2192" s="233" t="s">
        <v>708</v>
      </c>
      <c r="H2192" s="233"/>
      <c r="I2192" s="233" t="s">
        <v>598</v>
      </c>
      <c r="J2192" s="233" t="s">
        <v>598</v>
      </c>
      <c r="K2192" s="236" t="s">
        <v>1262</v>
      </c>
      <c r="L2192" s="233" t="s">
        <v>627</v>
      </c>
      <c r="M2192" s="243" t="s">
        <v>1257</v>
      </c>
      <c r="N2192" s="243" t="s">
        <v>1258</v>
      </c>
    </row>
    <row r="2193" spans="1:14">
      <c r="A2193" s="233" t="s">
        <v>1263</v>
      </c>
      <c r="B2193" s="233" t="s">
        <v>658</v>
      </c>
      <c r="C2193" s="234">
        <v>45902.449305555558</v>
      </c>
      <c r="D2193" s="234">
        <v>45902.449305555558</v>
      </c>
      <c r="E2193" s="234">
        <v>45902.457638888889</v>
      </c>
      <c r="F2193" s="288">
        <f t="shared" si="34"/>
        <v>8.333333331393078E-3</v>
      </c>
      <c r="G2193" s="233" t="s">
        <v>708</v>
      </c>
      <c r="H2193" s="233"/>
      <c r="I2193" s="233" t="s">
        <v>598</v>
      </c>
      <c r="J2193" s="233" t="s">
        <v>598</v>
      </c>
      <c r="K2193" s="236" t="s">
        <v>1262</v>
      </c>
      <c r="L2193" s="233" t="s">
        <v>627</v>
      </c>
      <c r="M2193" s="243" t="s">
        <v>1257</v>
      </c>
      <c r="N2193" s="243" t="s">
        <v>1258</v>
      </c>
    </row>
    <row r="2194" spans="1:14">
      <c r="A2194" s="233" t="s">
        <v>1263</v>
      </c>
      <c r="B2194" s="233" t="s">
        <v>622</v>
      </c>
      <c r="C2194" s="234">
        <v>45902.449305555558</v>
      </c>
      <c r="D2194" s="234">
        <v>45902.449305555558</v>
      </c>
      <c r="E2194" s="234">
        <v>45902.457638888889</v>
      </c>
      <c r="F2194" s="288">
        <f t="shared" si="34"/>
        <v>8.333333331393078E-3</v>
      </c>
      <c r="G2194" s="233" t="s">
        <v>708</v>
      </c>
      <c r="H2194" s="233"/>
      <c r="I2194" s="233" t="s">
        <v>598</v>
      </c>
      <c r="J2194" s="233" t="s">
        <v>598</v>
      </c>
      <c r="K2194" s="236" t="s">
        <v>1262</v>
      </c>
      <c r="L2194" s="233" t="s">
        <v>627</v>
      </c>
      <c r="M2194" s="243" t="s">
        <v>1257</v>
      </c>
      <c r="N2194" s="243" t="s">
        <v>1258</v>
      </c>
    </row>
    <row r="2195" spans="1:14">
      <c r="A2195" s="233" t="s">
        <v>1263</v>
      </c>
      <c r="B2195" s="233" t="s">
        <v>659</v>
      </c>
      <c r="C2195" s="234">
        <v>45902.449305555558</v>
      </c>
      <c r="D2195" s="234">
        <v>45902.449305555558</v>
      </c>
      <c r="E2195" s="234">
        <v>45902.457638888889</v>
      </c>
      <c r="F2195" s="288">
        <f t="shared" si="34"/>
        <v>8.333333331393078E-3</v>
      </c>
      <c r="G2195" s="233" t="s">
        <v>708</v>
      </c>
      <c r="H2195" s="233"/>
      <c r="I2195" s="233" t="s">
        <v>598</v>
      </c>
      <c r="J2195" s="233" t="s">
        <v>598</v>
      </c>
      <c r="K2195" s="236" t="s">
        <v>1262</v>
      </c>
      <c r="L2195" s="233" t="s">
        <v>627</v>
      </c>
      <c r="M2195" s="243" t="s">
        <v>1257</v>
      </c>
      <c r="N2195" s="243" t="s">
        <v>1258</v>
      </c>
    </row>
    <row r="2196" spans="1:14">
      <c r="A2196" s="225" t="s">
        <v>857</v>
      </c>
      <c r="B2196" s="28" t="s">
        <v>658</v>
      </c>
      <c r="C2196" s="230">
        <v>45902.449305555558</v>
      </c>
      <c r="D2196" s="230">
        <v>45902.449305555558</v>
      </c>
      <c r="E2196" s="230">
        <v>45902.461805555555</v>
      </c>
      <c r="F2196" s="255">
        <f t="shared" si="34"/>
        <v>1.2499999997089617E-2</v>
      </c>
      <c r="G2196" s="225" t="s">
        <v>637</v>
      </c>
      <c r="H2196" s="225" t="s">
        <v>644</v>
      </c>
      <c r="I2196" s="225" t="s">
        <v>645</v>
      </c>
      <c r="J2196" s="225" t="s">
        <v>646</v>
      </c>
      <c r="K2196" s="1" t="s">
        <v>1259</v>
      </c>
      <c r="L2196" s="1" t="s">
        <v>648</v>
      </c>
      <c r="M2196" s="241" t="s">
        <v>618</v>
      </c>
      <c r="N2196" s="28" t="s">
        <v>1260</v>
      </c>
    </row>
    <row r="2197" spans="1:14">
      <c r="A2197" s="225" t="s">
        <v>857</v>
      </c>
      <c r="B2197" s="28" t="s">
        <v>651</v>
      </c>
      <c r="C2197" s="230">
        <v>45902.449305555558</v>
      </c>
      <c r="D2197" s="230">
        <v>45902.449305555558</v>
      </c>
      <c r="E2197" s="230">
        <v>45902.461805555555</v>
      </c>
      <c r="F2197" s="255">
        <f t="shared" si="34"/>
        <v>1.2499999997089617E-2</v>
      </c>
      <c r="G2197" s="225" t="s">
        <v>637</v>
      </c>
      <c r="H2197" s="225" t="s">
        <v>644</v>
      </c>
      <c r="I2197" s="225" t="s">
        <v>645</v>
      </c>
      <c r="J2197" s="225" t="s">
        <v>646</v>
      </c>
      <c r="K2197" s="1" t="s">
        <v>1259</v>
      </c>
      <c r="L2197" s="1" t="s">
        <v>648</v>
      </c>
      <c r="M2197" s="241" t="s">
        <v>618</v>
      </c>
      <c r="N2197" s="28" t="s">
        <v>1260</v>
      </c>
    </row>
    <row r="2198" spans="1:14">
      <c r="A2198" s="225" t="s">
        <v>857</v>
      </c>
      <c r="B2198" s="28" t="s">
        <v>659</v>
      </c>
      <c r="C2198" s="230">
        <v>45902.449305555558</v>
      </c>
      <c r="D2198" s="230">
        <v>45902.449305555558</v>
      </c>
      <c r="E2198" s="230">
        <v>45902.461805555555</v>
      </c>
      <c r="F2198" s="255">
        <f t="shared" si="34"/>
        <v>1.2499999997089617E-2</v>
      </c>
      <c r="G2198" s="225" t="s">
        <v>637</v>
      </c>
      <c r="H2198" s="225" t="s">
        <v>644</v>
      </c>
      <c r="I2198" s="225" t="s">
        <v>645</v>
      </c>
      <c r="J2198" s="225" t="s">
        <v>646</v>
      </c>
      <c r="K2198" s="1" t="s">
        <v>1259</v>
      </c>
      <c r="L2198" s="1" t="s">
        <v>648</v>
      </c>
      <c r="M2198" s="241" t="s">
        <v>618</v>
      </c>
      <c r="N2198" s="28" t="s">
        <v>1260</v>
      </c>
    </row>
    <row r="2199" spans="1:14">
      <c r="A2199" s="225" t="s">
        <v>857</v>
      </c>
      <c r="B2199" s="28" t="s">
        <v>622</v>
      </c>
      <c r="C2199" s="230">
        <v>45902.449305555558</v>
      </c>
      <c r="D2199" s="230">
        <v>45902.449305555558</v>
      </c>
      <c r="E2199" s="230">
        <v>45902.461805555555</v>
      </c>
      <c r="F2199" s="255">
        <f t="shared" si="34"/>
        <v>1.2499999997089617E-2</v>
      </c>
      <c r="G2199" s="225" t="s">
        <v>637</v>
      </c>
      <c r="H2199" s="225" t="s">
        <v>644</v>
      </c>
      <c r="I2199" s="225" t="s">
        <v>645</v>
      </c>
      <c r="J2199" s="225" t="s">
        <v>646</v>
      </c>
      <c r="K2199" s="1" t="s">
        <v>1259</v>
      </c>
      <c r="L2199" s="1" t="s">
        <v>648</v>
      </c>
      <c r="M2199" s="241" t="s">
        <v>618</v>
      </c>
      <c r="N2199" s="28" t="s">
        <v>1260</v>
      </c>
    </row>
    <row r="2200" spans="1:14">
      <c r="A2200" s="233" t="s">
        <v>816</v>
      </c>
      <c r="B2200" s="233" t="s">
        <v>612</v>
      </c>
      <c r="C2200" s="234">
        <v>45902.460416666669</v>
      </c>
      <c r="D2200" s="234">
        <v>45902.460416666669</v>
      </c>
      <c r="E2200" s="234">
        <v>45902.465277777781</v>
      </c>
      <c r="F2200" s="288">
        <f t="shared" si="34"/>
        <v>4.8611111124046147E-3</v>
      </c>
      <c r="G2200" s="233" t="s">
        <v>708</v>
      </c>
      <c r="H2200" s="233"/>
      <c r="I2200" s="233" t="s">
        <v>598</v>
      </c>
      <c r="J2200" s="233" t="s">
        <v>598</v>
      </c>
      <c r="K2200" s="236" t="s">
        <v>1262</v>
      </c>
      <c r="L2200" s="233" t="s">
        <v>627</v>
      </c>
      <c r="M2200" s="243" t="s">
        <v>1257</v>
      </c>
      <c r="N2200" s="243" t="s">
        <v>1258</v>
      </c>
    </row>
    <row r="2201" spans="1:14">
      <c r="A2201" s="233" t="s">
        <v>816</v>
      </c>
      <c r="B2201" s="233" t="s">
        <v>658</v>
      </c>
      <c r="C2201" s="234">
        <v>45902.460416666669</v>
      </c>
      <c r="D2201" s="234">
        <v>45902.460416666669</v>
      </c>
      <c r="E2201" s="234">
        <v>45902.465277777781</v>
      </c>
      <c r="F2201" s="288">
        <f t="shared" si="34"/>
        <v>4.8611111124046147E-3</v>
      </c>
      <c r="G2201" s="233" t="s">
        <v>708</v>
      </c>
      <c r="H2201" s="233"/>
      <c r="I2201" s="233" t="s">
        <v>598</v>
      </c>
      <c r="J2201" s="233" t="s">
        <v>598</v>
      </c>
      <c r="K2201" s="236" t="s">
        <v>1262</v>
      </c>
      <c r="L2201" s="233" t="s">
        <v>627</v>
      </c>
      <c r="M2201" s="243" t="s">
        <v>1257</v>
      </c>
      <c r="N2201" s="243" t="s">
        <v>1258</v>
      </c>
    </row>
    <row r="2202" spans="1:14">
      <c r="A2202" s="233" t="s">
        <v>816</v>
      </c>
      <c r="B2202" s="233" t="s">
        <v>622</v>
      </c>
      <c r="C2202" s="234">
        <v>45902.460416666669</v>
      </c>
      <c r="D2202" s="234">
        <v>45902.460416666669</v>
      </c>
      <c r="E2202" s="234">
        <v>45902.465277777781</v>
      </c>
      <c r="F2202" s="288">
        <f t="shared" si="34"/>
        <v>4.8611111124046147E-3</v>
      </c>
      <c r="G2202" s="233" t="s">
        <v>708</v>
      </c>
      <c r="H2202" s="233"/>
      <c r="I2202" s="233" t="s">
        <v>598</v>
      </c>
      <c r="J2202" s="233" t="s">
        <v>598</v>
      </c>
      <c r="K2202" s="236" t="s">
        <v>1262</v>
      </c>
      <c r="L2202" s="233" t="s">
        <v>627</v>
      </c>
      <c r="M2202" s="243" t="s">
        <v>1257</v>
      </c>
      <c r="N2202" s="243" t="s">
        <v>1258</v>
      </c>
    </row>
    <row r="2203" spans="1:14">
      <c r="A2203" s="233" t="s">
        <v>816</v>
      </c>
      <c r="B2203" s="233" t="s">
        <v>659</v>
      </c>
      <c r="C2203" s="234">
        <v>45902.460416666669</v>
      </c>
      <c r="D2203" s="234">
        <v>45902.460416666669</v>
      </c>
      <c r="E2203" s="234">
        <v>45902.465277777781</v>
      </c>
      <c r="F2203" s="288">
        <f t="shared" si="34"/>
        <v>4.8611111124046147E-3</v>
      </c>
      <c r="G2203" s="233" t="s">
        <v>708</v>
      </c>
      <c r="H2203" s="233"/>
      <c r="I2203" s="233" t="s">
        <v>598</v>
      </c>
      <c r="J2203" s="233" t="s">
        <v>598</v>
      </c>
      <c r="K2203" s="236" t="s">
        <v>1262</v>
      </c>
      <c r="L2203" s="233" t="s">
        <v>627</v>
      </c>
      <c r="M2203" s="243" t="s">
        <v>1257</v>
      </c>
      <c r="N2203" s="243" t="s">
        <v>1258</v>
      </c>
    </row>
    <row r="2204" spans="1:14">
      <c r="A2204" s="233" t="s">
        <v>1200</v>
      </c>
      <c r="B2204" s="233" t="s">
        <v>651</v>
      </c>
      <c r="C2204" s="234">
        <v>45902.488888888889</v>
      </c>
      <c r="D2204" s="234">
        <v>45902.488888888889</v>
      </c>
      <c r="E2204" s="234">
        <v>45902.493055555555</v>
      </c>
      <c r="F2204" s="288">
        <f t="shared" si="34"/>
        <v>4.166666665696539E-3</v>
      </c>
      <c r="G2204" s="233" t="s">
        <v>708</v>
      </c>
      <c r="H2204" s="233"/>
      <c r="I2204" s="233" t="s">
        <v>598</v>
      </c>
      <c r="J2204" s="233" t="s">
        <v>598</v>
      </c>
      <c r="K2204" s="236" t="s">
        <v>1262</v>
      </c>
      <c r="L2204" s="233" t="s">
        <v>627</v>
      </c>
      <c r="M2204" s="243" t="s">
        <v>1257</v>
      </c>
      <c r="N2204" s="243" t="s">
        <v>1258</v>
      </c>
    </row>
    <row r="2205" spans="1:14">
      <c r="A2205" s="233" t="s">
        <v>1200</v>
      </c>
      <c r="B2205" s="233" t="s">
        <v>658</v>
      </c>
      <c r="C2205" s="234">
        <v>45902.488888888889</v>
      </c>
      <c r="D2205" s="234">
        <v>45902.488888888889</v>
      </c>
      <c r="E2205" s="234">
        <v>45902.493055555555</v>
      </c>
      <c r="F2205" s="288">
        <f t="shared" si="34"/>
        <v>4.166666665696539E-3</v>
      </c>
      <c r="G2205" s="233" t="s">
        <v>708</v>
      </c>
      <c r="H2205" s="233"/>
      <c r="I2205" s="233" t="s">
        <v>598</v>
      </c>
      <c r="J2205" s="233" t="s">
        <v>598</v>
      </c>
      <c r="K2205" s="236" t="s">
        <v>1262</v>
      </c>
      <c r="L2205" s="233" t="s">
        <v>627</v>
      </c>
      <c r="M2205" s="243" t="s">
        <v>1257</v>
      </c>
      <c r="N2205" s="243" t="s">
        <v>1258</v>
      </c>
    </row>
    <row r="2206" spans="1:14">
      <c r="A2206" s="233" t="s">
        <v>1200</v>
      </c>
      <c r="B2206" s="233" t="s">
        <v>622</v>
      </c>
      <c r="C2206" s="234">
        <v>45902.488888888889</v>
      </c>
      <c r="D2206" s="234">
        <v>45902.488888888889</v>
      </c>
      <c r="E2206" s="234">
        <v>45902.493055555555</v>
      </c>
      <c r="F2206" s="288">
        <f t="shared" si="34"/>
        <v>4.166666665696539E-3</v>
      </c>
      <c r="G2206" s="233" t="s">
        <v>708</v>
      </c>
      <c r="H2206" s="233"/>
      <c r="I2206" s="233" t="s">
        <v>598</v>
      </c>
      <c r="J2206" s="233" t="s">
        <v>598</v>
      </c>
      <c r="K2206" s="236" t="s">
        <v>1262</v>
      </c>
      <c r="L2206" s="233" t="s">
        <v>627</v>
      </c>
      <c r="M2206" s="243" t="s">
        <v>1257</v>
      </c>
      <c r="N2206" s="243" t="s">
        <v>1258</v>
      </c>
    </row>
    <row r="2207" spans="1:14">
      <c r="A2207" s="233" t="s">
        <v>1200</v>
      </c>
      <c r="B2207" s="233" t="s">
        <v>659</v>
      </c>
      <c r="C2207" s="234">
        <v>45902.488888888889</v>
      </c>
      <c r="D2207" s="234">
        <v>45902.488888888889</v>
      </c>
      <c r="E2207" s="234">
        <v>45902.493055555555</v>
      </c>
      <c r="F2207" s="288">
        <f t="shared" si="34"/>
        <v>4.166666665696539E-3</v>
      </c>
      <c r="G2207" s="233" t="s">
        <v>708</v>
      </c>
      <c r="H2207" s="233"/>
      <c r="I2207" s="233" t="s">
        <v>598</v>
      </c>
      <c r="J2207" s="233" t="s">
        <v>598</v>
      </c>
      <c r="K2207" s="236" t="s">
        <v>1262</v>
      </c>
      <c r="L2207" s="233" t="s">
        <v>627</v>
      </c>
      <c r="M2207" s="243" t="s">
        <v>1257</v>
      </c>
      <c r="N2207" s="243" t="s">
        <v>1258</v>
      </c>
    </row>
    <row r="2208" spans="1:14">
      <c r="A2208" s="233" t="s">
        <v>1204</v>
      </c>
      <c r="B2208" s="233" t="s">
        <v>651</v>
      </c>
      <c r="C2208" s="234">
        <v>45902.496527777781</v>
      </c>
      <c r="D2208" s="234">
        <v>45902.496527777781</v>
      </c>
      <c r="E2208" s="234">
        <v>45902.503472222219</v>
      </c>
      <c r="F2208" s="288">
        <f t="shared" si="34"/>
        <v>6.9444444379769266E-3</v>
      </c>
      <c r="G2208" s="233" t="s">
        <v>708</v>
      </c>
      <c r="H2208" s="233"/>
      <c r="I2208" s="233" t="s">
        <v>598</v>
      </c>
      <c r="J2208" s="233" t="s">
        <v>598</v>
      </c>
      <c r="K2208" s="236" t="s">
        <v>1262</v>
      </c>
      <c r="L2208" s="233" t="s">
        <v>627</v>
      </c>
      <c r="M2208" s="243" t="s">
        <v>1257</v>
      </c>
      <c r="N2208" s="243" t="s">
        <v>1258</v>
      </c>
    </row>
    <row r="2209" spans="1:14">
      <c r="A2209" s="233" t="s">
        <v>1204</v>
      </c>
      <c r="B2209" s="233" t="s">
        <v>658</v>
      </c>
      <c r="C2209" s="234">
        <v>45902.496527777781</v>
      </c>
      <c r="D2209" s="234">
        <v>45902.496527777781</v>
      </c>
      <c r="E2209" s="234">
        <v>45902.503472222219</v>
      </c>
      <c r="F2209" s="288">
        <f t="shared" si="34"/>
        <v>6.9444444379769266E-3</v>
      </c>
      <c r="G2209" s="233" t="s">
        <v>708</v>
      </c>
      <c r="H2209" s="233"/>
      <c r="I2209" s="233" t="s">
        <v>598</v>
      </c>
      <c r="J2209" s="233" t="s">
        <v>598</v>
      </c>
      <c r="K2209" s="236" t="s">
        <v>1262</v>
      </c>
      <c r="L2209" s="233" t="s">
        <v>627</v>
      </c>
      <c r="M2209" s="243" t="s">
        <v>1257</v>
      </c>
      <c r="N2209" s="243" t="s">
        <v>1258</v>
      </c>
    </row>
    <row r="2210" spans="1:14">
      <c r="A2210" s="233" t="s">
        <v>1204</v>
      </c>
      <c r="B2210" s="233" t="s">
        <v>622</v>
      </c>
      <c r="C2210" s="234">
        <v>45902.496527777781</v>
      </c>
      <c r="D2210" s="234">
        <v>45902.496527777781</v>
      </c>
      <c r="E2210" s="234">
        <v>45902.503472222219</v>
      </c>
      <c r="F2210" s="288">
        <f t="shared" si="34"/>
        <v>6.9444444379769266E-3</v>
      </c>
      <c r="G2210" s="233" t="s">
        <v>708</v>
      </c>
      <c r="H2210" s="233"/>
      <c r="I2210" s="233" t="s">
        <v>598</v>
      </c>
      <c r="J2210" s="233" t="s">
        <v>598</v>
      </c>
      <c r="K2210" s="236" t="s">
        <v>1262</v>
      </c>
      <c r="L2210" s="233" t="s">
        <v>627</v>
      </c>
      <c r="M2210" s="243" t="s">
        <v>1257</v>
      </c>
      <c r="N2210" s="243" t="s">
        <v>1258</v>
      </c>
    </row>
    <row r="2211" spans="1:14">
      <c r="A2211" s="233" t="s">
        <v>1204</v>
      </c>
      <c r="B2211" s="233" t="s">
        <v>612</v>
      </c>
      <c r="C2211" s="234">
        <v>45902.496527777781</v>
      </c>
      <c r="D2211" s="234">
        <v>45902.496527777781</v>
      </c>
      <c r="E2211" s="234">
        <v>45902.503472222219</v>
      </c>
      <c r="F2211" s="288">
        <f t="shared" si="34"/>
        <v>6.9444444379769266E-3</v>
      </c>
      <c r="G2211" s="233" t="s">
        <v>708</v>
      </c>
      <c r="H2211" s="233"/>
      <c r="I2211" s="233" t="s">
        <v>598</v>
      </c>
      <c r="J2211" s="233" t="s">
        <v>598</v>
      </c>
      <c r="K2211" s="236" t="s">
        <v>1262</v>
      </c>
      <c r="L2211" s="233" t="s">
        <v>627</v>
      </c>
      <c r="M2211" s="243" t="s">
        <v>1257</v>
      </c>
      <c r="N2211" s="243" t="s">
        <v>1258</v>
      </c>
    </row>
    <row r="2212" spans="1:14">
      <c r="A2212" s="233" t="s">
        <v>1261</v>
      </c>
      <c r="B2212" s="233" t="s">
        <v>651</v>
      </c>
      <c r="C2212" s="234">
        <v>45902.534722222219</v>
      </c>
      <c r="D2212" s="234">
        <v>45902.534722222219</v>
      </c>
      <c r="E2212" s="234">
        <v>45902.55</v>
      </c>
      <c r="F2212" s="288">
        <f t="shared" si="34"/>
        <v>1.527777778392192E-2</v>
      </c>
      <c r="G2212" s="233" t="s">
        <v>708</v>
      </c>
      <c r="H2212" s="233"/>
      <c r="I2212" s="233" t="s">
        <v>598</v>
      </c>
      <c r="J2212" s="233" t="s">
        <v>598</v>
      </c>
      <c r="K2212" s="236" t="s">
        <v>1256</v>
      </c>
      <c r="L2212" s="233" t="s">
        <v>627</v>
      </c>
      <c r="M2212" s="243" t="s">
        <v>1257</v>
      </c>
      <c r="N2212" s="243" t="s">
        <v>1258</v>
      </c>
    </row>
    <row r="2213" spans="1:14">
      <c r="A2213" s="233" t="s">
        <v>1261</v>
      </c>
      <c r="B2213" s="233" t="s">
        <v>658</v>
      </c>
      <c r="C2213" s="234">
        <v>45902.534722222219</v>
      </c>
      <c r="D2213" s="234">
        <v>45902.534722222219</v>
      </c>
      <c r="E2213" s="234">
        <v>45902.55</v>
      </c>
      <c r="F2213" s="288">
        <f t="shared" si="34"/>
        <v>1.527777778392192E-2</v>
      </c>
      <c r="G2213" s="233" t="s">
        <v>708</v>
      </c>
      <c r="H2213" s="233"/>
      <c r="I2213" s="233" t="s">
        <v>598</v>
      </c>
      <c r="J2213" s="233" t="s">
        <v>598</v>
      </c>
      <c r="K2213" s="236" t="s">
        <v>1256</v>
      </c>
      <c r="L2213" s="233" t="s">
        <v>627</v>
      </c>
      <c r="M2213" s="243" t="s">
        <v>1257</v>
      </c>
      <c r="N2213" s="243" t="s">
        <v>1258</v>
      </c>
    </row>
    <row r="2214" spans="1:14">
      <c r="A2214" s="233" t="s">
        <v>1261</v>
      </c>
      <c r="B2214" s="233" t="s">
        <v>622</v>
      </c>
      <c r="C2214" s="234">
        <v>45902.534722222219</v>
      </c>
      <c r="D2214" s="234">
        <v>45902.534722222219</v>
      </c>
      <c r="E2214" s="234">
        <v>45902.55</v>
      </c>
      <c r="F2214" s="288">
        <f t="shared" si="34"/>
        <v>1.527777778392192E-2</v>
      </c>
      <c r="G2214" s="233" t="s">
        <v>708</v>
      </c>
      <c r="H2214" s="233"/>
      <c r="I2214" s="233" t="s">
        <v>598</v>
      </c>
      <c r="J2214" s="233" t="s">
        <v>598</v>
      </c>
      <c r="K2214" s="236" t="s">
        <v>1256</v>
      </c>
      <c r="L2214" s="233" t="s">
        <v>627</v>
      </c>
      <c r="M2214" s="243" t="s">
        <v>1257</v>
      </c>
      <c r="N2214" s="243" t="s">
        <v>1258</v>
      </c>
    </row>
    <row r="2215" spans="1:14">
      <c r="A2215" s="233" t="s">
        <v>1261</v>
      </c>
      <c r="B2215" s="233" t="s">
        <v>659</v>
      </c>
      <c r="C2215" s="234">
        <v>45902.534722222219</v>
      </c>
      <c r="D2215" s="234">
        <v>45902.534722222219</v>
      </c>
      <c r="E2215" s="234">
        <v>45902.55</v>
      </c>
      <c r="F2215" s="288">
        <f t="shared" si="34"/>
        <v>1.527777778392192E-2</v>
      </c>
      <c r="G2215" s="233" t="s">
        <v>708</v>
      </c>
      <c r="H2215" s="233"/>
      <c r="I2215" s="233" t="s">
        <v>598</v>
      </c>
      <c r="J2215" s="233" t="s">
        <v>598</v>
      </c>
      <c r="K2215" s="236" t="s">
        <v>1256</v>
      </c>
      <c r="L2215" s="233" t="s">
        <v>627</v>
      </c>
      <c r="M2215" s="243" t="s">
        <v>1257</v>
      </c>
      <c r="N2215" s="243" t="s">
        <v>1258</v>
      </c>
    </row>
    <row r="2216" spans="1:14">
      <c r="A2216" s="233" t="s">
        <v>1263</v>
      </c>
      <c r="B2216" s="233" t="s">
        <v>651</v>
      </c>
      <c r="C2216" s="234">
        <v>45902.534722222219</v>
      </c>
      <c r="D2216" s="234">
        <v>45902.534722222219</v>
      </c>
      <c r="E2216" s="234">
        <v>45902.55</v>
      </c>
      <c r="F2216" s="288">
        <f t="shared" si="34"/>
        <v>1.527777778392192E-2</v>
      </c>
      <c r="G2216" s="233" t="s">
        <v>708</v>
      </c>
      <c r="H2216" s="233"/>
      <c r="I2216" s="233" t="s">
        <v>598</v>
      </c>
      <c r="J2216" s="233" t="s">
        <v>598</v>
      </c>
      <c r="K2216" s="236" t="s">
        <v>1256</v>
      </c>
      <c r="L2216" s="233" t="s">
        <v>627</v>
      </c>
      <c r="M2216" s="243" t="s">
        <v>1257</v>
      </c>
      <c r="N2216" s="243" t="s">
        <v>1258</v>
      </c>
    </row>
    <row r="2217" spans="1:14">
      <c r="A2217" s="233" t="s">
        <v>1263</v>
      </c>
      <c r="B2217" s="233" t="s">
        <v>658</v>
      </c>
      <c r="C2217" s="234">
        <v>45902.534722222219</v>
      </c>
      <c r="D2217" s="234">
        <v>45902.534722222219</v>
      </c>
      <c r="E2217" s="234">
        <v>45902.55</v>
      </c>
      <c r="F2217" s="288">
        <f t="shared" si="34"/>
        <v>1.527777778392192E-2</v>
      </c>
      <c r="G2217" s="233" t="s">
        <v>708</v>
      </c>
      <c r="H2217" s="233"/>
      <c r="I2217" s="233" t="s">
        <v>598</v>
      </c>
      <c r="J2217" s="233" t="s">
        <v>598</v>
      </c>
      <c r="K2217" s="236" t="s">
        <v>1256</v>
      </c>
      <c r="L2217" s="233" t="s">
        <v>627</v>
      </c>
      <c r="M2217" s="243" t="s">
        <v>1257</v>
      </c>
      <c r="N2217" s="243" t="s">
        <v>1258</v>
      </c>
    </row>
    <row r="2218" spans="1:14">
      <c r="A2218" s="233" t="s">
        <v>1263</v>
      </c>
      <c r="B2218" s="233" t="s">
        <v>622</v>
      </c>
      <c r="C2218" s="234">
        <v>45902.534722222219</v>
      </c>
      <c r="D2218" s="234">
        <v>45902.534722222219</v>
      </c>
      <c r="E2218" s="234">
        <v>45902.55</v>
      </c>
      <c r="F2218" s="288">
        <f t="shared" si="34"/>
        <v>1.527777778392192E-2</v>
      </c>
      <c r="G2218" s="233" t="s">
        <v>708</v>
      </c>
      <c r="H2218" s="233"/>
      <c r="I2218" s="233" t="s">
        <v>598</v>
      </c>
      <c r="J2218" s="233" t="s">
        <v>598</v>
      </c>
      <c r="K2218" s="236" t="s">
        <v>1256</v>
      </c>
      <c r="L2218" s="233" t="s">
        <v>627</v>
      </c>
      <c r="M2218" s="243" t="s">
        <v>1257</v>
      </c>
      <c r="N2218" s="243" t="s">
        <v>1258</v>
      </c>
    </row>
    <row r="2219" spans="1:14">
      <c r="A2219" s="233" t="s">
        <v>1263</v>
      </c>
      <c r="B2219" s="233" t="s">
        <v>659</v>
      </c>
      <c r="C2219" s="234">
        <v>45902.534722222219</v>
      </c>
      <c r="D2219" s="234">
        <v>45902.534722222219</v>
      </c>
      <c r="E2219" s="234">
        <v>45902.55</v>
      </c>
      <c r="F2219" s="288">
        <f t="shared" si="34"/>
        <v>1.527777778392192E-2</v>
      </c>
      <c r="G2219" s="233" t="s">
        <v>708</v>
      </c>
      <c r="H2219" s="233"/>
      <c r="I2219" s="233" t="s">
        <v>598</v>
      </c>
      <c r="J2219" s="233" t="s">
        <v>598</v>
      </c>
      <c r="K2219" s="236" t="s">
        <v>1256</v>
      </c>
      <c r="L2219" s="233" t="s">
        <v>627</v>
      </c>
      <c r="M2219" s="243" t="s">
        <v>1257</v>
      </c>
      <c r="N2219" s="243" t="s">
        <v>1258</v>
      </c>
    </row>
    <row r="2220" spans="1:14">
      <c r="A2220" s="233" t="s">
        <v>816</v>
      </c>
      <c r="B2220" s="233" t="s">
        <v>612</v>
      </c>
      <c r="C2220" s="234">
        <v>45902.534722222219</v>
      </c>
      <c r="D2220" s="234">
        <v>45902.534722222219</v>
      </c>
      <c r="E2220" s="234">
        <v>45902.55</v>
      </c>
      <c r="F2220" s="288">
        <f t="shared" si="34"/>
        <v>1.527777778392192E-2</v>
      </c>
      <c r="G2220" s="233" t="s">
        <v>708</v>
      </c>
      <c r="H2220" s="233"/>
      <c r="I2220" s="233" t="s">
        <v>598</v>
      </c>
      <c r="J2220" s="233" t="s">
        <v>598</v>
      </c>
      <c r="K2220" s="236" t="s">
        <v>1256</v>
      </c>
      <c r="L2220" s="233" t="s">
        <v>627</v>
      </c>
      <c r="M2220" s="243" t="s">
        <v>1257</v>
      </c>
      <c r="N2220" s="243" t="s">
        <v>1258</v>
      </c>
    </row>
    <row r="2221" spans="1:14">
      <c r="A2221" s="233" t="s">
        <v>816</v>
      </c>
      <c r="B2221" s="233" t="s">
        <v>658</v>
      </c>
      <c r="C2221" s="234">
        <v>45902.534722222219</v>
      </c>
      <c r="D2221" s="234">
        <v>45902.534722222219</v>
      </c>
      <c r="E2221" s="234">
        <v>45902.55</v>
      </c>
      <c r="F2221" s="288">
        <f t="shared" si="34"/>
        <v>1.527777778392192E-2</v>
      </c>
      <c r="G2221" s="233" t="s">
        <v>708</v>
      </c>
      <c r="H2221" s="233"/>
      <c r="I2221" s="233" t="s">
        <v>598</v>
      </c>
      <c r="J2221" s="233" t="s">
        <v>598</v>
      </c>
      <c r="K2221" s="236" t="s">
        <v>1256</v>
      </c>
      <c r="L2221" s="233" t="s">
        <v>627</v>
      </c>
      <c r="M2221" s="243" t="s">
        <v>1257</v>
      </c>
      <c r="N2221" s="243" t="s">
        <v>1258</v>
      </c>
    </row>
    <row r="2222" spans="1:14">
      <c r="A2222" s="233" t="s">
        <v>816</v>
      </c>
      <c r="B2222" s="233" t="s">
        <v>622</v>
      </c>
      <c r="C2222" s="234">
        <v>45902.534722222219</v>
      </c>
      <c r="D2222" s="234">
        <v>45902.534722222219</v>
      </c>
      <c r="E2222" s="234">
        <v>45902.55</v>
      </c>
      <c r="F2222" s="288">
        <f t="shared" si="34"/>
        <v>1.527777778392192E-2</v>
      </c>
      <c r="G2222" s="233" t="s">
        <v>708</v>
      </c>
      <c r="H2222" s="233"/>
      <c r="I2222" s="233" t="s">
        <v>598</v>
      </c>
      <c r="J2222" s="233" t="s">
        <v>598</v>
      </c>
      <c r="K2222" s="236" t="s">
        <v>1256</v>
      </c>
      <c r="L2222" s="233" t="s">
        <v>627</v>
      </c>
      <c r="M2222" s="243" t="s">
        <v>1257</v>
      </c>
      <c r="N2222" s="243" t="s">
        <v>1258</v>
      </c>
    </row>
    <row r="2223" spans="1:14">
      <c r="A2223" s="233" t="s">
        <v>816</v>
      </c>
      <c r="B2223" s="233" t="s">
        <v>659</v>
      </c>
      <c r="C2223" s="234">
        <v>45902.534722222219</v>
      </c>
      <c r="D2223" s="234">
        <v>45902.534722222219</v>
      </c>
      <c r="E2223" s="234">
        <v>45902.55</v>
      </c>
      <c r="F2223" s="288">
        <f t="shared" si="34"/>
        <v>1.527777778392192E-2</v>
      </c>
      <c r="G2223" s="233" t="s">
        <v>708</v>
      </c>
      <c r="H2223" s="233"/>
      <c r="I2223" s="233" t="s">
        <v>598</v>
      </c>
      <c r="J2223" s="233" t="s">
        <v>598</v>
      </c>
      <c r="K2223" s="236" t="s">
        <v>1256</v>
      </c>
      <c r="L2223" s="233" t="s">
        <v>627</v>
      </c>
      <c r="M2223" s="243" t="s">
        <v>1257</v>
      </c>
      <c r="N2223" s="243" t="s">
        <v>1258</v>
      </c>
    </row>
    <row r="2224" spans="1:14">
      <c r="A2224" s="233" t="s">
        <v>1200</v>
      </c>
      <c r="B2224" s="233" t="s">
        <v>651</v>
      </c>
      <c r="C2224" s="234">
        <v>45902.534722222219</v>
      </c>
      <c r="D2224" s="234">
        <v>45902.534722222219</v>
      </c>
      <c r="E2224" s="234">
        <v>45902.55</v>
      </c>
      <c r="F2224" s="288">
        <f t="shared" si="34"/>
        <v>1.527777778392192E-2</v>
      </c>
      <c r="G2224" s="233" t="s">
        <v>708</v>
      </c>
      <c r="H2224" s="233"/>
      <c r="I2224" s="233" t="s">
        <v>598</v>
      </c>
      <c r="J2224" s="233" t="s">
        <v>598</v>
      </c>
      <c r="K2224" s="236" t="s">
        <v>1256</v>
      </c>
      <c r="L2224" s="233" t="s">
        <v>627</v>
      </c>
      <c r="M2224" s="243" t="s">
        <v>1257</v>
      </c>
      <c r="N2224" s="243" t="s">
        <v>1258</v>
      </c>
    </row>
    <row r="2225" spans="1:14">
      <c r="A2225" s="233" t="s">
        <v>1200</v>
      </c>
      <c r="B2225" s="233" t="s">
        <v>658</v>
      </c>
      <c r="C2225" s="234">
        <v>45902.534722222219</v>
      </c>
      <c r="D2225" s="234">
        <v>45902.534722222219</v>
      </c>
      <c r="E2225" s="234">
        <v>45902.55</v>
      </c>
      <c r="F2225" s="288">
        <f t="shared" si="34"/>
        <v>1.527777778392192E-2</v>
      </c>
      <c r="G2225" s="233" t="s">
        <v>708</v>
      </c>
      <c r="H2225" s="233"/>
      <c r="I2225" s="233" t="s">
        <v>598</v>
      </c>
      <c r="J2225" s="233" t="s">
        <v>598</v>
      </c>
      <c r="K2225" s="236" t="s">
        <v>1256</v>
      </c>
      <c r="L2225" s="233" t="s">
        <v>627</v>
      </c>
      <c r="M2225" s="243" t="s">
        <v>1257</v>
      </c>
      <c r="N2225" s="243" t="s">
        <v>1258</v>
      </c>
    </row>
    <row r="2226" spans="1:14">
      <c r="A2226" s="233" t="s">
        <v>1200</v>
      </c>
      <c r="B2226" s="233" t="s">
        <v>622</v>
      </c>
      <c r="C2226" s="234">
        <v>45902.534722222219</v>
      </c>
      <c r="D2226" s="234">
        <v>45902.534722222219</v>
      </c>
      <c r="E2226" s="234">
        <v>45902.55</v>
      </c>
      <c r="F2226" s="288">
        <f t="shared" si="34"/>
        <v>1.527777778392192E-2</v>
      </c>
      <c r="G2226" s="233" t="s">
        <v>708</v>
      </c>
      <c r="H2226" s="233"/>
      <c r="I2226" s="233" t="s">
        <v>598</v>
      </c>
      <c r="J2226" s="233" t="s">
        <v>598</v>
      </c>
      <c r="K2226" s="236" t="s">
        <v>1256</v>
      </c>
      <c r="L2226" s="233" t="s">
        <v>627</v>
      </c>
      <c r="M2226" s="243" t="s">
        <v>1257</v>
      </c>
      <c r="N2226" s="243" t="s">
        <v>1258</v>
      </c>
    </row>
    <row r="2227" spans="1:14">
      <c r="A2227" s="233" t="s">
        <v>1200</v>
      </c>
      <c r="B2227" s="233" t="s">
        <v>659</v>
      </c>
      <c r="C2227" s="234">
        <v>45902.534722222219</v>
      </c>
      <c r="D2227" s="234">
        <v>45902.534722222219</v>
      </c>
      <c r="E2227" s="234">
        <v>45902.55</v>
      </c>
      <c r="F2227" s="288">
        <f t="shared" si="34"/>
        <v>1.527777778392192E-2</v>
      </c>
      <c r="G2227" s="233" t="s">
        <v>708</v>
      </c>
      <c r="H2227" s="233"/>
      <c r="I2227" s="233" t="s">
        <v>598</v>
      </c>
      <c r="J2227" s="233" t="s">
        <v>598</v>
      </c>
      <c r="K2227" s="236" t="s">
        <v>1256</v>
      </c>
      <c r="L2227" s="233" t="s">
        <v>627</v>
      </c>
      <c r="M2227" s="243" t="s">
        <v>1257</v>
      </c>
      <c r="N2227" s="243" t="s">
        <v>1258</v>
      </c>
    </row>
    <row r="2228" spans="1:14">
      <c r="A2228" s="233" t="s">
        <v>1204</v>
      </c>
      <c r="B2228" s="233" t="s">
        <v>651</v>
      </c>
      <c r="C2228" s="234">
        <v>45902.534722222219</v>
      </c>
      <c r="D2228" s="234">
        <v>45902.534722222219</v>
      </c>
      <c r="E2228" s="234">
        <v>45902.55</v>
      </c>
      <c r="F2228" s="288">
        <f t="shared" si="34"/>
        <v>1.527777778392192E-2</v>
      </c>
      <c r="G2228" s="233" t="s">
        <v>708</v>
      </c>
      <c r="H2228" s="233"/>
      <c r="I2228" s="233" t="s">
        <v>598</v>
      </c>
      <c r="J2228" s="233" t="s">
        <v>598</v>
      </c>
      <c r="K2228" s="236" t="s">
        <v>1256</v>
      </c>
      <c r="L2228" s="233" t="s">
        <v>627</v>
      </c>
      <c r="M2228" s="243" t="s">
        <v>1257</v>
      </c>
      <c r="N2228" s="243" t="s">
        <v>1258</v>
      </c>
    </row>
    <row r="2229" spans="1:14">
      <c r="A2229" s="233" t="s">
        <v>1204</v>
      </c>
      <c r="B2229" s="233" t="s">
        <v>658</v>
      </c>
      <c r="C2229" s="234">
        <v>45902.534722222219</v>
      </c>
      <c r="D2229" s="234">
        <v>45902.534722222219</v>
      </c>
      <c r="E2229" s="234">
        <v>45902.55</v>
      </c>
      <c r="F2229" s="288">
        <f t="shared" si="34"/>
        <v>1.527777778392192E-2</v>
      </c>
      <c r="G2229" s="233" t="s">
        <v>708</v>
      </c>
      <c r="H2229" s="233"/>
      <c r="I2229" s="233" t="s">
        <v>598</v>
      </c>
      <c r="J2229" s="233" t="s">
        <v>598</v>
      </c>
      <c r="K2229" s="236" t="s">
        <v>1256</v>
      </c>
      <c r="L2229" s="233" t="s">
        <v>627</v>
      </c>
      <c r="M2229" s="243" t="s">
        <v>1257</v>
      </c>
      <c r="N2229" s="243" t="s">
        <v>1258</v>
      </c>
    </row>
    <row r="2230" spans="1:14">
      <c r="A2230" s="233" t="s">
        <v>1204</v>
      </c>
      <c r="B2230" s="233" t="s">
        <v>622</v>
      </c>
      <c r="C2230" s="234">
        <v>45902.534722222219</v>
      </c>
      <c r="D2230" s="234">
        <v>45902.534722222219</v>
      </c>
      <c r="E2230" s="234">
        <v>45902.55</v>
      </c>
      <c r="F2230" s="288">
        <f t="shared" si="34"/>
        <v>1.527777778392192E-2</v>
      </c>
      <c r="G2230" s="233" t="s">
        <v>708</v>
      </c>
      <c r="H2230" s="233"/>
      <c r="I2230" s="233" t="s">
        <v>598</v>
      </c>
      <c r="J2230" s="233" t="s">
        <v>598</v>
      </c>
      <c r="K2230" s="236" t="s">
        <v>1256</v>
      </c>
      <c r="L2230" s="233" t="s">
        <v>627</v>
      </c>
      <c r="M2230" s="243" t="s">
        <v>1257</v>
      </c>
      <c r="N2230" s="243" t="s">
        <v>1258</v>
      </c>
    </row>
    <row r="2231" spans="1:14">
      <c r="A2231" s="233" t="s">
        <v>1204</v>
      </c>
      <c r="B2231" s="233" t="s">
        <v>612</v>
      </c>
      <c r="C2231" s="234">
        <v>45902.534722222219</v>
      </c>
      <c r="D2231" s="234">
        <v>45902.534722222219</v>
      </c>
      <c r="E2231" s="234">
        <v>45902.55</v>
      </c>
      <c r="F2231" s="288">
        <f t="shared" si="34"/>
        <v>1.527777778392192E-2</v>
      </c>
      <c r="G2231" s="233" t="s">
        <v>708</v>
      </c>
      <c r="H2231" s="233"/>
      <c r="I2231" s="233" t="s">
        <v>598</v>
      </c>
      <c r="J2231" s="233" t="s">
        <v>598</v>
      </c>
      <c r="K2231" s="236" t="s">
        <v>1256</v>
      </c>
      <c r="L2231" s="233" t="s">
        <v>627</v>
      </c>
      <c r="M2231" s="243" t="s">
        <v>1257</v>
      </c>
      <c r="N2231" s="243" t="s">
        <v>1258</v>
      </c>
    </row>
    <row r="2232" spans="1:14">
      <c r="A2232" s="1" t="s">
        <v>862</v>
      </c>
      <c r="B2232" s="1" t="s">
        <v>612</v>
      </c>
      <c r="C2232" s="230">
        <v>45902.604166666664</v>
      </c>
      <c r="D2232" s="230">
        <v>45902.604166666664</v>
      </c>
      <c r="E2232" s="230">
        <v>45902.611805555556</v>
      </c>
      <c r="F2232" s="255">
        <f t="shared" ref="F2232:F2295" si="35">E2232-D2232</f>
        <v>7.6388888919609599E-3</v>
      </c>
      <c r="G2232" s="1" t="s">
        <v>613</v>
      </c>
      <c r="I2232" s="1" t="s">
        <v>614</v>
      </c>
      <c r="J2232" s="1" t="s">
        <v>615</v>
      </c>
      <c r="K2232" s="1" t="s">
        <v>1161</v>
      </c>
      <c r="L2232" s="1" t="s">
        <v>617</v>
      </c>
      <c r="M2232" s="241" t="s">
        <v>618</v>
      </c>
      <c r="N2232" s="225" t="s">
        <v>1117</v>
      </c>
    </row>
    <row r="2233" spans="1:14">
      <c r="A2233" s="1" t="s">
        <v>870</v>
      </c>
      <c r="B2233" s="1" t="s">
        <v>612</v>
      </c>
      <c r="C2233" s="230">
        <v>45902.604166666664</v>
      </c>
      <c r="D2233" s="230">
        <v>45902.604166666664</v>
      </c>
      <c r="E2233" s="230">
        <v>45902.611805555556</v>
      </c>
      <c r="F2233" s="255">
        <f t="shared" si="35"/>
        <v>7.6388888919609599E-3</v>
      </c>
      <c r="G2233" s="1" t="s">
        <v>613</v>
      </c>
      <c r="I2233" s="1" t="s">
        <v>614</v>
      </c>
      <c r="J2233" s="1" t="s">
        <v>615</v>
      </c>
      <c r="K2233" s="1" t="s">
        <v>1161</v>
      </c>
      <c r="L2233" s="1" t="s">
        <v>617</v>
      </c>
      <c r="M2233" s="241" t="s">
        <v>618</v>
      </c>
      <c r="N2233" s="225" t="s">
        <v>1117</v>
      </c>
    </row>
    <row r="2234" spans="1:14">
      <c r="A2234" s="1" t="s">
        <v>643</v>
      </c>
      <c r="B2234" s="1" t="s">
        <v>612</v>
      </c>
      <c r="C2234" s="230">
        <v>45902.604166666664</v>
      </c>
      <c r="D2234" s="230">
        <v>45902.604166666664</v>
      </c>
      <c r="E2234" s="230">
        <v>45902.611805555556</v>
      </c>
      <c r="F2234" s="255">
        <f t="shared" si="35"/>
        <v>7.6388888919609599E-3</v>
      </c>
      <c r="G2234" s="1" t="s">
        <v>613</v>
      </c>
      <c r="I2234" s="1" t="s">
        <v>614</v>
      </c>
      <c r="J2234" s="1" t="s">
        <v>615</v>
      </c>
      <c r="K2234" s="1" t="s">
        <v>1161</v>
      </c>
      <c r="L2234" s="1" t="s">
        <v>617</v>
      </c>
      <c r="M2234" s="241" t="s">
        <v>618</v>
      </c>
      <c r="N2234" s="225" t="s">
        <v>1117</v>
      </c>
    </row>
    <row r="2235" spans="1:14" s="270" customFormat="1">
      <c r="A2235" s="1" t="s">
        <v>759</v>
      </c>
      <c r="B2235" s="1" t="s">
        <v>612</v>
      </c>
      <c r="C2235" s="230">
        <v>45902.604166666664</v>
      </c>
      <c r="D2235" s="230">
        <v>45902.604166666664</v>
      </c>
      <c r="E2235" s="230">
        <v>45902.611805555556</v>
      </c>
      <c r="F2235" s="255">
        <f t="shared" si="35"/>
        <v>7.6388888919609599E-3</v>
      </c>
      <c r="G2235" s="1" t="s">
        <v>613</v>
      </c>
      <c r="H2235" s="1"/>
      <c r="I2235" s="1" t="s">
        <v>614</v>
      </c>
      <c r="J2235" s="1" t="s">
        <v>615</v>
      </c>
      <c r="K2235" s="1" t="s">
        <v>1161</v>
      </c>
      <c r="L2235" s="1" t="s">
        <v>617</v>
      </c>
      <c r="M2235" s="241" t="s">
        <v>618</v>
      </c>
      <c r="N2235" s="225" t="s">
        <v>1117</v>
      </c>
    </row>
    <row r="2236" spans="1:14">
      <c r="A2236" s="1" t="s">
        <v>850</v>
      </c>
      <c r="B2236" s="1" t="s">
        <v>612</v>
      </c>
      <c r="C2236" s="230">
        <v>45902.604166666664</v>
      </c>
      <c r="D2236" s="230">
        <v>45902.604166666664</v>
      </c>
      <c r="E2236" s="230">
        <v>45902.611805555556</v>
      </c>
      <c r="F2236" s="255">
        <f t="shared" si="35"/>
        <v>7.6388888919609599E-3</v>
      </c>
      <c r="G2236" s="1" t="s">
        <v>613</v>
      </c>
      <c r="I2236" s="1" t="s">
        <v>614</v>
      </c>
      <c r="J2236" s="1" t="s">
        <v>615</v>
      </c>
      <c r="K2236" s="1" t="s">
        <v>1161</v>
      </c>
      <c r="L2236" s="1" t="s">
        <v>617</v>
      </c>
      <c r="M2236" s="241" t="s">
        <v>618</v>
      </c>
      <c r="N2236" s="225" t="s">
        <v>1117</v>
      </c>
    </row>
    <row r="2237" spans="1:14">
      <c r="A2237" s="1" t="s">
        <v>1213</v>
      </c>
      <c r="B2237" s="1" t="s">
        <v>620</v>
      </c>
      <c r="C2237" s="230">
        <v>45903.263194386571</v>
      </c>
      <c r="D2237" s="230">
        <v>45903.263194386571</v>
      </c>
      <c r="E2237" s="230">
        <v>45903.29791666667</v>
      </c>
      <c r="F2237" s="255">
        <f t="shared" si="35"/>
        <v>3.4722280099231284E-2</v>
      </c>
      <c r="G2237" s="1" t="s">
        <v>613</v>
      </c>
      <c r="I2237" s="1" t="s">
        <v>614</v>
      </c>
      <c r="J2237" s="1" t="s">
        <v>615</v>
      </c>
      <c r="K2237" s="1" t="s">
        <v>616</v>
      </c>
      <c r="L2237" s="1" t="s">
        <v>617</v>
      </c>
      <c r="M2237" s="241" t="s">
        <v>656</v>
      </c>
      <c r="N2237" s="28" t="s">
        <v>619</v>
      </c>
    </row>
    <row r="2238" spans="1:14">
      <c r="A2238" s="1" t="s">
        <v>1213</v>
      </c>
      <c r="B2238" s="1" t="s">
        <v>636</v>
      </c>
      <c r="C2238" s="230">
        <v>45903.263194386571</v>
      </c>
      <c r="D2238" s="230">
        <v>45903.263194386571</v>
      </c>
      <c r="E2238" s="230">
        <v>45903.29791666667</v>
      </c>
      <c r="F2238" s="255">
        <f t="shared" si="35"/>
        <v>3.4722280099231284E-2</v>
      </c>
      <c r="G2238" s="1" t="s">
        <v>613</v>
      </c>
      <c r="I2238" s="1" t="s">
        <v>614</v>
      </c>
      <c r="J2238" s="1" t="s">
        <v>615</v>
      </c>
      <c r="K2238" s="1" t="s">
        <v>616</v>
      </c>
      <c r="L2238" s="1" t="s">
        <v>617</v>
      </c>
      <c r="M2238" s="241" t="s">
        <v>656</v>
      </c>
      <c r="N2238" s="28" t="s">
        <v>619</v>
      </c>
    </row>
    <row r="2239" spans="1:14">
      <c r="A2239" s="1" t="s">
        <v>1213</v>
      </c>
      <c r="B2239" s="1" t="s">
        <v>667</v>
      </c>
      <c r="C2239" s="230">
        <v>45903.263194386571</v>
      </c>
      <c r="D2239" s="230">
        <v>45903.263194386571</v>
      </c>
      <c r="E2239" s="230">
        <v>45903.29791666667</v>
      </c>
      <c r="F2239" s="255">
        <f t="shared" si="35"/>
        <v>3.4722280099231284E-2</v>
      </c>
      <c r="G2239" s="1" t="s">
        <v>613</v>
      </c>
      <c r="I2239" s="1" t="s">
        <v>614</v>
      </c>
      <c r="J2239" s="1" t="s">
        <v>615</v>
      </c>
      <c r="K2239" s="1" t="s">
        <v>616</v>
      </c>
      <c r="L2239" s="1" t="s">
        <v>617</v>
      </c>
      <c r="M2239" s="241" t="s">
        <v>656</v>
      </c>
      <c r="N2239" s="28" t="s">
        <v>619</v>
      </c>
    </row>
    <row r="2240" spans="1:14">
      <c r="A2240" s="1" t="s">
        <v>1215</v>
      </c>
      <c r="B2240" s="1" t="s">
        <v>1216</v>
      </c>
      <c r="C2240" s="230">
        <v>45903.263194386571</v>
      </c>
      <c r="D2240" s="230">
        <v>45903.263194386571</v>
      </c>
      <c r="E2240" s="230">
        <v>45903.29791666667</v>
      </c>
      <c r="F2240" s="255">
        <f t="shared" si="35"/>
        <v>3.4722280099231284E-2</v>
      </c>
      <c r="G2240" s="1" t="s">
        <v>613</v>
      </c>
      <c r="I2240" s="1" t="s">
        <v>614</v>
      </c>
      <c r="J2240" s="1" t="s">
        <v>615</v>
      </c>
      <c r="K2240" s="1" t="s">
        <v>616</v>
      </c>
      <c r="L2240" s="1" t="s">
        <v>617</v>
      </c>
      <c r="M2240" s="241" t="s">
        <v>656</v>
      </c>
      <c r="N2240" s="28" t="s">
        <v>619</v>
      </c>
    </row>
    <row r="2241" spans="1:14">
      <c r="A2241" s="1" t="s">
        <v>1215</v>
      </c>
      <c r="B2241" s="1" t="s">
        <v>660</v>
      </c>
      <c r="C2241" s="230">
        <v>45903.263194386571</v>
      </c>
      <c r="D2241" s="230">
        <v>45903.263194386571</v>
      </c>
      <c r="E2241" s="230">
        <v>45903.29791666667</v>
      </c>
      <c r="F2241" s="255">
        <f t="shared" si="35"/>
        <v>3.4722280099231284E-2</v>
      </c>
      <c r="G2241" s="1" t="s">
        <v>613</v>
      </c>
      <c r="I2241" s="1" t="s">
        <v>614</v>
      </c>
      <c r="J2241" s="1" t="s">
        <v>615</v>
      </c>
      <c r="K2241" s="1" t="s">
        <v>616</v>
      </c>
      <c r="L2241" s="1" t="s">
        <v>617</v>
      </c>
      <c r="M2241" s="241" t="s">
        <v>656</v>
      </c>
      <c r="N2241" s="28" t="s">
        <v>619</v>
      </c>
    </row>
    <row r="2242" spans="1:14">
      <c r="A2242" s="1" t="s">
        <v>1215</v>
      </c>
      <c r="B2242" s="1" t="s">
        <v>651</v>
      </c>
      <c r="C2242" s="230">
        <v>45903.263194386571</v>
      </c>
      <c r="D2242" s="230">
        <v>45903.263194386571</v>
      </c>
      <c r="E2242" s="230">
        <v>45903.29791666667</v>
      </c>
      <c r="F2242" s="255">
        <f t="shared" si="35"/>
        <v>3.4722280099231284E-2</v>
      </c>
      <c r="G2242" s="1" t="s">
        <v>613</v>
      </c>
      <c r="I2242" s="1" t="s">
        <v>614</v>
      </c>
      <c r="J2242" s="1" t="s">
        <v>615</v>
      </c>
      <c r="K2242" s="1" t="s">
        <v>616</v>
      </c>
      <c r="L2242" s="1" t="s">
        <v>617</v>
      </c>
      <c r="M2242" s="241" t="s">
        <v>656</v>
      </c>
      <c r="N2242" s="28" t="s">
        <v>619</v>
      </c>
    </row>
    <row r="2243" spans="1:14">
      <c r="A2243" s="1" t="s">
        <v>1215</v>
      </c>
      <c r="B2243" s="1" t="s">
        <v>1217</v>
      </c>
      <c r="C2243" s="230">
        <v>45903.263194386571</v>
      </c>
      <c r="D2243" s="230">
        <v>45903.263194386571</v>
      </c>
      <c r="E2243" s="230">
        <v>45903.29791666667</v>
      </c>
      <c r="F2243" s="255">
        <f t="shared" si="35"/>
        <v>3.4722280099231284E-2</v>
      </c>
      <c r="G2243" s="1" t="s">
        <v>613</v>
      </c>
      <c r="I2243" s="1" t="s">
        <v>614</v>
      </c>
      <c r="J2243" s="1" t="s">
        <v>615</v>
      </c>
      <c r="K2243" s="1" t="s">
        <v>616</v>
      </c>
      <c r="L2243" s="1" t="s">
        <v>617</v>
      </c>
      <c r="M2243" s="241" t="s">
        <v>656</v>
      </c>
      <c r="N2243" s="28" t="s">
        <v>619</v>
      </c>
    </row>
    <row r="2244" spans="1:14">
      <c r="A2244" s="1" t="s">
        <v>1215</v>
      </c>
      <c r="B2244" s="1" t="s">
        <v>612</v>
      </c>
      <c r="C2244" s="230">
        <v>45903.263194386571</v>
      </c>
      <c r="D2244" s="230">
        <v>45903.263194386571</v>
      </c>
      <c r="E2244" s="230">
        <v>45903.29791666667</v>
      </c>
      <c r="F2244" s="255">
        <f t="shared" si="35"/>
        <v>3.4722280099231284E-2</v>
      </c>
      <c r="G2244" s="1" t="s">
        <v>613</v>
      </c>
      <c r="I2244" s="1" t="s">
        <v>614</v>
      </c>
      <c r="J2244" s="1" t="s">
        <v>615</v>
      </c>
      <c r="K2244" s="1" t="s">
        <v>616</v>
      </c>
      <c r="L2244" s="1" t="s">
        <v>617</v>
      </c>
      <c r="M2244" s="241" t="s">
        <v>656</v>
      </c>
      <c r="N2244" s="28" t="s">
        <v>619</v>
      </c>
    </row>
    <row r="2245" spans="1:14">
      <c r="A2245" s="1" t="s">
        <v>635</v>
      </c>
      <c r="B2245" s="1" t="s">
        <v>636</v>
      </c>
      <c r="C2245" s="230">
        <v>45903.263194386571</v>
      </c>
      <c r="D2245" s="230">
        <v>45903.263194386571</v>
      </c>
      <c r="E2245" s="230">
        <v>45903.29791666667</v>
      </c>
      <c r="F2245" s="255">
        <f t="shared" si="35"/>
        <v>3.4722280099231284E-2</v>
      </c>
      <c r="G2245" s="1" t="s">
        <v>613</v>
      </c>
      <c r="I2245" s="1" t="s">
        <v>614</v>
      </c>
      <c r="J2245" s="1" t="s">
        <v>615</v>
      </c>
      <c r="K2245" s="1" t="s">
        <v>616</v>
      </c>
      <c r="L2245" s="1" t="s">
        <v>617</v>
      </c>
      <c r="M2245" s="241" t="s">
        <v>656</v>
      </c>
      <c r="N2245" s="28" t="s">
        <v>619</v>
      </c>
    </row>
    <row r="2246" spans="1:14">
      <c r="A2246" s="1" t="s">
        <v>635</v>
      </c>
      <c r="B2246" s="1" t="s">
        <v>666</v>
      </c>
      <c r="C2246" s="230">
        <v>45903.263194386571</v>
      </c>
      <c r="D2246" s="230">
        <v>45903.263194386571</v>
      </c>
      <c r="E2246" s="230">
        <v>45903.29791666667</v>
      </c>
      <c r="F2246" s="255">
        <f t="shared" si="35"/>
        <v>3.4722280099231284E-2</v>
      </c>
      <c r="G2246" s="1" t="s">
        <v>613</v>
      </c>
      <c r="I2246" s="1" t="s">
        <v>614</v>
      </c>
      <c r="J2246" s="1" t="s">
        <v>615</v>
      </c>
      <c r="K2246" s="1" t="s">
        <v>616</v>
      </c>
      <c r="L2246" s="1" t="s">
        <v>617</v>
      </c>
      <c r="M2246" s="241" t="s">
        <v>656</v>
      </c>
      <c r="N2246" s="28" t="s">
        <v>619</v>
      </c>
    </row>
    <row r="2247" spans="1:14">
      <c r="A2247" s="1" t="s">
        <v>635</v>
      </c>
      <c r="B2247" s="1" t="s">
        <v>667</v>
      </c>
      <c r="C2247" s="230">
        <v>45903.263194386571</v>
      </c>
      <c r="D2247" s="230">
        <v>45903.263194386571</v>
      </c>
      <c r="E2247" s="230">
        <v>45903.29791666667</v>
      </c>
      <c r="F2247" s="255">
        <f t="shared" si="35"/>
        <v>3.4722280099231284E-2</v>
      </c>
      <c r="G2247" s="1" t="s">
        <v>613</v>
      </c>
      <c r="I2247" s="1" t="s">
        <v>614</v>
      </c>
      <c r="J2247" s="1" t="s">
        <v>615</v>
      </c>
      <c r="K2247" s="1" t="s">
        <v>616</v>
      </c>
      <c r="L2247" s="1" t="s">
        <v>617</v>
      </c>
      <c r="M2247" s="241" t="s">
        <v>656</v>
      </c>
      <c r="N2247" s="28" t="s">
        <v>619</v>
      </c>
    </row>
    <row r="2248" spans="1:14">
      <c r="A2248" s="1" t="s">
        <v>635</v>
      </c>
      <c r="B2248" s="1" t="s">
        <v>621</v>
      </c>
      <c r="C2248" s="230">
        <v>45903.263194386571</v>
      </c>
      <c r="D2248" s="230">
        <v>45903.263194386571</v>
      </c>
      <c r="E2248" s="230">
        <v>45903.29791666667</v>
      </c>
      <c r="F2248" s="255">
        <f t="shared" si="35"/>
        <v>3.4722280099231284E-2</v>
      </c>
      <c r="G2248" s="1" t="s">
        <v>613</v>
      </c>
      <c r="I2248" s="1" t="s">
        <v>614</v>
      </c>
      <c r="J2248" s="1" t="s">
        <v>615</v>
      </c>
      <c r="K2248" s="1" t="s">
        <v>616</v>
      </c>
      <c r="L2248" s="1" t="s">
        <v>617</v>
      </c>
      <c r="M2248" s="241" t="s">
        <v>656</v>
      </c>
      <c r="N2248" s="28" t="s">
        <v>619</v>
      </c>
    </row>
    <row r="2249" spans="1:14">
      <c r="A2249" s="1" t="s">
        <v>635</v>
      </c>
      <c r="B2249" s="1" t="s">
        <v>620</v>
      </c>
      <c r="C2249" s="230">
        <v>45903.263194386571</v>
      </c>
      <c r="D2249" s="230">
        <v>45903.263194386571</v>
      </c>
      <c r="E2249" s="230">
        <v>45903.29791666667</v>
      </c>
      <c r="F2249" s="255">
        <f t="shared" si="35"/>
        <v>3.4722280099231284E-2</v>
      </c>
      <c r="G2249" s="1" t="s">
        <v>613</v>
      </c>
      <c r="I2249" s="1" t="s">
        <v>614</v>
      </c>
      <c r="J2249" s="1" t="s">
        <v>615</v>
      </c>
      <c r="K2249" s="1" t="s">
        <v>616</v>
      </c>
      <c r="L2249" s="1" t="s">
        <v>617</v>
      </c>
      <c r="M2249" s="241" t="s">
        <v>656</v>
      </c>
      <c r="N2249" s="28" t="s">
        <v>619</v>
      </c>
    </row>
    <row r="2250" spans="1:14">
      <c r="A2250" s="1" t="s">
        <v>1218</v>
      </c>
      <c r="B2250" s="1" t="s">
        <v>1219</v>
      </c>
      <c r="C2250" s="230">
        <v>45903.263194386571</v>
      </c>
      <c r="D2250" s="230">
        <v>45903.263194386571</v>
      </c>
      <c r="E2250" s="230">
        <v>45903.29791666667</v>
      </c>
      <c r="F2250" s="255">
        <f t="shared" si="35"/>
        <v>3.4722280099231284E-2</v>
      </c>
      <c r="G2250" s="1" t="s">
        <v>613</v>
      </c>
      <c r="I2250" s="1" t="s">
        <v>614</v>
      </c>
      <c r="J2250" s="1" t="s">
        <v>615</v>
      </c>
      <c r="K2250" s="1" t="s">
        <v>616</v>
      </c>
      <c r="L2250" s="1" t="s">
        <v>617</v>
      </c>
      <c r="M2250" s="241" t="s">
        <v>656</v>
      </c>
      <c r="N2250" s="28" t="s">
        <v>619</v>
      </c>
    </row>
    <row r="2251" spans="1:14">
      <c r="A2251" s="1" t="s">
        <v>1218</v>
      </c>
      <c r="B2251" s="1" t="s">
        <v>666</v>
      </c>
      <c r="C2251" s="230">
        <v>45903.263194386571</v>
      </c>
      <c r="D2251" s="230">
        <v>45903.263194386571</v>
      </c>
      <c r="E2251" s="230">
        <v>45903.29791666667</v>
      </c>
      <c r="F2251" s="255">
        <f t="shared" si="35"/>
        <v>3.4722280099231284E-2</v>
      </c>
      <c r="G2251" s="1" t="s">
        <v>613</v>
      </c>
      <c r="I2251" s="1" t="s">
        <v>614</v>
      </c>
      <c r="J2251" s="1" t="s">
        <v>615</v>
      </c>
      <c r="K2251" s="1" t="s">
        <v>616</v>
      </c>
      <c r="L2251" s="1" t="s">
        <v>617</v>
      </c>
      <c r="M2251" s="241" t="s">
        <v>656</v>
      </c>
      <c r="N2251" s="28" t="s">
        <v>619</v>
      </c>
    </row>
    <row r="2252" spans="1:14">
      <c r="A2252" s="1" t="s">
        <v>1218</v>
      </c>
      <c r="B2252" s="1" t="s">
        <v>620</v>
      </c>
      <c r="C2252" s="230">
        <v>45903.263194386571</v>
      </c>
      <c r="D2252" s="230">
        <v>45903.263194386571</v>
      </c>
      <c r="E2252" s="230">
        <v>45903.29791666667</v>
      </c>
      <c r="F2252" s="255">
        <f t="shared" si="35"/>
        <v>3.4722280099231284E-2</v>
      </c>
      <c r="G2252" s="1" t="s">
        <v>613</v>
      </c>
      <c r="I2252" s="1" t="s">
        <v>614</v>
      </c>
      <c r="J2252" s="1" t="s">
        <v>615</v>
      </c>
      <c r="K2252" s="1" t="s">
        <v>616</v>
      </c>
      <c r="L2252" s="1" t="s">
        <v>617</v>
      </c>
      <c r="M2252" s="241" t="s">
        <v>656</v>
      </c>
      <c r="N2252" s="28" t="s">
        <v>619</v>
      </c>
    </row>
    <row r="2253" spans="1:14">
      <c r="A2253" s="1" t="s">
        <v>1218</v>
      </c>
      <c r="B2253" s="1" t="s">
        <v>636</v>
      </c>
      <c r="C2253" s="230">
        <v>45903.263194386571</v>
      </c>
      <c r="D2253" s="230">
        <v>45903.263194386571</v>
      </c>
      <c r="E2253" s="230">
        <v>45903.29791666667</v>
      </c>
      <c r="F2253" s="255">
        <f t="shared" si="35"/>
        <v>3.4722280099231284E-2</v>
      </c>
      <c r="G2253" s="1" t="s">
        <v>613</v>
      </c>
      <c r="I2253" s="1" t="s">
        <v>614</v>
      </c>
      <c r="J2253" s="1" t="s">
        <v>615</v>
      </c>
      <c r="K2253" s="1" t="s">
        <v>616</v>
      </c>
      <c r="L2253" s="1" t="s">
        <v>617</v>
      </c>
      <c r="M2253" s="241" t="s">
        <v>656</v>
      </c>
      <c r="N2253" s="28" t="s">
        <v>619</v>
      </c>
    </row>
    <row r="2254" spans="1:14">
      <c r="A2254" s="1" t="s">
        <v>1218</v>
      </c>
      <c r="B2254" s="1" t="s">
        <v>667</v>
      </c>
      <c r="C2254" s="230">
        <v>45903.263194386571</v>
      </c>
      <c r="D2254" s="230">
        <v>45903.263194386571</v>
      </c>
      <c r="E2254" s="230">
        <v>45903.29791666667</v>
      </c>
      <c r="F2254" s="255">
        <f t="shared" si="35"/>
        <v>3.4722280099231284E-2</v>
      </c>
      <c r="G2254" s="1" t="s">
        <v>613</v>
      </c>
      <c r="I2254" s="1" t="s">
        <v>614</v>
      </c>
      <c r="J2254" s="1" t="s">
        <v>615</v>
      </c>
      <c r="K2254" s="1" t="s">
        <v>616</v>
      </c>
      <c r="L2254" s="1" t="s">
        <v>617</v>
      </c>
      <c r="M2254" s="241" t="s">
        <v>656</v>
      </c>
      <c r="N2254" s="28" t="s">
        <v>619</v>
      </c>
    </row>
    <row r="2255" spans="1:14">
      <c r="A2255" s="1" t="s">
        <v>611</v>
      </c>
      <c r="B2255" s="1" t="s">
        <v>667</v>
      </c>
      <c r="C2255" s="230">
        <v>45903.263194386571</v>
      </c>
      <c r="D2255" s="230">
        <v>45903.263194386571</v>
      </c>
      <c r="E2255" s="230">
        <v>45903.29791666667</v>
      </c>
      <c r="F2255" s="255">
        <f t="shared" si="35"/>
        <v>3.4722280099231284E-2</v>
      </c>
      <c r="G2255" s="1" t="s">
        <v>613</v>
      </c>
      <c r="I2255" s="1" t="s">
        <v>614</v>
      </c>
      <c r="J2255" s="1" t="s">
        <v>615</v>
      </c>
      <c r="K2255" s="1" t="s">
        <v>616</v>
      </c>
      <c r="L2255" s="1" t="s">
        <v>617</v>
      </c>
      <c r="M2255" s="241" t="s">
        <v>656</v>
      </c>
      <c r="N2255" s="28" t="s">
        <v>619</v>
      </c>
    </row>
    <row r="2256" spans="1:14">
      <c r="A2256" s="1" t="s">
        <v>611</v>
      </c>
      <c r="B2256" s="1" t="s">
        <v>612</v>
      </c>
      <c r="C2256" s="230">
        <v>45903.263194386571</v>
      </c>
      <c r="D2256" s="230">
        <v>45903.263194386571</v>
      </c>
      <c r="E2256" s="230">
        <v>45903.29791666667</v>
      </c>
      <c r="F2256" s="255">
        <f t="shared" si="35"/>
        <v>3.4722280099231284E-2</v>
      </c>
      <c r="G2256" s="1" t="s">
        <v>613</v>
      </c>
      <c r="I2256" s="1" t="s">
        <v>614</v>
      </c>
      <c r="J2256" s="1" t="s">
        <v>615</v>
      </c>
      <c r="K2256" s="1" t="s">
        <v>616</v>
      </c>
      <c r="L2256" s="1" t="s">
        <v>617</v>
      </c>
      <c r="M2256" s="241" t="s">
        <v>656</v>
      </c>
      <c r="N2256" s="28" t="s">
        <v>619</v>
      </c>
    </row>
    <row r="2257" spans="1:14">
      <c r="A2257" s="1" t="s">
        <v>611</v>
      </c>
      <c r="B2257" s="1" t="s">
        <v>620</v>
      </c>
      <c r="C2257" s="230">
        <v>45903.263194386571</v>
      </c>
      <c r="D2257" s="230">
        <v>45903.263194386571</v>
      </c>
      <c r="E2257" s="230">
        <v>45903.29791666667</v>
      </c>
      <c r="F2257" s="255">
        <f t="shared" si="35"/>
        <v>3.4722280099231284E-2</v>
      </c>
      <c r="G2257" s="1" t="s">
        <v>613</v>
      </c>
      <c r="I2257" s="1" t="s">
        <v>614</v>
      </c>
      <c r="J2257" s="1" t="s">
        <v>615</v>
      </c>
      <c r="K2257" s="1" t="s">
        <v>616</v>
      </c>
      <c r="L2257" s="1" t="s">
        <v>617</v>
      </c>
      <c r="M2257" s="241" t="s">
        <v>656</v>
      </c>
      <c r="N2257" s="28" t="s">
        <v>619</v>
      </c>
    </row>
    <row r="2258" spans="1:14">
      <c r="A2258" s="1" t="s">
        <v>611</v>
      </c>
      <c r="B2258" s="1" t="s">
        <v>621</v>
      </c>
      <c r="C2258" s="230">
        <v>45903.263194386571</v>
      </c>
      <c r="D2258" s="230">
        <v>45903.263194386571</v>
      </c>
      <c r="E2258" s="230">
        <v>45903.29791666667</v>
      </c>
      <c r="F2258" s="255">
        <f t="shared" si="35"/>
        <v>3.4722280099231284E-2</v>
      </c>
      <c r="G2258" s="1" t="s">
        <v>613</v>
      </c>
      <c r="I2258" s="1" t="s">
        <v>614</v>
      </c>
      <c r="J2258" s="1" t="s">
        <v>615</v>
      </c>
      <c r="K2258" s="1" t="s">
        <v>616</v>
      </c>
      <c r="L2258" s="1" t="s">
        <v>617</v>
      </c>
      <c r="M2258" s="241" t="s">
        <v>656</v>
      </c>
      <c r="N2258" s="28" t="s">
        <v>619</v>
      </c>
    </row>
    <row r="2259" spans="1:14">
      <c r="A2259" s="1" t="s">
        <v>611</v>
      </c>
      <c r="B2259" s="1" t="s">
        <v>622</v>
      </c>
      <c r="C2259" s="230">
        <v>45903.263194386571</v>
      </c>
      <c r="D2259" s="230">
        <v>45903.263194386571</v>
      </c>
      <c r="E2259" s="230">
        <v>45903.29791666667</v>
      </c>
      <c r="F2259" s="255">
        <f t="shared" si="35"/>
        <v>3.4722280099231284E-2</v>
      </c>
      <c r="G2259" s="1" t="s">
        <v>613</v>
      </c>
      <c r="I2259" s="1" t="s">
        <v>614</v>
      </c>
      <c r="J2259" s="1" t="s">
        <v>615</v>
      </c>
      <c r="K2259" s="1" t="s">
        <v>616</v>
      </c>
      <c r="L2259" s="1" t="s">
        <v>617</v>
      </c>
      <c r="M2259" s="241" t="s">
        <v>656</v>
      </c>
      <c r="N2259" s="28" t="s">
        <v>619</v>
      </c>
    </row>
    <row r="2260" spans="1:14">
      <c r="A2260" s="1" t="s">
        <v>1213</v>
      </c>
      <c r="B2260" s="1" t="s">
        <v>612</v>
      </c>
      <c r="C2260" s="230">
        <v>45903.263194444444</v>
      </c>
      <c r="D2260" s="230">
        <v>45903.263194444444</v>
      </c>
      <c r="E2260" s="230">
        <v>45903.29791666667</v>
      </c>
      <c r="F2260" s="255">
        <f t="shared" si="35"/>
        <v>3.4722222226264421E-2</v>
      </c>
      <c r="G2260" s="1" t="s">
        <v>613</v>
      </c>
      <c r="I2260" s="1" t="s">
        <v>614</v>
      </c>
      <c r="J2260" s="1" t="s">
        <v>615</v>
      </c>
      <c r="K2260" s="1" t="s">
        <v>616</v>
      </c>
      <c r="L2260" s="1" t="s">
        <v>617</v>
      </c>
      <c r="M2260" s="241" t="s">
        <v>656</v>
      </c>
      <c r="N2260" s="28" t="s">
        <v>619</v>
      </c>
    </row>
    <row r="2261" spans="1:14">
      <c r="A2261" s="1" t="s">
        <v>1213</v>
      </c>
      <c r="B2261" s="1" t="s">
        <v>621</v>
      </c>
      <c r="C2261" s="230">
        <v>45903.263194444444</v>
      </c>
      <c r="D2261" s="230">
        <v>45903.263194444444</v>
      </c>
      <c r="E2261" s="230">
        <v>45903.29791666667</v>
      </c>
      <c r="F2261" s="255">
        <f t="shared" si="35"/>
        <v>3.4722222226264421E-2</v>
      </c>
      <c r="G2261" s="1" t="s">
        <v>613</v>
      </c>
      <c r="I2261" s="1" t="s">
        <v>614</v>
      </c>
      <c r="J2261" s="1" t="s">
        <v>615</v>
      </c>
      <c r="K2261" s="1" t="s">
        <v>616</v>
      </c>
      <c r="L2261" s="1" t="s">
        <v>617</v>
      </c>
      <c r="M2261" s="241" t="s">
        <v>656</v>
      </c>
      <c r="N2261" s="28" t="s">
        <v>619</v>
      </c>
    </row>
    <row r="2262" spans="1:14">
      <c r="A2262" s="1" t="s">
        <v>1261</v>
      </c>
      <c r="B2262" s="1" t="s">
        <v>651</v>
      </c>
      <c r="C2262" s="230">
        <v>45903.291666666664</v>
      </c>
      <c r="D2262" s="230">
        <v>45903.291666666664</v>
      </c>
      <c r="E2262" s="230">
        <v>45903.301388888889</v>
      </c>
      <c r="F2262" s="255">
        <f t="shared" si="35"/>
        <v>9.7222222248092294E-3</v>
      </c>
      <c r="G2262" s="1" t="s">
        <v>613</v>
      </c>
      <c r="I2262" s="1" t="s">
        <v>614</v>
      </c>
      <c r="J2262" s="1" t="s">
        <v>615</v>
      </c>
      <c r="K2262" s="1" t="s">
        <v>616</v>
      </c>
      <c r="L2262" s="1" t="s">
        <v>617</v>
      </c>
      <c r="M2262" s="241" t="s">
        <v>618</v>
      </c>
      <c r="N2262" s="28" t="s">
        <v>619</v>
      </c>
    </row>
    <row r="2263" spans="1:14">
      <c r="A2263" s="1" t="s">
        <v>1261</v>
      </c>
      <c r="B2263" s="1" t="s">
        <v>658</v>
      </c>
      <c r="C2263" s="230">
        <v>45903.291666666664</v>
      </c>
      <c r="D2263" s="230">
        <v>45903.291666666664</v>
      </c>
      <c r="E2263" s="230">
        <v>45903.301388888889</v>
      </c>
      <c r="F2263" s="255">
        <f t="shared" si="35"/>
        <v>9.7222222248092294E-3</v>
      </c>
      <c r="G2263" s="1" t="s">
        <v>613</v>
      </c>
      <c r="I2263" s="1" t="s">
        <v>614</v>
      </c>
      <c r="J2263" s="1" t="s">
        <v>615</v>
      </c>
      <c r="K2263" s="1" t="s">
        <v>616</v>
      </c>
      <c r="L2263" s="1" t="s">
        <v>617</v>
      </c>
      <c r="M2263" s="241" t="s">
        <v>618</v>
      </c>
      <c r="N2263" s="28" t="s">
        <v>619</v>
      </c>
    </row>
    <row r="2264" spans="1:14">
      <c r="A2264" s="1" t="s">
        <v>1261</v>
      </c>
      <c r="B2264" s="1" t="s">
        <v>622</v>
      </c>
      <c r="C2264" s="230">
        <v>45903.291666666664</v>
      </c>
      <c r="D2264" s="230">
        <v>45903.291666666664</v>
      </c>
      <c r="E2264" s="230">
        <v>45903.301388888889</v>
      </c>
      <c r="F2264" s="255">
        <f t="shared" si="35"/>
        <v>9.7222222248092294E-3</v>
      </c>
      <c r="G2264" s="1" t="s">
        <v>613</v>
      </c>
      <c r="I2264" s="1" t="s">
        <v>614</v>
      </c>
      <c r="J2264" s="1" t="s">
        <v>615</v>
      </c>
      <c r="K2264" s="1" t="s">
        <v>616</v>
      </c>
      <c r="L2264" s="1" t="s">
        <v>617</v>
      </c>
      <c r="M2264" s="241" t="s">
        <v>618</v>
      </c>
      <c r="N2264" s="28" t="s">
        <v>619</v>
      </c>
    </row>
    <row r="2265" spans="1:14">
      <c r="A2265" s="1" t="s">
        <v>1261</v>
      </c>
      <c r="B2265" s="1" t="s">
        <v>659</v>
      </c>
      <c r="C2265" s="230">
        <v>45903.291666666664</v>
      </c>
      <c r="D2265" s="230">
        <v>45903.291666666664</v>
      </c>
      <c r="E2265" s="230">
        <v>45903.301388888889</v>
      </c>
      <c r="F2265" s="255">
        <f t="shared" si="35"/>
        <v>9.7222222248092294E-3</v>
      </c>
      <c r="G2265" s="1" t="s">
        <v>613</v>
      </c>
      <c r="I2265" s="1" t="s">
        <v>614</v>
      </c>
      <c r="J2265" s="1" t="s">
        <v>615</v>
      </c>
      <c r="K2265" s="1" t="s">
        <v>616</v>
      </c>
      <c r="L2265" s="1" t="s">
        <v>617</v>
      </c>
      <c r="M2265" s="241" t="s">
        <v>618</v>
      </c>
      <c r="N2265" s="28" t="s">
        <v>619</v>
      </c>
    </row>
    <row r="2266" spans="1:14">
      <c r="A2266" s="225" t="s">
        <v>623</v>
      </c>
      <c r="B2266" s="28" t="s">
        <v>624</v>
      </c>
      <c r="C2266" s="230">
        <v>45903.406944444447</v>
      </c>
      <c r="D2266" s="230">
        <v>45903.406944444447</v>
      </c>
      <c r="E2266" s="230">
        <v>45903.604166666664</v>
      </c>
      <c r="F2266" s="255">
        <f t="shared" si="35"/>
        <v>0.19722222221753327</v>
      </c>
      <c r="G2266" s="225" t="s">
        <v>637</v>
      </c>
      <c r="H2266" s="225" t="s">
        <v>644</v>
      </c>
      <c r="I2266" s="225" t="s">
        <v>770</v>
      </c>
      <c r="J2266" s="225" t="s">
        <v>771</v>
      </c>
      <c r="K2266" s="1" t="s">
        <v>1264</v>
      </c>
      <c r="L2266" s="1" t="s">
        <v>773</v>
      </c>
      <c r="M2266" s="241" t="s">
        <v>774</v>
      </c>
      <c r="N2266" s="28" t="s">
        <v>1265</v>
      </c>
    </row>
    <row r="2267" spans="1:14">
      <c r="A2267" s="225" t="s">
        <v>623</v>
      </c>
      <c r="B2267" s="28" t="s">
        <v>630</v>
      </c>
      <c r="C2267" s="230">
        <v>45903.406944444447</v>
      </c>
      <c r="D2267" s="230">
        <v>45903.406944444447</v>
      </c>
      <c r="E2267" s="230">
        <v>45903.604166666664</v>
      </c>
      <c r="F2267" s="255">
        <f t="shared" si="35"/>
        <v>0.19722222221753327</v>
      </c>
      <c r="G2267" s="225" t="s">
        <v>637</v>
      </c>
      <c r="H2267" s="225" t="s">
        <v>644</v>
      </c>
      <c r="I2267" s="225" t="s">
        <v>770</v>
      </c>
      <c r="J2267" s="225" t="s">
        <v>771</v>
      </c>
      <c r="K2267" s="1" t="s">
        <v>1264</v>
      </c>
      <c r="L2267" s="1" t="s">
        <v>773</v>
      </c>
      <c r="M2267" s="241" t="s">
        <v>774</v>
      </c>
      <c r="N2267" s="28" t="s">
        <v>1265</v>
      </c>
    </row>
    <row r="2268" spans="1:14">
      <c r="A2268" s="225" t="s">
        <v>623</v>
      </c>
      <c r="B2268" s="28" t="s">
        <v>631</v>
      </c>
      <c r="C2268" s="230">
        <v>45903.406944444447</v>
      </c>
      <c r="D2268" s="230">
        <v>45903.406944444447</v>
      </c>
      <c r="E2268" s="230">
        <v>45903.604166666664</v>
      </c>
      <c r="F2268" s="255">
        <f t="shared" si="35"/>
        <v>0.19722222221753327</v>
      </c>
      <c r="G2268" s="225" t="s">
        <v>637</v>
      </c>
      <c r="H2268" s="225" t="s">
        <v>644</v>
      </c>
      <c r="I2268" s="225" t="s">
        <v>770</v>
      </c>
      <c r="J2268" s="225" t="s">
        <v>771</v>
      </c>
      <c r="K2268" s="1" t="s">
        <v>1264</v>
      </c>
      <c r="L2268" s="1" t="s">
        <v>773</v>
      </c>
      <c r="M2268" s="241" t="s">
        <v>774</v>
      </c>
      <c r="N2268" s="28" t="s">
        <v>1265</v>
      </c>
    </row>
    <row r="2269" spans="1:14">
      <c r="A2269" s="225" t="s">
        <v>623</v>
      </c>
      <c r="B2269" s="28" t="s">
        <v>632</v>
      </c>
      <c r="C2269" s="230">
        <v>45903.406944444447</v>
      </c>
      <c r="D2269" s="230">
        <v>45903.406944444447</v>
      </c>
      <c r="E2269" s="230">
        <v>45903.604166666664</v>
      </c>
      <c r="F2269" s="255">
        <f t="shared" si="35"/>
        <v>0.19722222221753327</v>
      </c>
      <c r="G2269" s="225" t="s">
        <v>637</v>
      </c>
      <c r="H2269" s="225" t="s">
        <v>644</v>
      </c>
      <c r="I2269" s="225" t="s">
        <v>770</v>
      </c>
      <c r="J2269" s="225" t="s">
        <v>771</v>
      </c>
      <c r="K2269" s="1" t="s">
        <v>1264</v>
      </c>
      <c r="L2269" s="1" t="s">
        <v>773</v>
      </c>
      <c r="M2269" s="241" t="s">
        <v>774</v>
      </c>
      <c r="N2269" s="28" t="s">
        <v>1265</v>
      </c>
    </row>
    <row r="2270" spans="1:14">
      <c r="A2270" s="225" t="s">
        <v>623</v>
      </c>
      <c r="B2270" s="28" t="s">
        <v>633</v>
      </c>
      <c r="C2270" s="230">
        <v>45903.406944444447</v>
      </c>
      <c r="D2270" s="230">
        <v>45903.406944444447</v>
      </c>
      <c r="E2270" s="230">
        <v>45903.604166666664</v>
      </c>
      <c r="F2270" s="255">
        <f t="shared" si="35"/>
        <v>0.19722222221753327</v>
      </c>
      <c r="G2270" s="225" t="s">
        <v>637</v>
      </c>
      <c r="H2270" s="225" t="s">
        <v>644</v>
      </c>
      <c r="I2270" s="225" t="s">
        <v>770</v>
      </c>
      <c r="J2270" s="225" t="s">
        <v>771</v>
      </c>
      <c r="K2270" s="1" t="s">
        <v>1264</v>
      </c>
      <c r="L2270" s="1" t="s">
        <v>773</v>
      </c>
      <c r="M2270" s="241" t="s">
        <v>774</v>
      </c>
      <c r="N2270" s="28" t="s">
        <v>1265</v>
      </c>
    </row>
    <row r="2271" spans="1:14">
      <c r="A2271" s="225" t="s">
        <v>634</v>
      </c>
      <c r="B2271" s="28" t="s">
        <v>630</v>
      </c>
      <c r="C2271" s="230">
        <v>45903.406944444447</v>
      </c>
      <c r="D2271" s="230">
        <v>45903.406944444447</v>
      </c>
      <c r="E2271" s="230">
        <v>45903.604166666664</v>
      </c>
      <c r="F2271" s="255">
        <f t="shared" si="35"/>
        <v>0.19722222221753327</v>
      </c>
      <c r="G2271" s="225" t="s">
        <v>637</v>
      </c>
      <c r="H2271" s="225" t="s">
        <v>644</v>
      </c>
      <c r="I2271" s="225" t="s">
        <v>770</v>
      </c>
      <c r="J2271" s="225" t="s">
        <v>771</v>
      </c>
      <c r="K2271" s="1" t="s">
        <v>1264</v>
      </c>
      <c r="L2271" s="1" t="s">
        <v>773</v>
      </c>
      <c r="M2271" s="241" t="s">
        <v>774</v>
      </c>
      <c r="N2271" s="28" t="s">
        <v>1265</v>
      </c>
    </row>
    <row r="2272" spans="1:14">
      <c r="A2272" s="225" t="s">
        <v>634</v>
      </c>
      <c r="B2272" s="28" t="s">
        <v>631</v>
      </c>
      <c r="C2272" s="230">
        <v>45903.406944444447</v>
      </c>
      <c r="D2272" s="230">
        <v>45903.406944444447</v>
      </c>
      <c r="E2272" s="230">
        <v>45903.604166666664</v>
      </c>
      <c r="F2272" s="255">
        <f t="shared" si="35"/>
        <v>0.19722222221753327</v>
      </c>
      <c r="G2272" s="225" t="s">
        <v>637</v>
      </c>
      <c r="H2272" s="225" t="s">
        <v>644</v>
      </c>
      <c r="I2272" s="225" t="s">
        <v>770</v>
      </c>
      <c r="J2272" s="225" t="s">
        <v>771</v>
      </c>
      <c r="K2272" s="1" t="s">
        <v>1264</v>
      </c>
      <c r="L2272" s="1" t="s">
        <v>773</v>
      </c>
      <c r="M2272" s="241" t="s">
        <v>774</v>
      </c>
      <c r="N2272" s="28" t="s">
        <v>1265</v>
      </c>
    </row>
    <row r="2273" spans="1:14">
      <c r="A2273" s="225" t="s">
        <v>634</v>
      </c>
      <c r="B2273" s="28" t="s">
        <v>632</v>
      </c>
      <c r="C2273" s="230">
        <v>45903.406944444447</v>
      </c>
      <c r="D2273" s="230">
        <v>45903.406944444447</v>
      </c>
      <c r="E2273" s="230">
        <v>45903.604166666664</v>
      </c>
      <c r="F2273" s="255">
        <f t="shared" si="35"/>
        <v>0.19722222221753327</v>
      </c>
      <c r="G2273" s="225" t="s">
        <v>637</v>
      </c>
      <c r="H2273" s="225" t="s">
        <v>644</v>
      </c>
      <c r="I2273" s="225" t="s">
        <v>770</v>
      </c>
      <c r="J2273" s="225" t="s">
        <v>771</v>
      </c>
      <c r="K2273" s="1" t="s">
        <v>1264</v>
      </c>
      <c r="L2273" s="1" t="s">
        <v>773</v>
      </c>
      <c r="M2273" s="241" t="s">
        <v>774</v>
      </c>
      <c r="N2273" s="28" t="s">
        <v>1265</v>
      </c>
    </row>
    <row r="2274" spans="1:14" s="237" customFormat="1">
      <c r="A2274" s="225" t="s">
        <v>634</v>
      </c>
      <c r="B2274" s="28" t="s">
        <v>633</v>
      </c>
      <c r="C2274" s="230">
        <v>45903.406944444447</v>
      </c>
      <c r="D2274" s="230">
        <v>45903.406944444447</v>
      </c>
      <c r="E2274" s="230">
        <v>45903.604166666664</v>
      </c>
      <c r="F2274" s="255">
        <f t="shared" si="35"/>
        <v>0.19722222221753327</v>
      </c>
      <c r="G2274" s="225" t="s">
        <v>637</v>
      </c>
      <c r="H2274" s="225" t="s">
        <v>644</v>
      </c>
      <c r="I2274" s="225" t="s">
        <v>770</v>
      </c>
      <c r="J2274" s="225" t="s">
        <v>771</v>
      </c>
      <c r="K2274" s="1" t="s">
        <v>1264</v>
      </c>
      <c r="L2274" s="1" t="s">
        <v>773</v>
      </c>
      <c r="M2274" s="241" t="s">
        <v>774</v>
      </c>
      <c r="N2274" s="28" t="s">
        <v>1265</v>
      </c>
    </row>
    <row r="2275" spans="1:14" s="237" customFormat="1">
      <c r="A2275" s="225" t="s">
        <v>634</v>
      </c>
      <c r="B2275" s="28" t="s">
        <v>624</v>
      </c>
      <c r="C2275" s="230">
        <v>45903.406944444447</v>
      </c>
      <c r="D2275" s="230">
        <v>45903.406944444447</v>
      </c>
      <c r="E2275" s="230">
        <v>45903.604166666664</v>
      </c>
      <c r="F2275" s="255">
        <f t="shared" si="35"/>
        <v>0.19722222221753327</v>
      </c>
      <c r="G2275" s="225" t="s">
        <v>637</v>
      </c>
      <c r="H2275" s="225" t="s">
        <v>644</v>
      </c>
      <c r="I2275" s="225" t="s">
        <v>770</v>
      </c>
      <c r="J2275" s="225" t="s">
        <v>771</v>
      </c>
      <c r="K2275" s="1" t="s">
        <v>1264</v>
      </c>
      <c r="L2275" s="1" t="s">
        <v>773</v>
      </c>
      <c r="M2275" s="241" t="s">
        <v>774</v>
      </c>
      <c r="N2275" s="28" t="s">
        <v>1265</v>
      </c>
    </row>
    <row r="2276" spans="1:14" s="237" customFormat="1">
      <c r="A2276" s="225" t="s">
        <v>929</v>
      </c>
      <c r="B2276" s="102" t="s">
        <v>930</v>
      </c>
      <c r="C2276" s="230">
        <v>45903.406944444447</v>
      </c>
      <c r="D2276" s="230">
        <v>45903.406944444447</v>
      </c>
      <c r="E2276" s="230">
        <v>45903.604166666664</v>
      </c>
      <c r="F2276" s="255">
        <f t="shared" si="35"/>
        <v>0.19722222221753327</v>
      </c>
      <c r="G2276" s="225" t="s">
        <v>637</v>
      </c>
      <c r="H2276" s="225" t="s">
        <v>644</v>
      </c>
      <c r="I2276" s="225" t="s">
        <v>770</v>
      </c>
      <c r="J2276" s="225" t="s">
        <v>771</v>
      </c>
      <c r="K2276" s="1" t="s">
        <v>1264</v>
      </c>
      <c r="L2276" s="1" t="s">
        <v>773</v>
      </c>
      <c r="M2276" s="241" t="s">
        <v>774</v>
      </c>
      <c r="N2276" s="28" t="s">
        <v>1265</v>
      </c>
    </row>
    <row r="2277" spans="1:14" s="237" customFormat="1">
      <c r="A2277" s="225" t="s">
        <v>929</v>
      </c>
      <c r="B2277" s="102" t="s">
        <v>630</v>
      </c>
      <c r="C2277" s="230">
        <v>45903.406944444447</v>
      </c>
      <c r="D2277" s="230">
        <v>45903.406944444447</v>
      </c>
      <c r="E2277" s="230">
        <v>45903.604166666664</v>
      </c>
      <c r="F2277" s="255">
        <f t="shared" si="35"/>
        <v>0.19722222221753327</v>
      </c>
      <c r="G2277" s="225" t="s">
        <v>637</v>
      </c>
      <c r="H2277" s="225" t="s">
        <v>644</v>
      </c>
      <c r="I2277" s="225" t="s">
        <v>770</v>
      </c>
      <c r="J2277" s="225" t="s">
        <v>771</v>
      </c>
      <c r="K2277" s="1" t="s">
        <v>1264</v>
      </c>
      <c r="L2277" s="1" t="s">
        <v>773</v>
      </c>
      <c r="M2277" s="241" t="s">
        <v>774</v>
      </c>
      <c r="N2277" s="28" t="s">
        <v>1265</v>
      </c>
    </row>
    <row r="2278" spans="1:14" s="237" customFormat="1">
      <c r="A2278" s="225" t="s">
        <v>929</v>
      </c>
      <c r="B2278" s="102" t="s">
        <v>624</v>
      </c>
      <c r="C2278" s="230">
        <v>45903.406944444447</v>
      </c>
      <c r="D2278" s="230">
        <v>45903.406944444447</v>
      </c>
      <c r="E2278" s="230">
        <v>45903.604166666664</v>
      </c>
      <c r="F2278" s="255">
        <f t="shared" si="35"/>
        <v>0.19722222221753327</v>
      </c>
      <c r="G2278" s="225" t="s">
        <v>637</v>
      </c>
      <c r="H2278" s="225" t="s">
        <v>644</v>
      </c>
      <c r="I2278" s="225" t="s">
        <v>770</v>
      </c>
      <c r="J2278" s="225" t="s">
        <v>771</v>
      </c>
      <c r="K2278" s="1" t="s">
        <v>1264</v>
      </c>
      <c r="L2278" s="1" t="s">
        <v>773</v>
      </c>
      <c r="M2278" s="241" t="s">
        <v>774</v>
      </c>
      <c r="N2278" s="28" t="s">
        <v>1265</v>
      </c>
    </row>
    <row r="2279" spans="1:14">
      <c r="A2279" s="232" t="s">
        <v>857</v>
      </c>
      <c r="B2279" s="243" t="s">
        <v>658</v>
      </c>
      <c r="C2279" s="234">
        <v>45903.442361111112</v>
      </c>
      <c r="D2279" s="234">
        <v>45903.442361111112</v>
      </c>
      <c r="E2279" s="234">
        <v>45903.456250000003</v>
      </c>
      <c r="F2279" s="288">
        <f t="shared" si="35"/>
        <v>1.3888888890505768E-2</v>
      </c>
      <c r="G2279" s="233" t="s">
        <v>708</v>
      </c>
      <c r="H2279" s="233"/>
      <c r="I2279" s="233" t="s">
        <v>598</v>
      </c>
      <c r="J2279" s="233" t="s">
        <v>598</v>
      </c>
      <c r="K2279" s="236" t="s">
        <v>1262</v>
      </c>
      <c r="L2279" s="233" t="s">
        <v>627</v>
      </c>
      <c r="M2279" s="243" t="s">
        <v>1257</v>
      </c>
      <c r="N2279" s="243" t="s">
        <v>1258</v>
      </c>
    </row>
    <row r="2280" spans="1:14">
      <c r="A2280" s="232" t="s">
        <v>857</v>
      </c>
      <c r="B2280" s="243" t="s">
        <v>651</v>
      </c>
      <c r="C2280" s="234">
        <v>45903.442361111112</v>
      </c>
      <c r="D2280" s="234">
        <v>45903.442361111112</v>
      </c>
      <c r="E2280" s="234">
        <v>45903.456250000003</v>
      </c>
      <c r="F2280" s="288">
        <f t="shared" si="35"/>
        <v>1.3888888890505768E-2</v>
      </c>
      <c r="G2280" s="233" t="s">
        <v>708</v>
      </c>
      <c r="H2280" s="233"/>
      <c r="I2280" s="233" t="s">
        <v>598</v>
      </c>
      <c r="J2280" s="233" t="s">
        <v>598</v>
      </c>
      <c r="K2280" s="236" t="s">
        <v>1262</v>
      </c>
      <c r="L2280" s="233" t="s">
        <v>627</v>
      </c>
      <c r="M2280" s="243" t="s">
        <v>1257</v>
      </c>
      <c r="N2280" s="243" t="s">
        <v>1258</v>
      </c>
    </row>
    <row r="2281" spans="1:14">
      <c r="A2281" s="232" t="s">
        <v>857</v>
      </c>
      <c r="B2281" s="243" t="s">
        <v>659</v>
      </c>
      <c r="C2281" s="234">
        <v>45903.442361111112</v>
      </c>
      <c r="D2281" s="234">
        <v>45903.442361111112</v>
      </c>
      <c r="E2281" s="234">
        <v>45903.456250000003</v>
      </c>
      <c r="F2281" s="288">
        <f t="shared" si="35"/>
        <v>1.3888888890505768E-2</v>
      </c>
      <c r="G2281" s="233" t="s">
        <v>708</v>
      </c>
      <c r="H2281" s="233"/>
      <c r="I2281" s="233" t="s">
        <v>598</v>
      </c>
      <c r="J2281" s="233" t="s">
        <v>598</v>
      </c>
      <c r="K2281" s="236" t="s">
        <v>1262</v>
      </c>
      <c r="L2281" s="233" t="s">
        <v>627</v>
      </c>
      <c r="M2281" s="243" t="s">
        <v>1257</v>
      </c>
      <c r="N2281" s="243" t="s">
        <v>1258</v>
      </c>
    </row>
    <row r="2282" spans="1:14">
      <c r="A2282" s="232" t="s">
        <v>857</v>
      </c>
      <c r="B2282" s="243" t="s">
        <v>622</v>
      </c>
      <c r="C2282" s="234">
        <v>45903.442361111112</v>
      </c>
      <c r="D2282" s="234">
        <v>45903.442361111112</v>
      </c>
      <c r="E2282" s="234">
        <v>45903.456250000003</v>
      </c>
      <c r="F2282" s="288">
        <f t="shared" si="35"/>
        <v>1.3888888890505768E-2</v>
      </c>
      <c r="G2282" s="233" t="s">
        <v>708</v>
      </c>
      <c r="H2282" s="233"/>
      <c r="I2282" s="233" t="s">
        <v>598</v>
      </c>
      <c r="J2282" s="233" t="s">
        <v>598</v>
      </c>
      <c r="K2282" s="236" t="s">
        <v>1262</v>
      </c>
      <c r="L2282" s="233" t="s">
        <v>627</v>
      </c>
      <c r="M2282" s="243" t="s">
        <v>1257</v>
      </c>
      <c r="N2282" s="243" t="s">
        <v>1258</v>
      </c>
    </row>
    <row r="2283" spans="1:14">
      <c r="A2283" s="233" t="s">
        <v>861</v>
      </c>
      <c r="B2283" s="233" t="s">
        <v>651</v>
      </c>
      <c r="C2283" s="234">
        <v>45903.458333333336</v>
      </c>
      <c r="D2283" s="234">
        <v>45903.458333333336</v>
      </c>
      <c r="E2283" s="234">
        <v>45903.472916666666</v>
      </c>
      <c r="F2283" s="288">
        <f t="shared" si="35"/>
        <v>1.4583333329937886E-2</v>
      </c>
      <c r="G2283" s="233" t="s">
        <v>708</v>
      </c>
      <c r="H2283" s="233"/>
      <c r="I2283" s="233" t="s">
        <v>598</v>
      </c>
      <c r="J2283" s="233" t="s">
        <v>598</v>
      </c>
      <c r="K2283" s="236" t="s">
        <v>1262</v>
      </c>
      <c r="L2283" s="233" t="s">
        <v>627</v>
      </c>
      <c r="M2283" s="243" t="s">
        <v>1257</v>
      </c>
      <c r="N2283" s="243" t="s">
        <v>1258</v>
      </c>
    </row>
    <row r="2284" spans="1:14">
      <c r="A2284" s="233" t="s">
        <v>861</v>
      </c>
      <c r="B2284" s="233" t="s">
        <v>658</v>
      </c>
      <c r="C2284" s="234">
        <v>45903.458333333336</v>
      </c>
      <c r="D2284" s="234">
        <v>45903.458333333336</v>
      </c>
      <c r="E2284" s="234">
        <v>45903.472916666666</v>
      </c>
      <c r="F2284" s="288">
        <f t="shared" si="35"/>
        <v>1.4583333329937886E-2</v>
      </c>
      <c r="G2284" s="233" t="s">
        <v>708</v>
      </c>
      <c r="H2284" s="233"/>
      <c r="I2284" s="233" t="s">
        <v>598</v>
      </c>
      <c r="J2284" s="233" t="s">
        <v>598</v>
      </c>
      <c r="K2284" s="236" t="s">
        <v>1262</v>
      </c>
      <c r="L2284" s="233" t="s">
        <v>627</v>
      </c>
      <c r="M2284" s="243" t="s">
        <v>1257</v>
      </c>
      <c r="N2284" s="243" t="s">
        <v>1258</v>
      </c>
    </row>
    <row r="2285" spans="1:14">
      <c r="A2285" s="232" t="s">
        <v>857</v>
      </c>
      <c r="B2285" s="243" t="s">
        <v>659</v>
      </c>
      <c r="C2285" s="234">
        <v>45903.56458327546</v>
      </c>
      <c r="D2285" s="234">
        <v>45903.56458327546</v>
      </c>
      <c r="E2285" s="234">
        <v>45903.573611053238</v>
      </c>
      <c r="F2285" s="288">
        <f t="shared" si="35"/>
        <v>9.0277777781011537E-3</v>
      </c>
      <c r="G2285" s="233" t="s">
        <v>708</v>
      </c>
      <c r="H2285" s="233"/>
      <c r="I2285" s="233" t="s">
        <v>598</v>
      </c>
      <c r="J2285" s="233" t="s">
        <v>598</v>
      </c>
      <c r="K2285" s="236" t="s">
        <v>1266</v>
      </c>
      <c r="L2285" s="233" t="s">
        <v>627</v>
      </c>
      <c r="M2285" s="243" t="s">
        <v>1257</v>
      </c>
      <c r="N2285" s="243" t="s">
        <v>1258</v>
      </c>
    </row>
    <row r="2286" spans="1:14">
      <c r="A2286" s="232" t="s">
        <v>857</v>
      </c>
      <c r="B2286" s="243" t="s">
        <v>622</v>
      </c>
      <c r="C2286" s="234">
        <v>45903.56458327546</v>
      </c>
      <c r="D2286" s="234">
        <v>45903.56458327546</v>
      </c>
      <c r="E2286" s="234">
        <v>45903.573611053238</v>
      </c>
      <c r="F2286" s="288">
        <f t="shared" si="35"/>
        <v>9.0277777781011537E-3</v>
      </c>
      <c r="G2286" s="233" t="s">
        <v>708</v>
      </c>
      <c r="H2286" s="233"/>
      <c r="I2286" s="233" t="s">
        <v>598</v>
      </c>
      <c r="J2286" s="233" t="s">
        <v>598</v>
      </c>
      <c r="K2286" s="236" t="s">
        <v>1266</v>
      </c>
      <c r="L2286" s="233" t="s">
        <v>627</v>
      </c>
      <c r="M2286" s="243" t="s">
        <v>1257</v>
      </c>
      <c r="N2286" s="243" t="s">
        <v>1258</v>
      </c>
    </row>
    <row r="2287" spans="1:14">
      <c r="A2287" s="233" t="s">
        <v>861</v>
      </c>
      <c r="B2287" s="233" t="s">
        <v>651</v>
      </c>
      <c r="C2287" s="234">
        <v>45903.56458327546</v>
      </c>
      <c r="D2287" s="234">
        <v>45903.56458327546</v>
      </c>
      <c r="E2287" s="234">
        <v>45903.573611053238</v>
      </c>
      <c r="F2287" s="288">
        <f t="shared" si="35"/>
        <v>9.0277777781011537E-3</v>
      </c>
      <c r="G2287" s="233" t="s">
        <v>708</v>
      </c>
      <c r="H2287" s="233"/>
      <c r="I2287" s="233" t="s">
        <v>598</v>
      </c>
      <c r="J2287" s="233" t="s">
        <v>598</v>
      </c>
      <c r="K2287" s="236" t="s">
        <v>1266</v>
      </c>
      <c r="L2287" s="233" t="s">
        <v>627</v>
      </c>
      <c r="M2287" s="243" t="s">
        <v>1257</v>
      </c>
      <c r="N2287" s="243" t="s">
        <v>1258</v>
      </c>
    </row>
    <row r="2288" spans="1:14">
      <c r="A2288" s="233" t="s">
        <v>861</v>
      </c>
      <c r="B2288" s="233" t="s">
        <v>658</v>
      </c>
      <c r="C2288" s="234">
        <v>45903.56458327546</v>
      </c>
      <c r="D2288" s="234">
        <v>45903.56458327546</v>
      </c>
      <c r="E2288" s="234">
        <v>45903.573611053238</v>
      </c>
      <c r="F2288" s="288">
        <f t="shared" si="35"/>
        <v>9.0277777781011537E-3</v>
      </c>
      <c r="G2288" s="233" t="s">
        <v>708</v>
      </c>
      <c r="H2288" s="233"/>
      <c r="I2288" s="233" t="s">
        <v>598</v>
      </c>
      <c r="J2288" s="233" t="s">
        <v>598</v>
      </c>
      <c r="K2288" s="236" t="s">
        <v>1266</v>
      </c>
      <c r="L2288" s="233" t="s">
        <v>627</v>
      </c>
      <c r="M2288" s="243" t="s">
        <v>1257</v>
      </c>
      <c r="N2288" s="243" t="s">
        <v>1258</v>
      </c>
    </row>
    <row r="2289" spans="1:14">
      <c r="A2289" s="232" t="s">
        <v>860</v>
      </c>
      <c r="B2289" s="243" t="s">
        <v>658</v>
      </c>
      <c r="C2289" s="234">
        <v>45903.56458327546</v>
      </c>
      <c r="D2289" s="234">
        <v>45903.56458327546</v>
      </c>
      <c r="E2289" s="234">
        <v>45903.573611053238</v>
      </c>
      <c r="F2289" s="288">
        <f t="shared" si="35"/>
        <v>9.0277777781011537E-3</v>
      </c>
      <c r="G2289" s="233" t="s">
        <v>708</v>
      </c>
      <c r="H2289" s="233"/>
      <c r="I2289" s="233" t="s">
        <v>598</v>
      </c>
      <c r="J2289" s="233" t="s">
        <v>598</v>
      </c>
      <c r="K2289" s="236" t="s">
        <v>1266</v>
      </c>
      <c r="L2289" s="233" t="s">
        <v>627</v>
      </c>
      <c r="M2289" s="243" t="s">
        <v>1257</v>
      </c>
      <c r="N2289" s="243" t="s">
        <v>1258</v>
      </c>
    </row>
    <row r="2290" spans="1:14" ht="13.9" customHeight="1">
      <c r="A2290" s="232" t="s">
        <v>860</v>
      </c>
      <c r="B2290" s="243" t="s">
        <v>651</v>
      </c>
      <c r="C2290" s="234">
        <v>45903.56458327546</v>
      </c>
      <c r="D2290" s="234">
        <v>45903.56458327546</v>
      </c>
      <c r="E2290" s="234">
        <v>45903.573611053238</v>
      </c>
      <c r="F2290" s="288">
        <f t="shared" si="35"/>
        <v>9.0277777781011537E-3</v>
      </c>
      <c r="G2290" s="233" t="s">
        <v>708</v>
      </c>
      <c r="H2290" s="233"/>
      <c r="I2290" s="233" t="s">
        <v>598</v>
      </c>
      <c r="J2290" s="233" t="s">
        <v>598</v>
      </c>
      <c r="K2290" s="236" t="s">
        <v>1266</v>
      </c>
      <c r="L2290" s="233" t="s">
        <v>627</v>
      </c>
      <c r="M2290" s="243" t="s">
        <v>1257</v>
      </c>
      <c r="N2290" s="243" t="s">
        <v>1258</v>
      </c>
    </row>
    <row r="2291" spans="1:14">
      <c r="A2291" s="232" t="s">
        <v>860</v>
      </c>
      <c r="B2291" s="243" t="s">
        <v>659</v>
      </c>
      <c r="C2291" s="234">
        <v>45903.56458327546</v>
      </c>
      <c r="D2291" s="234">
        <v>45903.56458327546</v>
      </c>
      <c r="E2291" s="234">
        <v>45903.573611053238</v>
      </c>
      <c r="F2291" s="288">
        <f t="shared" si="35"/>
        <v>9.0277777781011537E-3</v>
      </c>
      <c r="G2291" s="233" t="s">
        <v>708</v>
      </c>
      <c r="H2291" s="233"/>
      <c r="I2291" s="233" t="s">
        <v>598</v>
      </c>
      <c r="J2291" s="233" t="s">
        <v>598</v>
      </c>
      <c r="K2291" s="236" t="s">
        <v>1266</v>
      </c>
      <c r="L2291" s="233" t="s">
        <v>627</v>
      </c>
      <c r="M2291" s="243" t="s">
        <v>1257</v>
      </c>
      <c r="N2291" s="243" t="s">
        <v>1258</v>
      </c>
    </row>
    <row r="2292" spans="1:14">
      <c r="A2292" s="232" t="s">
        <v>860</v>
      </c>
      <c r="B2292" s="243" t="s">
        <v>622</v>
      </c>
      <c r="C2292" s="234">
        <v>45903.56458327546</v>
      </c>
      <c r="D2292" s="234">
        <v>45903.56458327546</v>
      </c>
      <c r="E2292" s="234">
        <v>45903.573611053238</v>
      </c>
      <c r="F2292" s="288">
        <f t="shared" si="35"/>
        <v>9.0277777781011537E-3</v>
      </c>
      <c r="G2292" s="233" t="s">
        <v>708</v>
      </c>
      <c r="H2292" s="233"/>
      <c r="I2292" s="233" t="s">
        <v>598</v>
      </c>
      <c r="J2292" s="233" t="s">
        <v>598</v>
      </c>
      <c r="K2292" s="236" t="s">
        <v>1266</v>
      </c>
      <c r="L2292" s="233" t="s">
        <v>627</v>
      </c>
      <c r="M2292" s="243" t="s">
        <v>1257</v>
      </c>
      <c r="N2292" s="243" t="s">
        <v>1258</v>
      </c>
    </row>
    <row r="2293" spans="1:14">
      <c r="A2293" s="232" t="s">
        <v>857</v>
      </c>
      <c r="B2293" s="243" t="s">
        <v>658</v>
      </c>
      <c r="C2293" s="234">
        <v>45903.564583333333</v>
      </c>
      <c r="D2293" s="234">
        <v>45903.564583333333</v>
      </c>
      <c r="E2293" s="234">
        <v>45903.573611111111</v>
      </c>
      <c r="F2293" s="288">
        <f t="shared" si="35"/>
        <v>9.0277777781011537E-3</v>
      </c>
      <c r="G2293" s="233" t="s">
        <v>708</v>
      </c>
      <c r="H2293" s="233"/>
      <c r="I2293" s="233" t="s">
        <v>598</v>
      </c>
      <c r="J2293" s="233" t="s">
        <v>598</v>
      </c>
      <c r="K2293" s="236" t="s">
        <v>1266</v>
      </c>
      <c r="L2293" s="233" t="s">
        <v>627</v>
      </c>
      <c r="M2293" s="243" t="s">
        <v>1257</v>
      </c>
      <c r="N2293" s="243" t="s">
        <v>1258</v>
      </c>
    </row>
    <row r="2294" spans="1:14">
      <c r="A2294" s="232" t="s">
        <v>857</v>
      </c>
      <c r="B2294" s="243" t="s">
        <v>651</v>
      </c>
      <c r="C2294" s="234">
        <v>45903.564583333333</v>
      </c>
      <c r="D2294" s="234">
        <v>45903.564583333333</v>
      </c>
      <c r="E2294" s="234">
        <v>45903.573611111111</v>
      </c>
      <c r="F2294" s="288">
        <f t="shared" si="35"/>
        <v>9.0277777781011537E-3</v>
      </c>
      <c r="G2294" s="233" t="s">
        <v>708</v>
      </c>
      <c r="H2294" s="233"/>
      <c r="I2294" s="233" t="s">
        <v>598</v>
      </c>
      <c r="J2294" s="233" t="s">
        <v>598</v>
      </c>
      <c r="K2294" s="236" t="s">
        <v>1266</v>
      </c>
      <c r="L2294" s="233" t="s">
        <v>627</v>
      </c>
      <c r="M2294" s="243" t="s">
        <v>1257</v>
      </c>
      <c r="N2294" s="243" t="s">
        <v>1258</v>
      </c>
    </row>
    <row r="2295" spans="1:14" s="237" customFormat="1">
      <c r="A2295" s="289" t="s">
        <v>855</v>
      </c>
      <c r="B2295" s="289" t="s">
        <v>658</v>
      </c>
      <c r="C2295" s="234">
        <v>45903.580555555556</v>
      </c>
      <c r="D2295" s="234">
        <v>45903.580555555556</v>
      </c>
      <c r="E2295" s="234">
        <v>45903.597222222219</v>
      </c>
      <c r="F2295" s="288">
        <f t="shared" si="35"/>
        <v>1.6666666662786156E-2</v>
      </c>
      <c r="G2295" s="233" t="s">
        <v>708</v>
      </c>
      <c r="H2295" s="233"/>
      <c r="I2295" s="233" t="s">
        <v>598</v>
      </c>
      <c r="J2295" s="233" t="s">
        <v>598</v>
      </c>
      <c r="K2295" s="236" t="s">
        <v>1266</v>
      </c>
      <c r="L2295" s="233" t="s">
        <v>627</v>
      </c>
      <c r="M2295" s="243" t="s">
        <v>1257</v>
      </c>
      <c r="N2295" s="243" t="s">
        <v>1258</v>
      </c>
    </row>
    <row r="2296" spans="1:14" s="237" customFormat="1">
      <c r="A2296" s="289" t="s">
        <v>855</v>
      </c>
      <c r="B2296" s="289" t="s">
        <v>651</v>
      </c>
      <c r="C2296" s="234">
        <v>45903.580555555556</v>
      </c>
      <c r="D2296" s="234">
        <v>45903.580555555556</v>
      </c>
      <c r="E2296" s="234">
        <v>45903.597222222219</v>
      </c>
      <c r="F2296" s="288">
        <f t="shared" ref="F2296:F2346" si="36">E2296-D2296</f>
        <v>1.6666666662786156E-2</v>
      </c>
      <c r="G2296" s="233" t="s">
        <v>708</v>
      </c>
      <c r="H2296" s="233"/>
      <c r="I2296" s="233" t="s">
        <v>598</v>
      </c>
      <c r="J2296" s="233" t="s">
        <v>598</v>
      </c>
      <c r="K2296" s="236" t="s">
        <v>1266</v>
      </c>
      <c r="L2296" s="233" t="s">
        <v>627</v>
      </c>
      <c r="M2296" s="243" t="s">
        <v>1257</v>
      </c>
      <c r="N2296" s="243" t="s">
        <v>1258</v>
      </c>
    </row>
    <row r="2297" spans="1:14" s="237" customFormat="1">
      <c r="A2297" s="289" t="s">
        <v>855</v>
      </c>
      <c r="B2297" s="289" t="s">
        <v>612</v>
      </c>
      <c r="C2297" s="234">
        <v>45903.580555555556</v>
      </c>
      <c r="D2297" s="234">
        <v>45903.580555555556</v>
      </c>
      <c r="E2297" s="234">
        <v>45903.597222222219</v>
      </c>
      <c r="F2297" s="288">
        <f t="shared" si="36"/>
        <v>1.6666666662786156E-2</v>
      </c>
      <c r="G2297" s="233" t="s">
        <v>708</v>
      </c>
      <c r="H2297" s="233"/>
      <c r="I2297" s="233" t="s">
        <v>598</v>
      </c>
      <c r="J2297" s="233" t="s">
        <v>598</v>
      </c>
      <c r="K2297" s="236" t="s">
        <v>1266</v>
      </c>
      <c r="L2297" s="233" t="s">
        <v>627</v>
      </c>
      <c r="M2297" s="243" t="s">
        <v>1257</v>
      </c>
      <c r="N2297" s="243" t="s">
        <v>1258</v>
      </c>
    </row>
    <row r="2298" spans="1:14" s="237" customFormat="1">
      <c r="A2298" s="289" t="s">
        <v>855</v>
      </c>
      <c r="B2298" s="243" t="s">
        <v>622</v>
      </c>
      <c r="C2298" s="234">
        <v>45903.580555555556</v>
      </c>
      <c r="D2298" s="234">
        <v>45903.580555555556</v>
      </c>
      <c r="E2298" s="234">
        <v>45903.597222222219</v>
      </c>
      <c r="F2298" s="288">
        <f t="shared" si="36"/>
        <v>1.6666666662786156E-2</v>
      </c>
      <c r="G2298" s="233" t="s">
        <v>708</v>
      </c>
      <c r="H2298" s="233"/>
      <c r="I2298" s="233" t="s">
        <v>598</v>
      </c>
      <c r="J2298" s="233" t="s">
        <v>598</v>
      </c>
      <c r="K2298" s="236" t="s">
        <v>1266</v>
      </c>
      <c r="L2298" s="233" t="s">
        <v>627</v>
      </c>
      <c r="M2298" s="243" t="s">
        <v>1257</v>
      </c>
      <c r="N2298" s="243" t="s">
        <v>1258</v>
      </c>
    </row>
    <row r="2299" spans="1:14" s="237" customFormat="1">
      <c r="A2299" s="233" t="s">
        <v>856</v>
      </c>
      <c r="B2299" s="233" t="s">
        <v>658</v>
      </c>
      <c r="C2299" s="234">
        <v>45903.580555555556</v>
      </c>
      <c r="D2299" s="234">
        <v>45903.580555555556</v>
      </c>
      <c r="E2299" s="234">
        <v>45903.597222222219</v>
      </c>
      <c r="F2299" s="288">
        <f t="shared" si="36"/>
        <v>1.6666666662786156E-2</v>
      </c>
      <c r="G2299" s="233" t="s">
        <v>708</v>
      </c>
      <c r="H2299" s="233"/>
      <c r="I2299" s="233" t="s">
        <v>598</v>
      </c>
      <c r="J2299" s="233" t="s">
        <v>598</v>
      </c>
      <c r="K2299" s="236" t="s">
        <v>1266</v>
      </c>
      <c r="L2299" s="233" t="s">
        <v>627</v>
      </c>
      <c r="M2299" s="243" t="s">
        <v>1257</v>
      </c>
      <c r="N2299" s="243" t="s">
        <v>1258</v>
      </c>
    </row>
    <row r="2300" spans="1:14" s="237" customFormat="1">
      <c r="A2300" s="233" t="s">
        <v>856</v>
      </c>
      <c r="B2300" s="233" t="s">
        <v>651</v>
      </c>
      <c r="C2300" s="234">
        <v>45903.580555555556</v>
      </c>
      <c r="D2300" s="234">
        <v>45903.580555555556</v>
      </c>
      <c r="E2300" s="234">
        <v>45903.597222222219</v>
      </c>
      <c r="F2300" s="288">
        <f t="shared" si="36"/>
        <v>1.6666666662786156E-2</v>
      </c>
      <c r="G2300" s="233" t="s">
        <v>708</v>
      </c>
      <c r="H2300" s="233"/>
      <c r="I2300" s="233" t="s">
        <v>598</v>
      </c>
      <c r="J2300" s="233" t="s">
        <v>598</v>
      </c>
      <c r="K2300" s="236" t="s">
        <v>1266</v>
      </c>
      <c r="L2300" s="233" t="s">
        <v>627</v>
      </c>
      <c r="M2300" s="243" t="s">
        <v>1257</v>
      </c>
      <c r="N2300" s="243" t="s">
        <v>1258</v>
      </c>
    </row>
    <row r="2301" spans="1:14" s="237" customFormat="1">
      <c r="A2301" s="239" t="s">
        <v>704</v>
      </c>
      <c r="B2301" s="239" t="s">
        <v>612</v>
      </c>
      <c r="C2301" s="234">
        <v>45903.580555555556</v>
      </c>
      <c r="D2301" s="234">
        <v>45903.580555555556</v>
      </c>
      <c r="E2301" s="234">
        <v>45903.597222222219</v>
      </c>
      <c r="F2301" s="288">
        <f t="shared" si="36"/>
        <v>1.6666666662786156E-2</v>
      </c>
      <c r="G2301" s="233" t="s">
        <v>708</v>
      </c>
      <c r="H2301" s="233"/>
      <c r="I2301" s="233" t="s">
        <v>598</v>
      </c>
      <c r="J2301" s="233" t="s">
        <v>598</v>
      </c>
      <c r="K2301" s="236" t="s">
        <v>1266</v>
      </c>
      <c r="L2301" s="233" t="s">
        <v>627</v>
      </c>
      <c r="M2301" s="243" t="s">
        <v>1257</v>
      </c>
      <c r="N2301" s="243" t="s">
        <v>1258</v>
      </c>
    </row>
    <row r="2302" spans="1:14" s="237" customFormat="1">
      <c r="A2302" s="239" t="s">
        <v>704</v>
      </c>
      <c r="B2302" s="239" t="s">
        <v>651</v>
      </c>
      <c r="C2302" s="234">
        <v>45903.580555555556</v>
      </c>
      <c r="D2302" s="234">
        <v>45903.580555555556</v>
      </c>
      <c r="E2302" s="234">
        <v>45903.597222222219</v>
      </c>
      <c r="F2302" s="288">
        <f t="shared" si="36"/>
        <v>1.6666666662786156E-2</v>
      </c>
      <c r="G2302" s="233" t="s">
        <v>708</v>
      </c>
      <c r="H2302" s="233"/>
      <c r="I2302" s="233" t="s">
        <v>598</v>
      </c>
      <c r="J2302" s="233" t="s">
        <v>598</v>
      </c>
      <c r="K2302" s="236" t="s">
        <v>1266</v>
      </c>
      <c r="L2302" s="233" t="s">
        <v>627</v>
      </c>
      <c r="M2302" s="243" t="s">
        <v>1257</v>
      </c>
      <c r="N2302" s="243" t="s">
        <v>1258</v>
      </c>
    </row>
    <row r="2303" spans="1:14" s="237" customFormat="1">
      <c r="A2303" s="239" t="s">
        <v>704</v>
      </c>
      <c r="B2303" s="243" t="s">
        <v>622</v>
      </c>
      <c r="C2303" s="234">
        <v>45903.580555555556</v>
      </c>
      <c r="D2303" s="234">
        <v>45903.580555555556</v>
      </c>
      <c r="E2303" s="234">
        <v>45903.597222222219</v>
      </c>
      <c r="F2303" s="288">
        <f t="shared" si="36"/>
        <v>1.6666666662786156E-2</v>
      </c>
      <c r="G2303" s="233" t="s">
        <v>708</v>
      </c>
      <c r="H2303" s="233"/>
      <c r="I2303" s="233" t="s">
        <v>598</v>
      </c>
      <c r="J2303" s="233" t="s">
        <v>598</v>
      </c>
      <c r="K2303" s="236" t="s">
        <v>1266</v>
      </c>
      <c r="L2303" s="233" t="s">
        <v>627</v>
      </c>
      <c r="M2303" s="243" t="s">
        <v>1257</v>
      </c>
      <c r="N2303" s="243" t="s">
        <v>1258</v>
      </c>
    </row>
    <row r="2304" spans="1:14" s="237" customFormat="1">
      <c r="A2304" s="239" t="s">
        <v>704</v>
      </c>
      <c r="B2304" s="233" t="s">
        <v>658</v>
      </c>
      <c r="C2304" s="234">
        <v>45903.580555555556</v>
      </c>
      <c r="D2304" s="234">
        <v>45903.580555555556</v>
      </c>
      <c r="E2304" s="234">
        <v>45903.597222222219</v>
      </c>
      <c r="F2304" s="288">
        <f t="shared" si="36"/>
        <v>1.6666666662786156E-2</v>
      </c>
      <c r="G2304" s="233" t="s">
        <v>708</v>
      </c>
      <c r="H2304" s="233"/>
      <c r="I2304" s="233" t="s">
        <v>598</v>
      </c>
      <c r="J2304" s="233" t="s">
        <v>598</v>
      </c>
      <c r="K2304" s="236" t="s">
        <v>1266</v>
      </c>
      <c r="L2304" s="233" t="s">
        <v>627</v>
      </c>
      <c r="M2304" s="243" t="s">
        <v>1257</v>
      </c>
      <c r="N2304" s="243" t="s">
        <v>1258</v>
      </c>
    </row>
    <row r="2305" spans="1:14" s="237" customFormat="1">
      <c r="A2305" s="222" t="s">
        <v>857</v>
      </c>
      <c r="B2305" s="222" t="s">
        <v>658</v>
      </c>
      <c r="C2305" s="230">
        <v>45903.666666666664</v>
      </c>
      <c r="D2305" s="230">
        <v>45903.666666666664</v>
      </c>
      <c r="E2305" s="230">
        <v>45903.726388888892</v>
      </c>
      <c r="F2305" s="255">
        <f t="shared" si="36"/>
        <v>5.9722222227719612E-2</v>
      </c>
      <c r="G2305" s="225" t="s">
        <v>637</v>
      </c>
      <c r="H2305" s="225" t="s">
        <v>644</v>
      </c>
      <c r="I2305" s="225" t="s">
        <v>770</v>
      </c>
      <c r="J2305" s="225" t="s">
        <v>771</v>
      </c>
      <c r="K2305" s="1" t="s">
        <v>1267</v>
      </c>
      <c r="L2305" s="1" t="s">
        <v>773</v>
      </c>
      <c r="M2305" s="241" t="s">
        <v>774</v>
      </c>
      <c r="N2305" s="28" t="s">
        <v>1268</v>
      </c>
    </row>
    <row r="2306" spans="1:14" s="237" customFormat="1">
      <c r="A2306" s="222" t="s">
        <v>857</v>
      </c>
      <c r="B2306" s="222" t="s">
        <v>651</v>
      </c>
      <c r="C2306" s="230">
        <v>45903.666666666664</v>
      </c>
      <c r="D2306" s="230">
        <v>45903.666666666664</v>
      </c>
      <c r="E2306" s="230">
        <v>45903.726388888892</v>
      </c>
      <c r="F2306" s="255">
        <f t="shared" si="36"/>
        <v>5.9722222227719612E-2</v>
      </c>
      <c r="G2306" s="225" t="s">
        <v>637</v>
      </c>
      <c r="H2306" s="225" t="s">
        <v>644</v>
      </c>
      <c r="I2306" s="225" t="s">
        <v>770</v>
      </c>
      <c r="J2306" s="225" t="s">
        <v>771</v>
      </c>
      <c r="K2306" s="1" t="s">
        <v>1267</v>
      </c>
      <c r="L2306" s="1" t="s">
        <v>773</v>
      </c>
      <c r="M2306" s="241" t="s">
        <v>774</v>
      </c>
      <c r="N2306" s="28" t="s">
        <v>1268</v>
      </c>
    </row>
    <row r="2307" spans="1:14">
      <c r="A2307" s="225" t="s">
        <v>857</v>
      </c>
      <c r="B2307" s="28" t="s">
        <v>659</v>
      </c>
      <c r="C2307" s="230">
        <v>45903.666666666664</v>
      </c>
      <c r="D2307" s="230">
        <v>45903.666666666664</v>
      </c>
      <c r="E2307" s="230">
        <v>45903.726388888892</v>
      </c>
      <c r="F2307" s="255">
        <f t="shared" si="36"/>
        <v>5.9722222227719612E-2</v>
      </c>
      <c r="G2307" s="225" t="s">
        <v>637</v>
      </c>
      <c r="H2307" s="225" t="s">
        <v>644</v>
      </c>
      <c r="I2307" s="225" t="s">
        <v>770</v>
      </c>
      <c r="J2307" s="225" t="s">
        <v>771</v>
      </c>
      <c r="K2307" s="1" t="s">
        <v>1267</v>
      </c>
      <c r="L2307" s="1" t="s">
        <v>773</v>
      </c>
      <c r="M2307" s="241" t="s">
        <v>774</v>
      </c>
      <c r="N2307" s="28" t="s">
        <v>1268</v>
      </c>
    </row>
    <row r="2308" spans="1:14">
      <c r="A2308" s="225" t="s">
        <v>857</v>
      </c>
      <c r="B2308" s="28" t="s">
        <v>622</v>
      </c>
      <c r="C2308" s="230">
        <v>45903.666666666664</v>
      </c>
      <c r="D2308" s="230">
        <v>45903.666666666664</v>
      </c>
      <c r="E2308" s="230">
        <v>45903.726388888892</v>
      </c>
      <c r="F2308" s="255">
        <f t="shared" si="36"/>
        <v>5.9722222227719612E-2</v>
      </c>
      <c r="G2308" s="225" t="s">
        <v>637</v>
      </c>
      <c r="H2308" s="225" t="s">
        <v>644</v>
      </c>
      <c r="I2308" s="225" t="s">
        <v>770</v>
      </c>
      <c r="J2308" s="225" t="s">
        <v>771</v>
      </c>
      <c r="K2308" s="1" t="s">
        <v>1267</v>
      </c>
      <c r="L2308" s="1" t="s">
        <v>773</v>
      </c>
      <c r="M2308" s="241" t="s">
        <v>774</v>
      </c>
      <c r="N2308" s="28" t="s">
        <v>1268</v>
      </c>
    </row>
    <row r="2309" spans="1:14">
      <c r="A2309" s="225" t="s">
        <v>861</v>
      </c>
      <c r="B2309" s="28" t="s">
        <v>651</v>
      </c>
      <c r="C2309" s="230">
        <v>45903.666666666664</v>
      </c>
      <c r="D2309" s="230">
        <v>45903.666666666664</v>
      </c>
      <c r="E2309" s="230">
        <v>45903.726388888892</v>
      </c>
      <c r="F2309" s="255">
        <f t="shared" si="36"/>
        <v>5.9722222227719612E-2</v>
      </c>
      <c r="G2309" s="225" t="s">
        <v>637</v>
      </c>
      <c r="H2309" s="225" t="s">
        <v>644</v>
      </c>
      <c r="I2309" s="225" t="s">
        <v>770</v>
      </c>
      <c r="J2309" s="225" t="s">
        <v>771</v>
      </c>
      <c r="K2309" s="1" t="s">
        <v>1267</v>
      </c>
      <c r="L2309" s="1" t="s">
        <v>773</v>
      </c>
      <c r="M2309" s="241" t="s">
        <v>774</v>
      </c>
      <c r="N2309" s="28" t="s">
        <v>1268</v>
      </c>
    </row>
    <row r="2310" spans="1:14">
      <c r="A2310" s="225" t="s">
        <v>861</v>
      </c>
      <c r="B2310" s="28" t="s">
        <v>658</v>
      </c>
      <c r="C2310" s="230">
        <v>45903.666666666664</v>
      </c>
      <c r="D2310" s="230">
        <v>45903.666666666664</v>
      </c>
      <c r="E2310" s="230">
        <v>45903.726388888892</v>
      </c>
      <c r="F2310" s="255">
        <f t="shared" si="36"/>
        <v>5.9722222227719612E-2</v>
      </c>
      <c r="G2310" s="225" t="s">
        <v>637</v>
      </c>
      <c r="H2310" s="225" t="s">
        <v>644</v>
      </c>
      <c r="I2310" s="225" t="s">
        <v>770</v>
      </c>
      <c r="J2310" s="225" t="s">
        <v>771</v>
      </c>
      <c r="K2310" s="1" t="s">
        <v>1267</v>
      </c>
      <c r="L2310" s="1" t="s">
        <v>773</v>
      </c>
      <c r="M2310" s="241" t="s">
        <v>774</v>
      </c>
      <c r="N2310" s="28" t="s">
        <v>1268</v>
      </c>
    </row>
    <row r="2311" spans="1:14">
      <c r="A2311" s="1" t="s">
        <v>860</v>
      </c>
      <c r="B2311" s="1" t="s">
        <v>658</v>
      </c>
      <c r="C2311" s="230">
        <v>45903.666666666664</v>
      </c>
      <c r="D2311" s="230">
        <v>45903.666666666664</v>
      </c>
      <c r="E2311" s="230">
        <v>45903.726388888892</v>
      </c>
      <c r="F2311" s="255">
        <f t="shared" si="36"/>
        <v>5.9722222227719612E-2</v>
      </c>
      <c r="G2311" s="225" t="s">
        <v>637</v>
      </c>
      <c r="H2311" s="225" t="s">
        <v>644</v>
      </c>
      <c r="I2311" s="225" t="s">
        <v>770</v>
      </c>
      <c r="J2311" s="225" t="s">
        <v>771</v>
      </c>
      <c r="K2311" s="1" t="s">
        <v>1267</v>
      </c>
      <c r="L2311" s="1" t="s">
        <v>773</v>
      </c>
      <c r="M2311" s="241" t="s">
        <v>774</v>
      </c>
      <c r="N2311" s="28" t="s">
        <v>1268</v>
      </c>
    </row>
    <row r="2312" spans="1:14">
      <c r="A2312" s="1" t="s">
        <v>860</v>
      </c>
      <c r="B2312" s="1" t="s">
        <v>651</v>
      </c>
      <c r="C2312" s="230">
        <v>45903.666666666664</v>
      </c>
      <c r="D2312" s="230">
        <v>45903.666666666664</v>
      </c>
      <c r="E2312" s="230">
        <v>45903.726388888892</v>
      </c>
      <c r="F2312" s="255">
        <f t="shared" si="36"/>
        <v>5.9722222227719612E-2</v>
      </c>
      <c r="G2312" s="225" t="s">
        <v>637</v>
      </c>
      <c r="H2312" s="225" t="s">
        <v>644</v>
      </c>
      <c r="I2312" s="225" t="s">
        <v>770</v>
      </c>
      <c r="J2312" s="225" t="s">
        <v>771</v>
      </c>
      <c r="K2312" s="1" t="s">
        <v>1267</v>
      </c>
      <c r="L2312" s="1" t="s">
        <v>773</v>
      </c>
      <c r="M2312" s="241" t="s">
        <v>774</v>
      </c>
      <c r="N2312" s="28" t="s">
        <v>1268</v>
      </c>
    </row>
    <row r="2313" spans="1:14">
      <c r="A2313" s="1" t="s">
        <v>860</v>
      </c>
      <c r="B2313" s="1" t="s">
        <v>659</v>
      </c>
      <c r="C2313" s="230">
        <v>45903.666666666664</v>
      </c>
      <c r="D2313" s="230">
        <v>45903.666666666664</v>
      </c>
      <c r="E2313" s="230">
        <v>45903.726388888892</v>
      </c>
      <c r="F2313" s="255">
        <f t="shared" si="36"/>
        <v>5.9722222227719612E-2</v>
      </c>
      <c r="G2313" s="225" t="s">
        <v>637</v>
      </c>
      <c r="H2313" s="225" t="s">
        <v>644</v>
      </c>
      <c r="I2313" s="225" t="s">
        <v>770</v>
      </c>
      <c r="J2313" s="225" t="s">
        <v>771</v>
      </c>
      <c r="K2313" s="1" t="s">
        <v>1267</v>
      </c>
      <c r="L2313" s="1" t="s">
        <v>773</v>
      </c>
      <c r="M2313" s="241" t="s">
        <v>774</v>
      </c>
      <c r="N2313" s="28" t="s">
        <v>1268</v>
      </c>
    </row>
    <row r="2314" spans="1:14" ht="13.9" customHeight="1">
      <c r="A2314" s="1" t="s">
        <v>860</v>
      </c>
      <c r="B2314" s="1" t="s">
        <v>622</v>
      </c>
      <c r="C2314" s="230">
        <v>45903.666666666664</v>
      </c>
      <c r="D2314" s="230">
        <v>45903.666666666664</v>
      </c>
      <c r="E2314" s="230">
        <v>45903.726388888892</v>
      </c>
      <c r="F2314" s="255">
        <f t="shared" si="36"/>
        <v>5.9722222227719612E-2</v>
      </c>
      <c r="G2314" s="225" t="s">
        <v>637</v>
      </c>
      <c r="H2314" s="225" t="s">
        <v>644</v>
      </c>
      <c r="I2314" s="225" t="s">
        <v>770</v>
      </c>
      <c r="J2314" s="225" t="s">
        <v>771</v>
      </c>
      <c r="K2314" s="1" t="s">
        <v>1267</v>
      </c>
      <c r="L2314" s="1" t="s">
        <v>773</v>
      </c>
      <c r="M2314" s="241" t="s">
        <v>774</v>
      </c>
      <c r="N2314" s="28" t="s">
        <v>1268</v>
      </c>
    </row>
    <row r="2315" spans="1:14">
      <c r="A2315" s="1" t="s">
        <v>855</v>
      </c>
      <c r="B2315" s="1" t="s">
        <v>658</v>
      </c>
      <c r="C2315" s="230">
        <v>45903.666666666664</v>
      </c>
      <c r="D2315" s="230">
        <v>45903.666666666664</v>
      </c>
      <c r="E2315" s="230">
        <v>45903.726388888892</v>
      </c>
      <c r="F2315" s="255">
        <f t="shared" si="36"/>
        <v>5.9722222227719612E-2</v>
      </c>
      <c r="G2315" s="225" t="s">
        <v>637</v>
      </c>
      <c r="H2315" s="225" t="s">
        <v>644</v>
      </c>
      <c r="I2315" s="225" t="s">
        <v>770</v>
      </c>
      <c r="J2315" s="225" t="s">
        <v>771</v>
      </c>
      <c r="K2315" s="1" t="s">
        <v>1267</v>
      </c>
      <c r="L2315" s="1" t="s">
        <v>773</v>
      </c>
      <c r="M2315" s="241" t="s">
        <v>774</v>
      </c>
      <c r="N2315" s="28" t="s">
        <v>1268</v>
      </c>
    </row>
    <row r="2316" spans="1:14">
      <c r="A2316" s="1" t="s">
        <v>855</v>
      </c>
      <c r="B2316" s="1" t="s">
        <v>651</v>
      </c>
      <c r="C2316" s="230">
        <v>45903.666666666664</v>
      </c>
      <c r="D2316" s="230">
        <v>45903.666666666664</v>
      </c>
      <c r="E2316" s="230">
        <v>45903.726388888892</v>
      </c>
      <c r="F2316" s="255">
        <f t="shared" si="36"/>
        <v>5.9722222227719612E-2</v>
      </c>
      <c r="G2316" s="225" t="s">
        <v>637</v>
      </c>
      <c r="H2316" s="225" t="s">
        <v>644</v>
      </c>
      <c r="I2316" s="225" t="s">
        <v>770</v>
      </c>
      <c r="J2316" s="225" t="s">
        <v>771</v>
      </c>
      <c r="K2316" s="1" t="s">
        <v>1267</v>
      </c>
      <c r="L2316" s="1" t="s">
        <v>773</v>
      </c>
      <c r="M2316" s="241" t="s">
        <v>774</v>
      </c>
      <c r="N2316" s="28" t="s">
        <v>1268</v>
      </c>
    </row>
    <row r="2317" spans="1:14">
      <c r="A2317" s="1" t="s">
        <v>855</v>
      </c>
      <c r="B2317" s="1" t="s">
        <v>612</v>
      </c>
      <c r="C2317" s="230">
        <v>45903.666666666664</v>
      </c>
      <c r="D2317" s="230">
        <v>45903.666666666664</v>
      </c>
      <c r="E2317" s="230">
        <v>45903.726388888892</v>
      </c>
      <c r="F2317" s="255">
        <f t="shared" si="36"/>
        <v>5.9722222227719612E-2</v>
      </c>
      <c r="G2317" s="225" t="s">
        <v>637</v>
      </c>
      <c r="H2317" s="225" t="s">
        <v>644</v>
      </c>
      <c r="I2317" s="225" t="s">
        <v>770</v>
      </c>
      <c r="J2317" s="225" t="s">
        <v>771</v>
      </c>
      <c r="K2317" s="1" t="s">
        <v>1267</v>
      </c>
      <c r="L2317" s="1" t="s">
        <v>773</v>
      </c>
      <c r="M2317" s="241" t="s">
        <v>774</v>
      </c>
      <c r="N2317" s="28" t="s">
        <v>1268</v>
      </c>
    </row>
    <row r="2318" spans="1:14">
      <c r="A2318" s="1" t="s">
        <v>855</v>
      </c>
      <c r="B2318" s="1" t="s">
        <v>622</v>
      </c>
      <c r="C2318" s="230">
        <v>45903.666666666664</v>
      </c>
      <c r="D2318" s="230">
        <v>45903.666666666664</v>
      </c>
      <c r="E2318" s="230">
        <v>45903.726388888892</v>
      </c>
      <c r="F2318" s="255">
        <f t="shared" si="36"/>
        <v>5.9722222227719612E-2</v>
      </c>
      <c r="G2318" s="225" t="s">
        <v>637</v>
      </c>
      <c r="H2318" s="225" t="s">
        <v>644</v>
      </c>
      <c r="I2318" s="225" t="s">
        <v>770</v>
      </c>
      <c r="J2318" s="225" t="s">
        <v>771</v>
      </c>
      <c r="K2318" s="1" t="s">
        <v>1267</v>
      </c>
      <c r="L2318" s="1" t="s">
        <v>773</v>
      </c>
      <c r="M2318" s="241" t="s">
        <v>774</v>
      </c>
      <c r="N2318" s="28" t="s">
        <v>1268</v>
      </c>
    </row>
    <row r="2319" spans="1:14" s="237" customFormat="1">
      <c r="A2319" s="1" t="s">
        <v>856</v>
      </c>
      <c r="B2319" s="1" t="s">
        <v>658</v>
      </c>
      <c r="C2319" s="230">
        <v>45903.666666666664</v>
      </c>
      <c r="D2319" s="230">
        <v>45903.666666666664</v>
      </c>
      <c r="E2319" s="230">
        <v>45903.726388888892</v>
      </c>
      <c r="F2319" s="255">
        <f t="shared" si="36"/>
        <v>5.9722222227719612E-2</v>
      </c>
      <c r="G2319" s="225" t="s">
        <v>637</v>
      </c>
      <c r="H2319" s="225" t="s">
        <v>644</v>
      </c>
      <c r="I2319" s="225" t="s">
        <v>770</v>
      </c>
      <c r="J2319" s="225" t="s">
        <v>771</v>
      </c>
      <c r="K2319" s="1" t="s">
        <v>1267</v>
      </c>
      <c r="L2319" s="1" t="s">
        <v>773</v>
      </c>
      <c r="M2319" s="241" t="s">
        <v>774</v>
      </c>
      <c r="N2319" s="28" t="s">
        <v>1268</v>
      </c>
    </row>
    <row r="2320" spans="1:14" s="237" customFormat="1">
      <c r="A2320" s="1" t="s">
        <v>856</v>
      </c>
      <c r="B2320" s="1" t="s">
        <v>651</v>
      </c>
      <c r="C2320" s="230">
        <v>45903.666666666664</v>
      </c>
      <c r="D2320" s="230">
        <v>45903.666666666664</v>
      </c>
      <c r="E2320" s="230">
        <v>45903.726388888892</v>
      </c>
      <c r="F2320" s="255">
        <f t="shared" si="36"/>
        <v>5.9722222227719612E-2</v>
      </c>
      <c r="G2320" s="225" t="s">
        <v>637</v>
      </c>
      <c r="H2320" s="225" t="s">
        <v>644</v>
      </c>
      <c r="I2320" s="225" t="s">
        <v>770</v>
      </c>
      <c r="J2320" s="225" t="s">
        <v>771</v>
      </c>
      <c r="K2320" s="1" t="s">
        <v>1267</v>
      </c>
      <c r="L2320" s="1" t="s">
        <v>773</v>
      </c>
      <c r="M2320" s="241" t="s">
        <v>774</v>
      </c>
      <c r="N2320" s="28" t="s">
        <v>1268</v>
      </c>
    </row>
    <row r="2321" spans="1:14" s="237" customFormat="1">
      <c r="A2321" s="1" t="s">
        <v>704</v>
      </c>
      <c r="B2321" s="1" t="s">
        <v>612</v>
      </c>
      <c r="C2321" s="230">
        <v>45903.666666666664</v>
      </c>
      <c r="D2321" s="230">
        <v>45903.666666666664</v>
      </c>
      <c r="E2321" s="230">
        <v>45903.726388888892</v>
      </c>
      <c r="F2321" s="255">
        <f t="shared" si="36"/>
        <v>5.9722222227719612E-2</v>
      </c>
      <c r="G2321" s="225" t="s">
        <v>637</v>
      </c>
      <c r="H2321" s="225" t="s">
        <v>644</v>
      </c>
      <c r="I2321" s="225" t="s">
        <v>770</v>
      </c>
      <c r="J2321" s="225" t="s">
        <v>771</v>
      </c>
      <c r="K2321" s="1" t="s">
        <v>1267</v>
      </c>
      <c r="L2321" s="1" t="s">
        <v>773</v>
      </c>
      <c r="M2321" s="241" t="s">
        <v>774</v>
      </c>
      <c r="N2321" s="28" t="s">
        <v>1268</v>
      </c>
    </row>
    <row r="2322" spans="1:14" s="237" customFormat="1">
      <c r="A2322" s="1" t="s">
        <v>704</v>
      </c>
      <c r="B2322" s="1" t="s">
        <v>651</v>
      </c>
      <c r="C2322" s="230">
        <v>45903.666666666664</v>
      </c>
      <c r="D2322" s="230">
        <v>45903.666666666664</v>
      </c>
      <c r="E2322" s="230">
        <v>45903.726388888892</v>
      </c>
      <c r="F2322" s="255">
        <f t="shared" si="36"/>
        <v>5.9722222227719612E-2</v>
      </c>
      <c r="G2322" s="225" t="s">
        <v>637</v>
      </c>
      <c r="H2322" s="225" t="s">
        <v>644</v>
      </c>
      <c r="I2322" s="225" t="s">
        <v>770</v>
      </c>
      <c r="J2322" s="225" t="s">
        <v>771</v>
      </c>
      <c r="K2322" s="1" t="s">
        <v>1267</v>
      </c>
      <c r="L2322" s="1" t="s">
        <v>773</v>
      </c>
      <c r="M2322" s="241" t="s">
        <v>774</v>
      </c>
      <c r="N2322" s="28" t="s">
        <v>1268</v>
      </c>
    </row>
    <row r="2323" spans="1:14" s="237" customFormat="1">
      <c r="A2323" s="1" t="s">
        <v>704</v>
      </c>
      <c r="B2323" s="1" t="s">
        <v>622</v>
      </c>
      <c r="C2323" s="230">
        <v>45903.666666666664</v>
      </c>
      <c r="D2323" s="230">
        <v>45903.666666666664</v>
      </c>
      <c r="E2323" s="230">
        <v>45903.726388888892</v>
      </c>
      <c r="F2323" s="255">
        <f t="shared" si="36"/>
        <v>5.9722222227719612E-2</v>
      </c>
      <c r="G2323" s="225" t="s">
        <v>637</v>
      </c>
      <c r="H2323" s="225" t="s">
        <v>644</v>
      </c>
      <c r="I2323" s="225" t="s">
        <v>770</v>
      </c>
      <c r="J2323" s="225" t="s">
        <v>771</v>
      </c>
      <c r="K2323" s="1" t="s">
        <v>1267</v>
      </c>
      <c r="L2323" s="1" t="s">
        <v>773</v>
      </c>
      <c r="M2323" s="241" t="s">
        <v>774</v>
      </c>
      <c r="N2323" s="28" t="s">
        <v>1268</v>
      </c>
    </row>
    <row r="2324" spans="1:14" s="237" customFormat="1">
      <c r="A2324" s="1" t="s">
        <v>704</v>
      </c>
      <c r="B2324" s="1" t="s">
        <v>658</v>
      </c>
      <c r="C2324" s="230">
        <v>45903.666666666664</v>
      </c>
      <c r="D2324" s="230">
        <v>45903.666666666664</v>
      </c>
      <c r="E2324" s="230">
        <v>45903.726388888892</v>
      </c>
      <c r="F2324" s="255">
        <f t="shared" si="36"/>
        <v>5.9722222227719612E-2</v>
      </c>
      <c r="G2324" s="225" t="s">
        <v>637</v>
      </c>
      <c r="H2324" s="225" t="s">
        <v>644</v>
      </c>
      <c r="I2324" s="225" t="s">
        <v>770</v>
      </c>
      <c r="J2324" s="225" t="s">
        <v>771</v>
      </c>
      <c r="K2324" s="1" t="s">
        <v>1267</v>
      </c>
      <c r="L2324" s="1" t="s">
        <v>773</v>
      </c>
      <c r="M2324" s="241" t="s">
        <v>774</v>
      </c>
      <c r="N2324" s="28" t="s">
        <v>1268</v>
      </c>
    </row>
    <row r="2325" spans="1:14" s="237" customFormat="1">
      <c r="A2325" s="1" t="s">
        <v>1213</v>
      </c>
      <c r="B2325" s="1" t="s">
        <v>620</v>
      </c>
      <c r="C2325" s="230">
        <v>45904.260416608799</v>
      </c>
      <c r="D2325" s="230">
        <v>45904.260416608799</v>
      </c>
      <c r="E2325" s="230">
        <v>45904.3125</v>
      </c>
      <c r="F2325" s="255">
        <f t="shared" si="36"/>
        <v>5.2083391201449558E-2</v>
      </c>
      <c r="G2325" s="1" t="s">
        <v>613</v>
      </c>
      <c r="H2325" s="1"/>
      <c r="I2325" s="1" t="s">
        <v>614</v>
      </c>
      <c r="J2325" s="1" t="s">
        <v>615</v>
      </c>
      <c r="K2325" s="1" t="s">
        <v>616</v>
      </c>
      <c r="L2325" s="1" t="s">
        <v>617</v>
      </c>
      <c r="M2325" s="241" t="s">
        <v>656</v>
      </c>
      <c r="N2325" s="28" t="s">
        <v>619</v>
      </c>
    </row>
    <row r="2326" spans="1:14" s="237" customFormat="1">
      <c r="A2326" s="1" t="s">
        <v>1213</v>
      </c>
      <c r="B2326" s="1" t="s">
        <v>636</v>
      </c>
      <c r="C2326" s="230">
        <v>45904.260416608799</v>
      </c>
      <c r="D2326" s="230">
        <v>45904.260416608799</v>
      </c>
      <c r="E2326" s="230">
        <v>45904.3125</v>
      </c>
      <c r="F2326" s="255">
        <f t="shared" si="36"/>
        <v>5.2083391201449558E-2</v>
      </c>
      <c r="G2326" s="1" t="s">
        <v>613</v>
      </c>
      <c r="H2326" s="1"/>
      <c r="I2326" s="1" t="s">
        <v>614</v>
      </c>
      <c r="J2326" s="1" t="s">
        <v>615</v>
      </c>
      <c r="K2326" s="1" t="s">
        <v>616</v>
      </c>
      <c r="L2326" s="1" t="s">
        <v>617</v>
      </c>
      <c r="M2326" s="241" t="s">
        <v>656</v>
      </c>
      <c r="N2326" s="28" t="s">
        <v>619</v>
      </c>
    </row>
    <row r="2327" spans="1:14" s="237" customFormat="1">
      <c r="A2327" s="1" t="s">
        <v>1213</v>
      </c>
      <c r="B2327" s="1" t="s">
        <v>667</v>
      </c>
      <c r="C2327" s="230">
        <v>45904.260416608799</v>
      </c>
      <c r="D2327" s="230">
        <v>45904.260416608799</v>
      </c>
      <c r="E2327" s="230">
        <v>45904.3125</v>
      </c>
      <c r="F2327" s="255">
        <f t="shared" si="36"/>
        <v>5.2083391201449558E-2</v>
      </c>
      <c r="G2327" s="1" t="s">
        <v>613</v>
      </c>
      <c r="H2327" s="1"/>
      <c r="I2327" s="1" t="s">
        <v>614</v>
      </c>
      <c r="J2327" s="1" t="s">
        <v>615</v>
      </c>
      <c r="K2327" s="1" t="s">
        <v>616</v>
      </c>
      <c r="L2327" s="1" t="s">
        <v>617</v>
      </c>
      <c r="M2327" s="241" t="s">
        <v>656</v>
      </c>
      <c r="N2327" s="28" t="s">
        <v>619</v>
      </c>
    </row>
    <row r="2328" spans="1:14" s="237" customFormat="1">
      <c r="A2328" s="1" t="s">
        <v>1215</v>
      </c>
      <c r="B2328" s="1" t="s">
        <v>1216</v>
      </c>
      <c r="C2328" s="230">
        <v>45904.260416608799</v>
      </c>
      <c r="D2328" s="230">
        <v>45904.260416608799</v>
      </c>
      <c r="E2328" s="230">
        <v>45904.3125</v>
      </c>
      <c r="F2328" s="255">
        <f t="shared" si="36"/>
        <v>5.2083391201449558E-2</v>
      </c>
      <c r="G2328" s="1" t="s">
        <v>613</v>
      </c>
      <c r="H2328" s="1"/>
      <c r="I2328" s="1" t="s">
        <v>614</v>
      </c>
      <c r="J2328" s="1" t="s">
        <v>615</v>
      </c>
      <c r="K2328" s="1" t="s">
        <v>616</v>
      </c>
      <c r="L2328" s="1" t="s">
        <v>617</v>
      </c>
      <c r="M2328" s="241" t="s">
        <v>656</v>
      </c>
      <c r="N2328" s="28" t="s">
        <v>619</v>
      </c>
    </row>
    <row r="2329" spans="1:14" s="237" customFormat="1">
      <c r="A2329" s="1" t="s">
        <v>1215</v>
      </c>
      <c r="B2329" s="1" t="s">
        <v>660</v>
      </c>
      <c r="C2329" s="230">
        <v>45904.260416608799</v>
      </c>
      <c r="D2329" s="230">
        <v>45904.260416608799</v>
      </c>
      <c r="E2329" s="230">
        <v>45904.3125</v>
      </c>
      <c r="F2329" s="255">
        <f t="shared" si="36"/>
        <v>5.2083391201449558E-2</v>
      </c>
      <c r="G2329" s="1" t="s">
        <v>613</v>
      </c>
      <c r="H2329" s="1"/>
      <c r="I2329" s="1" t="s">
        <v>614</v>
      </c>
      <c r="J2329" s="1" t="s">
        <v>615</v>
      </c>
      <c r="K2329" s="1" t="s">
        <v>616</v>
      </c>
      <c r="L2329" s="1" t="s">
        <v>617</v>
      </c>
      <c r="M2329" s="241" t="s">
        <v>656</v>
      </c>
      <c r="N2329" s="28" t="s">
        <v>619</v>
      </c>
    </row>
    <row r="2330" spans="1:14" s="237" customFormat="1">
      <c r="A2330" s="1" t="s">
        <v>1215</v>
      </c>
      <c r="B2330" s="1" t="s">
        <v>651</v>
      </c>
      <c r="C2330" s="230">
        <v>45904.260416608799</v>
      </c>
      <c r="D2330" s="230">
        <v>45904.260416608799</v>
      </c>
      <c r="E2330" s="230">
        <v>45904.3125</v>
      </c>
      <c r="F2330" s="255">
        <f t="shared" si="36"/>
        <v>5.2083391201449558E-2</v>
      </c>
      <c r="G2330" s="1" t="s">
        <v>613</v>
      </c>
      <c r="H2330" s="1"/>
      <c r="I2330" s="1" t="s">
        <v>614</v>
      </c>
      <c r="J2330" s="1" t="s">
        <v>615</v>
      </c>
      <c r="K2330" s="1" t="s">
        <v>616</v>
      </c>
      <c r="L2330" s="1" t="s">
        <v>617</v>
      </c>
      <c r="M2330" s="241" t="s">
        <v>656</v>
      </c>
      <c r="N2330" s="28" t="s">
        <v>619</v>
      </c>
    </row>
    <row r="2331" spans="1:14">
      <c r="A2331" s="1" t="s">
        <v>1215</v>
      </c>
      <c r="B2331" s="1" t="s">
        <v>1217</v>
      </c>
      <c r="C2331" s="230">
        <v>45904.260416608799</v>
      </c>
      <c r="D2331" s="230">
        <v>45904.260416608799</v>
      </c>
      <c r="E2331" s="230">
        <v>45904.3125</v>
      </c>
      <c r="F2331" s="255">
        <f t="shared" si="36"/>
        <v>5.2083391201449558E-2</v>
      </c>
      <c r="G2331" s="1" t="s">
        <v>613</v>
      </c>
      <c r="I2331" s="1" t="s">
        <v>614</v>
      </c>
      <c r="J2331" s="1" t="s">
        <v>615</v>
      </c>
      <c r="K2331" s="1" t="s">
        <v>616</v>
      </c>
      <c r="L2331" s="1" t="s">
        <v>617</v>
      </c>
      <c r="M2331" s="241" t="s">
        <v>656</v>
      </c>
      <c r="N2331" s="28" t="s">
        <v>619</v>
      </c>
    </row>
    <row r="2332" spans="1:14">
      <c r="A2332" s="1" t="s">
        <v>1215</v>
      </c>
      <c r="B2332" s="1" t="s">
        <v>612</v>
      </c>
      <c r="C2332" s="230">
        <v>45904.260416608799</v>
      </c>
      <c r="D2332" s="230">
        <v>45904.260416608799</v>
      </c>
      <c r="E2332" s="230">
        <v>45904.3125</v>
      </c>
      <c r="F2332" s="255">
        <f t="shared" si="36"/>
        <v>5.2083391201449558E-2</v>
      </c>
      <c r="G2332" s="1" t="s">
        <v>613</v>
      </c>
      <c r="I2332" s="1" t="s">
        <v>614</v>
      </c>
      <c r="J2332" s="1" t="s">
        <v>615</v>
      </c>
      <c r="K2332" s="1" t="s">
        <v>616</v>
      </c>
      <c r="L2332" s="1" t="s">
        <v>617</v>
      </c>
      <c r="M2332" s="241" t="s">
        <v>656</v>
      </c>
      <c r="N2332" s="28" t="s">
        <v>619</v>
      </c>
    </row>
    <row r="2333" spans="1:14">
      <c r="A2333" s="1" t="s">
        <v>635</v>
      </c>
      <c r="B2333" s="1" t="s">
        <v>636</v>
      </c>
      <c r="C2333" s="230">
        <v>45904.260416608799</v>
      </c>
      <c r="D2333" s="230">
        <v>45904.260416608799</v>
      </c>
      <c r="E2333" s="230">
        <v>45904.3125</v>
      </c>
      <c r="F2333" s="255">
        <f t="shared" si="36"/>
        <v>5.2083391201449558E-2</v>
      </c>
      <c r="G2333" s="1" t="s">
        <v>613</v>
      </c>
      <c r="I2333" s="1" t="s">
        <v>614</v>
      </c>
      <c r="J2333" s="1" t="s">
        <v>615</v>
      </c>
      <c r="K2333" s="1" t="s">
        <v>616</v>
      </c>
      <c r="L2333" s="1" t="s">
        <v>617</v>
      </c>
      <c r="M2333" s="241" t="s">
        <v>656</v>
      </c>
      <c r="N2333" s="28" t="s">
        <v>619</v>
      </c>
    </row>
    <row r="2334" spans="1:14">
      <c r="A2334" s="1" t="s">
        <v>635</v>
      </c>
      <c r="B2334" s="1" t="s">
        <v>666</v>
      </c>
      <c r="C2334" s="230">
        <v>45904.260416608799</v>
      </c>
      <c r="D2334" s="230">
        <v>45904.260416608799</v>
      </c>
      <c r="E2334" s="230">
        <v>45904.3125</v>
      </c>
      <c r="F2334" s="255">
        <f t="shared" si="36"/>
        <v>5.2083391201449558E-2</v>
      </c>
      <c r="G2334" s="1" t="s">
        <v>613</v>
      </c>
      <c r="I2334" s="1" t="s">
        <v>614</v>
      </c>
      <c r="J2334" s="1" t="s">
        <v>615</v>
      </c>
      <c r="K2334" s="1" t="s">
        <v>616</v>
      </c>
      <c r="L2334" s="1" t="s">
        <v>617</v>
      </c>
      <c r="M2334" s="241" t="s">
        <v>656</v>
      </c>
      <c r="N2334" s="28" t="s">
        <v>619</v>
      </c>
    </row>
    <row r="2335" spans="1:14">
      <c r="A2335" s="1" t="s">
        <v>635</v>
      </c>
      <c r="B2335" s="1" t="s">
        <v>667</v>
      </c>
      <c r="C2335" s="230">
        <v>45904.260416608799</v>
      </c>
      <c r="D2335" s="230">
        <v>45904.260416608799</v>
      </c>
      <c r="E2335" s="230">
        <v>45904.3125</v>
      </c>
      <c r="F2335" s="255">
        <f t="shared" si="36"/>
        <v>5.2083391201449558E-2</v>
      </c>
      <c r="G2335" s="1" t="s">
        <v>613</v>
      </c>
      <c r="I2335" s="1" t="s">
        <v>614</v>
      </c>
      <c r="J2335" s="1" t="s">
        <v>615</v>
      </c>
      <c r="K2335" s="1" t="s">
        <v>616</v>
      </c>
      <c r="L2335" s="1" t="s">
        <v>617</v>
      </c>
      <c r="M2335" s="241" t="s">
        <v>656</v>
      </c>
      <c r="N2335" s="28" t="s">
        <v>619</v>
      </c>
    </row>
    <row r="2336" spans="1:14">
      <c r="A2336" s="1" t="s">
        <v>635</v>
      </c>
      <c r="B2336" s="1" t="s">
        <v>621</v>
      </c>
      <c r="C2336" s="230">
        <v>45904.260416608799</v>
      </c>
      <c r="D2336" s="230">
        <v>45904.260416608799</v>
      </c>
      <c r="E2336" s="230">
        <v>45904.3125</v>
      </c>
      <c r="F2336" s="255">
        <f t="shared" si="36"/>
        <v>5.2083391201449558E-2</v>
      </c>
      <c r="G2336" s="1" t="s">
        <v>613</v>
      </c>
      <c r="I2336" s="1" t="s">
        <v>614</v>
      </c>
      <c r="J2336" s="1" t="s">
        <v>615</v>
      </c>
      <c r="K2336" s="1" t="s">
        <v>616</v>
      </c>
      <c r="L2336" s="1" t="s">
        <v>617</v>
      </c>
      <c r="M2336" s="241" t="s">
        <v>656</v>
      </c>
      <c r="N2336" s="28" t="s">
        <v>619</v>
      </c>
    </row>
    <row r="2337" spans="1:14">
      <c r="A2337" s="1" t="s">
        <v>635</v>
      </c>
      <c r="B2337" s="1" t="s">
        <v>620</v>
      </c>
      <c r="C2337" s="230">
        <v>45904.260416608799</v>
      </c>
      <c r="D2337" s="230">
        <v>45904.260416608799</v>
      </c>
      <c r="E2337" s="230">
        <v>45904.3125</v>
      </c>
      <c r="F2337" s="255">
        <f t="shared" si="36"/>
        <v>5.2083391201449558E-2</v>
      </c>
      <c r="G2337" s="1" t="s">
        <v>613</v>
      </c>
      <c r="I2337" s="1" t="s">
        <v>614</v>
      </c>
      <c r="J2337" s="1" t="s">
        <v>615</v>
      </c>
      <c r="K2337" s="1" t="s">
        <v>616</v>
      </c>
      <c r="L2337" s="1" t="s">
        <v>617</v>
      </c>
      <c r="M2337" s="241" t="s">
        <v>656</v>
      </c>
      <c r="N2337" s="28" t="s">
        <v>619</v>
      </c>
    </row>
    <row r="2338" spans="1:14">
      <c r="A2338" s="1" t="s">
        <v>1218</v>
      </c>
      <c r="B2338" s="1" t="s">
        <v>1219</v>
      </c>
      <c r="C2338" s="230">
        <v>45904.260416608799</v>
      </c>
      <c r="D2338" s="230">
        <v>45904.260416608799</v>
      </c>
      <c r="E2338" s="230">
        <v>45904.3125</v>
      </c>
      <c r="F2338" s="255">
        <f t="shared" si="36"/>
        <v>5.2083391201449558E-2</v>
      </c>
      <c r="G2338" s="1" t="s">
        <v>613</v>
      </c>
      <c r="I2338" s="1" t="s">
        <v>614</v>
      </c>
      <c r="J2338" s="1" t="s">
        <v>615</v>
      </c>
      <c r="K2338" s="1" t="s">
        <v>616</v>
      </c>
      <c r="L2338" s="1" t="s">
        <v>617</v>
      </c>
      <c r="M2338" s="241" t="s">
        <v>656</v>
      </c>
      <c r="N2338" s="28" t="s">
        <v>619</v>
      </c>
    </row>
    <row r="2339" spans="1:14">
      <c r="A2339" s="1" t="s">
        <v>1218</v>
      </c>
      <c r="B2339" s="1" t="s">
        <v>666</v>
      </c>
      <c r="C2339" s="230">
        <v>45904.260416608799</v>
      </c>
      <c r="D2339" s="230">
        <v>45904.260416608799</v>
      </c>
      <c r="E2339" s="230">
        <v>45904.3125</v>
      </c>
      <c r="F2339" s="255">
        <f t="shared" si="36"/>
        <v>5.2083391201449558E-2</v>
      </c>
      <c r="G2339" s="1" t="s">
        <v>613</v>
      </c>
      <c r="I2339" s="1" t="s">
        <v>614</v>
      </c>
      <c r="J2339" s="1" t="s">
        <v>615</v>
      </c>
      <c r="K2339" s="1" t="s">
        <v>616</v>
      </c>
      <c r="L2339" s="1" t="s">
        <v>617</v>
      </c>
      <c r="M2339" s="241" t="s">
        <v>656</v>
      </c>
      <c r="N2339" s="28" t="s">
        <v>619</v>
      </c>
    </row>
    <row r="2340" spans="1:14">
      <c r="A2340" s="1" t="s">
        <v>1218</v>
      </c>
      <c r="B2340" s="1" t="s">
        <v>620</v>
      </c>
      <c r="C2340" s="230">
        <v>45904.260416608799</v>
      </c>
      <c r="D2340" s="230">
        <v>45904.260416608799</v>
      </c>
      <c r="E2340" s="230">
        <v>45904.3125</v>
      </c>
      <c r="F2340" s="255">
        <f t="shared" si="36"/>
        <v>5.2083391201449558E-2</v>
      </c>
      <c r="G2340" s="1" t="s">
        <v>613</v>
      </c>
      <c r="I2340" s="1" t="s">
        <v>614</v>
      </c>
      <c r="J2340" s="1" t="s">
        <v>615</v>
      </c>
      <c r="K2340" s="1" t="s">
        <v>616</v>
      </c>
      <c r="L2340" s="1" t="s">
        <v>617</v>
      </c>
      <c r="M2340" s="241" t="s">
        <v>656</v>
      </c>
      <c r="N2340" s="28" t="s">
        <v>619</v>
      </c>
    </row>
    <row r="2341" spans="1:14">
      <c r="A2341" s="1" t="s">
        <v>1218</v>
      </c>
      <c r="B2341" s="1" t="s">
        <v>636</v>
      </c>
      <c r="C2341" s="230">
        <v>45904.260416608799</v>
      </c>
      <c r="D2341" s="230">
        <v>45904.260416608799</v>
      </c>
      <c r="E2341" s="230">
        <v>45904.3125</v>
      </c>
      <c r="F2341" s="255">
        <f t="shared" si="36"/>
        <v>5.2083391201449558E-2</v>
      </c>
      <c r="G2341" s="1" t="s">
        <v>613</v>
      </c>
      <c r="I2341" s="1" t="s">
        <v>614</v>
      </c>
      <c r="J2341" s="1" t="s">
        <v>615</v>
      </c>
      <c r="K2341" s="1" t="s">
        <v>616</v>
      </c>
      <c r="L2341" s="1" t="s">
        <v>617</v>
      </c>
      <c r="M2341" s="241" t="s">
        <v>656</v>
      </c>
      <c r="N2341" s="28" t="s">
        <v>619</v>
      </c>
    </row>
    <row r="2342" spans="1:14">
      <c r="A2342" s="1" t="s">
        <v>1218</v>
      </c>
      <c r="B2342" s="1" t="s">
        <v>667</v>
      </c>
      <c r="C2342" s="230">
        <v>45904.260416608799</v>
      </c>
      <c r="D2342" s="230">
        <v>45904.260416608799</v>
      </c>
      <c r="E2342" s="230">
        <v>45904.3125</v>
      </c>
      <c r="F2342" s="255">
        <f t="shared" si="36"/>
        <v>5.2083391201449558E-2</v>
      </c>
      <c r="G2342" s="1" t="s">
        <v>613</v>
      </c>
      <c r="I2342" s="1" t="s">
        <v>614</v>
      </c>
      <c r="J2342" s="1" t="s">
        <v>615</v>
      </c>
      <c r="K2342" s="1" t="s">
        <v>616</v>
      </c>
      <c r="L2342" s="1" t="s">
        <v>617</v>
      </c>
      <c r="M2342" s="241" t="s">
        <v>656</v>
      </c>
      <c r="N2342" s="28" t="s">
        <v>619</v>
      </c>
    </row>
    <row r="2343" spans="1:14">
      <c r="A2343" s="1" t="s">
        <v>611</v>
      </c>
      <c r="B2343" s="1" t="s">
        <v>667</v>
      </c>
      <c r="C2343" s="230">
        <v>45904.260416608799</v>
      </c>
      <c r="D2343" s="230">
        <v>45904.260416608799</v>
      </c>
      <c r="E2343" s="230">
        <v>45904.3125</v>
      </c>
      <c r="F2343" s="255">
        <f t="shared" si="36"/>
        <v>5.2083391201449558E-2</v>
      </c>
      <c r="G2343" s="1" t="s">
        <v>613</v>
      </c>
      <c r="I2343" s="1" t="s">
        <v>614</v>
      </c>
      <c r="J2343" s="1" t="s">
        <v>615</v>
      </c>
      <c r="K2343" s="1" t="s">
        <v>616</v>
      </c>
      <c r="L2343" s="1" t="s">
        <v>617</v>
      </c>
      <c r="M2343" s="241" t="s">
        <v>656</v>
      </c>
      <c r="N2343" s="28" t="s">
        <v>619</v>
      </c>
    </row>
    <row r="2344" spans="1:14">
      <c r="A2344" s="1" t="s">
        <v>611</v>
      </c>
      <c r="B2344" s="1" t="s">
        <v>612</v>
      </c>
      <c r="C2344" s="230">
        <v>45904.260416608799</v>
      </c>
      <c r="D2344" s="230">
        <v>45904.260416608799</v>
      </c>
      <c r="E2344" s="230">
        <v>45904.3125</v>
      </c>
      <c r="F2344" s="255">
        <f t="shared" si="36"/>
        <v>5.2083391201449558E-2</v>
      </c>
      <c r="G2344" s="1" t="s">
        <v>613</v>
      </c>
      <c r="I2344" s="1" t="s">
        <v>614</v>
      </c>
      <c r="J2344" s="1" t="s">
        <v>615</v>
      </c>
      <c r="K2344" s="1" t="s">
        <v>616</v>
      </c>
      <c r="L2344" s="1" t="s">
        <v>617</v>
      </c>
      <c r="M2344" s="241" t="s">
        <v>656</v>
      </c>
      <c r="N2344" s="28" t="s">
        <v>619</v>
      </c>
    </row>
    <row r="2345" spans="1:14">
      <c r="A2345" s="1" t="s">
        <v>611</v>
      </c>
      <c r="B2345" s="1" t="s">
        <v>620</v>
      </c>
      <c r="C2345" s="230">
        <v>45904.260416608799</v>
      </c>
      <c r="D2345" s="230">
        <v>45904.260416608799</v>
      </c>
      <c r="E2345" s="230">
        <v>45904.3125</v>
      </c>
      <c r="F2345" s="255">
        <f t="shared" si="36"/>
        <v>5.2083391201449558E-2</v>
      </c>
      <c r="G2345" s="1" t="s">
        <v>613</v>
      </c>
      <c r="I2345" s="1" t="s">
        <v>614</v>
      </c>
      <c r="J2345" s="1" t="s">
        <v>615</v>
      </c>
      <c r="K2345" s="1" t="s">
        <v>616</v>
      </c>
      <c r="L2345" s="1" t="s">
        <v>617</v>
      </c>
      <c r="M2345" s="241" t="s">
        <v>656</v>
      </c>
      <c r="N2345" s="28" t="s">
        <v>619</v>
      </c>
    </row>
    <row r="2346" spans="1:14">
      <c r="A2346" s="1" t="s">
        <v>611</v>
      </c>
      <c r="B2346" s="1" t="s">
        <v>621</v>
      </c>
      <c r="C2346" s="230">
        <v>45904.260416608799</v>
      </c>
      <c r="D2346" s="230">
        <v>45904.260416608799</v>
      </c>
      <c r="E2346" s="230">
        <v>45904.3125</v>
      </c>
      <c r="F2346" s="255">
        <f t="shared" si="36"/>
        <v>5.2083391201449558E-2</v>
      </c>
      <c r="G2346" s="1" t="s">
        <v>613</v>
      </c>
      <c r="I2346" s="1" t="s">
        <v>614</v>
      </c>
      <c r="J2346" s="1" t="s">
        <v>615</v>
      </c>
      <c r="K2346" s="1" t="s">
        <v>616</v>
      </c>
      <c r="L2346" s="1" t="s">
        <v>617</v>
      </c>
      <c r="M2346" s="241" t="s">
        <v>656</v>
      </c>
      <c r="N2346" s="28" t="s">
        <v>619</v>
      </c>
    </row>
    <row r="2347" spans="1:14">
      <c r="A2347" s="1" t="s">
        <v>611</v>
      </c>
      <c r="B2347" s="1" t="s">
        <v>622</v>
      </c>
      <c r="C2347" s="230">
        <v>45904.260416608799</v>
      </c>
      <c r="D2347" s="230">
        <v>45904.260416608799</v>
      </c>
      <c r="E2347" s="230">
        <v>45904.3125</v>
      </c>
      <c r="F2347" s="1"/>
      <c r="G2347" s="1" t="s">
        <v>613</v>
      </c>
      <c r="I2347" s="1" t="s">
        <v>614</v>
      </c>
      <c r="J2347" s="1" t="s">
        <v>615</v>
      </c>
      <c r="K2347" s="1" t="s">
        <v>616</v>
      </c>
      <c r="L2347" s="1" t="s">
        <v>617</v>
      </c>
      <c r="M2347" s="241" t="s">
        <v>656</v>
      </c>
      <c r="N2347" s="28" t="s">
        <v>619</v>
      </c>
    </row>
    <row r="2348" spans="1:14">
      <c r="A2348" s="1" t="s">
        <v>1213</v>
      </c>
      <c r="B2348" s="1" t="s">
        <v>612</v>
      </c>
      <c r="C2348" s="230">
        <v>45904.260416666664</v>
      </c>
      <c r="D2348" s="230">
        <v>45904.260416666664</v>
      </c>
      <c r="E2348" s="230">
        <v>45904.3125</v>
      </c>
      <c r="F2348" s="255">
        <f t="shared" ref="F2348:F2390" si="37">E2348-D2348</f>
        <v>5.2083333335758653E-2</v>
      </c>
      <c r="G2348" s="1" t="s">
        <v>613</v>
      </c>
      <c r="I2348" s="1" t="s">
        <v>614</v>
      </c>
      <c r="J2348" s="1" t="s">
        <v>615</v>
      </c>
      <c r="K2348" s="1" t="s">
        <v>616</v>
      </c>
      <c r="L2348" s="1" t="s">
        <v>617</v>
      </c>
      <c r="M2348" s="241" t="s">
        <v>656</v>
      </c>
      <c r="N2348" s="28" t="s">
        <v>619</v>
      </c>
    </row>
    <row r="2349" spans="1:14">
      <c r="A2349" s="1" t="s">
        <v>1213</v>
      </c>
      <c r="B2349" s="1" t="s">
        <v>621</v>
      </c>
      <c r="C2349" s="230">
        <v>45904.260416666664</v>
      </c>
      <c r="D2349" s="230">
        <v>45904.260416666664</v>
      </c>
      <c r="E2349" s="230">
        <v>45904.3125</v>
      </c>
      <c r="F2349" s="255">
        <f t="shared" si="37"/>
        <v>5.2083333335758653E-2</v>
      </c>
      <c r="G2349" s="1" t="s">
        <v>613</v>
      </c>
      <c r="I2349" s="1" t="s">
        <v>614</v>
      </c>
      <c r="J2349" s="1" t="s">
        <v>615</v>
      </c>
      <c r="K2349" s="1" t="s">
        <v>616</v>
      </c>
      <c r="L2349" s="1" t="s">
        <v>617</v>
      </c>
      <c r="M2349" s="241" t="s">
        <v>656</v>
      </c>
      <c r="N2349" s="28" t="s">
        <v>619</v>
      </c>
    </row>
    <row r="2350" spans="1:14">
      <c r="A2350" s="249" t="s">
        <v>768</v>
      </c>
      <c r="B2350" s="247" t="s">
        <v>814</v>
      </c>
      <c r="C2350" s="248">
        <v>45904.654861111114</v>
      </c>
      <c r="D2350" s="248">
        <v>45904.654861111114</v>
      </c>
      <c r="E2350" s="248">
        <v>45904.677777777775</v>
      </c>
      <c r="F2350" s="291">
        <f t="shared" si="37"/>
        <v>2.2916666661330964E-2</v>
      </c>
      <c r="G2350" s="247" t="s">
        <v>613</v>
      </c>
      <c r="H2350" s="247"/>
      <c r="I2350" s="247" t="s">
        <v>614</v>
      </c>
      <c r="J2350" s="247" t="s">
        <v>615</v>
      </c>
      <c r="K2350" s="247" t="s">
        <v>616</v>
      </c>
      <c r="L2350" s="247" t="s">
        <v>617</v>
      </c>
      <c r="M2350" s="290" t="s">
        <v>656</v>
      </c>
      <c r="N2350" s="250" t="s">
        <v>619</v>
      </c>
    </row>
    <row r="2351" spans="1:14">
      <c r="A2351" s="249" t="s">
        <v>768</v>
      </c>
      <c r="B2351" s="247" t="s">
        <v>815</v>
      </c>
      <c r="C2351" s="248">
        <v>45904.654861111114</v>
      </c>
      <c r="D2351" s="248">
        <v>45904.654861111114</v>
      </c>
      <c r="E2351" s="248">
        <v>45904.677777777775</v>
      </c>
      <c r="F2351" s="291">
        <f t="shared" si="37"/>
        <v>2.2916666661330964E-2</v>
      </c>
      <c r="G2351" s="247" t="s">
        <v>613</v>
      </c>
      <c r="H2351" s="247"/>
      <c r="I2351" s="247" t="s">
        <v>614</v>
      </c>
      <c r="J2351" s="247" t="s">
        <v>615</v>
      </c>
      <c r="K2351" s="247" t="s">
        <v>616</v>
      </c>
      <c r="L2351" s="247" t="s">
        <v>617</v>
      </c>
      <c r="M2351" s="290" t="s">
        <v>656</v>
      </c>
      <c r="N2351" s="250" t="s">
        <v>619</v>
      </c>
    </row>
    <row r="2352" spans="1:14">
      <c r="A2352" s="249" t="s">
        <v>768</v>
      </c>
      <c r="B2352" s="247" t="s">
        <v>769</v>
      </c>
      <c r="C2352" s="248">
        <v>45904.654861111114</v>
      </c>
      <c r="D2352" s="248">
        <v>45904.654861111114</v>
      </c>
      <c r="E2352" s="248">
        <v>45904.677777719909</v>
      </c>
      <c r="F2352" s="291">
        <f t="shared" si="37"/>
        <v>2.2916608795640059E-2</v>
      </c>
      <c r="G2352" s="247" t="s">
        <v>613</v>
      </c>
      <c r="H2352" s="247"/>
      <c r="I2352" s="247" t="s">
        <v>614</v>
      </c>
      <c r="J2352" s="247" t="s">
        <v>615</v>
      </c>
      <c r="K2352" s="247" t="s">
        <v>616</v>
      </c>
      <c r="L2352" s="247" t="s">
        <v>617</v>
      </c>
      <c r="M2352" s="290" t="s">
        <v>656</v>
      </c>
      <c r="N2352" s="250" t="s">
        <v>619</v>
      </c>
    </row>
    <row r="2353" spans="1:14">
      <c r="A2353" s="249" t="s">
        <v>768</v>
      </c>
      <c r="B2353" s="247" t="s">
        <v>776</v>
      </c>
      <c r="C2353" s="248">
        <v>45904.654861111114</v>
      </c>
      <c r="D2353" s="248">
        <v>45904.654861111114</v>
      </c>
      <c r="E2353" s="248">
        <v>45904.677777719909</v>
      </c>
      <c r="F2353" s="291">
        <f t="shared" si="37"/>
        <v>2.2916608795640059E-2</v>
      </c>
      <c r="G2353" s="247" t="s">
        <v>613</v>
      </c>
      <c r="H2353" s="247"/>
      <c r="I2353" s="247" t="s">
        <v>614</v>
      </c>
      <c r="J2353" s="247" t="s">
        <v>615</v>
      </c>
      <c r="K2353" s="247" t="s">
        <v>616</v>
      </c>
      <c r="L2353" s="247" t="s">
        <v>617</v>
      </c>
      <c r="M2353" s="290" t="s">
        <v>656</v>
      </c>
      <c r="N2353" s="250" t="s">
        <v>619</v>
      </c>
    </row>
    <row r="2354" spans="1:14">
      <c r="A2354" s="249" t="s">
        <v>768</v>
      </c>
      <c r="B2354" s="247" t="s">
        <v>777</v>
      </c>
      <c r="C2354" s="248">
        <v>45904.654861111114</v>
      </c>
      <c r="D2354" s="248">
        <v>45904.654861111114</v>
      </c>
      <c r="E2354" s="248">
        <v>45904.677777719909</v>
      </c>
      <c r="F2354" s="291">
        <f t="shared" si="37"/>
        <v>2.2916608795640059E-2</v>
      </c>
      <c r="G2354" s="247" t="s">
        <v>613</v>
      </c>
      <c r="H2354" s="247"/>
      <c r="I2354" s="247" t="s">
        <v>614</v>
      </c>
      <c r="J2354" s="247" t="s">
        <v>615</v>
      </c>
      <c r="K2354" s="247" t="s">
        <v>616</v>
      </c>
      <c r="L2354" s="247" t="s">
        <v>617</v>
      </c>
      <c r="M2354" s="290" t="s">
        <v>656</v>
      </c>
      <c r="N2354" s="250" t="s">
        <v>619</v>
      </c>
    </row>
    <row r="2355" spans="1:14">
      <c r="A2355" s="249" t="s">
        <v>768</v>
      </c>
      <c r="B2355" s="247" t="s">
        <v>778</v>
      </c>
      <c r="C2355" s="248">
        <v>45904.654861111114</v>
      </c>
      <c r="D2355" s="248">
        <v>45904.654861111114</v>
      </c>
      <c r="E2355" s="248">
        <v>45904.677777719909</v>
      </c>
      <c r="F2355" s="291">
        <f t="shared" si="37"/>
        <v>2.2916608795640059E-2</v>
      </c>
      <c r="G2355" s="247" t="s">
        <v>613</v>
      </c>
      <c r="H2355" s="247"/>
      <c r="I2355" s="247" t="s">
        <v>614</v>
      </c>
      <c r="J2355" s="247" t="s">
        <v>615</v>
      </c>
      <c r="K2355" s="247" t="s">
        <v>616</v>
      </c>
      <c r="L2355" s="247" t="s">
        <v>617</v>
      </c>
      <c r="M2355" s="290" t="s">
        <v>656</v>
      </c>
      <c r="N2355" s="250" t="s">
        <v>619</v>
      </c>
    </row>
    <row r="2356" spans="1:14">
      <c r="A2356" s="249" t="s">
        <v>768</v>
      </c>
      <c r="B2356" s="247" t="s">
        <v>779</v>
      </c>
      <c r="C2356" s="248">
        <v>45904.654861111114</v>
      </c>
      <c r="D2356" s="248">
        <v>45904.654861111114</v>
      </c>
      <c r="E2356" s="248">
        <v>45904.677777719909</v>
      </c>
      <c r="F2356" s="291">
        <f t="shared" si="37"/>
        <v>2.2916608795640059E-2</v>
      </c>
      <c r="G2356" s="247" t="s">
        <v>613</v>
      </c>
      <c r="H2356" s="247"/>
      <c r="I2356" s="247" t="s">
        <v>614</v>
      </c>
      <c r="J2356" s="247" t="s">
        <v>615</v>
      </c>
      <c r="K2356" s="247" t="s">
        <v>616</v>
      </c>
      <c r="L2356" s="247" t="s">
        <v>617</v>
      </c>
      <c r="M2356" s="290" t="s">
        <v>656</v>
      </c>
      <c r="N2356" s="250" t="s">
        <v>619</v>
      </c>
    </row>
    <row r="2357" spans="1:14">
      <c r="A2357" s="249" t="s">
        <v>768</v>
      </c>
      <c r="B2357" s="247" t="s">
        <v>780</v>
      </c>
      <c r="C2357" s="248">
        <v>45904.654861111114</v>
      </c>
      <c r="D2357" s="248">
        <v>45904.654861111114</v>
      </c>
      <c r="E2357" s="248">
        <v>45904.677777719909</v>
      </c>
      <c r="F2357" s="291">
        <f t="shared" si="37"/>
        <v>2.2916608795640059E-2</v>
      </c>
      <c r="G2357" s="247" t="s">
        <v>613</v>
      </c>
      <c r="H2357" s="247"/>
      <c r="I2357" s="247" t="s">
        <v>614</v>
      </c>
      <c r="J2357" s="247" t="s">
        <v>615</v>
      </c>
      <c r="K2357" s="247" t="s">
        <v>616</v>
      </c>
      <c r="L2357" s="247" t="s">
        <v>617</v>
      </c>
      <c r="M2357" s="290" t="s">
        <v>656</v>
      </c>
      <c r="N2357" s="250" t="s">
        <v>619</v>
      </c>
    </row>
    <row r="2358" spans="1:14">
      <c r="A2358" s="249" t="s">
        <v>768</v>
      </c>
      <c r="B2358" s="247" t="s">
        <v>781</v>
      </c>
      <c r="C2358" s="248">
        <v>45904.654861111114</v>
      </c>
      <c r="D2358" s="248">
        <v>45904.654861111114</v>
      </c>
      <c r="E2358" s="248">
        <v>45904.677777719909</v>
      </c>
      <c r="F2358" s="291">
        <f t="shared" si="37"/>
        <v>2.2916608795640059E-2</v>
      </c>
      <c r="G2358" s="247" t="s">
        <v>613</v>
      </c>
      <c r="H2358" s="247"/>
      <c r="I2358" s="247" t="s">
        <v>614</v>
      </c>
      <c r="J2358" s="247" t="s">
        <v>615</v>
      </c>
      <c r="K2358" s="247" t="s">
        <v>616</v>
      </c>
      <c r="L2358" s="247" t="s">
        <v>617</v>
      </c>
      <c r="M2358" s="290" t="s">
        <v>656</v>
      </c>
      <c r="N2358" s="250" t="s">
        <v>619</v>
      </c>
    </row>
    <row r="2359" spans="1:14">
      <c r="A2359" s="249" t="s">
        <v>768</v>
      </c>
      <c r="B2359" s="247" t="s">
        <v>782</v>
      </c>
      <c r="C2359" s="248">
        <v>45904.654861111114</v>
      </c>
      <c r="D2359" s="248">
        <v>45904.654861111114</v>
      </c>
      <c r="E2359" s="248">
        <v>45904.677777719909</v>
      </c>
      <c r="F2359" s="291">
        <f t="shared" si="37"/>
        <v>2.2916608795640059E-2</v>
      </c>
      <c r="G2359" s="247" t="s">
        <v>613</v>
      </c>
      <c r="H2359" s="247"/>
      <c r="I2359" s="247" t="s">
        <v>614</v>
      </c>
      <c r="J2359" s="247" t="s">
        <v>615</v>
      </c>
      <c r="K2359" s="247" t="s">
        <v>616</v>
      </c>
      <c r="L2359" s="247" t="s">
        <v>617</v>
      </c>
      <c r="M2359" s="290" t="s">
        <v>656</v>
      </c>
      <c r="N2359" s="250" t="s">
        <v>619</v>
      </c>
    </row>
    <row r="2360" spans="1:14">
      <c r="A2360" s="249" t="s">
        <v>768</v>
      </c>
      <c r="B2360" s="247" t="s">
        <v>783</v>
      </c>
      <c r="C2360" s="248">
        <v>45904.654861111114</v>
      </c>
      <c r="D2360" s="248">
        <v>45904.654861111114</v>
      </c>
      <c r="E2360" s="248">
        <v>45904.677777719909</v>
      </c>
      <c r="F2360" s="291">
        <f t="shared" si="37"/>
        <v>2.2916608795640059E-2</v>
      </c>
      <c r="G2360" s="247" t="s">
        <v>613</v>
      </c>
      <c r="H2360" s="247"/>
      <c r="I2360" s="247" t="s">
        <v>614</v>
      </c>
      <c r="J2360" s="247" t="s">
        <v>615</v>
      </c>
      <c r="K2360" s="247" t="s">
        <v>616</v>
      </c>
      <c r="L2360" s="247" t="s">
        <v>617</v>
      </c>
      <c r="M2360" s="290" t="s">
        <v>656</v>
      </c>
      <c r="N2360" s="250" t="s">
        <v>619</v>
      </c>
    </row>
    <row r="2361" spans="1:14">
      <c r="A2361" s="249" t="s">
        <v>768</v>
      </c>
      <c r="B2361" s="253" t="s">
        <v>784</v>
      </c>
      <c r="C2361" s="248">
        <v>45904.654861111114</v>
      </c>
      <c r="D2361" s="248">
        <v>45904.654861111114</v>
      </c>
      <c r="E2361" s="248">
        <v>45904.677777719909</v>
      </c>
      <c r="F2361" s="291">
        <f t="shared" si="37"/>
        <v>2.2916608795640059E-2</v>
      </c>
      <c r="G2361" s="247" t="s">
        <v>613</v>
      </c>
      <c r="H2361" s="247"/>
      <c r="I2361" s="247" t="s">
        <v>614</v>
      </c>
      <c r="J2361" s="247" t="s">
        <v>615</v>
      </c>
      <c r="K2361" s="247" t="s">
        <v>616</v>
      </c>
      <c r="L2361" s="247" t="s">
        <v>617</v>
      </c>
      <c r="M2361" s="290" t="s">
        <v>656</v>
      </c>
      <c r="N2361" s="250" t="s">
        <v>619</v>
      </c>
    </row>
    <row r="2362" spans="1:14">
      <c r="A2362" s="249" t="s">
        <v>768</v>
      </c>
      <c r="B2362" s="253" t="s">
        <v>785</v>
      </c>
      <c r="C2362" s="248">
        <v>45904.654861111114</v>
      </c>
      <c r="D2362" s="248">
        <v>45904.654861111114</v>
      </c>
      <c r="E2362" s="248">
        <v>45904.677777719909</v>
      </c>
      <c r="F2362" s="291">
        <f t="shared" si="37"/>
        <v>2.2916608795640059E-2</v>
      </c>
      <c r="G2362" s="247" t="s">
        <v>613</v>
      </c>
      <c r="H2362" s="247"/>
      <c r="I2362" s="247" t="s">
        <v>614</v>
      </c>
      <c r="J2362" s="247" t="s">
        <v>615</v>
      </c>
      <c r="K2362" s="247" t="s">
        <v>616</v>
      </c>
      <c r="L2362" s="247" t="s">
        <v>617</v>
      </c>
      <c r="M2362" s="290" t="s">
        <v>656</v>
      </c>
      <c r="N2362" s="250" t="s">
        <v>619</v>
      </c>
    </row>
    <row r="2363" spans="1:14">
      <c r="A2363" s="249" t="s">
        <v>768</v>
      </c>
      <c r="B2363" s="253" t="s">
        <v>786</v>
      </c>
      <c r="C2363" s="248">
        <v>45904.654861111114</v>
      </c>
      <c r="D2363" s="248">
        <v>45904.654861111114</v>
      </c>
      <c r="E2363" s="248">
        <v>45904.677777719909</v>
      </c>
      <c r="F2363" s="291">
        <f t="shared" si="37"/>
        <v>2.2916608795640059E-2</v>
      </c>
      <c r="G2363" s="247" t="s">
        <v>613</v>
      </c>
      <c r="H2363" s="247"/>
      <c r="I2363" s="247" t="s">
        <v>614</v>
      </c>
      <c r="J2363" s="247" t="s">
        <v>615</v>
      </c>
      <c r="K2363" s="247" t="s">
        <v>616</v>
      </c>
      <c r="L2363" s="247" t="s">
        <v>617</v>
      </c>
      <c r="M2363" s="290" t="s">
        <v>656</v>
      </c>
      <c r="N2363" s="250" t="s">
        <v>619</v>
      </c>
    </row>
    <row r="2364" spans="1:14">
      <c r="A2364" s="249" t="s">
        <v>768</v>
      </c>
      <c r="B2364" s="253" t="s">
        <v>787</v>
      </c>
      <c r="C2364" s="248">
        <v>45904.654861111114</v>
      </c>
      <c r="D2364" s="248">
        <v>45904.654861111114</v>
      </c>
      <c r="E2364" s="248">
        <v>45904.677777719909</v>
      </c>
      <c r="F2364" s="291">
        <f t="shared" si="37"/>
        <v>2.2916608795640059E-2</v>
      </c>
      <c r="G2364" s="247" t="s">
        <v>613</v>
      </c>
      <c r="H2364" s="247"/>
      <c r="I2364" s="247" t="s">
        <v>614</v>
      </c>
      <c r="J2364" s="247" t="s">
        <v>615</v>
      </c>
      <c r="K2364" s="247" t="s">
        <v>616</v>
      </c>
      <c r="L2364" s="247" t="s">
        <v>617</v>
      </c>
      <c r="M2364" s="290" t="s">
        <v>656</v>
      </c>
      <c r="N2364" s="250" t="s">
        <v>619</v>
      </c>
    </row>
    <row r="2365" spans="1:14">
      <c r="A2365" s="249" t="s">
        <v>768</v>
      </c>
      <c r="B2365" s="253" t="s">
        <v>788</v>
      </c>
      <c r="C2365" s="248">
        <v>45904.654861111114</v>
      </c>
      <c r="D2365" s="248">
        <v>45904.654861111114</v>
      </c>
      <c r="E2365" s="248">
        <v>45904.677777719909</v>
      </c>
      <c r="F2365" s="291">
        <f t="shared" si="37"/>
        <v>2.2916608795640059E-2</v>
      </c>
      <c r="G2365" s="247" t="s">
        <v>613</v>
      </c>
      <c r="H2365" s="247"/>
      <c r="I2365" s="247" t="s">
        <v>614</v>
      </c>
      <c r="J2365" s="247" t="s">
        <v>615</v>
      </c>
      <c r="K2365" s="247" t="s">
        <v>616</v>
      </c>
      <c r="L2365" s="247" t="s">
        <v>617</v>
      </c>
      <c r="M2365" s="290" t="s">
        <v>656</v>
      </c>
      <c r="N2365" s="250" t="s">
        <v>619</v>
      </c>
    </row>
    <row r="2366" spans="1:14">
      <c r="A2366" s="249" t="s">
        <v>768</v>
      </c>
      <c r="B2366" s="253" t="s">
        <v>789</v>
      </c>
      <c r="C2366" s="248">
        <v>45904.654861111114</v>
      </c>
      <c r="D2366" s="248">
        <v>45904.654861111114</v>
      </c>
      <c r="E2366" s="248">
        <v>45904.677777719909</v>
      </c>
      <c r="F2366" s="291">
        <f t="shared" si="37"/>
        <v>2.2916608795640059E-2</v>
      </c>
      <c r="G2366" s="247" t="s">
        <v>613</v>
      </c>
      <c r="H2366" s="247"/>
      <c r="I2366" s="247" t="s">
        <v>614</v>
      </c>
      <c r="J2366" s="247" t="s">
        <v>615</v>
      </c>
      <c r="K2366" s="247" t="s">
        <v>616</v>
      </c>
      <c r="L2366" s="247" t="s">
        <v>617</v>
      </c>
      <c r="M2366" s="290" t="s">
        <v>656</v>
      </c>
      <c r="N2366" s="250" t="s">
        <v>619</v>
      </c>
    </row>
    <row r="2367" spans="1:14">
      <c r="A2367" s="249" t="s">
        <v>768</v>
      </c>
      <c r="B2367" s="253" t="s">
        <v>790</v>
      </c>
      <c r="C2367" s="248">
        <v>45904.654861111114</v>
      </c>
      <c r="D2367" s="248">
        <v>45904.654861111114</v>
      </c>
      <c r="E2367" s="248">
        <v>45904.677777719909</v>
      </c>
      <c r="F2367" s="291">
        <f t="shared" si="37"/>
        <v>2.2916608795640059E-2</v>
      </c>
      <c r="G2367" s="247" t="s">
        <v>613</v>
      </c>
      <c r="H2367" s="247"/>
      <c r="I2367" s="247" t="s">
        <v>614</v>
      </c>
      <c r="J2367" s="247" t="s">
        <v>615</v>
      </c>
      <c r="K2367" s="247" t="s">
        <v>616</v>
      </c>
      <c r="L2367" s="247" t="s">
        <v>617</v>
      </c>
      <c r="M2367" s="290" t="s">
        <v>656</v>
      </c>
      <c r="N2367" s="250" t="s">
        <v>619</v>
      </c>
    </row>
    <row r="2368" spans="1:14">
      <c r="A2368" s="249" t="s">
        <v>768</v>
      </c>
      <c r="B2368" s="253" t="s">
        <v>791</v>
      </c>
      <c r="C2368" s="248">
        <v>45904.654861111114</v>
      </c>
      <c r="D2368" s="248">
        <v>45904.654861111114</v>
      </c>
      <c r="E2368" s="248">
        <v>45904.677777719909</v>
      </c>
      <c r="F2368" s="291">
        <f t="shared" si="37"/>
        <v>2.2916608795640059E-2</v>
      </c>
      <c r="G2368" s="247" t="s">
        <v>613</v>
      </c>
      <c r="H2368" s="247"/>
      <c r="I2368" s="247" t="s">
        <v>614</v>
      </c>
      <c r="J2368" s="247" t="s">
        <v>615</v>
      </c>
      <c r="K2368" s="247" t="s">
        <v>616</v>
      </c>
      <c r="L2368" s="247" t="s">
        <v>617</v>
      </c>
      <c r="M2368" s="290" t="s">
        <v>656</v>
      </c>
      <c r="N2368" s="250" t="s">
        <v>619</v>
      </c>
    </row>
    <row r="2369" spans="1:14">
      <c r="A2369" s="249" t="s">
        <v>768</v>
      </c>
      <c r="B2369" s="253" t="s">
        <v>792</v>
      </c>
      <c r="C2369" s="248">
        <v>45904.654861111114</v>
      </c>
      <c r="D2369" s="248">
        <v>45904.654861111114</v>
      </c>
      <c r="E2369" s="248">
        <v>45904.677777719909</v>
      </c>
      <c r="F2369" s="291">
        <f t="shared" si="37"/>
        <v>2.2916608795640059E-2</v>
      </c>
      <c r="G2369" s="247" t="s">
        <v>613</v>
      </c>
      <c r="H2369" s="247"/>
      <c r="I2369" s="247" t="s">
        <v>614</v>
      </c>
      <c r="J2369" s="247" t="s">
        <v>615</v>
      </c>
      <c r="K2369" s="247" t="s">
        <v>616</v>
      </c>
      <c r="L2369" s="247" t="s">
        <v>617</v>
      </c>
      <c r="M2369" s="290" t="s">
        <v>656</v>
      </c>
      <c r="N2369" s="250" t="s">
        <v>619</v>
      </c>
    </row>
    <row r="2370" spans="1:14">
      <c r="A2370" s="249" t="s">
        <v>768</v>
      </c>
      <c r="B2370" s="253" t="s">
        <v>793</v>
      </c>
      <c r="C2370" s="248">
        <v>45904.654861111114</v>
      </c>
      <c r="D2370" s="248">
        <v>45904.654861111114</v>
      </c>
      <c r="E2370" s="248">
        <v>45904.677777719909</v>
      </c>
      <c r="F2370" s="291">
        <f t="shared" si="37"/>
        <v>2.2916608795640059E-2</v>
      </c>
      <c r="G2370" s="247" t="s">
        <v>613</v>
      </c>
      <c r="H2370" s="247"/>
      <c r="I2370" s="247" t="s">
        <v>614</v>
      </c>
      <c r="J2370" s="247" t="s">
        <v>615</v>
      </c>
      <c r="K2370" s="247" t="s">
        <v>616</v>
      </c>
      <c r="L2370" s="247" t="s">
        <v>617</v>
      </c>
      <c r="M2370" s="290" t="s">
        <v>656</v>
      </c>
      <c r="N2370" s="250" t="s">
        <v>619</v>
      </c>
    </row>
    <row r="2371" spans="1:14">
      <c r="A2371" s="249" t="s">
        <v>768</v>
      </c>
      <c r="B2371" s="253" t="s">
        <v>794</v>
      </c>
      <c r="C2371" s="248">
        <v>45904.654861111114</v>
      </c>
      <c r="D2371" s="248">
        <v>45904.654861111114</v>
      </c>
      <c r="E2371" s="248">
        <v>45904.677777719909</v>
      </c>
      <c r="F2371" s="291">
        <f t="shared" si="37"/>
        <v>2.2916608795640059E-2</v>
      </c>
      <c r="G2371" s="247" t="s">
        <v>613</v>
      </c>
      <c r="H2371" s="247"/>
      <c r="I2371" s="247" t="s">
        <v>614</v>
      </c>
      <c r="J2371" s="247" t="s">
        <v>615</v>
      </c>
      <c r="K2371" s="247" t="s">
        <v>616</v>
      </c>
      <c r="L2371" s="247" t="s">
        <v>617</v>
      </c>
      <c r="M2371" s="290" t="s">
        <v>656</v>
      </c>
      <c r="N2371" s="250" t="s">
        <v>619</v>
      </c>
    </row>
    <row r="2372" spans="1:14">
      <c r="A2372" s="249" t="s">
        <v>768</v>
      </c>
      <c r="B2372" s="253" t="s">
        <v>795</v>
      </c>
      <c r="C2372" s="248">
        <v>45904.654861111114</v>
      </c>
      <c r="D2372" s="248">
        <v>45904.654861111114</v>
      </c>
      <c r="E2372" s="248">
        <v>45904.677777719909</v>
      </c>
      <c r="F2372" s="291">
        <f t="shared" si="37"/>
        <v>2.2916608795640059E-2</v>
      </c>
      <c r="G2372" s="247" t="s">
        <v>613</v>
      </c>
      <c r="H2372" s="247"/>
      <c r="I2372" s="247" t="s">
        <v>614</v>
      </c>
      <c r="J2372" s="247" t="s">
        <v>615</v>
      </c>
      <c r="K2372" s="247" t="s">
        <v>616</v>
      </c>
      <c r="L2372" s="247" t="s">
        <v>617</v>
      </c>
      <c r="M2372" s="290" t="s">
        <v>656</v>
      </c>
      <c r="N2372" s="250" t="s">
        <v>619</v>
      </c>
    </row>
    <row r="2373" spans="1:14">
      <c r="A2373" s="249" t="s">
        <v>768</v>
      </c>
      <c r="B2373" s="253" t="s">
        <v>796</v>
      </c>
      <c r="C2373" s="248">
        <v>45904.654861111114</v>
      </c>
      <c r="D2373" s="248">
        <v>45904.654861111114</v>
      </c>
      <c r="E2373" s="248">
        <v>45904.677777719909</v>
      </c>
      <c r="F2373" s="291">
        <f t="shared" si="37"/>
        <v>2.2916608795640059E-2</v>
      </c>
      <c r="G2373" s="247" t="s">
        <v>613</v>
      </c>
      <c r="H2373" s="247"/>
      <c r="I2373" s="247" t="s">
        <v>614</v>
      </c>
      <c r="J2373" s="247" t="s">
        <v>615</v>
      </c>
      <c r="K2373" s="247" t="s">
        <v>616</v>
      </c>
      <c r="L2373" s="247" t="s">
        <v>617</v>
      </c>
      <c r="M2373" s="290" t="s">
        <v>656</v>
      </c>
      <c r="N2373" s="250" t="s">
        <v>619</v>
      </c>
    </row>
    <row r="2374" spans="1:14">
      <c r="A2374" s="249" t="s">
        <v>768</v>
      </c>
      <c r="B2374" s="253" t="s">
        <v>797</v>
      </c>
      <c r="C2374" s="248">
        <v>45904.654861111114</v>
      </c>
      <c r="D2374" s="248">
        <v>45904.654861111114</v>
      </c>
      <c r="E2374" s="248">
        <v>45904.677777719909</v>
      </c>
      <c r="F2374" s="291">
        <f t="shared" si="37"/>
        <v>2.2916608795640059E-2</v>
      </c>
      <c r="G2374" s="247" t="s">
        <v>613</v>
      </c>
      <c r="H2374" s="247"/>
      <c r="I2374" s="247" t="s">
        <v>614</v>
      </c>
      <c r="J2374" s="247" t="s">
        <v>615</v>
      </c>
      <c r="K2374" s="247" t="s">
        <v>616</v>
      </c>
      <c r="L2374" s="247" t="s">
        <v>617</v>
      </c>
      <c r="M2374" s="290" t="s">
        <v>656</v>
      </c>
      <c r="N2374" s="250" t="s">
        <v>619</v>
      </c>
    </row>
    <row r="2375" spans="1:14">
      <c r="A2375" s="249" t="s">
        <v>768</v>
      </c>
      <c r="B2375" s="253" t="s">
        <v>798</v>
      </c>
      <c r="C2375" s="248">
        <v>45904.654861111114</v>
      </c>
      <c r="D2375" s="248">
        <v>45904.654861111114</v>
      </c>
      <c r="E2375" s="248">
        <v>45904.677777719909</v>
      </c>
      <c r="F2375" s="291">
        <f t="shared" si="37"/>
        <v>2.2916608795640059E-2</v>
      </c>
      <c r="G2375" s="247" t="s">
        <v>613</v>
      </c>
      <c r="H2375" s="247"/>
      <c r="I2375" s="247" t="s">
        <v>614</v>
      </c>
      <c r="J2375" s="247" t="s">
        <v>615</v>
      </c>
      <c r="K2375" s="247" t="s">
        <v>616</v>
      </c>
      <c r="L2375" s="247" t="s">
        <v>617</v>
      </c>
      <c r="M2375" s="290" t="s">
        <v>656</v>
      </c>
      <c r="N2375" s="250" t="s">
        <v>619</v>
      </c>
    </row>
    <row r="2376" spans="1:14">
      <c r="A2376" s="249" t="s">
        <v>768</v>
      </c>
      <c r="B2376" s="253" t="s">
        <v>799</v>
      </c>
      <c r="C2376" s="248">
        <v>45904.654861111114</v>
      </c>
      <c r="D2376" s="248">
        <v>45904.654861111114</v>
      </c>
      <c r="E2376" s="248">
        <v>45904.677777719909</v>
      </c>
      <c r="F2376" s="291">
        <f t="shared" si="37"/>
        <v>2.2916608795640059E-2</v>
      </c>
      <c r="G2376" s="247" t="s">
        <v>613</v>
      </c>
      <c r="H2376" s="247"/>
      <c r="I2376" s="247" t="s">
        <v>614</v>
      </c>
      <c r="J2376" s="247" t="s">
        <v>615</v>
      </c>
      <c r="K2376" s="247" t="s">
        <v>616</v>
      </c>
      <c r="L2376" s="247" t="s">
        <v>617</v>
      </c>
      <c r="M2376" s="290" t="s">
        <v>656</v>
      </c>
      <c r="N2376" s="250" t="s">
        <v>619</v>
      </c>
    </row>
    <row r="2377" spans="1:14">
      <c r="A2377" s="249" t="s">
        <v>768</v>
      </c>
      <c r="B2377" s="249" t="s">
        <v>800</v>
      </c>
      <c r="C2377" s="248">
        <v>45904.654861111114</v>
      </c>
      <c r="D2377" s="248">
        <v>45904.654861111114</v>
      </c>
      <c r="E2377" s="248">
        <v>45904.677777719909</v>
      </c>
      <c r="F2377" s="291">
        <f t="shared" si="37"/>
        <v>2.2916608795640059E-2</v>
      </c>
      <c r="G2377" s="247" t="s">
        <v>613</v>
      </c>
      <c r="H2377" s="247"/>
      <c r="I2377" s="247" t="s">
        <v>614</v>
      </c>
      <c r="J2377" s="247" t="s">
        <v>615</v>
      </c>
      <c r="K2377" s="247" t="s">
        <v>616</v>
      </c>
      <c r="L2377" s="247" t="s">
        <v>617</v>
      </c>
      <c r="M2377" s="290" t="s">
        <v>656</v>
      </c>
      <c r="N2377" s="250" t="s">
        <v>619</v>
      </c>
    </row>
    <row r="2378" spans="1:14">
      <c r="A2378" s="249" t="s">
        <v>768</v>
      </c>
      <c r="B2378" s="249" t="s">
        <v>801</v>
      </c>
      <c r="C2378" s="248">
        <v>45904.654861111114</v>
      </c>
      <c r="D2378" s="248">
        <v>45904.654861111114</v>
      </c>
      <c r="E2378" s="248">
        <v>45904.677777719909</v>
      </c>
      <c r="F2378" s="291">
        <f t="shared" si="37"/>
        <v>2.2916608795640059E-2</v>
      </c>
      <c r="G2378" s="247" t="s">
        <v>613</v>
      </c>
      <c r="H2378" s="247"/>
      <c r="I2378" s="247" t="s">
        <v>614</v>
      </c>
      <c r="J2378" s="247" t="s">
        <v>615</v>
      </c>
      <c r="K2378" s="247" t="s">
        <v>616</v>
      </c>
      <c r="L2378" s="247" t="s">
        <v>617</v>
      </c>
      <c r="M2378" s="290" t="s">
        <v>656</v>
      </c>
      <c r="N2378" s="250" t="s">
        <v>619</v>
      </c>
    </row>
    <row r="2379" spans="1:14">
      <c r="A2379" s="249" t="s">
        <v>768</v>
      </c>
      <c r="B2379" s="249" t="s">
        <v>802</v>
      </c>
      <c r="C2379" s="248">
        <v>45904.654861111114</v>
      </c>
      <c r="D2379" s="248">
        <v>45904.654861111114</v>
      </c>
      <c r="E2379" s="248">
        <v>45904.677777719909</v>
      </c>
      <c r="F2379" s="291">
        <f t="shared" si="37"/>
        <v>2.2916608795640059E-2</v>
      </c>
      <c r="G2379" s="247" t="s">
        <v>613</v>
      </c>
      <c r="H2379" s="247"/>
      <c r="I2379" s="247" t="s">
        <v>614</v>
      </c>
      <c r="J2379" s="247" t="s">
        <v>615</v>
      </c>
      <c r="K2379" s="247" t="s">
        <v>616</v>
      </c>
      <c r="L2379" s="247" t="s">
        <v>617</v>
      </c>
      <c r="M2379" s="290" t="s">
        <v>656</v>
      </c>
      <c r="N2379" s="250" t="s">
        <v>619</v>
      </c>
    </row>
    <row r="2380" spans="1:14">
      <c r="A2380" s="249" t="s">
        <v>768</v>
      </c>
      <c r="B2380" s="249" t="s">
        <v>803</v>
      </c>
      <c r="C2380" s="248">
        <v>45904.654861111114</v>
      </c>
      <c r="D2380" s="248">
        <v>45904.654861111114</v>
      </c>
      <c r="E2380" s="248">
        <v>45904.677777719909</v>
      </c>
      <c r="F2380" s="291">
        <f t="shared" si="37"/>
        <v>2.2916608795640059E-2</v>
      </c>
      <c r="G2380" s="247" t="s">
        <v>613</v>
      </c>
      <c r="H2380" s="247"/>
      <c r="I2380" s="247" t="s">
        <v>614</v>
      </c>
      <c r="J2380" s="247" t="s">
        <v>615</v>
      </c>
      <c r="K2380" s="247" t="s">
        <v>616</v>
      </c>
      <c r="L2380" s="247" t="s">
        <v>617</v>
      </c>
      <c r="M2380" s="290" t="s">
        <v>656</v>
      </c>
      <c r="N2380" s="250" t="s">
        <v>619</v>
      </c>
    </row>
    <row r="2381" spans="1:14">
      <c r="A2381" s="249" t="s">
        <v>768</v>
      </c>
      <c r="B2381" s="249" t="s">
        <v>804</v>
      </c>
      <c r="C2381" s="248">
        <v>45904.654861111114</v>
      </c>
      <c r="D2381" s="248">
        <v>45904.654861111114</v>
      </c>
      <c r="E2381" s="248">
        <v>45904.677777719909</v>
      </c>
      <c r="F2381" s="291">
        <f t="shared" si="37"/>
        <v>2.2916608795640059E-2</v>
      </c>
      <c r="G2381" s="247" t="s">
        <v>613</v>
      </c>
      <c r="H2381" s="247"/>
      <c r="I2381" s="247" t="s">
        <v>614</v>
      </c>
      <c r="J2381" s="247" t="s">
        <v>615</v>
      </c>
      <c r="K2381" s="247" t="s">
        <v>616</v>
      </c>
      <c r="L2381" s="247" t="s">
        <v>617</v>
      </c>
      <c r="M2381" s="290" t="s">
        <v>656</v>
      </c>
      <c r="N2381" s="250" t="s">
        <v>619</v>
      </c>
    </row>
    <row r="2382" spans="1:14">
      <c r="A2382" s="249" t="s">
        <v>768</v>
      </c>
      <c r="B2382" s="253" t="s">
        <v>805</v>
      </c>
      <c r="C2382" s="248">
        <v>45904.654861111114</v>
      </c>
      <c r="D2382" s="248">
        <v>45904.654861111114</v>
      </c>
      <c r="E2382" s="248">
        <v>45904.677777719909</v>
      </c>
      <c r="F2382" s="291">
        <f t="shared" si="37"/>
        <v>2.2916608795640059E-2</v>
      </c>
      <c r="G2382" s="247" t="s">
        <v>613</v>
      </c>
      <c r="H2382" s="247"/>
      <c r="I2382" s="247" t="s">
        <v>614</v>
      </c>
      <c r="J2382" s="247" t="s">
        <v>615</v>
      </c>
      <c r="K2382" s="247" t="s">
        <v>616</v>
      </c>
      <c r="L2382" s="247" t="s">
        <v>617</v>
      </c>
      <c r="M2382" s="290" t="s">
        <v>656</v>
      </c>
      <c r="N2382" s="250" t="s">
        <v>619</v>
      </c>
    </row>
    <row r="2383" spans="1:14">
      <c r="A2383" s="249" t="s">
        <v>768</v>
      </c>
      <c r="B2383" s="249" t="s">
        <v>806</v>
      </c>
      <c r="C2383" s="248">
        <v>45904.654861111114</v>
      </c>
      <c r="D2383" s="248">
        <v>45904.654861111114</v>
      </c>
      <c r="E2383" s="248">
        <v>45904.677777719909</v>
      </c>
      <c r="F2383" s="291">
        <f t="shared" si="37"/>
        <v>2.2916608795640059E-2</v>
      </c>
      <c r="G2383" s="247" t="s">
        <v>613</v>
      </c>
      <c r="H2383" s="247"/>
      <c r="I2383" s="247" t="s">
        <v>614</v>
      </c>
      <c r="J2383" s="247" t="s">
        <v>615</v>
      </c>
      <c r="K2383" s="247" t="s">
        <v>616</v>
      </c>
      <c r="L2383" s="247" t="s">
        <v>617</v>
      </c>
      <c r="M2383" s="290" t="s">
        <v>656</v>
      </c>
      <c r="N2383" s="250" t="s">
        <v>619</v>
      </c>
    </row>
    <row r="2384" spans="1:14">
      <c r="A2384" s="249" t="s">
        <v>768</v>
      </c>
      <c r="B2384" s="249" t="s">
        <v>807</v>
      </c>
      <c r="C2384" s="248">
        <v>45904.654861111114</v>
      </c>
      <c r="D2384" s="248">
        <v>45904.654861111114</v>
      </c>
      <c r="E2384" s="248">
        <v>45904.677777719909</v>
      </c>
      <c r="F2384" s="291">
        <f t="shared" si="37"/>
        <v>2.2916608795640059E-2</v>
      </c>
      <c r="G2384" s="247" t="s">
        <v>613</v>
      </c>
      <c r="H2384" s="247"/>
      <c r="I2384" s="247" t="s">
        <v>614</v>
      </c>
      <c r="J2384" s="247" t="s">
        <v>615</v>
      </c>
      <c r="K2384" s="247" t="s">
        <v>616</v>
      </c>
      <c r="L2384" s="247" t="s">
        <v>617</v>
      </c>
      <c r="M2384" s="290" t="s">
        <v>656</v>
      </c>
      <c r="N2384" s="250" t="s">
        <v>619</v>
      </c>
    </row>
    <row r="2385" spans="1:14">
      <c r="A2385" s="249" t="s">
        <v>768</v>
      </c>
      <c r="B2385" s="247" t="s">
        <v>808</v>
      </c>
      <c r="C2385" s="248">
        <v>45904.654861111114</v>
      </c>
      <c r="D2385" s="248">
        <v>45904.654861111114</v>
      </c>
      <c r="E2385" s="248">
        <v>45904.677777719909</v>
      </c>
      <c r="F2385" s="291">
        <f t="shared" si="37"/>
        <v>2.2916608795640059E-2</v>
      </c>
      <c r="G2385" s="247" t="s">
        <v>613</v>
      </c>
      <c r="H2385" s="247"/>
      <c r="I2385" s="247" t="s">
        <v>614</v>
      </c>
      <c r="J2385" s="247" t="s">
        <v>615</v>
      </c>
      <c r="K2385" s="247" t="s">
        <v>616</v>
      </c>
      <c r="L2385" s="247" t="s">
        <v>617</v>
      </c>
      <c r="M2385" s="290" t="s">
        <v>656</v>
      </c>
      <c r="N2385" s="250" t="s">
        <v>619</v>
      </c>
    </row>
    <row r="2386" spans="1:14">
      <c r="A2386" s="249" t="s">
        <v>768</v>
      </c>
      <c r="B2386" s="247" t="s">
        <v>809</v>
      </c>
      <c r="C2386" s="248">
        <v>45904.654861111114</v>
      </c>
      <c r="D2386" s="248">
        <v>45904.654861111114</v>
      </c>
      <c r="E2386" s="248">
        <v>45904.677777719909</v>
      </c>
      <c r="F2386" s="291">
        <f t="shared" si="37"/>
        <v>2.2916608795640059E-2</v>
      </c>
      <c r="G2386" s="247" t="s">
        <v>613</v>
      </c>
      <c r="H2386" s="247"/>
      <c r="I2386" s="247" t="s">
        <v>614</v>
      </c>
      <c r="J2386" s="247" t="s">
        <v>615</v>
      </c>
      <c r="K2386" s="247" t="s">
        <v>616</v>
      </c>
      <c r="L2386" s="247" t="s">
        <v>617</v>
      </c>
      <c r="M2386" s="290" t="s">
        <v>656</v>
      </c>
      <c r="N2386" s="250" t="s">
        <v>619</v>
      </c>
    </row>
    <row r="2387" spans="1:14">
      <c r="A2387" s="249" t="s">
        <v>768</v>
      </c>
      <c r="B2387" s="247" t="s">
        <v>810</v>
      </c>
      <c r="C2387" s="248">
        <v>45904.654861111114</v>
      </c>
      <c r="D2387" s="248">
        <v>45904.654861111114</v>
      </c>
      <c r="E2387" s="248">
        <v>45904.677777719909</v>
      </c>
      <c r="F2387" s="291">
        <f t="shared" si="37"/>
        <v>2.2916608795640059E-2</v>
      </c>
      <c r="G2387" s="247" t="s">
        <v>613</v>
      </c>
      <c r="H2387" s="247"/>
      <c r="I2387" s="247" t="s">
        <v>614</v>
      </c>
      <c r="J2387" s="247" t="s">
        <v>615</v>
      </c>
      <c r="K2387" s="247" t="s">
        <v>616</v>
      </c>
      <c r="L2387" s="247" t="s">
        <v>617</v>
      </c>
      <c r="M2387" s="290" t="s">
        <v>656</v>
      </c>
      <c r="N2387" s="250" t="s">
        <v>619</v>
      </c>
    </row>
    <row r="2388" spans="1:14">
      <c r="A2388" s="249" t="s">
        <v>768</v>
      </c>
      <c r="B2388" s="247" t="s">
        <v>811</v>
      </c>
      <c r="C2388" s="248">
        <v>45904.654861111114</v>
      </c>
      <c r="D2388" s="248">
        <v>45904.654861111114</v>
      </c>
      <c r="E2388" s="248">
        <v>45904.677777719909</v>
      </c>
      <c r="F2388" s="291">
        <f t="shared" si="37"/>
        <v>2.2916608795640059E-2</v>
      </c>
      <c r="G2388" s="247" t="s">
        <v>613</v>
      </c>
      <c r="H2388" s="247"/>
      <c r="I2388" s="247" t="s">
        <v>614</v>
      </c>
      <c r="J2388" s="247" t="s">
        <v>615</v>
      </c>
      <c r="K2388" s="247" t="s">
        <v>616</v>
      </c>
      <c r="L2388" s="247" t="s">
        <v>617</v>
      </c>
      <c r="M2388" s="290" t="s">
        <v>656</v>
      </c>
      <c r="N2388" s="250" t="s">
        <v>619</v>
      </c>
    </row>
    <row r="2389" spans="1:14">
      <c r="A2389" s="249" t="s">
        <v>768</v>
      </c>
      <c r="B2389" s="247" t="s">
        <v>812</v>
      </c>
      <c r="C2389" s="248">
        <v>45904.654861111114</v>
      </c>
      <c r="D2389" s="248">
        <v>45904.654861111114</v>
      </c>
      <c r="E2389" s="248">
        <v>45904.677777719909</v>
      </c>
      <c r="F2389" s="291">
        <f t="shared" si="37"/>
        <v>2.2916608795640059E-2</v>
      </c>
      <c r="G2389" s="247" t="s">
        <v>613</v>
      </c>
      <c r="H2389" s="247"/>
      <c r="I2389" s="247" t="s">
        <v>614</v>
      </c>
      <c r="J2389" s="247" t="s">
        <v>615</v>
      </c>
      <c r="K2389" s="247" t="s">
        <v>616</v>
      </c>
      <c r="L2389" s="247" t="s">
        <v>617</v>
      </c>
      <c r="M2389" s="290" t="s">
        <v>656</v>
      </c>
      <c r="N2389" s="250" t="s">
        <v>619</v>
      </c>
    </row>
    <row r="2390" spans="1:14">
      <c r="A2390" s="249" t="s">
        <v>768</v>
      </c>
      <c r="B2390" s="254" t="s">
        <v>813</v>
      </c>
      <c r="C2390" s="248">
        <v>45904.654861111114</v>
      </c>
      <c r="D2390" s="248">
        <v>45904.654861111114</v>
      </c>
      <c r="E2390" s="248">
        <v>45904.677777719909</v>
      </c>
      <c r="F2390" s="291">
        <f t="shared" si="37"/>
        <v>2.2916608795640059E-2</v>
      </c>
      <c r="G2390" s="247" t="s">
        <v>613</v>
      </c>
      <c r="H2390" s="247"/>
      <c r="I2390" s="247" t="s">
        <v>614</v>
      </c>
      <c r="J2390" s="247" t="s">
        <v>615</v>
      </c>
      <c r="K2390" s="247" t="s">
        <v>616</v>
      </c>
      <c r="L2390" s="247" t="s">
        <v>617</v>
      </c>
      <c r="M2390" s="290" t="s">
        <v>656</v>
      </c>
      <c r="N2390" s="250" t="s">
        <v>619</v>
      </c>
    </row>
    <row r="2391" spans="1:14">
      <c r="A2391" s="222" t="s">
        <v>857</v>
      </c>
      <c r="B2391" s="222" t="s">
        <v>658</v>
      </c>
      <c r="C2391" s="230">
        <v>45905.25</v>
      </c>
      <c r="D2391" s="230">
        <v>45905.25</v>
      </c>
      <c r="E2391" s="230">
        <v>45905.319444444445</v>
      </c>
      <c r="F2391" s="255">
        <f t="shared" ref="F2391:F2400" si="38">E2349-D2349</f>
        <v>5.2083333335758653E-2</v>
      </c>
      <c r="G2391" s="1" t="s">
        <v>708</v>
      </c>
      <c r="I2391" s="1" t="s">
        <v>598</v>
      </c>
      <c r="J2391" s="1" t="s">
        <v>598</v>
      </c>
      <c r="K2391" s="1" t="s">
        <v>1269</v>
      </c>
      <c r="L2391" s="1" t="s">
        <v>627</v>
      </c>
      <c r="M2391" s="28" t="s">
        <v>710</v>
      </c>
      <c r="N2391" s="28" t="s">
        <v>1270</v>
      </c>
    </row>
    <row r="2392" spans="1:14">
      <c r="A2392" s="222" t="s">
        <v>857</v>
      </c>
      <c r="B2392" s="222" t="s">
        <v>651</v>
      </c>
      <c r="C2392" s="230">
        <v>45905.25</v>
      </c>
      <c r="D2392" s="230">
        <v>45905.25</v>
      </c>
      <c r="E2392" s="230">
        <v>45905.319444444445</v>
      </c>
      <c r="F2392" s="255">
        <f t="shared" si="38"/>
        <v>2.2916666661330964E-2</v>
      </c>
      <c r="G2392" s="1" t="s">
        <v>708</v>
      </c>
      <c r="I2392" s="1" t="s">
        <v>598</v>
      </c>
      <c r="J2392" s="1" t="s">
        <v>598</v>
      </c>
      <c r="K2392" s="1" t="s">
        <v>1269</v>
      </c>
      <c r="L2392" s="1" t="s">
        <v>627</v>
      </c>
      <c r="M2392" s="28" t="s">
        <v>710</v>
      </c>
      <c r="N2392" s="28" t="s">
        <v>1270</v>
      </c>
    </row>
    <row r="2393" spans="1:14">
      <c r="A2393" s="225" t="s">
        <v>857</v>
      </c>
      <c r="B2393" s="28" t="s">
        <v>659</v>
      </c>
      <c r="C2393" s="230">
        <v>45905.25</v>
      </c>
      <c r="D2393" s="230">
        <v>45905.25</v>
      </c>
      <c r="E2393" s="230">
        <v>45905.319444444445</v>
      </c>
      <c r="F2393" s="255">
        <f t="shared" si="38"/>
        <v>2.2916666661330964E-2</v>
      </c>
      <c r="G2393" s="1" t="s">
        <v>708</v>
      </c>
      <c r="I2393" s="1" t="s">
        <v>598</v>
      </c>
      <c r="J2393" s="1" t="s">
        <v>598</v>
      </c>
      <c r="K2393" s="1" t="s">
        <v>1269</v>
      </c>
      <c r="L2393" s="1" t="s">
        <v>627</v>
      </c>
      <c r="M2393" s="28" t="s">
        <v>710</v>
      </c>
      <c r="N2393" s="28" t="s">
        <v>1270</v>
      </c>
    </row>
    <row r="2394" spans="1:14">
      <c r="A2394" s="225" t="s">
        <v>857</v>
      </c>
      <c r="B2394" s="28" t="s">
        <v>622</v>
      </c>
      <c r="C2394" s="230">
        <v>45905.25</v>
      </c>
      <c r="D2394" s="230">
        <v>45905.25</v>
      </c>
      <c r="E2394" s="230">
        <v>45905.319444444445</v>
      </c>
      <c r="F2394" s="255">
        <f t="shared" si="38"/>
        <v>2.2916608795640059E-2</v>
      </c>
      <c r="G2394" s="1" t="s">
        <v>708</v>
      </c>
      <c r="I2394" s="1" t="s">
        <v>598</v>
      </c>
      <c r="J2394" s="1" t="s">
        <v>598</v>
      </c>
      <c r="K2394" s="1" t="s">
        <v>1269</v>
      </c>
      <c r="L2394" s="1" t="s">
        <v>627</v>
      </c>
      <c r="M2394" s="28" t="s">
        <v>710</v>
      </c>
      <c r="N2394" s="28" t="s">
        <v>1270</v>
      </c>
    </row>
    <row r="2395" spans="1:14">
      <c r="A2395" s="225" t="s">
        <v>861</v>
      </c>
      <c r="B2395" s="28" t="s">
        <v>651</v>
      </c>
      <c r="C2395" s="230">
        <v>45905.25</v>
      </c>
      <c r="D2395" s="230">
        <v>45905.25</v>
      </c>
      <c r="E2395" s="230">
        <v>45905.319444444445</v>
      </c>
      <c r="F2395" s="255">
        <f t="shared" si="38"/>
        <v>2.2916608795640059E-2</v>
      </c>
      <c r="G2395" s="1" t="s">
        <v>708</v>
      </c>
      <c r="I2395" s="1" t="s">
        <v>598</v>
      </c>
      <c r="J2395" s="1" t="s">
        <v>598</v>
      </c>
      <c r="K2395" s="1" t="s">
        <v>1269</v>
      </c>
      <c r="L2395" s="1" t="s">
        <v>627</v>
      </c>
      <c r="M2395" s="28" t="s">
        <v>710</v>
      </c>
      <c r="N2395" s="28" t="s">
        <v>1270</v>
      </c>
    </row>
    <row r="2396" spans="1:14">
      <c r="A2396" s="225" t="s">
        <v>861</v>
      </c>
      <c r="B2396" s="28" t="s">
        <v>658</v>
      </c>
      <c r="C2396" s="230">
        <v>45905.25</v>
      </c>
      <c r="D2396" s="230">
        <v>45905.25</v>
      </c>
      <c r="E2396" s="230">
        <v>45905.319444444445</v>
      </c>
      <c r="F2396" s="255">
        <f t="shared" si="38"/>
        <v>2.2916608795640059E-2</v>
      </c>
      <c r="G2396" s="1" t="s">
        <v>708</v>
      </c>
      <c r="I2396" s="1" t="s">
        <v>598</v>
      </c>
      <c r="J2396" s="1" t="s">
        <v>598</v>
      </c>
      <c r="K2396" s="1" t="s">
        <v>1269</v>
      </c>
      <c r="L2396" s="1" t="s">
        <v>627</v>
      </c>
      <c r="M2396" s="28" t="s">
        <v>710</v>
      </c>
      <c r="N2396" s="28" t="s">
        <v>1270</v>
      </c>
    </row>
    <row r="2397" spans="1:14">
      <c r="A2397" s="1" t="s">
        <v>860</v>
      </c>
      <c r="B2397" s="1" t="s">
        <v>658</v>
      </c>
      <c r="C2397" s="230">
        <v>45905.25</v>
      </c>
      <c r="D2397" s="230">
        <v>45905.25</v>
      </c>
      <c r="E2397" s="230">
        <v>45905.319444444445</v>
      </c>
      <c r="F2397" s="255">
        <f t="shared" si="38"/>
        <v>2.2916608795640059E-2</v>
      </c>
      <c r="G2397" s="1" t="s">
        <v>708</v>
      </c>
      <c r="I2397" s="1" t="s">
        <v>598</v>
      </c>
      <c r="J2397" s="1" t="s">
        <v>598</v>
      </c>
      <c r="K2397" s="1" t="s">
        <v>1269</v>
      </c>
      <c r="L2397" s="1" t="s">
        <v>627</v>
      </c>
      <c r="M2397" s="28" t="s">
        <v>710</v>
      </c>
      <c r="N2397" s="28" t="s">
        <v>1270</v>
      </c>
    </row>
    <row r="2398" spans="1:14">
      <c r="A2398" s="1" t="s">
        <v>860</v>
      </c>
      <c r="B2398" s="1" t="s">
        <v>651</v>
      </c>
      <c r="C2398" s="230">
        <v>45905.25</v>
      </c>
      <c r="D2398" s="230">
        <v>45905.25</v>
      </c>
      <c r="E2398" s="230">
        <v>45905.319444444445</v>
      </c>
      <c r="F2398" s="255">
        <f t="shared" si="38"/>
        <v>2.2916608795640059E-2</v>
      </c>
      <c r="G2398" s="1" t="s">
        <v>708</v>
      </c>
      <c r="I2398" s="1" t="s">
        <v>598</v>
      </c>
      <c r="J2398" s="1" t="s">
        <v>598</v>
      </c>
      <c r="K2398" s="1" t="s">
        <v>1269</v>
      </c>
      <c r="L2398" s="1" t="s">
        <v>627</v>
      </c>
      <c r="M2398" s="28" t="s">
        <v>710</v>
      </c>
      <c r="N2398" s="28" t="s">
        <v>1270</v>
      </c>
    </row>
    <row r="2399" spans="1:14">
      <c r="A2399" s="1" t="s">
        <v>860</v>
      </c>
      <c r="B2399" s="1" t="s">
        <v>659</v>
      </c>
      <c r="C2399" s="230">
        <v>45905.25</v>
      </c>
      <c r="D2399" s="230">
        <v>45905.25</v>
      </c>
      <c r="E2399" s="230">
        <v>45905.319444444445</v>
      </c>
      <c r="F2399" s="255">
        <f t="shared" si="38"/>
        <v>2.2916608795640059E-2</v>
      </c>
      <c r="G2399" s="1" t="s">
        <v>708</v>
      </c>
      <c r="I2399" s="1" t="s">
        <v>598</v>
      </c>
      <c r="J2399" s="1" t="s">
        <v>598</v>
      </c>
      <c r="K2399" s="1" t="s">
        <v>1269</v>
      </c>
      <c r="L2399" s="1" t="s">
        <v>627</v>
      </c>
      <c r="M2399" s="28" t="s">
        <v>710</v>
      </c>
      <c r="N2399" s="28" t="s">
        <v>1270</v>
      </c>
    </row>
    <row r="2400" spans="1:14">
      <c r="A2400" s="1" t="s">
        <v>860</v>
      </c>
      <c r="B2400" s="1" t="s">
        <v>622</v>
      </c>
      <c r="C2400" s="230">
        <v>45905.25</v>
      </c>
      <c r="D2400" s="230">
        <v>45905.25</v>
      </c>
      <c r="E2400" s="230">
        <v>45905.319444444445</v>
      </c>
      <c r="F2400" s="255">
        <f t="shared" si="38"/>
        <v>2.2916608795640059E-2</v>
      </c>
      <c r="G2400" s="1" t="s">
        <v>708</v>
      </c>
      <c r="I2400" s="1" t="s">
        <v>598</v>
      </c>
      <c r="J2400" s="1" t="s">
        <v>598</v>
      </c>
      <c r="K2400" s="1" t="s">
        <v>1269</v>
      </c>
      <c r="L2400" s="1" t="s">
        <v>627</v>
      </c>
      <c r="M2400" s="28" t="s">
        <v>710</v>
      </c>
      <c r="N2400" s="28" t="s">
        <v>1270</v>
      </c>
    </row>
    <row r="2401" spans="1:14">
      <c r="A2401" s="222" t="s">
        <v>857</v>
      </c>
      <c r="B2401" s="222" t="s">
        <v>658</v>
      </c>
      <c r="C2401" s="230">
        <v>45905.364583333336</v>
      </c>
      <c r="D2401" s="230">
        <v>45905.364583333336</v>
      </c>
      <c r="E2401" s="230">
        <v>45905.59375</v>
      </c>
      <c r="F2401" s="255">
        <f t="shared" ref="F2401:F2464" si="39">E2401-D2401</f>
        <v>0.22916666666424135</v>
      </c>
      <c r="G2401" s="225" t="s">
        <v>637</v>
      </c>
      <c r="H2401" s="225" t="s">
        <v>644</v>
      </c>
      <c r="I2401" s="225" t="s">
        <v>770</v>
      </c>
      <c r="J2401" s="225" t="s">
        <v>771</v>
      </c>
      <c r="K2401" s="1" t="s">
        <v>1267</v>
      </c>
      <c r="L2401" s="1" t="s">
        <v>773</v>
      </c>
      <c r="M2401" s="241" t="s">
        <v>774</v>
      </c>
      <c r="N2401" s="28" t="s">
        <v>1271</v>
      </c>
    </row>
    <row r="2402" spans="1:14">
      <c r="A2402" s="222" t="s">
        <v>857</v>
      </c>
      <c r="B2402" s="222" t="s">
        <v>651</v>
      </c>
      <c r="C2402" s="230">
        <v>45905.364583333336</v>
      </c>
      <c r="D2402" s="230">
        <v>45905.364583333336</v>
      </c>
      <c r="E2402" s="230">
        <v>45905.59375</v>
      </c>
      <c r="F2402" s="255">
        <f t="shared" si="39"/>
        <v>0.22916666666424135</v>
      </c>
      <c r="G2402" s="225" t="s">
        <v>637</v>
      </c>
      <c r="H2402" s="225" t="s">
        <v>644</v>
      </c>
      <c r="I2402" s="225" t="s">
        <v>770</v>
      </c>
      <c r="J2402" s="225" t="s">
        <v>771</v>
      </c>
      <c r="K2402" s="1" t="s">
        <v>1267</v>
      </c>
      <c r="L2402" s="1" t="s">
        <v>773</v>
      </c>
      <c r="M2402" s="241" t="s">
        <v>774</v>
      </c>
      <c r="N2402" s="28" t="s">
        <v>1271</v>
      </c>
    </row>
    <row r="2403" spans="1:14">
      <c r="A2403" s="225" t="s">
        <v>857</v>
      </c>
      <c r="B2403" s="28" t="s">
        <v>659</v>
      </c>
      <c r="C2403" s="230">
        <v>45905.364583333336</v>
      </c>
      <c r="D2403" s="230">
        <v>45905.364583333336</v>
      </c>
      <c r="E2403" s="230">
        <v>45905.59375</v>
      </c>
      <c r="F2403" s="255">
        <f t="shared" si="39"/>
        <v>0.22916666666424135</v>
      </c>
      <c r="G2403" s="225" t="s">
        <v>637</v>
      </c>
      <c r="H2403" s="225" t="s">
        <v>644</v>
      </c>
      <c r="I2403" s="225" t="s">
        <v>770</v>
      </c>
      <c r="J2403" s="225" t="s">
        <v>771</v>
      </c>
      <c r="K2403" s="1" t="s">
        <v>1267</v>
      </c>
      <c r="L2403" s="1" t="s">
        <v>773</v>
      </c>
      <c r="M2403" s="241" t="s">
        <v>774</v>
      </c>
      <c r="N2403" s="28" t="s">
        <v>1271</v>
      </c>
    </row>
    <row r="2404" spans="1:14">
      <c r="A2404" s="225" t="s">
        <v>857</v>
      </c>
      <c r="B2404" s="28" t="s">
        <v>622</v>
      </c>
      <c r="C2404" s="230">
        <v>45905.364583333336</v>
      </c>
      <c r="D2404" s="230">
        <v>45905.364583333336</v>
      </c>
      <c r="E2404" s="230">
        <v>45905.59375</v>
      </c>
      <c r="F2404" s="255">
        <f t="shared" si="39"/>
        <v>0.22916666666424135</v>
      </c>
      <c r="G2404" s="225" t="s">
        <v>637</v>
      </c>
      <c r="H2404" s="225" t="s">
        <v>644</v>
      </c>
      <c r="I2404" s="225" t="s">
        <v>770</v>
      </c>
      <c r="J2404" s="225" t="s">
        <v>771</v>
      </c>
      <c r="K2404" s="1" t="s">
        <v>1267</v>
      </c>
      <c r="L2404" s="1" t="s">
        <v>773</v>
      </c>
      <c r="M2404" s="241" t="s">
        <v>774</v>
      </c>
      <c r="N2404" s="28" t="s">
        <v>1271</v>
      </c>
    </row>
    <row r="2405" spans="1:14">
      <c r="A2405" s="225" t="s">
        <v>861</v>
      </c>
      <c r="B2405" s="28" t="s">
        <v>651</v>
      </c>
      <c r="C2405" s="230">
        <v>45905.364583333336</v>
      </c>
      <c r="D2405" s="230">
        <v>45905.364583333336</v>
      </c>
      <c r="E2405" s="230">
        <v>45905.59375</v>
      </c>
      <c r="F2405" s="255">
        <f t="shared" si="39"/>
        <v>0.22916666666424135</v>
      </c>
      <c r="G2405" s="225" t="s">
        <v>637</v>
      </c>
      <c r="H2405" s="225" t="s">
        <v>644</v>
      </c>
      <c r="I2405" s="225" t="s">
        <v>770</v>
      </c>
      <c r="J2405" s="225" t="s">
        <v>771</v>
      </c>
      <c r="K2405" s="1" t="s">
        <v>1267</v>
      </c>
      <c r="L2405" s="1" t="s">
        <v>773</v>
      </c>
      <c r="M2405" s="241" t="s">
        <v>774</v>
      </c>
      <c r="N2405" s="28" t="s">
        <v>1271</v>
      </c>
    </row>
    <row r="2406" spans="1:14">
      <c r="A2406" s="225" t="s">
        <v>861</v>
      </c>
      <c r="B2406" s="28" t="s">
        <v>658</v>
      </c>
      <c r="C2406" s="230">
        <v>45905.364583333336</v>
      </c>
      <c r="D2406" s="230">
        <v>45905.364583333336</v>
      </c>
      <c r="E2406" s="230">
        <v>45905.59375</v>
      </c>
      <c r="F2406" s="255">
        <f t="shared" si="39"/>
        <v>0.22916666666424135</v>
      </c>
      <c r="G2406" s="225" t="s">
        <v>637</v>
      </c>
      <c r="H2406" s="225" t="s">
        <v>644</v>
      </c>
      <c r="I2406" s="225" t="s">
        <v>770</v>
      </c>
      <c r="J2406" s="225" t="s">
        <v>771</v>
      </c>
      <c r="K2406" s="1" t="s">
        <v>1267</v>
      </c>
      <c r="L2406" s="1" t="s">
        <v>773</v>
      </c>
      <c r="M2406" s="241" t="s">
        <v>774</v>
      </c>
      <c r="N2406" s="28" t="s">
        <v>1271</v>
      </c>
    </row>
    <row r="2407" spans="1:14">
      <c r="A2407" s="1" t="s">
        <v>860</v>
      </c>
      <c r="B2407" s="1" t="s">
        <v>658</v>
      </c>
      <c r="C2407" s="230">
        <v>45905.364583333336</v>
      </c>
      <c r="D2407" s="230">
        <v>45905.364583333336</v>
      </c>
      <c r="E2407" s="230">
        <v>45905.59375</v>
      </c>
      <c r="F2407" s="255">
        <f t="shared" si="39"/>
        <v>0.22916666666424135</v>
      </c>
      <c r="G2407" s="225" t="s">
        <v>637</v>
      </c>
      <c r="H2407" s="225" t="s">
        <v>644</v>
      </c>
      <c r="I2407" s="225" t="s">
        <v>770</v>
      </c>
      <c r="J2407" s="225" t="s">
        <v>771</v>
      </c>
      <c r="K2407" s="1" t="s">
        <v>1267</v>
      </c>
      <c r="L2407" s="1" t="s">
        <v>773</v>
      </c>
      <c r="M2407" s="241" t="s">
        <v>774</v>
      </c>
      <c r="N2407" s="28" t="s">
        <v>1271</v>
      </c>
    </row>
    <row r="2408" spans="1:14">
      <c r="A2408" s="1" t="s">
        <v>860</v>
      </c>
      <c r="B2408" s="1" t="s">
        <v>651</v>
      </c>
      <c r="C2408" s="230">
        <v>45905.364583333336</v>
      </c>
      <c r="D2408" s="230">
        <v>45905.364583333336</v>
      </c>
      <c r="E2408" s="230">
        <v>45905.59375</v>
      </c>
      <c r="F2408" s="255">
        <f t="shared" si="39"/>
        <v>0.22916666666424135</v>
      </c>
      <c r="G2408" s="225" t="s">
        <v>637</v>
      </c>
      <c r="H2408" s="225" t="s">
        <v>644</v>
      </c>
      <c r="I2408" s="225" t="s">
        <v>770</v>
      </c>
      <c r="J2408" s="225" t="s">
        <v>771</v>
      </c>
      <c r="K2408" s="1" t="s">
        <v>1267</v>
      </c>
      <c r="L2408" s="1" t="s">
        <v>773</v>
      </c>
      <c r="M2408" s="241" t="s">
        <v>774</v>
      </c>
      <c r="N2408" s="28" t="s">
        <v>1271</v>
      </c>
    </row>
    <row r="2409" spans="1:14">
      <c r="A2409" s="1" t="s">
        <v>860</v>
      </c>
      <c r="B2409" s="1" t="s">
        <v>659</v>
      </c>
      <c r="C2409" s="230">
        <v>45905.364583333336</v>
      </c>
      <c r="D2409" s="230">
        <v>45905.364583333336</v>
      </c>
      <c r="E2409" s="230">
        <v>45905.59375</v>
      </c>
      <c r="F2409" s="255">
        <f t="shared" si="39"/>
        <v>0.22916666666424135</v>
      </c>
      <c r="G2409" s="225" t="s">
        <v>637</v>
      </c>
      <c r="H2409" s="225" t="s">
        <v>644</v>
      </c>
      <c r="I2409" s="225" t="s">
        <v>770</v>
      </c>
      <c r="J2409" s="225" t="s">
        <v>771</v>
      </c>
      <c r="K2409" s="1" t="s">
        <v>1267</v>
      </c>
      <c r="L2409" s="1" t="s">
        <v>773</v>
      </c>
      <c r="M2409" s="241" t="s">
        <v>774</v>
      </c>
      <c r="N2409" s="28" t="s">
        <v>1271</v>
      </c>
    </row>
    <row r="2410" spans="1:14">
      <c r="A2410" s="1" t="s">
        <v>860</v>
      </c>
      <c r="B2410" s="1" t="s">
        <v>622</v>
      </c>
      <c r="C2410" s="230">
        <v>45905.364583333336</v>
      </c>
      <c r="D2410" s="230">
        <v>45905.364583333336</v>
      </c>
      <c r="E2410" s="230">
        <v>45905.59375</v>
      </c>
      <c r="F2410" s="255">
        <f t="shared" si="39"/>
        <v>0.22916666666424135</v>
      </c>
      <c r="G2410" s="225" t="s">
        <v>637</v>
      </c>
      <c r="H2410" s="225" t="s">
        <v>644</v>
      </c>
      <c r="I2410" s="225" t="s">
        <v>770</v>
      </c>
      <c r="J2410" s="225" t="s">
        <v>771</v>
      </c>
      <c r="K2410" s="1" t="s">
        <v>1267</v>
      </c>
      <c r="L2410" s="1" t="s">
        <v>773</v>
      </c>
      <c r="M2410" s="241" t="s">
        <v>774</v>
      </c>
      <c r="N2410" s="28" t="s">
        <v>1271</v>
      </c>
    </row>
    <row r="2411" spans="1:14">
      <c r="A2411" s="1" t="s">
        <v>855</v>
      </c>
      <c r="B2411" s="1" t="s">
        <v>658</v>
      </c>
      <c r="C2411" s="230">
        <v>45905.364583333336</v>
      </c>
      <c r="D2411" s="230">
        <v>45905.364583333336</v>
      </c>
      <c r="E2411" s="230">
        <v>45905.59375</v>
      </c>
      <c r="F2411" s="255">
        <f t="shared" si="39"/>
        <v>0.22916666666424135</v>
      </c>
      <c r="G2411" s="225" t="s">
        <v>637</v>
      </c>
      <c r="H2411" s="225" t="s">
        <v>644</v>
      </c>
      <c r="I2411" s="225" t="s">
        <v>770</v>
      </c>
      <c r="J2411" s="225" t="s">
        <v>771</v>
      </c>
      <c r="K2411" s="1" t="s">
        <v>1267</v>
      </c>
      <c r="L2411" s="1" t="s">
        <v>773</v>
      </c>
      <c r="M2411" s="241" t="s">
        <v>774</v>
      </c>
      <c r="N2411" s="28" t="s">
        <v>1271</v>
      </c>
    </row>
    <row r="2412" spans="1:14">
      <c r="A2412" s="1" t="s">
        <v>855</v>
      </c>
      <c r="B2412" s="1" t="s">
        <v>651</v>
      </c>
      <c r="C2412" s="230">
        <v>45905.364583333336</v>
      </c>
      <c r="D2412" s="230">
        <v>45905.364583333336</v>
      </c>
      <c r="E2412" s="230">
        <v>45905.59375</v>
      </c>
      <c r="F2412" s="255">
        <f t="shared" si="39"/>
        <v>0.22916666666424135</v>
      </c>
      <c r="G2412" s="225" t="s">
        <v>637</v>
      </c>
      <c r="H2412" s="225" t="s">
        <v>644</v>
      </c>
      <c r="I2412" s="225" t="s">
        <v>770</v>
      </c>
      <c r="J2412" s="225" t="s">
        <v>771</v>
      </c>
      <c r="K2412" s="1" t="s">
        <v>1267</v>
      </c>
      <c r="L2412" s="1" t="s">
        <v>773</v>
      </c>
      <c r="M2412" s="241" t="s">
        <v>774</v>
      </c>
      <c r="N2412" s="28" t="s">
        <v>1271</v>
      </c>
    </row>
    <row r="2413" spans="1:14">
      <c r="A2413" s="1" t="s">
        <v>855</v>
      </c>
      <c r="B2413" s="1" t="s">
        <v>612</v>
      </c>
      <c r="C2413" s="230">
        <v>45905.364583333336</v>
      </c>
      <c r="D2413" s="230">
        <v>45905.364583333336</v>
      </c>
      <c r="E2413" s="230">
        <v>45905.59375</v>
      </c>
      <c r="F2413" s="255">
        <f t="shared" si="39"/>
        <v>0.22916666666424135</v>
      </c>
      <c r="G2413" s="225" t="s">
        <v>637</v>
      </c>
      <c r="H2413" s="225" t="s">
        <v>644</v>
      </c>
      <c r="I2413" s="225" t="s">
        <v>770</v>
      </c>
      <c r="J2413" s="225" t="s">
        <v>771</v>
      </c>
      <c r="K2413" s="1" t="s">
        <v>1267</v>
      </c>
      <c r="L2413" s="1" t="s">
        <v>773</v>
      </c>
      <c r="M2413" s="241" t="s">
        <v>774</v>
      </c>
      <c r="N2413" s="28" t="s">
        <v>1271</v>
      </c>
    </row>
    <row r="2414" spans="1:14">
      <c r="A2414" s="1" t="s">
        <v>855</v>
      </c>
      <c r="B2414" s="1" t="s">
        <v>622</v>
      </c>
      <c r="C2414" s="230">
        <v>45905.364583333336</v>
      </c>
      <c r="D2414" s="230">
        <v>45905.364583333336</v>
      </c>
      <c r="E2414" s="230">
        <v>45905.59375</v>
      </c>
      <c r="F2414" s="255">
        <f t="shared" si="39"/>
        <v>0.22916666666424135</v>
      </c>
      <c r="G2414" s="225" t="s">
        <v>637</v>
      </c>
      <c r="H2414" s="225" t="s">
        <v>644</v>
      </c>
      <c r="I2414" s="225" t="s">
        <v>770</v>
      </c>
      <c r="J2414" s="225" t="s">
        <v>771</v>
      </c>
      <c r="K2414" s="1" t="s">
        <v>1267</v>
      </c>
      <c r="L2414" s="1" t="s">
        <v>773</v>
      </c>
      <c r="M2414" s="241" t="s">
        <v>774</v>
      </c>
      <c r="N2414" s="28" t="s">
        <v>1271</v>
      </c>
    </row>
    <row r="2415" spans="1:14">
      <c r="A2415" s="1" t="s">
        <v>856</v>
      </c>
      <c r="B2415" s="1" t="s">
        <v>658</v>
      </c>
      <c r="C2415" s="230">
        <v>45905.364583333336</v>
      </c>
      <c r="D2415" s="230">
        <v>45905.364583333336</v>
      </c>
      <c r="E2415" s="230">
        <v>45905.59375</v>
      </c>
      <c r="F2415" s="255">
        <f t="shared" si="39"/>
        <v>0.22916666666424135</v>
      </c>
      <c r="G2415" s="225" t="s">
        <v>637</v>
      </c>
      <c r="H2415" s="225" t="s">
        <v>644</v>
      </c>
      <c r="I2415" s="225" t="s">
        <v>770</v>
      </c>
      <c r="J2415" s="225" t="s">
        <v>771</v>
      </c>
      <c r="K2415" s="1" t="s">
        <v>1267</v>
      </c>
      <c r="L2415" s="1" t="s">
        <v>773</v>
      </c>
      <c r="M2415" s="241" t="s">
        <v>774</v>
      </c>
      <c r="N2415" s="28" t="s">
        <v>1271</v>
      </c>
    </row>
    <row r="2416" spans="1:14">
      <c r="A2416" s="1" t="s">
        <v>856</v>
      </c>
      <c r="B2416" s="1" t="s">
        <v>651</v>
      </c>
      <c r="C2416" s="230">
        <v>45905.364583333336</v>
      </c>
      <c r="D2416" s="230">
        <v>45905.364583333336</v>
      </c>
      <c r="E2416" s="230">
        <v>45905.59375</v>
      </c>
      <c r="F2416" s="255">
        <f t="shared" si="39"/>
        <v>0.22916666666424135</v>
      </c>
      <c r="G2416" s="225" t="s">
        <v>637</v>
      </c>
      <c r="H2416" s="225" t="s">
        <v>644</v>
      </c>
      <c r="I2416" s="225" t="s">
        <v>770</v>
      </c>
      <c r="J2416" s="225" t="s">
        <v>771</v>
      </c>
      <c r="K2416" s="1" t="s">
        <v>1267</v>
      </c>
      <c r="L2416" s="1" t="s">
        <v>773</v>
      </c>
      <c r="M2416" s="241" t="s">
        <v>774</v>
      </c>
      <c r="N2416" s="28" t="s">
        <v>1271</v>
      </c>
    </row>
    <row r="2417" spans="1:14">
      <c r="A2417" s="1" t="s">
        <v>704</v>
      </c>
      <c r="B2417" s="1" t="s">
        <v>612</v>
      </c>
      <c r="C2417" s="230">
        <v>45905.364583333336</v>
      </c>
      <c r="D2417" s="230">
        <v>45905.364583333336</v>
      </c>
      <c r="E2417" s="230">
        <v>45905.59375</v>
      </c>
      <c r="F2417" s="255">
        <f t="shared" si="39"/>
        <v>0.22916666666424135</v>
      </c>
      <c r="G2417" s="225" t="s">
        <v>637</v>
      </c>
      <c r="H2417" s="225" t="s">
        <v>644</v>
      </c>
      <c r="I2417" s="225" t="s">
        <v>770</v>
      </c>
      <c r="J2417" s="225" t="s">
        <v>771</v>
      </c>
      <c r="K2417" s="1" t="s">
        <v>1267</v>
      </c>
      <c r="L2417" s="1" t="s">
        <v>773</v>
      </c>
      <c r="M2417" s="241" t="s">
        <v>774</v>
      </c>
      <c r="N2417" s="28" t="s">
        <v>1271</v>
      </c>
    </row>
    <row r="2418" spans="1:14">
      <c r="A2418" s="1" t="s">
        <v>704</v>
      </c>
      <c r="B2418" s="1" t="s">
        <v>651</v>
      </c>
      <c r="C2418" s="230">
        <v>45905.364583333336</v>
      </c>
      <c r="D2418" s="230">
        <v>45905.364583333336</v>
      </c>
      <c r="E2418" s="230">
        <v>45905.59375</v>
      </c>
      <c r="F2418" s="255">
        <f t="shared" si="39"/>
        <v>0.22916666666424135</v>
      </c>
      <c r="G2418" s="225" t="s">
        <v>637</v>
      </c>
      <c r="H2418" s="225" t="s">
        <v>644</v>
      </c>
      <c r="I2418" s="225" t="s">
        <v>770</v>
      </c>
      <c r="J2418" s="225" t="s">
        <v>771</v>
      </c>
      <c r="K2418" s="1" t="s">
        <v>1267</v>
      </c>
      <c r="L2418" s="1" t="s">
        <v>773</v>
      </c>
      <c r="M2418" s="241" t="s">
        <v>774</v>
      </c>
      <c r="N2418" s="28" t="s">
        <v>1271</v>
      </c>
    </row>
    <row r="2419" spans="1:14">
      <c r="A2419" s="1" t="s">
        <v>704</v>
      </c>
      <c r="B2419" s="1" t="s">
        <v>622</v>
      </c>
      <c r="C2419" s="230">
        <v>45905.364583333336</v>
      </c>
      <c r="D2419" s="230">
        <v>45905.364583333336</v>
      </c>
      <c r="E2419" s="230">
        <v>45905.59375</v>
      </c>
      <c r="F2419" s="255">
        <f t="shared" si="39"/>
        <v>0.22916666666424135</v>
      </c>
      <c r="G2419" s="225" t="s">
        <v>637</v>
      </c>
      <c r="H2419" s="225" t="s">
        <v>644</v>
      </c>
      <c r="I2419" s="225" t="s">
        <v>770</v>
      </c>
      <c r="J2419" s="225" t="s">
        <v>771</v>
      </c>
      <c r="K2419" s="1" t="s">
        <v>1267</v>
      </c>
      <c r="L2419" s="1" t="s">
        <v>773</v>
      </c>
      <c r="M2419" s="241" t="s">
        <v>774</v>
      </c>
      <c r="N2419" s="28" t="s">
        <v>1271</v>
      </c>
    </row>
    <row r="2420" spans="1:14">
      <c r="A2420" s="1" t="s">
        <v>704</v>
      </c>
      <c r="B2420" s="1" t="s">
        <v>658</v>
      </c>
      <c r="C2420" s="230">
        <v>45905.364583333336</v>
      </c>
      <c r="D2420" s="230">
        <v>45905.364583333336</v>
      </c>
      <c r="E2420" s="230">
        <v>45905.59375</v>
      </c>
      <c r="F2420" s="255">
        <f t="shared" si="39"/>
        <v>0.22916666666424135</v>
      </c>
      <c r="G2420" s="225" t="s">
        <v>637</v>
      </c>
      <c r="H2420" s="225" t="s">
        <v>644</v>
      </c>
      <c r="I2420" s="225" t="s">
        <v>770</v>
      </c>
      <c r="J2420" s="225" t="s">
        <v>771</v>
      </c>
      <c r="K2420" s="1" t="s">
        <v>1267</v>
      </c>
      <c r="L2420" s="1" t="s">
        <v>773</v>
      </c>
      <c r="M2420" s="241" t="s">
        <v>774</v>
      </c>
      <c r="N2420" s="28" t="s">
        <v>1271</v>
      </c>
    </row>
    <row r="2421" spans="1:14">
      <c r="A2421" s="247" t="s">
        <v>1272</v>
      </c>
      <c r="B2421" s="247" t="s">
        <v>1273</v>
      </c>
      <c r="C2421" s="248">
        <v>45905.619444444441</v>
      </c>
      <c r="D2421" s="248">
        <v>45905.619444444441</v>
      </c>
      <c r="E2421" s="248">
        <v>45905.663194444445</v>
      </c>
      <c r="F2421" s="291">
        <f t="shared" si="39"/>
        <v>4.3750000004365575E-2</v>
      </c>
      <c r="G2421" s="247" t="s">
        <v>613</v>
      </c>
      <c r="H2421" s="247"/>
      <c r="I2421" s="1" t="s">
        <v>614</v>
      </c>
      <c r="J2421" s="1" t="s">
        <v>615</v>
      </c>
      <c r="K2421" s="247" t="s">
        <v>1274</v>
      </c>
      <c r="L2421" s="247" t="s">
        <v>655</v>
      </c>
      <c r="M2421" s="241" t="s">
        <v>618</v>
      </c>
      <c r="N2421" s="250" t="s">
        <v>1275</v>
      </c>
    </row>
    <row r="2422" spans="1:14">
      <c r="A2422" s="247" t="s">
        <v>1272</v>
      </c>
      <c r="B2422" s="247" t="s">
        <v>1276</v>
      </c>
      <c r="C2422" s="248">
        <v>45905.619444444441</v>
      </c>
      <c r="D2422" s="248">
        <v>45905.619444444441</v>
      </c>
      <c r="E2422" s="248">
        <v>45905.663194444445</v>
      </c>
      <c r="F2422" s="291">
        <f t="shared" si="39"/>
        <v>4.3750000004365575E-2</v>
      </c>
      <c r="G2422" s="247" t="s">
        <v>613</v>
      </c>
      <c r="H2422" s="247"/>
      <c r="I2422" s="1" t="s">
        <v>614</v>
      </c>
      <c r="J2422" s="1" t="s">
        <v>615</v>
      </c>
      <c r="K2422" s="247" t="s">
        <v>1274</v>
      </c>
      <c r="L2422" s="247" t="s">
        <v>655</v>
      </c>
      <c r="M2422" s="241" t="s">
        <v>618</v>
      </c>
      <c r="N2422" s="250" t="s">
        <v>1275</v>
      </c>
    </row>
    <row r="2423" spans="1:14">
      <c r="A2423" s="247" t="s">
        <v>1272</v>
      </c>
      <c r="B2423" s="247" t="s">
        <v>1277</v>
      </c>
      <c r="C2423" s="248">
        <v>45905.619444444441</v>
      </c>
      <c r="D2423" s="248">
        <v>45905.619444444441</v>
      </c>
      <c r="E2423" s="248">
        <v>45905.663194444445</v>
      </c>
      <c r="F2423" s="291">
        <f t="shared" si="39"/>
        <v>4.3750000004365575E-2</v>
      </c>
      <c r="G2423" s="247" t="s">
        <v>613</v>
      </c>
      <c r="H2423" s="247"/>
      <c r="I2423" s="1" t="s">
        <v>614</v>
      </c>
      <c r="J2423" s="1" t="s">
        <v>615</v>
      </c>
      <c r="K2423" s="247" t="s">
        <v>1274</v>
      </c>
      <c r="L2423" s="247" t="s">
        <v>655</v>
      </c>
      <c r="M2423" s="241" t="s">
        <v>618</v>
      </c>
      <c r="N2423" s="250" t="s">
        <v>1275</v>
      </c>
    </row>
    <row r="2424" spans="1:14">
      <c r="A2424" s="247" t="s">
        <v>1272</v>
      </c>
      <c r="B2424" s="247" t="s">
        <v>1278</v>
      </c>
      <c r="C2424" s="248">
        <v>45905.619444444441</v>
      </c>
      <c r="D2424" s="248">
        <v>45905.619444444441</v>
      </c>
      <c r="E2424" s="248">
        <v>45905.663194444445</v>
      </c>
      <c r="F2424" s="291">
        <f t="shared" si="39"/>
        <v>4.3750000004365575E-2</v>
      </c>
      <c r="G2424" s="247" t="s">
        <v>613</v>
      </c>
      <c r="H2424" s="247"/>
      <c r="I2424" s="1" t="s">
        <v>614</v>
      </c>
      <c r="J2424" s="1" t="s">
        <v>615</v>
      </c>
      <c r="K2424" s="247" t="s">
        <v>1274</v>
      </c>
      <c r="L2424" s="247" t="s">
        <v>655</v>
      </c>
      <c r="M2424" s="241" t="s">
        <v>618</v>
      </c>
      <c r="N2424" s="250" t="s">
        <v>1275</v>
      </c>
    </row>
    <row r="2425" spans="1:14">
      <c r="A2425" s="247" t="s">
        <v>1272</v>
      </c>
      <c r="B2425" s="247" t="s">
        <v>1279</v>
      </c>
      <c r="C2425" s="248">
        <v>45905.619444444441</v>
      </c>
      <c r="D2425" s="248">
        <v>45905.619444444441</v>
      </c>
      <c r="E2425" s="248">
        <v>45905.663194444445</v>
      </c>
      <c r="F2425" s="291">
        <f t="shared" si="39"/>
        <v>4.3750000004365575E-2</v>
      </c>
      <c r="G2425" s="247" t="s">
        <v>613</v>
      </c>
      <c r="H2425" s="247"/>
      <c r="I2425" s="1" t="s">
        <v>614</v>
      </c>
      <c r="J2425" s="1" t="s">
        <v>615</v>
      </c>
      <c r="K2425" s="247" t="s">
        <v>1274</v>
      </c>
      <c r="L2425" s="247" t="s">
        <v>655</v>
      </c>
      <c r="M2425" s="241" t="s">
        <v>618</v>
      </c>
      <c r="N2425" s="250" t="s">
        <v>1275</v>
      </c>
    </row>
    <row r="2426" spans="1:14">
      <c r="A2426" s="247" t="s">
        <v>1272</v>
      </c>
      <c r="B2426" s="247" t="s">
        <v>1280</v>
      </c>
      <c r="C2426" s="248">
        <v>45905.619444444441</v>
      </c>
      <c r="D2426" s="248">
        <v>45905.619444444441</v>
      </c>
      <c r="E2426" s="248">
        <v>45905.663194444445</v>
      </c>
      <c r="F2426" s="291">
        <f t="shared" si="39"/>
        <v>4.3750000004365575E-2</v>
      </c>
      <c r="G2426" s="247" t="s">
        <v>613</v>
      </c>
      <c r="H2426" s="247"/>
      <c r="I2426" s="1" t="s">
        <v>614</v>
      </c>
      <c r="J2426" s="1" t="s">
        <v>615</v>
      </c>
      <c r="K2426" s="247" t="s">
        <v>1274</v>
      </c>
      <c r="L2426" s="247" t="s">
        <v>655</v>
      </c>
      <c r="M2426" s="241" t="s">
        <v>618</v>
      </c>
      <c r="N2426" s="250" t="s">
        <v>1275</v>
      </c>
    </row>
    <row r="2427" spans="1:14">
      <c r="A2427" s="247" t="s">
        <v>1272</v>
      </c>
      <c r="B2427" s="247" t="s">
        <v>1281</v>
      </c>
      <c r="C2427" s="248">
        <v>45905.619444444441</v>
      </c>
      <c r="D2427" s="248">
        <v>45905.619444444441</v>
      </c>
      <c r="E2427" s="248">
        <v>45905.663194444445</v>
      </c>
      <c r="F2427" s="291">
        <f t="shared" si="39"/>
        <v>4.3750000004365575E-2</v>
      </c>
      <c r="G2427" s="247" t="s">
        <v>613</v>
      </c>
      <c r="H2427" s="247"/>
      <c r="I2427" s="1" t="s">
        <v>614</v>
      </c>
      <c r="J2427" s="1" t="s">
        <v>615</v>
      </c>
      <c r="K2427" s="247" t="s">
        <v>1274</v>
      </c>
      <c r="L2427" s="247" t="s">
        <v>655</v>
      </c>
      <c r="M2427" s="241" t="s">
        <v>618</v>
      </c>
      <c r="N2427" s="250" t="s">
        <v>1275</v>
      </c>
    </row>
    <row r="2428" spans="1:14">
      <c r="A2428" s="247" t="s">
        <v>1272</v>
      </c>
      <c r="B2428" s="247" t="s">
        <v>1282</v>
      </c>
      <c r="C2428" s="248">
        <v>45905.619444444441</v>
      </c>
      <c r="D2428" s="248">
        <v>45905.619444444441</v>
      </c>
      <c r="E2428" s="248">
        <v>45905.663194444445</v>
      </c>
      <c r="F2428" s="291">
        <f t="shared" si="39"/>
        <v>4.3750000004365575E-2</v>
      </c>
      <c r="G2428" s="247" t="s">
        <v>613</v>
      </c>
      <c r="H2428" s="247"/>
      <c r="I2428" s="1" t="s">
        <v>614</v>
      </c>
      <c r="J2428" s="1" t="s">
        <v>615</v>
      </c>
      <c r="K2428" s="247" t="s">
        <v>1274</v>
      </c>
      <c r="L2428" s="247" t="s">
        <v>655</v>
      </c>
      <c r="M2428" s="241" t="s">
        <v>618</v>
      </c>
      <c r="N2428" s="250" t="s">
        <v>1275</v>
      </c>
    </row>
    <row r="2429" spans="1:14">
      <c r="A2429" s="247" t="s">
        <v>1272</v>
      </c>
      <c r="B2429" s="247" t="s">
        <v>1283</v>
      </c>
      <c r="C2429" s="248">
        <v>45905.619444444441</v>
      </c>
      <c r="D2429" s="248">
        <v>45905.619444444441</v>
      </c>
      <c r="E2429" s="248">
        <v>45905.663194444445</v>
      </c>
      <c r="F2429" s="291">
        <f t="shared" si="39"/>
        <v>4.3750000004365575E-2</v>
      </c>
      <c r="G2429" s="247" t="s">
        <v>613</v>
      </c>
      <c r="H2429" s="247"/>
      <c r="I2429" s="1" t="s">
        <v>614</v>
      </c>
      <c r="J2429" s="1" t="s">
        <v>615</v>
      </c>
      <c r="K2429" s="247" t="s">
        <v>1274</v>
      </c>
      <c r="L2429" s="247" t="s">
        <v>655</v>
      </c>
      <c r="M2429" s="241" t="s">
        <v>618</v>
      </c>
      <c r="N2429" s="250" t="s">
        <v>1275</v>
      </c>
    </row>
    <row r="2430" spans="1:14">
      <c r="A2430" s="247" t="s">
        <v>1272</v>
      </c>
      <c r="B2430" s="247" t="s">
        <v>1284</v>
      </c>
      <c r="C2430" s="248">
        <v>45905.619444444441</v>
      </c>
      <c r="D2430" s="248">
        <v>45905.619444444441</v>
      </c>
      <c r="E2430" s="248">
        <v>45905.663194444445</v>
      </c>
      <c r="F2430" s="291">
        <f t="shared" si="39"/>
        <v>4.3750000004365575E-2</v>
      </c>
      <c r="G2430" s="247" t="s">
        <v>613</v>
      </c>
      <c r="H2430" s="247"/>
      <c r="I2430" s="1" t="s">
        <v>614</v>
      </c>
      <c r="J2430" s="1" t="s">
        <v>615</v>
      </c>
      <c r="K2430" s="247" t="s">
        <v>1274</v>
      </c>
      <c r="L2430" s="247" t="s">
        <v>655</v>
      </c>
      <c r="M2430" s="241" t="s">
        <v>618</v>
      </c>
      <c r="N2430" s="250" t="s">
        <v>1275</v>
      </c>
    </row>
    <row r="2431" spans="1:14">
      <c r="A2431" s="225" t="s">
        <v>668</v>
      </c>
      <c r="B2431" s="123" t="s">
        <v>669</v>
      </c>
      <c r="C2431" s="230">
        <v>45905.732638888891</v>
      </c>
      <c r="D2431" s="230">
        <v>45905.732638888891</v>
      </c>
      <c r="E2431" s="230">
        <v>45905.798611111109</v>
      </c>
      <c r="F2431" s="255">
        <f t="shared" si="39"/>
        <v>6.5972222218988463E-2</v>
      </c>
      <c r="G2431" s="1" t="s">
        <v>613</v>
      </c>
      <c r="I2431" s="1" t="s">
        <v>614</v>
      </c>
      <c r="J2431" s="1" t="s">
        <v>615</v>
      </c>
      <c r="K2431" s="1" t="s">
        <v>1285</v>
      </c>
      <c r="L2431" s="1" t="s">
        <v>655</v>
      </c>
      <c r="M2431" s="241" t="s">
        <v>656</v>
      </c>
      <c r="N2431" s="28" t="s">
        <v>1286</v>
      </c>
    </row>
    <row r="2432" spans="1:14">
      <c r="A2432" s="225" t="s">
        <v>668</v>
      </c>
      <c r="B2432" s="123" t="s">
        <v>670</v>
      </c>
      <c r="C2432" s="230">
        <v>45905.732638888891</v>
      </c>
      <c r="D2432" s="230">
        <v>45905.732638888891</v>
      </c>
      <c r="E2432" s="230">
        <v>45905.798611111109</v>
      </c>
      <c r="F2432" s="255">
        <f t="shared" si="39"/>
        <v>6.5972222218988463E-2</v>
      </c>
      <c r="G2432" s="1" t="s">
        <v>613</v>
      </c>
      <c r="I2432" s="1" t="s">
        <v>614</v>
      </c>
      <c r="J2432" s="1" t="s">
        <v>615</v>
      </c>
      <c r="K2432" s="1" t="s">
        <v>1285</v>
      </c>
      <c r="L2432" s="1" t="s">
        <v>655</v>
      </c>
      <c r="M2432" s="241" t="s">
        <v>656</v>
      </c>
      <c r="N2432" s="28" t="s">
        <v>1286</v>
      </c>
    </row>
    <row r="2433" spans="1:14">
      <c r="A2433" s="225" t="s">
        <v>668</v>
      </c>
      <c r="B2433" s="123" t="s">
        <v>671</v>
      </c>
      <c r="C2433" s="230">
        <v>45905.732638888891</v>
      </c>
      <c r="D2433" s="230">
        <v>45905.732638888891</v>
      </c>
      <c r="E2433" s="230">
        <v>45905.798611053244</v>
      </c>
      <c r="F2433" s="255">
        <f t="shared" si="39"/>
        <v>6.5972164353297558E-2</v>
      </c>
      <c r="G2433" s="1" t="s">
        <v>613</v>
      </c>
      <c r="I2433" s="1" t="s">
        <v>614</v>
      </c>
      <c r="J2433" s="1" t="s">
        <v>615</v>
      </c>
      <c r="K2433" s="1" t="s">
        <v>1285</v>
      </c>
      <c r="L2433" s="1" t="s">
        <v>655</v>
      </c>
      <c r="M2433" s="241" t="s">
        <v>656</v>
      </c>
      <c r="N2433" s="28" t="s">
        <v>1286</v>
      </c>
    </row>
    <row r="2434" spans="1:14">
      <c r="A2434" s="225" t="s">
        <v>668</v>
      </c>
      <c r="B2434" s="123" t="s">
        <v>672</v>
      </c>
      <c r="C2434" s="230">
        <v>45905.732638888891</v>
      </c>
      <c r="D2434" s="230">
        <v>45905.732638888891</v>
      </c>
      <c r="E2434" s="230">
        <v>45905.798611053244</v>
      </c>
      <c r="F2434" s="255">
        <f t="shared" si="39"/>
        <v>6.5972164353297558E-2</v>
      </c>
      <c r="G2434" s="1" t="s">
        <v>613</v>
      </c>
      <c r="I2434" s="1" t="s">
        <v>614</v>
      </c>
      <c r="J2434" s="1" t="s">
        <v>615</v>
      </c>
      <c r="K2434" s="1" t="s">
        <v>1285</v>
      </c>
      <c r="L2434" s="1" t="s">
        <v>655</v>
      </c>
      <c r="M2434" s="241" t="s">
        <v>656</v>
      </c>
      <c r="N2434" s="28" t="s">
        <v>1286</v>
      </c>
    </row>
    <row r="2435" spans="1:14">
      <c r="A2435" s="225" t="s">
        <v>668</v>
      </c>
      <c r="B2435" s="123" t="s">
        <v>673</v>
      </c>
      <c r="C2435" s="230">
        <v>45905.732638888891</v>
      </c>
      <c r="D2435" s="230">
        <v>45905.732638888891</v>
      </c>
      <c r="E2435" s="230">
        <v>45905.798611053244</v>
      </c>
      <c r="F2435" s="255">
        <f t="shared" si="39"/>
        <v>6.5972164353297558E-2</v>
      </c>
      <c r="G2435" s="1" t="s">
        <v>613</v>
      </c>
      <c r="I2435" s="1" t="s">
        <v>614</v>
      </c>
      <c r="J2435" s="1" t="s">
        <v>615</v>
      </c>
      <c r="K2435" s="1" t="s">
        <v>1285</v>
      </c>
      <c r="L2435" s="1" t="s">
        <v>655</v>
      </c>
      <c r="M2435" s="241" t="s">
        <v>656</v>
      </c>
      <c r="N2435" s="28" t="s">
        <v>1286</v>
      </c>
    </row>
    <row r="2436" spans="1:14">
      <c r="A2436" s="225" t="s">
        <v>668</v>
      </c>
      <c r="B2436" s="123" t="s">
        <v>674</v>
      </c>
      <c r="C2436" s="230">
        <v>45905.732638888891</v>
      </c>
      <c r="D2436" s="230">
        <v>45905.732638888891</v>
      </c>
      <c r="E2436" s="230">
        <v>45905.798611053244</v>
      </c>
      <c r="F2436" s="255">
        <f t="shared" si="39"/>
        <v>6.5972164353297558E-2</v>
      </c>
      <c r="G2436" s="1" t="s">
        <v>613</v>
      </c>
      <c r="I2436" s="1" t="s">
        <v>614</v>
      </c>
      <c r="J2436" s="1" t="s">
        <v>615</v>
      </c>
      <c r="K2436" s="1" t="s">
        <v>1285</v>
      </c>
      <c r="L2436" s="1" t="s">
        <v>655</v>
      </c>
      <c r="M2436" s="241" t="s">
        <v>656</v>
      </c>
      <c r="N2436" s="28" t="s">
        <v>1286</v>
      </c>
    </row>
    <row r="2437" spans="1:14">
      <c r="A2437" s="225" t="s">
        <v>668</v>
      </c>
      <c r="B2437" s="123" t="s">
        <v>675</v>
      </c>
      <c r="C2437" s="230">
        <v>45905.732638888891</v>
      </c>
      <c r="D2437" s="230">
        <v>45905.732638888891</v>
      </c>
      <c r="E2437" s="230">
        <v>45905.798611053244</v>
      </c>
      <c r="F2437" s="255">
        <f t="shared" si="39"/>
        <v>6.5972164353297558E-2</v>
      </c>
      <c r="G2437" s="1" t="s">
        <v>613</v>
      </c>
      <c r="I2437" s="1" t="s">
        <v>614</v>
      </c>
      <c r="J2437" s="1" t="s">
        <v>615</v>
      </c>
      <c r="K2437" s="1" t="s">
        <v>1285</v>
      </c>
      <c r="L2437" s="1" t="s">
        <v>655</v>
      </c>
      <c r="M2437" s="241" t="s">
        <v>656</v>
      </c>
      <c r="N2437" s="28" t="s">
        <v>1286</v>
      </c>
    </row>
    <row r="2438" spans="1:14">
      <c r="A2438" s="225" t="s">
        <v>668</v>
      </c>
      <c r="B2438" s="123" t="s">
        <v>676</v>
      </c>
      <c r="C2438" s="230">
        <v>45905.732638888891</v>
      </c>
      <c r="D2438" s="230">
        <v>45905.732638888891</v>
      </c>
      <c r="E2438" s="230">
        <v>45905.798611053244</v>
      </c>
      <c r="F2438" s="255">
        <f t="shared" si="39"/>
        <v>6.5972164353297558E-2</v>
      </c>
      <c r="G2438" s="1" t="s">
        <v>613</v>
      </c>
      <c r="I2438" s="1" t="s">
        <v>614</v>
      </c>
      <c r="J2438" s="1" t="s">
        <v>615</v>
      </c>
      <c r="K2438" s="1" t="s">
        <v>1285</v>
      </c>
      <c r="L2438" s="1" t="s">
        <v>655</v>
      </c>
      <c r="M2438" s="241" t="s">
        <v>656</v>
      </c>
      <c r="N2438" s="28" t="s">
        <v>1286</v>
      </c>
    </row>
    <row r="2439" spans="1:14">
      <c r="A2439" s="225" t="s">
        <v>668</v>
      </c>
      <c r="B2439" s="123" t="s">
        <v>677</v>
      </c>
      <c r="C2439" s="230">
        <v>45905.732638888891</v>
      </c>
      <c r="D2439" s="230">
        <v>45905.732638888891</v>
      </c>
      <c r="E2439" s="230">
        <v>45905.798611053244</v>
      </c>
      <c r="F2439" s="255">
        <f t="shared" si="39"/>
        <v>6.5972164353297558E-2</v>
      </c>
      <c r="G2439" s="1" t="s">
        <v>613</v>
      </c>
      <c r="I2439" s="1" t="s">
        <v>614</v>
      </c>
      <c r="J2439" s="1" t="s">
        <v>615</v>
      </c>
      <c r="K2439" s="1" t="s">
        <v>1285</v>
      </c>
      <c r="L2439" s="1" t="s">
        <v>655</v>
      </c>
      <c r="M2439" s="241" t="s">
        <v>656</v>
      </c>
      <c r="N2439" s="28" t="s">
        <v>1286</v>
      </c>
    </row>
    <row r="2440" spans="1:14">
      <c r="A2440" s="225" t="s">
        <v>668</v>
      </c>
      <c r="B2440" s="123" t="s">
        <v>678</v>
      </c>
      <c r="C2440" s="230">
        <v>45905.732638888891</v>
      </c>
      <c r="D2440" s="230">
        <v>45905.732638888891</v>
      </c>
      <c r="E2440" s="230">
        <v>45905.798611053244</v>
      </c>
      <c r="F2440" s="255">
        <f t="shared" si="39"/>
        <v>6.5972164353297558E-2</v>
      </c>
      <c r="G2440" s="1" t="s">
        <v>613</v>
      </c>
      <c r="I2440" s="1" t="s">
        <v>614</v>
      </c>
      <c r="J2440" s="1" t="s">
        <v>615</v>
      </c>
      <c r="K2440" s="1" t="s">
        <v>1285</v>
      </c>
      <c r="L2440" s="1" t="s">
        <v>655</v>
      </c>
      <c r="M2440" s="241" t="s">
        <v>656</v>
      </c>
      <c r="N2440" s="28" t="s">
        <v>1286</v>
      </c>
    </row>
    <row r="2441" spans="1:14">
      <c r="A2441" s="225" t="s">
        <v>668</v>
      </c>
      <c r="B2441" s="123" t="s">
        <v>679</v>
      </c>
      <c r="C2441" s="230">
        <v>45905.732638888891</v>
      </c>
      <c r="D2441" s="230">
        <v>45905.732638888891</v>
      </c>
      <c r="E2441" s="230">
        <v>45905.798611053244</v>
      </c>
      <c r="F2441" s="255">
        <f t="shared" si="39"/>
        <v>6.5972164353297558E-2</v>
      </c>
      <c r="G2441" s="1" t="s">
        <v>613</v>
      </c>
      <c r="I2441" s="1" t="s">
        <v>614</v>
      </c>
      <c r="J2441" s="1" t="s">
        <v>615</v>
      </c>
      <c r="K2441" s="1" t="s">
        <v>1285</v>
      </c>
      <c r="L2441" s="1" t="s">
        <v>655</v>
      </c>
      <c r="M2441" s="241" t="s">
        <v>656</v>
      </c>
      <c r="N2441" s="28" t="s">
        <v>1286</v>
      </c>
    </row>
    <row r="2442" spans="1:14">
      <c r="A2442" s="225" t="s">
        <v>668</v>
      </c>
      <c r="B2442" s="123" t="s">
        <v>680</v>
      </c>
      <c r="C2442" s="230">
        <v>45905.732638888891</v>
      </c>
      <c r="D2442" s="230">
        <v>45905.732638888891</v>
      </c>
      <c r="E2442" s="230">
        <v>45905.798611053244</v>
      </c>
      <c r="F2442" s="255">
        <f t="shared" si="39"/>
        <v>6.5972164353297558E-2</v>
      </c>
      <c r="G2442" s="1" t="s">
        <v>613</v>
      </c>
      <c r="I2442" s="1" t="s">
        <v>614</v>
      </c>
      <c r="J2442" s="1" t="s">
        <v>615</v>
      </c>
      <c r="K2442" s="1" t="s">
        <v>1285</v>
      </c>
      <c r="L2442" s="1" t="s">
        <v>655</v>
      </c>
      <c r="M2442" s="241" t="s">
        <v>656</v>
      </c>
      <c r="N2442" s="28" t="s">
        <v>1286</v>
      </c>
    </row>
    <row r="2443" spans="1:14">
      <c r="A2443" s="225" t="s">
        <v>668</v>
      </c>
      <c r="B2443" s="123" t="s">
        <v>681</v>
      </c>
      <c r="C2443" s="230">
        <v>45905.732638888891</v>
      </c>
      <c r="D2443" s="230">
        <v>45905.732638888891</v>
      </c>
      <c r="E2443" s="230">
        <v>45905.798611053244</v>
      </c>
      <c r="F2443" s="255">
        <f t="shared" si="39"/>
        <v>6.5972164353297558E-2</v>
      </c>
      <c r="G2443" s="1" t="s">
        <v>613</v>
      </c>
      <c r="I2443" s="1" t="s">
        <v>614</v>
      </c>
      <c r="J2443" s="1" t="s">
        <v>615</v>
      </c>
      <c r="K2443" s="1" t="s">
        <v>1285</v>
      </c>
      <c r="L2443" s="1" t="s">
        <v>655</v>
      </c>
      <c r="M2443" s="241" t="s">
        <v>656</v>
      </c>
      <c r="N2443" s="28" t="s">
        <v>1286</v>
      </c>
    </row>
    <row r="2444" spans="1:14">
      <c r="A2444" s="225" t="s">
        <v>668</v>
      </c>
      <c r="B2444" s="123" t="s">
        <v>682</v>
      </c>
      <c r="C2444" s="230">
        <v>45905.732638888891</v>
      </c>
      <c r="D2444" s="230">
        <v>45905.732638888891</v>
      </c>
      <c r="E2444" s="230">
        <v>45905.798611053244</v>
      </c>
      <c r="F2444" s="255">
        <f t="shared" si="39"/>
        <v>6.5972164353297558E-2</v>
      </c>
      <c r="G2444" s="1" t="s">
        <v>613</v>
      </c>
      <c r="I2444" s="1" t="s">
        <v>614</v>
      </c>
      <c r="J2444" s="1" t="s">
        <v>615</v>
      </c>
      <c r="K2444" s="1" t="s">
        <v>1285</v>
      </c>
      <c r="L2444" s="1" t="s">
        <v>655</v>
      </c>
      <c r="M2444" s="241" t="s">
        <v>656</v>
      </c>
      <c r="N2444" s="28" t="s">
        <v>1286</v>
      </c>
    </row>
    <row r="2445" spans="1:14">
      <c r="A2445" s="225" t="s">
        <v>668</v>
      </c>
      <c r="B2445" s="123" t="s">
        <v>683</v>
      </c>
      <c r="C2445" s="230">
        <v>45905.732638888891</v>
      </c>
      <c r="D2445" s="230">
        <v>45905.732638888891</v>
      </c>
      <c r="E2445" s="230">
        <v>45905.798611053244</v>
      </c>
      <c r="F2445" s="255">
        <f t="shared" si="39"/>
        <v>6.5972164353297558E-2</v>
      </c>
      <c r="G2445" s="1" t="s">
        <v>613</v>
      </c>
      <c r="I2445" s="1" t="s">
        <v>614</v>
      </c>
      <c r="J2445" s="1" t="s">
        <v>615</v>
      </c>
      <c r="K2445" s="1" t="s">
        <v>1285</v>
      </c>
      <c r="L2445" s="1" t="s">
        <v>655</v>
      </c>
      <c r="M2445" s="241" t="s">
        <v>656</v>
      </c>
      <c r="N2445" s="28" t="s">
        <v>1286</v>
      </c>
    </row>
    <row r="2446" spans="1:14">
      <c r="A2446" s="225" t="s">
        <v>668</v>
      </c>
      <c r="B2446" s="123" t="s">
        <v>684</v>
      </c>
      <c r="C2446" s="230">
        <v>45905.732638888891</v>
      </c>
      <c r="D2446" s="230">
        <v>45905.732638888891</v>
      </c>
      <c r="E2446" s="230">
        <v>45905.798611053244</v>
      </c>
      <c r="F2446" s="255">
        <f t="shared" si="39"/>
        <v>6.5972164353297558E-2</v>
      </c>
      <c r="G2446" s="1" t="s">
        <v>613</v>
      </c>
      <c r="I2446" s="1" t="s">
        <v>614</v>
      </c>
      <c r="J2446" s="1" t="s">
        <v>615</v>
      </c>
      <c r="K2446" s="1" t="s">
        <v>1285</v>
      </c>
      <c r="L2446" s="1" t="s">
        <v>655</v>
      </c>
      <c r="M2446" s="241" t="s">
        <v>656</v>
      </c>
      <c r="N2446" s="28" t="s">
        <v>1286</v>
      </c>
    </row>
    <row r="2447" spans="1:14">
      <c r="A2447" s="225" t="s">
        <v>668</v>
      </c>
      <c r="B2447" s="123" t="s">
        <v>685</v>
      </c>
      <c r="C2447" s="230">
        <v>45905.732638888891</v>
      </c>
      <c r="D2447" s="230">
        <v>45905.732638888891</v>
      </c>
      <c r="E2447" s="230">
        <v>45905.798611053244</v>
      </c>
      <c r="F2447" s="255">
        <f t="shared" si="39"/>
        <v>6.5972164353297558E-2</v>
      </c>
      <c r="G2447" s="1" t="s">
        <v>613</v>
      </c>
      <c r="I2447" s="1" t="s">
        <v>614</v>
      </c>
      <c r="J2447" s="1" t="s">
        <v>615</v>
      </c>
      <c r="K2447" s="1" t="s">
        <v>1285</v>
      </c>
      <c r="L2447" s="1" t="s">
        <v>655</v>
      </c>
      <c r="M2447" s="241" t="s">
        <v>656</v>
      </c>
      <c r="N2447" s="28" t="s">
        <v>1286</v>
      </c>
    </row>
    <row r="2448" spans="1:14">
      <c r="A2448" s="225" t="s">
        <v>668</v>
      </c>
      <c r="B2448" s="123" t="s">
        <v>686</v>
      </c>
      <c r="C2448" s="230">
        <v>45905.732638888891</v>
      </c>
      <c r="D2448" s="230">
        <v>45905.732638888891</v>
      </c>
      <c r="E2448" s="230">
        <v>45905.798611053244</v>
      </c>
      <c r="F2448" s="255">
        <f t="shared" si="39"/>
        <v>6.5972164353297558E-2</v>
      </c>
      <c r="G2448" s="1" t="s">
        <v>613</v>
      </c>
      <c r="I2448" s="1" t="s">
        <v>614</v>
      </c>
      <c r="J2448" s="1" t="s">
        <v>615</v>
      </c>
      <c r="K2448" s="1" t="s">
        <v>1285</v>
      </c>
      <c r="L2448" s="1" t="s">
        <v>655</v>
      </c>
      <c r="M2448" s="241" t="s">
        <v>656</v>
      </c>
      <c r="N2448" s="28" t="s">
        <v>1286</v>
      </c>
    </row>
    <row r="2449" spans="1:14" s="251" customFormat="1">
      <c r="A2449" s="225" t="s">
        <v>668</v>
      </c>
      <c r="B2449" s="123" t="s">
        <v>687</v>
      </c>
      <c r="C2449" s="230">
        <v>45905.732638888891</v>
      </c>
      <c r="D2449" s="230">
        <v>45905.732638888891</v>
      </c>
      <c r="E2449" s="230">
        <v>45905.798611053244</v>
      </c>
      <c r="F2449" s="255">
        <f t="shared" si="39"/>
        <v>6.5972164353297558E-2</v>
      </c>
      <c r="G2449" s="1" t="s">
        <v>613</v>
      </c>
      <c r="H2449" s="1"/>
      <c r="I2449" s="1" t="s">
        <v>614</v>
      </c>
      <c r="J2449" s="1" t="s">
        <v>615</v>
      </c>
      <c r="K2449" s="1" t="s">
        <v>1285</v>
      </c>
      <c r="L2449" s="1" t="s">
        <v>655</v>
      </c>
      <c r="M2449" s="241" t="s">
        <v>656</v>
      </c>
      <c r="N2449" s="28" t="s">
        <v>1286</v>
      </c>
    </row>
    <row r="2450" spans="1:14" s="251" customFormat="1">
      <c r="A2450" s="225" t="s">
        <v>668</v>
      </c>
      <c r="B2450" s="123" t="s">
        <v>688</v>
      </c>
      <c r="C2450" s="230">
        <v>45905.732638888891</v>
      </c>
      <c r="D2450" s="230">
        <v>45905.732638888891</v>
      </c>
      <c r="E2450" s="230">
        <v>45905.798611053244</v>
      </c>
      <c r="F2450" s="255">
        <f t="shared" si="39"/>
        <v>6.5972164353297558E-2</v>
      </c>
      <c r="G2450" s="1" t="s">
        <v>613</v>
      </c>
      <c r="H2450" s="1"/>
      <c r="I2450" s="1" t="s">
        <v>614</v>
      </c>
      <c r="J2450" s="1" t="s">
        <v>615</v>
      </c>
      <c r="K2450" s="1" t="s">
        <v>1285</v>
      </c>
      <c r="L2450" s="1" t="s">
        <v>655</v>
      </c>
      <c r="M2450" s="241" t="s">
        <v>656</v>
      </c>
      <c r="N2450" s="28" t="s">
        <v>1286</v>
      </c>
    </row>
    <row r="2451" spans="1:14" s="251" customFormat="1">
      <c r="A2451" s="225" t="s">
        <v>668</v>
      </c>
      <c r="B2451" s="123" t="s">
        <v>689</v>
      </c>
      <c r="C2451" s="230">
        <v>45905.732638888891</v>
      </c>
      <c r="D2451" s="230">
        <v>45905.732638888891</v>
      </c>
      <c r="E2451" s="230">
        <v>45905.798611053244</v>
      </c>
      <c r="F2451" s="255">
        <f t="shared" si="39"/>
        <v>6.5972164353297558E-2</v>
      </c>
      <c r="G2451" s="1" t="s">
        <v>613</v>
      </c>
      <c r="H2451" s="1"/>
      <c r="I2451" s="1" t="s">
        <v>614</v>
      </c>
      <c r="J2451" s="1" t="s">
        <v>615</v>
      </c>
      <c r="K2451" s="1" t="s">
        <v>1285</v>
      </c>
      <c r="L2451" s="1" t="s">
        <v>655</v>
      </c>
      <c r="M2451" s="241" t="s">
        <v>656</v>
      </c>
      <c r="N2451" s="28" t="s">
        <v>1286</v>
      </c>
    </row>
    <row r="2452" spans="1:14" s="251" customFormat="1">
      <c r="A2452" s="225" t="s">
        <v>668</v>
      </c>
      <c r="B2452" s="123" t="s">
        <v>690</v>
      </c>
      <c r="C2452" s="230">
        <v>45905.732638888891</v>
      </c>
      <c r="D2452" s="230">
        <v>45905.732638888891</v>
      </c>
      <c r="E2452" s="230">
        <v>45905.798611053244</v>
      </c>
      <c r="F2452" s="255">
        <f t="shared" si="39"/>
        <v>6.5972164353297558E-2</v>
      </c>
      <c r="G2452" s="1" t="s">
        <v>613</v>
      </c>
      <c r="H2452" s="1"/>
      <c r="I2452" s="1" t="s">
        <v>614</v>
      </c>
      <c r="J2452" s="1" t="s">
        <v>615</v>
      </c>
      <c r="K2452" s="1" t="s">
        <v>1285</v>
      </c>
      <c r="L2452" s="1" t="s">
        <v>655</v>
      </c>
      <c r="M2452" s="241" t="s">
        <v>656</v>
      </c>
      <c r="N2452" s="28" t="s">
        <v>1286</v>
      </c>
    </row>
    <row r="2453" spans="1:14" s="251" customFormat="1">
      <c r="A2453" s="225" t="s">
        <v>668</v>
      </c>
      <c r="B2453" s="123" t="s">
        <v>691</v>
      </c>
      <c r="C2453" s="230">
        <v>45905.732638888891</v>
      </c>
      <c r="D2453" s="230">
        <v>45905.732638888891</v>
      </c>
      <c r="E2453" s="230">
        <v>45905.798611053244</v>
      </c>
      <c r="F2453" s="255">
        <f t="shared" si="39"/>
        <v>6.5972164353297558E-2</v>
      </c>
      <c r="G2453" s="1" t="s">
        <v>613</v>
      </c>
      <c r="H2453" s="1"/>
      <c r="I2453" s="1" t="s">
        <v>614</v>
      </c>
      <c r="J2453" s="1" t="s">
        <v>615</v>
      </c>
      <c r="K2453" s="1" t="s">
        <v>1285</v>
      </c>
      <c r="L2453" s="1" t="s">
        <v>655</v>
      </c>
      <c r="M2453" s="241" t="s">
        <v>656</v>
      </c>
      <c r="N2453" s="28" t="s">
        <v>1286</v>
      </c>
    </row>
    <row r="2454" spans="1:14" s="251" customFormat="1">
      <c r="A2454" s="225" t="s">
        <v>668</v>
      </c>
      <c r="B2454" s="123" t="s">
        <v>692</v>
      </c>
      <c r="C2454" s="230">
        <v>45905.732638888891</v>
      </c>
      <c r="D2454" s="230">
        <v>45905.732638888891</v>
      </c>
      <c r="E2454" s="230">
        <v>45905.798611053244</v>
      </c>
      <c r="F2454" s="255">
        <f t="shared" si="39"/>
        <v>6.5972164353297558E-2</v>
      </c>
      <c r="G2454" s="1" t="s">
        <v>613</v>
      </c>
      <c r="H2454" s="1"/>
      <c r="I2454" s="1" t="s">
        <v>614</v>
      </c>
      <c r="J2454" s="1" t="s">
        <v>615</v>
      </c>
      <c r="K2454" s="1" t="s">
        <v>1285</v>
      </c>
      <c r="L2454" s="1" t="s">
        <v>655</v>
      </c>
      <c r="M2454" s="241" t="s">
        <v>656</v>
      </c>
      <c r="N2454" s="28" t="s">
        <v>1286</v>
      </c>
    </row>
    <row r="2455" spans="1:14" s="251" customFormat="1">
      <c r="A2455" s="225" t="s">
        <v>668</v>
      </c>
      <c r="B2455" s="123" t="s">
        <v>693</v>
      </c>
      <c r="C2455" s="230">
        <v>45905.732638888891</v>
      </c>
      <c r="D2455" s="230">
        <v>45905.732638888891</v>
      </c>
      <c r="E2455" s="230">
        <v>45905.798611053244</v>
      </c>
      <c r="F2455" s="255">
        <f t="shared" si="39"/>
        <v>6.5972164353297558E-2</v>
      </c>
      <c r="G2455" s="1" t="s">
        <v>613</v>
      </c>
      <c r="H2455" s="1"/>
      <c r="I2455" s="1" t="s">
        <v>614</v>
      </c>
      <c r="J2455" s="1" t="s">
        <v>615</v>
      </c>
      <c r="K2455" s="1" t="s">
        <v>1285</v>
      </c>
      <c r="L2455" s="1" t="s">
        <v>655</v>
      </c>
      <c r="M2455" s="241" t="s">
        <v>656</v>
      </c>
      <c r="N2455" s="28" t="s">
        <v>1286</v>
      </c>
    </row>
    <row r="2456" spans="1:14" s="251" customFormat="1">
      <c r="A2456" s="225" t="s">
        <v>668</v>
      </c>
      <c r="B2456" s="123" t="s">
        <v>694</v>
      </c>
      <c r="C2456" s="230">
        <v>45905.732638888891</v>
      </c>
      <c r="D2456" s="230">
        <v>45905.732638888891</v>
      </c>
      <c r="E2456" s="230">
        <v>45905.798611053244</v>
      </c>
      <c r="F2456" s="255">
        <f t="shared" si="39"/>
        <v>6.5972164353297558E-2</v>
      </c>
      <c r="G2456" s="1" t="s">
        <v>613</v>
      </c>
      <c r="H2456" s="1"/>
      <c r="I2456" s="1" t="s">
        <v>614</v>
      </c>
      <c r="J2456" s="1" t="s">
        <v>615</v>
      </c>
      <c r="K2456" s="1" t="s">
        <v>1285</v>
      </c>
      <c r="L2456" s="1" t="s">
        <v>655</v>
      </c>
      <c r="M2456" s="241" t="s">
        <v>656</v>
      </c>
      <c r="N2456" s="28" t="s">
        <v>1286</v>
      </c>
    </row>
    <row r="2457" spans="1:14" s="251" customFormat="1">
      <c r="A2457" s="225" t="s">
        <v>668</v>
      </c>
      <c r="B2457" s="123" t="s">
        <v>695</v>
      </c>
      <c r="C2457" s="230">
        <v>45905.732638888891</v>
      </c>
      <c r="D2457" s="230">
        <v>45905.732638888891</v>
      </c>
      <c r="E2457" s="230">
        <v>45905.798611053244</v>
      </c>
      <c r="F2457" s="255">
        <f t="shared" si="39"/>
        <v>6.5972164353297558E-2</v>
      </c>
      <c r="G2457" s="1" t="s">
        <v>613</v>
      </c>
      <c r="H2457" s="1"/>
      <c r="I2457" s="1" t="s">
        <v>614</v>
      </c>
      <c r="J2457" s="1" t="s">
        <v>615</v>
      </c>
      <c r="K2457" s="1" t="s">
        <v>1285</v>
      </c>
      <c r="L2457" s="1" t="s">
        <v>655</v>
      </c>
      <c r="M2457" s="241" t="s">
        <v>656</v>
      </c>
      <c r="N2457" s="28" t="s">
        <v>1286</v>
      </c>
    </row>
    <row r="2458" spans="1:14" s="251" customFormat="1">
      <c r="A2458" s="225" t="s">
        <v>668</v>
      </c>
      <c r="B2458" s="123" t="s">
        <v>696</v>
      </c>
      <c r="C2458" s="230">
        <v>45905.732638888891</v>
      </c>
      <c r="D2458" s="230">
        <v>45905.732638888891</v>
      </c>
      <c r="E2458" s="230">
        <v>45905.798611053244</v>
      </c>
      <c r="F2458" s="255">
        <f t="shared" si="39"/>
        <v>6.5972164353297558E-2</v>
      </c>
      <c r="G2458" s="1" t="s">
        <v>613</v>
      </c>
      <c r="H2458" s="1"/>
      <c r="I2458" s="1" t="s">
        <v>614</v>
      </c>
      <c r="J2458" s="1" t="s">
        <v>615</v>
      </c>
      <c r="K2458" s="1" t="s">
        <v>1285</v>
      </c>
      <c r="L2458" s="1" t="s">
        <v>655</v>
      </c>
      <c r="M2458" s="241" t="s">
        <v>656</v>
      </c>
      <c r="N2458" s="28" t="s">
        <v>1286</v>
      </c>
    </row>
    <row r="2459" spans="1:14" s="251" customFormat="1">
      <c r="A2459" s="225" t="s">
        <v>668</v>
      </c>
      <c r="B2459" s="123" t="s">
        <v>697</v>
      </c>
      <c r="C2459" s="230">
        <v>45905.732638888891</v>
      </c>
      <c r="D2459" s="230">
        <v>45905.732638888891</v>
      </c>
      <c r="E2459" s="230">
        <v>45905.798611053244</v>
      </c>
      <c r="F2459" s="255">
        <f t="shared" si="39"/>
        <v>6.5972164353297558E-2</v>
      </c>
      <c r="G2459" s="1" t="s">
        <v>613</v>
      </c>
      <c r="H2459" s="1"/>
      <c r="I2459" s="1" t="s">
        <v>614</v>
      </c>
      <c r="J2459" s="1" t="s">
        <v>615</v>
      </c>
      <c r="K2459" s="1" t="s">
        <v>1285</v>
      </c>
      <c r="L2459" s="1" t="s">
        <v>655</v>
      </c>
      <c r="M2459" s="241" t="s">
        <v>656</v>
      </c>
      <c r="N2459" s="28" t="s">
        <v>1286</v>
      </c>
    </row>
    <row r="2460" spans="1:14" s="251" customFormat="1">
      <c r="A2460" s="1" t="s">
        <v>997</v>
      </c>
      <c r="B2460" s="1" t="s">
        <v>998</v>
      </c>
      <c r="C2460" s="230">
        <v>45906.284722222219</v>
      </c>
      <c r="D2460" s="230">
        <v>45906.284722222219</v>
      </c>
      <c r="E2460" s="230">
        <v>45916.725694444445</v>
      </c>
      <c r="F2460" s="255">
        <f t="shared" si="39"/>
        <v>10.440972222226264</v>
      </c>
      <c r="G2460" s="225" t="s">
        <v>637</v>
      </c>
      <c r="H2460" s="225" t="s">
        <v>644</v>
      </c>
      <c r="I2460" s="225" t="s">
        <v>645</v>
      </c>
      <c r="J2460" s="225" t="s">
        <v>646</v>
      </c>
      <c r="K2460" s="1" t="s">
        <v>1287</v>
      </c>
      <c r="L2460" s="1" t="s">
        <v>648</v>
      </c>
      <c r="M2460" s="241" t="s">
        <v>618</v>
      </c>
      <c r="N2460" s="28" t="s">
        <v>1288</v>
      </c>
    </row>
    <row r="2461" spans="1:14" s="251" customFormat="1">
      <c r="A2461" s="1" t="s">
        <v>997</v>
      </c>
      <c r="B2461" s="1" t="s">
        <v>999</v>
      </c>
      <c r="C2461" s="230">
        <v>45906.284722222219</v>
      </c>
      <c r="D2461" s="230">
        <v>45906.284722222219</v>
      </c>
      <c r="E2461" s="230">
        <v>45916.725694444445</v>
      </c>
      <c r="F2461" s="255">
        <f t="shared" si="39"/>
        <v>10.440972222226264</v>
      </c>
      <c r="G2461" s="225" t="s">
        <v>637</v>
      </c>
      <c r="H2461" s="225" t="s">
        <v>644</v>
      </c>
      <c r="I2461" s="225" t="s">
        <v>645</v>
      </c>
      <c r="J2461" s="225" t="s">
        <v>646</v>
      </c>
      <c r="K2461" s="1" t="s">
        <v>1287</v>
      </c>
      <c r="L2461" s="1" t="s">
        <v>648</v>
      </c>
      <c r="M2461" s="241" t="s">
        <v>618</v>
      </c>
      <c r="N2461" s="28" t="s">
        <v>1288</v>
      </c>
    </row>
    <row r="2462" spans="1:14" s="251" customFormat="1">
      <c r="A2462" s="1" t="s">
        <v>997</v>
      </c>
      <c r="B2462" s="1" t="s">
        <v>1000</v>
      </c>
      <c r="C2462" s="230">
        <v>45906.284722222219</v>
      </c>
      <c r="D2462" s="230">
        <v>45906.284722222219</v>
      </c>
      <c r="E2462" s="230">
        <v>45916.725694444445</v>
      </c>
      <c r="F2462" s="255">
        <f t="shared" si="39"/>
        <v>10.440972222226264</v>
      </c>
      <c r="G2462" s="225" t="s">
        <v>637</v>
      </c>
      <c r="H2462" s="225" t="s">
        <v>644</v>
      </c>
      <c r="I2462" s="225" t="s">
        <v>645</v>
      </c>
      <c r="J2462" s="225" t="s">
        <v>646</v>
      </c>
      <c r="K2462" s="1" t="s">
        <v>1287</v>
      </c>
      <c r="L2462" s="1" t="s">
        <v>648</v>
      </c>
      <c r="M2462" s="241" t="s">
        <v>618</v>
      </c>
      <c r="N2462" s="28" t="s">
        <v>1288</v>
      </c>
    </row>
    <row r="2463" spans="1:14" s="251" customFormat="1">
      <c r="A2463" s="1" t="s">
        <v>997</v>
      </c>
      <c r="B2463" s="1" t="s">
        <v>1001</v>
      </c>
      <c r="C2463" s="230">
        <v>45906.284722222219</v>
      </c>
      <c r="D2463" s="230">
        <v>45906.284722222219</v>
      </c>
      <c r="E2463" s="230">
        <v>45916.725694444445</v>
      </c>
      <c r="F2463" s="255">
        <f t="shared" si="39"/>
        <v>10.440972222226264</v>
      </c>
      <c r="G2463" s="225" t="s">
        <v>637</v>
      </c>
      <c r="H2463" s="225" t="s">
        <v>644</v>
      </c>
      <c r="I2463" s="225" t="s">
        <v>645</v>
      </c>
      <c r="J2463" s="225" t="s">
        <v>646</v>
      </c>
      <c r="K2463" s="1" t="s">
        <v>1287</v>
      </c>
      <c r="L2463" s="1" t="s">
        <v>648</v>
      </c>
      <c r="M2463" s="241" t="s">
        <v>618</v>
      </c>
      <c r="N2463" s="28" t="s">
        <v>1288</v>
      </c>
    </row>
    <row r="2464" spans="1:14" s="251" customFormat="1">
      <c r="A2464" s="1" t="s">
        <v>1272</v>
      </c>
      <c r="B2464" s="1" t="s">
        <v>1273</v>
      </c>
      <c r="C2464" s="230">
        <v>45906.418055555558</v>
      </c>
      <c r="D2464" s="230">
        <v>45906.418055555558</v>
      </c>
      <c r="E2464" s="230">
        <v>45906.468055555553</v>
      </c>
      <c r="F2464" s="255">
        <f t="shared" si="39"/>
        <v>4.9999999995634425E-2</v>
      </c>
      <c r="G2464" s="225" t="s">
        <v>637</v>
      </c>
      <c r="H2464" s="225" t="s">
        <v>644</v>
      </c>
      <c r="I2464" s="225" t="s">
        <v>770</v>
      </c>
      <c r="J2464" s="225" t="s">
        <v>771</v>
      </c>
      <c r="K2464" s="1" t="s">
        <v>1289</v>
      </c>
      <c r="L2464" s="1" t="s">
        <v>773</v>
      </c>
      <c r="M2464" s="241" t="s">
        <v>774</v>
      </c>
      <c r="N2464" s="28" t="s">
        <v>1290</v>
      </c>
    </row>
    <row r="2465" spans="1:14" s="251" customFormat="1">
      <c r="A2465" s="1" t="s">
        <v>1272</v>
      </c>
      <c r="B2465" s="1" t="s">
        <v>1276</v>
      </c>
      <c r="C2465" s="230">
        <v>45906.418055555558</v>
      </c>
      <c r="D2465" s="230">
        <v>45906.418055555558</v>
      </c>
      <c r="E2465" s="230">
        <v>45906.468055555553</v>
      </c>
      <c r="F2465" s="255">
        <f t="shared" ref="F2465:F2528" si="40">E2465-D2465</f>
        <v>4.9999999995634425E-2</v>
      </c>
      <c r="G2465" s="225" t="s">
        <v>637</v>
      </c>
      <c r="H2465" s="225" t="s">
        <v>644</v>
      </c>
      <c r="I2465" s="225" t="s">
        <v>770</v>
      </c>
      <c r="J2465" s="225" t="s">
        <v>771</v>
      </c>
      <c r="K2465" s="1" t="s">
        <v>1289</v>
      </c>
      <c r="L2465" s="1" t="s">
        <v>773</v>
      </c>
      <c r="M2465" s="241" t="s">
        <v>774</v>
      </c>
      <c r="N2465" s="28" t="s">
        <v>1290</v>
      </c>
    </row>
    <row r="2466" spans="1:14" s="251" customFormat="1">
      <c r="A2466" s="1" t="s">
        <v>1272</v>
      </c>
      <c r="B2466" s="1" t="s">
        <v>1277</v>
      </c>
      <c r="C2466" s="230">
        <v>45906.418055555558</v>
      </c>
      <c r="D2466" s="230">
        <v>45906.418055555558</v>
      </c>
      <c r="E2466" s="230">
        <v>45906.468055555553</v>
      </c>
      <c r="F2466" s="255">
        <f t="shared" si="40"/>
        <v>4.9999999995634425E-2</v>
      </c>
      <c r="G2466" s="225" t="s">
        <v>637</v>
      </c>
      <c r="H2466" s="225" t="s">
        <v>644</v>
      </c>
      <c r="I2466" s="225" t="s">
        <v>770</v>
      </c>
      <c r="J2466" s="225" t="s">
        <v>771</v>
      </c>
      <c r="K2466" s="1" t="s">
        <v>1289</v>
      </c>
      <c r="L2466" s="1" t="s">
        <v>773</v>
      </c>
      <c r="M2466" s="241" t="s">
        <v>774</v>
      </c>
      <c r="N2466" s="28" t="s">
        <v>1290</v>
      </c>
    </row>
    <row r="2467" spans="1:14" s="251" customFormat="1">
      <c r="A2467" s="1" t="s">
        <v>1272</v>
      </c>
      <c r="B2467" s="1" t="s">
        <v>1278</v>
      </c>
      <c r="C2467" s="230">
        <v>45906.418055555558</v>
      </c>
      <c r="D2467" s="230">
        <v>45906.418055555558</v>
      </c>
      <c r="E2467" s="230">
        <v>45906.468055555553</v>
      </c>
      <c r="F2467" s="255">
        <f t="shared" si="40"/>
        <v>4.9999999995634425E-2</v>
      </c>
      <c r="G2467" s="225" t="s">
        <v>637</v>
      </c>
      <c r="H2467" s="225" t="s">
        <v>644</v>
      </c>
      <c r="I2467" s="225" t="s">
        <v>770</v>
      </c>
      <c r="J2467" s="225" t="s">
        <v>771</v>
      </c>
      <c r="K2467" s="1" t="s">
        <v>1289</v>
      </c>
      <c r="L2467" s="1" t="s">
        <v>773</v>
      </c>
      <c r="M2467" s="241" t="s">
        <v>774</v>
      </c>
      <c r="N2467" s="28" t="s">
        <v>1290</v>
      </c>
    </row>
    <row r="2468" spans="1:14" s="251" customFormat="1">
      <c r="A2468" s="1" t="s">
        <v>1272</v>
      </c>
      <c r="B2468" s="1" t="s">
        <v>1279</v>
      </c>
      <c r="C2468" s="230">
        <v>45906.418055555558</v>
      </c>
      <c r="D2468" s="230">
        <v>45906.418055555558</v>
      </c>
      <c r="E2468" s="230">
        <v>45906.468055555553</v>
      </c>
      <c r="F2468" s="255">
        <f t="shared" si="40"/>
        <v>4.9999999995634425E-2</v>
      </c>
      <c r="G2468" s="225" t="s">
        <v>637</v>
      </c>
      <c r="H2468" s="225" t="s">
        <v>644</v>
      </c>
      <c r="I2468" s="225" t="s">
        <v>770</v>
      </c>
      <c r="J2468" s="225" t="s">
        <v>771</v>
      </c>
      <c r="K2468" s="1" t="s">
        <v>1289</v>
      </c>
      <c r="L2468" s="1" t="s">
        <v>773</v>
      </c>
      <c r="M2468" s="241" t="s">
        <v>774</v>
      </c>
      <c r="N2468" s="28" t="s">
        <v>1290</v>
      </c>
    </row>
    <row r="2469" spans="1:14" s="251" customFormat="1">
      <c r="A2469" s="1" t="s">
        <v>1272</v>
      </c>
      <c r="B2469" s="1" t="s">
        <v>1280</v>
      </c>
      <c r="C2469" s="230">
        <v>45906.418055555558</v>
      </c>
      <c r="D2469" s="230">
        <v>45906.418055555558</v>
      </c>
      <c r="E2469" s="230">
        <v>45906.468055555553</v>
      </c>
      <c r="F2469" s="255">
        <f t="shared" si="40"/>
        <v>4.9999999995634425E-2</v>
      </c>
      <c r="G2469" s="225" t="s">
        <v>637</v>
      </c>
      <c r="H2469" s="225" t="s">
        <v>644</v>
      </c>
      <c r="I2469" s="225" t="s">
        <v>770</v>
      </c>
      <c r="J2469" s="225" t="s">
        <v>771</v>
      </c>
      <c r="K2469" s="1" t="s">
        <v>1289</v>
      </c>
      <c r="L2469" s="1" t="s">
        <v>773</v>
      </c>
      <c r="M2469" s="241" t="s">
        <v>774</v>
      </c>
      <c r="N2469" s="28" t="s">
        <v>1290</v>
      </c>
    </row>
    <row r="2470" spans="1:14" s="251" customFormat="1">
      <c r="A2470" s="1" t="s">
        <v>1272</v>
      </c>
      <c r="B2470" s="1" t="s">
        <v>1281</v>
      </c>
      <c r="C2470" s="230">
        <v>45906.418055555558</v>
      </c>
      <c r="D2470" s="230">
        <v>45906.418055555558</v>
      </c>
      <c r="E2470" s="230">
        <v>45906.468055555553</v>
      </c>
      <c r="F2470" s="255">
        <f t="shared" si="40"/>
        <v>4.9999999995634425E-2</v>
      </c>
      <c r="G2470" s="225" t="s">
        <v>637</v>
      </c>
      <c r="H2470" s="225" t="s">
        <v>644</v>
      </c>
      <c r="I2470" s="225" t="s">
        <v>770</v>
      </c>
      <c r="J2470" s="225" t="s">
        <v>771</v>
      </c>
      <c r="K2470" s="1" t="s">
        <v>1289</v>
      </c>
      <c r="L2470" s="1" t="s">
        <v>773</v>
      </c>
      <c r="M2470" s="241" t="s">
        <v>774</v>
      </c>
      <c r="N2470" s="28" t="s">
        <v>1290</v>
      </c>
    </row>
    <row r="2471" spans="1:14" s="251" customFormat="1">
      <c r="A2471" s="1" t="s">
        <v>1272</v>
      </c>
      <c r="B2471" s="1" t="s">
        <v>1282</v>
      </c>
      <c r="C2471" s="230">
        <v>45906.418055555558</v>
      </c>
      <c r="D2471" s="230">
        <v>45906.418055555558</v>
      </c>
      <c r="E2471" s="230">
        <v>45906.468055555553</v>
      </c>
      <c r="F2471" s="255">
        <f t="shared" si="40"/>
        <v>4.9999999995634425E-2</v>
      </c>
      <c r="G2471" s="225" t="s">
        <v>637</v>
      </c>
      <c r="H2471" s="225" t="s">
        <v>644</v>
      </c>
      <c r="I2471" s="225" t="s">
        <v>770</v>
      </c>
      <c r="J2471" s="225" t="s">
        <v>771</v>
      </c>
      <c r="K2471" s="1" t="s">
        <v>1289</v>
      </c>
      <c r="L2471" s="1" t="s">
        <v>773</v>
      </c>
      <c r="M2471" s="241" t="s">
        <v>774</v>
      </c>
      <c r="N2471" s="28" t="s">
        <v>1290</v>
      </c>
    </row>
    <row r="2472" spans="1:14" s="251" customFormat="1">
      <c r="A2472" s="1" t="s">
        <v>1272</v>
      </c>
      <c r="B2472" s="1" t="s">
        <v>1283</v>
      </c>
      <c r="C2472" s="230">
        <v>45906.418055555558</v>
      </c>
      <c r="D2472" s="230">
        <v>45906.418055555558</v>
      </c>
      <c r="E2472" s="230">
        <v>45906.468055555553</v>
      </c>
      <c r="F2472" s="255">
        <f t="shared" si="40"/>
        <v>4.9999999995634425E-2</v>
      </c>
      <c r="G2472" s="225" t="s">
        <v>637</v>
      </c>
      <c r="H2472" s="225" t="s">
        <v>644</v>
      </c>
      <c r="I2472" s="225" t="s">
        <v>770</v>
      </c>
      <c r="J2472" s="225" t="s">
        <v>771</v>
      </c>
      <c r="K2472" s="1" t="s">
        <v>1289</v>
      </c>
      <c r="L2472" s="1" t="s">
        <v>773</v>
      </c>
      <c r="M2472" s="241" t="s">
        <v>774</v>
      </c>
      <c r="N2472" s="28" t="s">
        <v>1290</v>
      </c>
    </row>
    <row r="2473" spans="1:14" s="251" customFormat="1">
      <c r="A2473" s="1" t="s">
        <v>1272</v>
      </c>
      <c r="B2473" s="1" t="s">
        <v>1284</v>
      </c>
      <c r="C2473" s="230">
        <v>45906.418055555558</v>
      </c>
      <c r="D2473" s="230">
        <v>45906.418055555558</v>
      </c>
      <c r="E2473" s="230">
        <v>45906.468055555553</v>
      </c>
      <c r="F2473" s="255">
        <f t="shared" si="40"/>
        <v>4.9999999995634425E-2</v>
      </c>
      <c r="G2473" s="225" t="s">
        <v>637</v>
      </c>
      <c r="H2473" s="225" t="s">
        <v>644</v>
      </c>
      <c r="I2473" s="225" t="s">
        <v>770</v>
      </c>
      <c r="J2473" s="225" t="s">
        <v>771</v>
      </c>
      <c r="K2473" s="1" t="s">
        <v>1289</v>
      </c>
      <c r="L2473" s="1" t="s">
        <v>773</v>
      </c>
      <c r="M2473" s="241" t="s">
        <v>774</v>
      </c>
      <c r="N2473" s="28" t="s">
        <v>1290</v>
      </c>
    </row>
    <row r="2474" spans="1:14" s="251" customFormat="1">
      <c r="A2474" s="1" t="s">
        <v>862</v>
      </c>
      <c r="B2474" s="1" t="s">
        <v>612</v>
      </c>
      <c r="C2474" s="230">
        <v>45907.479166666664</v>
      </c>
      <c r="D2474" s="230">
        <v>45907.479166666664</v>
      </c>
      <c r="E2474" s="230">
        <v>45907.555555555555</v>
      </c>
      <c r="F2474" s="255">
        <f t="shared" si="40"/>
        <v>7.6388888890505768E-2</v>
      </c>
      <c r="G2474" s="1" t="s">
        <v>613</v>
      </c>
      <c r="H2474" s="1"/>
      <c r="I2474" s="1" t="s">
        <v>614</v>
      </c>
      <c r="J2474" s="1" t="s">
        <v>615</v>
      </c>
      <c r="K2474" s="1" t="s">
        <v>1161</v>
      </c>
      <c r="L2474" s="1" t="s">
        <v>617</v>
      </c>
      <c r="M2474" s="241" t="s">
        <v>618</v>
      </c>
      <c r="N2474" s="225" t="s">
        <v>1117</v>
      </c>
    </row>
    <row r="2475" spans="1:14" s="251" customFormat="1">
      <c r="A2475" s="1" t="s">
        <v>870</v>
      </c>
      <c r="B2475" s="1" t="s">
        <v>612</v>
      </c>
      <c r="C2475" s="230">
        <v>45907.479166666664</v>
      </c>
      <c r="D2475" s="230">
        <v>45907.479166666664</v>
      </c>
      <c r="E2475" s="230">
        <v>45907.555555555555</v>
      </c>
      <c r="F2475" s="255">
        <f t="shared" si="40"/>
        <v>7.6388888890505768E-2</v>
      </c>
      <c r="G2475" s="1" t="s">
        <v>613</v>
      </c>
      <c r="H2475" s="1"/>
      <c r="I2475" s="1" t="s">
        <v>614</v>
      </c>
      <c r="J2475" s="1" t="s">
        <v>615</v>
      </c>
      <c r="K2475" s="1" t="s">
        <v>1161</v>
      </c>
      <c r="L2475" s="1" t="s">
        <v>617</v>
      </c>
      <c r="M2475" s="241" t="s">
        <v>618</v>
      </c>
      <c r="N2475" s="225" t="s">
        <v>1117</v>
      </c>
    </row>
    <row r="2476" spans="1:14" s="251" customFormat="1">
      <c r="A2476" s="1" t="s">
        <v>643</v>
      </c>
      <c r="B2476" s="1" t="s">
        <v>612</v>
      </c>
      <c r="C2476" s="230">
        <v>45907.479166666664</v>
      </c>
      <c r="D2476" s="230">
        <v>45907.479166666664</v>
      </c>
      <c r="E2476" s="230">
        <v>45907.555555555555</v>
      </c>
      <c r="F2476" s="255">
        <f t="shared" si="40"/>
        <v>7.6388888890505768E-2</v>
      </c>
      <c r="G2476" s="1" t="s">
        <v>613</v>
      </c>
      <c r="H2476" s="1"/>
      <c r="I2476" s="1" t="s">
        <v>614</v>
      </c>
      <c r="J2476" s="1" t="s">
        <v>615</v>
      </c>
      <c r="K2476" s="1" t="s">
        <v>1161</v>
      </c>
      <c r="L2476" s="1" t="s">
        <v>617</v>
      </c>
      <c r="M2476" s="241" t="s">
        <v>618</v>
      </c>
      <c r="N2476" s="225" t="s">
        <v>1117</v>
      </c>
    </row>
    <row r="2477" spans="1:14" s="251" customFormat="1">
      <c r="A2477" s="1" t="s">
        <v>759</v>
      </c>
      <c r="B2477" s="1" t="s">
        <v>612</v>
      </c>
      <c r="C2477" s="230">
        <v>45907.479166666664</v>
      </c>
      <c r="D2477" s="230">
        <v>45907.479166666664</v>
      </c>
      <c r="E2477" s="230">
        <v>45907.555555555555</v>
      </c>
      <c r="F2477" s="255">
        <f t="shared" si="40"/>
        <v>7.6388888890505768E-2</v>
      </c>
      <c r="G2477" s="1" t="s">
        <v>613</v>
      </c>
      <c r="H2477" s="1"/>
      <c r="I2477" s="1" t="s">
        <v>614</v>
      </c>
      <c r="J2477" s="1" t="s">
        <v>615</v>
      </c>
      <c r="K2477" s="1" t="s">
        <v>1161</v>
      </c>
      <c r="L2477" s="1" t="s">
        <v>617</v>
      </c>
      <c r="M2477" s="241" t="s">
        <v>618</v>
      </c>
      <c r="N2477" s="225" t="s">
        <v>1117</v>
      </c>
    </row>
    <row r="2478" spans="1:14" s="251" customFormat="1">
      <c r="A2478" s="1" t="s">
        <v>850</v>
      </c>
      <c r="B2478" s="1" t="s">
        <v>612</v>
      </c>
      <c r="C2478" s="230">
        <v>45907.479166666664</v>
      </c>
      <c r="D2478" s="230">
        <v>45907.479166666664</v>
      </c>
      <c r="E2478" s="230">
        <v>45907.555555555555</v>
      </c>
      <c r="F2478" s="255">
        <f t="shared" si="40"/>
        <v>7.6388888890505768E-2</v>
      </c>
      <c r="G2478" s="1" t="s">
        <v>613</v>
      </c>
      <c r="H2478" s="1"/>
      <c r="I2478" s="1" t="s">
        <v>614</v>
      </c>
      <c r="J2478" s="1" t="s">
        <v>615</v>
      </c>
      <c r="K2478" s="1" t="s">
        <v>1161</v>
      </c>
      <c r="L2478" s="1" t="s">
        <v>617</v>
      </c>
      <c r="M2478" s="241" t="s">
        <v>618</v>
      </c>
      <c r="N2478" s="225" t="s">
        <v>1117</v>
      </c>
    </row>
    <row r="2479" spans="1:14" s="251" customFormat="1">
      <c r="A2479" s="1" t="s">
        <v>1272</v>
      </c>
      <c r="B2479" s="1" t="s">
        <v>1273</v>
      </c>
      <c r="C2479" s="230">
        <v>45907.651388888888</v>
      </c>
      <c r="D2479" s="230">
        <v>45907.651388888888</v>
      </c>
      <c r="E2479" s="230">
        <v>45907.75</v>
      </c>
      <c r="F2479" s="255">
        <f t="shared" si="40"/>
        <v>9.8611111112404615E-2</v>
      </c>
      <c r="G2479" s="1" t="s">
        <v>1084</v>
      </c>
      <c r="H2479" s="1"/>
      <c r="I2479" s="1" t="s">
        <v>598</v>
      </c>
      <c r="J2479" s="1" t="s">
        <v>598</v>
      </c>
      <c r="K2479" s="1" t="s">
        <v>1291</v>
      </c>
      <c r="L2479" s="1" t="s">
        <v>1086</v>
      </c>
      <c r="M2479" s="28" t="s">
        <v>618</v>
      </c>
      <c r="N2479" s="28" t="s">
        <v>1292</v>
      </c>
    </row>
    <row r="2480" spans="1:14" s="251" customFormat="1">
      <c r="A2480" s="1" t="s">
        <v>1272</v>
      </c>
      <c r="B2480" s="1" t="s">
        <v>1276</v>
      </c>
      <c r="C2480" s="230">
        <v>45907.651388888888</v>
      </c>
      <c r="D2480" s="230">
        <v>45907.651388888888</v>
      </c>
      <c r="E2480" s="230">
        <v>45907.75</v>
      </c>
      <c r="F2480" s="255">
        <f t="shared" si="40"/>
        <v>9.8611111112404615E-2</v>
      </c>
      <c r="G2480" s="1" t="s">
        <v>1084</v>
      </c>
      <c r="H2480" s="1"/>
      <c r="I2480" s="1" t="s">
        <v>598</v>
      </c>
      <c r="J2480" s="1" t="s">
        <v>598</v>
      </c>
      <c r="K2480" s="1" t="s">
        <v>1291</v>
      </c>
      <c r="L2480" s="1" t="s">
        <v>1086</v>
      </c>
      <c r="M2480" s="28" t="s">
        <v>618</v>
      </c>
      <c r="N2480" s="28" t="s">
        <v>1292</v>
      </c>
    </row>
    <row r="2481" spans="1:14" s="251" customFormat="1">
      <c r="A2481" s="1" t="s">
        <v>1272</v>
      </c>
      <c r="B2481" s="1" t="s">
        <v>1277</v>
      </c>
      <c r="C2481" s="230">
        <v>45907.651388888888</v>
      </c>
      <c r="D2481" s="230">
        <v>45907.651388888888</v>
      </c>
      <c r="E2481" s="230">
        <v>45907.75</v>
      </c>
      <c r="F2481" s="255">
        <f t="shared" si="40"/>
        <v>9.8611111112404615E-2</v>
      </c>
      <c r="G2481" s="1" t="s">
        <v>1084</v>
      </c>
      <c r="H2481" s="1"/>
      <c r="I2481" s="1" t="s">
        <v>598</v>
      </c>
      <c r="J2481" s="1" t="s">
        <v>598</v>
      </c>
      <c r="K2481" s="1" t="s">
        <v>1291</v>
      </c>
      <c r="L2481" s="1" t="s">
        <v>1086</v>
      </c>
      <c r="M2481" s="28" t="s">
        <v>618</v>
      </c>
      <c r="N2481" s="28" t="s">
        <v>1292</v>
      </c>
    </row>
    <row r="2482" spans="1:14" s="251" customFormat="1">
      <c r="A2482" s="1" t="s">
        <v>1272</v>
      </c>
      <c r="B2482" s="1" t="s">
        <v>1278</v>
      </c>
      <c r="C2482" s="230">
        <v>45907.651388888888</v>
      </c>
      <c r="D2482" s="230">
        <v>45907.651388888888</v>
      </c>
      <c r="E2482" s="230">
        <v>45907.75</v>
      </c>
      <c r="F2482" s="255">
        <f t="shared" si="40"/>
        <v>9.8611111112404615E-2</v>
      </c>
      <c r="G2482" s="1" t="s">
        <v>1084</v>
      </c>
      <c r="H2482" s="1"/>
      <c r="I2482" s="1" t="s">
        <v>598</v>
      </c>
      <c r="J2482" s="1" t="s">
        <v>598</v>
      </c>
      <c r="K2482" s="1" t="s">
        <v>1291</v>
      </c>
      <c r="L2482" s="1" t="s">
        <v>1086</v>
      </c>
      <c r="M2482" s="28" t="s">
        <v>618</v>
      </c>
      <c r="N2482" s="28" t="s">
        <v>1292</v>
      </c>
    </row>
    <row r="2483" spans="1:14" s="251" customFormat="1">
      <c r="A2483" s="1" t="s">
        <v>1272</v>
      </c>
      <c r="B2483" s="1" t="s">
        <v>1279</v>
      </c>
      <c r="C2483" s="230">
        <v>45907.651388888888</v>
      </c>
      <c r="D2483" s="230">
        <v>45907.651388888888</v>
      </c>
      <c r="E2483" s="230">
        <v>45907.75</v>
      </c>
      <c r="F2483" s="255">
        <f t="shared" si="40"/>
        <v>9.8611111112404615E-2</v>
      </c>
      <c r="G2483" s="1" t="s">
        <v>1084</v>
      </c>
      <c r="H2483" s="1"/>
      <c r="I2483" s="1" t="s">
        <v>598</v>
      </c>
      <c r="J2483" s="1" t="s">
        <v>598</v>
      </c>
      <c r="K2483" s="1" t="s">
        <v>1291</v>
      </c>
      <c r="L2483" s="1" t="s">
        <v>1086</v>
      </c>
      <c r="M2483" s="28" t="s">
        <v>618</v>
      </c>
      <c r="N2483" s="28" t="s">
        <v>1292</v>
      </c>
    </row>
    <row r="2484" spans="1:14" s="251" customFormat="1">
      <c r="A2484" s="1" t="s">
        <v>1272</v>
      </c>
      <c r="B2484" s="102" t="s">
        <v>1281</v>
      </c>
      <c r="C2484" s="230">
        <v>45907.651388888888</v>
      </c>
      <c r="D2484" s="230">
        <v>45907.651388888888</v>
      </c>
      <c r="E2484" s="230">
        <v>45907.75</v>
      </c>
      <c r="F2484" s="255">
        <f t="shared" si="40"/>
        <v>9.8611111112404615E-2</v>
      </c>
      <c r="G2484" s="1" t="s">
        <v>1084</v>
      </c>
      <c r="H2484" s="1"/>
      <c r="I2484" s="1" t="s">
        <v>598</v>
      </c>
      <c r="J2484" s="1" t="s">
        <v>598</v>
      </c>
      <c r="K2484" s="1" t="s">
        <v>1291</v>
      </c>
      <c r="L2484" s="1" t="s">
        <v>1086</v>
      </c>
      <c r="M2484" s="28" t="s">
        <v>618</v>
      </c>
      <c r="N2484" s="28" t="s">
        <v>1292</v>
      </c>
    </row>
    <row r="2485" spans="1:14" s="251" customFormat="1">
      <c r="A2485" s="1" t="s">
        <v>1272</v>
      </c>
      <c r="B2485" s="102" t="s">
        <v>1280</v>
      </c>
      <c r="C2485" s="230">
        <v>45907.651388888888</v>
      </c>
      <c r="D2485" s="230">
        <v>45907.651388888888</v>
      </c>
      <c r="E2485" s="230">
        <v>45909.366666666669</v>
      </c>
      <c r="F2485" s="255">
        <f t="shared" si="40"/>
        <v>1.7152777777810115</v>
      </c>
      <c r="G2485" s="1" t="s">
        <v>1084</v>
      </c>
      <c r="H2485" s="1"/>
      <c r="I2485" s="1" t="s">
        <v>598</v>
      </c>
      <c r="J2485" s="1" t="s">
        <v>598</v>
      </c>
      <c r="K2485" s="1" t="s">
        <v>1291</v>
      </c>
      <c r="L2485" s="1" t="s">
        <v>1086</v>
      </c>
      <c r="M2485" s="28" t="s">
        <v>618</v>
      </c>
      <c r="N2485" s="28" t="s">
        <v>1293</v>
      </c>
    </row>
    <row r="2486" spans="1:14" s="251" customFormat="1">
      <c r="A2486" s="1" t="s">
        <v>1272</v>
      </c>
      <c r="B2486" s="1" t="s">
        <v>1282</v>
      </c>
      <c r="C2486" s="230">
        <v>45907.651388888888</v>
      </c>
      <c r="D2486" s="230">
        <v>45907.651388888888</v>
      </c>
      <c r="E2486" s="230">
        <v>45909.366666666669</v>
      </c>
      <c r="F2486" s="255">
        <f t="shared" si="40"/>
        <v>1.7152777777810115</v>
      </c>
      <c r="G2486" s="1" t="s">
        <v>1084</v>
      </c>
      <c r="H2486" s="1"/>
      <c r="I2486" s="1" t="s">
        <v>598</v>
      </c>
      <c r="J2486" s="1" t="s">
        <v>598</v>
      </c>
      <c r="K2486" s="1" t="s">
        <v>1291</v>
      </c>
      <c r="L2486" s="1" t="s">
        <v>1086</v>
      </c>
      <c r="M2486" s="28" t="s">
        <v>618</v>
      </c>
      <c r="N2486" s="28" t="s">
        <v>1293</v>
      </c>
    </row>
    <row r="2487" spans="1:14" s="251" customFormat="1">
      <c r="A2487" s="1" t="s">
        <v>1272</v>
      </c>
      <c r="B2487" s="1" t="s">
        <v>1283</v>
      </c>
      <c r="C2487" s="230">
        <v>45907.651388888888</v>
      </c>
      <c r="D2487" s="230">
        <v>45907.651388888888</v>
      </c>
      <c r="E2487" s="230">
        <v>45909.366666666669</v>
      </c>
      <c r="F2487" s="255">
        <f t="shared" si="40"/>
        <v>1.7152777777810115</v>
      </c>
      <c r="G2487" s="1" t="s">
        <v>1084</v>
      </c>
      <c r="H2487" s="1"/>
      <c r="I2487" s="1" t="s">
        <v>598</v>
      </c>
      <c r="J2487" s="1" t="s">
        <v>598</v>
      </c>
      <c r="K2487" s="1" t="s">
        <v>1291</v>
      </c>
      <c r="L2487" s="1" t="s">
        <v>1086</v>
      </c>
      <c r="M2487" s="28" t="s">
        <v>618</v>
      </c>
      <c r="N2487" s="28" t="s">
        <v>1293</v>
      </c>
    </row>
    <row r="2488" spans="1:14" s="251" customFormat="1">
      <c r="A2488" s="1" t="s">
        <v>1272</v>
      </c>
      <c r="B2488" s="1" t="s">
        <v>1284</v>
      </c>
      <c r="C2488" s="230">
        <v>45907.651388888888</v>
      </c>
      <c r="D2488" s="230">
        <v>45907.651388888888</v>
      </c>
      <c r="E2488" s="230">
        <v>45909.366666666669</v>
      </c>
      <c r="F2488" s="255">
        <f t="shared" si="40"/>
        <v>1.7152777777810115</v>
      </c>
      <c r="G2488" s="1" t="s">
        <v>1084</v>
      </c>
      <c r="H2488" s="1"/>
      <c r="I2488" s="1" t="s">
        <v>598</v>
      </c>
      <c r="J2488" s="1" t="s">
        <v>598</v>
      </c>
      <c r="K2488" s="1" t="s">
        <v>1291</v>
      </c>
      <c r="L2488" s="1" t="s">
        <v>1086</v>
      </c>
      <c r="M2488" s="28" t="s">
        <v>618</v>
      </c>
      <c r="N2488" s="28" t="s">
        <v>1293</v>
      </c>
    </row>
    <row r="2489" spans="1:14" s="251" customFormat="1">
      <c r="A2489" s="1" t="s">
        <v>862</v>
      </c>
      <c r="B2489" s="1" t="s">
        <v>612</v>
      </c>
      <c r="C2489" s="230">
        <v>45908.131944444445</v>
      </c>
      <c r="D2489" s="230">
        <v>45908.131944444445</v>
      </c>
      <c r="E2489" s="230">
        <v>45908.295138888891</v>
      </c>
      <c r="F2489" s="255">
        <f t="shared" si="40"/>
        <v>0.16319444444525288</v>
      </c>
      <c r="G2489" s="1" t="s">
        <v>613</v>
      </c>
      <c r="H2489" s="1"/>
      <c r="I2489" s="1" t="s">
        <v>614</v>
      </c>
      <c r="J2489" s="1" t="s">
        <v>615</v>
      </c>
      <c r="K2489" s="1" t="s">
        <v>1161</v>
      </c>
      <c r="L2489" s="1" t="s">
        <v>617</v>
      </c>
      <c r="M2489" s="241" t="s">
        <v>656</v>
      </c>
      <c r="N2489" s="225" t="s">
        <v>1117</v>
      </c>
    </row>
    <row r="2490" spans="1:14">
      <c r="A2490" s="1" t="s">
        <v>870</v>
      </c>
      <c r="B2490" s="1" t="s">
        <v>612</v>
      </c>
      <c r="C2490" s="230">
        <v>45908.131944444445</v>
      </c>
      <c r="D2490" s="230">
        <v>45908.131944444445</v>
      </c>
      <c r="E2490" s="230">
        <v>45908.295138888891</v>
      </c>
      <c r="F2490" s="255">
        <f t="shared" si="40"/>
        <v>0.16319444444525288</v>
      </c>
      <c r="G2490" s="1" t="s">
        <v>613</v>
      </c>
      <c r="I2490" s="1" t="s">
        <v>614</v>
      </c>
      <c r="J2490" s="1" t="s">
        <v>615</v>
      </c>
      <c r="K2490" s="1" t="s">
        <v>1161</v>
      </c>
      <c r="L2490" s="1" t="s">
        <v>617</v>
      </c>
      <c r="M2490" s="241" t="s">
        <v>656</v>
      </c>
      <c r="N2490" s="225" t="s">
        <v>1117</v>
      </c>
    </row>
    <row r="2491" spans="1:14">
      <c r="A2491" s="1" t="s">
        <v>643</v>
      </c>
      <c r="B2491" s="1" t="s">
        <v>612</v>
      </c>
      <c r="C2491" s="230">
        <v>45908.131944444445</v>
      </c>
      <c r="D2491" s="230">
        <v>45908.131944444445</v>
      </c>
      <c r="E2491" s="230">
        <v>45908.295138888891</v>
      </c>
      <c r="F2491" s="255">
        <f t="shared" si="40"/>
        <v>0.16319444444525288</v>
      </c>
      <c r="G2491" s="1" t="s">
        <v>613</v>
      </c>
      <c r="I2491" s="1" t="s">
        <v>614</v>
      </c>
      <c r="J2491" s="1" t="s">
        <v>615</v>
      </c>
      <c r="K2491" s="1" t="s">
        <v>1161</v>
      </c>
      <c r="L2491" s="1" t="s">
        <v>617</v>
      </c>
      <c r="M2491" s="241" t="s">
        <v>656</v>
      </c>
      <c r="N2491" s="225" t="s">
        <v>1117</v>
      </c>
    </row>
    <row r="2492" spans="1:14">
      <c r="A2492" s="1" t="s">
        <v>759</v>
      </c>
      <c r="B2492" s="1" t="s">
        <v>612</v>
      </c>
      <c r="C2492" s="230">
        <v>45908.131944444445</v>
      </c>
      <c r="D2492" s="230">
        <v>45908.131944444445</v>
      </c>
      <c r="E2492" s="230">
        <v>45908.295138888891</v>
      </c>
      <c r="F2492" s="255">
        <f t="shared" si="40"/>
        <v>0.16319444444525288</v>
      </c>
      <c r="G2492" s="1" t="s">
        <v>613</v>
      </c>
      <c r="I2492" s="1" t="s">
        <v>614</v>
      </c>
      <c r="J2492" s="1" t="s">
        <v>615</v>
      </c>
      <c r="K2492" s="1" t="s">
        <v>1161</v>
      </c>
      <c r="L2492" s="1" t="s">
        <v>617</v>
      </c>
      <c r="M2492" s="241" t="s">
        <v>656</v>
      </c>
      <c r="N2492" s="225" t="s">
        <v>1117</v>
      </c>
    </row>
    <row r="2493" spans="1:14">
      <c r="A2493" s="1" t="s">
        <v>850</v>
      </c>
      <c r="B2493" s="1" t="s">
        <v>612</v>
      </c>
      <c r="C2493" s="230">
        <v>45908.131944444445</v>
      </c>
      <c r="D2493" s="230">
        <v>45908.131944444445</v>
      </c>
      <c r="E2493" s="230">
        <v>45908.295138888891</v>
      </c>
      <c r="F2493" s="255">
        <f t="shared" si="40"/>
        <v>0.16319444444525288</v>
      </c>
      <c r="G2493" s="1" t="s">
        <v>613</v>
      </c>
      <c r="I2493" s="1" t="s">
        <v>614</v>
      </c>
      <c r="J2493" s="1" t="s">
        <v>615</v>
      </c>
      <c r="K2493" s="1" t="s">
        <v>1161</v>
      </c>
      <c r="L2493" s="1" t="s">
        <v>617</v>
      </c>
      <c r="M2493" s="241" t="s">
        <v>656</v>
      </c>
      <c r="N2493" s="225" t="s">
        <v>1117</v>
      </c>
    </row>
    <row r="2494" spans="1:14">
      <c r="A2494" s="1" t="s">
        <v>611</v>
      </c>
      <c r="B2494" s="1" t="s">
        <v>667</v>
      </c>
      <c r="C2494" s="230">
        <v>45908.270833333336</v>
      </c>
      <c r="D2494" s="230">
        <v>45908.270833333336</v>
      </c>
      <c r="E2494" s="230">
        <v>45908.305555555555</v>
      </c>
      <c r="F2494" s="255">
        <f t="shared" si="40"/>
        <v>3.4722222218988463E-2</v>
      </c>
      <c r="G2494" s="1" t="s">
        <v>613</v>
      </c>
      <c r="I2494" s="1" t="s">
        <v>614</v>
      </c>
      <c r="J2494" s="1" t="s">
        <v>615</v>
      </c>
      <c r="K2494" s="1" t="s">
        <v>616</v>
      </c>
      <c r="L2494" s="1" t="s">
        <v>617</v>
      </c>
      <c r="M2494" s="241" t="s">
        <v>656</v>
      </c>
      <c r="N2494" s="28" t="s">
        <v>619</v>
      </c>
    </row>
    <row r="2495" spans="1:14">
      <c r="A2495" s="1" t="s">
        <v>611</v>
      </c>
      <c r="B2495" s="1" t="s">
        <v>612</v>
      </c>
      <c r="C2495" s="230">
        <v>45908.270833333336</v>
      </c>
      <c r="D2495" s="230">
        <v>45908.270833333336</v>
      </c>
      <c r="E2495" s="230">
        <v>45908.305555555555</v>
      </c>
      <c r="F2495" s="255">
        <f t="shared" si="40"/>
        <v>3.4722222218988463E-2</v>
      </c>
      <c r="G2495" s="1" t="s">
        <v>613</v>
      </c>
      <c r="I2495" s="1" t="s">
        <v>614</v>
      </c>
      <c r="J2495" s="1" t="s">
        <v>615</v>
      </c>
      <c r="K2495" s="1" t="s">
        <v>616</v>
      </c>
      <c r="L2495" s="1" t="s">
        <v>617</v>
      </c>
      <c r="M2495" s="241" t="s">
        <v>656</v>
      </c>
      <c r="N2495" s="28" t="s">
        <v>619</v>
      </c>
    </row>
    <row r="2496" spans="1:14">
      <c r="A2496" s="1" t="s">
        <v>611</v>
      </c>
      <c r="B2496" s="1" t="s">
        <v>620</v>
      </c>
      <c r="C2496" s="230">
        <v>45908.270833333336</v>
      </c>
      <c r="D2496" s="230">
        <v>45908.270833333336</v>
      </c>
      <c r="E2496" s="230">
        <v>45908.305555555555</v>
      </c>
      <c r="F2496" s="255">
        <f t="shared" si="40"/>
        <v>3.4722222218988463E-2</v>
      </c>
      <c r="G2496" s="1" t="s">
        <v>613</v>
      </c>
      <c r="I2496" s="1" t="s">
        <v>614</v>
      </c>
      <c r="J2496" s="1" t="s">
        <v>615</v>
      </c>
      <c r="K2496" s="1" t="s">
        <v>616</v>
      </c>
      <c r="L2496" s="1" t="s">
        <v>617</v>
      </c>
      <c r="M2496" s="241" t="s">
        <v>656</v>
      </c>
      <c r="N2496" s="28" t="s">
        <v>619</v>
      </c>
    </row>
    <row r="2497" spans="1:14">
      <c r="A2497" s="1" t="s">
        <v>611</v>
      </c>
      <c r="B2497" s="1" t="s">
        <v>621</v>
      </c>
      <c r="C2497" s="230">
        <v>45908.270833333336</v>
      </c>
      <c r="D2497" s="230">
        <v>45908.270833333336</v>
      </c>
      <c r="E2497" s="230">
        <v>45908.305555555555</v>
      </c>
      <c r="F2497" s="255">
        <f t="shared" si="40"/>
        <v>3.4722222218988463E-2</v>
      </c>
      <c r="G2497" s="1" t="s">
        <v>613</v>
      </c>
      <c r="I2497" s="1" t="s">
        <v>614</v>
      </c>
      <c r="J2497" s="1" t="s">
        <v>615</v>
      </c>
      <c r="K2497" s="1" t="s">
        <v>616</v>
      </c>
      <c r="L2497" s="1" t="s">
        <v>617</v>
      </c>
      <c r="M2497" s="241" t="s">
        <v>656</v>
      </c>
      <c r="N2497" s="28" t="s">
        <v>619</v>
      </c>
    </row>
    <row r="2498" spans="1:14">
      <c r="A2498" s="1" t="s">
        <v>611</v>
      </c>
      <c r="B2498" s="1" t="s">
        <v>622</v>
      </c>
      <c r="C2498" s="230">
        <v>45908.270833333336</v>
      </c>
      <c r="D2498" s="230">
        <v>45908.270833333336</v>
      </c>
      <c r="E2498" s="230">
        <v>45908.305555555555</v>
      </c>
      <c r="F2498" s="255">
        <f t="shared" si="40"/>
        <v>3.4722222218988463E-2</v>
      </c>
      <c r="G2498" s="1" t="s">
        <v>613</v>
      </c>
      <c r="I2498" s="1" t="s">
        <v>614</v>
      </c>
      <c r="J2498" s="1" t="s">
        <v>615</v>
      </c>
      <c r="K2498" s="1" t="s">
        <v>616</v>
      </c>
      <c r="L2498" s="1" t="s">
        <v>617</v>
      </c>
      <c r="M2498" s="241" t="s">
        <v>656</v>
      </c>
      <c r="N2498" s="28" t="s">
        <v>619</v>
      </c>
    </row>
    <row r="2499" spans="1:14">
      <c r="A2499" s="1" t="s">
        <v>611</v>
      </c>
      <c r="B2499" s="1" t="s">
        <v>612</v>
      </c>
      <c r="C2499" s="230">
        <v>45908.4</v>
      </c>
      <c r="D2499" s="230">
        <v>45908.4</v>
      </c>
      <c r="E2499" s="230">
        <v>45908.466666666667</v>
      </c>
      <c r="F2499" s="255">
        <f t="shared" si="40"/>
        <v>6.6666666665696539E-2</v>
      </c>
      <c r="G2499" s="1" t="s">
        <v>613</v>
      </c>
      <c r="I2499" s="1" t="s">
        <v>614</v>
      </c>
      <c r="J2499" s="1" t="s">
        <v>615</v>
      </c>
      <c r="K2499" s="1" t="s">
        <v>1294</v>
      </c>
      <c r="L2499" s="1" t="s">
        <v>617</v>
      </c>
      <c r="M2499" s="241" t="s">
        <v>656</v>
      </c>
      <c r="N2499" s="28" t="s">
        <v>619</v>
      </c>
    </row>
    <row r="2500" spans="1:14">
      <c r="A2500" s="1" t="s">
        <v>611</v>
      </c>
      <c r="B2500" s="1" t="s">
        <v>620</v>
      </c>
      <c r="C2500" s="230">
        <v>45908.4</v>
      </c>
      <c r="D2500" s="230">
        <v>45908.4</v>
      </c>
      <c r="E2500" s="230">
        <v>45908.466666666667</v>
      </c>
      <c r="F2500" s="255">
        <f t="shared" si="40"/>
        <v>6.6666666665696539E-2</v>
      </c>
      <c r="G2500" s="1" t="s">
        <v>613</v>
      </c>
      <c r="I2500" s="1" t="s">
        <v>614</v>
      </c>
      <c r="J2500" s="1" t="s">
        <v>615</v>
      </c>
      <c r="K2500" s="1" t="s">
        <v>1294</v>
      </c>
      <c r="L2500" s="1" t="s">
        <v>617</v>
      </c>
      <c r="M2500" s="241" t="s">
        <v>656</v>
      </c>
      <c r="N2500" s="28" t="s">
        <v>619</v>
      </c>
    </row>
    <row r="2501" spans="1:14">
      <c r="A2501" s="1" t="s">
        <v>611</v>
      </c>
      <c r="B2501" s="1" t="s">
        <v>621</v>
      </c>
      <c r="C2501" s="230">
        <v>45908.4</v>
      </c>
      <c r="D2501" s="230">
        <v>45908.4</v>
      </c>
      <c r="E2501" s="230">
        <v>45908.466666666667</v>
      </c>
      <c r="F2501" s="255">
        <f t="shared" si="40"/>
        <v>6.6666666665696539E-2</v>
      </c>
      <c r="G2501" s="1" t="s">
        <v>613</v>
      </c>
      <c r="I2501" s="1" t="s">
        <v>614</v>
      </c>
      <c r="J2501" s="1" t="s">
        <v>615</v>
      </c>
      <c r="K2501" s="1" t="s">
        <v>1294</v>
      </c>
      <c r="L2501" s="1" t="s">
        <v>617</v>
      </c>
      <c r="M2501" s="241" t="s">
        <v>656</v>
      </c>
      <c r="N2501" s="28" t="s">
        <v>619</v>
      </c>
    </row>
    <row r="2502" spans="1:14">
      <c r="A2502" s="1" t="s">
        <v>611</v>
      </c>
      <c r="B2502" s="1" t="s">
        <v>622</v>
      </c>
      <c r="C2502" s="230">
        <v>45908.4</v>
      </c>
      <c r="D2502" s="230">
        <v>45908.4</v>
      </c>
      <c r="E2502" s="230">
        <v>45908.466666666667</v>
      </c>
      <c r="F2502" s="255">
        <f t="shared" si="40"/>
        <v>6.6666666665696539E-2</v>
      </c>
      <c r="G2502" s="1" t="s">
        <v>613</v>
      </c>
      <c r="I2502" s="1" t="s">
        <v>614</v>
      </c>
      <c r="J2502" s="1" t="s">
        <v>615</v>
      </c>
      <c r="K2502" s="1" t="s">
        <v>1294</v>
      </c>
      <c r="L2502" s="1" t="s">
        <v>617</v>
      </c>
      <c r="M2502" s="241" t="s">
        <v>656</v>
      </c>
      <c r="N2502" s="28" t="s">
        <v>619</v>
      </c>
    </row>
    <row r="2503" spans="1:14">
      <c r="A2503" s="225" t="s">
        <v>857</v>
      </c>
      <c r="B2503" s="28" t="s">
        <v>659</v>
      </c>
      <c r="C2503" s="230">
        <v>45908.463888831022</v>
      </c>
      <c r="D2503" s="230">
        <v>45908.463888831022</v>
      </c>
      <c r="E2503" s="230">
        <v>45908.625</v>
      </c>
      <c r="F2503" s="255">
        <f t="shared" si="40"/>
        <v>0.16111116897809552</v>
      </c>
      <c r="G2503" s="225" t="s">
        <v>637</v>
      </c>
      <c r="H2503" s="225" t="s">
        <v>644</v>
      </c>
      <c r="I2503" s="225" t="s">
        <v>770</v>
      </c>
      <c r="J2503" s="225" t="s">
        <v>771</v>
      </c>
      <c r="K2503" s="1" t="s">
        <v>1295</v>
      </c>
      <c r="L2503" s="1" t="s">
        <v>773</v>
      </c>
      <c r="M2503" s="241" t="s">
        <v>774</v>
      </c>
      <c r="N2503" s="28" t="s">
        <v>1296</v>
      </c>
    </row>
    <row r="2504" spans="1:14">
      <c r="A2504" s="225" t="s">
        <v>857</v>
      </c>
      <c r="B2504" s="28" t="s">
        <v>622</v>
      </c>
      <c r="C2504" s="230">
        <v>45908.463888831022</v>
      </c>
      <c r="D2504" s="230">
        <v>45908.463888831022</v>
      </c>
      <c r="E2504" s="230">
        <v>45908.625</v>
      </c>
      <c r="F2504" s="255">
        <f t="shared" si="40"/>
        <v>0.16111116897809552</v>
      </c>
      <c r="G2504" s="225" t="s">
        <v>637</v>
      </c>
      <c r="H2504" s="225" t="s">
        <v>644</v>
      </c>
      <c r="I2504" s="225" t="s">
        <v>770</v>
      </c>
      <c r="J2504" s="225" t="s">
        <v>771</v>
      </c>
      <c r="K2504" s="1" t="s">
        <v>1295</v>
      </c>
      <c r="L2504" s="1" t="s">
        <v>773</v>
      </c>
      <c r="M2504" s="241" t="s">
        <v>774</v>
      </c>
      <c r="N2504" s="28" t="s">
        <v>1296</v>
      </c>
    </row>
    <row r="2505" spans="1:14">
      <c r="A2505" s="225" t="s">
        <v>861</v>
      </c>
      <c r="B2505" s="28" t="s">
        <v>651</v>
      </c>
      <c r="C2505" s="230">
        <v>45908.463888831022</v>
      </c>
      <c r="D2505" s="230">
        <v>45908.463888831022</v>
      </c>
      <c r="E2505" s="230">
        <v>45908.625</v>
      </c>
      <c r="F2505" s="255">
        <f t="shared" si="40"/>
        <v>0.16111116897809552</v>
      </c>
      <c r="G2505" s="225" t="s">
        <v>637</v>
      </c>
      <c r="H2505" s="225" t="s">
        <v>644</v>
      </c>
      <c r="I2505" s="225" t="s">
        <v>770</v>
      </c>
      <c r="J2505" s="225" t="s">
        <v>771</v>
      </c>
      <c r="K2505" s="1" t="s">
        <v>1295</v>
      </c>
      <c r="L2505" s="1" t="s">
        <v>773</v>
      </c>
      <c r="M2505" s="241" t="s">
        <v>774</v>
      </c>
      <c r="N2505" s="28" t="s">
        <v>1296</v>
      </c>
    </row>
    <row r="2506" spans="1:14">
      <c r="A2506" s="225" t="s">
        <v>861</v>
      </c>
      <c r="B2506" s="28" t="s">
        <v>658</v>
      </c>
      <c r="C2506" s="230">
        <v>45908.463888831022</v>
      </c>
      <c r="D2506" s="230">
        <v>45908.463888831022</v>
      </c>
      <c r="E2506" s="230">
        <v>45908.625</v>
      </c>
      <c r="F2506" s="255">
        <f t="shared" si="40"/>
        <v>0.16111116897809552</v>
      </c>
      <c r="G2506" s="225" t="s">
        <v>637</v>
      </c>
      <c r="H2506" s="225" t="s">
        <v>644</v>
      </c>
      <c r="I2506" s="225" t="s">
        <v>770</v>
      </c>
      <c r="J2506" s="225" t="s">
        <v>771</v>
      </c>
      <c r="K2506" s="1" t="s">
        <v>1295</v>
      </c>
      <c r="L2506" s="1" t="s">
        <v>773</v>
      </c>
      <c r="M2506" s="241" t="s">
        <v>774</v>
      </c>
      <c r="N2506" s="28" t="s">
        <v>1296</v>
      </c>
    </row>
    <row r="2507" spans="1:14">
      <c r="A2507" s="1" t="s">
        <v>860</v>
      </c>
      <c r="B2507" s="1" t="s">
        <v>658</v>
      </c>
      <c r="C2507" s="230">
        <v>45908.463888831022</v>
      </c>
      <c r="D2507" s="230">
        <v>45908.463888831022</v>
      </c>
      <c r="E2507" s="230">
        <v>45908.625</v>
      </c>
      <c r="F2507" s="255">
        <f t="shared" si="40"/>
        <v>0.16111116897809552</v>
      </c>
      <c r="G2507" s="225" t="s">
        <v>637</v>
      </c>
      <c r="H2507" s="225" t="s">
        <v>644</v>
      </c>
      <c r="I2507" s="225" t="s">
        <v>770</v>
      </c>
      <c r="J2507" s="225" t="s">
        <v>771</v>
      </c>
      <c r="K2507" s="1" t="s">
        <v>1295</v>
      </c>
      <c r="L2507" s="1" t="s">
        <v>773</v>
      </c>
      <c r="M2507" s="241" t="s">
        <v>774</v>
      </c>
      <c r="N2507" s="28" t="s">
        <v>1296</v>
      </c>
    </row>
    <row r="2508" spans="1:14">
      <c r="A2508" s="1" t="s">
        <v>860</v>
      </c>
      <c r="B2508" s="1" t="s">
        <v>651</v>
      </c>
      <c r="C2508" s="230">
        <v>45908.463888831022</v>
      </c>
      <c r="D2508" s="230">
        <v>45908.463888831022</v>
      </c>
      <c r="E2508" s="230">
        <v>45908.625</v>
      </c>
      <c r="F2508" s="255">
        <f t="shared" si="40"/>
        <v>0.16111116897809552</v>
      </c>
      <c r="G2508" s="225" t="s">
        <v>637</v>
      </c>
      <c r="H2508" s="225" t="s">
        <v>644</v>
      </c>
      <c r="I2508" s="225" t="s">
        <v>770</v>
      </c>
      <c r="J2508" s="225" t="s">
        <v>771</v>
      </c>
      <c r="K2508" s="1" t="s">
        <v>1295</v>
      </c>
      <c r="L2508" s="1" t="s">
        <v>773</v>
      </c>
      <c r="M2508" s="241" t="s">
        <v>774</v>
      </c>
      <c r="N2508" s="28" t="s">
        <v>1296</v>
      </c>
    </row>
    <row r="2509" spans="1:14">
      <c r="A2509" s="1" t="s">
        <v>860</v>
      </c>
      <c r="B2509" s="1" t="s">
        <v>659</v>
      </c>
      <c r="C2509" s="230">
        <v>45908.463888831022</v>
      </c>
      <c r="D2509" s="230">
        <v>45908.463888831022</v>
      </c>
      <c r="E2509" s="230">
        <v>45908.625</v>
      </c>
      <c r="F2509" s="255">
        <f t="shared" si="40"/>
        <v>0.16111116897809552</v>
      </c>
      <c r="G2509" s="225" t="s">
        <v>637</v>
      </c>
      <c r="H2509" s="225" t="s">
        <v>644</v>
      </c>
      <c r="I2509" s="225" t="s">
        <v>770</v>
      </c>
      <c r="J2509" s="225" t="s">
        <v>771</v>
      </c>
      <c r="K2509" s="1" t="s">
        <v>1295</v>
      </c>
      <c r="L2509" s="1" t="s">
        <v>773</v>
      </c>
      <c r="M2509" s="241" t="s">
        <v>774</v>
      </c>
      <c r="N2509" s="28" t="s">
        <v>1296</v>
      </c>
    </row>
    <row r="2510" spans="1:14">
      <c r="A2510" s="1" t="s">
        <v>860</v>
      </c>
      <c r="B2510" s="1" t="s">
        <v>622</v>
      </c>
      <c r="C2510" s="230">
        <v>45908.463888831022</v>
      </c>
      <c r="D2510" s="230">
        <v>45908.463888831022</v>
      </c>
      <c r="E2510" s="230">
        <v>45908.625</v>
      </c>
      <c r="F2510" s="255">
        <f t="shared" si="40"/>
        <v>0.16111116897809552</v>
      </c>
      <c r="G2510" s="225" t="s">
        <v>637</v>
      </c>
      <c r="H2510" s="225" t="s">
        <v>644</v>
      </c>
      <c r="I2510" s="225" t="s">
        <v>770</v>
      </c>
      <c r="J2510" s="225" t="s">
        <v>771</v>
      </c>
      <c r="K2510" s="1" t="s">
        <v>1295</v>
      </c>
      <c r="L2510" s="1" t="s">
        <v>773</v>
      </c>
      <c r="M2510" s="241" t="s">
        <v>774</v>
      </c>
      <c r="N2510" s="28" t="s">
        <v>1296</v>
      </c>
    </row>
    <row r="2511" spans="1:14">
      <c r="A2511" s="1" t="s">
        <v>855</v>
      </c>
      <c r="B2511" s="1" t="s">
        <v>658</v>
      </c>
      <c r="C2511" s="230">
        <v>45908.463888831022</v>
      </c>
      <c r="D2511" s="230">
        <v>45908.463888831022</v>
      </c>
      <c r="E2511" s="230">
        <v>45908.625</v>
      </c>
      <c r="F2511" s="255">
        <f t="shared" si="40"/>
        <v>0.16111116897809552</v>
      </c>
      <c r="G2511" s="225" t="s">
        <v>637</v>
      </c>
      <c r="H2511" s="225" t="s">
        <v>644</v>
      </c>
      <c r="I2511" s="225" t="s">
        <v>770</v>
      </c>
      <c r="J2511" s="225" t="s">
        <v>771</v>
      </c>
      <c r="K2511" s="1" t="s">
        <v>1295</v>
      </c>
      <c r="L2511" s="1" t="s">
        <v>773</v>
      </c>
      <c r="M2511" s="241" t="s">
        <v>774</v>
      </c>
      <c r="N2511" s="28" t="s">
        <v>1296</v>
      </c>
    </row>
    <row r="2512" spans="1:14">
      <c r="A2512" s="1" t="s">
        <v>855</v>
      </c>
      <c r="B2512" s="1" t="s">
        <v>651</v>
      </c>
      <c r="C2512" s="230">
        <v>45908.463888831022</v>
      </c>
      <c r="D2512" s="230">
        <v>45908.463888831022</v>
      </c>
      <c r="E2512" s="230">
        <v>45908.625</v>
      </c>
      <c r="F2512" s="255">
        <f t="shared" si="40"/>
        <v>0.16111116897809552</v>
      </c>
      <c r="G2512" s="225" t="s">
        <v>637</v>
      </c>
      <c r="H2512" s="225" t="s">
        <v>644</v>
      </c>
      <c r="I2512" s="225" t="s">
        <v>770</v>
      </c>
      <c r="J2512" s="225" t="s">
        <v>771</v>
      </c>
      <c r="K2512" s="1" t="s">
        <v>1295</v>
      </c>
      <c r="L2512" s="1" t="s">
        <v>773</v>
      </c>
      <c r="M2512" s="241" t="s">
        <v>774</v>
      </c>
      <c r="N2512" s="28" t="s">
        <v>1296</v>
      </c>
    </row>
    <row r="2513" spans="1:14">
      <c r="A2513" s="1" t="s">
        <v>855</v>
      </c>
      <c r="B2513" s="1" t="s">
        <v>612</v>
      </c>
      <c r="C2513" s="230">
        <v>45908.463888831022</v>
      </c>
      <c r="D2513" s="230">
        <v>45908.463888831022</v>
      </c>
      <c r="E2513" s="230">
        <v>45908.625</v>
      </c>
      <c r="F2513" s="255">
        <f t="shared" si="40"/>
        <v>0.16111116897809552</v>
      </c>
      <c r="G2513" s="225" t="s">
        <v>637</v>
      </c>
      <c r="H2513" s="225" t="s">
        <v>644</v>
      </c>
      <c r="I2513" s="225" t="s">
        <v>770</v>
      </c>
      <c r="J2513" s="225" t="s">
        <v>771</v>
      </c>
      <c r="K2513" s="1" t="s">
        <v>1295</v>
      </c>
      <c r="L2513" s="1" t="s">
        <v>773</v>
      </c>
      <c r="M2513" s="241" t="s">
        <v>774</v>
      </c>
      <c r="N2513" s="28" t="s">
        <v>1296</v>
      </c>
    </row>
    <row r="2514" spans="1:14">
      <c r="A2514" s="1" t="s">
        <v>855</v>
      </c>
      <c r="B2514" s="1" t="s">
        <v>622</v>
      </c>
      <c r="C2514" s="230">
        <v>45908.463888831022</v>
      </c>
      <c r="D2514" s="230">
        <v>45908.463888831022</v>
      </c>
      <c r="E2514" s="230">
        <v>45908.625</v>
      </c>
      <c r="F2514" s="255">
        <f t="shared" si="40"/>
        <v>0.16111116897809552</v>
      </c>
      <c r="G2514" s="225" t="s">
        <v>637</v>
      </c>
      <c r="H2514" s="225" t="s">
        <v>644</v>
      </c>
      <c r="I2514" s="225" t="s">
        <v>770</v>
      </c>
      <c r="J2514" s="225" t="s">
        <v>771</v>
      </c>
      <c r="K2514" s="1" t="s">
        <v>1295</v>
      </c>
      <c r="L2514" s="1" t="s">
        <v>773</v>
      </c>
      <c r="M2514" s="241" t="s">
        <v>774</v>
      </c>
      <c r="N2514" s="28" t="s">
        <v>1296</v>
      </c>
    </row>
    <row r="2515" spans="1:14">
      <c r="A2515" s="1" t="s">
        <v>856</v>
      </c>
      <c r="B2515" s="1" t="s">
        <v>658</v>
      </c>
      <c r="C2515" s="230">
        <v>45908.463888831022</v>
      </c>
      <c r="D2515" s="230">
        <v>45908.463888831022</v>
      </c>
      <c r="E2515" s="230">
        <v>45908.625</v>
      </c>
      <c r="F2515" s="255">
        <f t="shared" si="40"/>
        <v>0.16111116897809552</v>
      </c>
      <c r="G2515" s="225" t="s">
        <v>637</v>
      </c>
      <c r="H2515" s="225" t="s">
        <v>644</v>
      </c>
      <c r="I2515" s="225" t="s">
        <v>770</v>
      </c>
      <c r="J2515" s="225" t="s">
        <v>771</v>
      </c>
      <c r="K2515" s="1" t="s">
        <v>1295</v>
      </c>
      <c r="L2515" s="1" t="s">
        <v>773</v>
      </c>
      <c r="M2515" s="241" t="s">
        <v>774</v>
      </c>
      <c r="N2515" s="28" t="s">
        <v>1296</v>
      </c>
    </row>
    <row r="2516" spans="1:14">
      <c r="A2516" s="1" t="s">
        <v>856</v>
      </c>
      <c r="B2516" s="1" t="s">
        <v>651</v>
      </c>
      <c r="C2516" s="230">
        <v>45908.463888831022</v>
      </c>
      <c r="D2516" s="230">
        <v>45908.463888831022</v>
      </c>
      <c r="E2516" s="230">
        <v>45908.625</v>
      </c>
      <c r="F2516" s="255">
        <f t="shared" si="40"/>
        <v>0.16111116897809552</v>
      </c>
      <c r="G2516" s="225" t="s">
        <v>637</v>
      </c>
      <c r="H2516" s="225" t="s">
        <v>644</v>
      </c>
      <c r="I2516" s="225" t="s">
        <v>770</v>
      </c>
      <c r="J2516" s="225" t="s">
        <v>771</v>
      </c>
      <c r="K2516" s="1" t="s">
        <v>1295</v>
      </c>
      <c r="L2516" s="1" t="s">
        <v>773</v>
      </c>
      <c r="M2516" s="241" t="s">
        <v>774</v>
      </c>
      <c r="N2516" s="28" t="s">
        <v>1296</v>
      </c>
    </row>
    <row r="2517" spans="1:14">
      <c r="A2517" s="1" t="s">
        <v>704</v>
      </c>
      <c r="B2517" s="1" t="s">
        <v>612</v>
      </c>
      <c r="C2517" s="230">
        <v>45908.463888831022</v>
      </c>
      <c r="D2517" s="230">
        <v>45908.463888831022</v>
      </c>
      <c r="E2517" s="230">
        <v>45908.625</v>
      </c>
      <c r="F2517" s="255">
        <f t="shared" si="40"/>
        <v>0.16111116897809552</v>
      </c>
      <c r="G2517" s="225" t="s">
        <v>637</v>
      </c>
      <c r="H2517" s="225" t="s">
        <v>644</v>
      </c>
      <c r="I2517" s="225" t="s">
        <v>770</v>
      </c>
      <c r="J2517" s="225" t="s">
        <v>771</v>
      </c>
      <c r="K2517" s="1" t="s">
        <v>1295</v>
      </c>
      <c r="L2517" s="1" t="s">
        <v>773</v>
      </c>
      <c r="M2517" s="241" t="s">
        <v>774</v>
      </c>
      <c r="N2517" s="28" t="s">
        <v>1296</v>
      </c>
    </row>
    <row r="2518" spans="1:14">
      <c r="A2518" s="1" t="s">
        <v>704</v>
      </c>
      <c r="B2518" s="1" t="s">
        <v>651</v>
      </c>
      <c r="C2518" s="230">
        <v>45908.463888831022</v>
      </c>
      <c r="D2518" s="230">
        <v>45908.463888831022</v>
      </c>
      <c r="E2518" s="230">
        <v>45908.625</v>
      </c>
      <c r="F2518" s="255">
        <f t="shared" si="40"/>
        <v>0.16111116897809552</v>
      </c>
      <c r="G2518" s="225" t="s">
        <v>637</v>
      </c>
      <c r="H2518" s="225" t="s">
        <v>644</v>
      </c>
      <c r="I2518" s="225" t="s">
        <v>770</v>
      </c>
      <c r="J2518" s="225" t="s">
        <v>771</v>
      </c>
      <c r="K2518" s="1" t="s">
        <v>1295</v>
      </c>
      <c r="L2518" s="1" t="s">
        <v>773</v>
      </c>
      <c r="M2518" s="241" t="s">
        <v>774</v>
      </c>
      <c r="N2518" s="28" t="s">
        <v>1296</v>
      </c>
    </row>
    <row r="2519" spans="1:14">
      <c r="A2519" s="1" t="s">
        <v>704</v>
      </c>
      <c r="B2519" s="1" t="s">
        <v>622</v>
      </c>
      <c r="C2519" s="230">
        <v>45908.463888831022</v>
      </c>
      <c r="D2519" s="230">
        <v>45908.463888831022</v>
      </c>
      <c r="E2519" s="230">
        <v>45908.625</v>
      </c>
      <c r="F2519" s="255">
        <f t="shared" si="40"/>
        <v>0.16111116897809552</v>
      </c>
      <c r="G2519" s="225" t="s">
        <v>637</v>
      </c>
      <c r="H2519" s="225" t="s">
        <v>644</v>
      </c>
      <c r="I2519" s="225" t="s">
        <v>770</v>
      </c>
      <c r="J2519" s="225" t="s">
        <v>771</v>
      </c>
      <c r="K2519" s="1" t="s">
        <v>1295</v>
      </c>
      <c r="L2519" s="1" t="s">
        <v>773</v>
      </c>
      <c r="M2519" s="241" t="s">
        <v>774</v>
      </c>
      <c r="N2519" s="28" t="s">
        <v>1296</v>
      </c>
    </row>
    <row r="2520" spans="1:14">
      <c r="A2520" s="1" t="s">
        <v>704</v>
      </c>
      <c r="B2520" s="1" t="s">
        <v>658</v>
      </c>
      <c r="C2520" s="230">
        <v>45908.463888831022</v>
      </c>
      <c r="D2520" s="230">
        <v>45908.463888831022</v>
      </c>
      <c r="E2520" s="230">
        <v>45908.625</v>
      </c>
      <c r="F2520" s="255">
        <f t="shared" si="40"/>
        <v>0.16111116897809552</v>
      </c>
      <c r="G2520" s="225" t="s">
        <v>637</v>
      </c>
      <c r="H2520" s="225" t="s">
        <v>644</v>
      </c>
      <c r="I2520" s="225" t="s">
        <v>770</v>
      </c>
      <c r="J2520" s="225" t="s">
        <v>771</v>
      </c>
      <c r="K2520" s="1" t="s">
        <v>1295</v>
      </c>
      <c r="L2520" s="1" t="s">
        <v>773</v>
      </c>
      <c r="M2520" s="241" t="s">
        <v>774</v>
      </c>
      <c r="N2520" s="28" t="s">
        <v>1296</v>
      </c>
    </row>
    <row r="2521" spans="1:14">
      <c r="A2521" s="222" t="s">
        <v>857</v>
      </c>
      <c r="B2521" s="222" t="s">
        <v>658</v>
      </c>
      <c r="C2521" s="230">
        <v>45908.463888888888</v>
      </c>
      <c r="D2521" s="230">
        <v>45908.463888888888</v>
      </c>
      <c r="E2521" s="230">
        <v>45908.625</v>
      </c>
      <c r="F2521" s="255">
        <f t="shared" si="40"/>
        <v>0.16111111111240461</v>
      </c>
      <c r="G2521" s="225" t="s">
        <v>637</v>
      </c>
      <c r="H2521" s="225" t="s">
        <v>644</v>
      </c>
      <c r="I2521" s="225" t="s">
        <v>770</v>
      </c>
      <c r="J2521" s="225" t="s">
        <v>771</v>
      </c>
      <c r="K2521" s="1" t="s">
        <v>1295</v>
      </c>
      <c r="L2521" s="1" t="s">
        <v>773</v>
      </c>
      <c r="M2521" s="241" t="s">
        <v>774</v>
      </c>
      <c r="N2521" s="28" t="s">
        <v>1296</v>
      </c>
    </row>
    <row r="2522" spans="1:14">
      <c r="A2522" s="222" t="s">
        <v>857</v>
      </c>
      <c r="B2522" s="222" t="s">
        <v>651</v>
      </c>
      <c r="C2522" s="230">
        <v>45908.463888888888</v>
      </c>
      <c r="D2522" s="230">
        <v>45908.463888888888</v>
      </c>
      <c r="E2522" s="230">
        <v>45908.625</v>
      </c>
      <c r="F2522" s="255">
        <f t="shared" si="40"/>
        <v>0.16111111111240461</v>
      </c>
      <c r="G2522" s="225" t="s">
        <v>637</v>
      </c>
      <c r="H2522" s="225" t="s">
        <v>644</v>
      </c>
      <c r="I2522" s="225" t="s">
        <v>770</v>
      </c>
      <c r="J2522" s="225" t="s">
        <v>771</v>
      </c>
      <c r="K2522" s="1" t="s">
        <v>1295</v>
      </c>
      <c r="L2522" s="1" t="s">
        <v>773</v>
      </c>
      <c r="M2522" s="241" t="s">
        <v>774</v>
      </c>
      <c r="N2522" s="28" t="s">
        <v>1296</v>
      </c>
    </row>
    <row r="2523" spans="1:14">
      <c r="A2523" s="1" t="s">
        <v>941</v>
      </c>
      <c r="B2523" s="1" t="s">
        <v>942</v>
      </c>
      <c r="C2523" s="230">
        <v>45909.477777777778</v>
      </c>
      <c r="D2523" s="230">
        <v>45909.477777777778</v>
      </c>
      <c r="E2523" s="230">
        <v>45909.541666666664</v>
      </c>
      <c r="F2523" s="255">
        <f t="shared" si="40"/>
        <v>6.3888888886140194E-2</v>
      </c>
      <c r="G2523" s="225" t="s">
        <v>637</v>
      </c>
      <c r="H2523" s="225" t="s">
        <v>644</v>
      </c>
      <c r="I2523" s="225" t="s">
        <v>770</v>
      </c>
      <c r="J2523" s="225" t="s">
        <v>771</v>
      </c>
      <c r="K2523" s="1" t="s">
        <v>1295</v>
      </c>
      <c r="L2523" s="1" t="s">
        <v>773</v>
      </c>
      <c r="M2523" s="241" t="s">
        <v>774</v>
      </c>
      <c r="N2523" s="28" t="s">
        <v>1296</v>
      </c>
    </row>
    <row r="2524" spans="1:14" s="251" customFormat="1">
      <c r="A2524" s="1" t="s">
        <v>941</v>
      </c>
      <c r="B2524" s="1" t="s">
        <v>945</v>
      </c>
      <c r="C2524" s="230">
        <v>45909.477777777778</v>
      </c>
      <c r="D2524" s="230">
        <v>45909.477777777778</v>
      </c>
      <c r="E2524" s="230">
        <v>45909.541666666664</v>
      </c>
      <c r="F2524" s="255">
        <f t="shared" si="40"/>
        <v>6.3888888886140194E-2</v>
      </c>
      <c r="G2524" s="225" t="s">
        <v>637</v>
      </c>
      <c r="H2524" s="225" t="s">
        <v>644</v>
      </c>
      <c r="I2524" s="225" t="s">
        <v>770</v>
      </c>
      <c r="J2524" s="225" t="s">
        <v>771</v>
      </c>
      <c r="K2524" s="1" t="s">
        <v>1295</v>
      </c>
      <c r="L2524" s="1" t="s">
        <v>773</v>
      </c>
      <c r="M2524" s="241" t="s">
        <v>774</v>
      </c>
      <c r="N2524" s="28" t="s">
        <v>1296</v>
      </c>
    </row>
    <row r="2525" spans="1:14" s="251" customFormat="1">
      <c r="A2525" s="1" t="s">
        <v>941</v>
      </c>
      <c r="B2525" s="1" t="s">
        <v>946</v>
      </c>
      <c r="C2525" s="230">
        <v>45909.477777777778</v>
      </c>
      <c r="D2525" s="230">
        <v>45909.477777777778</v>
      </c>
      <c r="E2525" s="230">
        <v>45909.541666666664</v>
      </c>
      <c r="F2525" s="255">
        <f t="shared" si="40"/>
        <v>6.3888888886140194E-2</v>
      </c>
      <c r="G2525" s="225" t="s">
        <v>637</v>
      </c>
      <c r="H2525" s="225" t="s">
        <v>644</v>
      </c>
      <c r="I2525" s="225" t="s">
        <v>770</v>
      </c>
      <c r="J2525" s="225" t="s">
        <v>771</v>
      </c>
      <c r="K2525" s="1" t="s">
        <v>1295</v>
      </c>
      <c r="L2525" s="1" t="s">
        <v>773</v>
      </c>
      <c r="M2525" s="241" t="s">
        <v>774</v>
      </c>
      <c r="N2525" s="28" t="s">
        <v>1296</v>
      </c>
    </row>
    <row r="2526" spans="1:14" s="251" customFormat="1">
      <c r="A2526" s="1" t="s">
        <v>941</v>
      </c>
      <c r="B2526" s="1" t="s">
        <v>947</v>
      </c>
      <c r="C2526" s="230">
        <v>45909.477777777778</v>
      </c>
      <c r="D2526" s="230">
        <v>45909.477777777778</v>
      </c>
      <c r="E2526" s="230">
        <v>45909.541666666664</v>
      </c>
      <c r="F2526" s="255">
        <f t="shared" si="40"/>
        <v>6.3888888886140194E-2</v>
      </c>
      <c r="G2526" s="225" t="s">
        <v>637</v>
      </c>
      <c r="H2526" s="225" t="s">
        <v>644</v>
      </c>
      <c r="I2526" s="225" t="s">
        <v>770</v>
      </c>
      <c r="J2526" s="225" t="s">
        <v>771</v>
      </c>
      <c r="K2526" s="1" t="s">
        <v>1295</v>
      </c>
      <c r="L2526" s="1" t="s">
        <v>773</v>
      </c>
      <c r="M2526" s="241" t="s">
        <v>774</v>
      </c>
      <c r="N2526" s="28" t="s">
        <v>1296</v>
      </c>
    </row>
    <row r="2527" spans="1:14" s="251" customFormat="1">
      <c r="A2527" s="1" t="s">
        <v>941</v>
      </c>
      <c r="B2527" s="1" t="s">
        <v>948</v>
      </c>
      <c r="C2527" s="230">
        <v>45909.477777777778</v>
      </c>
      <c r="D2527" s="230">
        <v>45909.477777777778</v>
      </c>
      <c r="E2527" s="230">
        <v>45909.541666666664</v>
      </c>
      <c r="F2527" s="255">
        <f t="shared" si="40"/>
        <v>6.3888888886140194E-2</v>
      </c>
      <c r="G2527" s="225" t="s">
        <v>637</v>
      </c>
      <c r="H2527" s="225" t="s">
        <v>644</v>
      </c>
      <c r="I2527" s="225" t="s">
        <v>770</v>
      </c>
      <c r="J2527" s="225" t="s">
        <v>771</v>
      </c>
      <c r="K2527" s="1" t="s">
        <v>1295</v>
      </c>
      <c r="L2527" s="1" t="s">
        <v>773</v>
      </c>
      <c r="M2527" s="241" t="s">
        <v>774</v>
      </c>
      <c r="N2527" s="28" t="s">
        <v>1296</v>
      </c>
    </row>
    <row r="2528" spans="1:14" s="251" customFormat="1">
      <c r="A2528" s="1" t="s">
        <v>941</v>
      </c>
      <c r="B2528" s="1" t="s">
        <v>949</v>
      </c>
      <c r="C2528" s="230">
        <v>45909.477777777778</v>
      </c>
      <c r="D2528" s="230">
        <v>45909.477777777778</v>
      </c>
      <c r="E2528" s="230">
        <v>45909.541666666664</v>
      </c>
      <c r="F2528" s="255">
        <f t="shared" si="40"/>
        <v>6.3888888886140194E-2</v>
      </c>
      <c r="G2528" s="225" t="s">
        <v>637</v>
      </c>
      <c r="H2528" s="225" t="s">
        <v>644</v>
      </c>
      <c r="I2528" s="225" t="s">
        <v>770</v>
      </c>
      <c r="J2528" s="225" t="s">
        <v>771</v>
      </c>
      <c r="K2528" s="1" t="s">
        <v>1295</v>
      </c>
      <c r="L2528" s="1" t="s">
        <v>773</v>
      </c>
      <c r="M2528" s="241" t="s">
        <v>774</v>
      </c>
      <c r="N2528" s="28" t="s">
        <v>1296</v>
      </c>
    </row>
    <row r="2529" spans="1:14" s="251" customFormat="1">
      <c r="A2529" s="1" t="s">
        <v>941</v>
      </c>
      <c r="B2529" s="1" t="s">
        <v>950</v>
      </c>
      <c r="C2529" s="230">
        <v>45909.477777777778</v>
      </c>
      <c r="D2529" s="230">
        <v>45909.477777777778</v>
      </c>
      <c r="E2529" s="230">
        <v>45909.541666666664</v>
      </c>
      <c r="F2529" s="255">
        <f t="shared" ref="F2529:F2592" si="41">E2529-D2529</f>
        <v>6.3888888886140194E-2</v>
      </c>
      <c r="G2529" s="225" t="s">
        <v>637</v>
      </c>
      <c r="H2529" s="225" t="s">
        <v>644</v>
      </c>
      <c r="I2529" s="225" t="s">
        <v>770</v>
      </c>
      <c r="J2529" s="225" t="s">
        <v>771</v>
      </c>
      <c r="K2529" s="1" t="s">
        <v>1295</v>
      </c>
      <c r="L2529" s="1" t="s">
        <v>773</v>
      </c>
      <c r="M2529" s="241" t="s">
        <v>774</v>
      </c>
      <c r="N2529" s="28" t="s">
        <v>1296</v>
      </c>
    </row>
    <row r="2530" spans="1:14" s="251" customFormat="1">
      <c r="A2530" s="1" t="s">
        <v>941</v>
      </c>
      <c r="B2530" s="1" t="s">
        <v>951</v>
      </c>
      <c r="C2530" s="230">
        <v>45909.477777777778</v>
      </c>
      <c r="D2530" s="230">
        <v>45909.477777777778</v>
      </c>
      <c r="E2530" s="230">
        <v>45909.541666666664</v>
      </c>
      <c r="F2530" s="255">
        <f t="shared" si="41"/>
        <v>6.3888888886140194E-2</v>
      </c>
      <c r="G2530" s="225" t="s">
        <v>637</v>
      </c>
      <c r="H2530" s="225" t="s">
        <v>644</v>
      </c>
      <c r="I2530" s="225" t="s">
        <v>770</v>
      </c>
      <c r="J2530" s="225" t="s">
        <v>771</v>
      </c>
      <c r="K2530" s="1" t="s">
        <v>1295</v>
      </c>
      <c r="L2530" s="1" t="s">
        <v>773</v>
      </c>
      <c r="M2530" s="241" t="s">
        <v>774</v>
      </c>
      <c r="N2530" s="28" t="s">
        <v>1296</v>
      </c>
    </row>
    <row r="2531" spans="1:14" s="251" customFormat="1">
      <c r="A2531" s="1" t="s">
        <v>941</v>
      </c>
      <c r="B2531" s="1" t="s">
        <v>952</v>
      </c>
      <c r="C2531" s="230">
        <v>45909.477777777778</v>
      </c>
      <c r="D2531" s="230">
        <v>45909.477777777778</v>
      </c>
      <c r="E2531" s="230">
        <v>45909.541666666664</v>
      </c>
      <c r="F2531" s="255">
        <f t="shared" si="41"/>
        <v>6.3888888886140194E-2</v>
      </c>
      <c r="G2531" s="225" t="s">
        <v>637</v>
      </c>
      <c r="H2531" s="225" t="s">
        <v>644</v>
      </c>
      <c r="I2531" s="225" t="s">
        <v>770</v>
      </c>
      <c r="J2531" s="225" t="s">
        <v>771</v>
      </c>
      <c r="K2531" s="1" t="s">
        <v>1295</v>
      </c>
      <c r="L2531" s="1" t="s">
        <v>773</v>
      </c>
      <c r="M2531" s="241" t="s">
        <v>774</v>
      </c>
      <c r="N2531" s="28" t="s">
        <v>1296</v>
      </c>
    </row>
    <row r="2532" spans="1:14" s="251" customFormat="1">
      <c r="A2532" s="1" t="s">
        <v>941</v>
      </c>
      <c r="B2532" s="1" t="s">
        <v>953</v>
      </c>
      <c r="C2532" s="230">
        <v>45909.477777777778</v>
      </c>
      <c r="D2532" s="230">
        <v>45909.477777777778</v>
      </c>
      <c r="E2532" s="230">
        <v>45909.541666666664</v>
      </c>
      <c r="F2532" s="255">
        <f t="shared" si="41"/>
        <v>6.3888888886140194E-2</v>
      </c>
      <c r="G2532" s="225" t="s">
        <v>637</v>
      </c>
      <c r="H2532" s="225" t="s">
        <v>644</v>
      </c>
      <c r="I2532" s="225" t="s">
        <v>770</v>
      </c>
      <c r="J2532" s="225" t="s">
        <v>771</v>
      </c>
      <c r="K2532" s="1" t="s">
        <v>1295</v>
      </c>
      <c r="L2532" s="1" t="s">
        <v>773</v>
      </c>
      <c r="M2532" s="241" t="s">
        <v>774</v>
      </c>
      <c r="N2532" s="28" t="s">
        <v>1296</v>
      </c>
    </row>
    <row r="2533" spans="1:14" s="251" customFormat="1">
      <c r="A2533" s="1" t="s">
        <v>941</v>
      </c>
      <c r="B2533" s="1" t="s">
        <v>954</v>
      </c>
      <c r="C2533" s="230">
        <v>45909.477777777778</v>
      </c>
      <c r="D2533" s="230">
        <v>45909.477777777778</v>
      </c>
      <c r="E2533" s="230">
        <v>45909.541666666664</v>
      </c>
      <c r="F2533" s="255">
        <f t="shared" si="41"/>
        <v>6.3888888886140194E-2</v>
      </c>
      <c r="G2533" s="225" t="s">
        <v>637</v>
      </c>
      <c r="H2533" s="225" t="s">
        <v>644</v>
      </c>
      <c r="I2533" s="225" t="s">
        <v>770</v>
      </c>
      <c r="J2533" s="225" t="s">
        <v>771</v>
      </c>
      <c r="K2533" s="1" t="s">
        <v>1295</v>
      </c>
      <c r="L2533" s="1" t="s">
        <v>773</v>
      </c>
      <c r="M2533" s="241" t="s">
        <v>774</v>
      </c>
      <c r="N2533" s="28" t="s">
        <v>1296</v>
      </c>
    </row>
    <row r="2534" spans="1:14">
      <c r="A2534" s="1" t="s">
        <v>941</v>
      </c>
      <c r="B2534" s="1" t="s">
        <v>955</v>
      </c>
      <c r="C2534" s="230">
        <v>45909.477777777778</v>
      </c>
      <c r="D2534" s="230">
        <v>45909.477777777778</v>
      </c>
      <c r="E2534" s="230">
        <v>45909.541666666664</v>
      </c>
      <c r="F2534" s="255">
        <f t="shared" si="41"/>
        <v>6.3888888886140194E-2</v>
      </c>
      <c r="G2534" s="225" t="s">
        <v>637</v>
      </c>
      <c r="H2534" s="225" t="s">
        <v>644</v>
      </c>
      <c r="I2534" s="225" t="s">
        <v>770</v>
      </c>
      <c r="J2534" s="225" t="s">
        <v>771</v>
      </c>
      <c r="K2534" s="1" t="s">
        <v>1295</v>
      </c>
      <c r="L2534" s="1" t="s">
        <v>773</v>
      </c>
      <c r="M2534" s="241" t="s">
        <v>774</v>
      </c>
      <c r="N2534" s="28" t="s">
        <v>1296</v>
      </c>
    </row>
    <row r="2535" spans="1:14">
      <c r="A2535" s="1" t="s">
        <v>1213</v>
      </c>
      <c r="B2535" s="1" t="s">
        <v>612</v>
      </c>
      <c r="C2535" s="230">
        <v>45909.515277777777</v>
      </c>
      <c r="D2535" s="230">
        <v>45909.515277777777</v>
      </c>
      <c r="E2535" s="230">
        <v>45909.770833333336</v>
      </c>
      <c r="F2535" s="255">
        <f t="shared" si="41"/>
        <v>0.25555555555911269</v>
      </c>
      <c r="G2535" s="1" t="s">
        <v>708</v>
      </c>
      <c r="I2535" s="1" t="s">
        <v>598</v>
      </c>
      <c r="J2535" s="1" t="s">
        <v>598</v>
      </c>
      <c r="K2535" s="1" t="s">
        <v>1297</v>
      </c>
      <c r="L2535" s="1" t="s">
        <v>627</v>
      </c>
      <c r="M2535" s="241" t="s">
        <v>710</v>
      </c>
      <c r="N2535" s="28" t="s">
        <v>1270</v>
      </c>
    </row>
    <row r="2536" spans="1:14">
      <c r="A2536" s="1" t="s">
        <v>1213</v>
      </c>
      <c r="B2536" s="1" t="s">
        <v>621</v>
      </c>
      <c r="C2536" s="230">
        <v>45909.515277777777</v>
      </c>
      <c r="D2536" s="230">
        <v>45909.515277777777</v>
      </c>
      <c r="E2536" s="230">
        <v>45909.770833333336</v>
      </c>
      <c r="F2536" s="255">
        <f t="shared" si="41"/>
        <v>0.25555555555911269</v>
      </c>
      <c r="G2536" s="1" t="s">
        <v>708</v>
      </c>
      <c r="I2536" s="1" t="s">
        <v>598</v>
      </c>
      <c r="J2536" s="1" t="s">
        <v>598</v>
      </c>
      <c r="K2536" s="1" t="s">
        <v>1297</v>
      </c>
      <c r="L2536" s="1" t="s">
        <v>627</v>
      </c>
      <c r="M2536" s="241" t="s">
        <v>710</v>
      </c>
      <c r="N2536" s="28" t="s">
        <v>1270</v>
      </c>
    </row>
    <row r="2537" spans="1:14">
      <c r="A2537" s="1" t="s">
        <v>1213</v>
      </c>
      <c r="B2537" s="1" t="s">
        <v>620</v>
      </c>
      <c r="C2537" s="230">
        <v>45909.515277777777</v>
      </c>
      <c r="D2537" s="230">
        <v>45909.515277777777</v>
      </c>
      <c r="E2537" s="230">
        <v>45909.770833333336</v>
      </c>
      <c r="F2537" s="255">
        <f t="shared" si="41"/>
        <v>0.25555555555911269</v>
      </c>
      <c r="G2537" s="1" t="s">
        <v>708</v>
      </c>
      <c r="I2537" s="1" t="s">
        <v>598</v>
      </c>
      <c r="J2537" s="1" t="s">
        <v>598</v>
      </c>
      <c r="K2537" s="1" t="s">
        <v>1297</v>
      </c>
      <c r="L2537" s="1" t="s">
        <v>627</v>
      </c>
      <c r="M2537" s="241" t="s">
        <v>710</v>
      </c>
      <c r="N2537" s="28" t="s">
        <v>1270</v>
      </c>
    </row>
    <row r="2538" spans="1:14">
      <c r="A2538" s="1" t="s">
        <v>1213</v>
      </c>
      <c r="B2538" s="1" t="s">
        <v>636</v>
      </c>
      <c r="C2538" s="230">
        <v>45909.515277777777</v>
      </c>
      <c r="D2538" s="230">
        <v>45909.515277777777</v>
      </c>
      <c r="E2538" s="230">
        <v>45909.770833333336</v>
      </c>
      <c r="F2538" s="255">
        <f t="shared" si="41"/>
        <v>0.25555555555911269</v>
      </c>
      <c r="G2538" s="1" t="s">
        <v>708</v>
      </c>
      <c r="I2538" s="1" t="s">
        <v>598</v>
      </c>
      <c r="J2538" s="1" t="s">
        <v>598</v>
      </c>
      <c r="K2538" s="1" t="s">
        <v>1297</v>
      </c>
      <c r="L2538" s="1" t="s">
        <v>627</v>
      </c>
      <c r="M2538" s="241" t="s">
        <v>710</v>
      </c>
      <c r="N2538" s="28" t="s">
        <v>1270</v>
      </c>
    </row>
    <row r="2539" spans="1:14">
      <c r="A2539" s="1" t="s">
        <v>1213</v>
      </c>
      <c r="B2539" s="1" t="s">
        <v>667</v>
      </c>
      <c r="C2539" s="230">
        <v>45909.515277777777</v>
      </c>
      <c r="D2539" s="230">
        <v>45909.515277777777</v>
      </c>
      <c r="E2539" s="230">
        <v>45909.770833333336</v>
      </c>
      <c r="F2539" s="255">
        <f t="shared" si="41"/>
        <v>0.25555555555911269</v>
      </c>
      <c r="G2539" s="1" t="s">
        <v>708</v>
      </c>
      <c r="I2539" s="1" t="s">
        <v>598</v>
      </c>
      <c r="J2539" s="1" t="s">
        <v>598</v>
      </c>
      <c r="K2539" s="1" t="s">
        <v>1297</v>
      </c>
      <c r="L2539" s="1" t="s">
        <v>627</v>
      </c>
      <c r="M2539" s="241" t="s">
        <v>710</v>
      </c>
      <c r="N2539" s="28" t="s">
        <v>1270</v>
      </c>
    </row>
    <row r="2540" spans="1:14">
      <c r="A2540" s="1" t="s">
        <v>1102</v>
      </c>
      <c r="B2540" s="1" t="s">
        <v>1298</v>
      </c>
      <c r="C2540" s="230">
        <v>45909.554861111108</v>
      </c>
      <c r="D2540" s="230">
        <v>45909.554861111108</v>
      </c>
      <c r="E2540" s="230">
        <v>45910.270833333336</v>
      </c>
      <c r="F2540" s="255">
        <f t="shared" si="41"/>
        <v>0.71597222222771961</v>
      </c>
      <c r="G2540" s="1" t="s">
        <v>613</v>
      </c>
      <c r="I2540" s="1" t="s">
        <v>750</v>
      </c>
      <c r="J2540" s="1" t="s">
        <v>275</v>
      </c>
      <c r="K2540" s="1" t="s">
        <v>1299</v>
      </c>
      <c r="L2540" s="1" t="s">
        <v>1089</v>
      </c>
      <c r="M2540" s="28" t="s">
        <v>618</v>
      </c>
      <c r="N2540" s="28" t="s">
        <v>1300</v>
      </c>
    </row>
    <row r="2541" spans="1:14">
      <c r="A2541" s="1" t="s">
        <v>729</v>
      </c>
      <c r="B2541" s="1" t="s">
        <v>732</v>
      </c>
      <c r="C2541" s="230">
        <v>45909.566666666666</v>
      </c>
      <c r="D2541" s="230">
        <v>45909.566666666666</v>
      </c>
      <c r="E2541" s="230">
        <v>45909.642361111109</v>
      </c>
      <c r="F2541" s="255">
        <f t="shared" si="41"/>
        <v>7.5694444443797693E-2</v>
      </c>
      <c r="G2541" s="1" t="s">
        <v>708</v>
      </c>
      <c r="I2541" s="1" t="s">
        <v>750</v>
      </c>
      <c r="J2541" s="1" t="s">
        <v>275</v>
      </c>
      <c r="K2541" s="123" t="s">
        <v>1301</v>
      </c>
      <c r="L2541" s="1" t="s">
        <v>627</v>
      </c>
      <c r="M2541" s="1" t="s">
        <v>628</v>
      </c>
      <c r="N2541" s="246" t="s">
        <v>1302</v>
      </c>
    </row>
    <row r="2542" spans="1:14">
      <c r="A2542" s="1" t="s">
        <v>1272</v>
      </c>
      <c r="B2542" s="1" t="s">
        <v>1278</v>
      </c>
      <c r="C2542" s="230">
        <v>45910.284722222219</v>
      </c>
      <c r="D2542" s="230">
        <v>45910.284722222219</v>
      </c>
      <c r="E2542" s="230">
        <v>45910.304166666669</v>
      </c>
      <c r="F2542" s="255">
        <f t="shared" si="41"/>
        <v>1.9444444449618459E-2</v>
      </c>
      <c r="G2542" s="225" t="s">
        <v>637</v>
      </c>
      <c r="H2542" s="225" t="s">
        <v>644</v>
      </c>
      <c r="I2542" s="225" t="s">
        <v>645</v>
      </c>
      <c r="J2542" s="225" t="s">
        <v>646</v>
      </c>
      <c r="K2542" s="1" t="s">
        <v>1303</v>
      </c>
      <c r="L2542" s="1" t="s">
        <v>648</v>
      </c>
      <c r="M2542" s="28" t="s">
        <v>821</v>
      </c>
      <c r="N2542" s="28" t="s">
        <v>1304</v>
      </c>
    </row>
    <row r="2543" spans="1:14" ht="57.6">
      <c r="A2543" s="1" t="s">
        <v>1215</v>
      </c>
      <c r="B2543" s="1" t="s">
        <v>1216</v>
      </c>
      <c r="C2543" s="230">
        <v>45910.473611111112</v>
      </c>
      <c r="D2543" s="230">
        <v>45910.473611111112</v>
      </c>
      <c r="E2543" s="230">
        <v>45910.78125</v>
      </c>
      <c r="F2543" s="255">
        <f t="shared" si="41"/>
        <v>0.30763888888759539</v>
      </c>
      <c r="G2543" s="1" t="s">
        <v>708</v>
      </c>
      <c r="I2543" s="1" t="s">
        <v>598</v>
      </c>
      <c r="J2543" s="1" t="s">
        <v>598</v>
      </c>
      <c r="K2543" s="123" t="s">
        <v>1305</v>
      </c>
      <c r="L2543" s="1" t="s">
        <v>627</v>
      </c>
      <c r="M2543" s="241" t="s">
        <v>710</v>
      </c>
      <c r="N2543" s="28" t="s">
        <v>1270</v>
      </c>
    </row>
    <row r="2544" spans="1:14" ht="57.6">
      <c r="A2544" s="1" t="s">
        <v>1215</v>
      </c>
      <c r="B2544" s="1" t="s">
        <v>660</v>
      </c>
      <c r="C2544" s="230">
        <v>45910.473611111112</v>
      </c>
      <c r="D2544" s="230">
        <v>45910.473611111112</v>
      </c>
      <c r="E2544" s="230">
        <v>45910.78125</v>
      </c>
      <c r="F2544" s="255">
        <f t="shared" si="41"/>
        <v>0.30763888888759539</v>
      </c>
      <c r="G2544" s="1" t="s">
        <v>708</v>
      </c>
      <c r="I2544" s="1" t="s">
        <v>598</v>
      </c>
      <c r="J2544" s="1" t="s">
        <v>598</v>
      </c>
      <c r="K2544" s="123" t="s">
        <v>1305</v>
      </c>
      <c r="L2544" s="1" t="s">
        <v>627</v>
      </c>
      <c r="M2544" s="241" t="s">
        <v>710</v>
      </c>
      <c r="N2544" s="28" t="s">
        <v>1270</v>
      </c>
    </row>
    <row r="2545" spans="1:14" ht="57.6">
      <c r="A2545" s="1" t="s">
        <v>1215</v>
      </c>
      <c r="B2545" s="1" t="s">
        <v>651</v>
      </c>
      <c r="C2545" s="230">
        <v>45910.473611111112</v>
      </c>
      <c r="D2545" s="230">
        <v>45910.473611111112</v>
      </c>
      <c r="E2545" s="230">
        <v>45910.78125</v>
      </c>
      <c r="F2545" s="255">
        <f t="shared" si="41"/>
        <v>0.30763888888759539</v>
      </c>
      <c r="G2545" s="1" t="s">
        <v>708</v>
      </c>
      <c r="I2545" s="1" t="s">
        <v>598</v>
      </c>
      <c r="J2545" s="1" t="s">
        <v>598</v>
      </c>
      <c r="K2545" s="123" t="s">
        <v>1305</v>
      </c>
      <c r="L2545" s="1" t="s">
        <v>627</v>
      </c>
      <c r="M2545" s="241" t="s">
        <v>710</v>
      </c>
      <c r="N2545" s="28" t="s">
        <v>1270</v>
      </c>
    </row>
    <row r="2546" spans="1:14" ht="57.6">
      <c r="A2546" s="1" t="s">
        <v>1215</v>
      </c>
      <c r="B2546" s="1" t="s">
        <v>1217</v>
      </c>
      <c r="C2546" s="230">
        <v>45910.473611111112</v>
      </c>
      <c r="D2546" s="230">
        <v>45910.473611111112</v>
      </c>
      <c r="E2546" s="230">
        <v>45910.78125</v>
      </c>
      <c r="F2546" s="255">
        <f t="shared" si="41"/>
        <v>0.30763888888759539</v>
      </c>
      <c r="G2546" s="1" t="s">
        <v>708</v>
      </c>
      <c r="I2546" s="1" t="s">
        <v>598</v>
      </c>
      <c r="J2546" s="1" t="s">
        <v>598</v>
      </c>
      <c r="K2546" s="123" t="s">
        <v>1305</v>
      </c>
      <c r="L2546" s="1" t="s">
        <v>627</v>
      </c>
      <c r="M2546" s="241" t="s">
        <v>710</v>
      </c>
      <c r="N2546" s="28" t="s">
        <v>1270</v>
      </c>
    </row>
    <row r="2547" spans="1:14" ht="57.6">
      <c r="A2547" s="1" t="s">
        <v>1215</v>
      </c>
      <c r="B2547" s="1" t="s">
        <v>612</v>
      </c>
      <c r="C2547" s="230">
        <v>45910.473611111112</v>
      </c>
      <c r="D2547" s="230">
        <v>45910.473611111112</v>
      </c>
      <c r="E2547" s="230">
        <v>45910.78125</v>
      </c>
      <c r="F2547" s="255">
        <f t="shared" si="41"/>
        <v>0.30763888888759539</v>
      </c>
      <c r="G2547" s="1" t="s">
        <v>708</v>
      </c>
      <c r="I2547" s="1" t="s">
        <v>598</v>
      </c>
      <c r="J2547" s="1" t="s">
        <v>598</v>
      </c>
      <c r="K2547" s="123" t="s">
        <v>1305</v>
      </c>
      <c r="L2547" s="1" t="s">
        <v>627</v>
      </c>
      <c r="M2547" s="241" t="s">
        <v>710</v>
      </c>
      <c r="N2547" s="28" t="s">
        <v>1270</v>
      </c>
    </row>
    <row r="2548" spans="1:14" ht="57.6">
      <c r="A2548" s="1" t="s">
        <v>635</v>
      </c>
      <c r="B2548" s="1" t="s">
        <v>636</v>
      </c>
      <c r="C2548" s="230">
        <v>45910.473611111112</v>
      </c>
      <c r="D2548" s="230">
        <v>45910.473611111112</v>
      </c>
      <c r="E2548" s="230">
        <v>45910.78125</v>
      </c>
      <c r="F2548" s="255">
        <f t="shared" si="41"/>
        <v>0.30763888888759539</v>
      </c>
      <c r="G2548" s="1" t="s">
        <v>708</v>
      </c>
      <c r="I2548" s="1" t="s">
        <v>598</v>
      </c>
      <c r="J2548" s="1" t="s">
        <v>598</v>
      </c>
      <c r="K2548" s="123" t="s">
        <v>1305</v>
      </c>
      <c r="L2548" s="1" t="s">
        <v>627</v>
      </c>
      <c r="M2548" s="241" t="s">
        <v>710</v>
      </c>
      <c r="N2548" s="28" t="s">
        <v>1270</v>
      </c>
    </row>
    <row r="2549" spans="1:14" ht="57.6">
      <c r="A2549" s="1" t="s">
        <v>635</v>
      </c>
      <c r="B2549" s="1" t="s">
        <v>666</v>
      </c>
      <c r="C2549" s="230">
        <v>45910.473611111112</v>
      </c>
      <c r="D2549" s="230">
        <v>45910.473611111112</v>
      </c>
      <c r="E2549" s="230">
        <v>45910.78125</v>
      </c>
      <c r="F2549" s="255">
        <f t="shared" si="41"/>
        <v>0.30763888888759539</v>
      </c>
      <c r="G2549" s="1" t="s">
        <v>708</v>
      </c>
      <c r="I2549" s="1" t="s">
        <v>598</v>
      </c>
      <c r="J2549" s="1" t="s">
        <v>598</v>
      </c>
      <c r="K2549" s="123" t="s">
        <v>1305</v>
      </c>
      <c r="L2549" s="1" t="s">
        <v>627</v>
      </c>
      <c r="M2549" s="241" t="s">
        <v>710</v>
      </c>
      <c r="N2549" s="28" t="s">
        <v>1270</v>
      </c>
    </row>
    <row r="2550" spans="1:14" ht="57.6">
      <c r="A2550" s="1" t="s">
        <v>635</v>
      </c>
      <c r="B2550" s="1" t="s">
        <v>667</v>
      </c>
      <c r="C2550" s="230">
        <v>45910.473611111112</v>
      </c>
      <c r="D2550" s="230">
        <v>45910.473611111112</v>
      </c>
      <c r="E2550" s="230">
        <v>45910.78125</v>
      </c>
      <c r="F2550" s="255">
        <f t="shared" si="41"/>
        <v>0.30763888888759539</v>
      </c>
      <c r="G2550" s="1" t="s">
        <v>708</v>
      </c>
      <c r="I2550" s="1" t="s">
        <v>598</v>
      </c>
      <c r="J2550" s="1" t="s">
        <v>598</v>
      </c>
      <c r="K2550" s="123" t="s">
        <v>1305</v>
      </c>
      <c r="L2550" s="1" t="s">
        <v>627</v>
      </c>
      <c r="M2550" s="241" t="s">
        <v>710</v>
      </c>
      <c r="N2550" s="28" t="s">
        <v>1270</v>
      </c>
    </row>
    <row r="2551" spans="1:14" ht="57.6">
      <c r="A2551" s="1" t="s">
        <v>635</v>
      </c>
      <c r="B2551" s="1" t="s">
        <v>621</v>
      </c>
      <c r="C2551" s="230">
        <v>45910.473611111112</v>
      </c>
      <c r="D2551" s="230">
        <v>45910.473611111112</v>
      </c>
      <c r="E2551" s="230">
        <v>45910.78125</v>
      </c>
      <c r="F2551" s="255">
        <f t="shared" si="41"/>
        <v>0.30763888888759539</v>
      </c>
      <c r="G2551" s="1" t="s">
        <v>708</v>
      </c>
      <c r="I2551" s="1" t="s">
        <v>598</v>
      </c>
      <c r="J2551" s="1" t="s">
        <v>598</v>
      </c>
      <c r="K2551" s="123" t="s">
        <v>1305</v>
      </c>
      <c r="L2551" s="1" t="s">
        <v>627</v>
      </c>
      <c r="M2551" s="241" t="s">
        <v>710</v>
      </c>
      <c r="N2551" s="28" t="s">
        <v>1270</v>
      </c>
    </row>
    <row r="2552" spans="1:14" ht="57.6">
      <c r="A2552" s="1" t="s">
        <v>635</v>
      </c>
      <c r="B2552" s="1" t="s">
        <v>620</v>
      </c>
      <c r="C2552" s="230">
        <v>45910.473611111112</v>
      </c>
      <c r="D2552" s="230">
        <v>45910.473611111112</v>
      </c>
      <c r="E2552" s="230">
        <v>45910.78125</v>
      </c>
      <c r="F2552" s="255">
        <f t="shared" si="41"/>
        <v>0.30763888888759539</v>
      </c>
      <c r="G2552" s="1" t="s">
        <v>708</v>
      </c>
      <c r="I2552" s="1" t="s">
        <v>598</v>
      </c>
      <c r="J2552" s="1" t="s">
        <v>598</v>
      </c>
      <c r="K2552" s="123" t="s">
        <v>1305</v>
      </c>
      <c r="L2552" s="1" t="s">
        <v>627</v>
      </c>
      <c r="M2552" s="241" t="s">
        <v>710</v>
      </c>
      <c r="N2552" s="28" t="s">
        <v>1270</v>
      </c>
    </row>
    <row r="2553" spans="1:14">
      <c r="A2553" s="1" t="s">
        <v>941</v>
      </c>
      <c r="B2553" s="1" t="s">
        <v>942</v>
      </c>
      <c r="C2553" s="230">
        <v>45910.515277777777</v>
      </c>
      <c r="D2553" s="230">
        <v>45910.515277777777</v>
      </c>
      <c r="E2553" s="230">
        <v>45910.590277777781</v>
      </c>
      <c r="F2553" s="255">
        <f t="shared" si="41"/>
        <v>7.5000000004365575E-2</v>
      </c>
      <c r="G2553" s="225" t="s">
        <v>637</v>
      </c>
      <c r="H2553" s="225" t="s">
        <v>644</v>
      </c>
      <c r="I2553" s="225" t="s">
        <v>770</v>
      </c>
      <c r="J2553" s="225" t="s">
        <v>771</v>
      </c>
      <c r="K2553" s="1" t="s">
        <v>1295</v>
      </c>
      <c r="L2553" s="1" t="s">
        <v>773</v>
      </c>
      <c r="M2553" s="241" t="s">
        <v>774</v>
      </c>
      <c r="N2553" s="28" t="s">
        <v>1306</v>
      </c>
    </row>
    <row r="2554" spans="1:14">
      <c r="A2554" s="1" t="s">
        <v>941</v>
      </c>
      <c r="B2554" s="1" t="s">
        <v>945</v>
      </c>
      <c r="C2554" s="230">
        <v>45910.515277777777</v>
      </c>
      <c r="D2554" s="230">
        <v>45910.515277777777</v>
      </c>
      <c r="E2554" s="230">
        <v>45910.590277777781</v>
      </c>
      <c r="F2554" s="255">
        <f t="shared" si="41"/>
        <v>7.5000000004365575E-2</v>
      </c>
      <c r="G2554" s="225" t="s">
        <v>637</v>
      </c>
      <c r="H2554" s="225" t="s">
        <v>644</v>
      </c>
      <c r="I2554" s="225" t="s">
        <v>770</v>
      </c>
      <c r="J2554" s="225" t="s">
        <v>771</v>
      </c>
      <c r="K2554" s="1" t="s">
        <v>1295</v>
      </c>
      <c r="L2554" s="1" t="s">
        <v>773</v>
      </c>
      <c r="M2554" s="241" t="s">
        <v>774</v>
      </c>
      <c r="N2554" s="28" t="s">
        <v>1306</v>
      </c>
    </row>
    <row r="2555" spans="1:14">
      <c r="A2555" s="1" t="s">
        <v>941</v>
      </c>
      <c r="B2555" s="1" t="s">
        <v>946</v>
      </c>
      <c r="C2555" s="230">
        <v>45910.515277777777</v>
      </c>
      <c r="D2555" s="230">
        <v>45910.515277777777</v>
      </c>
      <c r="E2555" s="230">
        <v>45910.590277777781</v>
      </c>
      <c r="F2555" s="255">
        <f t="shared" si="41"/>
        <v>7.5000000004365575E-2</v>
      </c>
      <c r="G2555" s="225" t="s">
        <v>637</v>
      </c>
      <c r="H2555" s="225" t="s">
        <v>644</v>
      </c>
      <c r="I2555" s="225" t="s">
        <v>770</v>
      </c>
      <c r="J2555" s="225" t="s">
        <v>771</v>
      </c>
      <c r="K2555" s="1" t="s">
        <v>1295</v>
      </c>
      <c r="L2555" s="1" t="s">
        <v>773</v>
      </c>
      <c r="M2555" s="241" t="s">
        <v>774</v>
      </c>
      <c r="N2555" s="28" t="s">
        <v>1306</v>
      </c>
    </row>
    <row r="2556" spans="1:14">
      <c r="A2556" s="1" t="s">
        <v>941</v>
      </c>
      <c r="B2556" s="1" t="s">
        <v>947</v>
      </c>
      <c r="C2556" s="230">
        <v>45910.515277777777</v>
      </c>
      <c r="D2556" s="230">
        <v>45910.515277777777</v>
      </c>
      <c r="E2556" s="230">
        <v>45910.590277777781</v>
      </c>
      <c r="F2556" s="255">
        <f t="shared" si="41"/>
        <v>7.5000000004365575E-2</v>
      </c>
      <c r="G2556" s="225" t="s">
        <v>637</v>
      </c>
      <c r="H2556" s="225" t="s">
        <v>644</v>
      </c>
      <c r="I2556" s="225" t="s">
        <v>770</v>
      </c>
      <c r="J2556" s="225" t="s">
        <v>771</v>
      </c>
      <c r="K2556" s="1" t="s">
        <v>1295</v>
      </c>
      <c r="L2556" s="1" t="s">
        <v>773</v>
      </c>
      <c r="M2556" s="241" t="s">
        <v>774</v>
      </c>
      <c r="N2556" s="28" t="s">
        <v>1306</v>
      </c>
    </row>
    <row r="2557" spans="1:14">
      <c r="A2557" s="1" t="s">
        <v>941</v>
      </c>
      <c r="B2557" s="1" t="s">
        <v>948</v>
      </c>
      <c r="C2557" s="230">
        <v>45910.515277777777</v>
      </c>
      <c r="D2557" s="230">
        <v>45910.515277777777</v>
      </c>
      <c r="E2557" s="230">
        <v>45910.590277777781</v>
      </c>
      <c r="F2557" s="255">
        <f t="shared" si="41"/>
        <v>7.5000000004365575E-2</v>
      </c>
      <c r="G2557" s="225" t="s">
        <v>637</v>
      </c>
      <c r="H2557" s="225" t="s">
        <v>644</v>
      </c>
      <c r="I2557" s="225" t="s">
        <v>770</v>
      </c>
      <c r="J2557" s="225" t="s">
        <v>771</v>
      </c>
      <c r="K2557" s="1" t="s">
        <v>1295</v>
      </c>
      <c r="L2557" s="1" t="s">
        <v>773</v>
      </c>
      <c r="M2557" s="241" t="s">
        <v>774</v>
      </c>
      <c r="N2557" s="28" t="s">
        <v>1306</v>
      </c>
    </row>
    <row r="2558" spans="1:14">
      <c r="A2558" s="1" t="s">
        <v>941</v>
      </c>
      <c r="B2558" s="1" t="s">
        <v>949</v>
      </c>
      <c r="C2558" s="230">
        <v>45910.515277777777</v>
      </c>
      <c r="D2558" s="230">
        <v>45910.515277777777</v>
      </c>
      <c r="E2558" s="230">
        <v>45910.590277777781</v>
      </c>
      <c r="F2558" s="255">
        <f t="shared" si="41"/>
        <v>7.5000000004365575E-2</v>
      </c>
      <c r="G2558" s="225" t="s">
        <v>637</v>
      </c>
      <c r="H2558" s="225" t="s">
        <v>644</v>
      </c>
      <c r="I2558" s="225" t="s">
        <v>770</v>
      </c>
      <c r="J2558" s="225" t="s">
        <v>771</v>
      </c>
      <c r="K2558" s="1" t="s">
        <v>1295</v>
      </c>
      <c r="L2558" s="1" t="s">
        <v>773</v>
      </c>
      <c r="M2558" s="241" t="s">
        <v>774</v>
      </c>
      <c r="N2558" s="28" t="s">
        <v>1306</v>
      </c>
    </row>
    <row r="2559" spans="1:14">
      <c r="A2559" s="1" t="s">
        <v>941</v>
      </c>
      <c r="B2559" s="1" t="s">
        <v>950</v>
      </c>
      <c r="C2559" s="230">
        <v>45910.515277777777</v>
      </c>
      <c r="D2559" s="230">
        <v>45910.515277777777</v>
      </c>
      <c r="E2559" s="230">
        <v>45910.590277777781</v>
      </c>
      <c r="F2559" s="255">
        <f t="shared" si="41"/>
        <v>7.5000000004365575E-2</v>
      </c>
      <c r="G2559" s="225" t="s">
        <v>637</v>
      </c>
      <c r="H2559" s="225" t="s">
        <v>644</v>
      </c>
      <c r="I2559" s="225" t="s">
        <v>770</v>
      </c>
      <c r="J2559" s="225" t="s">
        <v>771</v>
      </c>
      <c r="K2559" s="1" t="s">
        <v>1295</v>
      </c>
      <c r="L2559" s="1" t="s">
        <v>773</v>
      </c>
      <c r="M2559" s="241" t="s">
        <v>774</v>
      </c>
      <c r="N2559" s="28" t="s">
        <v>1306</v>
      </c>
    </row>
    <row r="2560" spans="1:14">
      <c r="A2560" s="1" t="s">
        <v>941</v>
      </c>
      <c r="B2560" s="1" t="s">
        <v>951</v>
      </c>
      <c r="C2560" s="230">
        <v>45910.515277777777</v>
      </c>
      <c r="D2560" s="230">
        <v>45910.515277777777</v>
      </c>
      <c r="E2560" s="230">
        <v>45910.590277777781</v>
      </c>
      <c r="F2560" s="255">
        <f t="shared" si="41"/>
        <v>7.5000000004365575E-2</v>
      </c>
      <c r="G2560" s="225" t="s">
        <v>637</v>
      </c>
      <c r="H2560" s="225" t="s">
        <v>644</v>
      </c>
      <c r="I2560" s="225" t="s">
        <v>770</v>
      </c>
      <c r="J2560" s="225" t="s">
        <v>771</v>
      </c>
      <c r="K2560" s="1" t="s">
        <v>1295</v>
      </c>
      <c r="L2560" s="1" t="s">
        <v>773</v>
      </c>
      <c r="M2560" s="241" t="s">
        <v>774</v>
      </c>
      <c r="N2560" s="28" t="s">
        <v>1306</v>
      </c>
    </row>
    <row r="2561" spans="1:14">
      <c r="A2561" s="1" t="s">
        <v>941</v>
      </c>
      <c r="B2561" s="1" t="s">
        <v>952</v>
      </c>
      <c r="C2561" s="230">
        <v>45910.515277777777</v>
      </c>
      <c r="D2561" s="230">
        <v>45910.515277777777</v>
      </c>
      <c r="E2561" s="230">
        <v>45910.590277777781</v>
      </c>
      <c r="F2561" s="255">
        <f t="shared" si="41"/>
        <v>7.5000000004365575E-2</v>
      </c>
      <c r="G2561" s="225" t="s">
        <v>637</v>
      </c>
      <c r="H2561" s="225" t="s">
        <v>644</v>
      </c>
      <c r="I2561" s="225" t="s">
        <v>770</v>
      </c>
      <c r="J2561" s="225" t="s">
        <v>771</v>
      </c>
      <c r="K2561" s="1" t="s">
        <v>1295</v>
      </c>
      <c r="L2561" s="1" t="s">
        <v>773</v>
      </c>
      <c r="M2561" s="241" t="s">
        <v>774</v>
      </c>
      <c r="N2561" s="28" t="s">
        <v>1306</v>
      </c>
    </row>
    <row r="2562" spans="1:14">
      <c r="A2562" s="1" t="s">
        <v>941</v>
      </c>
      <c r="B2562" s="1" t="s">
        <v>953</v>
      </c>
      <c r="C2562" s="230">
        <v>45910.515277777777</v>
      </c>
      <c r="D2562" s="230">
        <v>45910.515277777777</v>
      </c>
      <c r="E2562" s="230">
        <v>45910.590277777781</v>
      </c>
      <c r="F2562" s="255">
        <f t="shared" si="41"/>
        <v>7.5000000004365575E-2</v>
      </c>
      <c r="G2562" s="225" t="s">
        <v>637</v>
      </c>
      <c r="H2562" s="225" t="s">
        <v>644</v>
      </c>
      <c r="I2562" s="225" t="s">
        <v>770</v>
      </c>
      <c r="J2562" s="225" t="s">
        <v>771</v>
      </c>
      <c r="K2562" s="1" t="s">
        <v>1295</v>
      </c>
      <c r="L2562" s="1" t="s">
        <v>773</v>
      </c>
      <c r="M2562" s="241" t="s">
        <v>774</v>
      </c>
      <c r="N2562" s="28" t="s">
        <v>1306</v>
      </c>
    </row>
    <row r="2563" spans="1:14">
      <c r="A2563" s="1" t="s">
        <v>941</v>
      </c>
      <c r="B2563" s="1" t="s">
        <v>954</v>
      </c>
      <c r="C2563" s="230">
        <v>45910.515277777777</v>
      </c>
      <c r="D2563" s="230">
        <v>45910.515277777777</v>
      </c>
      <c r="E2563" s="230">
        <v>45910.590277777781</v>
      </c>
      <c r="F2563" s="255">
        <f t="shared" si="41"/>
        <v>7.5000000004365575E-2</v>
      </c>
      <c r="G2563" s="225" t="s">
        <v>637</v>
      </c>
      <c r="H2563" s="225" t="s">
        <v>644</v>
      </c>
      <c r="I2563" s="225" t="s">
        <v>770</v>
      </c>
      <c r="J2563" s="225" t="s">
        <v>771</v>
      </c>
      <c r="K2563" s="1" t="s">
        <v>1295</v>
      </c>
      <c r="L2563" s="1" t="s">
        <v>773</v>
      </c>
      <c r="M2563" s="241" t="s">
        <v>774</v>
      </c>
      <c r="N2563" s="28" t="s">
        <v>1306</v>
      </c>
    </row>
    <row r="2564" spans="1:14">
      <c r="A2564" s="1" t="s">
        <v>941</v>
      </c>
      <c r="B2564" s="1" t="s">
        <v>955</v>
      </c>
      <c r="C2564" s="230">
        <v>45910.515277777777</v>
      </c>
      <c r="D2564" s="230">
        <v>45910.515277777777</v>
      </c>
      <c r="E2564" s="230">
        <v>45910.590277777781</v>
      </c>
      <c r="F2564" s="255">
        <f t="shared" si="41"/>
        <v>7.5000000004365575E-2</v>
      </c>
      <c r="G2564" s="225" t="s">
        <v>637</v>
      </c>
      <c r="H2564" s="225" t="s">
        <v>644</v>
      </c>
      <c r="I2564" s="225" t="s">
        <v>770</v>
      </c>
      <c r="J2564" s="225" t="s">
        <v>771</v>
      </c>
      <c r="K2564" s="1" t="s">
        <v>1295</v>
      </c>
      <c r="L2564" s="1" t="s">
        <v>773</v>
      </c>
      <c r="M2564" s="241" t="s">
        <v>774</v>
      </c>
      <c r="N2564" s="28" t="s">
        <v>1306</v>
      </c>
    </row>
    <row r="2565" spans="1:14" ht="57.6">
      <c r="A2565" s="1" t="s">
        <v>1215</v>
      </c>
      <c r="B2565" s="1" t="s">
        <v>1216</v>
      </c>
      <c r="C2565" s="230">
        <v>45911.4375</v>
      </c>
      <c r="D2565" s="230">
        <v>45911.4375</v>
      </c>
      <c r="E2565" s="230">
        <v>45911.736111111109</v>
      </c>
      <c r="F2565" s="255">
        <f t="shared" si="41"/>
        <v>0.29861111110949423</v>
      </c>
      <c r="G2565" s="1" t="s">
        <v>708</v>
      </c>
      <c r="I2565" s="1" t="s">
        <v>598</v>
      </c>
      <c r="J2565" s="1" t="s">
        <v>598</v>
      </c>
      <c r="K2565" s="123" t="s">
        <v>1305</v>
      </c>
      <c r="L2565" s="1" t="s">
        <v>627</v>
      </c>
      <c r="M2565" s="241" t="s">
        <v>710</v>
      </c>
      <c r="N2565" s="28" t="s">
        <v>1270</v>
      </c>
    </row>
    <row r="2566" spans="1:14" ht="57.6">
      <c r="A2566" s="1" t="s">
        <v>1215</v>
      </c>
      <c r="B2566" s="1" t="s">
        <v>660</v>
      </c>
      <c r="C2566" s="230">
        <v>45911.4375</v>
      </c>
      <c r="D2566" s="230">
        <v>45911.4375</v>
      </c>
      <c r="E2566" s="230">
        <v>45911.736111111109</v>
      </c>
      <c r="F2566" s="255">
        <f t="shared" si="41"/>
        <v>0.29861111110949423</v>
      </c>
      <c r="G2566" s="1" t="s">
        <v>708</v>
      </c>
      <c r="I2566" s="1" t="s">
        <v>598</v>
      </c>
      <c r="J2566" s="1" t="s">
        <v>598</v>
      </c>
      <c r="K2566" s="123" t="s">
        <v>1305</v>
      </c>
      <c r="L2566" s="1" t="s">
        <v>627</v>
      </c>
      <c r="M2566" s="241" t="s">
        <v>710</v>
      </c>
      <c r="N2566" s="28" t="s">
        <v>1270</v>
      </c>
    </row>
    <row r="2567" spans="1:14" ht="57.6">
      <c r="A2567" s="1" t="s">
        <v>1215</v>
      </c>
      <c r="B2567" s="1" t="s">
        <v>651</v>
      </c>
      <c r="C2567" s="230">
        <v>45911.4375</v>
      </c>
      <c r="D2567" s="230">
        <v>45911.4375</v>
      </c>
      <c r="E2567" s="230">
        <v>45911.736111111109</v>
      </c>
      <c r="F2567" s="255">
        <f t="shared" si="41"/>
        <v>0.29861111110949423</v>
      </c>
      <c r="G2567" s="1" t="s">
        <v>708</v>
      </c>
      <c r="I2567" s="1" t="s">
        <v>598</v>
      </c>
      <c r="J2567" s="1" t="s">
        <v>598</v>
      </c>
      <c r="K2567" s="123" t="s">
        <v>1305</v>
      </c>
      <c r="L2567" s="1" t="s">
        <v>627</v>
      </c>
      <c r="M2567" s="241" t="s">
        <v>710</v>
      </c>
      <c r="N2567" s="28" t="s">
        <v>1270</v>
      </c>
    </row>
    <row r="2568" spans="1:14" ht="57.6">
      <c r="A2568" s="1" t="s">
        <v>1215</v>
      </c>
      <c r="B2568" s="1" t="s">
        <v>1217</v>
      </c>
      <c r="C2568" s="230">
        <v>45911.4375</v>
      </c>
      <c r="D2568" s="230">
        <v>45911.4375</v>
      </c>
      <c r="E2568" s="230">
        <v>45911.736111111109</v>
      </c>
      <c r="F2568" s="255">
        <f t="shared" si="41"/>
        <v>0.29861111110949423</v>
      </c>
      <c r="G2568" s="1" t="s">
        <v>708</v>
      </c>
      <c r="I2568" s="1" t="s">
        <v>598</v>
      </c>
      <c r="J2568" s="1" t="s">
        <v>598</v>
      </c>
      <c r="K2568" s="123" t="s">
        <v>1305</v>
      </c>
      <c r="L2568" s="1" t="s">
        <v>627</v>
      </c>
      <c r="M2568" s="241" t="s">
        <v>710</v>
      </c>
      <c r="N2568" s="28" t="s">
        <v>1270</v>
      </c>
    </row>
    <row r="2569" spans="1:14" ht="57.6">
      <c r="A2569" s="1" t="s">
        <v>1215</v>
      </c>
      <c r="B2569" s="1" t="s">
        <v>612</v>
      </c>
      <c r="C2569" s="230">
        <v>45911.4375</v>
      </c>
      <c r="D2569" s="230">
        <v>45911.4375</v>
      </c>
      <c r="E2569" s="230">
        <v>45911.736111111109</v>
      </c>
      <c r="F2569" s="255">
        <f t="shared" si="41"/>
        <v>0.29861111110949423</v>
      </c>
      <c r="G2569" s="1" t="s">
        <v>708</v>
      </c>
      <c r="I2569" s="1" t="s">
        <v>598</v>
      </c>
      <c r="J2569" s="1" t="s">
        <v>598</v>
      </c>
      <c r="K2569" s="123" t="s">
        <v>1305</v>
      </c>
      <c r="L2569" s="1" t="s">
        <v>627</v>
      </c>
      <c r="M2569" s="241" t="s">
        <v>710</v>
      </c>
      <c r="N2569" s="28" t="s">
        <v>1270</v>
      </c>
    </row>
    <row r="2570" spans="1:14">
      <c r="A2570" s="225" t="s">
        <v>668</v>
      </c>
      <c r="B2570" s="123" t="s">
        <v>669</v>
      </c>
      <c r="C2570" s="230">
        <v>45911.598611111112</v>
      </c>
      <c r="D2570" s="230">
        <v>45911.598611111112</v>
      </c>
      <c r="E2570" s="230">
        <v>45911.631944444445</v>
      </c>
      <c r="F2570" s="255">
        <f t="shared" si="41"/>
        <v>3.3333333332848269E-2</v>
      </c>
      <c r="G2570" s="1" t="s">
        <v>613</v>
      </c>
      <c r="I2570" s="1" t="s">
        <v>614</v>
      </c>
      <c r="J2570" s="1" t="s">
        <v>615</v>
      </c>
      <c r="K2570" s="1" t="s">
        <v>1307</v>
      </c>
      <c r="L2570" s="1" t="s">
        <v>655</v>
      </c>
      <c r="M2570" s="241" t="s">
        <v>656</v>
      </c>
      <c r="N2570" s="28" t="s">
        <v>1286</v>
      </c>
    </row>
    <row r="2571" spans="1:14">
      <c r="A2571" s="225" t="s">
        <v>668</v>
      </c>
      <c r="B2571" s="123" t="s">
        <v>670</v>
      </c>
      <c r="C2571" s="230">
        <v>45911.598611111112</v>
      </c>
      <c r="D2571" s="230">
        <v>45911.598611111112</v>
      </c>
      <c r="E2571" s="230">
        <v>45911.631944444445</v>
      </c>
      <c r="F2571" s="255">
        <f t="shared" si="41"/>
        <v>3.3333333332848269E-2</v>
      </c>
      <c r="G2571" s="1" t="s">
        <v>613</v>
      </c>
      <c r="I2571" s="1" t="s">
        <v>614</v>
      </c>
      <c r="J2571" s="1" t="s">
        <v>615</v>
      </c>
      <c r="K2571" s="1" t="s">
        <v>1307</v>
      </c>
      <c r="L2571" s="1" t="s">
        <v>655</v>
      </c>
      <c r="M2571" s="241" t="s">
        <v>656</v>
      </c>
      <c r="N2571" s="28" t="s">
        <v>1286</v>
      </c>
    </row>
    <row r="2572" spans="1:14">
      <c r="A2572" s="225" t="s">
        <v>668</v>
      </c>
      <c r="B2572" s="123" t="s">
        <v>671</v>
      </c>
      <c r="C2572" s="230">
        <v>45911.598611111112</v>
      </c>
      <c r="D2572" s="230">
        <v>45911.598611111112</v>
      </c>
      <c r="E2572" s="230">
        <v>45911.631944444445</v>
      </c>
      <c r="F2572" s="255">
        <f t="shared" si="41"/>
        <v>3.3333333332848269E-2</v>
      </c>
      <c r="G2572" s="1" t="s">
        <v>613</v>
      </c>
      <c r="I2572" s="1" t="s">
        <v>614</v>
      </c>
      <c r="J2572" s="1" t="s">
        <v>615</v>
      </c>
      <c r="K2572" s="1" t="s">
        <v>1307</v>
      </c>
      <c r="L2572" s="1" t="s">
        <v>655</v>
      </c>
      <c r="M2572" s="241" t="s">
        <v>656</v>
      </c>
      <c r="N2572" s="28" t="s">
        <v>1286</v>
      </c>
    </row>
    <row r="2573" spans="1:14">
      <c r="A2573" s="225" t="s">
        <v>668</v>
      </c>
      <c r="B2573" s="123" t="s">
        <v>672</v>
      </c>
      <c r="C2573" s="230">
        <v>45911.598611111112</v>
      </c>
      <c r="D2573" s="230">
        <v>45911.598611111112</v>
      </c>
      <c r="E2573" s="230">
        <v>45911.631944444445</v>
      </c>
      <c r="F2573" s="255">
        <f t="shared" si="41"/>
        <v>3.3333333332848269E-2</v>
      </c>
      <c r="G2573" s="1" t="s">
        <v>613</v>
      </c>
      <c r="I2573" s="1" t="s">
        <v>614</v>
      </c>
      <c r="J2573" s="1" t="s">
        <v>615</v>
      </c>
      <c r="K2573" s="1" t="s">
        <v>1307</v>
      </c>
      <c r="L2573" s="1" t="s">
        <v>655</v>
      </c>
      <c r="M2573" s="241" t="s">
        <v>656</v>
      </c>
      <c r="N2573" s="28" t="s">
        <v>1286</v>
      </c>
    </row>
    <row r="2574" spans="1:14">
      <c r="A2574" s="225" t="s">
        <v>668</v>
      </c>
      <c r="B2574" s="123" t="s">
        <v>673</v>
      </c>
      <c r="C2574" s="230">
        <v>45911.598611111112</v>
      </c>
      <c r="D2574" s="230">
        <v>45911.598611111112</v>
      </c>
      <c r="E2574" s="230">
        <v>45911.631944444445</v>
      </c>
      <c r="F2574" s="255">
        <f t="shared" si="41"/>
        <v>3.3333333332848269E-2</v>
      </c>
      <c r="G2574" s="1" t="s">
        <v>613</v>
      </c>
      <c r="I2574" s="1" t="s">
        <v>614</v>
      </c>
      <c r="J2574" s="1" t="s">
        <v>615</v>
      </c>
      <c r="K2574" s="1" t="s">
        <v>1307</v>
      </c>
      <c r="L2574" s="1" t="s">
        <v>655</v>
      </c>
      <c r="M2574" s="241" t="s">
        <v>656</v>
      </c>
      <c r="N2574" s="28" t="s">
        <v>1286</v>
      </c>
    </row>
    <row r="2575" spans="1:14">
      <c r="A2575" s="225" t="s">
        <v>668</v>
      </c>
      <c r="B2575" s="123" t="s">
        <v>674</v>
      </c>
      <c r="C2575" s="230">
        <v>45911.598611111112</v>
      </c>
      <c r="D2575" s="230">
        <v>45911.598611111112</v>
      </c>
      <c r="E2575" s="230">
        <v>45911.631944444445</v>
      </c>
      <c r="F2575" s="255">
        <f t="shared" si="41"/>
        <v>3.3333333332848269E-2</v>
      </c>
      <c r="G2575" s="1" t="s">
        <v>613</v>
      </c>
      <c r="I2575" s="1" t="s">
        <v>614</v>
      </c>
      <c r="J2575" s="1" t="s">
        <v>615</v>
      </c>
      <c r="K2575" s="1" t="s">
        <v>1307</v>
      </c>
      <c r="L2575" s="1" t="s">
        <v>655</v>
      </c>
      <c r="M2575" s="241" t="s">
        <v>656</v>
      </c>
      <c r="N2575" s="28" t="s">
        <v>1286</v>
      </c>
    </row>
    <row r="2576" spans="1:14">
      <c r="A2576" s="225" t="s">
        <v>668</v>
      </c>
      <c r="B2576" s="123" t="s">
        <v>675</v>
      </c>
      <c r="C2576" s="230">
        <v>45911.598611111112</v>
      </c>
      <c r="D2576" s="230">
        <v>45911.598611111112</v>
      </c>
      <c r="E2576" s="230">
        <v>45911.631944444445</v>
      </c>
      <c r="F2576" s="255">
        <f t="shared" si="41"/>
        <v>3.3333333332848269E-2</v>
      </c>
      <c r="G2576" s="1" t="s">
        <v>613</v>
      </c>
      <c r="I2576" s="1" t="s">
        <v>614</v>
      </c>
      <c r="J2576" s="1" t="s">
        <v>615</v>
      </c>
      <c r="K2576" s="1" t="s">
        <v>1307</v>
      </c>
      <c r="L2576" s="1" t="s">
        <v>655</v>
      </c>
      <c r="M2576" s="241" t="s">
        <v>656</v>
      </c>
      <c r="N2576" s="28" t="s">
        <v>1286</v>
      </c>
    </row>
    <row r="2577" spans="1:14">
      <c r="A2577" s="225" t="s">
        <v>668</v>
      </c>
      <c r="B2577" s="123" t="s">
        <v>676</v>
      </c>
      <c r="C2577" s="230">
        <v>45911.598611111112</v>
      </c>
      <c r="D2577" s="230">
        <v>45911.598611111112</v>
      </c>
      <c r="E2577" s="230">
        <v>45911.631944444445</v>
      </c>
      <c r="F2577" s="255">
        <f t="shared" si="41"/>
        <v>3.3333333332848269E-2</v>
      </c>
      <c r="G2577" s="1" t="s">
        <v>613</v>
      </c>
      <c r="I2577" s="1" t="s">
        <v>614</v>
      </c>
      <c r="J2577" s="1" t="s">
        <v>615</v>
      </c>
      <c r="K2577" s="1" t="s">
        <v>1307</v>
      </c>
      <c r="L2577" s="1" t="s">
        <v>655</v>
      </c>
      <c r="M2577" s="241" t="s">
        <v>656</v>
      </c>
      <c r="N2577" s="28" t="s">
        <v>1286</v>
      </c>
    </row>
    <row r="2578" spans="1:14">
      <c r="A2578" s="225" t="s">
        <v>668</v>
      </c>
      <c r="B2578" s="123" t="s">
        <v>677</v>
      </c>
      <c r="C2578" s="230">
        <v>45911.598611111112</v>
      </c>
      <c r="D2578" s="230">
        <v>45911.598611111112</v>
      </c>
      <c r="E2578" s="230">
        <v>45911.631944444445</v>
      </c>
      <c r="F2578" s="255">
        <f t="shared" si="41"/>
        <v>3.3333333332848269E-2</v>
      </c>
      <c r="G2578" s="1" t="s">
        <v>613</v>
      </c>
      <c r="I2578" s="1" t="s">
        <v>614</v>
      </c>
      <c r="J2578" s="1" t="s">
        <v>615</v>
      </c>
      <c r="K2578" s="1" t="s">
        <v>1307</v>
      </c>
      <c r="L2578" s="1" t="s">
        <v>655</v>
      </c>
      <c r="M2578" s="241" t="s">
        <v>656</v>
      </c>
      <c r="N2578" s="28" t="s">
        <v>1286</v>
      </c>
    </row>
    <row r="2579" spans="1:14">
      <c r="A2579" s="225" t="s">
        <v>668</v>
      </c>
      <c r="B2579" s="123" t="s">
        <v>678</v>
      </c>
      <c r="C2579" s="230">
        <v>45911.598611111112</v>
      </c>
      <c r="D2579" s="230">
        <v>45911.598611111112</v>
      </c>
      <c r="E2579" s="230">
        <v>45911.631944444445</v>
      </c>
      <c r="F2579" s="255">
        <f t="shared" si="41"/>
        <v>3.3333333332848269E-2</v>
      </c>
      <c r="G2579" s="1" t="s">
        <v>613</v>
      </c>
      <c r="I2579" s="1" t="s">
        <v>614</v>
      </c>
      <c r="J2579" s="1" t="s">
        <v>615</v>
      </c>
      <c r="K2579" s="1" t="s">
        <v>1307</v>
      </c>
      <c r="L2579" s="1" t="s">
        <v>655</v>
      </c>
      <c r="M2579" s="241" t="s">
        <v>656</v>
      </c>
      <c r="N2579" s="28" t="s">
        <v>1286</v>
      </c>
    </row>
    <row r="2580" spans="1:14">
      <c r="A2580" s="225" t="s">
        <v>668</v>
      </c>
      <c r="B2580" s="123" t="s">
        <v>679</v>
      </c>
      <c r="C2580" s="230">
        <v>45911.598611111112</v>
      </c>
      <c r="D2580" s="230">
        <v>45911.598611111112</v>
      </c>
      <c r="E2580" s="230">
        <v>45911.631944444445</v>
      </c>
      <c r="F2580" s="255">
        <f t="shared" si="41"/>
        <v>3.3333333332848269E-2</v>
      </c>
      <c r="G2580" s="1" t="s">
        <v>613</v>
      </c>
      <c r="I2580" s="1" t="s">
        <v>614</v>
      </c>
      <c r="J2580" s="1" t="s">
        <v>615</v>
      </c>
      <c r="K2580" s="1" t="s">
        <v>1307</v>
      </c>
      <c r="L2580" s="1" t="s">
        <v>655</v>
      </c>
      <c r="M2580" s="241" t="s">
        <v>656</v>
      </c>
      <c r="N2580" s="28" t="s">
        <v>1286</v>
      </c>
    </row>
    <row r="2581" spans="1:14">
      <c r="A2581" s="225" t="s">
        <v>668</v>
      </c>
      <c r="B2581" s="123" t="s">
        <v>680</v>
      </c>
      <c r="C2581" s="230">
        <v>45911.598611111112</v>
      </c>
      <c r="D2581" s="230">
        <v>45911.598611111112</v>
      </c>
      <c r="E2581" s="230">
        <v>45911.631944444445</v>
      </c>
      <c r="F2581" s="255">
        <f t="shared" si="41"/>
        <v>3.3333333332848269E-2</v>
      </c>
      <c r="G2581" s="1" t="s">
        <v>613</v>
      </c>
      <c r="I2581" s="1" t="s">
        <v>614</v>
      </c>
      <c r="J2581" s="1" t="s">
        <v>615</v>
      </c>
      <c r="K2581" s="1" t="s">
        <v>1307</v>
      </c>
      <c r="L2581" s="1" t="s">
        <v>655</v>
      </c>
      <c r="M2581" s="241" t="s">
        <v>656</v>
      </c>
      <c r="N2581" s="28" t="s">
        <v>1286</v>
      </c>
    </row>
    <row r="2582" spans="1:14">
      <c r="A2582" s="225" t="s">
        <v>668</v>
      </c>
      <c r="B2582" s="123" t="s">
        <v>681</v>
      </c>
      <c r="C2582" s="230">
        <v>45911.598611111112</v>
      </c>
      <c r="D2582" s="230">
        <v>45911.598611111112</v>
      </c>
      <c r="E2582" s="230">
        <v>45911.631944444445</v>
      </c>
      <c r="F2582" s="255">
        <f t="shared" si="41"/>
        <v>3.3333333332848269E-2</v>
      </c>
      <c r="G2582" s="1" t="s">
        <v>613</v>
      </c>
      <c r="I2582" s="1" t="s">
        <v>614</v>
      </c>
      <c r="J2582" s="1" t="s">
        <v>615</v>
      </c>
      <c r="K2582" s="1" t="s">
        <v>1307</v>
      </c>
      <c r="L2582" s="1" t="s">
        <v>655</v>
      </c>
      <c r="M2582" s="241" t="s">
        <v>656</v>
      </c>
      <c r="N2582" s="28" t="s">
        <v>1286</v>
      </c>
    </row>
    <row r="2583" spans="1:14">
      <c r="A2583" s="225" t="s">
        <v>668</v>
      </c>
      <c r="B2583" s="123" t="s">
        <v>682</v>
      </c>
      <c r="C2583" s="230">
        <v>45911.598611111112</v>
      </c>
      <c r="D2583" s="230">
        <v>45911.598611111112</v>
      </c>
      <c r="E2583" s="230">
        <v>45911.631944444445</v>
      </c>
      <c r="F2583" s="255">
        <f t="shared" si="41"/>
        <v>3.3333333332848269E-2</v>
      </c>
      <c r="G2583" s="1" t="s">
        <v>613</v>
      </c>
      <c r="I2583" s="1" t="s">
        <v>614</v>
      </c>
      <c r="J2583" s="1" t="s">
        <v>615</v>
      </c>
      <c r="K2583" s="1" t="s">
        <v>1307</v>
      </c>
      <c r="L2583" s="1" t="s">
        <v>655</v>
      </c>
      <c r="M2583" s="241" t="s">
        <v>656</v>
      </c>
      <c r="N2583" s="28" t="s">
        <v>1286</v>
      </c>
    </row>
    <row r="2584" spans="1:14">
      <c r="A2584" s="225" t="s">
        <v>668</v>
      </c>
      <c r="B2584" s="123" t="s">
        <v>683</v>
      </c>
      <c r="C2584" s="230">
        <v>45911.598611111112</v>
      </c>
      <c r="D2584" s="230">
        <v>45911.598611111112</v>
      </c>
      <c r="E2584" s="230">
        <v>45911.631944444445</v>
      </c>
      <c r="F2584" s="255">
        <f t="shared" si="41"/>
        <v>3.3333333332848269E-2</v>
      </c>
      <c r="G2584" s="1" t="s">
        <v>613</v>
      </c>
      <c r="I2584" s="1" t="s">
        <v>614</v>
      </c>
      <c r="J2584" s="1" t="s">
        <v>615</v>
      </c>
      <c r="K2584" s="1" t="s">
        <v>1307</v>
      </c>
      <c r="L2584" s="1" t="s">
        <v>655</v>
      </c>
      <c r="M2584" s="241" t="s">
        <v>656</v>
      </c>
      <c r="N2584" s="28" t="s">
        <v>1286</v>
      </c>
    </row>
    <row r="2585" spans="1:14">
      <c r="A2585" s="225" t="s">
        <v>668</v>
      </c>
      <c r="B2585" s="123" t="s">
        <v>684</v>
      </c>
      <c r="C2585" s="230">
        <v>45911.598611111112</v>
      </c>
      <c r="D2585" s="230">
        <v>45911.598611111112</v>
      </c>
      <c r="E2585" s="230">
        <v>45911.631944444445</v>
      </c>
      <c r="F2585" s="255">
        <f t="shared" si="41"/>
        <v>3.3333333332848269E-2</v>
      </c>
      <c r="G2585" s="1" t="s">
        <v>613</v>
      </c>
      <c r="I2585" s="1" t="s">
        <v>614</v>
      </c>
      <c r="J2585" s="1" t="s">
        <v>615</v>
      </c>
      <c r="K2585" s="1" t="s">
        <v>1307</v>
      </c>
      <c r="L2585" s="1" t="s">
        <v>655</v>
      </c>
      <c r="M2585" s="241" t="s">
        <v>656</v>
      </c>
      <c r="N2585" s="28" t="s">
        <v>1286</v>
      </c>
    </row>
    <row r="2586" spans="1:14">
      <c r="A2586" s="225" t="s">
        <v>668</v>
      </c>
      <c r="B2586" s="123" t="s">
        <v>685</v>
      </c>
      <c r="C2586" s="230">
        <v>45911.598611111112</v>
      </c>
      <c r="D2586" s="230">
        <v>45911.598611111112</v>
      </c>
      <c r="E2586" s="230">
        <v>45911.631944444445</v>
      </c>
      <c r="F2586" s="255">
        <f t="shared" si="41"/>
        <v>3.3333333332848269E-2</v>
      </c>
      <c r="G2586" s="1" t="s">
        <v>613</v>
      </c>
      <c r="I2586" s="1" t="s">
        <v>614</v>
      </c>
      <c r="J2586" s="1" t="s">
        <v>615</v>
      </c>
      <c r="K2586" s="1" t="s">
        <v>1307</v>
      </c>
      <c r="L2586" s="1" t="s">
        <v>655</v>
      </c>
      <c r="M2586" s="241" t="s">
        <v>656</v>
      </c>
      <c r="N2586" s="28" t="s">
        <v>1286</v>
      </c>
    </row>
    <row r="2587" spans="1:14">
      <c r="A2587" s="225" t="s">
        <v>668</v>
      </c>
      <c r="B2587" s="123" t="s">
        <v>686</v>
      </c>
      <c r="C2587" s="230">
        <v>45911.598611111112</v>
      </c>
      <c r="D2587" s="230">
        <v>45911.598611111112</v>
      </c>
      <c r="E2587" s="230">
        <v>45911.631944444445</v>
      </c>
      <c r="F2587" s="255">
        <f t="shared" si="41"/>
        <v>3.3333333332848269E-2</v>
      </c>
      <c r="G2587" s="1" t="s">
        <v>613</v>
      </c>
      <c r="I2587" s="1" t="s">
        <v>614</v>
      </c>
      <c r="J2587" s="1" t="s">
        <v>615</v>
      </c>
      <c r="K2587" s="1" t="s">
        <v>1307</v>
      </c>
      <c r="L2587" s="1" t="s">
        <v>655</v>
      </c>
      <c r="M2587" s="241" t="s">
        <v>656</v>
      </c>
      <c r="N2587" s="28" t="s">
        <v>1286</v>
      </c>
    </row>
    <row r="2588" spans="1:14">
      <c r="A2588" s="225" t="s">
        <v>668</v>
      </c>
      <c r="B2588" s="123" t="s">
        <v>687</v>
      </c>
      <c r="C2588" s="230">
        <v>45911.598611111112</v>
      </c>
      <c r="D2588" s="230">
        <v>45911.598611111112</v>
      </c>
      <c r="E2588" s="230">
        <v>45911.631944444445</v>
      </c>
      <c r="F2588" s="255">
        <f t="shared" si="41"/>
        <v>3.3333333332848269E-2</v>
      </c>
      <c r="G2588" s="1" t="s">
        <v>613</v>
      </c>
      <c r="I2588" s="1" t="s">
        <v>614</v>
      </c>
      <c r="J2588" s="1" t="s">
        <v>615</v>
      </c>
      <c r="K2588" s="1" t="s">
        <v>1307</v>
      </c>
      <c r="L2588" s="1" t="s">
        <v>655</v>
      </c>
      <c r="M2588" s="241" t="s">
        <v>656</v>
      </c>
      <c r="N2588" s="28" t="s">
        <v>1286</v>
      </c>
    </row>
    <row r="2589" spans="1:14">
      <c r="A2589" s="225" t="s">
        <v>668</v>
      </c>
      <c r="B2589" s="123" t="s">
        <v>688</v>
      </c>
      <c r="C2589" s="230">
        <v>45911.598611111112</v>
      </c>
      <c r="D2589" s="230">
        <v>45911.598611111112</v>
      </c>
      <c r="E2589" s="230">
        <v>45911.631944444445</v>
      </c>
      <c r="F2589" s="255">
        <f t="shared" si="41"/>
        <v>3.3333333332848269E-2</v>
      </c>
      <c r="G2589" s="1" t="s">
        <v>613</v>
      </c>
      <c r="I2589" s="1" t="s">
        <v>614</v>
      </c>
      <c r="J2589" s="1" t="s">
        <v>615</v>
      </c>
      <c r="K2589" s="1" t="s">
        <v>1307</v>
      </c>
      <c r="L2589" s="1" t="s">
        <v>655</v>
      </c>
      <c r="M2589" s="241" t="s">
        <v>656</v>
      </c>
      <c r="N2589" s="28" t="s">
        <v>1286</v>
      </c>
    </row>
    <row r="2590" spans="1:14">
      <c r="A2590" s="225" t="s">
        <v>668</v>
      </c>
      <c r="B2590" s="123" t="s">
        <v>689</v>
      </c>
      <c r="C2590" s="230">
        <v>45911.598611111112</v>
      </c>
      <c r="D2590" s="230">
        <v>45911.598611111112</v>
      </c>
      <c r="E2590" s="230">
        <v>45911.631944444445</v>
      </c>
      <c r="F2590" s="255">
        <f t="shared" si="41"/>
        <v>3.3333333332848269E-2</v>
      </c>
      <c r="G2590" s="1" t="s">
        <v>613</v>
      </c>
      <c r="I2590" s="1" t="s">
        <v>614</v>
      </c>
      <c r="J2590" s="1" t="s">
        <v>615</v>
      </c>
      <c r="K2590" s="1" t="s">
        <v>1307</v>
      </c>
      <c r="L2590" s="1" t="s">
        <v>655</v>
      </c>
      <c r="M2590" s="241" t="s">
        <v>656</v>
      </c>
      <c r="N2590" s="28" t="s">
        <v>1286</v>
      </c>
    </row>
    <row r="2591" spans="1:14">
      <c r="A2591" s="225" t="s">
        <v>668</v>
      </c>
      <c r="B2591" s="123" t="s">
        <v>690</v>
      </c>
      <c r="C2591" s="230">
        <v>45911.598611111112</v>
      </c>
      <c r="D2591" s="230">
        <v>45911.598611111112</v>
      </c>
      <c r="E2591" s="230">
        <v>45911.631944444445</v>
      </c>
      <c r="F2591" s="255">
        <f t="shared" si="41"/>
        <v>3.3333333332848269E-2</v>
      </c>
      <c r="G2591" s="1" t="s">
        <v>613</v>
      </c>
      <c r="I2591" s="1" t="s">
        <v>614</v>
      </c>
      <c r="J2591" s="1" t="s">
        <v>615</v>
      </c>
      <c r="K2591" s="1" t="s">
        <v>1307</v>
      </c>
      <c r="L2591" s="1" t="s">
        <v>655</v>
      </c>
      <c r="M2591" s="241" t="s">
        <v>656</v>
      </c>
      <c r="N2591" s="28" t="s">
        <v>1286</v>
      </c>
    </row>
    <row r="2592" spans="1:14">
      <c r="A2592" s="225" t="s">
        <v>668</v>
      </c>
      <c r="B2592" s="123" t="s">
        <v>691</v>
      </c>
      <c r="C2592" s="230">
        <v>45911.598611111112</v>
      </c>
      <c r="D2592" s="230">
        <v>45911.598611111112</v>
      </c>
      <c r="E2592" s="230">
        <v>45911.631944444445</v>
      </c>
      <c r="F2592" s="255">
        <f t="shared" si="41"/>
        <v>3.3333333332848269E-2</v>
      </c>
      <c r="G2592" s="1" t="s">
        <v>613</v>
      </c>
      <c r="I2592" s="1" t="s">
        <v>614</v>
      </c>
      <c r="J2592" s="1" t="s">
        <v>615</v>
      </c>
      <c r="K2592" s="1" t="s">
        <v>1307</v>
      </c>
      <c r="L2592" s="1" t="s">
        <v>655</v>
      </c>
      <c r="M2592" s="241" t="s">
        <v>656</v>
      </c>
      <c r="N2592" s="28" t="s">
        <v>1286</v>
      </c>
    </row>
    <row r="2593" spans="1:14">
      <c r="A2593" s="225" t="s">
        <v>668</v>
      </c>
      <c r="B2593" s="123" t="s">
        <v>692</v>
      </c>
      <c r="C2593" s="230">
        <v>45911.598611111112</v>
      </c>
      <c r="D2593" s="230">
        <v>45911.598611111112</v>
      </c>
      <c r="E2593" s="230">
        <v>45911.631944444445</v>
      </c>
      <c r="F2593" s="255">
        <f t="shared" ref="F2593:F2656" si="42">E2593-D2593</f>
        <v>3.3333333332848269E-2</v>
      </c>
      <c r="G2593" s="1" t="s">
        <v>613</v>
      </c>
      <c r="I2593" s="1" t="s">
        <v>614</v>
      </c>
      <c r="J2593" s="1" t="s">
        <v>615</v>
      </c>
      <c r="K2593" s="1" t="s">
        <v>1307</v>
      </c>
      <c r="L2593" s="1" t="s">
        <v>655</v>
      </c>
      <c r="M2593" s="241" t="s">
        <v>656</v>
      </c>
      <c r="N2593" s="28" t="s">
        <v>1286</v>
      </c>
    </row>
    <row r="2594" spans="1:14">
      <c r="A2594" s="225" t="s">
        <v>668</v>
      </c>
      <c r="B2594" s="123" t="s">
        <v>693</v>
      </c>
      <c r="C2594" s="230">
        <v>45911.598611111112</v>
      </c>
      <c r="D2594" s="230">
        <v>45911.598611111112</v>
      </c>
      <c r="E2594" s="230">
        <v>45911.631944444445</v>
      </c>
      <c r="F2594" s="255">
        <f t="shared" si="42"/>
        <v>3.3333333332848269E-2</v>
      </c>
      <c r="G2594" s="1" t="s">
        <v>613</v>
      </c>
      <c r="I2594" s="1" t="s">
        <v>614</v>
      </c>
      <c r="J2594" s="1" t="s">
        <v>615</v>
      </c>
      <c r="K2594" s="1" t="s">
        <v>1307</v>
      </c>
      <c r="L2594" s="1" t="s">
        <v>655</v>
      </c>
      <c r="M2594" s="241" t="s">
        <v>656</v>
      </c>
      <c r="N2594" s="28" t="s">
        <v>1286</v>
      </c>
    </row>
    <row r="2595" spans="1:14">
      <c r="A2595" s="225" t="s">
        <v>668</v>
      </c>
      <c r="B2595" s="123" t="s">
        <v>694</v>
      </c>
      <c r="C2595" s="230">
        <v>45911.598611111112</v>
      </c>
      <c r="D2595" s="230">
        <v>45911.598611111112</v>
      </c>
      <c r="E2595" s="230">
        <v>45911.631944444445</v>
      </c>
      <c r="F2595" s="255">
        <f t="shared" si="42"/>
        <v>3.3333333332848269E-2</v>
      </c>
      <c r="G2595" s="1" t="s">
        <v>613</v>
      </c>
      <c r="I2595" s="1" t="s">
        <v>614</v>
      </c>
      <c r="J2595" s="1" t="s">
        <v>615</v>
      </c>
      <c r="K2595" s="1" t="s">
        <v>1307</v>
      </c>
      <c r="L2595" s="1" t="s">
        <v>655</v>
      </c>
      <c r="M2595" s="241" t="s">
        <v>656</v>
      </c>
      <c r="N2595" s="28" t="s">
        <v>1286</v>
      </c>
    </row>
    <row r="2596" spans="1:14">
      <c r="A2596" s="225" t="s">
        <v>668</v>
      </c>
      <c r="B2596" s="123" t="s">
        <v>695</v>
      </c>
      <c r="C2596" s="230">
        <v>45911.598611111112</v>
      </c>
      <c r="D2596" s="230">
        <v>45911.598611111112</v>
      </c>
      <c r="E2596" s="230">
        <v>45911.631944444445</v>
      </c>
      <c r="F2596" s="255">
        <f t="shared" si="42"/>
        <v>3.3333333332848269E-2</v>
      </c>
      <c r="G2596" s="1" t="s">
        <v>613</v>
      </c>
      <c r="I2596" s="1" t="s">
        <v>614</v>
      </c>
      <c r="J2596" s="1" t="s">
        <v>615</v>
      </c>
      <c r="K2596" s="1" t="s">
        <v>1307</v>
      </c>
      <c r="L2596" s="1" t="s">
        <v>655</v>
      </c>
      <c r="M2596" s="241" t="s">
        <v>656</v>
      </c>
      <c r="N2596" s="28" t="s">
        <v>1286</v>
      </c>
    </row>
    <row r="2597" spans="1:14">
      <c r="A2597" s="225" t="s">
        <v>668</v>
      </c>
      <c r="B2597" s="123" t="s">
        <v>696</v>
      </c>
      <c r="C2597" s="230">
        <v>45911.598611111112</v>
      </c>
      <c r="D2597" s="230">
        <v>45911.598611111112</v>
      </c>
      <c r="E2597" s="230">
        <v>45911.631944444445</v>
      </c>
      <c r="F2597" s="255">
        <f t="shared" si="42"/>
        <v>3.3333333332848269E-2</v>
      </c>
      <c r="G2597" s="1" t="s">
        <v>613</v>
      </c>
      <c r="I2597" s="1" t="s">
        <v>614</v>
      </c>
      <c r="J2597" s="1" t="s">
        <v>615</v>
      </c>
      <c r="K2597" s="1" t="s">
        <v>1307</v>
      </c>
      <c r="L2597" s="1" t="s">
        <v>655</v>
      </c>
      <c r="M2597" s="241" t="s">
        <v>656</v>
      </c>
      <c r="N2597" s="28" t="s">
        <v>1286</v>
      </c>
    </row>
    <row r="2598" spans="1:14">
      <c r="A2598" s="225" t="s">
        <v>668</v>
      </c>
      <c r="B2598" s="123" t="s">
        <v>697</v>
      </c>
      <c r="C2598" s="230">
        <v>45911.598611111112</v>
      </c>
      <c r="D2598" s="230">
        <v>45911.598611111112</v>
      </c>
      <c r="E2598" s="230">
        <v>45911.631944444445</v>
      </c>
      <c r="F2598" s="255">
        <f t="shared" si="42"/>
        <v>3.3333333332848269E-2</v>
      </c>
      <c r="G2598" s="1" t="s">
        <v>613</v>
      </c>
      <c r="I2598" s="1" t="s">
        <v>614</v>
      </c>
      <c r="J2598" s="1" t="s">
        <v>615</v>
      </c>
      <c r="K2598" s="1" t="s">
        <v>1307</v>
      </c>
      <c r="L2598" s="1" t="s">
        <v>655</v>
      </c>
      <c r="M2598" s="241" t="s">
        <v>656</v>
      </c>
      <c r="N2598" s="28" t="s">
        <v>1286</v>
      </c>
    </row>
    <row r="2599" spans="1:14">
      <c r="A2599" s="1" t="s">
        <v>635</v>
      </c>
      <c r="B2599" s="1" t="s">
        <v>636</v>
      </c>
      <c r="C2599" s="230">
        <v>45911.692361111112</v>
      </c>
      <c r="D2599" s="230">
        <v>45911.692361111112</v>
      </c>
      <c r="E2599" s="230">
        <v>45911.715277777781</v>
      </c>
      <c r="F2599" s="255">
        <f t="shared" si="42"/>
        <v>2.2916666668606922E-2</v>
      </c>
      <c r="G2599" s="1" t="s">
        <v>708</v>
      </c>
      <c r="I2599" s="1" t="s">
        <v>598</v>
      </c>
      <c r="J2599" s="1" t="s">
        <v>598</v>
      </c>
      <c r="K2599" s="123" t="s">
        <v>1308</v>
      </c>
      <c r="L2599" s="1" t="s">
        <v>627</v>
      </c>
      <c r="M2599" s="241" t="s">
        <v>710</v>
      </c>
      <c r="N2599" s="28" t="s">
        <v>1270</v>
      </c>
    </row>
    <row r="2600" spans="1:14">
      <c r="A2600" s="1" t="s">
        <v>635</v>
      </c>
      <c r="B2600" s="1" t="s">
        <v>666</v>
      </c>
      <c r="C2600" s="230">
        <v>45911.692361111112</v>
      </c>
      <c r="D2600" s="230">
        <v>45911.692361111112</v>
      </c>
      <c r="E2600" s="230">
        <v>45911.715277777781</v>
      </c>
      <c r="F2600" s="255">
        <f t="shared" si="42"/>
        <v>2.2916666668606922E-2</v>
      </c>
      <c r="G2600" s="1" t="s">
        <v>708</v>
      </c>
      <c r="I2600" s="1" t="s">
        <v>598</v>
      </c>
      <c r="J2600" s="1" t="s">
        <v>598</v>
      </c>
      <c r="K2600" s="123" t="s">
        <v>1308</v>
      </c>
      <c r="L2600" s="1" t="s">
        <v>627</v>
      </c>
      <c r="M2600" s="241" t="s">
        <v>710</v>
      </c>
      <c r="N2600" s="28" t="s">
        <v>1270</v>
      </c>
    </row>
    <row r="2601" spans="1:14">
      <c r="A2601" s="1" t="s">
        <v>635</v>
      </c>
      <c r="B2601" s="1" t="s">
        <v>667</v>
      </c>
      <c r="C2601" s="230">
        <v>45911.692361111112</v>
      </c>
      <c r="D2601" s="230">
        <v>45911.692361111112</v>
      </c>
      <c r="E2601" s="230">
        <v>45911.715277777781</v>
      </c>
      <c r="F2601" s="255">
        <f t="shared" si="42"/>
        <v>2.2916666668606922E-2</v>
      </c>
      <c r="G2601" s="1" t="s">
        <v>708</v>
      </c>
      <c r="I2601" s="1" t="s">
        <v>598</v>
      </c>
      <c r="J2601" s="1" t="s">
        <v>598</v>
      </c>
      <c r="K2601" s="123" t="s">
        <v>1308</v>
      </c>
      <c r="L2601" s="1" t="s">
        <v>627</v>
      </c>
      <c r="M2601" s="241" t="s">
        <v>710</v>
      </c>
      <c r="N2601" s="28" t="s">
        <v>1270</v>
      </c>
    </row>
    <row r="2602" spans="1:14">
      <c r="A2602" s="1" t="s">
        <v>635</v>
      </c>
      <c r="B2602" s="1" t="s">
        <v>621</v>
      </c>
      <c r="C2602" s="230">
        <v>45911.692361111112</v>
      </c>
      <c r="D2602" s="230">
        <v>45911.692361111112</v>
      </c>
      <c r="E2602" s="230">
        <v>45911.715277777781</v>
      </c>
      <c r="F2602" s="255">
        <f t="shared" si="42"/>
        <v>2.2916666668606922E-2</v>
      </c>
      <c r="G2602" s="1" t="s">
        <v>708</v>
      </c>
      <c r="I2602" s="1" t="s">
        <v>598</v>
      </c>
      <c r="J2602" s="1" t="s">
        <v>598</v>
      </c>
      <c r="K2602" s="123" t="s">
        <v>1308</v>
      </c>
      <c r="L2602" s="1" t="s">
        <v>627</v>
      </c>
      <c r="M2602" s="241" t="s">
        <v>710</v>
      </c>
      <c r="N2602" s="28" t="s">
        <v>1270</v>
      </c>
    </row>
    <row r="2603" spans="1:14">
      <c r="A2603" s="1" t="s">
        <v>635</v>
      </c>
      <c r="B2603" s="1" t="s">
        <v>620</v>
      </c>
      <c r="C2603" s="230">
        <v>45911.692361111112</v>
      </c>
      <c r="D2603" s="230">
        <v>45911.692361111112</v>
      </c>
      <c r="E2603" s="230">
        <v>45911.715277777781</v>
      </c>
      <c r="F2603" s="255">
        <f t="shared" si="42"/>
        <v>2.2916666668606922E-2</v>
      </c>
      <c r="G2603" s="1" t="s">
        <v>708</v>
      </c>
      <c r="I2603" s="1" t="s">
        <v>598</v>
      </c>
      <c r="J2603" s="1" t="s">
        <v>598</v>
      </c>
      <c r="K2603" s="123" t="s">
        <v>1308</v>
      </c>
      <c r="L2603" s="1" t="s">
        <v>627</v>
      </c>
      <c r="M2603" s="241" t="s">
        <v>710</v>
      </c>
      <c r="N2603" s="28" t="s">
        <v>1270</v>
      </c>
    </row>
    <row r="2604" spans="1:14">
      <c r="A2604" s="1" t="s">
        <v>862</v>
      </c>
      <c r="B2604" s="1" t="s">
        <v>612</v>
      </c>
      <c r="C2604" s="230">
        <v>45911.958333333336</v>
      </c>
      <c r="D2604" s="230">
        <v>45911.958333333336</v>
      </c>
      <c r="E2604" s="230">
        <v>45912.288194444445</v>
      </c>
      <c r="F2604" s="255">
        <f t="shared" si="42"/>
        <v>0.32986111110949423</v>
      </c>
      <c r="G2604" s="1" t="s">
        <v>613</v>
      </c>
      <c r="I2604" s="1" t="s">
        <v>614</v>
      </c>
      <c r="J2604" s="1" t="s">
        <v>615</v>
      </c>
      <c r="K2604" s="1" t="s">
        <v>1309</v>
      </c>
      <c r="L2604" s="1" t="s">
        <v>617</v>
      </c>
      <c r="M2604" s="241" t="s">
        <v>656</v>
      </c>
      <c r="N2604" s="225" t="s">
        <v>1117</v>
      </c>
    </row>
    <row r="2605" spans="1:14">
      <c r="A2605" s="1" t="s">
        <v>870</v>
      </c>
      <c r="B2605" s="1" t="s">
        <v>612</v>
      </c>
      <c r="C2605" s="230">
        <v>45911.958333333336</v>
      </c>
      <c r="D2605" s="230">
        <v>45911.958333333336</v>
      </c>
      <c r="E2605" s="230">
        <v>45912.288194444445</v>
      </c>
      <c r="F2605" s="255">
        <f t="shared" si="42"/>
        <v>0.32986111110949423</v>
      </c>
      <c r="G2605" s="1" t="s">
        <v>613</v>
      </c>
      <c r="I2605" s="1" t="s">
        <v>614</v>
      </c>
      <c r="J2605" s="1" t="s">
        <v>615</v>
      </c>
      <c r="K2605" s="1" t="s">
        <v>1309</v>
      </c>
      <c r="L2605" s="1" t="s">
        <v>617</v>
      </c>
      <c r="M2605" s="241" t="s">
        <v>656</v>
      </c>
      <c r="N2605" s="225" t="s">
        <v>1117</v>
      </c>
    </row>
    <row r="2606" spans="1:14">
      <c r="A2606" s="1" t="s">
        <v>643</v>
      </c>
      <c r="B2606" s="1" t="s">
        <v>612</v>
      </c>
      <c r="C2606" s="230">
        <v>45911.958333333336</v>
      </c>
      <c r="D2606" s="230">
        <v>45911.958333333336</v>
      </c>
      <c r="E2606" s="230">
        <v>45912.288194444445</v>
      </c>
      <c r="F2606" s="255">
        <f t="shared" si="42"/>
        <v>0.32986111110949423</v>
      </c>
      <c r="G2606" s="1" t="s">
        <v>613</v>
      </c>
      <c r="I2606" s="1" t="s">
        <v>614</v>
      </c>
      <c r="J2606" s="1" t="s">
        <v>615</v>
      </c>
      <c r="K2606" s="1" t="s">
        <v>1309</v>
      </c>
      <c r="L2606" s="1" t="s">
        <v>617</v>
      </c>
      <c r="M2606" s="241" t="s">
        <v>656</v>
      </c>
      <c r="N2606" s="225" t="s">
        <v>1117</v>
      </c>
    </row>
    <row r="2607" spans="1:14">
      <c r="A2607" s="1" t="s">
        <v>759</v>
      </c>
      <c r="B2607" s="1" t="s">
        <v>612</v>
      </c>
      <c r="C2607" s="230">
        <v>45911.958333333336</v>
      </c>
      <c r="D2607" s="230">
        <v>45911.958333333336</v>
      </c>
      <c r="E2607" s="230">
        <v>45912.288194444445</v>
      </c>
      <c r="F2607" s="255">
        <f t="shared" si="42"/>
        <v>0.32986111110949423</v>
      </c>
      <c r="G2607" s="1" t="s">
        <v>613</v>
      </c>
      <c r="I2607" s="1" t="s">
        <v>614</v>
      </c>
      <c r="J2607" s="1" t="s">
        <v>615</v>
      </c>
      <c r="K2607" s="1" t="s">
        <v>1309</v>
      </c>
      <c r="L2607" s="1" t="s">
        <v>617</v>
      </c>
      <c r="M2607" s="241" t="s">
        <v>656</v>
      </c>
      <c r="N2607" s="225" t="s">
        <v>1117</v>
      </c>
    </row>
    <row r="2608" spans="1:14">
      <c r="A2608" s="1" t="s">
        <v>850</v>
      </c>
      <c r="B2608" s="1" t="s">
        <v>612</v>
      </c>
      <c r="C2608" s="230">
        <v>45911.958333333336</v>
      </c>
      <c r="D2608" s="230">
        <v>45911.958333333336</v>
      </c>
      <c r="E2608" s="230">
        <v>45912.288194444445</v>
      </c>
      <c r="F2608" s="255">
        <f t="shared" si="42"/>
        <v>0.32986111110949423</v>
      </c>
      <c r="G2608" s="1" t="s">
        <v>613</v>
      </c>
      <c r="I2608" s="1" t="s">
        <v>614</v>
      </c>
      <c r="J2608" s="1" t="s">
        <v>615</v>
      </c>
      <c r="K2608" s="1" t="s">
        <v>1309</v>
      </c>
      <c r="L2608" s="1" t="s">
        <v>617</v>
      </c>
      <c r="M2608" s="241" t="s">
        <v>656</v>
      </c>
      <c r="N2608" s="225" t="s">
        <v>1117</v>
      </c>
    </row>
    <row r="2609" spans="1:14">
      <c r="A2609" s="225" t="s">
        <v>668</v>
      </c>
      <c r="B2609" s="123" t="s">
        <v>669</v>
      </c>
      <c r="C2609" s="230">
        <v>45911.958333333336</v>
      </c>
      <c r="D2609" s="230">
        <v>45911.958333333336</v>
      </c>
      <c r="E2609" s="230">
        <v>45912.326388888891</v>
      </c>
      <c r="F2609" s="255">
        <f t="shared" si="42"/>
        <v>0.36805555555474712</v>
      </c>
      <c r="G2609" s="1" t="s">
        <v>613</v>
      </c>
      <c r="I2609" s="1" t="s">
        <v>614</v>
      </c>
      <c r="J2609" s="1" t="s">
        <v>615</v>
      </c>
      <c r="K2609" s="1" t="s">
        <v>1310</v>
      </c>
      <c r="L2609" s="1" t="s">
        <v>655</v>
      </c>
      <c r="M2609" s="241" t="s">
        <v>656</v>
      </c>
      <c r="N2609" s="28" t="s">
        <v>619</v>
      </c>
    </row>
    <row r="2610" spans="1:14">
      <c r="A2610" s="225" t="s">
        <v>668</v>
      </c>
      <c r="B2610" s="123" t="s">
        <v>670</v>
      </c>
      <c r="C2610" s="230">
        <v>45911.958333333336</v>
      </c>
      <c r="D2610" s="230">
        <v>45911.958333333336</v>
      </c>
      <c r="E2610" s="230">
        <v>45912.326388888891</v>
      </c>
      <c r="F2610" s="255">
        <f t="shared" si="42"/>
        <v>0.36805555555474712</v>
      </c>
      <c r="G2610" s="1" t="s">
        <v>613</v>
      </c>
      <c r="I2610" s="1" t="s">
        <v>614</v>
      </c>
      <c r="J2610" s="1" t="s">
        <v>615</v>
      </c>
      <c r="K2610" s="1" t="s">
        <v>1310</v>
      </c>
      <c r="L2610" s="1" t="s">
        <v>655</v>
      </c>
      <c r="M2610" s="241" t="s">
        <v>656</v>
      </c>
      <c r="N2610" s="28" t="s">
        <v>619</v>
      </c>
    </row>
    <row r="2611" spans="1:14">
      <c r="A2611" s="225" t="s">
        <v>668</v>
      </c>
      <c r="B2611" s="123" t="s">
        <v>671</v>
      </c>
      <c r="C2611" s="230">
        <v>45911.958333333336</v>
      </c>
      <c r="D2611" s="230">
        <v>45911.958333333336</v>
      </c>
      <c r="E2611" s="230">
        <v>45912.326388888891</v>
      </c>
      <c r="F2611" s="255">
        <f t="shared" si="42"/>
        <v>0.36805555555474712</v>
      </c>
      <c r="G2611" s="1" t="s">
        <v>613</v>
      </c>
      <c r="I2611" s="1" t="s">
        <v>614</v>
      </c>
      <c r="J2611" s="1" t="s">
        <v>615</v>
      </c>
      <c r="K2611" s="1" t="s">
        <v>1310</v>
      </c>
      <c r="L2611" s="1" t="s">
        <v>655</v>
      </c>
      <c r="M2611" s="241" t="s">
        <v>656</v>
      </c>
      <c r="N2611" s="28" t="s">
        <v>619</v>
      </c>
    </row>
    <row r="2612" spans="1:14">
      <c r="A2612" s="225" t="s">
        <v>668</v>
      </c>
      <c r="B2612" s="123" t="s">
        <v>672</v>
      </c>
      <c r="C2612" s="230">
        <v>45911.958333333336</v>
      </c>
      <c r="D2612" s="230">
        <v>45911.958333333336</v>
      </c>
      <c r="E2612" s="230">
        <v>45912.326388888891</v>
      </c>
      <c r="F2612" s="255">
        <f t="shared" si="42"/>
        <v>0.36805555555474712</v>
      </c>
      <c r="G2612" s="1" t="s">
        <v>613</v>
      </c>
      <c r="I2612" s="1" t="s">
        <v>614</v>
      </c>
      <c r="J2612" s="1" t="s">
        <v>615</v>
      </c>
      <c r="K2612" s="1" t="s">
        <v>1310</v>
      </c>
      <c r="L2612" s="1" t="s">
        <v>655</v>
      </c>
      <c r="M2612" s="241" t="s">
        <v>656</v>
      </c>
      <c r="N2612" s="28" t="s">
        <v>619</v>
      </c>
    </row>
    <row r="2613" spans="1:14">
      <c r="A2613" s="225" t="s">
        <v>668</v>
      </c>
      <c r="B2613" s="123" t="s">
        <v>673</v>
      </c>
      <c r="C2613" s="230">
        <v>45911.958333333336</v>
      </c>
      <c r="D2613" s="230">
        <v>45911.958333333336</v>
      </c>
      <c r="E2613" s="230">
        <v>45912.326388888891</v>
      </c>
      <c r="F2613" s="255">
        <f t="shared" si="42"/>
        <v>0.36805555555474712</v>
      </c>
      <c r="G2613" s="1" t="s">
        <v>613</v>
      </c>
      <c r="I2613" s="1" t="s">
        <v>614</v>
      </c>
      <c r="J2613" s="1" t="s">
        <v>615</v>
      </c>
      <c r="K2613" s="1" t="s">
        <v>1310</v>
      </c>
      <c r="L2613" s="1" t="s">
        <v>655</v>
      </c>
      <c r="M2613" s="241" t="s">
        <v>656</v>
      </c>
      <c r="N2613" s="28" t="s">
        <v>619</v>
      </c>
    </row>
    <row r="2614" spans="1:14">
      <c r="A2614" s="225" t="s">
        <v>668</v>
      </c>
      <c r="B2614" s="123" t="s">
        <v>674</v>
      </c>
      <c r="C2614" s="230">
        <v>45911.958333333336</v>
      </c>
      <c r="D2614" s="230">
        <v>45911.958333333336</v>
      </c>
      <c r="E2614" s="230">
        <v>45912.326388888891</v>
      </c>
      <c r="F2614" s="255">
        <f t="shared" si="42"/>
        <v>0.36805555555474712</v>
      </c>
      <c r="G2614" s="1" t="s">
        <v>613</v>
      </c>
      <c r="I2614" s="1" t="s">
        <v>614</v>
      </c>
      <c r="J2614" s="1" t="s">
        <v>615</v>
      </c>
      <c r="K2614" s="1" t="s">
        <v>1310</v>
      </c>
      <c r="L2614" s="1" t="s">
        <v>655</v>
      </c>
      <c r="M2614" s="241" t="s">
        <v>656</v>
      </c>
      <c r="N2614" s="28" t="s">
        <v>619</v>
      </c>
    </row>
    <row r="2615" spans="1:14">
      <c r="A2615" s="225" t="s">
        <v>668</v>
      </c>
      <c r="B2615" s="123" t="s">
        <v>675</v>
      </c>
      <c r="C2615" s="230">
        <v>45911.958333333336</v>
      </c>
      <c r="D2615" s="230">
        <v>45911.958333333336</v>
      </c>
      <c r="E2615" s="230">
        <v>45912.326388888891</v>
      </c>
      <c r="F2615" s="255">
        <f t="shared" si="42"/>
        <v>0.36805555555474712</v>
      </c>
      <c r="G2615" s="1" t="s">
        <v>613</v>
      </c>
      <c r="I2615" s="1" t="s">
        <v>614</v>
      </c>
      <c r="J2615" s="1" t="s">
        <v>615</v>
      </c>
      <c r="K2615" s="1" t="s">
        <v>1310</v>
      </c>
      <c r="L2615" s="1" t="s">
        <v>655</v>
      </c>
      <c r="M2615" s="241" t="s">
        <v>656</v>
      </c>
      <c r="N2615" s="28" t="s">
        <v>619</v>
      </c>
    </row>
    <row r="2616" spans="1:14">
      <c r="A2616" s="225" t="s">
        <v>668</v>
      </c>
      <c r="B2616" s="123" t="s">
        <v>676</v>
      </c>
      <c r="C2616" s="230">
        <v>45911.958333333336</v>
      </c>
      <c r="D2616" s="230">
        <v>45911.958333333336</v>
      </c>
      <c r="E2616" s="230">
        <v>45912.326388888891</v>
      </c>
      <c r="F2616" s="255">
        <f t="shared" si="42"/>
        <v>0.36805555555474712</v>
      </c>
      <c r="G2616" s="1" t="s">
        <v>613</v>
      </c>
      <c r="I2616" s="1" t="s">
        <v>614</v>
      </c>
      <c r="J2616" s="1" t="s">
        <v>615</v>
      </c>
      <c r="K2616" s="1" t="s">
        <v>1310</v>
      </c>
      <c r="L2616" s="1" t="s">
        <v>655</v>
      </c>
      <c r="M2616" s="241" t="s">
        <v>656</v>
      </c>
      <c r="N2616" s="28" t="s">
        <v>619</v>
      </c>
    </row>
    <row r="2617" spans="1:14">
      <c r="A2617" s="225" t="s">
        <v>668</v>
      </c>
      <c r="B2617" s="123" t="s">
        <v>677</v>
      </c>
      <c r="C2617" s="230">
        <v>45911.958333333336</v>
      </c>
      <c r="D2617" s="230">
        <v>45911.958333333336</v>
      </c>
      <c r="E2617" s="230">
        <v>45912.326388888891</v>
      </c>
      <c r="F2617" s="255">
        <f t="shared" si="42"/>
        <v>0.36805555555474712</v>
      </c>
      <c r="G2617" s="1" t="s">
        <v>613</v>
      </c>
      <c r="I2617" s="1" t="s">
        <v>614</v>
      </c>
      <c r="J2617" s="1" t="s">
        <v>615</v>
      </c>
      <c r="K2617" s="1" t="s">
        <v>1310</v>
      </c>
      <c r="L2617" s="1" t="s">
        <v>655</v>
      </c>
      <c r="M2617" s="241" t="s">
        <v>656</v>
      </c>
      <c r="N2617" s="28" t="s">
        <v>619</v>
      </c>
    </row>
    <row r="2618" spans="1:14">
      <c r="A2618" s="225" t="s">
        <v>668</v>
      </c>
      <c r="B2618" s="123" t="s">
        <v>678</v>
      </c>
      <c r="C2618" s="230">
        <v>45911.958333333336</v>
      </c>
      <c r="D2618" s="230">
        <v>45911.958333333336</v>
      </c>
      <c r="E2618" s="230">
        <v>45912.326388888891</v>
      </c>
      <c r="F2618" s="255">
        <f t="shared" si="42"/>
        <v>0.36805555555474712</v>
      </c>
      <c r="G2618" s="1" t="s">
        <v>613</v>
      </c>
      <c r="I2618" s="1" t="s">
        <v>614</v>
      </c>
      <c r="J2618" s="1" t="s">
        <v>615</v>
      </c>
      <c r="K2618" s="1" t="s">
        <v>1310</v>
      </c>
      <c r="L2618" s="1" t="s">
        <v>655</v>
      </c>
      <c r="M2618" s="241" t="s">
        <v>656</v>
      </c>
      <c r="N2618" s="28" t="s">
        <v>619</v>
      </c>
    </row>
    <row r="2619" spans="1:14">
      <c r="A2619" s="225" t="s">
        <v>668</v>
      </c>
      <c r="B2619" s="123" t="s">
        <v>679</v>
      </c>
      <c r="C2619" s="230">
        <v>45911.958333333336</v>
      </c>
      <c r="D2619" s="230">
        <v>45911.958333333336</v>
      </c>
      <c r="E2619" s="230">
        <v>45912.326388888891</v>
      </c>
      <c r="F2619" s="255">
        <f t="shared" si="42"/>
        <v>0.36805555555474712</v>
      </c>
      <c r="G2619" s="1" t="s">
        <v>613</v>
      </c>
      <c r="I2619" s="1" t="s">
        <v>614</v>
      </c>
      <c r="J2619" s="1" t="s">
        <v>615</v>
      </c>
      <c r="K2619" s="1" t="s">
        <v>1310</v>
      </c>
      <c r="L2619" s="1" t="s">
        <v>655</v>
      </c>
      <c r="M2619" s="241" t="s">
        <v>656</v>
      </c>
      <c r="N2619" s="28" t="s">
        <v>619</v>
      </c>
    </row>
    <row r="2620" spans="1:14">
      <c r="A2620" s="225" t="s">
        <v>668</v>
      </c>
      <c r="B2620" s="123" t="s">
        <v>680</v>
      </c>
      <c r="C2620" s="230">
        <v>45911.958333333336</v>
      </c>
      <c r="D2620" s="230">
        <v>45911.958333333336</v>
      </c>
      <c r="E2620" s="230">
        <v>45912.326388888891</v>
      </c>
      <c r="F2620" s="255">
        <f t="shared" si="42"/>
        <v>0.36805555555474712</v>
      </c>
      <c r="G2620" s="1" t="s">
        <v>613</v>
      </c>
      <c r="I2620" s="1" t="s">
        <v>614</v>
      </c>
      <c r="J2620" s="1" t="s">
        <v>615</v>
      </c>
      <c r="K2620" s="1" t="s">
        <v>1310</v>
      </c>
      <c r="L2620" s="1" t="s">
        <v>655</v>
      </c>
      <c r="M2620" s="241" t="s">
        <v>656</v>
      </c>
      <c r="N2620" s="28" t="s">
        <v>619</v>
      </c>
    </row>
    <row r="2621" spans="1:14">
      <c r="A2621" s="225" t="s">
        <v>668</v>
      </c>
      <c r="B2621" s="123" t="s">
        <v>681</v>
      </c>
      <c r="C2621" s="230">
        <v>45911.958333333336</v>
      </c>
      <c r="D2621" s="230">
        <v>45911.958333333336</v>
      </c>
      <c r="E2621" s="230">
        <v>45912.326388888891</v>
      </c>
      <c r="F2621" s="255">
        <f t="shared" si="42"/>
        <v>0.36805555555474712</v>
      </c>
      <c r="G2621" s="1" t="s">
        <v>613</v>
      </c>
      <c r="I2621" s="1" t="s">
        <v>614</v>
      </c>
      <c r="J2621" s="1" t="s">
        <v>615</v>
      </c>
      <c r="K2621" s="1" t="s">
        <v>1310</v>
      </c>
      <c r="L2621" s="1" t="s">
        <v>655</v>
      </c>
      <c r="M2621" s="241" t="s">
        <v>656</v>
      </c>
      <c r="N2621" s="28" t="s">
        <v>619</v>
      </c>
    </row>
    <row r="2622" spans="1:14">
      <c r="A2622" s="225" t="s">
        <v>668</v>
      </c>
      <c r="B2622" s="123" t="s">
        <v>682</v>
      </c>
      <c r="C2622" s="230">
        <v>45911.958333333336</v>
      </c>
      <c r="D2622" s="230">
        <v>45911.958333333336</v>
      </c>
      <c r="E2622" s="230">
        <v>45912.326388888891</v>
      </c>
      <c r="F2622" s="255">
        <f t="shared" si="42"/>
        <v>0.36805555555474712</v>
      </c>
      <c r="G2622" s="1" t="s">
        <v>613</v>
      </c>
      <c r="I2622" s="1" t="s">
        <v>614</v>
      </c>
      <c r="J2622" s="1" t="s">
        <v>615</v>
      </c>
      <c r="K2622" s="1" t="s">
        <v>1310</v>
      </c>
      <c r="L2622" s="1" t="s">
        <v>655</v>
      </c>
      <c r="M2622" s="241" t="s">
        <v>656</v>
      </c>
      <c r="N2622" s="28" t="s">
        <v>619</v>
      </c>
    </row>
    <row r="2623" spans="1:14">
      <c r="A2623" s="225" t="s">
        <v>668</v>
      </c>
      <c r="B2623" s="123" t="s">
        <v>683</v>
      </c>
      <c r="C2623" s="230">
        <v>45911.958333333336</v>
      </c>
      <c r="D2623" s="230">
        <v>45911.958333333336</v>
      </c>
      <c r="E2623" s="230">
        <v>45912.326388888891</v>
      </c>
      <c r="F2623" s="255">
        <f t="shared" si="42"/>
        <v>0.36805555555474712</v>
      </c>
      <c r="G2623" s="1" t="s">
        <v>613</v>
      </c>
      <c r="I2623" s="1" t="s">
        <v>614</v>
      </c>
      <c r="J2623" s="1" t="s">
        <v>615</v>
      </c>
      <c r="K2623" s="1" t="s">
        <v>1310</v>
      </c>
      <c r="L2623" s="1" t="s">
        <v>655</v>
      </c>
      <c r="M2623" s="241" t="s">
        <v>656</v>
      </c>
      <c r="N2623" s="28" t="s">
        <v>619</v>
      </c>
    </row>
    <row r="2624" spans="1:14">
      <c r="A2624" s="225" t="s">
        <v>668</v>
      </c>
      <c r="B2624" s="123" t="s">
        <v>684</v>
      </c>
      <c r="C2624" s="230">
        <v>45911.958333333336</v>
      </c>
      <c r="D2624" s="230">
        <v>45911.958333333336</v>
      </c>
      <c r="E2624" s="230">
        <v>45912.326388888891</v>
      </c>
      <c r="F2624" s="255">
        <f t="shared" si="42"/>
        <v>0.36805555555474712</v>
      </c>
      <c r="G2624" s="1" t="s">
        <v>613</v>
      </c>
      <c r="I2624" s="1" t="s">
        <v>614</v>
      </c>
      <c r="J2624" s="1" t="s">
        <v>615</v>
      </c>
      <c r="K2624" s="1" t="s">
        <v>1310</v>
      </c>
      <c r="L2624" s="1" t="s">
        <v>655</v>
      </c>
      <c r="M2624" s="241" t="s">
        <v>656</v>
      </c>
      <c r="N2624" s="28" t="s">
        <v>619</v>
      </c>
    </row>
    <row r="2625" spans="1:14">
      <c r="A2625" s="225" t="s">
        <v>668</v>
      </c>
      <c r="B2625" s="123" t="s">
        <v>685</v>
      </c>
      <c r="C2625" s="230">
        <v>45911.958333333336</v>
      </c>
      <c r="D2625" s="230">
        <v>45911.958333333336</v>
      </c>
      <c r="E2625" s="230">
        <v>45912.326388888891</v>
      </c>
      <c r="F2625" s="255">
        <f t="shared" si="42"/>
        <v>0.36805555555474712</v>
      </c>
      <c r="G2625" s="1" t="s">
        <v>613</v>
      </c>
      <c r="I2625" s="1" t="s">
        <v>614</v>
      </c>
      <c r="J2625" s="1" t="s">
        <v>615</v>
      </c>
      <c r="K2625" s="1" t="s">
        <v>1310</v>
      </c>
      <c r="L2625" s="1" t="s">
        <v>655</v>
      </c>
      <c r="M2625" s="241" t="s">
        <v>656</v>
      </c>
      <c r="N2625" s="28" t="s">
        <v>619</v>
      </c>
    </row>
    <row r="2626" spans="1:14">
      <c r="A2626" s="225" t="s">
        <v>668</v>
      </c>
      <c r="B2626" s="123" t="s">
        <v>686</v>
      </c>
      <c r="C2626" s="230">
        <v>45911.958333333336</v>
      </c>
      <c r="D2626" s="230">
        <v>45911.958333333336</v>
      </c>
      <c r="E2626" s="230">
        <v>45912.326388888891</v>
      </c>
      <c r="F2626" s="255">
        <f t="shared" si="42"/>
        <v>0.36805555555474712</v>
      </c>
      <c r="G2626" s="1" t="s">
        <v>613</v>
      </c>
      <c r="I2626" s="1" t="s">
        <v>614</v>
      </c>
      <c r="J2626" s="1" t="s">
        <v>615</v>
      </c>
      <c r="K2626" s="1" t="s">
        <v>1310</v>
      </c>
      <c r="L2626" s="1" t="s">
        <v>655</v>
      </c>
      <c r="M2626" s="241" t="s">
        <v>656</v>
      </c>
      <c r="N2626" s="28" t="s">
        <v>619</v>
      </c>
    </row>
    <row r="2627" spans="1:14">
      <c r="A2627" s="225" t="s">
        <v>668</v>
      </c>
      <c r="B2627" s="123" t="s">
        <v>687</v>
      </c>
      <c r="C2627" s="230">
        <v>45911.958333333336</v>
      </c>
      <c r="D2627" s="230">
        <v>45911.958333333336</v>
      </c>
      <c r="E2627" s="230">
        <v>45912.326388888891</v>
      </c>
      <c r="F2627" s="255">
        <f t="shared" si="42"/>
        <v>0.36805555555474712</v>
      </c>
      <c r="G2627" s="1" t="s">
        <v>613</v>
      </c>
      <c r="I2627" s="1" t="s">
        <v>614</v>
      </c>
      <c r="J2627" s="1" t="s">
        <v>615</v>
      </c>
      <c r="K2627" s="1" t="s">
        <v>1310</v>
      </c>
      <c r="L2627" s="1" t="s">
        <v>655</v>
      </c>
      <c r="M2627" s="241" t="s">
        <v>656</v>
      </c>
      <c r="N2627" s="28" t="s">
        <v>619</v>
      </c>
    </row>
    <row r="2628" spans="1:14">
      <c r="A2628" s="225" t="s">
        <v>668</v>
      </c>
      <c r="B2628" s="123" t="s">
        <v>688</v>
      </c>
      <c r="C2628" s="230">
        <v>45911.958333333336</v>
      </c>
      <c r="D2628" s="230">
        <v>45911.958333333336</v>
      </c>
      <c r="E2628" s="230">
        <v>45912.326388888891</v>
      </c>
      <c r="F2628" s="255">
        <f t="shared" si="42"/>
        <v>0.36805555555474712</v>
      </c>
      <c r="G2628" s="1" t="s">
        <v>613</v>
      </c>
      <c r="I2628" s="1" t="s">
        <v>614</v>
      </c>
      <c r="J2628" s="1" t="s">
        <v>615</v>
      </c>
      <c r="K2628" s="1" t="s">
        <v>1310</v>
      </c>
      <c r="L2628" s="1" t="s">
        <v>655</v>
      </c>
      <c r="M2628" s="241" t="s">
        <v>656</v>
      </c>
      <c r="N2628" s="28" t="s">
        <v>619</v>
      </c>
    </row>
    <row r="2629" spans="1:14">
      <c r="A2629" s="225" t="s">
        <v>668</v>
      </c>
      <c r="B2629" s="123" t="s">
        <v>689</v>
      </c>
      <c r="C2629" s="230">
        <v>45911.958333333336</v>
      </c>
      <c r="D2629" s="230">
        <v>45911.958333333336</v>
      </c>
      <c r="E2629" s="230">
        <v>45912.326388888891</v>
      </c>
      <c r="F2629" s="255">
        <f t="shared" si="42"/>
        <v>0.36805555555474712</v>
      </c>
      <c r="G2629" s="1" t="s">
        <v>613</v>
      </c>
      <c r="I2629" s="1" t="s">
        <v>614</v>
      </c>
      <c r="J2629" s="1" t="s">
        <v>615</v>
      </c>
      <c r="K2629" s="1" t="s">
        <v>1310</v>
      </c>
      <c r="L2629" s="1" t="s">
        <v>655</v>
      </c>
      <c r="M2629" s="241" t="s">
        <v>656</v>
      </c>
      <c r="N2629" s="28" t="s">
        <v>619</v>
      </c>
    </row>
    <row r="2630" spans="1:14">
      <c r="A2630" s="225" t="s">
        <v>668</v>
      </c>
      <c r="B2630" s="123" t="s">
        <v>690</v>
      </c>
      <c r="C2630" s="230">
        <v>45911.958333333336</v>
      </c>
      <c r="D2630" s="230">
        <v>45911.958333333336</v>
      </c>
      <c r="E2630" s="230">
        <v>45912.326388888891</v>
      </c>
      <c r="F2630" s="255">
        <f t="shared" si="42"/>
        <v>0.36805555555474712</v>
      </c>
      <c r="G2630" s="1" t="s">
        <v>613</v>
      </c>
      <c r="I2630" s="1" t="s">
        <v>614</v>
      </c>
      <c r="J2630" s="1" t="s">
        <v>615</v>
      </c>
      <c r="K2630" s="1" t="s">
        <v>1310</v>
      </c>
      <c r="L2630" s="1" t="s">
        <v>655</v>
      </c>
      <c r="M2630" s="241" t="s">
        <v>656</v>
      </c>
      <c r="N2630" s="28" t="s">
        <v>619</v>
      </c>
    </row>
    <row r="2631" spans="1:14">
      <c r="A2631" s="225" t="s">
        <v>668</v>
      </c>
      <c r="B2631" s="123" t="s">
        <v>691</v>
      </c>
      <c r="C2631" s="230">
        <v>45911.958333333336</v>
      </c>
      <c r="D2631" s="230">
        <v>45911.958333333336</v>
      </c>
      <c r="E2631" s="230">
        <v>45912.326388888891</v>
      </c>
      <c r="F2631" s="255">
        <f t="shared" si="42"/>
        <v>0.36805555555474712</v>
      </c>
      <c r="G2631" s="1" t="s">
        <v>613</v>
      </c>
      <c r="I2631" s="1" t="s">
        <v>614</v>
      </c>
      <c r="J2631" s="1" t="s">
        <v>615</v>
      </c>
      <c r="K2631" s="1" t="s">
        <v>1310</v>
      </c>
      <c r="L2631" s="1" t="s">
        <v>655</v>
      </c>
      <c r="M2631" s="241" t="s">
        <v>656</v>
      </c>
      <c r="N2631" s="28" t="s">
        <v>619</v>
      </c>
    </row>
    <row r="2632" spans="1:14">
      <c r="A2632" s="225" t="s">
        <v>668</v>
      </c>
      <c r="B2632" s="123" t="s">
        <v>692</v>
      </c>
      <c r="C2632" s="230">
        <v>45911.958333333336</v>
      </c>
      <c r="D2632" s="230">
        <v>45911.958333333336</v>
      </c>
      <c r="E2632" s="230">
        <v>45912.326388888891</v>
      </c>
      <c r="F2632" s="255">
        <f t="shared" si="42"/>
        <v>0.36805555555474712</v>
      </c>
      <c r="G2632" s="1" t="s">
        <v>613</v>
      </c>
      <c r="I2632" s="1" t="s">
        <v>614</v>
      </c>
      <c r="J2632" s="1" t="s">
        <v>615</v>
      </c>
      <c r="K2632" s="1" t="s">
        <v>1310</v>
      </c>
      <c r="L2632" s="1" t="s">
        <v>655</v>
      </c>
      <c r="M2632" s="241" t="s">
        <v>656</v>
      </c>
      <c r="N2632" s="28" t="s">
        <v>619</v>
      </c>
    </row>
    <row r="2633" spans="1:14">
      <c r="A2633" s="225" t="s">
        <v>668</v>
      </c>
      <c r="B2633" s="123" t="s">
        <v>693</v>
      </c>
      <c r="C2633" s="230">
        <v>45911.958333333336</v>
      </c>
      <c r="D2633" s="230">
        <v>45911.958333333336</v>
      </c>
      <c r="E2633" s="230">
        <v>45912.326388888891</v>
      </c>
      <c r="F2633" s="255">
        <f t="shared" si="42"/>
        <v>0.36805555555474712</v>
      </c>
      <c r="G2633" s="1" t="s">
        <v>613</v>
      </c>
      <c r="I2633" s="1" t="s">
        <v>614</v>
      </c>
      <c r="J2633" s="1" t="s">
        <v>615</v>
      </c>
      <c r="K2633" s="1" t="s">
        <v>1310</v>
      </c>
      <c r="L2633" s="1" t="s">
        <v>655</v>
      </c>
      <c r="M2633" s="241" t="s">
        <v>656</v>
      </c>
      <c r="N2633" s="28" t="s">
        <v>619</v>
      </c>
    </row>
    <row r="2634" spans="1:14">
      <c r="A2634" s="225" t="s">
        <v>668</v>
      </c>
      <c r="B2634" s="123" t="s">
        <v>694</v>
      </c>
      <c r="C2634" s="230">
        <v>45911.958333333336</v>
      </c>
      <c r="D2634" s="230">
        <v>45911.958333333336</v>
      </c>
      <c r="E2634" s="230">
        <v>45912.326388888891</v>
      </c>
      <c r="F2634" s="255">
        <f t="shared" si="42"/>
        <v>0.36805555555474712</v>
      </c>
      <c r="G2634" s="1" t="s">
        <v>613</v>
      </c>
      <c r="I2634" s="1" t="s">
        <v>614</v>
      </c>
      <c r="J2634" s="1" t="s">
        <v>615</v>
      </c>
      <c r="K2634" s="1" t="s">
        <v>1310</v>
      </c>
      <c r="L2634" s="1" t="s">
        <v>655</v>
      </c>
      <c r="M2634" s="241" t="s">
        <v>656</v>
      </c>
      <c r="N2634" s="28" t="s">
        <v>619</v>
      </c>
    </row>
    <row r="2635" spans="1:14">
      <c r="A2635" s="225" t="s">
        <v>668</v>
      </c>
      <c r="B2635" s="123" t="s">
        <v>695</v>
      </c>
      <c r="C2635" s="230">
        <v>45911.958333333336</v>
      </c>
      <c r="D2635" s="230">
        <v>45911.958333333336</v>
      </c>
      <c r="E2635" s="230">
        <v>45912.326388888891</v>
      </c>
      <c r="F2635" s="255">
        <f t="shared" si="42"/>
        <v>0.36805555555474712</v>
      </c>
      <c r="G2635" s="1" t="s">
        <v>613</v>
      </c>
      <c r="I2635" s="1" t="s">
        <v>614</v>
      </c>
      <c r="J2635" s="1" t="s">
        <v>615</v>
      </c>
      <c r="K2635" s="1" t="s">
        <v>1310</v>
      </c>
      <c r="L2635" s="1" t="s">
        <v>655</v>
      </c>
      <c r="M2635" s="241" t="s">
        <v>656</v>
      </c>
      <c r="N2635" s="28" t="s">
        <v>619</v>
      </c>
    </row>
    <row r="2636" spans="1:14">
      <c r="A2636" s="225" t="s">
        <v>668</v>
      </c>
      <c r="B2636" s="123" t="s">
        <v>696</v>
      </c>
      <c r="C2636" s="230">
        <v>45911.958333333336</v>
      </c>
      <c r="D2636" s="230">
        <v>45911.958333333336</v>
      </c>
      <c r="E2636" s="230">
        <v>45912.326388888891</v>
      </c>
      <c r="F2636" s="255">
        <f t="shared" si="42"/>
        <v>0.36805555555474712</v>
      </c>
      <c r="G2636" s="1" t="s">
        <v>613</v>
      </c>
      <c r="I2636" s="1" t="s">
        <v>614</v>
      </c>
      <c r="J2636" s="1" t="s">
        <v>615</v>
      </c>
      <c r="K2636" s="1" t="s">
        <v>1310</v>
      </c>
      <c r="L2636" s="1" t="s">
        <v>655</v>
      </c>
      <c r="M2636" s="241" t="s">
        <v>656</v>
      </c>
      <c r="N2636" s="28" t="s">
        <v>619</v>
      </c>
    </row>
    <row r="2637" spans="1:14">
      <c r="A2637" s="225" t="s">
        <v>668</v>
      </c>
      <c r="B2637" s="123" t="s">
        <v>697</v>
      </c>
      <c r="C2637" s="230">
        <v>45911.958333333336</v>
      </c>
      <c r="D2637" s="230">
        <v>45911.958333333336</v>
      </c>
      <c r="E2637" s="230">
        <v>45912.326388888891</v>
      </c>
      <c r="F2637" s="255">
        <f t="shared" si="42"/>
        <v>0.36805555555474712</v>
      </c>
      <c r="G2637" s="1" t="s">
        <v>613</v>
      </c>
      <c r="I2637" s="1" t="s">
        <v>614</v>
      </c>
      <c r="J2637" s="1" t="s">
        <v>615</v>
      </c>
      <c r="K2637" s="1" t="s">
        <v>1310</v>
      </c>
      <c r="L2637" s="1" t="s">
        <v>655</v>
      </c>
      <c r="M2637" s="241" t="s">
        <v>656</v>
      </c>
      <c r="N2637" s="28" t="s">
        <v>619</v>
      </c>
    </row>
    <row r="2638" spans="1:14">
      <c r="A2638" s="1" t="s">
        <v>862</v>
      </c>
      <c r="B2638" s="1" t="s">
        <v>612</v>
      </c>
      <c r="C2638" s="230">
        <v>45912.353472222225</v>
      </c>
      <c r="D2638" s="230">
        <v>45912.353472222225</v>
      </c>
      <c r="E2638" s="230">
        <v>45912.36041666667</v>
      </c>
      <c r="F2638" s="255">
        <f t="shared" si="42"/>
        <v>6.9444444452528842E-3</v>
      </c>
      <c r="G2638" s="1" t="s">
        <v>613</v>
      </c>
      <c r="I2638" s="1" t="s">
        <v>614</v>
      </c>
      <c r="J2638" s="1" t="s">
        <v>615</v>
      </c>
      <c r="K2638" s="1" t="s">
        <v>1311</v>
      </c>
      <c r="L2638" s="1" t="s">
        <v>617</v>
      </c>
      <c r="M2638" s="241" t="s">
        <v>656</v>
      </c>
      <c r="N2638" s="225" t="s">
        <v>1117</v>
      </c>
    </row>
    <row r="2639" spans="1:14">
      <c r="A2639" s="1" t="s">
        <v>870</v>
      </c>
      <c r="B2639" s="1" t="s">
        <v>612</v>
      </c>
      <c r="C2639" s="230">
        <v>45912.353472222225</v>
      </c>
      <c r="D2639" s="230">
        <v>45912.353472222225</v>
      </c>
      <c r="E2639" s="230">
        <v>45912.36041666667</v>
      </c>
      <c r="F2639" s="255">
        <f t="shared" si="42"/>
        <v>6.9444444452528842E-3</v>
      </c>
      <c r="G2639" s="1" t="s">
        <v>613</v>
      </c>
      <c r="I2639" s="1" t="s">
        <v>614</v>
      </c>
      <c r="J2639" s="1" t="s">
        <v>615</v>
      </c>
      <c r="K2639" s="1" t="s">
        <v>1311</v>
      </c>
      <c r="L2639" s="1" t="s">
        <v>617</v>
      </c>
      <c r="M2639" s="241" t="s">
        <v>656</v>
      </c>
      <c r="N2639" s="225" t="s">
        <v>1117</v>
      </c>
    </row>
    <row r="2640" spans="1:14">
      <c r="A2640" s="1" t="s">
        <v>643</v>
      </c>
      <c r="B2640" s="1" t="s">
        <v>612</v>
      </c>
      <c r="C2640" s="230">
        <v>45912.353472222225</v>
      </c>
      <c r="D2640" s="230">
        <v>45912.353472222225</v>
      </c>
      <c r="E2640" s="230">
        <v>45912.36041666667</v>
      </c>
      <c r="F2640" s="255">
        <f t="shared" si="42"/>
        <v>6.9444444452528842E-3</v>
      </c>
      <c r="G2640" s="1" t="s">
        <v>613</v>
      </c>
      <c r="I2640" s="1" t="s">
        <v>614</v>
      </c>
      <c r="J2640" s="1" t="s">
        <v>615</v>
      </c>
      <c r="K2640" s="1" t="s">
        <v>1311</v>
      </c>
      <c r="L2640" s="1" t="s">
        <v>617</v>
      </c>
      <c r="M2640" s="241" t="s">
        <v>656</v>
      </c>
      <c r="N2640" s="225" t="s">
        <v>1117</v>
      </c>
    </row>
    <row r="2641" spans="1:14">
      <c r="A2641" s="1" t="s">
        <v>759</v>
      </c>
      <c r="B2641" s="1" t="s">
        <v>612</v>
      </c>
      <c r="C2641" s="230">
        <v>45912.353472222225</v>
      </c>
      <c r="D2641" s="230">
        <v>45912.353472222225</v>
      </c>
      <c r="E2641" s="230">
        <v>45912.36041666667</v>
      </c>
      <c r="F2641" s="255">
        <f t="shared" si="42"/>
        <v>6.9444444452528842E-3</v>
      </c>
      <c r="G2641" s="1" t="s">
        <v>613</v>
      </c>
      <c r="I2641" s="1" t="s">
        <v>614</v>
      </c>
      <c r="J2641" s="1" t="s">
        <v>615</v>
      </c>
      <c r="K2641" s="1" t="s">
        <v>1311</v>
      </c>
      <c r="L2641" s="1" t="s">
        <v>617</v>
      </c>
      <c r="M2641" s="241" t="s">
        <v>656</v>
      </c>
      <c r="N2641" s="225" t="s">
        <v>1117</v>
      </c>
    </row>
    <row r="2642" spans="1:14">
      <c r="A2642" s="1" t="s">
        <v>850</v>
      </c>
      <c r="B2642" s="1" t="s">
        <v>612</v>
      </c>
      <c r="C2642" s="230">
        <v>45912.353472222225</v>
      </c>
      <c r="D2642" s="230">
        <v>45912.353472222225</v>
      </c>
      <c r="E2642" s="230">
        <v>45912.36041666667</v>
      </c>
      <c r="F2642" s="255">
        <f t="shared" si="42"/>
        <v>6.9444444452528842E-3</v>
      </c>
      <c r="G2642" s="1" t="s">
        <v>613</v>
      </c>
      <c r="I2642" s="1" t="s">
        <v>614</v>
      </c>
      <c r="J2642" s="1" t="s">
        <v>615</v>
      </c>
      <c r="K2642" s="1" t="s">
        <v>1311</v>
      </c>
      <c r="L2642" s="1" t="s">
        <v>617</v>
      </c>
      <c r="M2642" s="241" t="s">
        <v>656</v>
      </c>
      <c r="N2642" s="225" t="s">
        <v>1117</v>
      </c>
    </row>
    <row r="2643" spans="1:14" ht="57.6">
      <c r="A2643" s="1" t="s">
        <v>1218</v>
      </c>
      <c r="B2643" s="1" t="s">
        <v>1219</v>
      </c>
      <c r="C2643" s="230">
        <v>45912.520833333336</v>
      </c>
      <c r="D2643" s="230">
        <v>45912.520833333336</v>
      </c>
      <c r="E2643" s="230">
        <v>45912.680555555555</v>
      </c>
      <c r="F2643" s="255">
        <f t="shared" si="42"/>
        <v>0.15972222221898846</v>
      </c>
      <c r="G2643" s="1" t="s">
        <v>708</v>
      </c>
      <c r="I2643" s="1" t="s">
        <v>598</v>
      </c>
      <c r="J2643" s="1" t="s">
        <v>598</v>
      </c>
      <c r="K2643" s="123" t="s">
        <v>1305</v>
      </c>
      <c r="L2643" s="1" t="s">
        <v>627</v>
      </c>
      <c r="M2643" s="241" t="s">
        <v>710</v>
      </c>
      <c r="N2643" s="28" t="s">
        <v>1270</v>
      </c>
    </row>
    <row r="2644" spans="1:14" ht="57.6">
      <c r="A2644" s="1" t="s">
        <v>1218</v>
      </c>
      <c r="B2644" s="1" t="s">
        <v>666</v>
      </c>
      <c r="C2644" s="230">
        <v>45912.520833333336</v>
      </c>
      <c r="D2644" s="230">
        <v>45912.520833333336</v>
      </c>
      <c r="E2644" s="230">
        <v>45912.680555555555</v>
      </c>
      <c r="F2644" s="255">
        <f t="shared" si="42"/>
        <v>0.15972222221898846</v>
      </c>
      <c r="G2644" s="1" t="s">
        <v>708</v>
      </c>
      <c r="I2644" s="1" t="s">
        <v>598</v>
      </c>
      <c r="J2644" s="1" t="s">
        <v>598</v>
      </c>
      <c r="K2644" s="123" t="s">
        <v>1305</v>
      </c>
      <c r="L2644" s="1" t="s">
        <v>627</v>
      </c>
      <c r="M2644" s="241" t="s">
        <v>710</v>
      </c>
      <c r="N2644" s="28" t="s">
        <v>1270</v>
      </c>
    </row>
    <row r="2645" spans="1:14" ht="57.6">
      <c r="A2645" s="1" t="s">
        <v>1218</v>
      </c>
      <c r="B2645" s="1" t="s">
        <v>620</v>
      </c>
      <c r="C2645" s="230">
        <v>45912.520833333336</v>
      </c>
      <c r="D2645" s="230">
        <v>45912.520833333336</v>
      </c>
      <c r="E2645" s="230">
        <v>45912.680555555555</v>
      </c>
      <c r="F2645" s="255">
        <f t="shared" si="42"/>
        <v>0.15972222221898846</v>
      </c>
      <c r="G2645" s="1" t="s">
        <v>708</v>
      </c>
      <c r="I2645" s="1" t="s">
        <v>598</v>
      </c>
      <c r="J2645" s="1" t="s">
        <v>598</v>
      </c>
      <c r="K2645" s="123" t="s">
        <v>1305</v>
      </c>
      <c r="L2645" s="1" t="s">
        <v>627</v>
      </c>
      <c r="M2645" s="241" t="s">
        <v>710</v>
      </c>
      <c r="N2645" s="28" t="s">
        <v>1270</v>
      </c>
    </row>
    <row r="2646" spans="1:14" ht="57.6">
      <c r="A2646" s="1" t="s">
        <v>1218</v>
      </c>
      <c r="B2646" s="1" t="s">
        <v>636</v>
      </c>
      <c r="C2646" s="230">
        <v>45912.520833333336</v>
      </c>
      <c r="D2646" s="230">
        <v>45912.520833333336</v>
      </c>
      <c r="E2646" s="230">
        <v>45912.680555555555</v>
      </c>
      <c r="F2646" s="255">
        <f t="shared" si="42"/>
        <v>0.15972222221898846</v>
      </c>
      <c r="G2646" s="1" t="s">
        <v>708</v>
      </c>
      <c r="I2646" s="1" t="s">
        <v>598</v>
      </c>
      <c r="J2646" s="1" t="s">
        <v>598</v>
      </c>
      <c r="K2646" s="123" t="s">
        <v>1305</v>
      </c>
      <c r="L2646" s="1" t="s">
        <v>627</v>
      </c>
      <c r="M2646" s="241" t="s">
        <v>710</v>
      </c>
      <c r="N2646" s="28" t="s">
        <v>1270</v>
      </c>
    </row>
    <row r="2647" spans="1:14" ht="57.6">
      <c r="A2647" s="1" t="s">
        <v>1218</v>
      </c>
      <c r="B2647" s="1" t="s">
        <v>667</v>
      </c>
      <c r="C2647" s="230">
        <v>45912.520833333336</v>
      </c>
      <c r="D2647" s="230">
        <v>45912.520833333336</v>
      </c>
      <c r="E2647" s="230">
        <v>45912.680555555555</v>
      </c>
      <c r="F2647" s="255">
        <f t="shared" si="42"/>
        <v>0.15972222221898846</v>
      </c>
      <c r="G2647" s="1" t="s">
        <v>708</v>
      </c>
      <c r="I2647" s="1" t="s">
        <v>598</v>
      </c>
      <c r="J2647" s="1" t="s">
        <v>598</v>
      </c>
      <c r="K2647" s="123" t="s">
        <v>1305</v>
      </c>
      <c r="L2647" s="1" t="s">
        <v>627</v>
      </c>
      <c r="M2647" s="241" t="s">
        <v>710</v>
      </c>
      <c r="N2647" s="28" t="s">
        <v>1270</v>
      </c>
    </row>
    <row r="2648" spans="1:14">
      <c r="A2648" s="225" t="s">
        <v>729</v>
      </c>
      <c r="B2648" s="231" t="s">
        <v>730</v>
      </c>
      <c r="C2648" s="230">
        <v>45912.587500000001</v>
      </c>
      <c r="D2648" s="230">
        <v>45912.587500000001</v>
      </c>
      <c r="E2648" s="230">
        <v>45913.461805555555</v>
      </c>
      <c r="F2648" s="255">
        <f t="shared" si="42"/>
        <v>0.87430555555329192</v>
      </c>
      <c r="G2648" s="225" t="s">
        <v>637</v>
      </c>
      <c r="H2648" s="225" t="s">
        <v>644</v>
      </c>
      <c r="I2648" s="225" t="s">
        <v>645</v>
      </c>
      <c r="J2648" s="225" t="s">
        <v>646</v>
      </c>
      <c r="K2648" s="1" t="s">
        <v>1312</v>
      </c>
      <c r="L2648" s="1" t="s">
        <v>1313</v>
      </c>
      <c r="M2648" s="241" t="s">
        <v>618</v>
      </c>
      <c r="N2648" s="28" t="s">
        <v>1314</v>
      </c>
    </row>
    <row r="2649" spans="1:14">
      <c r="A2649" s="225" t="s">
        <v>729</v>
      </c>
      <c r="B2649" s="231" t="s">
        <v>732</v>
      </c>
      <c r="C2649" s="230">
        <v>45912.587500000001</v>
      </c>
      <c r="D2649" s="230">
        <v>45912.587500000001</v>
      </c>
      <c r="E2649" s="230">
        <v>45913.461805555555</v>
      </c>
      <c r="F2649" s="255">
        <f t="shared" si="42"/>
        <v>0.87430555555329192</v>
      </c>
      <c r="G2649" s="225" t="s">
        <v>637</v>
      </c>
      <c r="H2649" s="225" t="s">
        <v>644</v>
      </c>
      <c r="I2649" s="225" t="s">
        <v>645</v>
      </c>
      <c r="J2649" s="225" t="s">
        <v>646</v>
      </c>
      <c r="K2649" s="1" t="s">
        <v>1312</v>
      </c>
      <c r="L2649" s="1" t="s">
        <v>1313</v>
      </c>
      <c r="M2649" s="241" t="s">
        <v>618</v>
      </c>
      <c r="N2649" s="28" t="s">
        <v>1314</v>
      </c>
    </row>
    <row r="2650" spans="1:14">
      <c r="A2650" s="225" t="s">
        <v>729</v>
      </c>
      <c r="B2650" s="231" t="s">
        <v>733</v>
      </c>
      <c r="C2650" s="230">
        <v>45912.587500000001</v>
      </c>
      <c r="D2650" s="230">
        <v>45912.587500000001</v>
      </c>
      <c r="E2650" s="230">
        <v>45913.461805555555</v>
      </c>
      <c r="F2650" s="255">
        <f t="shared" si="42"/>
        <v>0.87430555555329192</v>
      </c>
      <c r="G2650" s="225" t="s">
        <v>637</v>
      </c>
      <c r="H2650" s="225" t="s">
        <v>644</v>
      </c>
      <c r="I2650" s="225" t="s">
        <v>645</v>
      </c>
      <c r="J2650" s="225" t="s">
        <v>646</v>
      </c>
      <c r="K2650" s="1" t="s">
        <v>1312</v>
      </c>
      <c r="L2650" s="1" t="s">
        <v>1313</v>
      </c>
      <c r="M2650" s="241" t="s">
        <v>618</v>
      </c>
      <c r="N2650" s="28" t="s">
        <v>1314</v>
      </c>
    </row>
    <row r="2651" spans="1:14">
      <c r="A2651" s="225" t="s">
        <v>729</v>
      </c>
      <c r="B2651" s="231" t="s">
        <v>734</v>
      </c>
      <c r="C2651" s="230">
        <v>45912.587500000001</v>
      </c>
      <c r="D2651" s="230">
        <v>45912.587500000001</v>
      </c>
      <c r="E2651" s="230">
        <v>45913.461805555555</v>
      </c>
      <c r="F2651" s="255">
        <f t="shared" si="42"/>
        <v>0.87430555555329192</v>
      </c>
      <c r="G2651" s="225" t="s">
        <v>637</v>
      </c>
      <c r="H2651" s="225" t="s">
        <v>644</v>
      </c>
      <c r="I2651" s="225" t="s">
        <v>645</v>
      </c>
      <c r="J2651" s="225" t="s">
        <v>646</v>
      </c>
      <c r="K2651" s="1" t="s">
        <v>1312</v>
      </c>
      <c r="L2651" s="1" t="s">
        <v>1313</v>
      </c>
      <c r="M2651" s="241" t="s">
        <v>618</v>
      </c>
      <c r="N2651" s="28" t="s">
        <v>1314</v>
      </c>
    </row>
    <row r="2652" spans="1:14">
      <c r="A2652" s="225" t="s">
        <v>729</v>
      </c>
      <c r="B2652" s="123" t="s">
        <v>735</v>
      </c>
      <c r="C2652" s="230">
        <v>45912.587500000001</v>
      </c>
      <c r="D2652" s="230">
        <v>45912.587500000001</v>
      </c>
      <c r="E2652" s="230">
        <v>45913.461805555555</v>
      </c>
      <c r="F2652" s="255">
        <f t="shared" si="42"/>
        <v>0.87430555555329192</v>
      </c>
      <c r="G2652" s="225" t="s">
        <v>637</v>
      </c>
      <c r="H2652" s="225" t="s">
        <v>644</v>
      </c>
      <c r="I2652" s="225" t="s">
        <v>645</v>
      </c>
      <c r="J2652" s="225" t="s">
        <v>646</v>
      </c>
      <c r="K2652" s="1" t="s">
        <v>1312</v>
      </c>
      <c r="L2652" s="1" t="s">
        <v>1313</v>
      </c>
      <c r="M2652" s="241" t="s">
        <v>618</v>
      </c>
      <c r="N2652" s="28" t="s">
        <v>1314</v>
      </c>
    </row>
    <row r="2653" spans="1:14">
      <c r="A2653" s="225" t="s">
        <v>729</v>
      </c>
      <c r="B2653" s="123" t="s">
        <v>736</v>
      </c>
      <c r="C2653" s="230">
        <v>45912.587500000001</v>
      </c>
      <c r="D2653" s="230">
        <v>45912.587500000001</v>
      </c>
      <c r="E2653" s="230">
        <v>45913.461805555555</v>
      </c>
      <c r="F2653" s="255">
        <f t="shared" si="42"/>
        <v>0.87430555555329192</v>
      </c>
      <c r="G2653" s="225" t="s">
        <v>637</v>
      </c>
      <c r="H2653" s="225" t="s">
        <v>644</v>
      </c>
      <c r="I2653" s="225" t="s">
        <v>645</v>
      </c>
      <c r="J2653" s="225" t="s">
        <v>646</v>
      </c>
      <c r="K2653" s="1" t="s">
        <v>1312</v>
      </c>
      <c r="L2653" s="1" t="s">
        <v>1313</v>
      </c>
      <c r="M2653" s="241" t="s">
        <v>618</v>
      </c>
      <c r="N2653" s="28" t="s">
        <v>1314</v>
      </c>
    </row>
    <row r="2654" spans="1:14">
      <c r="A2654" s="225" t="s">
        <v>729</v>
      </c>
      <c r="B2654" s="123" t="s">
        <v>737</v>
      </c>
      <c r="C2654" s="230">
        <v>45912.587500000001</v>
      </c>
      <c r="D2654" s="230">
        <v>45912.587500000001</v>
      </c>
      <c r="E2654" s="230">
        <v>45913.461805555555</v>
      </c>
      <c r="F2654" s="255">
        <f t="shared" si="42"/>
        <v>0.87430555555329192</v>
      </c>
      <c r="G2654" s="225" t="s">
        <v>637</v>
      </c>
      <c r="H2654" s="225" t="s">
        <v>644</v>
      </c>
      <c r="I2654" s="225" t="s">
        <v>645</v>
      </c>
      <c r="J2654" s="225" t="s">
        <v>646</v>
      </c>
      <c r="K2654" s="1" t="s">
        <v>1312</v>
      </c>
      <c r="L2654" s="1" t="s">
        <v>1313</v>
      </c>
      <c r="M2654" s="241" t="s">
        <v>618</v>
      </c>
      <c r="N2654" s="28" t="s">
        <v>1314</v>
      </c>
    </row>
    <row r="2655" spans="1:14">
      <c r="A2655" s="225" t="s">
        <v>729</v>
      </c>
      <c r="B2655" s="123" t="s">
        <v>738</v>
      </c>
      <c r="C2655" s="230">
        <v>45912.587500000001</v>
      </c>
      <c r="D2655" s="230">
        <v>45912.587500000001</v>
      </c>
      <c r="E2655" s="230">
        <v>45913.461805555555</v>
      </c>
      <c r="F2655" s="255">
        <f t="shared" si="42"/>
        <v>0.87430555555329192</v>
      </c>
      <c r="G2655" s="225" t="s">
        <v>637</v>
      </c>
      <c r="H2655" s="225" t="s">
        <v>644</v>
      </c>
      <c r="I2655" s="225" t="s">
        <v>645</v>
      </c>
      <c r="J2655" s="225" t="s">
        <v>646</v>
      </c>
      <c r="K2655" s="1" t="s">
        <v>1312</v>
      </c>
      <c r="L2655" s="1" t="s">
        <v>1313</v>
      </c>
      <c r="M2655" s="241" t="s">
        <v>618</v>
      </c>
      <c r="N2655" s="28" t="s">
        <v>1314</v>
      </c>
    </row>
    <row r="2656" spans="1:14">
      <c r="A2656" s="225" t="s">
        <v>729</v>
      </c>
      <c r="B2656" s="123" t="s">
        <v>739</v>
      </c>
      <c r="C2656" s="230">
        <v>45912.587500000001</v>
      </c>
      <c r="D2656" s="230">
        <v>45912.587500000001</v>
      </c>
      <c r="E2656" s="230">
        <v>45913.461805555555</v>
      </c>
      <c r="F2656" s="255">
        <f t="shared" si="42"/>
        <v>0.87430555555329192</v>
      </c>
      <c r="G2656" s="225" t="s">
        <v>637</v>
      </c>
      <c r="H2656" s="225" t="s">
        <v>644</v>
      </c>
      <c r="I2656" s="225" t="s">
        <v>645</v>
      </c>
      <c r="J2656" s="225" t="s">
        <v>646</v>
      </c>
      <c r="K2656" s="1" t="s">
        <v>1312</v>
      </c>
      <c r="L2656" s="1" t="s">
        <v>1313</v>
      </c>
      <c r="M2656" s="241" t="s">
        <v>618</v>
      </c>
      <c r="N2656" s="28" t="s">
        <v>1314</v>
      </c>
    </row>
    <row r="2657" spans="1:14">
      <c r="A2657" s="225" t="s">
        <v>729</v>
      </c>
      <c r="B2657" s="123" t="s">
        <v>740</v>
      </c>
      <c r="C2657" s="230">
        <v>45912.587500000001</v>
      </c>
      <c r="D2657" s="230">
        <v>45912.587500000001</v>
      </c>
      <c r="E2657" s="230">
        <v>45913.461805555555</v>
      </c>
      <c r="F2657" s="255">
        <f t="shared" ref="F2657:F2720" si="43">E2657-D2657</f>
        <v>0.87430555555329192</v>
      </c>
      <c r="G2657" s="225" t="s">
        <v>637</v>
      </c>
      <c r="H2657" s="225" t="s">
        <v>644</v>
      </c>
      <c r="I2657" s="225" t="s">
        <v>645</v>
      </c>
      <c r="J2657" s="225" t="s">
        <v>646</v>
      </c>
      <c r="K2657" s="1" t="s">
        <v>1312</v>
      </c>
      <c r="L2657" s="1" t="s">
        <v>1313</v>
      </c>
      <c r="M2657" s="241" t="s">
        <v>618</v>
      </c>
      <c r="N2657" s="28" t="s">
        <v>1314</v>
      </c>
    </row>
    <row r="2658" spans="1:14">
      <c r="A2658" s="225" t="s">
        <v>729</v>
      </c>
      <c r="B2658" s="123" t="s">
        <v>741</v>
      </c>
      <c r="C2658" s="230">
        <v>45912.587500000001</v>
      </c>
      <c r="D2658" s="230">
        <v>45912.587500000001</v>
      </c>
      <c r="E2658" s="230">
        <v>45913.461805555555</v>
      </c>
      <c r="F2658" s="255">
        <f t="shared" si="43"/>
        <v>0.87430555555329192</v>
      </c>
      <c r="G2658" s="225" t="s">
        <v>637</v>
      </c>
      <c r="H2658" s="225" t="s">
        <v>644</v>
      </c>
      <c r="I2658" s="225" t="s">
        <v>645</v>
      </c>
      <c r="J2658" s="225" t="s">
        <v>646</v>
      </c>
      <c r="K2658" s="1" t="s">
        <v>1312</v>
      </c>
      <c r="L2658" s="1" t="s">
        <v>1313</v>
      </c>
      <c r="M2658" s="241" t="s">
        <v>618</v>
      </c>
      <c r="N2658" s="28" t="s">
        <v>1314</v>
      </c>
    </row>
    <row r="2659" spans="1:14">
      <c r="A2659" s="225" t="s">
        <v>729</v>
      </c>
      <c r="B2659" s="123" t="s">
        <v>742</v>
      </c>
      <c r="C2659" s="230">
        <v>45912.587500000001</v>
      </c>
      <c r="D2659" s="230">
        <v>45912.587500000001</v>
      </c>
      <c r="E2659" s="230">
        <v>45913.461805555555</v>
      </c>
      <c r="F2659" s="255">
        <f t="shared" si="43"/>
        <v>0.87430555555329192</v>
      </c>
      <c r="G2659" s="225" t="s">
        <v>637</v>
      </c>
      <c r="H2659" s="225" t="s">
        <v>644</v>
      </c>
      <c r="I2659" s="225" t="s">
        <v>645</v>
      </c>
      <c r="J2659" s="225" t="s">
        <v>646</v>
      </c>
      <c r="K2659" s="1" t="s">
        <v>1312</v>
      </c>
      <c r="L2659" s="1" t="s">
        <v>1313</v>
      </c>
      <c r="M2659" s="241" t="s">
        <v>618</v>
      </c>
      <c r="N2659" s="28" t="s">
        <v>1314</v>
      </c>
    </row>
    <row r="2660" spans="1:14">
      <c r="A2660" s="225" t="s">
        <v>729</v>
      </c>
      <c r="B2660" s="123" t="s">
        <v>743</v>
      </c>
      <c r="C2660" s="230">
        <v>45912.587500000001</v>
      </c>
      <c r="D2660" s="230">
        <v>45912.587500000001</v>
      </c>
      <c r="E2660" s="230">
        <v>45913.461805555555</v>
      </c>
      <c r="F2660" s="255">
        <f t="shared" si="43"/>
        <v>0.87430555555329192</v>
      </c>
      <c r="G2660" s="225" t="s">
        <v>637</v>
      </c>
      <c r="H2660" s="225" t="s">
        <v>644</v>
      </c>
      <c r="I2660" s="225" t="s">
        <v>645</v>
      </c>
      <c r="J2660" s="225" t="s">
        <v>646</v>
      </c>
      <c r="K2660" s="1" t="s">
        <v>1312</v>
      </c>
      <c r="L2660" s="1" t="s">
        <v>1313</v>
      </c>
      <c r="M2660" s="241" t="s">
        <v>618</v>
      </c>
      <c r="N2660" s="28" t="s">
        <v>1314</v>
      </c>
    </row>
    <row r="2661" spans="1:14">
      <c r="A2661" s="225" t="s">
        <v>729</v>
      </c>
      <c r="B2661" s="123" t="s">
        <v>744</v>
      </c>
      <c r="C2661" s="230">
        <v>45912.587500000001</v>
      </c>
      <c r="D2661" s="230">
        <v>45912.587500000001</v>
      </c>
      <c r="E2661" s="230">
        <v>45913.461805555555</v>
      </c>
      <c r="F2661" s="255">
        <f t="shared" si="43"/>
        <v>0.87430555555329192</v>
      </c>
      <c r="G2661" s="225" t="s">
        <v>637</v>
      </c>
      <c r="H2661" s="225" t="s">
        <v>644</v>
      </c>
      <c r="I2661" s="225" t="s">
        <v>645</v>
      </c>
      <c r="J2661" s="225" t="s">
        <v>646</v>
      </c>
      <c r="K2661" s="1" t="s">
        <v>1312</v>
      </c>
      <c r="L2661" s="1" t="s">
        <v>1313</v>
      </c>
      <c r="M2661" s="241" t="s">
        <v>618</v>
      </c>
      <c r="N2661" s="28" t="s">
        <v>1314</v>
      </c>
    </row>
    <row r="2662" spans="1:14">
      <c r="A2662" s="225" t="s">
        <v>729</v>
      </c>
      <c r="B2662" s="123" t="s">
        <v>745</v>
      </c>
      <c r="C2662" s="230">
        <v>45912.587500000001</v>
      </c>
      <c r="D2662" s="230">
        <v>45912.587500000001</v>
      </c>
      <c r="E2662" s="230">
        <v>45913.461805555555</v>
      </c>
      <c r="F2662" s="255">
        <f t="shared" si="43"/>
        <v>0.87430555555329192</v>
      </c>
      <c r="G2662" s="225" t="s">
        <v>637</v>
      </c>
      <c r="H2662" s="225" t="s">
        <v>644</v>
      </c>
      <c r="I2662" s="225" t="s">
        <v>645</v>
      </c>
      <c r="J2662" s="225" t="s">
        <v>646</v>
      </c>
      <c r="K2662" s="1" t="s">
        <v>1312</v>
      </c>
      <c r="L2662" s="1" t="s">
        <v>1313</v>
      </c>
      <c r="M2662" s="241" t="s">
        <v>618</v>
      </c>
      <c r="N2662" s="28" t="s">
        <v>1314</v>
      </c>
    </row>
    <row r="2663" spans="1:14">
      <c r="A2663" s="225" t="s">
        <v>729</v>
      </c>
      <c r="B2663" s="123" t="s">
        <v>746</v>
      </c>
      <c r="C2663" s="230">
        <v>45912.587500000001</v>
      </c>
      <c r="D2663" s="230">
        <v>45912.587500000001</v>
      </c>
      <c r="E2663" s="230">
        <v>45913.461805555555</v>
      </c>
      <c r="F2663" s="255">
        <f t="shared" si="43"/>
        <v>0.87430555555329192</v>
      </c>
      <c r="G2663" s="225" t="s">
        <v>637</v>
      </c>
      <c r="H2663" s="225" t="s">
        <v>644</v>
      </c>
      <c r="I2663" s="225" t="s">
        <v>645</v>
      </c>
      <c r="J2663" s="225" t="s">
        <v>646</v>
      </c>
      <c r="K2663" s="1" t="s">
        <v>1312</v>
      </c>
      <c r="L2663" s="1" t="s">
        <v>1313</v>
      </c>
      <c r="M2663" s="241" t="s">
        <v>618</v>
      </c>
      <c r="N2663" s="28" t="s">
        <v>1314</v>
      </c>
    </row>
    <row r="2664" spans="1:14">
      <c r="A2664" s="225" t="s">
        <v>729</v>
      </c>
      <c r="B2664" s="123" t="s">
        <v>747</v>
      </c>
      <c r="C2664" s="230">
        <v>45912.587500000001</v>
      </c>
      <c r="D2664" s="230">
        <v>45912.587500000001</v>
      </c>
      <c r="E2664" s="230">
        <v>45913.461805555555</v>
      </c>
      <c r="F2664" s="255">
        <f t="shared" si="43"/>
        <v>0.87430555555329192</v>
      </c>
      <c r="G2664" s="225" t="s">
        <v>637</v>
      </c>
      <c r="H2664" s="225" t="s">
        <v>644</v>
      </c>
      <c r="I2664" s="225" t="s">
        <v>645</v>
      </c>
      <c r="J2664" s="225" t="s">
        <v>646</v>
      </c>
      <c r="K2664" s="1" t="s">
        <v>1312</v>
      </c>
      <c r="L2664" s="1" t="s">
        <v>1313</v>
      </c>
      <c r="M2664" s="241" t="s">
        <v>618</v>
      </c>
      <c r="N2664" s="28" t="s">
        <v>1314</v>
      </c>
    </row>
    <row r="2665" spans="1:14">
      <c r="A2665" s="225" t="s">
        <v>668</v>
      </c>
      <c r="B2665" s="123" t="s">
        <v>669</v>
      </c>
      <c r="C2665" s="230">
        <v>45912.59097222222</v>
      </c>
      <c r="D2665" s="230">
        <v>45912.59097222222</v>
      </c>
      <c r="E2665" s="230">
        <v>45912.631944444445</v>
      </c>
      <c r="F2665" s="255">
        <f t="shared" si="43"/>
        <v>4.0972222224809229E-2</v>
      </c>
      <c r="G2665" s="225" t="s">
        <v>637</v>
      </c>
      <c r="H2665" s="225" t="s">
        <v>644</v>
      </c>
      <c r="I2665" s="225" t="s">
        <v>770</v>
      </c>
      <c r="J2665" s="225" t="s">
        <v>771</v>
      </c>
      <c r="K2665" s="1" t="s">
        <v>1315</v>
      </c>
      <c r="L2665" s="1" t="s">
        <v>773</v>
      </c>
      <c r="M2665" s="241" t="s">
        <v>821</v>
      </c>
      <c r="N2665" s="28" t="s">
        <v>1316</v>
      </c>
    </row>
    <row r="2666" spans="1:14">
      <c r="A2666" s="225" t="s">
        <v>668</v>
      </c>
      <c r="B2666" s="123" t="s">
        <v>670</v>
      </c>
      <c r="C2666" s="230">
        <v>45912.59097222222</v>
      </c>
      <c r="D2666" s="230">
        <v>45912.59097222222</v>
      </c>
      <c r="E2666" s="230">
        <v>45912.631944444445</v>
      </c>
      <c r="F2666" s="255">
        <f t="shared" si="43"/>
        <v>4.0972222224809229E-2</v>
      </c>
      <c r="G2666" s="225" t="s">
        <v>637</v>
      </c>
      <c r="H2666" s="225" t="s">
        <v>644</v>
      </c>
      <c r="I2666" s="225" t="s">
        <v>770</v>
      </c>
      <c r="J2666" s="225" t="s">
        <v>771</v>
      </c>
      <c r="K2666" s="1" t="s">
        <v>1315</v>
      </c>
      <c r="L2666" s="1" t="s">
        <v>773</v>
      </c>
      <c r="M2666" s="241" t="s">
        <v>821</v>
      </c>
      <c r="N2666" s="28" t="s">
        <v>1316</v>
      </c>
    </row>
    <row r="2667" spans="1:14">
      <c r="A2667" s="225" t="s">
        <v>668</v>
      </c>
      <c r="B2667" s="123" t="s">
        <v>671</v>
      </c>
      <c r="C2667" s="230">
        <v>45912.59097222222</v>
      </c>
      <c r="D2667" s="230">
        <v>45912.59097222222</v>
      </c>
      <c r="E2667" s="230">
        <v>45912.631944444445</v>
      </c>
      <c r="F2667" s="255">
        <f t="shared" si="43"/>
        <v>4.0972222224809229E-2</v>
      </c>
      <c r="G2667" s="225" t="s">
        <v>637</v>
      </c>
      <c r="H2667" s="225" t="s">
        <v>644</v>
      </c>
      <c r="I2667" s="225" t="s">
        <v>770</v>
      </c>
      <c r="J2667" s="225" t="s">
        <v>771</v>
      </c>
      <c r="K2667" s="1" t="s">
        <v>1315</v>
      </c>
      <c r="L2667" s="1" t="s">
        <v>773</v>
      </c>
      <c r="M2667" s="241" t="s">
        <v>821</v>
      </c>
      <c r="N2667" s="28" t="s">
        <v>1316</v>
      </c>
    </row>
    <row r="2668" spans="1:14">
      <c r="A2668" s="225" t="s">
        <v>668</v>
      </c>
      <c r="B2668" s="123" t="s">
        <v>672</v>
      </c>
      <c r="C2668" s="230">
        <v>45912.59097222222</v>
      </c>
      <c r="D2668" s="230">
        <v>45912.59097222222</v>
      </c>
      <c r="E2668" s="230">
        <v>45912.631944444445</v>
      </c>
      <c r="F2668" s="255">
        <f t="shared" si="43"/>
        <v>4.0972222224809229E-2</v>
      </c>
      <c r="G2668" s="225" t="s">
        <v>637</v>
      </c>
      <c r="H2668" s="225" t="s">
        <v>644</v>
      </c>
      <c r="I2668" s="225" t="s">
        <v>770</v>
      </c>
      <c r="J2668" s="225" t="s">
        <v>771</v>
      </c>
      <c r="K2668" s="1" t="s">
        <v>1315</v>
      </c>
      <c r="L2668" s="1" t="s">
        <v>773</v>
      </c>
      <c r="M2668" s="241" t="s">
        <v>821</v>
      </c>
      <c r="N2668" s="28" t="s">
        <v>1316</v>
      </c>
    </row>
    <row r="2669" spans="1:14">
      <c r="A2669" s="225" t="s">
        <v>668</v>
      </c>
      <c r="B2669" s="123" t="s">
        <v>673</v>
      </c>
      <c r="C2669" s="230">
        <v>45912.59097222222</v>
      </c>
      <c r="D2669" s="230">
        <v>45912.59097222222</v>
      </c>
      <c r="E2669" s="230">
        <v>45912.631944444445</v>
      </c>
      <c r="F2669" s="255">
        <f t="shared" si="43"/>
        <v>4.0972222224809229E-2</v>
      </c>
      <c r="G2669" s="225" t="s">
        <v>637</v>
      </c>
      <c r="H2669" s="225" t="s">
        <v>644</v>
      </c>
      <c r="I2669" s="225" t="s">
        <v>770</v>
      </c>
      <c r="J2669" s="225" t="s">
        <v>771</v>
      </c>
      <c r="K2669" s="1" t="s">
        <v>1315</v>
      </c>
      <c r="L2669" s="1" t="s">
        <v>773</v>
      </c>
      <c r="M2669" s="241" t="s">
        <v>821</v>
      </c>
      <c r="N2669" s="28" t="s">
        <v>1316</v>
      </c>
    </row>
    <row r="2670" spans="1:14">
      <c r="A2670" s="225" t="s">
        <v>668</v>
      </c>
      <c r="B2670" s="123" t="s">
        <v>674</v>
      </c>
      <c r="C2670" s="230">
        <v>45912.59097222222</v>
      </c>
      <c r="D2670" s="230">
        <v>45912.59097222222</v>
      </c>
      <c r="E2670" s="230">
        <v>45912.631944444445</v>
      </c>
      <c r="F2670" s="255">
        <f t="shared" si="43"/>
        <v>4.0972222224809229E-2</v>
      </c>
      <c r="G2670" s="225" t="s">
        <v>637</v>
      </c>
      <c r="H2670" s="225" t="s">
        <v>644</v>
      </c>
      <c r="I2670" s="225" t="s">
        <v>770</v>
      </c>
      <c r="J2670" s="225" t="s">
        <v>771</v>
      </c>
      <c r="K2670" s="1" t="s">
        <v>1315</v>
      </c>
      <c r="L2670" s="1" t="s">
        <v>773</v>
      </c>
      <c r="M2670" s="241" t="s">
        <v>821</v>
      </c>
      <c r="N2670" s="28" t="s">
        <v>1316</v>
      </c>
    </row>
    <row r="2671" spans="1:14">
      <c r="A2671" s="225" t="s">
        <v>668</v>
      </c>
      <c r="B2671" s="123" t="s">
        <v>675</v>
      </c>
      <c r="C2671" s="230">
        <v>45912.59097222222</v>
      </c>
      <c r="D2671" s="230">
        <v>45912.59097222222</v>
      </c>
      <c r="E2671" s="230">
        <v>45912.631944444445</v>
      </c>
      <c r="F2671" s="255">
        <f t="shared" si="43"/>
        <v>4.0972222224809229E-2</v>
      </c>
      <c r="G2671" s="225" t="s">
        <v>637</v>
      </c>
      <c r="H2671" s="225" t="s">
        <v>644</v>
      </c>
      <c r="I2671" s="225" t="s">
        <v>770</v>
      </c>
      <c r="J2671" s="225" t="s">
        <v>771</v>
      </c>
      <c r="K2671" s="1" t="s">
        <v>1315</v>
      </c>
      <c r="L2671" s="1" t="s">
        <v>773</v>
      </c>
      <c r="M2671" s="241" t="s">
        <v>821</v>
      </c>
      <c r="N2671" s="28" t="s">
        <v>1316</v>
      </c>
    </row>
    <row r="2672" spans="1:14">
      <c r="A2672" s="225" t="s">
        <v>668</v>
      </c>
      <c r="B2672" s="123" t="s">
        <v>676</v>
      </c>
      <c r="C2672" s="230">
        <v>45912.59097222222</v>
      </c>
      <c r="D2672" s="230">
        <v>45912.59097222222</v>
      </c>
      <c r="E2672" s="230">
        <v>45912.631944444445</v>
      </c>
      <c r="F2672" s="255">
        <f t="shared" si="43"/>
        <v>4.0972222224809229E-2</v>
      </c>
      <c r="G2672" s="225" t="s">
        <v>637</v>
      </c>
      <c r="H2672" s="225" t="s">
        <v>644</v>
      </c>
      <c r="I2672" s="225" t="s">
        <v>770</v>
      </c>
      <c r="J2672" s="225" t="s">
        <v>771</v>
      </c>
      <c r="K2672" s="1" t="s">
        <v>1315</v>
      </c>
      <c r="L2672" s="1" t="s">
        <v>773</v>
      </c>
      <c r="M2672" s="241" t="s">
        <v>821</v>
      </c>
      <c r="N2672" s="28" t="s">
        <v>1316</v>
      </c>
    </row>
    <row r="2673" spans="1:14">
      <c r="A2673" s="225" t="s">
        <v>668</v>
      </c>
      <c r="B2673" s="123" t="s">
        <v>677</v>
      </c>
      <c r="C2673" s="230">
        <v>45912.59097222222</v>
      </c>
      <c r="D2673" s="230">
        <v>45912.59097222222</v>
      </c>
      <c r="E2673" s="230">
        <v>45912.631944444445</v>
      </c>
      <c r="F2673" s="255">
        <f t="shared" si="43"/>
        <v>4.0972222224809229E-2</v>
      </c>
      <c r="G2673" s="225" t="s">
        <v>637</v>
      </c>
      <c r="H2673" s="225" t="s">
        <v>644</v>
      </c>
      <c r="I2673" s="225" t="s">
        <v>770</v>
      </c>
      <c r="J2673" s="225" t="s">
        <v>771</v>
      </c>
      <c r="K2673" s="1" t="s">
        <v>1315</v>
      </c>
      <c r="L2673" s="1" t="s">
        <v>773</v>
      </c>
      <c r="M2673" s="241" t="s">
        <v>821</v>
      </c>
      <c r="N2673" s="28" t="s">
        <v>1316</v>
      </c>
    </row>
    <row r="2674" spans="1:14">
      <c r="A2674" s="225" t="s">
        <v>668</v>
      </c>
      <c r="B2674" s="123" t="s">
        <v>678</v>
      </c>
      <c r="C2674" s="230">
        <v>45912.59097222222</v>
      </c>
      <c r="D2674" s="230">
        <v>45912.59097222222</v>
      </c>
      <c r="E2674" s="230">
        <v>45912.631944444445</v>
      </c>
      <c r="F2674" s="255">
        <f t="shared" si="43"/>
        <v>4.0972222224809229E-2</v>
      </c>
      <c r="G2674" s="225" t="s">
        <v>637</v>
      </c>
      <c r="H2674" s="225" t="s">
        <v>644</v>
      </c>
      <c r="I2674" s="225" t="s">
        <v>770</v>
      </c>
      <c r="J2674" s="225" t="s">
        <v>771</v>
      </c>
      <c r="K2674" s="1" t="s">
        <v>1315</v>
      </c>
      <c r="L2674" s="1" t="s">
        <v>773</v>
      </c>
      <c r="M2674" s="241" t="s">
        <v>821</v>
      </c>
      <c r="N2674" s="28" t="s">
        <v>1316</v>
      </c>
    </row>
    <row r="2675" spans="1:14">
      <c r="A2675" s="225" t="s">
        <v>668</v>
      </c>
      <c r="B2675" s="123" t="s">
        <v>679</v>
      </c>
      <c r="C2675" s="230">
        <v>45912.59097222222</v>
      </c>
      <c r="D2675" s="230">
        <v>45912.59097222222</v>
      </c>
      <c r="E2675" s="230">
        <v>45912.631944444445</v>
      </c>
      <c r="F2675" s="255">
        <f t="shared" si="43"/>
        <v>4.0972222224809229E-2</v>
      </c>
      <c r="G2675" s="225" t="s">
        <v>637</v>
      </c>
      <c r="H2675" s="225" t="s">
        <v>644</v>
      </c>
      <c r="I2675" s="225" t="s">
        <v>770</v>
      </c>
      <c r="J2675" s="225" t="s">
        <v>771</v>
      </c>
      <c r="K2675" s="1" t="s">
        <v>1315</v>
      </c>
      <c r="L2675" s="1" t="s">
        <v>773</v>
      </c>
      <c r="M2675" s="241" t="s">
        <v>821</v>
      </c>
      <c r="N2675" s="28" t="s">
        <v>1316</v>
      </c>
    </row>
    <row r="2676" spans="1:14">
      <c r="A2676" s="225" t="s">
        <v>668</v>
      </c>
      <c r="B2676" s="123" t="s">
        <v>680</v>
      </c>
      <c r="C2676" s="230">
        <v>45912.59097222222</v>
      </c>
      <c r="D2676" s="230">
        <v>45912.59097222222</v>
      </c>
      <c r="E2676" s="230">
        <v>45912.631944444445</v>
      </c>
      <c r="F2676" s="255">
        <f t="shared" si="43"/>
        <v>4.0972222224809229E-2</v>
      </c>
      <c r="G2676" s="225" t="s">
        <v>637</v>
      </c>
      <c r="H2676" s="225" t="s">
        <v>644</v>
      </c>
      <c r="I2676" s="225" t="s">
        <v>770</v>
      </c>
      <c r="J2676" s="225" t="s">
        <v>771</v>
      </c>
      <c r="K2676" s="1" t="s">
        <v>1315</v>
      </c>
      <c r="L2676" s="1" t="s">
        <v>773</v>
      </c>
      <c r="M2676" s="241" t="s">
        <v>821</v>
      </c>
      <c r="N2676" s="28" t="s">
        <v>1316</v>
      </c>
    </row>
    <row r="2677" spans="1:14">
      <c r="A2677" s="225" t="s">
        <v>668</v>
      </c>
      <c r="B2677" s="123" t="s">
        <v>681</v>
      </c>
      <c r="C2677" s="230">
        <v>45912.59097222222</v>
      </c>
      <c r="D2677" s="230">
        <v>45912.59097222222</v>
      </c>
      <c r="E2677" s="230">
        <v>45912.631944444445</v>
      </c>
      <c r="F2677" s="255">
        <f t="shared" si="43"/>
        <v>4.0972222224809229E-2</v>
      </c>
      <c r="G2677" s="225" t="s">
        <v>637</v>
      </c>
      <c r="H2677" s="225" t="s">
        <v>644</v>
      </c>
      <c r="I2677" s="225" t="s">
        <v>770</v>
      </c>
      <c r="J2677" s="225" t="s">
        <v>771</v>
      </c>
      <c r="K2677" s="1" t="s">
        <v>1315</v>
      </c>
      <c r="L2677" s="1" t="s">
        <v>773</v>
      </c>
      <c r="M2677" s="241" t="s">
        <v>821</v>
      </c>
      <c r="N2677" s="28" t="s">
        <v>1316</v>
      </c>
    </row>
    <row r="2678" spans="1:14">
      <c r="A2678" s="225" t="s">
        <v>668</v>
      </c>
      <c r="B2678" s="123" t="s">
        <v>682</v>
      </c>
      <c r="C2678" s="230">
        <v>45912.59097222222</v>
      </c>
      <c r="D2678" s="230">
        <v>45912.59097222222</v>
      </c>
      <c r="E2678" s="230">
        <v>45912.631944444445</v>
      </c>
      <c r="F2678" s="255">
        <f t="shared" si="43"/>
        <v>4.0972222224809229E-2</v>
      </c>
      <c r="G2678" s="225" t="s">
        <v>637</v>
      </c>
      <c r="H2678" s="225" t="s">
        <v>644</v>
      </c>
      <c r="I2678" s="225" t="s">
        <v>770</v>
      </c>
      <c r="J2678" s="225" t="s">
        <v>771</v>
      </c>
      <c r="K2678" s="1" t="s">
        <v>1315</v>
      </c>
      <c r="L2678" s="1" t="s">
        <v>773</v>
      </c>
      <c r="M2678" s="241" t="s">
        <v>821</v>
      </c>
      <c r="N2678" s="28" t="s">
        <v>1316</v>
      </c>
    </row>
    <row r="2679" spans="1:14">
      <c r="A2679" s="225" t="s">
        <v>668</v>
      </c>
      <c r="B2679" s="123" t="s">
        <v>683</v>
      </c>
      <c r="C2679" s="230">
        <v>45912.59097222222</v>
      </c>
      <c r="D2679" s="230">
        <v>45912.59097222222</v>
      </c>
      <c r="E2679" s="230">
        <v>45912.631944444445</v>
      </c>
      <c r="F2679" s="255">
        <f t="shared" si="43"/>
        <v>4.0972222224809229E-2</v>
      </c>
      <c r="G2679" s="225" t="s">
        <v>637</v>
      </c>
      <c r="H2679" s="225" t="s">
        <v>644</v>
      </c>
      <c r="I2679" s="225" t="s">
        <v>770</v>
      </c>
      <c r="J2679" s="225" t="s">
        <v>771</v>
      </c>
      <c r="K2679" s="1" t="s">
        <v>1315</v>
      </c>
      <c r="L2679" s="1" t="s">
        <v>773</v>
      </c>
      <c r="M2679" s="241" t="s">
        <v>821</v>
      </c>
      <c r="N2679" s="28" t="s">
        <v>1316</v>
      </c>
    </row>
    <row r="2680" spans="1:14">
      <c r="A2680" s="225" t="s">
        <v>668</v>
      </c>
      <c r="B2680" s="123" t="s">
        <v>684</v>
      </c>
      <c r="C2680" s="230">
        <v>45912.59097222222</v>
      </c>
      <c r="D2680" s="230">
        <v>45912.59097222222</v>
      </c>
      <c r="E2680" s="230">
        <v>45912.631944444445</v>
      </c>
      <c r="F2680" s="255">
        <f t="shared" si="43"/>
        <v>4.0972222224809229E-2</v>
      </c>
      <c r="G2680" s="225" t="s">
        <v>637</v>
      </c>
      <c r="H2680" s="225" t="s">
        <v>644</v>
      </c>
      <c r="I2680" s="225" t="s">
        <v>770</v>
      </c>
      <c r="J2680" s="225" t="s">
        <v>771</v>
      </c>
      <c r="K2680" s="1" t="s">
        <v>1315</v>
      </c>
      <c r="L2680" s="1" t="s">
        <v>773</v>
      </c>
      <c r="M2680" s="241" t="s">
        <v>821</v>
      </c>
      <c r="N2680" s="28" t="s">
        <v>1316</v>
      </c>
    </row>
    <row r="2681" spans="1:14">
      <c r="A2681" s="225" t="s">
        <v>668</v>
      </c>
      <c r="B2681" s="123" t="s">
        <v>685</v>
      </c>
      <c r="C2681" s="230">
        <v>45912.59097222222</v>
      </c>
      <c r="D2681" s="230">
        <v>45912.59097222222</v>
      </c>
      <c r="E2681" s="230">
        <v>45912.631944444445</v>
      </c>
      <c r="F2681" s="255">
        <f t="shared" si="43"/>
        <v>4.0972222224809229E-2</v>
      </c>
      <c r="G2681" s="225" t="s">
        <v>637</v>
      </c>
      <c r="H2681" s="225" t="s">
        <v>644</v>
      </c>
      <c r="I2681" s="225" t="s">
        <v>770</v>
      </c>
      <c r="J2681" s="225" t="s">
        <v>771</v>
      </c>
      <c r="K2681" s="1" t="s">
        <v>1315</v>
      </c>
      <c r="L2681" s="1" t="s">
        <v>773</v>
      </c>
      <c r="M2681" s="241" t="s">
        <v>821</v>
      </c>
      <c r="N2681" s="28" t="s">
        <v>1316</v>
      </c>
    </row>
    <row r="2682" spans="1:14">
      <c r="A2682" s="225" t="s">
        <v>668</v>
      </c>
      <c r="B2682" s="123" t="s">
        <v>686</v>
      </c>
      <c r="C2682" s="230">
        <v>45912.59097222222</v>
      </c>
      <c r="D2682" s="230">
        <v>45912.59097222222</v>
      </c>
      <c r="E2682" s="230">
        <v>45912.631944444445</v>
      </c>
      <c r="F2682" s="255">
        <f t="shared" si="43"/>
        <v>4.0972222224809229E-2</v>
      </c>
      <c r="G2682" s="225" t="s">
        <v>637</v>
      </c>
      <c r="H2682" s="225" t="s">
        <v>644</v>
      </c>
      <c r="I2682" s="225" t="s">
        <v>770</v>
      </c>
      <c r="J2682" s="225" t="s">
        <v>771</v>
      </c>
      <c r="K2682" s="1" t="s">
        <v>1315</v>
      </c>
      <c r="L2682" s="1" t="s">
        <v>773</v>
      </c>
      <c r="M2682" s="241" t="s">
        <v>821</v>
      </c>
      <c r="N2682" s="28" t="s">
        <v>1316</v>
      </c>
    </row>
    <row r="2683" spans="1:14">
      <c r="A2683" s="225" t="s">
        <v>668</v>
      </c>
      <c r="B2683" s="123" t="s">
        <v>687</v>
      </c>
      <c r="C2683" s="230">
        <v>45912.59097222222</v>
      </c>
      <c r="D2683" s="230">
        <v>45912.59097222222</v>
      </c>
      <c r="E2683" s="230">
        <v>45912.631944444445</v>
      </c>
      <c r="F2683" s="255">
        <f t="shared" si="43"/>
        <v>4.0972222224809229E-2</v>
      </c>
      <c r="G2683" s="225" t="s">
        <v>637</v>
      </c>
      <c r="H2683" s="225" t="s">
        <v>644</v>
      </c>
      <c r="I2683" s="225" t="s">
        <v>770</v>
      </c>
      <c r="J2683" s="225" t="s">
        <v>771</v>
      </c>
      <c r="K2683" s="1" t="s">
        <v>1315</v>
      </c>
      <c r="L2683" s="1" t="s">
        <v>773</v>
      </c>
      <c r="M2683" s="241" t="s">
        <v>821</v>
      </c>
      <c r="N2683" s="28" t="s">
        <v>1316</v>
      </c>
    </row>
    <row r="2684" spans="1:14">
      <c r="A2684" s="225" t="s">
        <v>668</v>
      </c>
      <c r="B2684" s="123" t="s">
        <v>688</v>
      </c>
      <c r="C2684" s="230">
        <v>45912.59097222222</v>
      </c>
      <c r="D2684" s="230">
        <v>45912.59097222222</v>
      </c>
      <c r="E2684" s="230">
        <v>45912.631944444445</v>
      </c>
      <c r="F2684" s="255">
        <f t="shared" si="43"/>
        <v>4.0972222224809229E-2</v>
      </c>
      <c r="G2684" s="225" t="s">
        <v>637</v>
      </c>
      <c r="H2684" s="225" t="s">
        <v>644</v>
      </c>
      <c r="I2684" s="225" t="s">
        <v>770</v>
      </c>
      <c r="J2684" s="225" t="s">
        <v>771</v>
      </c>
      <c r="K2684" s="1" t="s">
        <v>1315</v>
      </c>
      <c r="L2684" s="1" t="s">
        <v>773</v>
      </c>
      <c r="M2684" s="241" t="s">
        <v>821</v>
      </c>
      <c r="N2684" s="28" t="s">
        <v>1316</v>
      </c>
    </row>
    <row r="2685" spans="1:14">
      <c r="A2685" s="225" t="s">
        <v>668</v>
      </c>
      <c r="B2685" s="123" t="s">
        <v>689</v>
      </c>
      <c r="C2685" s="230">
        <v>45912.59097222222</v>
      </c>
      <c r="D2685" s="230">
        <v>45912.59097222222</v>
      </c>
      <c r="E2685" s="230">
        <v>45912.631944444445</v>
      </c>
      <c r="F2685" s="255">
        <f t="shared" si="43"/>
        <v>4.0972222224809229E-2</v>
      </c>
      <c r="G2685" s="225" t="s">
        <v>637</v>
      </c>
      <c r="H2685" s="225" t="s">
        <v>644</v>
      </c>
      <c r="I2685" s="225" t="s">
        <v>770</v>
      </c>
      <c r="J2685" s="225" t="s">
        <v>771</v>
      </c>
      <c r="K2685" s="1" t="s">
        <v>1315</v>
      </c>
      <c r="L2685" s="1" t="s">
        <v>773</v>
      </c>
      <c r="M2685" s="241" t="s">
        <v>821</v>
      </c>
      <c r="N2685" s="28" t="s">
        <v>1316</v>
      </c>
    </row>
    <row r="2686" spans="1:14">
      <c r="A2686" s="225" t="s">
        <v>668</v>
      </c>
      <c r="B2686" s="123" t="s">
        <v>690</v>
      </c>
      <c r="C2686" s="230">
        <v>45912.59097222222</v>
      </c>
      <c r="D2686" s="230">
        <v>45912.59097222222</v>
      </c>
      <c r="E2686" s="230">
        <v>45912.631944444445</v>
      </c>
      <c r="F2686" s="255">
        <f t="shared" si="43"/>
        <v>4.0972222224809229E-2</v>
      </c>
      <c r="G2686" s="225" t="s">
        <v>637</v>
      </c>
      <c r="H2686" s="225" t="s">
        <v>644</v>
      </c>
      <c r="I2686" s="225" t="s">
        <v>770</v>
      </c>
      <c r="J2686" s="225" t="s">
        <v>771</v>
      </c>
      <c r="K2686" s="1" t="s">
        <v>1315</v>
      </c>
      <c r="L2686" s="1" t="s">
        <v>773</v>
      </c>
      <c r="M2686" s="241" t="s">
        <v>821</v>
      </c>
      <c r="N2686" s="28" t="s">
        <v>1316</v>
      </c>
    </row>
    <row r="2687" spans="1:14">
      <c r="A2687" s="225" t="s">
        <v>668</v>
      </c>
      <c r="B2687" s="123" t="s">
        <v>691</v>
      </c>
      <c r="C2687" s="230">
        <v>45912.59097222222</v>
      </c>
      <c r="D2687" s="230">
        <v>45912.59097222222</v>
      </c>
      <c r="E2687" s="230">
        <v>45912.631944444445</v>
      </c>
      <c r="F2687" s="255">
        <f t="shared" si="43"/>
        <v>4.0972222224809229E-2</v>
      </c>
      <c r="G2687" s="225" t="s">
        <v>637</v>
      </c>
      <c r="H2687" s="225" t="s">
        <v>644</v>
      </c>
      <c r="I2687" s="225" t="s">
        <v>770</v>
      </c>
      <c r="J2687" s="225" t="s">
        <v>771</v>
      </c>
      <c r="K2687" s="1" t="s">
        <v>1315</v>
      </c>
      <c r="L2687" s="1" t="s">
        <v>773</v>
      </c>
      <c r="M2687" s="241" t="s">
        <v>821</v>
      </c>
      <c r="N2687" s="28" t="s">
        <v>1316</v>
      </c>
    </row>
    <row r="2688" spans="1:14">
      <c r="A2688" s="225" t="s">
        <v>668</v>
      </c>
      <c r="B2688" s="123" t="s">
        <v>692</v>
      </c>
      <c r="C2688" s="230">
        <v>45912.59097222222</v>
      </c>
      <c r="D2688" s="230">
        <v>45912.59097222222</v>
      </c>
      <c r="E2688" s="230">
        <v>45912.631944444445</v>
      </c>
      <c r="F2688" s="255">
        <f t="shared" si="43"/>
        <v>4.0972222224809229E-2</v>
      </c>
      <c r="G2688" s="225" t="s">
        <v>637</v>
      </c>
      <c r="H2688" s="225" t="s">
        <v>644</v>
      </c>
      <c r="I2688" s="225" t="s">
        <v>770</v>
      </c>
      <c r="J2688" s="225" t="s">
        <v>771</v>
      </c>
      <c r="K2688" s="1" t="s">
        <v>1315</v>
      </c>
      <c r="L2688" s="1" t="s">
        <v>773</v>
      </c>
      <c r="M2688" s="241" t="s">
        <v>821</v>
      </c>
      <c r="N2688" s="28" t="s">
        <v>1316</v>
      </c>
    </row>
    <row r="2689" spans="1:14">
      <c r="A2689" s="225" t="s">
        <v>668</v>
      </c>
      <c r="B2689" s="123" t="s">
        <v>693</v>
      </c>
      <c r="C2689" s="230">
        <v>45912.59097222222</v>
      </c>
      <c r="D2689" s="230">
        <v>45912.59097222222</v>
      </c>
      <c r="E2689" s="230">
        <v>45912.631944444445</v>
      </c>
      <c r="F2689" s="255">
        <f t="shared" si="43"/>
        <v>4.0972222224809229E-2</v>
      </c>
      <c r="G2689" s="225" t="s">
        <v>637</v>
      </c>
      <c r="H2689" s="225" t="s">
        <v>644</v>
      </c>
      <c r="I2689" s="225" t="s">
        <v>770</v>
      </c>
      <c r="J2689" s="225" t="s">
        <v>771</v>
      </c>
      <c r="K2689" s="1" t="s">
        <v>1315</v>
      </c>
      <c r="L2689" s="1" t="s">
        <v>773</v>
      </c>
      <c r="M2689" s="241" t="s">
        <v>821</v>
      </c>
      <c r="N2689" s="28" t="s">
        <v>1316</v>
      </c>
    </row>
    <row r="2690" spans="1:14">
      <c r="A2690" s="225" t="s">
        <v>668</v>
      </c>
      <c r="B2690" s="123" t="s">
        <v>694</v>
      </c>
      <c r="C2690" s="230">
        <v>45912.59097222222</v>
      </c>
      <c r="D2690" s="230">
        <v>45912.59097222222</v>
      </c>
      <c r="E2690" s="230">
        <v>45912.631944444445</v>
      </c>
      <c r="F2690" s="255">
        <f t="shared" si="43"/>
        <v>4.0972222224809229E-2</v>
      </c>
      <c r="G2690" s="225" t="s">
        <v>637</v>
      </c>
      <c r="H2690" s="225" t="s">
        <v>644</v>
      </c>
      <c r="I2690" s="225" t="s">
        <v>770</v>
      </c>
      <c r="J2690" s="225" t="s">
        <v>771</v>
      </c>
      <c r="K2690" s="1" t="s">
        <v>1315</v>
      </c>
      <c r="L2690" s="1" t="s">
        <v>773</v>
      </c>
      <c r="M2690" s="241" t="s">
        <v>821</v>
      </c>
      <c r="N2690" s="28" t="s">
        <v>1316</v>
      </c>
    </row>
    <row r="2691" spans="1:14">
      <c r="A2691" s="225" t="s">
        <v>668</v>
      </c>
      <c r="B2691" s="123" t="s">
        <v>695</v>
      </c>
      <c r="C2691" s="230">
        <v>45912.59097222222</v>
      </c>
      <c r="D2691" s="230">
        <v>45912.59097222222</v>
      </c>
      <c r="E2691" s="230">
        <v>45912.631944444445</v>
      </c>
      <c r="F2691" s="255">
        <f t="shared" si="43"/>
        <v>4.0972222224809229E-2</v>
      </c>
      <c r="G2691" s="225" t="s">
        <v>637</v>
      </c>
      <c r="H2691" s="225" t="s">
        <v>644</v>
      </c>
      <c r="I2691" s="225" t="s">
        <v>770</v>
      </c>
      <c r="J2691" s="225" t="s">
        <v>771</v>
      </c>
      <c r="K2691" s="1" t="s">
        <v>1315</v>
      </c>
      <c r="L2691" s="1" t="s">
        <v>773</v>
      </c>
      <c r="M2691" s="241" t="s">
        <v>821</v>
      </c>
      <c r="N2691" s="28" t="s">
        <v>1316</v>
      </c>
    </row>
    <row r="2692" spans="1:14">
      <c r="A2692" s="225" t="s">
        <v>668</v>
      </c>
      <c r="B2692" s="123" t="s">
        <v>696</v>
      </c>
      <c r="C2692" s="230">
        <v>45912.59097222222</v>
      </c>
      <c r="D2692" s="230">
        <v>45912.59097222222</v>
      </c>
      <c r="E2692" s="230">
        <v>45912.631944444445</v>
      </c>
      <c r="F2692" s="255">
        <f t="shared" si="43"/>
        <v>4.0972222224809229E-2</v>
      </c>
      <c r="G2692" s="225" t="s">
        <v>637</v>
      </c>
      <c r="H2692" s="225" t="s">
        <v>644</v>
      </c>
      <c r="I2692" s="225" t="s">
        <v>770</v>
      </c>
      <c r="J2692" s="225" t="s">
        <v>771</v>
      </c>
      <c r="K2692" s="1" t="s">
        <v>1315</v>
      </c>
      <c r="L2692" s="1" t="s">
        <v>773</v>
      </c>
      <c r="M2692" s="241" t="s">
        <v>821</v>
      </c>
      <c r="N2692" s="28" t="s">
        <v>1316</v>
      </c>
    </row>
    <row r="2693" spans="1:14">
      <c r="A2693" s="225" t="s">
        <v>668</v>
      </c>
      <c r="B2693" s="123" t="s">
        <v>697</v>
      </c>
      <c r="C2693" s="230">
        <v>45912.59097222222</v>
      </c>
      <c r="D2693" s="230">
        <v>45912.59097222222</v>
      </c>
      <c r="E2693" s="230">
        <v>45912.631944444445</v>
      </c>
      <c r="F2693" s="255">
        <f t="shared" si="43"/>
        <v>4.0972222224809229E-2</v>
      </c>
      <c r="G2693" s="225" t="s">
        <v>637</v>
      </c>
      <c r="H2693" s="225" t="s">
        <v>644</v>
      </c>
      <c r="I2693" s="225" t="s">
        <v>770</v>
      </c>
      <c r="J2693" s="225" t="s">
        <v>771</v>
      </c>
      <c r="K2693" s="1" t="s">
        <v>1315</v>
      </c>
      <c r="L2693" s="1" t="s">
        <v>773</v>
      </c>
      <c r="M2693" s="241" t="s">
        <v>821</v>
      </c>
      <c r="N2693" s="28" t="s">
        <v>1316</v>
      </c>
    </row>
    <row r="2694" spans="1:14">
      <c r="A2694" s="1" t="s">
        <v>978</v>
      </c>
      <c r="B2694" s="28" t="s">
        <v>979</v>
      </c>
      <c r="C2694" s="230">
        <v>45912.69027777778</v>
      </c>
      <c r="D2694" s="230">
        <v>45912.69027777778</v>
      </c>
      <c r="E2694" s="230">
        <v>45912.727083333331</v>
      </c>
      <c r="F2694" s="255">
        <f t="shared" si="43"/>
        <v>3.6805555551836733E-2</v>
      </c>
      <c r="G2694" s="1" t="s">
        <v>613</v>
      </c>
      <c r="I2694" s="1" t="s">
        <v>614</v>
      </c>
      <c r="J2694" s="1" t="s">
        <v>615</v>
      </c>
      <c r="K2694" s="1" t="s">
        <v>1317</v>
      </c>
      <c r="L2694" s="1" t="s">
        <v>655</v>
      </c>
      <c r="M2694" s="241" t="s">
        <v>656</v>
      </c>
      <c r="N2694" s="28" t="s">
        <v>1318</v>
      </c>
    </row>
    <row r="2695" spans="1:14">
      <c r="A2695" s="1" t="s">
        <v>978</v>
      </c>
      <c r="B2695" s="28" t="s">
        <v>981</v>
      </c>
      <c r="C2695" s="230">
        <v>45912.69027777778</v>
      </c>
      <c r="D2695" s="230">
        <v>45912.69027777778</v>
      </c>
      <c r="E2695" s="230">
        <v>45912.727083333331</v>
      </c>
      <c r="F2695" s="255">
        <f t="shared" si="43"/>
        <v>3.6805555551836733E-2</v>
      </c>
      <c r="G2695" s="1" t="s">
        <v>613</v>
      </c>
      <c r="I2695" s="1" t="s">
        <v>614</v>
      </c>
      <c r="J2695" s="1" t="s">
        <v>615</v>
      </c>
      <c r="K2695" s="1" t="s">
        <v>1317</v>
      </c>
      <c r="L2695" s="1" t="s">
        <v>655</v>
      </c>
      <c r="M2695" s="241" t="s">
        <v>656</v>
      </c>
      <c r="N2695" s="28" t="s">
        <v>1318</v>
      </c>
    </row>
    <row r="2696" spans="1:14">
      <c r="A2696" s="1" t="s">
        <v>978</v>
      </c>
      <c r="B2696" s="28" t="s">
        <v>982</v>
      </c>
      <c r="C2696" s="230">
        <v>45912.69027777778</v>
      </c>
      <c r="D2696" s="230">
        <v>45912.69027777778</v>
      </c>
      <c r="E2696" s="230">
        <v>45912.727083275466</v>
      </c>
      <c r="F2696" s="255">
        <f t="shared" si="43"/>
        <v>3.6805497686145827E-2</v>
      </c>
      <c r="G2696" s="1" t="s">
        <v>613</v>
      </c>
      <c r="I2696" s="1" t="s">
        <v>614</v>
      </c>
      <c r="J2696" s="1" t="s">
        <v>615</v>
      </c>
      <c r="K2696" s="1" t="s">
        <v>1317</v>
      </c>
      <c r="L2696" s="1" t="s">
        <v>655</v>
      </c>
      <c r="M2696" s="241" t="s">
        <v>656</v>
      </c>
      <c r="N2696" s="28" t="s">
        <v>1318</v>
      </c>
    </row>
    <row r="2697" spans="1:14">
      <c r="A2697" s="1" t="s">
        <v>978</v>
      </c>
      <c r="B2697" s="28" t="s">
        <v>983</v>
      </c>
      <c r="C2697" s="230">
        <v>45912.69027777778</v>
      </c>
      <c r="D2697" s="230">
        <v>45912.69027777778</v>
      </c>
      <c r="E2697" s="230">
        <v>45912.727083275466</v>
      </c>
      <c r="F2697" s="255">
        <f t="shared" si="43"/>
        <v>3.6805497686145827E-2</v>
      </c>
      <c r="G2697" s="1" t="s">
        <v>613</v>
      </c>
      <c r="I2697" s="1" t="s">
        <v>614</v>
      </c>
      <c r="J2697" s="1" t="s">
        <v>615</v>
      </c>
      <c r="K2697" s="1" t="s">
        <v>1317</v>
      </c>
      <c r="L2697" s="1" t="s">
        <v>655</v>
      </c>
      <c r="M2697" s="241" t="s">
        <v>656</v>
      </c>
      <c r="N2697" s="28" t="s">
        <v>1318</v>
      </c>
    </row>
    <row r="2698" spans="1:14">
      <c r="A2698" s="1" t="s">
        <v>978</v>
      </c>
      <c r="B2698" s="28" t="s">
        <v>984</v>
      </c>
      <c r="C2698" s="230">
        <v>45912.69027777778</v>
      </c>
      <c r="D2698" s="230">
        <v>45912.69027777778</v>
      </c>
      <c r="E2698" s="230">
        <v>45912.727083275466</v>
      </c>
      <c r="F2698" s="255">
        <f t="shared" si="43"/>
        <v>3.6805497686145827E-2</v>
      </c>
      <c r="G2698" s="1" t="s">
        <v>613</v>
      </c>
      <c r="I2698" s="1" t="s">
        <v>614</v>
      </c>
      <c r="J2698" s="1" t="s">
        <v>615</v>
      </c>
      <c r="K2698" s="1" t="s">
        <v>1317</v>
      </c>
      <c r="L2698" s="1" t="s">
        <v>655</v>
      </c>
      <c r="M2698" s="241" t="s">
        <v>656</v>
      </c>
      <c r="N2698" s="28" t="s">
        <v>1318</v>
      </c>
    </row>
    <row r="2699" spans="1:14">
      <c r="A2699" s="1" t="s">
        <v>978</v>
      </c>
      <c r="B2699" s="28" t="s">
        <v>985</v>
      </c>
      <c r="C2699" s="230">
        <v>45912.69027777778</v>
      </c>
      <c r="D2699" s="230">
        <v>45912.69027777778</v>
      </c>
      <c r="E2699" s="230">
        <v>45912.727083275466</v>
      </c>
      <c r="F2699" s="255">
        <f t="shared" si="43"/>
        <v>3.6805497686145827E-2</v>
      </c>
      <c r="G2699" s="1" t="s">
        <v>613</v>
      </c>
      <c r="I2699" s="1" t="s">
        <v>614</v>
      </c>
      <c r="J2699" s="1" t="s">
        <v>615</v>
      </c>
      <c r="K2699" s="1" t="s">
        <v>1317</v>
      </c>
      <c r="L2699" s="1" t="s">
        <v>655</v>
      </c>
      <c r="M2699" s="241" t="s">
        <v>656</v>
      </c>
      <c r="N2699" s="28" t="s">
        <v>1318</v>
      </c>
    </row>
    <row r="2700" spans="1:14">
      <c r="A2700" s="1" t="s">
        <v>978</v>
      </c>
      <c r="B2700" s="28" t="s">
        <v>986</v>
      </c>
      <c r="C2700" s="230">
        <v>45912.69027777778</v>
      </c>
      <c r="D2700" s="230">
        <v>45912.69027777778</v>
      </c>
      <c r="E2700" s="230">
        <v>45912.727083275466</v>
      </c>
      <c r="F2700" s="255">
        <f t="shared" si="43"/>
        <v>3.6805497686145827E-2</v>
      </c>
      <c r="G2700" s="1" t="s">
        <v>613</v>
      </c>
      <c r="I2700" s="1" t="s">
        <v>614</v>
      </c>
      <c r="J2700" s="1" t="s">
        <v>615</v>
      </c>
      <c r="K2700" s="1" t="s">
        <v>1317</v>
      </c>
      <c r="L2700" s="1" t="s">
        <v>655</v>
      </c>
      <c r="M2700" s="241" t="s">
        <v>656</v>
      </c>
      <c r="N2700" s="28" t="s">
        <v>1318</v>
      </c>
    </row>
    <row r="2701" spans="1:14">
      <c r="A2701" s="1" t="s">
        <v>978</v>
      </c>
      <c r="B2701" s="28" t="s">
        <v>987</v>
      </c>
      <c r="C2701" s="230">
        <v>45912.69027777778</v>
      </c>
      <c r="D2701" s="230">
        <v>45912.69027777778</v>
      </c>
      <c r="E2701" s="230">
        <v>45912.727083275466</v>
      </c>
      <c r="F2701" s="255">
        <f t="shared" si="43"/>
        <v>3.6805497686145827E-2</v>
      </c>
      <c r="G2701" s="1" t="s">
        <v>613</v>
      </c>
      <c r="I2701" s="1" t="s">
        <v>614</v>
      </c>
      <c r="J2701" s="1" t="s">
        <v>615</v>
      </c>
      <c r="K2701" s="1" t="s">
        <v>1317</v>
      </c>
      <c r="L2701" s="1" t="s">
        <v>655</v>
      </c>
      <c r="M2701" s="241" t="s">
        <v>656</v>
      </c>
      <c r="N2701" s="28" t="s">
        <v>1318</v>
      </c>
    </row>
    <row r="2702" spans="1:14">
      <c r="A2702" s="1" t="s">
        <v>978</v>
      </c>
      <c r="B2702" s="28" t="s">
        <v>988</v>
      </c>
      <c r="C2702" s="230">
        <v>45912.69027777778</v>
      </c>
      <c r="D2702" s="230">
        <v>45912.69027777778</v>
      </c>
      <c r="E2702" s="230">
        <v>45912.727083275466</v>
      </c>
      <c r="F2702" s="255">
        <f t="shared" si="43"/>
        <v>3.6805497686145827E-2</v>
      </c>
      <c r="G2702" s="1" t="s">
        <v>613</v>
      </c>
      <c r="I2702" s="1" t="s">
        <v>614</v>
      </c>
      <c r="J2702" s="1" t="s">
        <v>615</v>
      </c>
      <c r="K2702" s="1" t="s">
        <v>1317</v>
      </c>
      <c r="L2702" s="1" t="s">
        <v>655</v>
      </c>
      <c r="M2702" s="241" t="s">
        <v>656</v>
      </c>
      <c r="N2702" s="28" t="s">
        <v>1318</v>
      </c>
    </row>
    <row r="2703" spans="1:14">
      <c r="A2703" s="1" t="s">
        <v>978</v>
      </c>
      <c r="B2703" s="28" t="s">
        <v>989</v>
      </c>
      <c r="C2703" s="230">
        <v>45912.69027777778</v>
      </c>
      <c r="D2703" s="230">
        <v>45912.69027777778</v>
      </c>
      <c r="E2703" s="230">
        <v>45912.727083275466</v>
      </c>
      <c r="F2703" s="255">
        <f t="shared" si="43"/>
        <v>3.6805497686145827E-2</v>
      </c>
      <c r="G2703" s="1" t="s">
        <v>613</v>
      </c>
      <c r="I2703" s="1" t="s">
        <v>614</v>
      </c>
      <c r="J2703" s="1" t="s">
        <v>615</v>
      </c>
      <c r="K2703" s="1" t="s">
        <v>1317</v>
      </c>
      <c r="L2703" s="1" t="s">
        <v>655</v>
      </c>
      <c r="M2703" s="241" t="s">
        <v>656</v>
      </c>
      <c r="N2703" s="28" t="s">
        <v>1318</v>
      </c>
    </row>
    <row r="2704" spans="1:14">
      <c r="A2704" s="1" t="s">
        <v>978</v>
      </c>
      <c r="B2704" s="28" t="s">
        <v>990</v>
      </c>
      <c r="C2704" s="230">
        <v>45912.69027777778</v>
      </c>
      <c r="D2704" s="230">
        <v>45912.69027777778</v>
      </c>
      <c r="E2704" s="230">
        <v>45912.727083275466</v>
      </c>
      <c r="F2704" s="255">
        <f t="shared" si="43"/>
        <v>3.6805497686145827E-2</v>
      </c>
      <c r="G2704" s="1" t="s">
        <v>613</v>
      </c>
      <c r="I2704" s="1" t="s">
        <v>614</v>
      </c>
      <c r="J2704" s="1" t="s">
        <v>615</v>
      </c>
      <c r="K2704" s="1" t="s">
        <v>1317</v>
      </c>
      <c r="L2704" s="1" t="s">
        <v>655</v>
      </c>
      <c r="M2704" s="241" t="s">
        <v>656</v>
      </c>
      <c r="N2704" s="28" t="s">
        <v>1318</v>
      </c>
    </row>
    <row r="2705" spans="1:14">
      <c r="A2705" s="1" t="s">
        <v>978</v>
      </c>
      <c r="B2705" s="28" t="s">
        <v>991</v>
      </c>
      <c r="C2705" s="230">
        <v>45912.69027777778</v>
      </c>
      <c r="D2705" s="230">
        <v>45912.69027777778</v>
      </c>
      <c r="E2705" s="230">
        <v>45912.727083275466</v>
      </c>
      <c r="F2705" s="255">
        <f t="shared" si="43"/>
        <v>3.6805497686145827E-2</v>
      </c>
      <c r="G2705" s="1" t="s">
        <v>613</v>
      </c>
      <c r="I2705" s="1" t="s">
        <v>614</v>
      </c>
      <c r="J2705" s="1" t="s">
        <v>615</v>
      </c>
      <c r="K2705" s="1" t="s">
        <v>1317</v>
      </c>
      <c r="L2705" s="1" t="s">
        <v>655</v>
      </c>
      <c r="M2705" s="241" t="s">
        <v>656</v>
      </c>
      <c r="N2705" s="28" t="s">
        <v>1318</v>
      </c>
    </row>
    <row r="2706" spans="1:14">
      <c r="A2706" s="1" t="s">
        <v>978</v>
      </c>
      <c r="B2706" s="28" t="s">
        <v>992</v>
      </c>
      <c r="C2706" s="230">
        <v>45912.69027777778</v>
      </c>
      <c r="D2706" s="230">
        <v>45912.69027777778</v>
      </c>
      <c r="E2706" s="230">
        <v>45912.727083275466</v>
      </c>
      <c r="F2706" s="255">
        <f t="shared" si="43"/>
        <v>3.6805497686145827E-2</v>
      </c>
      <c r="G2706" s="1" t="s">
        <v>613</v>
      </c>
      <c r="I2706" s="1" t="s">
        <v>614</v>
      </c>
      <c r="J2706" s="1" t="s">
        <v>615</v>
      </c>
      <c r="K2706" s="1" t="s">
        <v>1317</v>
      </c>
      <c r="L2706" s="1" t="s">
        <v>655</v>
      </c>
      <c r="M2706" s="241" t="s">
        <v>656</v>
      </c>
      <c r="N2706" s="28" t="s">
        <v>1318</v>
      </c>
    </row>
    <row r="2707" spans="1:14">
      <c r="A2707" s="1" t="s">
        <v>978</v>
      </c>
      <c r="B2707" s="28" t="s">
        <v>993</v>
      </c>
      <c r="C2707" s="230">
        <v>45912.69027777778</v>
      </c>
      <c r="D2707" s="230">
        <v>45912.69027777778</v>
      </c>
      <c r="E2707" s="230">
        <v>45912.727083275466</v>
      </c>
      <c r="F2707" s="255">
        <f t="shared" si="43"/>
        <v>3.6805497686145827E-2</v>
      </c>
      <c r="G2707" s="1" t="s">
        <v>613</v>
      </c>
      <c r="I2707" s="1" t="s">
        <v>614</v>
      </c>
      <c r="J2707" s="1" t="s">
        <v>615</v>
      </c>
      <c r="K2707" s="1" t="s">
        <v>1317</v>
      </c>
      <c r="L2707" s="1" t="s">
        <v>655</v>
      </c>
      <c r="M2707" s="241" t="s">
        <v>656</v>
      </c>
      <c r="N2707" s="28" t="s">
        <v>1318</v>
      </c>
    </row>
    <row r="2708" spans="1:14">
      <c r="A2708" s="1" t="s">
        <v>978</v>
      </c>
      <c r="B2708" s="28" t="s">
        <v>994</v>
      </c>
      <c r="C2708" s="230">
        <v>45912.69027777778</v>
      </c>
      <c r="D2708" s="230">
        <v>45912.69027777778</v>
      </c>
      <c r="E2708" s="230">
        <v>45912.727083275466</v>
      </c>
      <c r="F2708" s="255">
        <f t="shared" si="43"/>
        <v>3.6805497686145827E-2</v>
      </c>
      <c r="G2708" s="1" t="s">
        <v>613</v>
      </c>
      <c r="I2708" s="1" t="s">
        <v>614</v>
      </c>
      <c r="J2708" s="1" t="s">
        <v>615</v>
      </c>
      <c r="K2708" s="1" t="s">
        <v>1317</v>
      </c>
      <c r="L2708" s="1" t="s">
        <v>655</v>
      </c>
      <c r="M2708" s="241" t="s">
        <v>656</v>
      </c>
      <c r="N2708" s="28" t="s">
        <v>1318</v>
      </c>
    </row>
    <row r="2709" spans="1:14">
      <c r="A2709" s="1" t="s">
        <v>978</v>
      </c>
      <c r="B2709" s="28" t="s">
        <v>995</v>
      </c>
      <c r="C2709" s="230">
        <v>45912.69027777778</v>
      </c>
      <c r="D2709" s="230">
        <v>45912.69027777778</v>
      </c>
      <c r="E2709" s="230">
        <v>45912.727083275466</v>
      </c>
      <c r="F2709" s="255">
        <f t="shared" si="43"/>
        <v>3.6805497686145827E-2</v>
      </c>
      <c r="G2709" s="1" t="s">
        <v>613</v>
      </c>
      <c r="I2709" s="1" t="s">
        <v>614</v>
      </c>
      <c r="J2709" s="1" t="s">
        <v>615</v>
      </c>
      <c r="K2709" s="1" t="s">
        <v>1317</v>
      </c>
      <c r="L2709" s="1" t="s">
        <v>655</v>
      </c>
      <c r="M2709" s="241" t="s">
        <v>656</v>
      </c>
      <c r="N2709" s="28" t="s">
        <v>1318</v>
      </c>
    </row>
    <row r="2710" spans="1:14">
      <c r="A2710" s="1" t="s">
        <v>978</v>
      </c>
      <c r="B2710" s="28" t="s">
        <v>996</v>
      </c>
      <c r="C2710" s="230">
        <v>45912.69027777778</v>
      </c>
      <c r="D2710" s="230">
        <v>45912.69027777778</v>
      </c>
      <c r="E2710" s="230">
        <v>45912.727083275466</v>
      </c>
      <c r="F2710" s="255">
        <f t="shared" si="43"/>
        <v>3.6805497686145827E-2</v>
      </c>
      <c r="G2710" s="1" t="s">
        <v>613</v>
      </c>
      <c r="I2710" s="1" t="s">
        <v>614</v>
      </c>
      <c r="J2710" s="1" t="s">
        <v>615</v>
      </c>
      <c r="K2710" s="1" t="s">
        <v>1317</v>
      </c>
      <c r="L2710" s="1" t="s">
        <v>655</v>
      </c>
      <c r="M2710" s="241" t="s">
        <v>656</v>
      </c>
      <c r="N2710" s="28" t="s">
        <v>1318</v>
      </c>
    </row>
    <row r="2711" spans="1:14">
      <c r="A2711" s="225" t="s">
        <v>861</v>
      </c>
      <c r="B2711" s="28" t="s">
        <v>651</v>
      </c>
      <c r="C2711" s="230">
        <v>45913.351388888892</v>
      </c>
      <c r="D2711" s="230">
        <v>45913.351388888892</v>
      </c>
      <c r="E2711" s="230">
        <v>45913.379861111112</v>
      </c>
      <c r="F2711" s="255">
        <f t="shared" si="43"/>
        <v>2.8472222220443655E-2</v>
      </c>
      <c r="G2711" s="225" t="s">
        <v>637</v>
      </c>
      <c r="H2711" s="225" t="s">
        <v>644</v>
      </c>
      <c r="I2711" s="225" t="s">
        <v>645</v>
      </c>
      <c r="J2711" s="225" t="s">
        <v>646</v>
      </c>
      <c r="K2711" s="1" t="s">
        <v>1319</v>
      </c>
      <c r="L2711" s="1" t="s">
        <v>1313</v>
      </c>
      <c r="M2711" s="241" t="s">
        <v>618</v>
      </c>
      <c r="N2711" s="28" t="s">
        <v>1320</v>
      </c>
    </row>
    <row r="2712" spans="1:14">
      <c r="A2712" s="225" t="s">
        <v>861</v>
      </c>
      <c r="B2712" s="28" t="s">
        <v>658</v>
      </c>
      <c r="C2712" s="230">
        <v>45913.351388888892</v>
      </c>
      <c r="D2712" s="230">
        <v>45913.351388888892</v>
      </c>
      <c r="E2712" s="230">
        <v>45913.379861111112</v>
      </c>
      <c r="F2712" s="255">
        <f t="shared" si="43"/>
        <v>2.8472222220443655E-2</v>
      </c>
      <c r="G2712" s="225" t="s">
        <v>637</v>
      </c>
      <c r="H2712" s="225" t="s">
        <v>644</v>
      </c>
      <c r="I2712" s="225" t="s">
        <v>645</v>
      </c>
      <c r="J2712" s="225" t="s">
        <v>646</v>
      </c>
      <c r="K2712" s="1" t="s">
        <v>1319</v>
      </c>
      <c r="L2712" s="1" t="s">
        <v>1313</v>
      </c>
      <c r="M2712" s="241" t="s">
        <v>618</v>
      </c>
      <c r="N2712" s="28" t="s">
        <v>1320</v>
      </c>
    </row>
    <row r="2713" spans="1:14">
      <c r="A2713" s="1" t="s">
        <v>871</v>
      </c>
      <c r="B2713" s="1" t="s">
        <v>875</v>
      </c>
      <c r="C2713" s="230">
        <v>45913.361111053244</v>
      </c>
      <c r="D2713" s="230">
        <v>45913.361111053244</v>
      </c>
      <c r="E2713" s="230">
        <v>45913.435416666667</v>
      </c>
      <c r="F2713" s="255">
        <f t="shared" si="43"/>
        <v>7.4305613423348404E-2</v>
      </c>
      <c r="G2713" s="1" t="s">
        <v>613</v>
      </c>
      <c r="I2713" s="1" t="s">
        <v>750</v>
      </c>
      <c r="J2713" s="1" t="s">
        <v>275</v>
      </c>
      <c r="K2713" s="1" t="s">
        <v>1321</v>
      </c>
      <c r="L2713" s="1" t="s">
        <v>1089</v>
      </c>
      <c r="M2713" s="241" t="s">
        <v>618</v>
      </c>
      <c r="N2713" s="28" t="s">
        <v>1322</v>
      </c>
    </row>
    <row r="2714" spans="1:14">
      <c r="A2714" s="1" t="s">
        <v>871</v>
      </c>
      <c r="B2714" s="1" t="s">
        <v>876</v>
      </c>
      <c r="C2714" s="230">
        <v>45913.361111053244</v>
      </c>
      <c r="D2714" s="230">
        <v>45913.361111053244</v>
      </c>
      <c r="E2714" s="230">
        <v>45913.435416666667</v>
      </c>
      <c r="F2714" s="255">
        <f t="shared" si="43"/>
        <v>7.4305613423348404E-2</v>
      </c>
      <c r="G2714" s="1" t="s">
        <v>613</v>
      </c>
      <c r="I2714" s="1" t="s">
        <v>750</v>
      </c>
      <c r="J2714" s="1" t="s">
        <v>275</v>
      </c>
      <c r="K2714" s="1" t="s">
        <v>1321</v>
      </c>
      <c r="L2714" s="1" t="s">
        <v>1089</v>
      </c>
      <c r="M2714" s="241" t="s">
        <v>618</v>
      </c>
      <c r="N2714" s="28" t="s">
        <v>1322</v>
      </c>
    </row>
    <row r="2715" spans="1:14">
      <c r="A2715" s="1" t="s">
        <v>871</v>
      </c>
      <c r="B2715" s="1" t="s">
        <v>877</v>
      </c>
      <c r="C2715" s="230">
        <v>45913.361111053244</v>
      </c>
      <c r="D2715" s="230">
        <v>45913.361111053244</v>
      </c>
      <c r="E2715" s="230">
        <v>45913.435416666667</v>
      </c>
      <c r="F2715" s="255">
        <f t="shared" si="43"/>
        <v>7.4305613423348404E-2</v>
      </c>
      <c r="G2715" s="1" t="s">
        <v>613</v>
      </c>
      <c r="I2715" s="1" t="s">
        <v>750</v>
      </c>
      <c r="J2715" s="1" t="s">
        <v>275</v>
      </c>
      <c r="K2715" s="1" t="s">
        <v>1321</v>
      </c>
      <c r="L2715" s="1" t="s">
        <v>1089</v>
      </c>
      <c r="M2715" s="241" t="s">
        <v>618</v>
      </c>
      <c r="N2715" s="28" t="s">
        <v>1322</v>
      </c>
    </row>
    <row r="2716" spans="1:14">
      <c r="A2716" s="1" t="s">
        <v>871</v>
      </c>
      <c r="B2716" s="1" t="s">
        <v>878</v>
      </c>
      <c r="C2716" s="230">
        <v>45913.361111053244</v>
      </c>
      <c r="D2716" s="230">
        <v>45913.361111053244</v>
      </c>
      <c r="E2716" s="230">
        <v>45913.435416666667</v>
      </c>
      <c r="F2716" s="255">
        <f t="shared" si="43"/>
        <v>7.4305613423348404E-2</v>
      </c>
      <c r="G2716" s="1" t="s">
        <v>613</v>
      </c>
      <c r="I2716" s="1" t="s">
        <v>750</v>
      </c>
      <c r="J2716" s="1" t="s">
        <v>275</v>
      </c>
      <c r="K2716" s="1" t="s">
        <v>1321</v>
      </c>
      <c r="L2716" s="1" t="s">
        <v>1089</v>
      </c>
      <c r="M2716" s="241" t="s">
        <v>618</v>
      </c>
      <c r="N2716" s="28" t="s">
        <v>1322</v>
      </c>
    </row>
    <row r="2717" spans="1:14">
      <c r="A2717" s="1" t="s">
        <v>871</v>
      </c>
      <c r="B2717" s="1" t="s">
        <v>879</v>
      </c>
      <c r="C2717" s="230">
        <v>45913.361111053244</v>
      </c>
      <c r="D2717" s="230">
        <v>45913.361111053244</v>
      </c>
      <c r="E2717" s="230">
        <v>45913.435416666667</v>
      </c>
      <c r="F2717" s="255">
        <f t="shared" si="43"/>
        <v>7.4305613423348404E-2</v>
      </c>
      <c r="G2717" s="1" t="s">
        <v>613</v>
      </c>
      <c r="I2717" s="1" t="s">
        <v>750</v>
      </c>
      <c r="J2717" s="1" t="s">
        <v>275</v>
      </c>
      <c r="K2717" s="1" t="s">
        <v>1321</v>
      </c>
      <c r="L2717" s="1" t="s">
        <v>1089</v>
      </c>
      <c r="M2717" s="241" t="s">
        <v>618</v>
      </c>
      <c r="N2717" s="28" t="s">
        <v>1322</v>
      </c>
    </row>
    <row r="2718" spans="1:14">
      <c r="A2718" s="1" t="s">
        <v>871</v>
      </c>
      <c r="B2718" s="1" t="s">
        <v>880</v>
      </c>
      <c r="C2718" s="230">
        <v>45913.361111053244</v>
      </c>
      <c r="D2718" s="230">
        <v>45913.361111053244</v>
      </c>
      <c r="E2718" s="230">
        <v>45913.435416666667</v>
      </c>
      <c r="F2718" s="255">
        <f t="shared" si="43"/>
        <v>7.4305613423348404E-2</v>
      </c>
      <c r="G2718" s="1" t="s">
        <v>613</v>
      </c>
      <c r="I2718" s="1" t="s">
        <v>750</v>
      </c>
      <c r="J2718" s="1" t="s">
        <v>275</v>
      </c>
      <c r="K2718" s="1" t="s">
        <v>1321</v>
      </c>
      <c r="L2718" s="1" t="s">
        <v>1089</v>
      </c>
      <c r="M2718" s="241" t="s">
        <v>618</v>
      </c>
      <c r="N2718" s="28" t="s">
        <v>1322</v>
      </c>
    </row>
    <row r="2719" spans="1:14">
      <c r="A2719" s="1" t="s">
        <v>871</v>
      </c>
      <c r="B2719" s="1" t="s">
        <v>881</v>
      </c>
      <c r="C2719" s="230">
        <v>45913.361111053244</v>
      </c>
      <c r="D2719" s="230">
        <v>45913.361111053244</v>
      </c>
      <c r="E2719" s="230">
        <v>45913.435416666667</v>
      </c>
      <c r="F2719" s="255">
        <f t="shared" si="43"/>
        <v>7.4305613423348404E-2</v>
      </c>
      <c r="G2719" s="1" t="s">
        <v>613</v>
      </c>
      <c r="I2719" s="1" t="s">
        <v>750</v>
      </c>
      <c r="J2719" s="1" t="s">
        <v>275</v>
      </c>
      <c r="K2719" s="1" t="s">
        <v>1321</v>
      </c>
      <c r="L2719" s="1" t="s">
        <v>1089</v>
      </c>
      <c r="M2719" s="241" t="s">
        <v>618</v>
      </c>
      <c r="N2719" s="28" t="s">
        <v>1322</v>
      </c>
    </row>
    <row r="2720" spans="1:14">
      <c r="A2720" s="1" t="s">
        <v>871</v>
      </c>
      <c r="B2720" s="1" t="s">
        <v>882</v>
      </c>
      <c r="C2720" s="230">
        <v>45913.361111053244</v>
      </c>
      <c r="D2720" s="230">
        <v>45913.361111053244</v>
      </c>
      <c r="E2720" s="230">
        <v>45913.435416666667</v>
      </c>
      <c r="F2720" s="255">
        <f t="shared" si="43"/>
        <v>7.4305613423348404E-2</v>
      </c>
      <c r="G2720" s="1" t="s">
        <v>613</v>
      </c>
      <c r="I2720" s="1" t="s">
        <v>750</v>
      </c>
      <c r="J2720" s="1" t="s">
        <v>275</v>
      </c>
      <c r="K2720" s="1" t="s">
        <v>1321</v>
      </c>
      <c r="L2720" s="1" t="s">
        <v>1089</v>
      </c>
      <c r="M2720" s="241" t="s">
        <v>618</v>
      </c>
      <c r="N2720" s="28" t="s">
        <v>1322</v>
      </c>
    </row>
    <row r="2721" spans="1:14">
      <c r="A2721" s="1" t="s">
        <v>871</v>
      </c>
      <c r="B2721" s="1" t="s">
        <v>883</v>
      </c>
      <c r="C2721" s="230">
        <v>45913.361111053244</v>
      </c>
      <c r="D2721" s="230">
        <v>45913.361111053244</v>
      </c>
      <c r="E2721" s="230">
        <v>45913.435416666667</v>
      </c>
      <c r="F2721" s="255">
        <f t="shared" ref="F2721:F2784" si="44">E2721-D2721</f>
        <v>7.4305613423348404E-2</v>
      </c>
      <c r="G2721" s="1" t="s">
        <v>613</v>
      </c>
      <c r="I2721" s="1" t="s">
        <v>750</v>
      </c>
      <c r="J2721" s="1" t="s">
        <v>275</v>
      </c>
      <c r="K2721" s="1" t="s">
        <v>1321</v>
      </c>
      <c r="L2721" s="1" t="s">
        <v>1089</v>
      </c>
      <c r="M2721" s="241" t="s">
        <v>618</v>
      </c>
      <c r="N2721" s="28" t="s">
        <v>1322</v>
      </c>
    </row>
    <row r="2722" spans="1:14">
      <c r="A2722" s="1" t="s">
        <v>871</v>
      </c>
      <c r="B2722" s="1" t="s">
        <v>884</v>
      </c>
      <c r="C2722" s="230">
        <v>45913.361111053244</v>
      </c>
      <c r="D2722" s="230">
        <v>45913.361111053244</v>
      </c>
      <c r="E2722" s="230">
        <v>45913.435416666667</v>
      </c>
      <c r="F2722" s="255">
        <f t="shared" si="44"/>
        <v>7.4305613423348404E-2</v>
      </c>
      <c r="G2722" s="1" t="s">
        <v>613</v>
      </c>
      <c r="I2722" s="1" t="s">
        <v>750</v>
      </c>
      <c r="J2722" s="1" t="s">
        <v>275</v>
      </c>
      <c r="K2722" s="1" t="s">
        <v>1321</v>
      </c>
      <c r="L2722" s="1" t="s">
        <v>1089</v>
      </c>
      <c r="M2722" s="241" t="s">
        <v>618</v>
      </c>
      <c r="N2722" s="28" t="s">
        <v>1322</v>
      </c>
    </row>
    <row r="2723" spans="1:14">
      <c r="A2723" s="1" t="s">
        <v>871</v>
      </c>
      <c r="B2723" s="1" t="s">
        <v>885</v>
      </c>
      <c r="C2723" s="230">
        <v>45913.361111053244</v>
      </c>
      <c r="D2723" s="230">
        <v>45913.361111053244</v>
      </c>
      <c r="E2723" s="230">
        <v>45913.435416666667</v>
      </c>
      <c r="F2723" s="255">
        <f t="shared" si="44"/>
        <v>7.4305613423348404E-2</v>
      </c>
      <c r="G2723" s="1" t="s">
        <v>613</v>
      </c>
      <c r="I2723" s="1" t="s">
        <v>750</v>
      </c>
      <c r="J2723" s="1" t="s">
        <v>275</v>
      </c>
      <c r="K2723" s="1" t="s">
        <v>1321</v>
      </c>
      <c r="L2723" s="1" t="s">
        <v>1089</v>
      </c>
      <c r="M2723" s="241" t="s">
        <v>618</v>
      </c>
      <c r="N2723" s="28" t="s">
        <v>1322</v>
      </c>
    </row>
    <row r="2724" spans="1:14">
      <c r="A2724" s="1" t="s">
        <v>871</v>
      </c>
      <c r="B2724" s="1" t="s">
        <v>886</v>
      </c>
      <c r="C2724" s="230">
        <v>45913.361111053244</v>
      </c>
      <c r="D2724" s="230">
        <v>45913.361111053244</v>
      </c>
      <c r="E2724" s="230">
        <v>45913.435416666667</v>
      </c>
      <c r="F2724" s="255">
        <f t="shared" si="44"/>
        <v>7.4305613423348404E-2</v>
      </c>
      <c r="G2724" s="1" t="s">
        <v>613</v>
      </c>
      <c r="I2724" s="1" t="s">
        <v>750</v>
      </c>
      <c r="J2724" s="1" t="s">
        <v>275</v>
      </c>
      <c r="K2724" s="1" t="s">
        <v>1321</v>
      </c>
      <c r="L2724" s="1" t="s">
        <v>1089</v>
      </c>
      <c r="M2724" s="241" t="s">
        <v>618</v>
      </c>
      <c r="N2724" s="28" t="s">
        <v>1322</v>
      </c>
    </row>
    <row r="2725" spans="1:14">
      <c r="A2725" s="1" t="s">
        <v>871</v>
      </c>
      <c r="B2725" s="1" t="s">
        <v>887</v>
      </c>
      <c r="C2725" s="230">
        <v>45913.361111053244</v>
      </c>
      <c r="D2725" s="230">
        <v>45913.361111053244</v>
      </c>
      <c r="E2725" s="230">
        <v>45913.435416666667</v>
      </c>
      <c r="F2725" s="255">
        <f t="shared" si="44"/>
        <v>7.4305613423348404E-2</v>
      </c>
      <c r="G2725" s="1" t="s">
        <v>613</v>
      </c>
      <c r="I2725" s="1" t="s">
        <v>750</v>
      </c>
      <c r="J2725" s="1" t="s">
        <v>275</v>
      </c>
      <c r="K2725" s="1" t="s">
        <v>1321</v>
      </c>
      <c r="L2725" s="1" t="s">
        <v>1089</v>
      </c>
      <c r="M2725" s="241" t="s">
        <v>618</v>
      </c>
      <c r="N2725" s="28" t="s">
        <v>1322</v>
      </c>
    </row>
    <row r="2726" spans="1:14">
      <c r="A2726" s="1" t="s">
        <v>871</v>
      </c>
      <c r="B2726" s="1" t="s">
        <v>888</v>
      </c>
      <c r="C2726" s="230">
        <v>45913.361111053244</v>
      </c>
      <c r="D2726" s="230">
        <v>45913.361111053244</v>
      </c>
      <c r="E2726" s="230">
        <v>45913.435416666667</v>
      </c>
      <c r="F2726" s="255">
        <f t="shared" si="44"/>
        <v>7.4305613423348404E-2</v>
      </c>
      <c r="G2726" s="1" t="s">
        <v>613</v>
      </c>
      <c r="I2726" s="1" t="s">
        <v>750</v>
      </c>
      <c r="J2726" s="1" t="s">
        <v>275</v>
      </c>
      <c r="K2726" s="1" t="s">
        <v>1321</v>
      </c>
      <c r="L2726" s="1" t="s">
        <v>1089</v>
      </c>
      <c r="M2726" s="241" t="s">
        <v>618</v>
      </c>
      <c r="N2726" s="28" t="s">
        <v>1322</v>
      </c>
    </row>
    <row r="2727" spans="1:14">
      <c r="A2727" s="1" t="s">
        <v>871</v>
      </c>
      <c r="B2727" s="1" t="s">
        <v>889</v>
      </c>
      <c r="C2727" s="230">
        <v>45913.361111053244</v>
      </c>
      <c r="D2727" s="230">
        <v>45913.361111053244</v>
      </c>
      <c r="E2727" s="230">
        <v>45913.435416666667</v>
      </c>
      <c r="F2727" s="255">
        <f t="shared" si="44"/>
        <v>7.4305613423348404E-2</v>
      </c>
      <c r="G2727" s="1" t="s">
        <v>613</v>
      </c>
      <c r="I2727" s="1" t="s">
        <v>750</v>
      </c>
      <c r="J2727" s="1" t="s">
        <v>275</v>
      </c>
      <c r="K2727" s="1" t="s">
        <v>1321</v>
      </c>
      <c r="L2727" s="1" t="s">
        <v>1089</v>
      </c>
      <c r="M2727" s="241" t="s">
        <v>618</v>
      </c>
      <c r="N2727" s="28" t="s">
        <v>1322</v>
      </c>
    </row>
    <row r="2728" spans="1:14">
      <c r="A2728" s="1" t="s">
        <v>871</v>
      </c>
      <c r="B2728" s="1" t="s">
        <v>872</v>
      </c>
      <c r="C2728" s="230">
        <v>45913.361111111109</v>
      </c>
      <c r="D2728" s="230">
        <v>45913.361111111109</v>
      </c>
      <c r="E2728" s="230">
        <v>45913.435416666667</v>
      </c>
      <c r="F2728" s="255">
        <f t="shared" si="44"/>
        <v>7.4305555557657499E-2</v>
      </c>
      <c r="G2728" s="1" t="s">
        <v>613</v>
      </c>
      <c r="I2728" s="1" t="s">
        <v>750</v>
      </c>
      <c r="J2728" s="1" t="s">
        <v>275</v>
      </c>
      <c r="K2728" s="1" t="s">
        <v>1321</v>
      </c>
      <c r="L2728" s="1" t="s">
        <v>1089</v>
      </c>
      <c r="M2728" s="241" t="s">
        <v>618</v>
      </c>
      <c r="N2728" s="28" t="s">
        <v>1322</v>
      </c>
    </row>
    <row r="2729" spans="1:14">
      <c r="A2729" s="1" t="s">
        <v>871</v>
      </c>
      <c r="B2729" s="1" t="s">
        <v>874</v>
      </c>
      <c r="C2729" s="230">
        <v>45913.361111111109</v>
      </c>
      <c r="D2729" s="230">
        <v>45913.361111111109</v>
      </c>
      <c r="E2729" s="230">
        <v>45913.435416666667</v>
      </c>
      <c r="F2729" s="255">
        <f t="shared" si="44"/>
        <v>7.4305555557657499E-2</v>
      </c>
      <c r="G2729" s="1" t="s">
        <v>613</v>
      </c>
      <c r="I2729" s="1" t="s">
        <v>750</v>
      </c>
      <c r="J2729" s="1" t="s">
        <v>275</v>
      </c>
      <c r="K2729" s="1" t="s">
        <v>1321</v>
      </c>
      <c r="L2729" s="1" t="s">
        <v>1089</v>
      </c>
      <c r="M2729" s="241" t="s">
        <v>618</v>
      </c>
      <c r="N2729" s="28" t="s">
        <v>1322</v>
      </c>
    </row>
    <row r="2730" spans="1:14">
      <c r="A2730" s="225" t="s">
        <v>668</v>
      </c>
      <c r="B2730" s="123" t="s">
        <v>669</v>
      </c>
      <c r="C2730" s="230">
        <v>45913.665972222225</v>
      </c>
      <c r="D2730" s="230">
        <v>45913.665972222225</v>
      </c>
      <c r="E2730" s="230">
        <v>45914.34375</v>
      </c>
      <c r="F2730" s="255">
        <f t="shared" si="44"/>
        <v>0.67777777777519077</v>
      </c>
      <c r="G2730" s="1" t="s">
        <v>613</v>
      </c>
      <c r="I2730" s="1" t="s">
        <v>614</v>
      </c>
      <c r="J2730" s="1" t="s">
        <v>615</v>
      </c>
      <c r="K2730" s="1" t="s">
        <v>1323</v>
      </c>
      <c r="L2730" s="1" t="s">
        <v>617</v>
      </c>
      <c r="M2730" s="241" t="s">
        <v>656</v>
      </c>
      <c r="N2730" s="28" t="s">
        <v>1324</v>
      </c>
    </row>
    <row r="2731" spans="1:14">
      <c r="A2731" s="225" t="s">
        <v>668</v>
      </c>
      <c r="B2731" s="123" t="s">
        <v>670</v>
      </c>
      <c r="C2731" s="230">
        <v>45913.665972222225</v>
      </c>
      <c r="D2731" s="230">
        <v>45913.665972222225</v>
      </c>
      <c r="E2731" s="230">
        <v>45914.34375</v>
      </c>
      <c r="F2731" s="255">
        <f t="shared" si="44"/>
        <v>0.67777777777519077</v>
      </c>
      <c r="G2731" s="1" t="s">
        <v>613</v>
      </c>
      <c r="I2731" s="1" t="s">
        <v>614</v>
      </c>
      <c r="J2731" s="1" t="s">
        <v>615</v>
      </c>
      <c r="K2731" s="1" t="s">
        <v>1323</v>
      </c>
      <c r="L2731" s="1" t="s">
        <v>617</v>
      </c>
      <c r="M2731" s="241" t="s">
        <v>656</v>
      </c>
      <c r="N2731" s="28" t="s">
        <v>1324</v>
      </c>
    </row>
    <row r="2732" spans="1:14">
      <c r="A2732" s="225" t="s">
        <v>668</v>
      </c>
      <c r="B2732" s="123" t="s">
        <v>671</v>
      </c>
      <c r="C2732" s="230">
        <v>45913.665972222225</v>
      </c>
      <c r="D2732" s="230">
        <v>45913.665972222225</v>
      </c>
      <c r="E2732" s="230">
        <v>45914.34375</v>
      </c>
      <c r="F2732" s="255">
        <f t="shared" si="44"/>
        <v>0.67777777777519077</v>
      </c>
      <c r="G2732" s="1" t="s">
        <v>613</v>
      </c>
      <c r="I2732" s="1" t="s">
        <v>614</v>
      </c>
      <c r="J2732" s="1" t="s">
        <v>615</v>
      </c>
      <c r="K2732" s="1" t="s">
        <v>1323</v>
      </c>
      <c r="L2732" s="1" t="s">
        <v>617</v>
      </c>
      <c r="M2732" s="241" t="s">
        <v>656</v>
      </c>
      <c r="N2732" s="28" t="s">
        <v>1324</v>
      </c>
    </row>
    <row r="2733" spans="1:14">
      <c r="A2733" s="225" t="s">
        <v>668</v>
      </c>
      <c r="B2733" s="123" t="s">
        <v>672</v>
      </c>
      <c r="C2733" s="230">
        <v>45913.665972222225</v>
      </c>
      <c r="D2733" s="230">
        <v>45913.665972222225</v>
      </c>
      <c r="E2733" s="230">
        <v>45914.34375</v>
      </c>
      <c r="F2733" s="255">
        <f t="shared" si="44"/>
        <v>0.67777777777519077</v>
      </c>
      <c r="G2733" s="1" t="s">
        <v>613</v>
      </c>
      <c r="I2733" s="1" t="s">
        <v>614</v>
      </c>
      <c r="J2733" s="1" t="s">
        <v>615</v>
      </c>
      <c r="K2733" s="1" t="s">
        <v>1323</v>
      </c>
      <c r="L2733" s="1" t="s">
        <v>617</v>
      </c>
      <c r="M2733" s="241" t="s">
        <v>656</v>
      </c>
      <c r="N2733" s="28" t="s">
        <v>1324</v>
      </c>
    </row>
    <row r="2734" spans="1:14">
      <c r="A2734" s="225" t="s">
        <v>668</v>
      </c>
      <c r="B2734" s="123" t="s">
        <v>673</v>
      </c>
      <c r="C2734" s="230">
        <v>45913.665972222225</v>
      </c>
      <c r="D2734" s="230">
        <v>45913.665972222225</v>
      </c>
      <c r="E2734" s="230">
        <v>45914.34375</v>
      </c>
      <c r="F2734" s="255">
        <f t="shared" si="44"/>
        <v>0.67777777777519077</v>
      </c>
      <c r="G2734" s="1" t="s">
        <v>613</v>
      </c>
      <c r="I2734" s="1" t="s">
        <v>614</v>
      </c>
      <c r="J2734" s="1" t="s">
        <v>615</v>
      </c>
      <c r="K2734" s="1" t="s">
        <v>1323</v>
      </c>
      <c r="L2734" s="1" t="s">
        <v>617</v>
      </c>
      <c r="M2734" s="241" t="s">
        <v>656</v>
      </c>
      <c r="N2734" s="28" t="s">
        <v>1324</v>
      </c>
    </row>
    <row r="2735" spans="1:14">
      <c r="A2735" s="225" t="s">
        <v>668</v>
      </c>
      <c r="B2735" s="123" t="s">
        <v>674</v>
      </c>
      <c r="C2735" s="230">
        <v>45913.665972222225</v>
      </c>
      <c r="D2735" s="230">
        <v>45913.665972222225</v>
      </c>
      <c r="E2735" s="230">
        <v>45914.34375</v>
      </c>
      <c r="F2735" s="255">
        <f t="shared" si="44"/>
        <v>0.67777777777519077</v>
      </c>
      <c r="G2735" s="1" t="s">
        <v>613</v>
      </c>
      <c r="I2735" s="1" t="s">
        <v>614</v>
      </c>
      <c r="J2735" s="1" t="s">
        <v>615</v>
      </c>
      <c r="K2735" s="1" t="s">
        <v>1323</v>
      </c>
      <c r="L2735" s="1" t="s">
        <v>617</v>
      </c>
      <c r="M2735" s="241" t="s">
        <v>656</v>
      </c>
      <c r="N2735" s="28" t="s">
        <v>1324</v>
      </c>
    </row>
    <row r="2736" spans="1:14">
      <c r="A2736" s="225" t="s">
        <v>668</v>
      </c>
      <c r="B2736" s="123" t="s">
        <v>675</v>
      </c>
      <c r="C2736" s="230">
        <v>45913.665972222225</v>
      </c>
      <c r="D2736" s="230">
        <v>45913.665972222225</v>
      </c>
      <c r="E2736" s="230">
        <v>45914.34375</v>
      </c>
      <c r="F2736" s="255">
        <f t="shared" si="44"/>
        <v>0.67777777777519077</v>
      </c>
      <c r="G2736" s="1" t="s">
        <v>613</v>
      </c>
      <c r="I2736" s="1" t="s">
        <v>614</v>
      </c>
      <c r="J2736" s="1" t="s">
        <v>615</v>
      </c>
      <c r="K2736" s="1" t="s">
        <v>1323</v>
      </c>
      <c r="L2736" s="1" t="s">
        <v>617</v>
      </c>
      <c r="M2736" s="241" t="s">
        <v>656</v>
      </c>
      <c r="N2736" s="28" t="s">
        <v>1324</v>
      </c>
    </row>
    <row r="2737" spans="1:14">
      <c r="A2737" s="225" t="s">
        <v>668</v>
      </c>
      <c r="B2737" s="123" t="s">
        <v>676</v>
      </c>
      <c r="C2737" s="230">
        <v>45913.665972222225</v>
      </c>
      <c r="D2737" s="230">
        <v>45913.665972222225</v>
      </c>
      <c r="E2737" s="230">
        <v>45914.34375</v>
      </c>
      <c r="F2737" s="255">
        <f t="shared" si="44"/>
        <v>0.67777777777519077</v>
      </c>
      <c r="G2737" s="1" t="s">
        <v>613</v>
      </c>
      <c r="I2737" s="1" t="s">
        <v>614</v>
      </c>
      <c r="J2737" s="1" t="s">
        <v>615</v>
      </c>
      <c r="K2737" s="1" t="s">
        <v>1323</v>
      </c>
      <c r="L2737" s="1" t="s">
        <v>617</v>
      </c>
      <c r="M2737" s="241" t="s">
        <v>656</v>
      </c>
      <c r="N2737" s="28" t="s">
        <v>1324</v>
      </c>
    </row>
    <row r="2738" spans="1:14">
      <c r="A2738" s="1" t="s">
        <v>862</v>
      </c>
      <c r="B2738" s="1" t="s">
        <v>612</v>
      </c>
      <c r="C2738" s="230">
        <v>45913.9375</v>
      </c>
      <c r="D2738" s="230">
        <v>45913.9375</v>
      </c>
      <c r="E2738" s="230">
        <v>45914.277777777781</v>
      </c>
      <c r="F2738" s="255">
        <f t="shared" si="44"/>
        <v>0.34027777778101154</v>
      </c>
      <c r="G2738" s="1" t="s">
        <v>613</v>
      </c>
      <c r="I2738" s="1" t="s">
        <v>614</v>
      </c>
      <c r="J2738" s="1" t="s">
        <v>615</v>
      </c>
      <c r="K2738" s="1" t="s">
        <v>1311</v>
      </c>
      <c r="L2738" s="1" t="s">
        <v>617</v>
      </c>
      <c r="M2738" s="241" t="s">
        <v>656</v>
      </c>
      <c r="N2738" s="225" t="s">
        <v>1117</v>
      </c>
    </row>
    <row r="2739" spans="1:14">
      <c r="A2739" s="1" t="s">
        <v>870</v>
      </c>
      <c r="B2739" s="1" t="s">
        <v>612</v>
      </c>
      <c r="C2739" s="230">
        <v>45913.9375</v>
      </c>
      <c r="D2739" s="230">
        <v>45913.9375</v>
      </c>
      <c r="E2739" s="230">
        <v>45914.277777777781</v>
      </c>
      <c r="F2739" s="255">
        <f t="shared" si="44"/>
        <v>0.34027777778101154</v>
      </c>
      <c r="G2739" s="1" t="s">
        <v>613</v>
      </c>
      <c r="I2739" s="1" t="s">
        <v>614</v>
      </c>
      <c r="J2739" s="1" t="s">
        <v>615</v>
      </c>
      <c r="K2739" s="1" t="s">
        <v>1311</v>
      </c>
      <c r="L2739" s="1" t="s">
        <v>617</v>
      </c>
      <c r="M2739" s="241" t="s">
        <v>656</v>
      </c>
      <c r="N2739" s="225" t="s">
        <v>1117</v>
      </c>
    </row>
    <row r="2740" spans="1:14">
      <c r="A2740" s="1" t="s">
        <v>643</v>
      </c>
      <c r="B2740" s="1" t="s">
        <v>612</v>
      </c>
      <c r="C2740" s="230">
        <v>45913.9375</v>
      </c>
      <c r="D2740" s="230">
        <v>45913.9375</v>
      </c>
      <c r="E2740" s="230">
        <v>45914.277777777781</v>
      </c>
      <c r="F2740" s="255">
        <f t="shared" si="44"/>
        <v>0.34027777778101154</v>
      </c>
      <c r="G2740" s="1" t="s">
        <v>613</v>
      </c>
      <c r="I2740" s="1" t="s">
        <v>614</v>
      </c>
      <c r="J2740" s="1" t="s">
        <v>615</v>
      </c>
      <c r="K2740" s="1" t="s">
        <v>1311</v>
      </c>
      <c r="L2740" s="1" t="s">
        <v>617</v>
      </c>
      <c r="M2740" s="241" t="s">
        <v>656</v>
      </c>
      <c r="N2740" s="225" t="s">
        <v>1117</v>
      </c>
    </row>
    <row r="2741" spans="1:14">
      <c r="A2741" s="1" t="s">
        <v>759</v>
      </c>
      <c r="B2741" s="1" t="s">
        <v>612</v>
      </c>
      <c r="C2741" s="230">
        <v>45913.9375</v>
      </c>
      <c r="D2741" s="230">
        <v>45913.9375</v>
      </c>
      <c r="E2741" s="230">
        <v>45914.277777777781</v>
      </c>
      <c r="F2741" s="255">
        <f t="shared" si="44"/>
        <v>0.34027777778101154</v>
      </c>
      <c r="G2741" s="1" t="s">
        <v>613</v>
      </c>
      <c r="I2741" s="1" t="s">
        <v>614</v>
      </c>
      <c r="J2741" s="1" t="s">
        <v>615</v>
      </c>
      <c r="K2741" s="1" t="s">
        <v>1311</v>
      </c>
      <c r="L2741" s="1" t="s">
        <v>617</v>
      </c>
      <c r="M2741" s="241" t="s">
        <v>656</v>
      </c>
      <c r="N2741" s="225" t="s">
        <v>1117</v>
      </c>
    </row>
    <row r="2742" spans="1:14">
      <c r="A2742" s="1" t="s">
        <v>850</v>
      </c>
      <c r="B2742" s="1" t="s">
        <v>612</v>
      </c>
      <c r="C2742" s="230">
        <v>45913.9375</v>
      </c>
      <c r="D2742" s="230">
        <v>45913.9375</v>
      </c>
      <c r="E2742" s="230">
        <v>45914.277777777781</v>
      </c>
      <c r="F2742" s="255">
        <f t="shared" si="44"/>
        <v>0.34027777778101154</v>
      </c>
      <c r="G2742" s="1" t="s">
        <v>613</v>
      </c>
      <c r="I2742" s="1" t="s">
        <v>614</v>
      </c>
      <c r="J2742" s="1" t="s">
        <v>615</v>
      </c>
      <c r="K2742" s="1" t="s">
        <v>1311</v>
      </c>
      <c r="L2742" s="1" t="s">
        <v>617</v>
      </c>
      <c r="M2742" s="241" t="s">
        <v>656</v>
      </c>
      <c r="N2742" s="225" t="s">
        <v>1117</v>
      </c>
    </row>
    <row r="2743" spans="1:14">
      <c r="A2743" s="225" t="s">
        <v>861</v>
      </c>
      <c r="B2743" s="28" t="s">
        <v>651</v>
      </c>
      <c r="C2743" s="230">
        <v>45914.256944444445</v>
      </c>
      <c r="D2743" s="230">
        <v>45914.256944444445</v>
      </c>
      <c r="E2743" s="230">
        <v>45914.371527777781</v>
      </c>
      <c r="F2743" s="255">
        <f t="shared" si="44"/>
        <v>0.11458333333575865</v>
      </c>
      <c r="G2743" s="225" t="s">
        <v>637</v>
      </c>
      <c r="H2743" s="225" t="s">
        <v>644</v>
      </c>
      <c r="I2743" s="225" t="s">
        <v>645</v>
      </c>
      <c r="J2743" s="225" t="s">
        <v>646</v>
      </c>
      <c r="K2743" s="1" t="s">
        <v>1325</v>
      </c>
      <c r="L2743" s="1" t="s">
        <v>1313</v>
      </c>
      <c r="M2743" s="241" t="s">
        <v>618</v>
      </c>
      <c r="N2743" s="28" t="s">
        <v>1326</v>
      </c>
    </row>
    <row r="2744" spans="1:14">
      <c r="A2744" s="225" t="s">
        <v>861</v>
      </c>
      <c r="B2744" s="28" t="s">
        <v>658</v>
      </c>
      <c r="C2744" s="230">
        <v>45914.256944444445</v>
      </c>
      <c r="D2744" s="230">
        <v>45914.256944444445</v>
      </c>
      <c r="E2744" s="230">
        <v>45914.371527777781</v>
      </c>
      <c r="F2744" s="255">
        <f t="shared" si="44"/>
        <v>0.11458333333575865</v>
      </c>
      <c r="G2744" s="225" t="s">
        <v>637</v>
      </c>
      <c r="H2744" s="225" t="s">
        <v>644</v>
      </c>
      <c r="I2744" s="225" t="s">
        <v>645</v>
      </c>
      <c r="J2744" s="225" t="s">
        <v>646</v>
      </c>
      <c r="K2744" s="1" t="s">
        <v>1325</v>
      </c>
      <c r="L2744" s="1" t="s">
        <v>1313</v>
      </c>
      <c r="M2744" s="241" t="s">
        <v>618</v>
      </c>
      <c r="N2744" s="28" t="s">
        <v>1326</v>
      </c>
    </row>
    <row r="2745" spans="1:14">
      <c r="A2745" s="222" t="s">
        <v>857</v>
      </c>
      <c r="B2745" s="222" t="s">
        <v>658</v>
      </c>
      <c r="C2745" s="230">
        <v>45914.652083333334</v>
      </c>
      <c r="D2745" s="230">
        <v>45914.652083333334</v>
      </c>
      <c r="E2745" s="230">
        <v>45914.6875</v>
      </c>
      <c r="F2745" s="255">
        <f t="shared" si="44"/>
        <v>3.5416666665696539E-2</v>
      </c>
      <c r="G2745" s="1" t="s">
        <v>613</v>
      </c>
      <c r="I2745" s="1" t="s">
        <v>614</v>
      </c>
      <c r="J2745" s="1" t="s">
        <v>615</v>
      </c>
      <c r="K2745" s="1" t="s">
        <v>1327</v>
      </c>
      <c r="L2745" s="1" t="s">
        <v>617</v>
      </c>
      <c r="M2745" s="241" t="s">
        <v>656</v>
      </c>
      <c r="N2745" s="28" t="s">
        <v>1324</v>
      </c>
    </row>
    <row r="2746" spans="1:14">
      <c r="A2746" s="222" t="s">
        <v>857</v>
      </c>
      <c r="B2746" s="222" t="s">
        <v>651</v>
      </c>
      <c r="C2746" s="230">
        <v>45914.652083333334</v>
      </c>
      <c r="D2746" s="230">
        <v>45914.652083333334</v>
      </c>
      <c r="E2746" s="230">
        <v>45914.6875</v>
      </c>
      <c r="F2746" s="255">
        <f t="shared" si="44"/>
        <v>3.5416666665696539E-2</v>
      </c>
      <c r="G2746" s="1" t="s">
        <v>613</v>
      </c>
      <c r="I2746" s="1" t="s">
        <v>614</v>
      </c>
      <c r="J2746" s="1" t="s">
        <v>615</v>
      </c>
      <c r="K2746" s="1" t="s">
        <v>1327</v>
      </c>
      <c r="L2746" s="1" t="s">
        <v>617</v>
      </c>
      <c r="M2746" s="241" t="s">
        <v>656</v>
      </c>
      <c r="N2746" s="28" t="s">
        <v>1324</v>
      </c>
    </row>
    <row r="2747" spans="1:14">
      <c r="A2747" s="225" t="s">
        <v>857</v>
      </c>
      <c r="B2747" s="28" t="s">
        <v>659</v>
      </c>
      <c r="C2747" s="230">
        <v>45914.652083333334</v>
      </c>
      <c r="D2747" s="230">
        <v>45914.652083333334</v>
      </c>
      <c r="E2747" s="230">
        <v>45914.6875</v>
      </c>
      <c r="F2747" s="255">
        <f t="shared" si="44"/>
        <v>3.5416666665696539E-2</v>
      </c>
      <c r="G2747" s="1" t="s">
        <v>613</v>
      </c>
      <c r="I2747" s="1" t="s">
        <v>614</v>
      </c>
      <c r="J2747" s="1" t="s">
        <v>615</v>
      </c>
      <c r="K2747" s="1" t="s">
        <v>1327</v>
      </c>
      <c r="L2747" s="1" t="s">
        <v>617</v>
      </c>
      <c r="M2747" s="241" t="s">
        <v>656</v>
      </c>
      <c r="N2747" s="28" t="s">
        <v>1324</v>
      </c>
    </row>
    <row r="2748" spans="1:14">
      <c r="A2748" s="225" t="s">
        <v>857</v>
      </c>
      <c r="B2748" s="28" t="s">
        <v>622</v>
      </c>
      <c r="C2748" s="230">
        <v>45914.652083333334</v>
      </c>
      <c r="D2748" s="230">
        <v>45914.652083333334</v>
      </c>
      <c r="E2748" s="230">
        <v>45914.6875</v>
      </c>
      <c r="F2748" s="255">
        <f t="shared" si="44"/>
        <v>3.5416666665696539E-2</v>
      </c>
      <c r="G2748" s="1" t="s">
        <v>613</v>
      </c>
      <c r="I2748" s="1" t="s">
        <v>614</v>
      </c>
      <c r="J2748" s="1" t="s">
        <v>615</v>
      </c>
      <c r="K2748" s="1" t="s">
        <v>1327</v>
      </c>
      <c r="L2748" s="1" t="s">
        <v>617</v>
      </c>
      <c r="M2748" s="241" t="s">
        <v>656</v>
      </c>
      <c r="N2748" s="28" t="s">
        <v>1324</v>
      </c>
    </row>
    <row r="2749" spans="1:14">
      <c r="A2749" s="225" t="s">
        <v>861</v>
      </c>
      <c r="B2749" s="28" t="s">
        <v>651</v>
      </c>
      <c r="C2749" s="230">
        <v>45914.652083333334</v>
      </c>
      <c r="D2749" s="230">
        <v>45914.652083333334</v>
      </c>
      <c r="E2749" s="230">
        <v>45914.6875</v>
      </c>
      <c r="F2749" s="255">
        <f t="shared" si="44"/>
        <v>3.5416666665696539E-2</v>
      </c>
      <c r="G2749" s="1" t="s">
        <v>613</v>
      </c>
      <c r="I2749" s="1" t="s">
        <v>614</v>
      </c>
      <c r="J2749" s="1" t="s">
        <v>615</v>
      </c>
      <c r="K2749" s="1" t="s">
        <v>1327</v>
      </c>
      <c r="L2749" s="1" t="s">
        <v>617</v>
      </c>
      <c r="M2749" s="241" t="s">
        <v>656</v>
      </c>
      <c r="N2749" s="28" t="s">
        <v>1324</v>
      </c>
    </row>
    <row r="2750" spans="1:14">
      <c r="A2750" s="225" t="s">
        <v>861</v>
      </c>
      <c r="B2750" s="28" t="s">
        <v>658</v>
      </c>
      <c r="C2750" s="230">
        <v>45914.652083333334</v>
      </c>
      <c r="D2750" s="230">
        <v>45914.652083333334</v>
      </c>
      <c r="E2750" s="230">
        <v>45914.6875</v>
      </c>
      <c r="F2750" s="255">
        <f t="shared" si="44"/>
        <v>3.5416666665696539E-2</v>
      </c>
      <c r="G2750" s="1" t="s">
        <v>613</v>
      </c>
      <c r="I2750" s="1" t="s">
        <v>614</v>
      </c>
      <c r="J2750" s="1" t="s">
        <v>615</v>
      </c>
      <c r="K2750" s="1" t="s">
        <v>1327</v>
      </c>
      <c r="L2750" s="1" t="s">
        <v>617</v>
      </c>
      <c r="M2750" s="241" t="s">
        <v>656</v>
      </c>
      <c r="N2750" s="28" t="s">
        <v>1324</v>
      </c>
    </row>
    <row r="2751" spans="1:14">
      <c r="A2751" s="1" t="s">
        <v>860</v>
      </c>
      <c r="B2751" s="1" t="s">
        <v>658</v>
      </c>
      <c r="C2751" s="230">
        <v>45914.652083333334</v>
      </c>
      <c r="D2751" s="230">
        <v>45914.652083333334</v>
      </c>
      <c r="E2751" s="230">
        <v>45914.6875</v>
      </c>
      <c r="F2751" s="255">
        <f t="shared" si="44"/>
        <v>3.5416666665696539E-2</v>
      </c>
      <c r="G2751" s="1" t="s">
        <v>613</v>
      </c>
      <c r="I2751" s="1" t="s">
        <v>614</v>
      </c>
      <c r="J2751" s="1" t="s">
        <v>615</v>
      </c>
      <c r="K2751" s="1" t="s">
        <v>1327</v>
      </c>
      <c r="L2751" s="1" t="s">
        <v>617</v>
      </c>
      <c r="M2751" s="241" t="s">
        <v>656</v>
      </c>
      <c r="N2751" s="28" t="s">
        <v>1324</v>
      </c>
    </row>
    <row r="2752" spans="1:14">
      <c r="A2752" s="1" t="s">
        <v>860</v>
      </c>
      <c r="B2752" s="1" t="s">
        <v>651</v>
      </c>
      <c r="C2752" s="230">
        <v>45914.652083333334</v>
      </c>
      <c r="D2752" s="230">
        <v>45914.652083333334</v>
      </c>
      <c r="E2752" s="230">
        <v>45914.6875</v>
      </c>
      <c r="F2752" s="255">
        <f t="shared" si="44"/>
        <v>3.5416666665696539E-2</v>
      </c>
      <c r="G2752" s="1" t="s">
        <v>613</v>
      </c>
      <c r="I2752" s="1" t="s">
        <v>614</v>
      </c>
      <c r="J2752" s="1" t="s">
        <v>615</v>
      </c>
      <c r="K2752" s="1" t="s">
        <v>1327</v>
      </c>
      <c r="L2752" s="1" t="s">
        <v>617</v>
      </c>
      <c r="M2752" s="241" t="s">
        <v>656</v>
      </c>
      <c r="N2752" s="28" t="s">
        <v>1324</v>
      </c>
    </row>
    <row r="2753" spans="1:14">
      <c r="A2753" s="1" t="s">
        <v>860</v>
      </c>
      <c r="B2753" s="1" t="s">
        <v>659</v>
      </c>
      <c r="C2753" s="230">
        <v>45914.652083333334</v>
      </c>
      <c r="D2753" s="230">
        <v>45914.652083333334</v>
      </c>
      <c r="E2753" s="230">
        <v>45914.6875</v>
      </c>
      <c r="F2753" s="255">
        <f t="shared" si="44"/>
        <v>3.5416666665696539E-2</v>
      </c>
      <c r="G2753" s="1" t="s">
        <v>613</v>
      </c>
      <c r="I2753" s="1" t="s">
        <v>614</v>
      </c>
      <c r="J2753" s="1" t="s">
        <v>615</v>
      </c>
      <c r="K2753" s="1" t="s">
        <v>1327</v>
      </c>
      <c r="L2753" s="1" t="s">
        <v>617</v>
      </c>
      <c r="M2753" s="241" t="s">
        <v>656</v>
      </c>
      <c r="N2753" s="28" t="s">
        <v>1324</v>
      </c>
    </row>
    <row r="2754" spans="1:14">
      <c r="A2754" s="1" t="s">
        <v>860</v>
      </c>
      <c r="B2754" s="1" t="s">
        <v>622</v>
      </c>
      <c r="C2754" s="230">
        <v>45914.652083333334</v>
      </c>
      <c r="D2754" s="230">
        <v>45914.652083333334</v>
      </c>
      <c r="E2754" s="230">
        <v>45914.6875</v>
      </c>
      <c r="F2754" s="255">
        <f t="shared" si="44"/>
        <v>3.5416666665696539E-2</v>
      </c>
      <c r="G2754" s="1" t="s">
        <v>613</v>
      </c>
      <c r="I2754" s="1" t="s">
        <v>614</v>
      </c>
      <c r="J2754" s="1" t="s">
        <v>615</v>
      </c>
      <c r="K2754" s="1" t="s">
        <v>1327</v>
      </c>
      <c r="L2754" s="1" t="s">
        <v>617</v>
      </c>
      <c r="M2754" s="241" t="s">
        <v>656</v>
      </c>
      <c r="N2754" s="28" t="s">
        <v>1324</v>
      </c>
    </row>
    <row r="2755" spans="1:14">
      <c r="A2755" s="1" t="s">
        <v>855</v>
      </c>
      <c r="B2755" s="1" t="s">
        <v>658</v>
      </c>
      <c r="C2755" s="230">
        <v>45914.652083333334</v>
      </c>
      <c r="D2755" s="230">
        <v>45914.652083333334</v>
      </c>
      <c r="E2755" s="230">
        <v>45914.6875</v>
      </c>
      <c r="F2755" s="255">
        <f t="shared" si="44"/>
        <v>3.5416666665696539E-2</v>
      </c>
      <c r="G2755" s="1" t="s">
        <v>613</v>
      </c>
      <c r="I2755" s="1" t="s">
        <v>614</v>
      </c>
      <c r="J2755" s="1" t="s">
        <v>615</v>
      </c>
      <c r="K2755" s="1" t="s">
        <v>1327</v>
      </c>
      <c r="L2755" s="1" t="s">
        <v>617</v>
      </c>
      <c r="M2755" s="241" t="s">
        <v>656</v>
      </c>
      <c r="N2755" s="28" t="s">
        <v>1324</v>
      </c>
    </row>
    <row r="2756" spans="1:14">
      <c r="A2756" s="1" t="s">
        <v>855</v>
      </c>
      <c r="B2756" s="1" t="s">
        <v>651</v>
      </c>
      <c r="C2756" s="230">
        <v>45914.652083333334</v>
      </c>
      <c r="D2756" s="230">
        <v>45914.652083333334</v>
      </c>
      <c r="E2756" s="230">
        <v>45914.6875</v>
      </c>
      <c r="F2756" s="255">
        <f t="shared" si="44"/>
        <v>3.5416666665696539E-2</v>
      </c>
      <c r="G2756" s="1" t="s">
        <v>613</v>
      </c>
      <c r="I2756" s="1" t="s">
        <v>614</v>
      </c>
      <c r="J2756" s="1" t="s">
        <v>615</v>
      </c>
      <c r="K2756" s="1" t="s">
        <v>1327</v>
      </c>
      <c r="L2756" s="1" t="s">
        <v>617</v>
      </c>
      <c r="M2756" s="241" t="s">
        <v>656</v>
      </c>
      <c r="N2756" s="28" t="s">
        <v>1324</v>
      </c>
    </row>
    <row r="2757" spans="1:14">
      <c r="A2757" s="1" t="s">
        <v>855</v>
      </c>
      <c r="B2757" s="1" t="s">
        <v>612</v>
      </c>
      <c r="C2757" s="230">
        <v>45914.652083333334</v>
      </c>
      <c r="D2757" s="230">
        <v>45914.652083333334</v>
      </c>
      <c r="E2757" s="230">
        <v>45914.6875</v>
      </c>
      <c r="F2757" s="255">
        <f t="shared" si="44"/>
        <v>3.5416666665696539E-2</v>
      </c>
      <c r="G2757" s="1" t="s">
        <v>613</v>
      </c>
      <c r="I2757" s="1" t="s">
        <v>614</v>
      </c>
      <c r="J2757" s="1" t="s">
        <v>615</v>
      </c>
      <c r="K2757" s="1" t="s">
        <v>1327</v>
      </c>
      <c r="L2757" s="1" t="s">
        <v>617</v>
      </c>
      <c r="M2757" s="241" t="s">
        <v>656</v>
      </c>
      <c r="N2757" s="28" t="s">
        <v>1324</v>
      </c>
    </row>
    <row r="2758" spans="1:14">
      <c r="A2758" s="1" t="s">
        <v>855</v>
      </c>
      <c r="B2758" s="1" t="s">
        <v>622</v>
      </c>
      <c r="C2758" s="230">
        <v>45914.652083333334</v>
      </c>
      <c r="D2758" s="230">
        <v>45914.652083333334</v>
      </c>
      <c r="E2758" s="230">
        <v>45914.6875</v>
      </c>
      <c r="F2758" s="255">
        <f t="shared" si="44"/>
        <v>3.5416666665696539E-2</v>
      </c>
      <c r="G2758" s="1" t="s">
        <v>613</v>
      </c>
      <c r="I2758" s="1" t="s">
        <v>614</v>
      </c>
      <c r="J2758" s="1" t="s">
        <v>615</v>
      </c>
      <c r="K2758" s="1" t="s">
        <v>1327</v>
      </c>
      <c r="L2758" s="1" t="s">
        <v>617</v>
      </c>
      <c r="M2758" s="241" t="s">
        <v>656</v>
      </c>
      <c r="N2758" s="28" t="s">
        <v>1324</v>
      </c>
    </row>
    <row r="2759" spans="1:14">
      <c r="A2759" s="1" t="s">
        <v>856</v>
      </c>
      <c r="B2759" s="1" t="s">
        <v>658</v>
      </c>
      <c r="C2759" s="230">
        <v>45914.652083333334</v>
      </c>
      <c r="D2759" s="230">
        <v>45914.652083333334</v>
      </c>
      <c r="E2759" s="230">
        <v>45914.6875</v>
      </c>
      <c r="F2759" s="255">
        <f t="shared" si="44"/>
        <v>3.5416666665696539E-2</v>
      </c>
      <c r="G2759" s="1" t="s">
        <v>613</v>
      </c>
      <c r="I2759" s="1" t="s">
        <v>614</v>
      </c>
      <c r="J2759" s="1" t="s">
        <v>615</v>
      </c>
      <c r="K2759" s="1" t="s">
        <v>1327</v>
      </c>
      <c r="L2759" s="1" t="s">
        <v>617</v>
      </c>
      <c r="M2759" s="241" t="s">
        <v>656</v>
      </c>
      <c r="N2759" s="28" t="s">
        <v>1324</v>
      </c>
    </row>
    <row r="2760" spans="1:14">
      <c r="A2760" s="1" t="s">
        <v>856</v>
      </c>
      <c r="B2760" s="1" t="s">
        <v>651</v>
      </c>
      <c r="C2760" s="230">
        <v>45914.652083333334</v>
      </c>
      <c r="D2760" s="230">
        <v>45914.652083333334</v>
      </c>
      <c r="E2760" s="230">
        <v>45914.6875</v>
      </c>
      <c r="F2760" s="255">
        <f t="shared" si="44"/>
        <v>3.5416666665696539E-2</v>
      </c>
      <c r="G2760" s="1" t="s">
        <v>613</v>
      </c>
      <c r="I2760" s="1" t="s">
        <v>614</v>
      </c>
      <c r="J2760" s="1" t="s">
        <v>615</v>
      </c>
      <c r="K2760" s="1" t="s">
        <v>1327</v>
      </c>
      <c r="L2760" s="1" t="s">
        <v>617</v>
      </c>
      <c r="M2760" s="241" t="s">
        <v>656</v>
      </c>
      <c r="N2760" s="28" t="s">
        <v>1324</v>
      </c>
    </row>
    <row r="2761" spans="1:14">
      <c r="A2761" s="1" t="s">
        <v>704</v>
      </c>
      <c r="B2761" s="1" t="s">
        <v>612</v>
      </c>
      <c r="C2761" s="230">
        <v>45914.652083333334</v>
      </c>
      <c r="D2761" s="230">
        <v>45914.652083333334</v>
      </c>
      <c r="E2761" s="230">
        <v>45914.6875</v>
      </c>
      <c r="F2761" s="255">
        <f t="shared" si="44"/>
        <v>3.5416666665696539E-2</v>
      </c>
      <c r="G2761" s="1" t="s">
        <v>613</v>
      </c>
      <c r="I2761" s="1" t="s">
        <v>614</v>
      </c>
      <c r="J2761" s="1" t="s">
        <v>615</v>
      </c>
      <c r="K2761" s="1" t="s">
        <v>1327</v>
      </c>
      <c r="L2761" s="1" t="s">
        <v>617</v>
      </c>
      <c r="M2761" s="241" t="s">
        <v>656</v>
      </c>
      <c r="N2761" s="28" t="s">
        <v>1324</v>
      </c>
    </row>
    <row r="2762" spans="1:14">
      <c r="A2762" s="1" t="s">
        <v>704</v>
      </c>
      <c r="B2762" s="1" t="s">
        <v>651</v>
      </c>
      <c r="C2762" s="230">
        <v>45914.652083333334</v>
      </c>
      <c r="D2762" s="230">
        <v>45914.652083333334</v>
      </c>
      <c r="E2762" s="230">
        <v>45914.6875</v>
      </c>
      <c r="F2762" s="255">
        <f t="shared" si="44"/>
        <v>3.5416666665696539E-2</v>
      </c>
      <c r="G2762" s="1" t="s">
        <v>613</v>
      </c>
      <c r="I2762" s="1" t="s">
        <v>614</v>
      </c>
      <c r="J2762" s="1" t="s">
        <v>615</v>
      </c>
      <c r="K2762" s="1" t="s">
        <v>1327</v>
      </c>
      <c r="L2762" s="1" t="s">
        <v>617</v>
      </c>
      <c r="M2762" s="241" t="s">
        <v>656</v>
      </c>
      <c r="N2762" s="28" t="s">
        <v>1324</v>
      </c>
    </row>
    <row r="2763" spans="1:14">
      <c r="A2763" s="1" t="s">
        <v>704</v>
      </c>
      <c r="B2763" s="1" t="s">
        <v>622</v>
      </c>
      <c r="C2763" s="230">
        <v>45914.652083333334</v>
      </c>
      <c r="D2763" s="230">
        <v>45914.652083333334</v>
      </c>
      <c r="E2763" s="230">
        <v>45914.6875</v>
      </c>
      <c r="F2763" s="255">
        <f t="shared" si="44"/>
        <v>3.5416666665696539E-2</v>
      </c>
      <c r="G2763" s="1" t="s">
        <v>613</v>
      </c>
      <c r="I2763" s="1" t="s">
        <v>614</v>
      </c>
      <c r="J2763" s="1" t="s">
        <v>615</v>
      </c>
      <c r="K2763" s="1" t="s">
        <v>1327</v>
      </c>
      <c r="L2763" s="1" t="s">
        <v>617</v>
      </c>
      <c r="M2763" s="241" t="s">
        <v>656</v>
      </c>
      <c r="N2763" s="28" t="s">
        <v>1324</v>
      </c>
    </row>
    <row r="2764" spans="1:14">
      <c r="A2764" s="1" t="s">
        <v>704</v>
      </c>
      <c r="B2764" s="1" t="s">
        <v>658</v>
      </c>
      <c r="C2764" s="230">
        <v>45914.652083333334</v>
      </c>
      <c r="D2764" s="230">
        <v>45914.652083333334</v>
      </c>
      <c r="E2764" s="230">
        <v>45914.6875</v>
      </c>
      <c r="F2764" s="255">
        <f t="shared" si="44"/>
        <v>3.5416666665696539E-2</v>
      </c>
      <c r="G2764" s="1" t="s">
        <v>613</v>
      </c>
      <c r="I2764" s="1" t="s">
        <v>614</v>
      </c>
      <c r="J2764" s="1" t="s">
        <v>615</v>
      </c>
      <c r="K2764" s="1" t="s">
        <v>1327</v>
      </c>
      <c r="L2764" s="1" t="s">
        <v>617</v>
      </c>
      <c r="M2764" s="241" t="s">
        <v>656</v>
      </c>
      <c r="N2764" s="28" t="s">
        <v>1324</v>
      </c>
    </row>
    <row r="2765" spans="1:14">
      <c r="A2765" s="225" t="s">
        <v>668</v>
      </c>
      <c r="B2765" s="123" t="s">
        <v>669</v>
      </c>
      <c r="C2765" s="230">
        <v>45914.661111111112</v>
      </c>
      <c r="D2765" s="230">
        <v>45914.661111111112</v>
      </c>
      <c r="E2765" s="230">
        <v>45914.701388888891</v>
      </c>
      <c r="F2765" s="255">
        <f t="shared" si="44"/>
        <v>4.0277777778101154E-2</v>
      </c>
      <c r="G2765" s="1" t="s">
        <v>613</v>
      </c>
      <c r="I2765" s="1" t="s">
        <v>614</v>
      </c>
      <c r="J2765" s="1" t="s">
        <v>615</v>
      </c>
      <c r="K2765" s="1" t="s">
        <v>1323</v>
      </c>
      <c r="L2765" s="1" t="s">
        <v>617</v>
      </c>
      <c r="M2765" s="241" t="s">
        <v>656</v>
      </c>
      <c r="N2765" s="28" t="s">
        <v>1324</v>
      </c>
    </row>
    <row r="2766" spans="1:14">
      <c r="A2766" s="225" t="s">
        <v>668</v>
      </c>
      <c r="B2766" s="123" t="s">
        <v>670</v>
      </c>
      <c r="C2766" s="230">
        <v>45914.661111111112</v>
      </c>
      <c r="D2766" s="230">
        <v>45914.661111111112</v>
      </c>
      <c r="E2766" s="230">
        <v>45914.701388888891</v>
      </c>
      <c r="F2766" s="255">
        <f t="shared" si="44"/>
        <v>4.0277777778101154E-2</v>
      </c>
      <c r="G2766" s="1" t="s">
        <v>613</v>
      </c>
      <c r="I2766" s="1" t="s">
        <v>614</v>
      </c>
      <c r="J2766" s="1" t="s">
        <v>615</v>
      </c>
      <c r="K2766" s="1" t="s">
        <v>1323</v>
      </c>
      <c r="L2766" s="1" t="s">
        <v>617</v>
      </c>
      <c r="M2766" s="241" t="s">
        <v>656</v>
      </c>
      <c r="N2766" s="28" t="s">
        <v>1324</v>
      </c>
    </row>
    <row r="2767" spans="1:14">
      <c r="A2767" s="225" t="s">
        <v>668</v>
      </c>
      <c r="B2767" s="123" t="s">
        <v>671</v>
      </c>
      <c r="C2767" s="230">
        <v>45914.661111111112</v>
      </c>
      <c r="D2767" s="230">
        <v>45914.661111111112</v>
      </c>
      <c r="E2767" s="230">
        <v>45914.701388888891</v>
      </c>
      <c r="F2767" s="255">
        <f t="shared" si="44"/>
        <v>4.0277777778101154E-2</v>
      </c>
      <c r="G2767" s="1" t="s">
        <v>613</v>
      </c>
      <c r="I2767" s="1" t="s">
        <v>614</v>
      </c>
      <c r="J2767" s="1" t="s">
        <v>615</v>
      </c>
      <c r="K2767" s="1" t="s">
        <v>1323</v>
      </c>
      <c r="L2767" s="1" t="s">
        <v>617</v>
      </c>
      <c r="M2767" s="241" t="s">
        <v>656</v>
      </c>
      <c r="N2767" s="28" t="s">
        <v>1324</v>
      </c>
    </row>
    <row r="2768" spans="1:14">
      <c r="A2768" s="225" t="s">
        <v>668</v>
      </c>
      <c r="B2768" s="123" t="s">
        <v>672</v>
      </c>
      <c r="C2768" s="230">
        <v>45914.661111111112</v>
      </c>
      <c r="D2768" s="230">
        <v>45914.661111111112</v>
      </c>
      <c r="E2768" s="230">
        <v>45914.701388888891</v>
      </c>
      <c r="F2768" s="255">
        <f t="shared" si="44"/>
        <v>4.0277777778101154E-2</v>
      </c>
      <c r="G2768" s="1" t="s">
        <v>613</v>
      </c>
      <c r="I2768" s="1" t="s">
        <v>614</v>
      </c>
      <c r="J2768" s="1" t="s">
        <v>615</v>
      </c>
      <c r="K2768" s="1" t="s">
        <v>1323</v>
      </c>
      <c r="L2768" s="1" t="s">
        <v>617</v>
      </c>
      <c r="M2768" s="241" t="s">
        <v>656</v>
      </c>
      <c r="N2768" s="28" t="s">
        <v>1324</v>
      </c>
    </row>
    <row r="2769" spans="1:14">
      <c r="A2769" s="225" t="s">
        <v>668</v>
      </c>
      <c r="B2769" s="123" t="s">
        <v>673</v>
      </c>
      <c r="C2769" s="230">
        <v>45914.661111111112</v>
      </c>
      <c r="D2769" s="230">
        <v>45914.661111111112</v>
      </c>
      <c r="E2769" s="230">
        <v>45914.701388888891</v>
      </c>
      <c r="F2769" s="255">
        <f t="shared" si="44"/>
        <v>4.0277777778101154E-2</v>
      </c>
      <c r="G2769" s="1" t="s">
        <v>613</v>
      </c>
      <c r="I2769" s="1" t="s">
        <v>614</v>
      </c>
      <c r="J2769" s="1" t="s">
        <v>615</v>
      </c>
      <c r="K2769" s="1" t="s">
        <v>1323</v>
      </c>
      <c r="L2769" s="1" t="s">
        <v>617</v>
      </c>
      <c r="M2769" s="241" t="s">
        <v>656</v>
      </c>
      <c r="N2769" s="28" t="s">
        <v>1324</v>
      </c>
    </row>
    <row r="2770" spans="1:14">
      <c r="A2770" s="225" t="s">
        <v>668</v>
      </c>
      <c r="B2770" s="123" t="s">
        <v>674</v>
      </c>
      <c r="C2770" s="230">
        <v>45914.661111111112</v>
      </c>
      <c r="D2770" s="230">
        <v>45914.661111111112</v>
      </c>
      <c r="E2770" s="230">
        <v>45914.701388888891</v>
      </c>
      <c r="F2770" s="255">
        <f t="shared" si="44"/>
        <v>4.0277777778101154E-2</v>
      </c>
      <c r="G2770" s="1" t="s">
        <v>613</v>
      </c>
      <c r="I2770" s="1" t="s">
        <v>614</v>
      </c>
      <c r="J2770" s="1" t="s">
        <v>615</v>
      </c>
      <c r="K2770" s="1" t="s">
        <v>1323</v>
      </c>
      <c r="L2770" s="1" t="s">
        <v>617</v>
      </c>
      <c r="M2770" s="241" t="s">
        <v>656</v>
      </c>
      <c r="N2770" s="28" t="s">
        <v>1324</v>
      </c>
    </row>
    <row r="2771" spans="1:14">
      <c r="A2771" s="225" t="s">
        <v>668</v>
      </c>
      <c r="B2771" s="123" t="s">
        <v>675</v>
      </c>
      <c r="C2771" s="230">
        <v>45914.661111111112</v>
      </c>
      <c r="D2771" s="230">
        <v>45914.661111111112</v>
      </c>
      <c r="E2771" s="230">
        <v>45914.701388888891</v>
      </c>
      <c r="F2771" s="255">
        <f t="shared" si="44"/>
        <v>4.0277777778101154E-2</v>
      </c>
      <c r="G2771" s="1" t="s">
        <v>613</v>
      </c>
      <c r="I2771" s="1" t="s">
        <v>614</v>
      </c>
      <c r="J2771" s="1" t="s">
        <v>615</v>
      </c>
      <c r="K2771" s="1" t="s">
        <v>1323</v>
      </c>
      <c r="L2771" s="1" t="s">
        <v>617</v>
      </c>
      <c r="M2771" s="241" t="s">
        <v>656</v>
      </c>
      <c r="N2771" s="28" t="s">
        <v>1324</v>
      </c>
    </row>
    <row r="2772" spans="1:14">
      <c r="A2772" s="225" t="s">
        <v>668</v>
      </c>
      <c r="B2772" s="123" t="s">
        <v>676</v>
      </c>
      <c r="C2772" s="230">
        <v>45914.661111111112</v>
      </c>
      <c r="D2772" s="230">
        <v>45914.661111111112</v>
      </c>
      <c r="E2772" s="230">
        <v>45914.701388888891</v>
      </c>
      <c r="F2772" s="255">
        <f t="shared" si="44"/>
        <v>4.0277777778101154E-2</v>
      </c>
      <c r="G2772" s="1" t="s">
        <v>613</v>
      </c>
      <c r="I2772" s="1" t="s">
        <v>614</v>
      </c>
      <c r="J2772" s="1" t="s">
        <v>615</v>
      </c>
      <c r="K2772" s="1" t="s">
        <v>1323</v>
      </c>
      <c r="L2772" s="1" t="s">
        <v>617</v>
      </c>
      <c r="M2772" s="241" t="s">
        <v>656</v>
      </c>
      <c r="N2772" s="28" t="s">
        <v>1324</v>
      </c>
    </row>
    <row r="2773" spans="1:14">
      <c r="A2773" s="1" t="s">
        <v>862</v>
      </c>
      <c r="B2773" s="1" t="s">
        <v>612</v>
      </c>
      <c r="C2773" s="230">
        <v>45915.290972222225</v>
      </c>
      <c r="D2773" s="230">
        <v>45915.290972222225</v>
      </c>
      <c r="E2773" s="230">
        <v>45915.295138888891</v>
      </c>
      <c r="F2773" s="255">
        <f t="shared" si="44"/>
        <v>4.166666665696539E-3</v>
      </c>
      <c r="G2773" s="1" t="s">
        <v>613</v>
      </c>
      <c r="I2773" s="1" t="s">
        <v>614</v>
      </c>
      <c r="J2773" s="1" t="s">
        <v>615</v>
      </c>
      <c r="K2773" s="1" t="s">
        <v>1311</v>
      </c>
      <c r="L2773" s="1" t="s">
        <v>617</v>
      </c>
      <c r="M2773" s="241" t="s">
        <v>656</v>
      </c>
      <c r="N2773" s="225" t="s">
        <v>1117</v>
      </c>
    </row>
    <row r="2774" spans="1:14">
      <c r="A2774" s="1" t="s">
        <v>870</v>
      </c>
      <c r="B2774" s="1" t="s">
        <v>612</v>
      </c>
      <c r="C2774" s="230">
        <v>45915.290972222225</v>
      </c>
      <c r="D2774" s="230">
        <v>45915.290972222225</v>
      </c>
      <c r="E2774" s="230">
        <v>45915.295138888891</v>
      </c>
      <c r="F2774" s="255">
        <f t="shared" si="44"/>
        <v>4.166666665696539E-3</v>
      </c>
      <c r="G2774" s="1" t="s">
        <v>613</v>
      </c>
      <c r="I2774" s="1" t="s">
        <v>614</v>
      </c>
      <c r="J2774" s="1" t="s">
        <v>615</v>
      </c>
      <c r="K2774" s="1" t="s">
        <v>1311</v>
      </c>
      <c r="L2774" s="1" t="s">
        <v>617</v>
      </c>
      <c r="M2774" s="241" t="s">
        <v>656</v>
      </c>
      <c r="N2774" s="225" t="s">
        <v>1117</v>
      </c>
    </row>
    <row r="2775" spans="1:14">
      <c r="A2775" s="1" t="s">
        <v>643</v>
      </c>
      <c r="B2775" s="1" t="s">
        <v>612</v>
      </c>
      <c r="C2775" s="230">
        <v>45915.290972222225</v>
      </c>
      <c r="D2775" s="230">
        <v>45915.290972222225</v>
      </c>
      <c r="E2775" s="230">
        <v>45915.295138888891</v>
      </c>
      <c r="F2775" s="255">
        <f t="shared" si="44"/>
        <v>4.166666665696539E-3</v>
      </c>
      <c r="G2775" s="1" t="s">
        <v>613</v>
      </c>
      <c r="I2775" s="1" t="s">
        <v>614</v>
      </c>
      <c r="J2775" s="1" t="s">
        <v>615</v>
      </c>
      <c r="K2775" s="1" t="s">
        <v>1311</v>
      </c>
      <c r="L2775" s="1" t="s">
        <v>617</v>
      </c>
      <c r="M2775" s="241" t="s">
        <v>656</v>
      </c>
      <c r="N2775" s="225" t="s">
        <v>1117</v>
      </c>
    </row>
    <row r="2776" spans="1:14">
      <c r="A2776" s="1" t="s">
        <v>759</v>
      </c>
      <c r="B2776" s="1" t="s">
        <v>612</v>
      </c>
      <c r="C2776" s="230">
        <v>45915.290972222225</v>
      </c>
      <c r="D2776" s="230">
        <v>45915.290972222225</v>
      </c>
      <c r="E2776" s="230">
        <v>45915.295138888891</v>
      </c>
      <c r="F2776" s="255">
        <f t="shared" si="44"/>
        <v>4.166666665696539E-3</v>
      </c>
      <c r="G2776" s="1" t="s">
        <v>613</v>
      </c>
      <c r="I2776" s="1" t="s">
        <v>614</v>
      </c>
      <c r="J2776" s="1" t="s">
        <v>615</v>
      </c>
      <c r="K2776" s="1" t="s">
        <v>1311</v>
      </c>
      <c r="L2776" s="1" t="s">
        <v>617</v>
      </c>
      <c r="M2776" s="241" t="s">
        <v>656</v>
      </c>
      <c r="N2776" s="225" t="s">
        <v>1117</v>
      </c>
    </row>
    <row r="2777" spans="1:14">
      <c r="A2777" s="1" t="s">
        <v>850</v>
      </c>
      <c r="B2777" s="1" t="s">
        <v>612</v>
      </c>
      <c r="C2777" s="230">
        <v>45915.290972222225</v>
      </c>
      <c r="D2777" s="230">
        <v>45915.290972222225</v>
      </c>
      <c r="E2777" s="230">
        <v>45915.295138888891</v>
      </c>
      <c r="F2777" s="255">
        <f t="shared" si="44"/>
        <v>4.166666665696539E-3</v>
      </c>
      <c r="G2777" s="1" t="s">
        <v>613</v>
      </c>
      <c r="I2777" s="1" t="s">
        <v>614</v>
      </c>
      <c r="J2777" s="1" t="s">
        <v>615</v>
      </c>
      <c r="K2777" s="1" t="s">
        <v>1311</v>
      </c>
      <c r="L2777" s="1" t="s">
        <v>617</v>
      </c>
      <c r="M2777" s="241" t="s">
        <v>656</v>
      </c>
      <c r="N2777" s="225" t="s">
        <v>1117</v>
      </c>
    </row>
    <row r="2778" spans="1:14">
      <c r="A2778" s="225" t="s">
        <v>668</v>
      </c>
      <c r="B2778" s="123" t="s">
        <v>669</v>
      </c>
      <c r="C2778" s="230">
        <v>45915.495138888888</v>
      </c>
      <c r="D2778" s="230">
        <v>45915.495138888888</v>
      </c>
      <c r="E2778" s="230">
        <v>45915.565972222219</v>
      </c>
      <c r="F2778" s="255">
        <f t="shared" si="44"/>
        <v>7.0833333331393078E-2</v>
      </c>
      <c r="G2778" s="1" t="s">
        <v>613</v>
      </c>
      <c r="I2778" s="1" t="s">
        <v>614</v>
      </c>
      <c r="J2778" s="1" t="s">
        <v>615</v>
      </c>
      <c r="K2778" s="1" t="s">
        <v>1323</v>
      </c>
      <c r="L2778" s="1" t="s">
        <v>617</v>
      </c>
      <c r="M2778" s="241" t="s">
        <v>656</v>
      </c>
      <c r="N2778" s="28" t="s">
        <v>1324</v>
      </c>
    </row>
    <row r="2779" spans="1:14">
      <c r="A2779" s="225" t="s">
        <v>668</v>
      </c>
      <c r="B2779" s="123" t="s">
        <v>670</v>
      </c>
      <c r="C2779" s="230">
        <v>45915.495138888888</v>
      </c>
      <c r="D2779" s="230">
        <v>45915.495138888888</v>
      </c>
      <c r="E2779" s="230">
        <v>45915.565972222219</v>
      </c>
      <c r="F2779" s="255">
        <f t="shared" si="44"/>
        <v>7.0833333331393078E-2</v>
      </c>
      <c r="G2779" s="1" t="s">
        <v>613</v>
      </c>
      <c r="I2779" s="1" t="s">
        <v>614</v>
      </c>
      <c r="J2779" s="1" t="s">
        <v>615</v>
      </c>
      <c r="K2779" s="1" t="s">
        <v>1323</v>
      </c>
      <c r="L2779" s="1" t="s">
        <v>617</v>
      </c>
      <c r="M2779" s="241" t="s">
        <v>656</v>
      </c>
      <c r="N2779" s="28" t="s">
        <v>1324</v>
      </c>
    </row>
    <row r="2780" spans="1:14">
      <c r="A2780" s="225" t="s">
        <v>668</v>
      </c>
      <c r="B2780" s="123" t="s">
        <v>671</v>
      </c>
      <c r="C2780" s="230">
        <v>45915.495138888888</v>
      </c>
      <c r="D2780" s="230">
        <v>45915.495138888888</v>
      </c>
      <c r="E2780" s="230">
        <v>45915.565972222219</v>
      </c>
      <c r="F2780" s="255">
        <f t="shared" si="44"/>
        <v>7.0833333331393078E-2</v>
      </c>
      <c r="G2780" s="1" t="s">
        <v>613</v>
      </c>
      <c r="I2780" s="1" t="s">
        <v>614</v>
      </c>
      <c r="J2780" s="1" t="s">
        <v>615</v>
      </c>
      <c r="K2780" s="1" t="s">
        <v>1323</v>
      </c>
      <c r="L2780" s="1" t="s">
        <v>617</v>
      </c>
      <c r="M2780" s="241" t="s">
        <v>656</v>
      </c>
      <c r="N2780" s="28" t="s">
        <v>1324</v>
      </c>
    </row>
    <row r="2781" spans="1:14">
      <c r="A2781" s="225" t="s">
        <v>668</v>
      </c>
      <c r="B2781" s="123" t="s">
        <v>672</v>
      </c>
      <c r="C2781" s="230">
        <v>45915.495138888888</v>
      </c>
      <c r="D2781" s="230">
        <v>45915.495138888888</v>
      </c>
      <c r="E2781" s="230">
        <v>45915.565972222219</v>
      </c>
      <c r="F2781" s="255">
        <f t="shared" si="44"/>
        <v>7.0833333331393078E-2</v>
      </c>
      <c r="G2781" s="1" t="s">
        <v>613</v>
      </c>
      <c r="I2781" s="1" t="s">
        <v>614</v>
      </c>
      <c r="J2781" s="1" t="s">
        <v>615</v>
      </c>
      <c r="K2781" s="1" t="s">
        <v>1323</v>
      </c>
      <c r="L2781" s="1" t="s">
        <v>617</v>
      </c>
      <c r="M2781" s="241" t="s">
        <v>656</v>
      </c>
      <c r="N2781" s="28" t="s">
        <v>1324</v>
      </c>
    </row>
    <row r="2782" spans="1:14">
      <c r="A2782" s="225" t="s">
        <v>668</v>
      </c>
      <c r="B2782" s="123" t="s">
        <v>673</v>
      </c>
      <c r="C2782" s="230">
        <v>45915.495138888888</v>
      </c>
      <c r="D2782" s="230">
        <v>45915.495138888888</v>
      </c>
      <c r="E2782" s="230">
        <v>45915.565972222219</v>
      </c>
      <c r="F2782" s="255">
        <f t="shared" si="44"/>
        <v>7.0833333331393078E-2</v>
      </c>
      <c r="G2782" s="1" t="s">
        <v>613</v>
      </c>
      <c r="I2782" s="1" t="s">
        <v>614</v>
      </c>
      <c r="J2782" s="1" t="s">
        <v>615</v>
      </c>
      <c r="K2782" s="1" t="s">
        <v>1323</v>
      </c>
      <c r="L2782" s="1" t="s">
        <v>617</v>
      </c>
      <c r="M2782" s="241" t="s">
        <v>656</v>
      </c>
      <c r="N2782" s="28" t="s">
        <v>1324</v>
      </c>
    </row>
    <row r="2783" spans="1:14">
      <c r="A2783" s="225" t="s">
        <v>668</v>
      </c>
      <c r="B2783" s="123" t="s">
        <v>674</v>
      </c>
      <c r="C2783" s="230">
        <v>45915.495138888888</v>
      </c>
      <c r="D2783" s="230">
        <v>45915.495138888888</v>
      </c>
      <c r="E2783" s="230">
        <v>45915.565972222219</v>
      </c>
      <c r="F2783" s="255">
        <f t="shared" si="44"/>
        <v>7.0833333331393078E-2</v>
      </c>
      <c r="G2783" s="1" t="s">
        <v>613</v>
      </c>
      <c r="I2783" s="1" t="s">
        <v>614</v>
      </c>
      <c r="J2783" s="1" t="s">
        <v>615</v>
      </c>
      <c r="K2783" s="1" t="s">
        <v>1323</v>
      </c>
      <c r="L2783" s="1" t="s">
        <v>617</v>
      </c>
      <c r="M2783" s="241" t="s">
        <v>656</v>
      </c>
      <c r="N2783" s="28" t="s">
        <v>1324</v>
      </c>
    </row>
    <row r="2784" spans="1:14">
      <c r="A2784" s="225" t="s">
        <v>668</v>
      </c>
      <c r="B2784" s="123" t="s">
        <v>675</v>
      </c>
      <c r="C2784" s="230">
        <v>45915.495138888888</v>
      </c>
      <c r="D2784" s="230">
        <v>45915.495138888888</v>
      </c>
      <c r="E2784" s="230">
        <v>45915.565972222219</v>
      </c>
      <c r="F2784" s="255">
        <f t="shared" si="44"/>
        <v>7.0833333331393078E-2</v>
      </c>
      <c r="G2784" s="1" t="s">
        <v>613</v>
      </c>
      <c r="I2784" s="1" t="s">
        <v>614</v>
      </c>
      <c r="J2784" s="1" t="s">
        <v>615</v>
      </c>
      <c r="K2784" s="1" t="s">
        <v>1323</v>
      </c>
      <c r="L2784" s="1" t="s">
        <v>617</v>
      </c>
      <c r="M2784" s="241" t="s">
        <v>656</v>
      </c>
      <c r="N2784" s="28" t="s">
        <v>1324</v>
      </c>
    </row>
    <row r="2785" spans="1:14">
      <c r="A2785" s="225" t="s">
        <v>668</v>
      </c>
      <c r="B2785" s="123" t="s">
        <v>676</v>
      </c>
      <c r="C2785" s="230">
        <v>45915.495138888888</v>
      </c>
      <c r="D2785" s="230">
        <v>45915.495138888888</v>
      </c>
      <c r="E2785" s="230">
        <v>45915.565972222219</v>
      </c>
      <c r="F2785" s="255">
        <f t="shared" ref="F2785:F2848" si="45">E2785-D2785</f>
        <v>7.0833333331393078E-2</v>
      </c>
      <c r="G2785" s="1" t="s">
        <v>613</v>
      </c>
      <c r="I2785" s="1" t="s">
        <v>614</v>
      </c>
      <c r="J2785" s="1" t="s">
        <v>615</v>
      </c>
      <c r="K2785" s="1" t="s">
        <v>1323</v>
      </c>
      <c r="L2785" s="1" t="s">
        <v>617</v>
      </c>
      <c r="M2785" s="241" t="s">
        <v>656</v>
      </c>
      <c r="N2785" s="28" t="s">
        <v>1324</v>
      </c>
    </row>
    <row r="2786" spans="1:14" ht="57.6">
      <c r="A2786" s="1" t="s">
        <v>611</v>
      </c>
      <c r="B2786" s="1" t="s">
        <v>667</v>
      </c>
      <c r="C2786" s="230">
        <v>45915.519444444442</v>
      </c>
      <c r="D2786" s="230">
        <v>45915.519444444442</v>
      </c>
      <c r="E2786" s="230">
        <v>45915.631249999999</v>
      </c>
      <c r="F2786" s="255">
        <f t="shared" si="45"/>
        <v>0.11180555555620231</v>
      </c>
      <c r="G2786" s="1" t="s">
        <v>708</v>
      </c>
      <c r="I2786" s="1" t="s">
        <v>598</v>
      </c>
      <c r="J2786" s="1" t="s">
        <v>598</v>
      </c>
      <c r="K2786" s="123" t="s">
        <v>1305</v>
      </c>
      <c r="L2786" s="1" t="s">
        <v>627</v>
      </c>
      <c r="M2786" s="241" t="s">
        <v>710</v>
      </c>
      <c r="N2786" s="28" t="s">
        <v>1270</v>
      </c>
    </row>
    <row r="2787" spans="1:14" ht="57.6">
      <c r="A2787" s="1" t="s">
        <v>611</v>
      </c>
      <c r="B2787" s="1" t="s">
        <v>612</v>
      </c>
      <c r="C2787" s="230">
        <v>45915.519444444442</v>
      </c>
      <c r="D2787" s="230">
        <v>45915.519444444442</v>
      </c>
      <c r="E2787" s="230">
        <v>45915.631249999999</v>
      </c>
      <c r="F2787" s="255">
        <f t="shared" si="45"/>
        <v>0.11180555555620231</v>
      </c>
      <c r="G2787" s="1" t="s">
        <v>708</v>
      </c>
      <c r="I2787" s="1" t="s">
        <v>598</v>
      </c>
      <c r="J2787" s="1" t="s">
        <v>598</v>
      </c>
      <c r="K2787" s="123" t="s">
        <v>1305</v>
      </c>
      <c r="L2787" s="1" t="s">
        <v>627</v>
      </c>
      <c r="M2787" s="241" t="s">
        <v>710</v>
      </c>
      <c r="N2787" s="28" t="s">
        <v>1270</v>
      </c>
    </row>
    <row r="2788" spans="1:14" ht="57.6">
      <c r="A2788" s="1" t="s">
        <v>611</v>
      </c>
      <c r="B2788" s="1" t="s">
        <v>620</v>
      </c>
      <c r="C2788" s="230">
        <v>45915.519444444442</v>
      </c>
      <c r="D2788" s="230">
        <v>45915.519444444442</v>
      </c>
      <c r="E2788" s="230">
        <v>45915.631249999999</v>
      </c>
      <c r="F2788" s="255">
        <f t="shared" si="45"/>
        <v>0.11180555555620231</v>
      </c>
      <c r="G2788" s="1" t="s">
        <v>708</v>
      </c>
      <c r="I2788" s="1" t="s">
        <v>598</v>
      </c>
      <c r="J2788" s="1" t="s">
        <v>598</v>
      </c>
      <c r="K2788" s="123" t="s">
        <v>1305</v>
      </c>
      <c r="L2788" s="1" t="s">
        <v>627</v>
      </c>
      <c r="M2788" s="241" t="s">
        <v>710</v>
      </c>
      <c r="N2788" s="28" t="s">
        <v>1270</v>
      </c>
    </row>
    <row r="2789" spans="1:14" ht="57.6">
      <c r="A2789" s="1" t="s">
        <v>611</v>
      </c>
      <c r="B2789" s="1" t="s">
        <v>621</v>
      </c>
      <c r="C2789" s="230">
        <v>45915.519444444442</v>
      </c>
      <c r="D2789" s="230">
        <v>45915.519444444442</v>
      </c>
      <c r="E2789" s="230">
        <v>45915.631249999999</v>
      </c>
      <c r="F2789" s="255">
        <f t="shared" si="45"/>
        <v>0.11180555555620231</v>
      </c>
      <c r="G2789" s="1" t="s">
        <v>708</v>
      </c>
      <c r="I2789" s="1" t="s">
        <v>598</v>
      </c>
      <c r="J2789" s="1" t="s">
        <v>598</v>
      </c>
      <c r="K2789" s="123" t="s">
        <v>1305</v>
      </c>
      <c r="L2789" s="1" t="s">
        <v>627</v>
      </c>
      <c r="M2789" s="241" t="s">
        <v>710</v>
      </c>
      <c r="N2789" s="28" t="s">
        <v>1270</v>
      </c>
    </row>
    <row r="2790" spans="1:14" ht="57.6">
      <c r="A2790" s="1" t="s">
        <v>611</v>
      </c>
      <c r="B2790" s="1" t="s">
        <v>622</v>
      </c>
      <c r="C2790" s="230">
        <v>45915.519444444442</v>
      </c>
      <c r="D2790" s="230">
        <v>45915.519444444442</v>
      </c>
      <c r="E2790" s="230">
        <v>45915.631249999999</v>
      </c>
      <c r="F2790" s="255">
        <f t="shared" si="45"/>
        <v>0.11180555555620231</v>
      </c>
      <c r="G2790" s="1" t="s">
        <v>708</v>
      </c>
      <c r="I2790" s="1" t="s">
        <v>598</v>
      </c>
      <c r="J2790" s="1" t="s">
        <v>598</v>
      </c>
      <c r="K2790" s="123" t="s">
        <v>1305</v>
      </c>
      <c r="L2790" s="1" t="s">
        <v>627</v>
      </c>
      <c r="M2790" s="241" t="s">
        <v>710</v>
      </c>
      <c r="N2790" s="28" t="s">
        <v>1270</v>
      </c>
    </row>
    <row r="2791" spans="1:14">
      <c r="A2791" s="1" t="s">
        <v>1102</v>
      </c>
      <c r="B2791" s="1" t="s">
        <v>1298</v>
      </c>
      <c r="C2791" s="230">
        <v>45915.555555555555</v>
      </c>
      <c r="D2791" s="230">
        <v>45915.555555555555</v>
      </c>
      <c r="E2791" s="230">
        <v>45915.6875</v>
      </c>
      <c r="F2791" s="255">
        <f t="shared" si="45"/>
        <v>0.13194444444525288</v>
      </c>
      <c r="G2791" s="1" t="s">
        <v>613</v>
      </c>
      <c r="I2791" s="1" t="s">
        <v>750</v>
      </c>
      <c r="J2791" s="1" t="s">
        <v>275</v>
      </c>
      <c r="K2791" s="1" t="s">
        <v>1299</v>
      </c>
      <c r="L2791" s="1" t="s">
        <v>1089</v>
      </c>
      <c r="M2791" s="28" t="s">
        <v>618</v>
      </c>
      <c r="N2791" s="28" t="s">
        <v>1300</v>
      </c>
    </row>
    <row r="2792" spans="1:14">
      <c r="A2792" s="1" t="s">
        <v>611</v>
      </c>
      <c r="B2792" s="1" t="s">
        <v>667</v>
      </c>
      <c r="C2792" s="230">
        <v>45916.546527777777</v>
      </c>
      <c r="D2792" s="230">
        <v>45916.546527777777</v>
      </c>
      <c r="E2792" s="230">
        <v>45916.611111111109</v>
      </c>
      <c r="F2792" s="255">
        <f t="shared" si="45"/>
        <v>6.4583333332848269E-2</v>
      </c>
      <c r="G2792" s="1" t="s">
        <v>708</v>
      </c>
      <c r="I2792" s="1" t="s">
        <v>598</v>
      </c>
      <c r="J2792" s="1" t="s">
        <v>598</v>
      </c>
      <c r="K2792" s="123" t="s">
        <v>1328</v>
      </c>
      <c r="L2792" s="1" t="s">
        <v>627</v>
      </c>
      <c r="M2792" s="241" t="s">
        <v>710</v>
      </c>
      <c r="N2792" s="28" t="s">
        <v>1270</v>
      </c>
    </row>
    <row r="2793" spans="1:14">
      <c r="A2793" s="1" t="s">
        <v>611</v>
      </c>
      <c r="B2793" s="1" t="s">
        <v>612</v>
      </c>
      <c r="C2793" s="230">
        <v>45916.546527777777</v>
      </c>
      <c r="D2793" s="230">
        <v>45916.546527777777</v>
      </c>
      <c r="E2793" s="230">
        <v>45916.611111111109</v>
      </c>
      <c r="F2793" s="255">
        <f t="shared" si="45"/>
        <v>6.4583333332848269E-2</v>
      </c>
      <c r="G2793" s="1" t="s">
        <v>708</v>
      </c>
      <c r="I2793" s="1" t="s">
        <v>598</v>
      </c>
      <c r="J2793" s="1" t="s">
        <v>598</v>
      </c>
      <c r="K2793" s="123" t="s">
        <v>1328</v>
      </c>
      <c r="L2793" s="1" t="s">
        <v>627</v>
      </c>
      <c r="M2793" s="241" t="s">
        <v>710</v>
      </c>
      <c r="N2793" s="28" t="s">
        <v>1270</v>
      </c>
    </row>
    <row r="2794" spans="1:14">
      <c r="A2794" s="1" t="s">
        <v>611</v>
      </c>
      <c r="B2794" s="1" t="s">
        <v>620</v>
      </c>
      <c r="C2794" s="230">
        <v>45916.546527777777</v>
      </c>
      <c r="D2794" s="230">
        <v>45916.546527777777</v>
      </c>
      <c r="E2794" s="230">
        <v>45916.611111111109</v>
      </c>
      <c r="F2794" s="255">
        <f t="shared" si="45"/>
        <v>6.4583333332848269E-2</v>
      </c>
      <c r="G2794" s="1" t="s">
        <v>708</v>
      </c>
      <c r="I2794" s="1" t="s">
        <v>598</v>
      </c>
      <c r="J2794" s="1" t="s">
        <v>598</v>
      </c>
      <c r="K2794" s="123" t="s">
        <v>1328</v>
      </c>
      <c r="L2794" s="1" t="s">
        <v>627</v>
      </c>
      <c r="M2794" s="241" t="s">
        <v>710</v>
      </c>
      <c r="N2794" s="28" t="s">
        <v>1270</v>
      </c>
    </row>
    <row r="2795" spans="1:14">
      <c r="A2795" s="1" t="s">
        <v>611</v>
      </c>
      <c r="B2795" s="1" t="s">
        <v>621</v>
      </c>
      <c r="C2795" s="230">
        <v>45916.546527777777</v>
      </c>
      <c r="D2795" s="230">
        <v>45916.546527777777</v>
      </c>
      <c r="E2795" s="230">
        <v>45916.611111111109</v>
      </c>
      <c r="F2795" s="255">
        <f t="shared" si="45"/>
        <v>6.4583333332848269E-2</v>
      </c>
      <c r="G2795" s="1" t="s">
        <v>708</v>
      </c>
      <c r="I2795" s="1" t="s">
        <v>598</v>
      </c>
      <c r="J2795" s="1" t="s">
        <v>598</v>
      </c>
      <c r="K2795" s="123" t="s">
        <v>1328</v>
      </c>
      <c r="L2795" s="1" t="s">
        <v>627</v>
      </c>
      <c r="M2795" s="241" t="s">
        <v>710</v>
      </c>
      <c r="N2795" s="28" t="s">
        <v>1270</v>
      </c>
    </row>
    <row r="2796" spans="1:14">
      <c r="A2796" s="1" t="s">
        <v>611</v>
      </c>
      <c r="B2796" s="1" t="s">
        <v>622</v>
      </c>
      <c r="C2796" s="230">
        <v>45916.546527777777</v>
      </c>
      <c r="D2796" s="230">
        <v>45916.546527777777</v>
      </c>
      <c r="E2796" s="230">
        <v>45916.611111111109</v>
      </c>
      <c r="F2796" s="255">
        <f t="shared" si="45"/>
        <v>6.4583333332848269E-2</v>
      </c>
      <c r="G2796" s="1" t="s">
        <v>708</v>
      </c>
      <c r="I2796" s="1" t="s">
        <v>598</v>
      </c>
      <c r="J2796" s="1" t="s">
        <v>598</v>
      </c>
      <c r="K2796" s="123" t="s">
        <v>1328</v>
      </c>
      <c r="L2796" s="1" t="s">
        <v>627</v>
      </c>
      <c r="M2796" s="241" t="s">
        <v>710</v>
      </c>
      <c r="N2796" s="28" t="s">
        <v>1270</v>
      </c>
    </row>
    <row r="2797" spans="1:14">
      <c r="A2797" s="1" t="s">
        <v>862</v>
      </c>
      <c r="B2797" s="1" t="s">
        <v>612</v>
      </c>
      <c r="C2797" s="230">
        <v>45916.601388888892</v>
      </c>
      <c r="D2797" s="230">
        <v>45916.601388888892</v>
      </c>
      <c r="E2797" s="230">
        <v>45916.609722222223</v>
      </c>
      <c r="F2797" s="255">
        <f t="shared" si="45"/>
        <v>8.333333331393078E-3</v>
      </c>
      <c r="G2797" s="1" t="s">
        <v>613</v>
      </c>
      <c r="I2797" s="1" t="s">
        <v>614</v>
      </c>
      <c r="J2797" s="1" t="s">
        <v>615</v>
      </c>
      <c r="K2797" s="1" t="s">
        <v>1329</v>
      </c>
      <c r="L2797" s="1" t="s">
        <v>617</v>
      </c>
      <c r="M2797" s="241" t="s">
        <v>656</v>
      </c>
      <c r="N2797" s="225" t="s">
        <v>1117</v>
      </c>
    </row>
    <row r="2798" spans="1:14">
      <c r="A2798" s="1" t="s">
        <v>870</v>
      </c>
      <c r="B2798" s="1" t="s">
        <v>612</v>
      </c>
      <c r="C2798" s="230">
        <v>45916.601388888892</v>
      </c>
      <c r="D2798" s="230">
        <v>45916.601388888892</v>
      </c>
      <c r="E2798" s="230">
        <v>45916.609722222223</v>
      </c>
      <c r="F2798" s="255">
        <f t="shared" si="45"/>
        <v>8.333333331393078E-3</v>
      </c>
      <c r="G2798" s="1" t="s">
        <v>613</v>
      </c>
      <c r="I2798" s="1" t="s">
        <v>614</v>
      </c>
      <c r="J2798" s="1" t="s">
        <v>615</v>
      </c>
      <c r="K2798" s="1" t="s">
        <v>1329</v>
      </c>
      <c r="L2798" s="1" t="s">
        <v>617</v>
      </c>
      <c r="M2798" s="241" t="s">
        <v>656</v>
      </c>
      <c r="N2798" s="225" t="s">
        <v>1117</v>
      </c>
    </row>
    <row r="2799" spans="1:14">
      <c r="A2799" s="1" t="s">
        <v>643</v>
      </c>
      <c r="B2799" s="1" t="s">
        <v>612</v>
      </c>
      <c r="C2799" s="230">
        <v>45916.601388888892</v>
      </c>
      <c r="D2799" s="230">
        <v>45916.601388888892</v>
      </c>
      <c r="E2799" s="230">
        <v>45916.609722222223</v>
      </c>
      <c r="F2799" s="255">
        <f t="shared" si="45"/>
        <v>8.333333331393078E-3</v>
      </c>
      <c r="G2799" s="1" t="s">
        <v>613</v>
      </c>
      <c r="I2799" s="1" t="s">
        <v>614</v>
      </c>
      <c r="J2799" s="1" t="s">
        <v>615</v>
      </c>
      <c r="K2799" s="1" t="s">
        <v>1329</v>
      </c>
      <c r="L2799" s="1" t="s">
        <v>617</v>
      </c>
      <c r="M2799" s="241" t="s">
        <v>656</v>
      </c>
      <c r="N2799" s="225" t="s">
        <v>1117</v>
      </c>
    </row>
    <row r="2800" spans="1:14">
      <c r="A2800" s="1" t="s">
        <v>759</v>
      </c>
      <c r="B2800" s="1" t="s">
        <v>612</v>
      </c>
      <c r="C2800" s="230">
        <v>45916.601388888892</v>
      </c>
      <c r="D2800" s="230">
        <v>45916.601388888892</v>
      </c>
      <c r="E2800" s="230">
        <v>45916.609722222223</v>
      </c>
      <c r="F2800" s="255">
        <f t="shared" si="45"/>
        <v>8.333333331393078E-3</v>
      </c>
      <c r="G2800" s="1" t="s">
        <v>613</v>
      </c>
      <c r="I2800" s="1" t="s">
        <v>614</v>
      </c>
      <c r="J2800" s="1" t="s">
        <v>615</v>
      </c>
      <c r="K2800" s="1" t="s">
        <v>1329</v>
      </c>
      <c r="L2800" s="1" t="s">
        <v>617</v>
      </c>
      <c r="M2800" s="241" t="s">
        <v>656</v>
      </c>
      <c r="N2800" s="225" t="s">
        <v>1117</v>
      </c>
    </row>
    <row r="2801" spans="1:14">
      <c r="A2801" s="1" t="s">
        <v>850</v>
      </c>
      <c r="B2801" s="1" t="s">
        <v>612</v>
      </c>
      <c r="C2801" s="230">
        <v>45916.601388888892</v>
      </c>
      <c r="D2801" s="230">
        <v>45916.601388888892</v>
      </c>
      <c r="E2801" s="230">
        <v>45916.609722222223</v>
      </c>
      <c r="F2801" s="255">
        <f t="shared" si="45"/>
        <v>8.333333331393078E-3</v>
      </c>
      <c r="G2801" s="1" t="s">
        <v>613</v>
      </c>
      <c r="I2801" s="1" t="s">
        <v>614</v>
      </c>
      <c r="J2801" s="1" t="s">
        <v>615</v>
      </c>
      <c r="K2801" s="1" t="s">
        <v>1329</v>
      </c>
      <c r="L2801" s="1" t="s">
        <v>617</v>
      </c>
      <c r="M2801" s="241" t="s">
        <v>656</v>
      </c>
      <c r="N2801" s="225" t="s">
        <v>1117</v>
      </c>
    </row>
    <row r="2802" spans="1:14">
      <c r="A2802" s="1" t="s">
        <v>635</v>
      </c>
      <c r="B2802" s="1" t="s">
        <v>636</v>
      </c>
      <c r="C2802" s="230">
        <v>45916.677083333336</v>
      </c>
      <c r="D2802" s="230">
        <v>45916.677083333336</v>
      </c>
      <c r="E2802" s="230">
        <v>45916.71875</v>
      </c>
      <c r="F2802" s="255">
        <f t="shared" si="45"/>
        <v>4.1666666664241347E-2</v>
      </c>
      <c r="G2802" s="1" t="s">
        <v>708</v>
      </c>
      <c r="I2802" s="1" t="s">
        <v>598</v>
      </c>
      <c r="J2802" s="1" t="s">
        <v>598</v>
      </c>
      <c r="K2802" s="123" t="s">
        <v>1328</v>
      </c>
      <c r="L2802" s="1" t="s">
        <v>627</v>
      </c>
      <c r="M2802" s="241" t="s">
        <v>710</v>
      </c>
      <c r="N2802" s="28" t="s">
        <v>1270</v>
      </c>
    </row>
    <row r="2803" spans="1:14">
      <c r="A2803" s="1" t="s">
        <v>635</v>
      </c>
      <c r="B2803" s="1" t="s">
        <v>666</v>
      </c>
      <c r="C2803" s="230">
        <v>45916.677083333336</v>
      </c>
      <c r="D2803" s="230">
        <v>45916.677083333336</v>
      </c>
      <c r="E2803" s="230">
        <v>45916.71875</v>
      </c>
      <c r="F2803" s="255">
        <f t="shared" si="45"/>
        <v>4.1666666664241347E-2</v>
      </c>
      <c r="G2803" s="1" t="s">
        <v>708</v>
      </c>
      <c r="I2803" s="1" t="s">
        <v>598</v>
      </c>
      <c r="J2803" s="1" t="s">
        <v>598</v>
      </c>
      <c r="K2803" s="123" t="s">
        <v>1328</v>
      </c>
      <c r="L2803" s="1" t="s">
        <v>627</v>
      </c>
      <c r="M2803" s="241" t="s">
        <v>710</v>
      </c>
      <c r="N2803" s="28" t="s">
        <v>1270</v>
      </c>
    </row>
    <row r="2804" spans="1:14">
      <c r="A2804" s="1" t="s">
        <v>635</v>
      </c>
      <c r="B2804" s="1" t="s">
        <v>667</v>
      </c>
      <c r="C2804" s="230">
        <v>45916.677083333336</v>
      </c>
      <c r="D2804" s="230">
        <v>45916.677083333336</v>
      </c>
      <c r="E2804" s="230">
        <v>45916.71875</v>
      </c>
      <c r="F2804" s="255">
        <f t="shared" si="45"/>
        <v>4.1666666664241347E-2</v>
      </c>
      <c r="G2804" s="1" t="s">
        <v>708</v>
      </c>
      <c r="I2804" s="1" t="s">
        <v>598</v>
      </c>
      <c r="J2804" s="1" t="s">
        <v>598</v>
      </c>
      <c r="K2804" s="123" t="s">
        <v>1328</v>
      </c>
      <c r="L2804" s="1" t="s">
        <v>627</v>
      </c>
      <c r="M2804" s="241" t="s">
        <v>710</v>
      </c>
      <c r="N2804" s="28" t="s">
        <v>1270</v>
      </c>
    </row>
    <row r="2805" spans="1:14">
      <c r="A2805" s="1" t="s">
        <v>635</v>
      </c>
      <c r="B2805" s="1" t="s">
        <v>621</v>
      </c>
      <c r="C2805" s="230">
        <v>45916.677083333336</v>
      </c>
      <c r="D2805" s="230">
        <v>45916.677083333336</v>
      </c>
      <c r="E2805" s="230">
        <v>45916.71875</v>
      </c>
      <c r="F2805" s="255">
        <f t="shared" si="45"/>
        <v>4.1666666664241347E-2</v>
      </c>
      <c r="G2805" s="1" t="s">
        <v>708</v>
      </c>
      <c r="I2805" s="1" t="s">
        <v>598</v>
      </c>
      <c r="J2805" s="1" t="s">
        <v>598</v>
      </c>
      <c r="K2805" s="123" t="s">
        <v>1328</v>
      </c>
      <c r="L2805" s="1" t="s">
        <v>627</v>
      </c>
      <c r="M2805" s="241" t="s">
        <v>710</v>
      </c>
      <c r="N2805" s="28" t="s">
        <v>1270</v>
      </c>
    </row>
    <row r="2806" spans="1:14">
      <c r="A2806" s="1" t="s">
        <v>635</v>
      </c>
      <c r="B2806" s="1" t="s">
        <v>620</v>
      </c>
      <c r="C2806" s="230">
        <v>45916.677083333336</v>
      </c>
      <c r="D2806" s="230">
        <v>45916.677083333336</v>
      </c>
      <c r="E2806" s="230">
        <v>45916.71875</v>
      </c>
      <c r="F2806" s="255">
        <f t="shared" si="45"/>
        <v>4.1666666664241347E-2</v>
      </c>
      <c r="G2806" s="1" t="s">
        <v>708</v>
      </c>
      <c r="I2806" s="1" t="s">
        <v>598</v>
      </c>
      <c r="J2806" s="1" t="s">
        <v>598</v>
      </c>
      <c r="K2806" s="123" t="s">
        <v>1328</v>
      </c>
      <c r="L2806" s="1" t="s">
        <v>627</v>
      </c>
      <c r="M2806" s="241" t="s">
        <v>710</v>
      </c>
      <c r="N2806" s="28" t="s">
        <v>1270</v>
      </c>
    </row>
    <row r="2807" spans="1:14">
      <c r="A2807" s="1" t="s">
        <v>862</v>
      </c>
      <c r="B2807" s="1" t="s">
        <v>612</v>
      </c>
      <c r="C2807" s="230">
        <v>45917.279861111114</v>
      </c>
      <c r="D2807" s="230">
        <v>45917.279861111114</v>
      </c>
      <c r="E2807" s="230">
        <v>45917.288194444445</v>
      </c>
      <c r="F2807" s="255">
        <f t="shared" si="45"/>
        <v>8.333333331393078E-3</v>
      </c>
      <c r="G2807" s="1" t="s">
        <v>613</v>
      </c>
      <c r="I2807" s="1" t="s">
        <v>614</v>
      </c>
      <c r="J2807" s="1" t="s">
        <v>615</v>
      </c>
      <c r="K2807" s="1" t="s">
        <v>1330</v>
      </c>
      <c r="L2807" s="1" t="s">
        <v>617</v>
      </c>
      <c r="M2807" s="241" t="s">
        <v>656</v>
      </c>
      <c r="N2807" s="225" t="s">
        <v>1117</v>
      </c>
    </row>
    <row r="2808" spans="1:14">
      <c r="A2808" s="1" t="s">
        <v>870</v>
      </c>
      <c r="B2808" s="1" t="s">
        <v>612</v>
      </c>
      <c r="C2808" s="230">
        <v>45917.279861111114</v>
      </c>
      <c r="D2808" s="230">
        <v>45917.279861111114</v>
      </c>
      <c r="E2808" s="230">
        <v>45917.288194444445</v>
      </c>
      <c r="F2808" s="255">
        <f t="shared" si="45"/>
        <v>8.333333331393078E-3</v>
      </c>
      <c r="G2808" s="1" t="s">
        <v>613</v>
      </c>
      <c r="I2808" s="1" t="s">
        <v>614</v>
      </c>
      <c r="J2808" s="1" t="s">
        <v>615</v>
      </c>
      <c r="K2808" s="1" t="s">
        <v>1330</v>
      </c>
      <c r="L2808" s="1" t="s">
        <v>617</v>
      </c>
      <c r="M2808" s="241" t="s">
        <v>656</v>
      </c>
      <c r="N2808" s="225" t="s">
        <v>1117</v>
      </c>
    </row>
    <row r="2809" spans="1:14">
      <c r="A2809" s="1" t="s">
        <v>643</v>
      </c>
      <c r="B2809" s="1" t="s">
        <v>612</v>
      </c>
      <c r="C2809" s="230">
        <v>45917.279861111114</v>
      </c>
      <c r="D2809" s="230">
        <v>45917.279861111114</v>
      </c>
      <c r="E2809" s="230">
        <v>45917.288194444445</v>
      </c>
      <c r="F2809" s="255">
        <f t="shared" si="45"/>
        <v>8.333333331393078E-3</v>
      </c>
      <c r="G2809" s="1" t="s">
        <v>613</v>
      </c>
      <c r="I2809" s="1" t="s">
        <v>614</v>
      </c>
      <c r="J2809" s="1" t="s">
        <v>615</v>
      </c>
      <c r="K2809" s="1" t="s">
        <v>1330</v>
      </c>
      <c r="L2809" s="1" t="s">
        <v>617</v>
      </c>
      <c r="M2809" s="241" t="s">
        <v>656</v>
      </c>
      <c r="N2809" s="225" t="s">
        <v>1117</v>
      </c>
    </row>
    <row r="2810" spans="1:14">
      <c r="A2810" s="1" t="s">
        <v>759</v>
      </c>
      <c r="B2810" s="1" t="s">
        <v>612</v>
      </c>
      <c r="C2810" s="230">
        <v>45917.279861111114</v>
      </c>
      <c r="D2810" s="230">
        <v>45917.279861111114</v>
      </c>
      <c r="E2810" s="230">
        <v>45917.288194444445</v>
      </c>
      <c r="F2810" s="255">
        <f t="shared" si="45"/>
        <v>8.333333331393078E-3</v>
      </c>
      <c r="G2810" s="1" t="s">
        <v>613</v>
      </c>
      <c r="I2810" s="1" t="s">
        <v>614</v>
      </c>
      <c r="J2810" s="1" t="s">
        <v>615</v>
      </c>
      <c r="K2810" s="1" t="s">
        <v>1330</v>
      </c>
      <c r="L2810" s="1" t="s">
        <v>617</v>
      </c>
      <c r="M2810" s="241" t="s">
        <v>656</v>
      </c>
      <c r="N2810" s="225" t="s">
        <v>1117</v>
      </c>
    </row>
    <row r="2811" spans="1:14">
      <c r="A2811" s="1" t="s">
        <v>850</v>
      </c>
      <c r="B2811" s="1" t="s">
        <v>612</v>
      </c>
      <c r="C2811" s="230">
        <v>45917.279861111114</v>
      </c>
      <c r="D2811" s="230">
        <v>45917.279861111114</v>
      </c>
      <c r="E2811" s="230">
        <v>45917.288194444445</v>
      </c>
      <c r="F2811" s="255">
        <f t="shared" si="45"/>
        <v>8.333333331393078E-3</v>
      </c>
      <c r="G2811" s="1" t="s">
        <v>613</v>
      </c>
      <c r="I2811" s="1" t="s">
        <v>614</v>
      </c>
      <c r="J2811" s="1" t="s">
        <v>615</v>
      </c>
      <c r="K2811" s="1" t="s">
        <v>1330</v>
      </c>
      <c r="L2811" s="1" t="s">
        <v>617</v>
      </c>
      <c r="M2811" s="241" t="s">
        <v>656</v>
      </c>
      <c r="N2811" s="225" t="s">
        <v>1117</v>
      </c>
    </row>
    <row r="2812" spans="1:14">
      <c r="A2812" s="233" t="s">
        <v>1036</v>
      </c>
      <c r="B2812" s="233" t="s">
        <v>651</v>
      </c>
      <c r="C2812" s="234">
        <v>45917.555555555555</v>
      </c>
      <c r="D2812" s="234">
        <v>45917.555555555555</v>
      </c>
      <c r="E2812" s="234">
        <v>45917.600694444445</v>
      </c>
      <c r="F2812" s="288">
        <f t="shared" si="45"/>
        <v>4.5138888890505768E-2</v>
      </c>
      <c r="G2812" s="233" t="s">
        <v>708</v>
      </c>
      <c r="H2812" s="233"/>
      <c r="I2812" s="233" t="s">
        <v>598</v>
      </c>
      <c r="J2812" s="233" t="s">
        <v>598</v>
      </c>
      <c r="K2812" s="236" t="s">
        <v>1262</v>
      </c>
      <c r="L2812" s="233" t="s">
        <v>627</v>
      </c>
      <c r="M2812" s="243" t="s">
        <v>1257</v>
      </c>
      <c r="N2812" s="243" t="s">
        <v>1258</v>
      </c>
    </row>
    <row r="2813" spans="1:14">
      <c r="A2813" s="233" t="s">
        <v>1036</v>
      </c>
      <c r="B2813" s="233" t="s">
        <v>658</v>
      </c>
      <c r="C2813" s="234">
        <v>45917.555555555555</v>
      </c>
      <c r="D2813" s="234">
        <v>45917.555555555555</v>
      </c>
      <c r="E2813" s="234">
        <v>45917.600694444445</v>
      </c>
      <c r="F2813" s="288">
        <f t="shared" si="45"/>
        <v>4.5138888890505768E-2</v>
      </c>
      <c r="G2813" s="233" t="s">
        <v>708</v>
      </c>
      <c r="H2813" s="233"/>
      <c r="I2813" s="233" t="s">
        <v>598</v>
      </c>
      <c r="J2813" s="233" t="s">
        <v>598</v>
      </c>
      <c r="K2813" s="236" t="s">
        <v>1262</v>
      </c>
      <c r="L2813" s="233" t="s">
        <v>627</v>
      </c>
      <c r="M2813" s="243" t="s">
        <v>1257</v>
      </c>
      <c r="N2813" s="243" t="s">
        <v>1258</v>
      </c>
    </row>
    <row r="2814" spans="1:14">
      <c r="A2814" s="233" t="s">
        <v>1036</v>
      </c>
      <c r="B2814" s="233" t="s">
        <v>622</v>
      </c>
      <c r="C2814" s="234">
        <v>45917.555555555555</v>
      </c>
      <c r="D2814" s="234">
        <v>45917.555555555555</v>
      </c>
      <c r="E2814" s="234">
        <v>45917.600694444445</v>
      </c>
      <c r="F2814" s="288">
        <f t="shared" si="45"/>
        <v>4.5138888890505768E-2</v>
      </c>
      <c r="G2814" s="233" t="s">
        <v>708</v>
      </c>
      <c r="H2814" s="233"/>
      <c r="I2814" s="233" t="s">
        <v>598</v>
      </c>
      <c r="J2814" s="233" t="s">
        <v>598</v>
      </c>
      <c r="K2814" s="236" t="s">
        <v>1262</v>
      </c>
      <c r="L2814" s="233" t="s">
        <v>627</v>
      </c>
      <c r="M2814" s="243" t="s">
        <v>1257</v>
      </c>
      <c r="N2814" s="243" t="s">
        <v>1258</v>
      </c>
    </row>
    <row r="2815" spans="1:14">
      <c r="A2815" s="233" t="s">
        <v>1036</v>
      </c>
      <c r="B2815" s="233" t="s">
        <v>659</v>
      </c>
      <c r="C2815" s="234">
        <v>45917.555555555555</v>
      </c>
      <c r="D2815" s="234">
        <v>45917.555555555555</v>
      </c>
      <c r="E2815" s="234">
        <v>45917.600694444445</v>
      </c>
      <c r="F2815" s="288">
        <f t="shared" si="45"/>
        <v>4.5138888890505768E-2</v>
      </c>
      <c r="G2815" s="233" t="s">
        <v>708</v>
      </c>
      <c r="H2815" s="233"/>
      <c r="I2815" s="233" t="s">
        <v>598</v>
      </c>
      <c r="J2815" s="233" t="s">
        <v>598</v>
      </c>
      <c r="K2815" s="236" t="s">
        <v>1262</v>
      </c>
      <c r="L2815" s="233" t="s">
        <v>627</v>
      </c>
      <c r="M2815" s="243" t="s">
        <v>1257</v>
      </c>
      <c r="N2815" s="243" t="s">
        <v>1258</v>
      </c>
    </row>
    <row r="2816" spans="1:14">
      <c r="A2816" s="1" t="s">
        <v>611</v>
      </c>
      <c r="B2816" s="1" t="s">
        <v>667</v>
      </c>
      <c r="C2816" s="230">
        <v>45918.270833333336</v>
      </c>
      <c r="D2816" s="230">
        <v>45908.270833333336</v>
      </c>
      <c r="E2816" s="230">
        <v>45908.305555555555</v>
      </c>
      <c r="F2816" s="255">
        <f t="shared" si="45"/>
        <v>3.4722222218988463E-2</v>
      </c>
      <c r="G2816" s="1" t="s">
        <v>613</v>
      </c>
      <c r="I2816" s="1" t="s">
        <v>614</v>
      </c>
      <c r="J2816" s="1" t="s">
        <v>615</v>
      </c>
      <c r="K2816" s="1" t="s">
        <v>1294</v>
      </c>
      <c r="L2816" s="1" t="s">
        <v>617</v>
      </c>
      <c r="M2816" s="241" t="s">
        <v>656</v>
      </c>
      <c r="N2816" s="28" t="s">
        <v>619</v>
      </c>
    </row>
    <row r="2817" spans="1:14">
      <c r="A2817" s="1" t="s">
        <v>1058</v>
      </c>
      <c r="B2817" s="1" t="s">
        <v>1331</v>
      </c>
      <c r="C2817" s="230">
        <v>45918.426388888889</v>
      </c>
      <c r="D2817" s="230">
        <v>45918.426388888889</v>
      </c>
      <c r="E2817" s="230">
        <v>45918.429166666669</v>
      </c>
      <c r="F2817" s="255">
        <f t="shared" si="45"/>
        <v>2.7777777795563452E-3</v>
      </c>
      <c r="G2817" s="225" t="s">
        <v>637</v>
      </c>
      <c r="H2817" s="225" t="s">
        <v>644</v>
      </c>
      <c r="I2817" s="225" t="s">
        <v>645</v>
      </c>
      <c r="J2817" s="225" t="s">
        <v>646</v>
      </c>
      <c r="K2817" s="1" t="s">
        <v>1325</v>
      </c>
      <c r="L2817" s="1" t="s">
        <v>1313</v>
      </c>
      <c r="M2817" s="241" t="s">
        <v>1090</v>
      </c>
      <c r="N2817" s="28" t="s">
        <v>1090</v>
      </c>
    </row>
    <row r="2818" spans="1:14">
      <c r="A2818" s="1" t="s">
        <v>1058</v>
      </c>
      <c r="B2818" s="1" t="s">
        <v>651</v>
      </c>
      <c r="C2818" s="230">
        <v>45918.426388888889</v>
      </c>
      <c r="D2818" s="230">
        <v>45918.426388888889</v>
      </c>
      <c r="E2818" s="230">
        <v>45918.429166666669</v>
      </c>
      <c r="F2818" s="255">
        <f t="shared" si="45"/>
        <v>2.7777777795563452E-3</v>
      </c>
      <c r="G2818" s="225" t="s">
        <v>637</v>
      </c>
      <c r="H2818" s="225" t="s">
        <v>644</v>
      </c>
      <c r="I2818" s="225" t="s">
        <v>645</v>
      </c>
      <c r="J2818" s="225" t="s">
        <v>646</v>
      </c>
      <c r="K2818" s="1" t="s">
        <v>1325</v>
      </c>
      <c r="L2818" s="1" t="s">
        <v>1313</v>
      </c>
      <c r="M2818" s="241" t="s">
        <v>1090</v>
      </c>
      <c r="N2818" s="28" t="s">
        <v>1090</v>
      </c>
    </row>
    <row r="2819" spans="1:14">
      <c r="A2819" s="1" t="s">
        <v>1058</v>
      </c>
      <c r="B2819" s="1" t="s">
        <v>658</v>
      </c>
      <c r="C2819" s="230">
        <v>45918.426388888889</v>
      </c>
      <c r="D2819" s="230">
        <v>45918.426388888889</v>
      </c>
      <c r="E2819" s="230">
        <v>45918.429166666669</v>
      </c>
      <c r="F2819" s="255">
        <f t="shared" si="45"/>
        <v>2.7777777795563452E-3</v>
      </c>
      <c r="G2819" s="225" t="s">
        <v>637</v>
      </c>
      <c r="H2819" s="225" t="s">
        <v>644</v>
      </c>
      <c r="I2819" s="225" t="s">
        <v>645</v>
      </c>
      <c r="J2819" s="225" t="s">
        <v>646</v>
      </c>
      <c r="K2819" s="1" t="s">
        <v>1325</v>
      </c>
      <c r="L2819" s="1" t="s">
        <v>1313</v>
      </c>
      <c r="M2819" s="241" t="s">
        <v>1090</v>
      </c>
      <c r="N2819" s="28" t="s">
        <v>1090</v>
      </c>
    </row>
    <row r="2820" spans="1:14">
      <c r="A2820" s="1" t="s">
        <v>862</v>
      </c>
      <c r="B2820" s="1" t="s">
        <v>612</v>
      </c>
      <c r="C2820" s="230">
        <v>45918.454861111109</v>
      </c>
      <c r="D2820" s="230">
        <v>45918.454861111109</v>
      </c>
      <c r="E2820" s="230">
        <v>45918.463194444441</v>
      </c>
      <c r="F2820" s="255">
        <f t="shared" si="45"/>
        <v>8.333333331393078E-3</v>
      </c>
      <c r="G2820" s="1" t="s">
        <v>613</v>
      </c>
      <c r="I2820" s="1" t="s">
        <v>614</v>
      </c>
      <c r="J2820" s="1" t="s">
        <v>615</v>
      </c>
      <c r="K2820" s="1" t="s">
        <v>1161</v>
      </c>
      <c r="L2820" s="1" t="s">
        <v>617</v>
      </c>
      <c r="M2820" s="241" t="s">
        <v>656</v>
      </c>
      <c r="N2820" s="225" t="s">
        <v>1117</v>
      </c>
    </row>
    <row r="2821" spans="1:14">
      <c r="A2821" s="1" t="s">
        <v>870</v>
      </c>
      <c r="B2821" s="1" t="s">
        <v>612</v>
      </c>
      <c r="C2821" s="230">
        <v>45918.454861111109</v>
      </c>
      <c r="D2821" s="230">
        <v>45918.454861111109</v>
      </c>
      <c r="E2821" s="230">
        <v>45918.463194444441</v>
      </c>
      <c r="F2821" s="255">
        <f t="shared" si="45"/>
        <v>8.333333331393078E-3</v>
      </c>
      <c r="G2821" s="1" t="s">
        <v>613</v>
      </c>
      <c r="I2821" s="1" t="s">
        <v>614</v>
      </c>
      <c r="J2821" s="1" t="s">
        <v>615</v>
      </c>
      <c r="K2821" s="1" t="s">
        <v>1161</v>
      </c>
      <c r="L2821" s="1" t="s">
        <v>617</v>
      </c>
      <c r="M2821" s="241" t="s">
        <v>656</v>
      </c>
      <c r="N2821" s="225" t="s">
        <v>1117</v>
      </c>
    </row>
    <row r="2822" spans="1:14">
      <c r="A2822" s="1" t="s">
        <v>643</v>
      </c>
      <c r="B2822" s="1" t="s">
        <v>612</v>
      </c>
      <c r="C2822" s="230">
        <v>45918.454861111109</v>
      </c>
      <c r="D2822" s="230">
        <v>45918.454861111109</v>
      </c>
      <c r="E2822" s="230">
        <v>45918.463194444441</v>
      </c>
      <c r="F2822" s="255">
        <f t="shared" si="45"/>
        <v>8.333333331393078E-3</v>
      </c>
      <c r="G2822" s="1" t="s">
        <v>613</v>
      </c>
      <c r="I2822" s="1" t="s">
        <v>614</v>
      </c>
      <c r="J2822" s="1" t="s">
        <v>615</v>
      </c>
      <c r="K2822" s="1" t="s">
        <v>1161</v>
      </c>
      <c r="L2822" s="1" t="s">
        <v>617</v>
      </c>
      <c r="M2822" s="241" t="s">
        <v>656</v>
      </c>
      <c r="N2822" s="225" t="s">
        <v>1117</v>
      </c>
    </row>
    <row r="2823" spans="1:14">
      <c r="A2823" s="1" t="s">
        <v>759</v>
      </c>
      <c r="B2823" s="1" t="s">
        <v>612</v>
      </c>
      <c r="C2823" s="230">
        <v>45918.454861111109</v>
      </c>
      <c r="D2823" s="230">
        <v>45918.454861111109</v>
      </c>
      <c r="E2823" s="230">
        <v>45918.463194444441</v>
      </c>
      <c r="F2823" s="255">
        <f t="shared" si="45"/>
        <v>8.333333331393078E-3</v>
      </c>
      <c r="G2823" s="1" t="s">
        <v>613</v>
      </c>
      <c r="I2823" s="1" t="s">
        <v>614</v>
      </c>
      <c r="J2823" s="1" t="s">
        <v>615</v>
      </c>
      <c r="K2823" s="1" t="s">
        <v>1161</v>
      </c>
      <c r="L2823" s="1" t="s">
        <v>617</v>
      </c>
      <c r="M2823" s="241" t="s">
        <v>656</v>
      </c>
      <c r="N2823" s="225" t="s">
        <v>1117</v>
      </c>
    </row>
    <row r="2824" spans="1:14">
      <c r="A2824" s="1" t="s">
        <v>850</v>
      </c>
      <c r="B2824" s="1" t="s">
        <v>612</v>
      </c>
      <c r="C2824" s="230">
        <v>45918.454861111109</v>
      </c>
      <c r="D2824" s="230">
        <v>45918.454861111109</v>
      </c>
      <c r="E2824" s="230">
        <v>45918.463194444441</v>
      </c>
      <c r="F2824" s="255">
        <f t="shared" si="45"/>
        <v>8.333333331393078E-3</v>
      </c>
      <c r="G2824" s="1" t="s">
        <v>613</v>
      </c>
      <c r="I2824" s="1" t="s">
        <v>614</v>
      </c>
      <c r="J2824" s="1" t="s">
        <v>615</v>
      </c>
      <c r="K2824" s="1" t="s">
        <v>1161</v>
      </c>
      <c r="L2824" s="1" t="s">
        <v>617</v>
      </c>
      <c r="M2824" s="241" t="s">
        <v>656</v>
      </c>
      <c r="N2824" s="225" t="s">
        <v>1117</v>
      </c>
    </row>
    <row r="2825" spans="1:14" ht="43.15">
      <c r="A2825" s="1" t="s">
        <v>1213</v>
      </c>
      <c r="B2825" s="1" t="s">
        <v>612</v>
      </c>
      <c r="C2825" s="230">
        <v>45918.513888888891</v>
      </c>
      <c r="D2825" s="230">
        <v>45918.513888888891</v>
      </c>
      <c r="E2825" s="230">
        <v>45919.333333333336</v>
      </c>
      <c r="F2825" s="255">
        <f t="shared" si="45"/>
        <v>0.81944444444525288</v>
      </c>
      <c r="G2825" s="1" t="s">
        <v>613</v>
      </c>
      <c r="I2825" s="1" t="s">
        <v>614</v>
      </c>
      <c r="J2825" s="1" t="s">
        <v>615</v>
      </c>
      <c r="K2825" s="1" t="s">
        <v>1332</v>
      </c>
      <c r="L2825" s="1" t="s">
        <v>617</v>
      </c>
      <c r="M2825" s="241" t="s">
        <v>656</v>
      </c>
      <c r="N2825" s="246" t="s">
        <v>1333</v>
      </c>
    </row>
    <row r="2826" spans="1:14" ht="43.15">
      <c r="A2826" s="1" t="s">
        <v>1213</v>
      </c>
      <c r="B2826" s="1" t="s">
        <v>621</v>
      </c>
      <c r="C2826" s="230">
        <v>45918.513888888891</v>
      </c>
      <c r="D2826" s="230">
        <v>45918.513888888891</v>
      </c>
      <c r="E2826" s="230">
        <v>45919.333333333336</v>
      </c>
      <c r="F2826" s="255">
        <f t="shared" si="45"/>
        <v>0.81944444444525288</v>
      </c>
      <c r="G2826" s="1" t="s">
        <v>613</v>
      </c>
      <c r="I2826" s="1" t="s">
        <v>614</v>
      </c>
      <c r="J2826" s="1" t="s">
        <v>615</v>
      </c>
      <c r="K2826" s="1" t="s">
        <v>1332</v>
      </c>
      <c r="L2826" s="1" t="s">
        <v>617</v>
      </c>
      <c r="M2826" s="241" t="s">
        <v>656</v>
      </c>
      <c r="N2826" s="246" t="s">
        <v>1333</v>
      </c>
    </row>
    <row r="2827" spans="1:14" ht="43.15">
      <c r="A2827" s="1" t="s">
        <v>1213</v>
      </c>
      <c r="B2827" s="1" t="s">
        <v>620</v>
      </c>
      <c r="C2827" s="230">
        <v>45918.513888888891</v>
      </c>
      <c r="D2827" s="230">
        <v>45918.513888888891</v>
      </c>
      <c r="E2827" s="230">
        <v>45919.333333333336</v>
      </c>
      <c r="F2827" s="255">
        <f t="shared" si="45"/>
        <v>0.81944444444525288</v>
      </c>
      <c r="G2827" s="1" t="s">
        <v>613</v>
      </c>
      <c r="I2827" s="1" t="s">
        <v>614</v>
      </c>
      <c r="J2827" s="1" t="s">
        <v>615</v>
      </c>
      <c r="K2827" s="1" t="s">
        <v>1332</v>
      </c>
      <c r="L2827" s="1" t="s">
        <v>617</v>
      </c>
      <c r="M2827" s="241" t="s">
        <v>656</v>
      </c>
      <c r="N2827" s="246" t="s">
        <v>1333</v>
      </c>
    </row>
    <row r="2828" spans="1:14" ht="43.15">
      <c r="A2828" s="1" t="s">
        <v>1213</v>
      </c>
      <c r="B2828" s="1" t="s">
        <v>636</v>
      </c>
      <c r="C2828" s="230">
        <v>45918.513888888891</v>
      </c>
      <c r="D2828" s="230">
        <v>45918.513888888891</v>
      </c>
      <c r="E2828" s="230">
        <v>45919.333333333336</v>
      </c>
      <c r="F2828" s="255">
        <f t="shared" si="45"/>
        <v>0.81944444444525288</v>
      </c>
      <c r="G2828" s="1" t="s">
        <v>613</v>
      </c>
      <c r="I2828" s="1" t="s">
        <v>614</v>
      </c>
      <c r="J2828" s="1" t="s">
        <v>615</v>
      </c>
      <c r="K2828" s="1" t="s">
        <v>1332</v>
      </c>
      <c r="L2828" s="1" t="s">
        <v>617</v>
      </c>
      <c r="M2828" s="241" t="s">
        <v>656</v>
      </c>
      <c r="N2828" s="246" t="s">
        <v>1333</v>
      </c>
    </row>
    <row r="2829" spans="1:14" ht="43.15">
      <c r="A2829" s="1" t="s">
        <v>1213</v>
      </c>
      <c r="B2829" s="1" t="s">
        <v>667</v>
      </c>
      <c r="C2829" s="230">
        <v>45918.513888888891</v>
      </c>
      <c r="D2829" s="230">
        <v>45918.513888888891</v>
      </c>
      <c r="E2829" s="230">
        <v>45919.333333333336</v>
      </c>
      <c r="F2829" s="255">
        <f t="shared" si="45"/>
        <v>0.81944444444525288</v>
      </c>
      <c r="G2829" s="1" t="s">
        <v>613</v>
      </c>
      <c r="I2829" s="1" t="s">
        <v>614</v>
      </c>
      <c r="J2829" s="1" t="s">
        <v>615</v>
      </c>
      <c r="K2829" s="1" t="s">
        <v>1332</v>
      </c>
      <c r="L2829" s="1" t="s">
        <v>617</v>
      </c>
      <c r="M2829" s="241" t="s">
        <v>656</v>
      </c>
      <c r="N2829" s="246" t="s">
        <v>1333</v>
      </c>
    </row>
    <row r="2830" spans="1:14" ht="43.15">
      <c r="A2830" s="1" t="s">
        <v>1215</v>
      </c>
      <c r="B2830" s="1" t="s">
        <v>1216</v>
      </c>
      <c r="C2830" s="230">
        <v>45918.513888888891</v>
      </c>
      <c r="D2830" s="230">
        <v>45918.513888888891</v>
      </c>
      <c r="E2830" s="230">
        <v>45919.333333333336</v>
      </c>
      <c r="F2830" s="255">
        <f t="shared" si="45"/>
        <v>0.81944444444525288</v>
      </c>
      <c r="G2830" s="1" t="s">
        <v>613</v>
      </c>
      <c r="I2830" s="1" t="s">
        <v>614</v>
      </c>
      <c r="J2830" s="1" t="s">
        <v>615</v>
      </c>
      <c r="K2830" s="1" t="s">
        <v>1332</v>
      </c>
      <c r="L2830" s="1" t="s">
        <v>617</v>
      </c>
      <c r="M2830" s="241" t="s">
        <v>656</v>
      </c>
      <c r="N2830" s="246" t="s">
        <v>1333</v>
      </c>
    </row>
    <row r="2831" spans="1:14" ht="43.15">
      <c r="A2831" s="1" t="s">
        <v>1215</v>
      </c>
      <c r="B2831" s="1" t="s">
        <v>660</v>
      </c>
      <c r="C2831" s="230">
        <v>45918.513888888891</v>
      </c>
      <c r="D2831" s="230">
        <v>45918.513888888891</v>
      </c>
      <c r="E2831" s="230">
        <v>45919.333333333336</v>
      </c>
      <c r="F2831" s="255">
        <f t="shared" si="45"/>
        <v>0.81944444444525288</v>
      </c>
      <c r="G2831" s="1" t="s">
        <v>613</v>
      </c>
      <c r="I2831" s="1" t="s">
        <v>614</v>
      </c>
      <c r="J2831" s="1" t="s">
        <v>615</v>
      </c>
      <c r="K2831" s="1" t="s">
        <v>1332</v>
      </c>
      <c r="L2831" s="1" t="s">
        <v>617</v>
      </c>
      <c r="M2831" s="241" t="s">
        <v>656</v>
      </c>
      <c r="N2831" s="246" t="s">
        <v>1333</v>
      </c>
    </row>
    <row r="2832" spans="1:14" ht="43.15">
      <c r="A2832" s="1" t="s">
        <v>1215</v>
      </c>
      <c r="B2832" s="1" t="s">
        <v>651</v>
      </c>
      <c r="C2832" s="230">
        <v>45918.513888888891</v>
      </c>
      <c r="D2832" s="230">
        <v>45918.513888888891</v>
      </c>
      <c r="E2832" s="230">
        <v>45919.333333333336</v>
      </c>
      <c r="F2832" s="255">
        <f t="shared" si="45"/>
        <v>0.81944444444525288</v>
      </c>
      <c r="G2832" s="1" t="s">
        <v>613</v>
      </c>
      <c r="I2832" s="1" t="s">
        <v>614</v>
      </c>
      <c r="J2832" s="1" t="s">
        <v>615</v>
      </c>
      <c r="K2832" s="1" t="s">
        <v>1332</v>
      </c>
      <c r="L2832" s="1" t="s">
        <v>617</v>
      </c>
      <c r="M2832" s="241" t="s">
        <v>656</v>
      </c>
      <c r="N2832" s="246" t="s">
        <v>1333</v>
      </c>
    </row>
    <row r="2833" spans="1:14" ht="43.15">
      <c r="A2833" s="1" t="s">
        <v>1215</v>
      </c>
      <c r="B2833" s="1" t="s">
        <v>1217</v>
      </c>
      <c r="C2833" s="230">
        <v>45918.513888888891</v>
      </c>
      <c r="D2833" s="230">
        <v>45918.513888888891</v>
      </c>
      <c r="E2833" s="230">
        <v>45919.333333333336</v>
      </c>
      <c r="F2833" s="255">
        <f t="shared" si="45"/>
        <v>0.81944444444525288</v>
      </c>
      <c r="G2833" s="1" t="s">
        <v>613</v>
      </c>
      <c r="I2833" s="1" t="s">
        <v>614</v>
      </c>
      <c r="J2833" s="1" t="s">
        <v>615</v>
      </c>
      <c r="K2833" s="1" t="s">
        <v>1332</v>
      </c>
      <c r="L2833" s="1" t="s">
        <v>617</v>
      </c>
      <c r="M2833" s="241" t="s">
        <v>656</v>
      </c>
      <c r="N2833" s="246" t="s">
        <v>1333</v>
      </c>
    </row>
    <row r="2834" spans="1:14" ht="43.15">
      <c r="A2834" s="1" t="s">
        <v>1215</v>
      </c>
      <c r="B2834" s="1" t="s">
        <v>612</v>
      </c>
      <c r="C2834" s="230">
        <v>45918.513888888891</v>
      </c>
      <c r="D2834" s="230">
        <v>45918.513888888891</v>
      </c>
      <c r="E2834" s="230">
        <v>45919.333333333336</v>
      </c>
      <c r="F2834" s="255">
        <f t="shared" si="45"/>
        <v>0.81944444444525288</v>
      </c>
      <c r="G2834" s="1" t="s">
        <v>613</v>
      </c>
      <c r="I2834" s="1" t="s">
        <v>614</v>
      </c>
      <c r="J2834" s="1" t="s">
        <v>615</v>
      </c>
      <c r="K2834" s="1" t="s">
        <v>1332</v>
      </c>
      <c r="L2834" s="1" t="s">
        <v>617</v>
      </c>
      <c r="M2834" s="241" t="s">
        <v>656</v>
      </c>
      <c r="N2834" s="246" t="s">
        <v>1333</v>
      </c>
    </row>
    <row r="2835" spans="1:14" ht="43.15">
      <c r="A2835" s="1" t="s">
        <v>635</v>
      </c>
      <c r="B2835" s="1" t="s">
        <v>636</v>
      </c>
      <c r="C2835" s="230">
        <v>45918.513888888891</v>
      </c>
      <c r="D2835" s="230">
        <v>45918.513888888891</v>
      </c>
      <c r="E2835" s="230">
        <v>45919.333333333336</v>
      </c>
      <c r="F2835" s="255">
        <f t="shared" si="45"/>
        <v>0.81944444444525288</v>
      </c>
      <c r="G2835" s="1" t="s">
        <v>613</v>
      </c>
      <c r="I2835" s="1" t="s">
        <v>614</v>
      </c>
      <c r="J2835" s="1" t="s">
        <v>615</v>
      </c>
      <c r="K2835" s="1" t="s">
        <v>1332</v>
      </c>
      <c r="L2835" s="1" t="s">
        <v>617</v>
      </c>
      <c r="M2835" s="241" t="s">
        <v>656</v>
      </c>
      <c r="N2835" s="246" t="s">
        <v>1333</v>
      </c>
    </row>
    <row r="2836" spans="1:14" ht="43.15">
      <c r="A2836" s="1" t="s">
        <v>635</v>
      </c>
      <c r="B2836" s="1" t="s">
        <v>666</v>
      </c>
      <c r="C2836" s="230">
        <v>45918.513888888891</v>
      </c>
      <c r="D2836" s="230">
        <v>45918.513888888891</v>
      </c>
      <c r="E2836" s="230">
        <v>45919.333333333336</v>
      </c>
      <c r="F2836" s="255">
        <f t="shared" si="45"/>
        <v>0.81944444444525288</v>
      </c>
      <c r="G2836" s="1" t="s">
        <v>613</v>
      </c>
      <c r="I2836" s="1" t="s">
        <v>614</v>
      </c>
      <c r="J2836" s="1" t="s">
        <v>615</v>
      </c>
      <c r="K2836" s="1" t="s">
        <v>1332</v>
      </c>
      <c r="L2836" s="1" t="s">
        <v>617</v>
      </c>
      <c r="M2836" s="241" t="s">
        <v>656</v>
      </c>
      <c r="N2836" s="246" t="s">
        <v>1333</v>
      </c>
    </row>
    <row r="2837" spans="1:14" ht="43.15">
      <c r="A2837" s="1" t="s">
        <v>635</v>
      </c>
      <c r="B2837" s="1" t="s">
        <v>667</v>
      </c>
      <c r="C2837" s="230">
        <v>45918.513888888891</v>
      </c>
      <c r="D2837" s="230">
        <v>45918.513888888891</v>
      </c>
      <c r="E2837" s="230">
        <v>45919.333333333336</v>
      </c>
      <c r="F2837" s="255">
        <f t="shared" si="45"/>
        <v>0.81944444444525288</v>
      </c>
      <c r="G2837" s="1" t="s">
        <v>613</v>
      </c>
      <c r="I2837" s="1" t="s">
        <v>614</v>
      </c>
      <c r="J2837" s="1" t="s">
        <v>615</v>
      </c>
      <c r="K2837" s="1" t="s">
        <v>1332</v>
      </c>
      <c r="L2837" s="1" t="s">
        <v>617</v>
      </c>
      <c r="M2837" s="241" t="s">
        <v>656</v>
      </c>
      <c r="N2837" s="246" t="s">
        <v>1333</v>
      </c>
    </row>
    <row r="2838" spans="1:14" ht="43.15">
      <c r="A2838" s="1" t="s">
        <v>635</v>
      </c>
      <c r="B2838" s="1" t="s">
        <v>621</v>
      </c>
      <c r="C2838" s="230">
        <v>45918.513888888891</v>
      </c>
      <c r="D2838" s="230">
        <v>45918.513888888891</v>
      </c>
      <c r="E2838" s="230">
        <v>45919.333333333336</v>
      </c>
      <c r="F2838" s="255">
        <f t="shared" si="45"/>
        <v>0.81944444444525288</v>
      </c>
      <c r="G2838" s="1" t="s">
        <v>613</v>
      </c>
      <c r="I2838" s="1" t="s">
        <v>614</v>
      </c>
      <c r="J2838" s="1" t="s">
        <v>615</v>
      </c>
      <c r="K2838" s="1" t="s">
        <v>1332</v>
      </c>
      <c r="L2838" s="1" t="s">
        <v>617</v>
      </c>
      <c r="M2838" s="241" t="s">
        <v>656</v>
      </c>
      <c r="N2838" s="246" t="s">
        <v>1333</v>
      </c>
    </row>
    <row r="2839" spans="1:14" ht="43.15">
      <c r="A2839" s="1" t="s">
        <v>635</v>
      </c>
      <c r="B2839" s="1" t="s">
        <v>620</v>
      </c>
      <c r="C2839" s="230">
        <v>45918.513888888891</v>
      </c>
      <c r="D2839" s="230">
        <v>45918.513888888891</v>
      </c>
      <c r="E2839" s="230">
        <v>45919.333333333336</v>
      </c>
      <c r="F2839" s="255">
        <f t="shared" si="45"/>
        <v>0.81944444444525288</v>
      </c>
      <c r="G2839" s="1" t="s">
        <v>613</v>
      </c>
      <c r="I2839" s="1" t="s">
        <v>614</v>
      </c>
      <c r="J2839" s="1" t="s">
        <v>615</v>
      </c>
      <c r="K2839" s="1" t="s">
        <v>1332</v>
      </c>
      <c r="L2839" s="1" t="s">
        <v>617</v>
      </c>
      <c r="M2839" s="241" t="s">
        <v>656</v>
      </c>
      <c r="N2839" s="246" t="s">
        <v>1333</v>
      </c>
    </row>
    <row r="2840" spans="1:14" ht="43.15">
      <c r="A2840" s="1" t="s">
        <v>1218</v>
      </c>
      <c r="B2840" s="1" t="s">
        <v>1219</v>
      </c>
      <c r="C2840" s="230">
        <v>45918.513888888891</v>
      </c>
      <c r="D2840" s="230">
        <v>45918.513888888891</v>
      </c>
      <c r="E2840" s="230">
        <v>45919.333333333336</v>
      </c>
      <c r="F2840" s="255">
        <f t="shared" si="45"/>
        <v>0.81944444444525288</v>
      </c>
      <c r="G2840" s="1" t="s">
        <v>613</v>
      </c>
      <c r="I2840" s="1" t="s">
        <v>614</v>
      </c>
      <c r="J2840" s="1" t="s">
        <v>615</v>
      </c>
      <c r="K2840" s="1" t="s">
        <v>1332</v>
      </c>
      <c r="L2840" s="1" t="s">
        <v>617</v>
      </c>
      <c r="M2840" s="241" t="s">
        <v>656</v>
      </c>
      <c r="N2840" s="246" t="s">
        <v>1333</v>
      </c>
    </row>
    <row r="2841" spans="1:14" ht="43.15">
      <c r="A2841" s="1" t="s">
        <v>1218</v>
      </c>
      <c r="B2841" s="1" t="s">
        <v>666</v>
      </c>
      <c r="C2841" s="230">
        <v>45918.513888888891</v>
      </c>
      <c r="D2841" s="230">
        <v>45918.513888888891</v>
      </c>
      <c r="E2841" s="230">
        <v>45919.333333333336</v>
      </c>
      <c r="F2841" s="255">
        <f t="shared" si="45"/>
        <v>0.81944444444525288</v>
      </c>
      <c r="G2841" s="1" t="s">
        <v>613</v>
      </c>
      <c r="I2841" s="1" t="s">
        <v>614</v>
      </c>
      <c r="J2841" s="1" t="s">
        <v>615</v>
      </c>
      <c r="K2841" s="1" t="s">
        <v>1332</v>
      </c>
      <c r="L2841" s="1" t="s">
        <v>617</v>
      </c>
      <c r="M2841" s="241" t="s">
        <v>656</v>
      </c>
      <c r="N2841" s="246" t="s">
        <v>1333</v>
      </c>
    </row>
    <row r="2842" spans="1:14" ht="43.15">
      <c r="A2842" s="1" t="s">
        <v>1218</v>
      </c>
      <c r="B2842" s="1" t="s">
        <v>620</v>
      </c>
      <c r="C2842" s="230">
        <v>45918.513888888891</v>
      </c>
      <c r="D2842" s="230">
        <v>45918.513888888891</v>
      </c>
      <c r="E2842" s="230">
        <v>45919.333333333336</v>
      </c>
      <c r="F2842" s="255">
        <f t="shared" si="45"/>
        <v>0.81944444444525288</v>
      </c>
      <c r="G2842" s="1" t="s">
        <v>613</v>
      </c>
      <c r="I2842" s="1" t="s">
        <v>614</v>
      </c>
      <c r="J2842" s="1" t="s">
        <v>615</v>
      </c>
      <c r="K2842" s="1" t="s">
        <v>1332</v>
      </c>
      <c r="L2842" s="1" t="s">
        <v>617</v>
      </c>
      <c r="M2842" s="241" t="s">
        <v>656</v>
      </c>
      <c r="N2842" s="246" t="s">
        <v>1333</v>
      </c>
    </row>
    <row r="2843" spans="1:14" ht="43.15">
      <c r="A2843" s="1" t="s">
        <v>1218</v>
      </c>
      <c r="B2843" s="1" t="s">
        <v>636</v>
      </c>
      <c r="C2843" s="230">
        <v>45918.513888888891</v>
      </c>
      <c r="D2843" s="230">
        <v>45918.513888888891</v>
      </c>
      <c r="E2843" s="230">
        <v>45919.333333333336</v>
      </c>
      <c r="F2843" s="255">
        <f t="shared" si="45"/>
        <v>0.81944444444525288</v>
      </c>
      <c r="G2843" s="1" t="s">
        <v>613</v>
      </c>
      <c r="I2843" s="1" t="s">
        <v>614</v>
      </c>
      <c r="J2843" s="1" t="s">
        <v>615</v>
      </c>
      <c r="K2843" s="1" t="s">
        <v>1332</v>
      </c>
      <c r="L2843" s="1" t="s">
        <v>617</v>
      </c>
      <c r="M2843" s="241" t="s">
        <v>656</v>
      </c>
      <c r="N2843" s="246" t="s">
        <v>1333</v>
      </c>
    </row>
    <row r="2844" spans="1:14" ht="43.15">
      <c r="A2844" s="1" t="s">
        <v>1218</v>
      </c>
      <c r="B2844" s="1" t="s">
        <v>667</v>
      </c>
      <c r="C2844" s="230">
        <v>45918.513888888891</v>
      </c>
      <c r="D2844" s="230">
        <v>45918.513888888891</v>
      </c>
      <c r="E2844" s="230">
        <v>45919.333333333336</v>
      </c>
      <c r="F2844" s="255">
        <f t="shared" si="45"/>
        <v>0.81944444444525288</v>
      </c>
      <c r="G2844" s="1" t="s">
        <v>613</v>
      </c>
      <c r="I2844" s="1" t="s">
        <v>614</v>
      </c>
      <c r="J2844" s="1" t="s">
        <v>615</v>
      </c>
      <c r="K2844" s="1" t="s">
        <v>1332</v>
      </c>
      <c r="L2844" s="1" t="s">
        <v>617</v>
      </c>
      <c r="M2844" s="241" t="s">
        <v>656</v>
      </c>
      <c r="N2844" s="246" t="s">
        <v>1333</v>
      </c>
    </row>
    <row r="2845" spans="1:14" ht="43.15">
      <c r="A2845" s="1" t="s">
        <v>611</v>
      </c>
      <c r="B2845" s="1" t="s">
        <v>667</v>
      </c>
      <c r="C2845" s="230">
        <v>45918.513888888891</v>
      </c>
      <c r="D2845" s="230">
        <v>45918.513888888891</v>
      </c>
      <c r="E2845" s="230">
        <v>45919.333333333336</v>
      </c>
      <c r="F2845" s="255">
        <f t="shared" si="45"/>
        <v>0.81944444444525288</v>
      </c>
      <c r="G2845" s="1" t="s">
        <v>613</v>
      </c>
      <c r="I2845" s="1" t="s">
        <v>614</v>
      </c>
      <c r="J2845" s="1" t="s">
        <v>615</v>
      </c>
      <c r="K2845" s="1" t="s">
        <v>1332</v>
      </c>
      <c r="L2845" s="1" t="s">
        <v>617</v>
      </c>
      <c r="M2845" s="241" t="s">
        <v>656</v>
      </c>
      <c r="N2845" s="246" t="s">
        <v>1333</v>
      </c>
    </row>
    <row r="2846" spans="1:14" ht="43.15">
      <c r="A2846" s="1" t="s">
        <v>611</v>
      </c>
      <c r="B2846" s="1" t="s">
        <v>612</v>
      </c>
      <c r="C2846" s="230">
        <v>45918.513888888891</v>
      </c>
      <c r="D2846" s="230">
        <v>45918.513888888891</v>
      </c>
      <c r="E2846" s="230">
        <v>45919.333333333336</v>
      </c>
      <c r="F2846" s="255">
        <f t="shared" si="45"/>
        <v>0.81944444444525288</v>
      </c>
      <c r="G2846" s="1" t="s">
        <v>613</v>
      </c>
      <c r="I2846" s="1" t="s">
        <v>614</v>
      </c>
      <c r="J2846" s="1" t="s">
        <v>615</v>
      </c>
      <c r="K2846" s="1" t="s">
        <v>1332</v>
      </c>
      <c r="L2846" s="1" t="s">
        <v>617</v>
      </c>
      <c r="M2846" s="241" t="s">
        <v>656</v>
      </c>
      <c r="N2846" s="246" t="s">
        <v>1333</v>
      </c>
    </row>
    <row r="2847" spans="1:14" ht="43.15">
      <c r="A2847" s="1" t="s">
        <v>611</v>
      </c>
      <c r="B2847" s="1" t="s">
        <v>620</v>
      </c>
      <c r="C2847" s="230">
        <v>45918.513888888891</v>
      </c>
      <c r="D2847" s="230">
        <v>45918.513888888891</v>
      </c>
      <c r="E2847" s="230">
        <v>45919.333333333336</v>
      </c>
      <c r="F2847" s="255">
        <f t="shared" si="45"/>
        <v>0.81944444444525288</v>
      </c>
      <c r="G2847" s="1" t="s">
        <v>613</v>
      </c>
      <c r="I2847" s="1" t="s">
        <v>614</v>
      </c>
      <c r="J2847" s="1" t="s">
        <v>615</v>
      </c>
      <c r="K2847" s="1" t="s">
        <v>1332</v>
      </c>
      <c r="L2847" s="1" t="s">
        <v>617</v>
      </c>
      <c r="M2847" s="241" t="s">
        <v>656</v>
      </c>
      <c r="N2847" s="246" t="s">
        <v>1333</v>
      </c>
    </row>
    <row r="2848" spans="1:14" ht="43.15">
      <c r="A2848" s="1" t="s">
        <v>611</v>
      </c>
      <c r="B2848" s="1" t="s">
        <v>621</v>
      </c>
      <c r="C2848" s="230">
        <v>45918.513888888891</v>
      </c>
      <c r="D2848" s="230">
        <v>45918.513888888891</v>
      </c>
      <c r="E2848" s="230">
        <v>45919.333333333336</v>
      </c>
      <c r="F2848" s="255">
        <f t="shared" si="45"/>
        <v>0.81944444444525288</v>
      </c>
      <c r="G2848" s="1" t="s">
        <v>613</v>
      </c>
      <c r="I2848" s="1" t="s">
        <v>614</v>
      </c>
      <c r="J2848" s="1" t="s">
        <v>615</v>
      </c>
      <c r="K2848" s="1" t="s">
        <v>1332</v>
      </c>
      <c r="L2848" s="1" t="s">
        <v>617</v>
      </c>
      <c r="M2848" s="241" t="s">
        <v>656</v>
      </c>
      <c r="N2848" s="246" t="s">
        <v>1333</v>
      </c>
    </row>
    <row r="2849" spans="1:14" ht="43.15">
      <c r="A2849" s="1" t="s">
        <v>611</v>
      </c>
      <c r="B2849" s="1" t="s">
        <v>622</v>
      </c>
      <c r="C2849" s="230">
        <v>45918.513888888891</v>
      </c>
      <c r="D2849" s="230">
        <v>45918.513888888891</v>
      </c>
      <c r="E2849" s="230">
        <v>45919.333333333336</v>
      </c>
      <c r="F2849" s="255">
        <f t="shared" ref="F2849:F2912" si="46">E2849-D2849</f>
        <v>0.81944444444525288</v>
      </c>
      <c r="G2849" s="1" t="s">
        <v>613</v>
      </c>
      <c r="I2849" s="1" t="s">
        <v>614</v>
      </c>
      <c r="J2849" s="1" t="s">
        <v>615</v>
      </c>
      <c r="K2849" s="1" t="s">
        <v>1332</v>
      </c>
      <c r="L2849" s="1" t="s">
        <v>617</v>
      </c>
      <c r="M2849" s="241" t="s">
        <v>656</v>
      </c>
      <c r="N2849" s="246" t="s">
        <v>1333</v>
      </c>
    </row>
    <row r="2850" spans="1:14">
      <c r="A2850" s="1" t="s">
        <v>978</v>
      </c>
      <c r="B2850" s="28" t="s">
        <v>979</v>
      </c>
      <c r="C2850" s="230">
        <v>45919.333333333336</v>
      </c>
      <c r="D2850" s="230">
        <v>45919.333333333336</v>
      </c>
      <c r="E2850" s="230">
        <v>45919.354166666664</v>
      </c>
      <c r="F2850" s="255">
        <f t="shared" si="46"/>
        <v>2.0833333328482695E-2</v>
      </c>
      <c r="G2850" s="1" t="s">
        <v>613</v>
      </c>
      <c r="I2850" s="1" t="s">
        <v>614</v>
      </c>
      <c r="J2850" s="1" t="s">
        <v>615</v>
      </c>
      <c r="K2850" s="1" t="s">
        <v>1334</v>
      </c>
      <c r="L2850" s="1" t="s">
        <v>617</v>
      </c>
      <c r="M2850" s="241" t="s">
        <v>656</v>
      </c>
      <c r="N2850" s="28" t="s">
        <v>1335</v>
      </c>
    </row>
    <row r="2851" spans="1:14">
      <c r="A2851" s="1" t="s">
        <v>978</v>
      </c>
      <c r="B2851" s="28" t="s">
        <v>981</v>
      </c>
      <c r="C2851" s="230">
        <v>45919.333333333336</v>
      </c>
      <c r="D2851" s="230">
        <v>45919.333333333336</v>
      </c>
      <c r="E2851" s="230">
        <v>45919.354166666664</v>
      </c>
      <c r="F2851" s="255">
        <f t="shared" si="46"/>
        <v>2.0833333328482695E-2</v>
      </c>
      <c r="G2851" s="1" t="s">
        <v>613</v>
      </c>
      <c r="I2851" s="1" t="s">
        <v>614</v>
      </c>
      <c r="J2851" s="1" t="s">
        <v>615</v>
      </c>
      <c r="K2851" s="1" t="s">
        <v>1334</v>
      </c>
      <c r="L2851" s="1" t="s">
        <v>617</v>
      </c>
      <c r="M2851" s="241" t="s">
        <v>656</v>
      </c>
      <c r="N2851" s="28" t="s">
        <v>1335</v>
      </c>
    </row>
    <row r="2852" spans="1:14">
      <c r="A2852" s="1" t="s">
        <v>978</v>
      </c>
      <c r="B2852" s="28" t="s">
        <v>982</v>
      </c>
      <c r="C2852" s="230">
        <v>45919.333333333336</v>
      </c>
      <c r="D2852" s="230">
        <v>45919.333333333336</v>
      </c>
      <c r="E2852" s="230">
        <v>45919.354166666664</v>
      </c>
      <c r="F2852" s="255">
        <f t="shared" si="46"/>
        <v>2.0833333328482695E-2</v>
      </c>
      <c r="G2852" s="1" t="s">
        <v>613</v>
      </c>
      <c r="I2852" s="1" t="s">
        <v>614</v>
      </c>
      <c r="J2852" s="1" t="s">
        <v>615</v>
      </c>
      <c r="K2852" s="1" t="s">
        <v>1334</v>
      </c>
      <c r="L2852" s="1" t="s">
        <v>617</v>
      </c>
      <c r="M2852" s="241" t="s">
        <v>656</v>
      </c>
      <c r="N2852" s="28" t="s">
        <v>1335</v>
      </c>
    </row>
    <row r="2853" spans="1:14">
      <c r="A2853" s="1" t="s">
        <v>978</v>
      </c>
      <c r="B2853" s="28" t="s">
        <v>983</v>
      </c>
      <c r="C2853" s="230">
        <v>45919.333333333336</v>
      </c>
      <c r="D2853" s="230">
        <v>45919.333333333336</v>
      </c>
      <c r="E2853" s="230">
        <v>45919.354166666664</v>
      </c>
      <c r="F2853" s="255">
        <f t="shared" si="46"/>
        <v>2.0833333328482695E-2</v>
      </c>
      <c r="G2853" s="1" t="s">
        <v>613</v>
      </c>
      <c r="I2853" s="1" t="s">
        <v>614</v>
      </c>
      <c r="J2853" s="1" t="s">
        <v>615</v>
      </c>
      <c r="K2853" s="1" t="s">
        <v>1334</v>
      </c>
      <c r="L2853" s="1" t="s">
        <v>617</v>
      </c>
      <c r="M2853" s="241" t="s">
        <v>656</v>
      </c>
      <c r="N2853" s="28" t="s">
        <v>1335</v>
      </c>
    </row>
    <row r="2854" spans="1:14">
      <c r="A2854" s="1" t="s">
        <v>978</v>
      </c>
      <c r="B2854" s="28" t="s">
        <v>984</v>
      </c>
      <c r="C2854" s="230">
        <v>45919.333333333336</v>
      </c>
      <c r="D2854" s="230">
        <v>45919.333333333336</v>
      </c>
      <c r="E2854" s="230">
        <v>45919.354166666664</v>
      </c>
      <c r="F2854" s="255">
        <f t="shared" si="46"/>
        <v>2.0833333328482695E-2</v>
      </c>
      <c r="G2854" s="1" t="s">
        <v>613</v>
      </c>
      <c r="I2854" s="1" t="s">
        <v>614</v>
      </c>
      <c r="J2854" s="1" t="s">
        <v>615</v>
      </c>
      <c r="K2854" s="1" t="s">
        <v>1334</v>
      </c>
      <c r="L2854" s="1" t="s">
        <v>617</v>
      </c>
      <c r="M2854" s="241" t="s">
        <v>656</v>
      </c>
      <c r="N2854" s="28" t="s">
        <v>1335</v>
      </c>
    </row>
    <row r="2855" spans="1:14">
      <c r="A2855" s="1" t="s">
        <v>978</v>
      </c>
      <c r="B2855" s="28" t="s">
        <v>985</v>
      </c>
      <c r="C2855" s="230">
        <v>45919.333333333336</v>
      </c>
      <c r="D2855" s="230">
        <v>45919.333333333336</v>
      </c>
      <c r="E2855" s="230">
        <v>45919.354166666664</v>
      </c>
      <c r="F2855" s="255">
        <f t="shared" si="46"/>
        <v>2.0833333328482695E-2</v>
      </c>
      <c r="G2855" s="1" t="s">
        <v>613</v>
      </c>
      <c r="I2855" s="1" t="s">
        <v>614</v>
      </c>
      <c r="J2855" s="1" t="s">
        <v>615</v>
      </c>
      <c r="K2855" s="1" t="s">
        <v>1334</v>
      </c>
      <c r="L2855" s="1" t="s">
        <v>617</v>
      </c>
      <c r="M2855" s="241" t="s">
        <v>656</v>
      </c>
      <c r="N2855" s="28" t="s">
        <v>1335</v>
      </c>
    </row>
    <row r="2856" spans="1:14">
      <c r="A2856" s="1" t="s">
        <v>978</v>
      </c>
      <c r="B2856" s="28" t="s">
        <v>986</v>
      </c>
      <c r="C2856" s="230">
        <v>45919.333333333336</v>
      </c>
      <c r="D2856" s="230">
        <v>45919.333333333336</v>
      </c>
      <c r="E2856" s="230">
        <v>45919.354166666664</v>
      </c>
      <c r="F2856" s="255">
        <f t="shared" si="46"/>
        <v>2.0833333328482695E-2</v>
      </c>
      <c r="G2856" s="1" t="s">
        <v>613</v>
      </c>
      <c r="I2856" s="1" t="s">
        <v>614</v>
      </c>
      <c r="J2856" s="1" t="s">
        <v>615</v>
      </c>
      <c r="K2856" s="1" t="s">
        <v>1334</v>
      </c>
      <c r="L2856" s="1" t="s">
        <v>617</v>
      </c>
      <c r="M2856" s="241" t="s">
        <v>656</v>
      </c>
      <c r="N2856" s="28" t="s">
        <v>1335</v>
      </c>
    </row>
    <row r="2857" spans="1:14">
      <c r="A2857" s="1" t="s">
        <v>978</v>
      </c>
      <c r="B2857" s="28" t="s">
        <v>987</v>
      </c>
      <c r="C2857" s="230">
        <v>45919.333333333336</v>
      </c>
      <c r="D2857" s="230">
        <v>45919.333333333336</v>
      </c>
      <c r="E2857" s="230">
        <v>45919.354166666664</v>
      </c>
      <c r="F2857" s="255">
        <f t="shared" si="46"/>
        <v>2.0833333328482695E-2</v>
      </c>
      <c r="G2857" s="1" t="s">
        <v>613</v>
      </c>
      <c r="I2857" s="1" t="s">
        <v>614</v>
      </c>
      <c r="J2857" s="1" t="s">
        <v>615</v>
      </c>
      <c r="K2857" s="1" t="s">
        <v>1334</v>
      </c>
      <c r="L2857" s="1" t="s">
        <v>617</v>
      </c>
      <c r="M2857" s="241" t="s">
        <v>656</v>
      </c>
      <c r="N2857" s="28" t="s">
        <v>1335</v>
      </c>
    </row>
    <row r="2858" spans="1:14">
      <c r="A2858" s="1" t="s">
        <v>978</v>
      </c>
      <c r="B2858" s="28" t="s">
        <v>988</v>
      </c>
      <c r="C2858" s="230">
        <v>45919.333333333336</v>
      </c>
      <c r="D2858" s="230">
        <v>45919.333333333336</v>
      </c>
      <c r="E2858" s="230">
        <v>45919.354166666664</v>
      </c>
      <c r="F2858" s="255">
        <f t="shared" si="46"/>
        <v>2.0833333328482695E-2</v>
      </c>
      <c r="G2858" s="1" t="s">
        <v>613</v>
      </c>
      <c r="I2858" s="1" t="s">
        <v>614</v>
      </c>
      <c r="J2858" s="1" t="s">
        <v>615</v>
      </c>
      <c r="K2858" s="1" t="s">
        <v>1334</v>
      </c>
      <c r="L2858" s="1" t="s">
        <v>617</v>
      </c>
      <c r="M2858" s="241" t="s">
        <v>656</v>
      </c>
      <c r="N2858" s="28" t="s">
        <v>1335</v>
      </c>
    </row>
    <row r="2859" spans="1:14">
      <c r="A2859" s="1" t="s">
        <v>978</v>
      </c>
      <c r="B2859" s="28" t="s">
        <v>989</v>
      </c>
      <c r="C2859" s="230">
        <v>45919.333333333336</v>
      </c>
      <c r="D2859" s="230">
        <v>45919.333333333336</v>
      </c>
      <c r="E2859" s="230">
        <v>45919.354166666664</v>
      </c>
      <c r="F2859" s="255">
        <f t="shared" si="46"/>
        <v>2.0833333328482695E-2</v>
      </c>
      <c r="G2859" s="1" t="s">
        <v>613</v>
      </c>
      <c r="I2859" s="1" t="s">
        <v>614</v>
      </c>
      <c r="J2859" s="1" t="s">
        <v>615</v>
      </c>
      <c r="K2859" s="1" t="s">
        <v>1334</v>
      </c>
      <c r="L2859" s="1" t="s">
        <v>617</v>
      </c>
      <c r="M2859" s="241" t="s">
        <v>656</v>
      </c>
      <c r="N2859" s="28" t="s">
        <v>1335</v>
      </c>
    </row>
    <row r="2860" spans="1:14">
      <c r="A2860" s="1" t="s">
        <v>978</v>
      </c>
      <c r="B2860" s="28" t="s">
        <v>990</v>
      </c>
      <c r="C2860" s="230">
        <v>45919.333333333336</v>
      </c>
      <c r="D2860" s="230">
        <v>45919.333333333336</v>
      </c>
      <c r="E2860" s="230">
        <v>45919.354166666664</v>
      </c>
      <c r="F2860" s="255">
        <f t="shared" si="46"/>
        <v>2.0833333328482695E-2</v>
      </c>
      <c r="G2860" s="1" t="s">
        <v>613</v>
      </c>
      <c r="I2860" s="1" t="s">
        <v>614</v>
      </c>
      <c r="J2860" s="1" t="s">
        <v>615</v>
      </c>
      <c r="K2860" s="1" t="s">
        <v>1334</v>
      </c>
      <c r="L2860" s="1" t="s">
        <v>617</v>
      </c>
      <c r="M2860" s="241" t="s">
        <v>656</v>
      </c>
      <c r="N2860" s="28" t="s">
        <v>1335</v>
      </c>
    </row>
    <row r="2861" spans="1:14">
      <c r="A2861" s="1" t="s">
        <v>978</v>
      </c>
      <c r="B2861" s="28" t="s">
        <v>991</v>
      </c>
      <c r="C2861" s="230">
        <v>45919.333333333336</v>
      </c>
      <c r="D2861" s="230">
        <v>45919.333333333336</v>
      </c>
      <c r="E2861" s="230">
        <v>45919.354166666664</v>
      </c>
      <c r="F2861" s="255">
        <f t="shared" si="46"/>
        <v>2.0833333328482695E-2</v>
      </c>
      <c r="G2861" s="1" t="s">
        <v>613</v>
      </c>
      <c r="I2861" s="1" t="s">
        <v>614</v>
      </c>
      <c r="J2861" s="1" t="s">
        <v>615</v>
      </c>
      <c r="K2861" s="1" t="s">
        <v>1334</v>
      </c>
      <c r="L2861" s="1" t="s">
        <v>617</v>
      </c>
      <c r="M2861" s="241" t="s">
        <v>656</v>
      </c>
      <c r="N2861" s="28" t="s">
        <v>1335</v>
      </c>
    </row>
    <row r="2862" spans="1:14">
      <c r="A2862" s="1" t="s">
        <v>978</v>
      </c>
      <c r="B2862" s="28" t="s">
        <v>992</v>
      </c>
      <c r="C2862" s="230">
        <v>45919.333333333336</v>
      </c>
      <c r="D2862" s="230">
        <v>45919.333333333336</v>
      </c>
      <c r="E2862" s="230">
        <v>45919.354166666664</v>
      </c>
      <c r="F2862" s="255">
        <f t="shared" si="46"/>
        <v>2.0833333328482695E-2</v>
      </c>
      <c r="G2862" s="1" t="s">
        <v>613</v>
      </c>
      <c r="I2862" s="1" t="s">
        <v>614</v>
      </c>
      <c r="J2862" s="1" t="s">
        <v>615</v>
      </c>
      <c r="K2862" s="1" t="s">
        <v>1334</v>
      </c>
      <c r="L2862" s="1" t="s">
        <v>617</v>
      </c>
      <c r="M2862" s="241" t="s">
        <v>656</v>
      </c>
      <c r="N2862" s="28" t="s">
        <v>1335</v>
      </c>
    </row>
    <row r="2863" spans="1:14">
      <c r="A2863" s="1" t="s">
        <v>978</v>
      </c>
      <c r="B2863" s="28" t="s">
        <v>993</v>
      </c>
      <c r="C2863" s="230">
        <v>45919.333333333336</v>
      </c>
      <c r="D2863" s="230">
        <v>45919.333333333336</v>
      </c>
      <c r="E2863" s="230">
        <v>45919.354166666664</v>
      </c>
      <c r="F2863" s="255">
        <f t="shared" si="46"/>
        <v>2.0833333328482695E-2</v>
      </c>
      <c r="G2863" s="1" t="s">
        <v>613</v>
      </c>
      <c r="I2863" s="1" t="s">
        <v>614</v>
      </c>
      <c r="J2863" s="1" t="s">
        <v>615</v>
      </c>
      <c r="K2863" s="1" t="s">
        <v>1334</v>
      </c>
      <c r="L2863" s="1" t="s">
        <v>617</v>
      </c>
      <c r="M2863" s="241" t="s">
        <v>656</v>
      </c>
      <c r="N2863" s="28" t="s">
        <v>1335</v>
      </c>
    </row>
    <row r="2864" spans="1:14">
      <c r="A2864" s="1" t="s">
        <v>978</v>
      </c>
      <c r="B2864" s="28" t="s">
        <v>994</v>
      </c>
      <c r="C2864" s="230">
        <v>45919.333333333336</v>
      </c>
      <c r="D2864" s="230">
        <v>45919.333333333336</v>
      </c>
      <c r="E2864" s="230">
        <v>45919.354166666664</v>
      </c>
      <c r="F2864" s="255">
        <f t="shared" si="46"/>
        <v>2.0833333328482695E-2</v>
      </c>
      <c r="G2864" s="1" t="s">
        <v>613</v>
      </c>
      <c r="I2864" s="1" t="s">
        <v>614</v>
      </c>
      <c r="J2864" s="1" t="s">
        <v>615</v>
      </c>
      <c r="K2864" s="1" t="s">
        <v>1334</v>
      </c>
      <c r="L2864" s="1" t="s">
        <v>617</v>
      </c>
      <c r="M2864" s="241" t="s">
        <v>656</v>
      </c>
      <c r="N2864" s="28" t="s">
        <v>1335</v>
      </c>
    </row>
    <row r="2865" spans="1:14">
      <c r="A2865" s="1" t="s">
        <v>978</v>
      </c>
      <c r="B2865" s="28" t="s">
        <v>995</v>
      </c>
      <c r="C2865" s="230">
        <v>45919.333333333336</v>
      </c>
      <c r="D2865" s="230">
        <v>45919.333333333336</v>
      </c>
      <c r="E2865" s="230">
        <v>45919.354166666664</v>
      </c>
      <c r="F2865" s="255">
        <f t="shared" si="46"/>
        <v>2.0833333328482695E-2</v>
      </c>
      <c r="G2865" s="1" t="s">
        <v>613</v>
      </c>
      <c r="I2865" s="1" t="s">
        <v>614</v>
      </c>
      <c r="J2865" s="1" t="s">
        <v>615</v>
      </c>
      <c r="K2865" s="1" t="s">
        <v>1334</v>
      </c>
      <c r="L2865" s="1" t="s">
        <v>617</v>
      </c>
      <c r="M2865" s="241" t="s">
        <v>656</v>
      </c>
      <c r="N2865" s="28" t="s">
        <v>1335</v>
      </c>
    </row>
    <row r="2866" spans="1:14">
      <c r="A2866" s="1" t="s">
        <v>978</v>
      </c>
      <c r="B2866" s="28" t="s">
        <v>996</v>
      </c>
      <c r="C2866" s="230">
        <v>45919.333333333336</v>
      </c>
      <c r="D2866" s="230">
        <v>45919.333333333336</v>
      </c>
      <c r="E2866" s="230">
        <v>45919.354166666664</v>
      </c>
      <c r="F2866" s="255">
        <f t="shared" si="46"/>
        <v>2.0833333328482695E-2</v>
      </c>
      <c r="G2866" s="1" t="s">
        <v>613</v>
      </c>
      <c r="I2866" s="1" t="s">
        <v>614</v>
      </c>
      <c r="J2866" s="1" t="s">
        <v>615</v>
      </c>
      <c r="K2866" s="1" t="s">
        <v>1334</v>
      </c>
      <c r="L2866" s="1" t="s">
        <v>617</v>
      </c>
      <c r="M2866" s="241" t="s">
        <v>656</v>
      </c>
      <c r="N2866" s="28" t="s">
        <v>1335</v>
      </c>
    </row>
    <row r="2867" spans="1:14">
      <c r="A2867" s="1" t="s">
        <v>997</v>
      </c>
      <c r="B2867" s="1" t="s">
        <v>998</v>
      </c>
      <c r="C2867" s="230">
        <v>45919.333333333336</v>
      </c>
      <c r="D2867" s="230">
        <v>45919.333333333336</v>
      </c>
      <c r="E2867" s="230">
        <v>45919.354166666664</v>
      </c>
      <c r="F2867" s="255">
        <f t="shared" si="46"/>
        <v>2.0833333328482695E-2</v>
      </c>
      <c r="G2867" s="1" t="s">
        <v>613</v>
      </c>
      <c r="I2867" s="1" t="s">
        <v>614</v>
      </c>
      <c r="J2867" s="1" t="s">
        <v>615</v>
      </c>
      <c r="K2867" s="1" t="s">
        <v>1334</v>
      </c>
      <c r="L2867" s="1" t="s">
        <v>617</v>
      </c>
      <c r="M2867" s="241" t="s">
        <v>656</v>
      </c>
      <c r="N2867" s="28" t="s">
        <v>1335</v>
      </c>
    </row>
    <row r="2868" spans="1:14">
      <c r="A2868" s="1" t="s">
        <v>997</v>
      </c>
      <c r="B2868" s="1" t="s">
        <v>999</v>
      </c>
      <c r="C2868" s="230">
        <v>45919.333333333336</v>
      </c>
      <c r="D2868" s="230">
        <v>45919.333333333336</v>
      </c>
      <c r="E2868" s="230">
        <v>45919.354166666664</v>
      </c>
      <c r="F2868" s="255">
        <f t="shared" si="46"/>
        <v>2.0833333328482695E-2</v>
      </c>
      <c r="G2868" s="1" t="s">
        <v>613</v>
      </c>
      <c r="I2868" s="1" t="s">
        <v>614</v>
      </c>
      <c r="J2868" s="1" t="s">
        <v>615</v>
      </c>
      <c r="K2868" s="1" t="s">
        <v>1334</v>
      </c>
      <c r="L2868" s="1" t="s">
        <v>617</v>
      </c>
      <c r="M2868" s="241" t="s">
        <v>656</v>
      </c>
      <c r="N2868" s="28" t="s">
        <v>1335</v>
      </c>
    </row>
    <row r="2869" spans="1:14">
      <c r="A2869" s="1" t="s">
        <v>997</v>
      </c>
      <c r="B2869" s="1" t="s">
        <v>1000</v>
      </c>
      <c r="C2869" s="230">
        <v>45919.333333333336</v>
      </c>
      <c r="D2869" s="230">
        <v>45919.333333333336</v>
      </c>
      <c r="E2869" s="230">
        <v>45919.354166666664</v>
      </c>
      <c r="F2869" s="255">
        <f t="shared" si="46"/>
        <v>2.0833333328482695E-2</v>
      </c>
      <c r="G2869" s="1" t="s">
        <v>613</v>
      </c>
      <c r="I2869" s="1" t="s">
        <v>614</v>
      </c>
      <c r="J2869" s="1" t="s">
        <v>615</v>
      </c>
      <c r="K2869" s="1" t="s">
        <v>1334</v>
      </c>
      <c r="L2869" s="1" t="s">
        <v>617</v>
      </c>
      <c r="M2869" s="241" t="s">
        <v>656</v>
      </c>
      <c r="N2869" s="28" t="s">
        <v>1335</v>
      </c>
    </row>
    <row r="2870" spans="1:14">
      <c r="A2870" s="1" t="s">
        <v>997</v>
      </c>
      <c r="B2870" s="1" t="s">
        <v>1001</v>
      </c>
      <c r="C2870" s="230">
        <v>45919.333333333336</v>
      </c>
      <c r="D2870" s="230">
        <v>45919.333333333336</v>
      </c>
      <c r="E2870" s="230">
        <v>45919.354166666664</v>
      </c>
      <c r="F2870" s="255">
        <f t="shared" si="46"/>
        <v>2.0833333328482695E-2</v>
      </c>
      <c r="G2870" s="1" t="s">
        <v>613</v>
      </c>
      <c r="I2870" s="1" t="s">
        <v>614</v>
      </c>
      <c r="J2870" s="1" t="s">
        <v>615</v>
      </c>
      <c r="K2870" s="1" t="s">
        <v>1334</v>
      </c>
      <c r="L2870" s="1" t="s">
        <v>617</v>
      </c>
      <c r="M2870" s="241" t="s">
        <v>656</v>
      </c>
      <c r="N2870" s="28" t="s">
        <v>1335</v>
      </c>
    </row>
    <row r="2871" spans="1:14">
      <c r="A2871" s="1" t="s">
        <v>841</v>
      </c>
      <c r="B2871" s="1" t="s">
        <v>622</v>
      </c>
      <c r="C2871" s="230">
        <v>45919.446527777778</v>
      </c>
      <c r="D2871" s="230">
        <v>45919.446527777778</v>
      </c>
      <c r="E2871" s="230">
        <v>45919.694444444445</v>
      </c>
      <c r="F2871" s="255">
        <f t="shared" si="46"/>
        <v>0.24791666666715173</v>
      </c>
      <c r="G2871" s="1" t="s">
        <v>708</v>
      </c>
      <c r="I2871" s="1" t="s">
        <v>598</v>
      </c>
      <c r="J2871" s="1" t="s">
        <v>598</v>
      </c>
      <c r="K2871" s="123" t="s">
        <v>1336</v>
      </c>
      <c r="L2871" s="1" t="s">
        <v>627</v>
      </c>
      <c r="M2871" s="28" t="s">
        <v>710</v>
      </c>
      <c r="N2871" s="28" t="s">
        <v>1337</v>
      </c>
    </row>
    <row r="2872" spans="1:14">
      <c r="A2872" s="1" t="s">
        <v>841</v>
      </c>
      <c r="B2872" s="1" t="s">
        <v>659</v>
      </c>
      <c r="C2872" s="230">
        <v>45919.446527777778</v>
      </c>
      <c r="D2872" s="230">
        <v>45919.446527777778</v>
      </c>
      <c r="E2872" s="230">
        <v>45919.694444444445</v>
      </c>
      <c r="F2872" s="255">
        <f t="shared" si="46"/>
        <v>0.24791666666715173</v>
      </c>
      <c r="G2872" s="1" t="s">
        <v>708</v>
      </c>
      <c r="I2872" s="1" t="s">
        <v>598</v>
      </c>
      <c r="J2872" s="1" t="s">
        <v>598</v>
      </c>
      <c r="K2872" s="123" t="s">
        <v>1336</v>
      </c>
      <c r="L2872" s="1" t="s">
        <v>627</v>
      </c>
      <c r="M2872" s="28" t="s">
        <v>710</v>
      </c>
      <c r="N2872" s="28" t="s">
        <v>1337</v>
      </c>
    </row>
    <row r="2873" spans="1:14">
      <c r="A2873" s="1" t="s">
        <v>841</v>
      </c>
      <c r="B2873" s="1" t="s">
        <v>660</v>
      </c>
      <c r="C2873" s="230">
        <v>45919.446527777778</v>
      </c>
      <c r="D2873" s="230">
        <v>45919.446527777778</v>
      </c>
      <c r="E2873" s="230">
        <v>45919.694444444445</v>
      </c>
      <c r="F2873" s="255">
        <f t="shared" si="46"/>
        <v>0.24791666666715173</v>
      </c>
      <c r="G2873" s="1" t="s">
        <v>708</v>
      </c>
      <c r="I2873" s="1" t="s">
        <v>598</v>
      </c>
      <c r="J2873" s="1" t="s">
        <v>598</v>
      </c>
      <c r="K2873" s="123" t="s">
        <v>1336</v>
      </c>
      <c r="L2873" s="1" t="s">
        <v>627</v>
      </c>
      <c r="M2873" s="28" t="s">
        <v>710</v>
      </c>
      <c r="N2873" s="28" t="s">
        <v>1337</v>
      </c>
    </row>
    <row r="2874" spans="1:14">
      <c r="A2874" s="1" t="s">
        <v>841</v>
      </c>
      <c r="B2874" s="1" t="s">
        <v>842</v>
      </c>
      <c r="C2874" s="230">
        <v>45919.446527777778</v>
      </c>
      <c r="D2874" s="230">
        <v>45919.446527777778</v>
      </c>
      <c r="E2874" s="230">
        <v>45919.694444444445</v>
      </c>
      <c r="F2874" s="255">
        <f t="shared" si="46"/>
        <v>0.24791666666715173</v>
      </c>
      <c r="G2874" s="1" t="s">
        <v>708</v>
      </c>
      <c r="I2874" s="1" t="s">
        <v>598</v>
      </c>
      <c r="J2874" s="1" t="s">
        <v>598</v>
      </c>
      <c r="K2874" s="123" t="s">
        <v>1336</v>
      </c>
      <c r="L2874" s="1" t="s">
        <v>627</v>
      </c>
      <c r="M2874" s="28" t="s">
        <v>710</v>
      </c>
      <c r="N2874" s="28" t="s">
        <v>1337</v>
      </c>
    </row>
    <row r="2875" spans="1:14">
      <c r="A2875" s="1" t="s">
        <v>841</v>
      </c>
      <c r="B2875" s="1" t="s">
        <v>843</v>
      </c>
      <c r="C2875" s="230">
        <v>45919.446527777778</v>
      </c>
      <c r="D2875" s="230">
        <v>45919.446527777778</v>
      </c>
      <c r="E2875" s="230">
        <v>45919.694444444445</v>
      </c>
      <c r="F2875" s="255">
        <f t="shared" si="46"/>
        <v>0.24791666666715173</v>
      </c>
      <c r="G2875" s="1" t="s">
        <v>708</v>
      </c>
      <c r="I2875" s="1" t="s">
        <v>598</v>
      </c>
      <c r="J2875" s="1" t="s">
        <v>598</v>
      </c>
      <c r="K2875" s="123" t="s">
        <v>1336</v>
      </c>
      <c r="L2875" s="1" t="s">
        <v>627</v>
      </c>
      <c r="M2875" s="28" t="s">
        <v>710</v>
      </c>
      <c r="N2875" s="28" t="s">
        <v>1337</v>
      </c>
    </row>
    <row r="2876" spans="1:14">
      <c r="A2876" s="1" t="s">
        <v>1048</v>
      </c>
      <c r="B2876" s="1" t="s">
        <v>1049</v>
      </c>
      <c r="C2876" s="230">
        <v>45919.648611111108</v>
      </c>
      <c r="D2876" s="230">
        <v>45919.648611111108</v>
      </c>
      <c r="E2876" s="230">
        <v>45930.999988425923</v>
      </c>
      <c r="F2876" s="255">
        <f t="shared" si="46"/>
        <v>11.351377314815181</v>
      </c>
      <c r="G2876" s="1" t="s">
        <v>613</v>
      </c>
      <c r="I2876" s="1" t="s">
        <v>750</v>
      </c>
      <c r="J2876" s="1" t="s">
        <v>275</v>
      </c>
      <c r="K2876" s="1" t="s">
        <v>1338</v>
      </c>
      <c r="L2876" s="1" t="s">
        <v>1089</v>
      </c>
      <c r="M2876" s="28" t="s">
        <v>1040</v>
      </c>
      <c r="N2876" s="28" t="s">
        <v>1339</v>
      </c>
    </row>
    <row r="2877" spans="1:14">
      <c r="A2877" s="293" t="s">
        <v>1048</v>
      </c>
      <c r="B2877" s="293" t="s">
        <v>1049</v>
      </c>
      <c r="C2877" s="294">
        <v>45919.648611111108</v>
      </c>
      <c r="D2877" s="294">
        <v>45931</v>
      </c>
      <c r="E2877" s="294"/>
      <c r="F2877" s="295">
        <f t="shared" si="46"/>
        <v>-45931</v>
      </c>
      <c r="G2877" s="293" t="s">
        <v>613</v>
      </c>
      <c r="H2877" s="293"/>
      <c r="I2877" s="293" t="s">
        <v>750</v>
      </c>
      <c r="J2877" s="293" t="s">
        <v>275</v>
      </c>
      <c r="K2877" s="293" t="s">
        <v>1338</v>
      </c>
      <c r="L2877" s="293" t="s">
        <v>1089</v>
      </c>
      <c r="M2877" s="296" t="s">
        <v>1040</v>
      </c>
      <c r="N2877" s="296" t="s">
        <v>1339</v>
      </c>
    </row>
    <row r="2878" spans="1:14">
      <c r="A2878" s="293" t="s">
        <v>1048</v>
      </c>
      <c r="B2878" s="293" t="s">
        <v>1049</v>
      </c>
      <c r="C2878" s="294">
        <v>45919.648611111108</v>
      </c>
      <c r="D2878" s="294">
        <v>45931</v>
      </c>
      <c r="E2878" s="294">
        <v>45960</v>
      </c>
      <c r="F2878" s="295">
        <f t="shared" si="46"/>
        <v>29</v>
      </c>
      <c r="G2878" s="293" t="s">
        <v>613</v>
      </c>
      <c r="H2878" s="293"/>
      <c r="I2878" s="293" t="s">
        <v>750</v>
      </c>
      <c r="J2878" s="293" t="s">
        <v>275</v>
      </c>
      <c r="K2878" s="293" t="s">
        <v>1338</v>
      </c>
      <c r="L2878" s="293" t="s">
        <v>1089</v>
      </c>
      <c r="M2878" s="296" t="s">
        <v>1040</v>
      </c>
      <c r="N2878" s="296" t="s">
        <v>1340</v>
      </c>
    </row>
    <row r="2879" spans="1:14">
      <c r="A2879" s="225" t="s">
        <v>823</v>
      </c>
      <c r="B2879" s="123" t="s">
        <v>824</v>
      </c>
      <c r="C2879" s="230">
        <v>45920.263888888891</v>
      </c>
      <c r="D2879" s="230">
        <v>45920.263888888891</v>
      </c>
      <c r="E2879" s="230">
        <v>45920.302083333336</v>
      </c>
      <c r="F2879" s="255">
        <f t="shared" si="46"/>
        <v>3.8194444445252884E-2</v>
      </c>
      <c r="G2879" s="1" t="s">
        <v>613</v>
      </c>
      <c r="I2879" s="1" t="s">
        <v>614</v>
      </c>
      <c r="J2879" s="1" t="s">
        <v>615</v>
      </c>
      <c r="K2879" s="1" t="s">
        <v>1341</v>
      </c>
      <c r="L2879" s="1" t="s">
        <v>617</v>
      </c>
      <c r="M2879" s="241" t="s">
        <v>656</v>
      </c>
      <c r="N2879" s="28" t="s">
        <v>1342</v>
      </c>
    </row>
    <row r="2880" spans="1:14">
      <c r="A2880" s="225" t="s">
        <v>823</v>
      </c>
      <c r="B2880" s="123" t="s">
        <v>827</v>
      </c>
      <c r="C2880" s="230">
        <v>45920.263888888891</v>
      </c>
      <c r="D2880" s="230">
        <v>45920.263888888891</v>
      </c>
      <c r="E2880" s="230">
        <v>45920.302083333336</v>
      </c>
      <c r="F2880" s="255">
        <f t="shared" si="46"/>
        <v>3.8194444445252884E-2</v>
      </c>
      <c r="G2880" s="1" t="s">
        <v>613</v>
      </c>
      <c r="I2880" s="1" t="s">
        <v>614</v>
      </c>
      <c r="J2880" s="1" t="s">
        <v>615</v>
      </c>
      <c r="K2880" s="1" t="s">
        <v>1341</v>
      </c>
      <c r="L2880" s="1" t="s">
        <v>617</v>
      </c>
      <c r="M2880" s="241" t="s">
        <v>656</v>
      </c>
      <c r="N2880" s="28" t="s">
        <v>1342</v>
      </c>
    </row>
    <row r="2881" spans="1:14">
      <c r="A2881" s="225" t="s">
        <v>823</v>
      </c>
      <c r="B2881" s="123" t="s">
        <v>828</v>
      </c>
      <c r="C2881" s="230">
        <v>45920.263888888891</v>
      </c>
      <c r="D2881" s="230">
        <v>45920.263888888891</v>
      </c>
      <c r="E2881" s="230">
        <v>45920.302083333336</v>
      </c>
      <c r="F2881" s="255">
        <f t="shared" si="46"/>
        <v>3.8194444445252884E-2</v>
      </c>
      <c r="G2881" s="1" t="s">
        <v>613</v>
      </c>
      <c r="I2881" s="1" t="s">
        <v>614</v>
      </c>
      <c r="J2881" s="1" t="s">
        <v>615</v>
      </c>
      <c r="K2881" s="1" t="s">
        <v>1341</v>
      </c>
      <c r="L2881" s="1" t="s">
        <v>617</v>
      </c>
      <c r="M2881" s="241" t="s">
        <v>656</v>
      </c>
      <c r="N2881" s="28" t="s">
        <v>1342</v>
      </c>
    </row>
    <row r="2882" spans="1:14">
      <c r="A2882" s="225" t="s">
        <v>823</v>
      </c>
      <c r="B2882" s="123" t="s">
        <v>829</v>
      </c>
      <c r="C2882" s="230">
        <v>45920.263888888891</v>
      </c>
      <c r="D2882" s="230">
        <v>45920.263888888891</v>
      </c>
      <c r="E2882" s="230">
        <v>45920.302083333336</v>
      </c>
      <c r="F2882" s="255">
        <f t="shared" si="46"/>
        <v>3.8194444445252884E-2</v>
      </c>
      <c r="G2882" s="1" t="s">
        <v>613</v>
      </c>
      <c r="I2882" s="1" t="s">
        <v>614</v>
      </c>
      <c r="J2882" s="1" t="s">
        <v>615</v>
      </c>
      <c r="K2882" s="1" t="s">
        <v>1341</v>
      </c>
      <c r="L2882" s="1" t="s">
        <v>617</v>
      </c>
      <c r="M2882" s="241" t="s">
        <v>656</v>
      </c>
      <c r="N2882" s="28" t="s">
        <v>1342</v>
      </c>
    </row>
    <row r="2883" spans="1:14">
      <c r="A2883" s="225" t="s">
        <v>823</v>
      </c>
      <c r="B2883" s="123" t="s">
        <v>830</v>
      </c>
      <c r="C2883" s="230">
        <v>45920.263888888891</v>
      </c>
      <c r="D2883" s="230">
        <v>45920.263888888891</v>
      </c>
      <c r="E2883" s="230">
        <v>45920.302083333336</v>
      </c>
      <c r="F2883" s="255">
        <f t="shared" si="46"/>
        <v>3.8194444445252884E-2</v>
      </c>
      <c r="G2883" s="1" t="s">
        <v>613</v>
      </c>
      <c r="I2883" s="1" t="s">
        <v>614</v>
      </c>
      <c r="J2883" s="1" t="s">
        <v>615</v>
      </c>
      <c r="K2883" s="1" t="s">
        <v>1341</v>
      </c>
      <c r="L2883" s="1" t="s">
        <v>617</v>
      </c>
      <c r="M2883" s="241" t="s">
        <v>656</v>
      </c>
      <c r="N2883" s="28" t="s">
        <v>1342</v>
      </c>
    </row>
    <row r="2884" spans="1:14">
      <c r="A2884" s="225" t="s">
        <v>831</v>
      </c>
      <c r="B2884" s="123" t="s">
        <v>832</v>
      </c>
      <c r="C2884" s="230">
        <v>45920.263888888891</v>
      </c>
      <c r="D2884" s="230">
        <v>45920.263888888891</v>
      </c>
      <c r="E2884" s="230">
        <v>45920.302083333336</v>
      </c>
      <c r="F2884" s="255">
        <f t="shared" si="46"/>
        <v>3.8194444445252884E-2</v>
      </c>
      <c r="G2884" s="1" t="s">
        <v>613</v>
      </c>
      <c r="I2884" s="1" t="s">
        <v>614</v>
      </c>
      <c r="J2884" s="1" t="s">
        <v>615</v>
      </c>
      <c r="K2884" s="1" t="s">
        <v>1341</v>
      </c>
      <c r="L2884" s="1" t="s">
        <v>617</v>
      </c>
      <c r="M2884" s="241" t="s">
        <v>656</v>
      </c>
      <c r="N2884" s="28" t="s">
        <v>1342</v>
      </c>
    </row>
    <row r="2885" spans="1:14">
      <c r="A2885" s="225" t="s">
        <v>831</v>
      </c>
      <c r="B2885" s="123" t="s">
        <v>833</v>
      </c>
      <c r="C2885" s="230">
        <v>45920.263888888891</v>
      </c>
      <c r="D2885" s="230">
        <v>45920.263888888891</v>
      </c>
      <c r="E2885" s="230">
        <v>45920.302083333336</v>
      </c>
      <c r="F2885" s="255">
        <f t="shared" si="46"/>
        <v>3.8194444445252884E-2</v>
      </c>
      <c r="G2885" s="1" t="s">
        <v>613</v>
      </c>
      <c r="I2885" s="1" t="s">
        <v>614</v>
      </c>
      <c r="J2885" s="1" t="s">
        <v>615</v>
      </c>
      <c r="K2885" s="1" t="s">
        <v>1341</v>
      </c>
      <c r="L2885" s="1" t="s">
        <v>617</v>
      </c>
      <c r="M2885" s="241" t="s">
        <v>656</v>
      </c>
      <c r="N2885" s="28" t="s">
        <v>1342</v>
      </c>
    </row>
    <row r="2886" spans="1:14">
      <c r="A2886" s="225" t="s">
        <v>831</v>
      </c>
      <c r="B2886" s="123" t="s">
        <v>834</v>
      </c>
      <c r="C2886" s="230">
        <v>45920.263888888891</v>
      </c>
      <c r="D2886" s="230">
        <v>45920.263888888891</v>
      </c>
      <c r="E2886" s="230">
        <v>45920.302083333336</v>
      </c>
      <c r="F2886" s="255">
        <f t="shared" si="46"/>
        <v>3.8194444445252884E-2</v>
      </c>
      <c r="G2886" s="1" t="s">
        <v>613</v>
      </c>
      <c r="I2886" s="1" t="s">
        <v>614</v>
      </c>
      <c r="J2886" s="1" t="s">
        <v>615</v>
      </c>
      <c r="K2886" s="1" t="s">
        <v>1341</v>
      </c>
      <c r="L2886" s="1" t="s">
        <v>617</v>
      </c>
      <c r="M2886" s="241" t="s">
        <v>656</v>
      </c>
      <c r="N2886" s="28" t="s">
        <v>1342</v>
      </c>
    </row>
    <row r="2887" spans="1:14">
      <c r="A2887" s="225" t="s">
        <v>831</v>
      </c>
      <c r="B2887" s="123" t="s">
        <v>835</v>
      </c>
      <c r="C2887" s="230">
        <v>45920.263888888891</v>
      </c>
      <c r="D2887" s="230">
        <v>45920.263888888891</v>
      </c>
      <c r="E2887" s="230">
        <v>45920.302083333336</v>
      </c>
      <c r="F2887" s="255">
        <f t="shared" si="46"/>
        <v>3.8194444445252884E-2</v>
      </c>
      <c r="G2887" s="1" t="s">
        <v>613</v>
      </c>
      <c r="I2887" s="1" t="s">
        <v>614</v>
      </c>
      <c r="J2887" s="1" t="s">
        <v>615</v>
      </c>
      <c r="K2887" s="1" t="s">
        <v>1341</v>
      </c>
      <c r="L2887" s="1" t="s">
        <v>617</v>
      </c>
      <c r="M2887" s="241" t="s">
        <v>656</v>
      </c>
      <c r="N2887" s="28" t="s">
        <v>1342</v>
      </c>
    </row>
    <row r="2888" spans="1:14">
      <c r="A2888" s="225" t="s">
        <v>831</v>
      </c>
      <c r="B2888" s="123" t="s">
        <v>836</v>
      </c>
      <c r="C2888" s="230">
        <v>45920.263888888891</v>
      </c>
      <c r="D2888" s="230">
        <v>45920.263888888891</v>
      </c>
      <c r="E2888" s="230">
        <v>45920.302083333336</v>
      </c>
      <c r="F2888" s="255">
        <f t="shared" si="46"/>
        <v>3.8194444445252884E-2</v>
      </c>
      <c r="G2888" s="1" t="s">
        <v>613</v>
      </c>
      <c r="I2888" s="1" t="s">
        <v>614</v>
      </c>
      <c r="J2888" s="1" t="s">
        <v>615</v>
      </c>
      <c r="K2888" s="1" t="s">
        <v>1341</v>
      </c>
      <c r="L2888" s="1" t="s">
        <v>617</v>
      </c>
      <c r="M2888" s="241" t="s">
        <v>656</v>
      </c>
      <c r="N2888" s="28" t="s">
        <v>1342</v>
      </c>
    </row>
    <row r="2889" spans="1:14">
      <c r="A2889" s="225" t="s">
        <v>837</v>
      </c>
      <c r="B2889" s="123" t="s">
        <v>838</v>
      </c>
      <c r="C2889" s="230">
        <v>45920.263888888891</v>
      </c>
      <c r="D2889" s="230">
        <v>45920.263888888891</v>
      </c>
      <c r="E2889" s="230">
        <v>45920.302083333336</v>
      </c>
      <c r="F2889" s="255">
        <f t="shared" si="46"/>
        <v>3.8194444445252884E-2</v>
      </c>
      <c r="G2889" s="1" t="s">
        <v>613</v>
      </c>
      <c r="I2889" s="1" t="s">
        <v>614</v>
      </c>
      <c r="J2889" s="1" t="s">
        <v>615</v>
      </c>
      <c r="K2889" s="1" t="s">
        <v>1341</v>
      </c>
      <c r="L2889" s="1" t="s">
        <v>617</v>
      </c>
      <c r="M2889" s="241" t="s">
        <v>656</v>
      </c>
      <c r="N2889" s="28" t="s">
        <v>1342</v>
      </c>
    </row>
    <row r="2890" spans="1:14">
      <c r="A2890" s="225" t="s">
        <v>837</v>
      </c>
      <c r="B2890" s="123" t="s">
        <v>839</v>
      </c>
      <c r="C2890" s="230">
        <v>45920.263888888891</v>
      </c>
      <c r="D2890" s="230">
        <v>45920.263888888891</v>
      </c>
      <c r="E2890" s="230">
        <v>45920.302083333336</v>
      </c>
      <c r="F2890" s="255">
        <f t="shared" si="46"/>
        <v>3.8194444445252884E-2</v>
      </c>
      <c r="G2890" s="1" t="s">
        <v>613</v>
      </c>
      <c r="I2890" s="1" t="s">
        <v>614</v>
      </c>
      <c r="J2890" s="1" t="s">
        <v>615</v>
      </c>
      <c r="K2890" s="1" t="s">
        <v>1341</v>
      </c>
      <c r="L2890" s="1" t="s">
        <v>617</v>
      </c>
      <c r="M2890" s="241" t="s">
        <v>656</v>
      </c>
      <c r="N2890" s="28" t="s">
        <v>1342</v>
      </c>
    </row>
    <row r="2891" spans="1:14">
      <c r="A2891" s="225" t="s">
        <v>837</v>
      </c>
      <c r="B2891" s="123" t="s">
        <v>840</v>
      </c>
      <c r="C2891" s="230">
        <v>45920.263888888891</v>
      </c>
      <c r="D2891" s="230">
        <v>45920.263888888891</v>
      </c>
      <c r="E2891" s="230">
        <v>45920.302083333336</v>
      </c>
      <c r="F2891" s="255">
        <f t="shared" si="46"/>
        <v>3.8194444445252884E-2</v>
      </c>
      <c r="G2891" s="1" t="s">
        <v>613</v>
      </c>
      <c r="I2891" s="1" t="s">
        <v>614</v>
      </c>
      <c r="J2891" s="1" t="s">
        <v>615</v>
      </c>
      <c r="K2891" s="1" t="s">
        <v>1341</v>
      </c>
      <c r="L2891" s="1" t="s">
        <v>617</v>
      </c>
      <c r="M2891" s="241" t="s">
        <v>656</v>
      </c>
      <c r="N2891" s="28" t="s">
        <v>1342</v>
      </c>
    </row>
    <row r="2892" spans="1:14">
      <c r="A2892" s="1" t="s">
        <v>862</v>
      </c>
      <c r="B2892" s="1" t="s">
        <v>612</v>
      </c>
      <c r="C2892" s="230">
        <v>45920.37222222222</v>
      </c>
      <c r="D2892" s="230">
        <v>45920.37222222222</v>
      </c>
      <c r="E2892" s="230">
        <v>45920.401388888888</v>
      </c>
      <c r="F2892" s="255">
        <f t="shared" si="46"/>
        <v>2.9166666667151731E-2</v>
      </c>
      <c r="G2892" s="1" t="s">
        <v>613</v>
      </c>
      <c r="I2892" s="1" t="s">
        <v>614</v>
      </c>
      <c r="J2892" s="1" t="s">
        <v>615</v>
      </c>
      <c r="K2892" s="1" t="s">
        <v>1161</v>
      </c>
      <c r="L2892" s="1" t="s">
        <v>617</v>
      </c>
      <c r="M2892" s="241" t="s">
        <v>656</v>
      </c>
      <c r="N2892" s="225" t="s">
        <v>1117</v>
      </c>
    </row>
    <row r="2893" spans="1:14">
      <c r="A2893" s="1" t="s">
        <v>870</v>
      </c>
      <c r="B2893" s="1" t="s">
        <v>612</v>
      </c>
      <c r="C2893" s="230">
        <v>45920.37222222222</v>
      </c>
      <c r="D2893" s="230">
        <v>45920.37222222222</v>
      </c>
      <c r="E2893" s="230">
        <v>45920.401388888888</v>
      </c>
      <c r="F2893" s="255">
        <f t="shared" si="46"/>
        <v>2.9166666667151731E-2</v>
      </c>
      <c r="G2893" s="1" t="s">
        <v>613</v>
      </c>
      <c r="I2893" s="1" t="s">
        <v>614</v>
      </c>
      <c r="J2893" s="1" t="s">
        <v>615</v>
      </c>
      <c r="K2893" s="1" t="s">
        <v>1161</v>
      </c>
      <c r="L2893" s="1" t="s">
        <v>617</v>
      </c>
      <c r="M2893" s="241" t="s">
        <v>656</v>
      </c>
      <c r="N2893" s="225" t="s">
        <v>1117</v>
      </c>
    </row>
    <row r="2894" spans="1:14">
      <c r="A2894" s="1" t="s">
        <v>643</v>
      </c>
      <c r="B2894" s="1" t="s">
        <v>612</v>
      </c>
      <c r="C2894" s="230">
        <v>45920.37222222222</v>
      </c>
      <c r="D2894" s="230">
        <v>45920.37222222222</v>
      </c>
      <c r="E2894" s="230">
        <v>45920.401388888888</v>
      </c>
      <c r="F2894" s="255">
        <f t="shared" si="46"/>
        <v>2.9166666667151731E-2</v>
      </c>
      <c r="G2894" s="1" t="s">
        <v>613</v>
      </c>
      <c r="I2894" s="1" t="s">
        <v>614</v>
      </c>
      <c r="J2894" s="1" t="s">
        <v>615</v>
      </c>
      <c r="K2894" s="1" t="s">
        <v>1161</v>
      </c>
      <c r="L2894" s="1" t="s">
        <v>617</v>
      </c>
      <c r="M2894" s="241" t="s">
        <v>656</v>
      </c>
      <c r="N2894" s="225" t="s">
        <v>1117</v>
      </c>
    </row>
    <row r="2895" spans="1:14">
      <c r="A2895" s="1" t="s">
        <v>759</v>
      </c>
      <c r="B2895" s="1" t="s">
        <v>612</v>
      </c>
      <c r="C2895" s="230">
        <v>45920.37222222222</v>
      </c>
      <c r="D2895" s="230">
        <v>45920.37222222222</v>
      </c>
      <c r="E2895" s="230">
        <v>45920.401388888888</v>
      </c>
      <c r="F2895" s="255">
        <f t="shared" si="46"/>
        <v>2.9166666667151731E-2</v>
      </c>
      <c r="G2895" s="1" t="s">
        <v>613</v>
      </c>
      <c r="I2895" s="1" t="s">
        <v>614</v>
      </c>
      <c r="J2895" s="1" t="s">
        <v>615</v>
      </c>
      <c r="K2895" s="1" t="s">
        <v>1161</v>
      </c>
      <c r="L2895" s="1" t="s">
        <v>617</v>
      </c>
      <c r="M2895" s="241" t="s">
        <v>656</v>
      </c>
      <c r="N2895" s="225" t="s">
        <v>1117</v>
      </c>
    </row>
    <row r="2896" spans="1:14">
      <c r="A2896" s="1" t="s">
        <v>850</v>
      </c>
      <c r="B2896" s="1" t="s">
        <v>612</v>
      </c>
      <c r="C2896" s="230">
        <v>45920.37222222222</v>
      </c>
      <c r="D2896" s="230">
        <v>45920.37222222222</v>
      </c>
      <c r="E2896" s="230">
        <v>45920.401388888888</v>
      </c>
      <c r="F2896" s="255">
        <f t="shared" si="46"/>
        <v>2.9166666667151731E-2</v>
      </c>
      <c r="G2896" s="1" t="s">
        <v>613</v>
      </c>
      <c r="I2896" s="1" t="s">
        <v>614</v>
      </c>
      <c r="J2896" s="1" t="s">
        <v>615</v>
      </c>
      <c r="K2896" s="1" t="s">
        <v>1161</v>
      </c>
      <c r="L2896" s="1" t="s">
        <v>617</v>
      </c>
      <c r="M2896" s="241" t="s">
        <v>656</v>
      </c>
      <c r="N2896" s="225" t="s">
        <v>1117</v>
      </c>
    </row>
    <row r="2897" spans="1:14">
      <c r="A2897" s="225" t="s">
        <v>918</v>
      </c>
      <c r="B2897" s="102" t="s">
        <v>919</v>
      </c>
      <c r="C2897" s="230">
        <v>45920.404166666667</v>
      </c>
      <c r="D2897" s="230">
        <v>45920.404166666667</v>
      </c>
      <c r="E2897" s="230">
        <v>45920.4375</v>
      </c>
      <c r="F2897" s="255">
        <f t="shared" si="46"/>
        <v>3.3333333332848269E-2</v>
      </c>
      <c r="G2897" s="225" t="s">
        <v>637</v>
      </c>
      <c r="H2897" s="225" t="s">
        <v>644</v>
      </c>
      <c r="I2897" s="225" t="s">
        <v>770</v>
      </c>
      <c r="J2897" s="225" t="s">
        <v>771</v>
      </c>
      <c r="K2897" s="1" t="s">
        <v>1343</v>
      </c>
      <c r="L2897" s="1" t="s">
        <v>773</v>
      </c>
      <c r="M2897" s="241" t="s">
        <v>821</v>
      </c>
      <c r="N2897" s="28" t="s">
        <v>1316</v>
      </c>
    </row>
    <row r="2898" spans="1:14">
      <c r="A2898" s="225" t="s">
        <v>918</v>
      </c>
      <c r="B2898" s="102" t="s">
        <v>921</v>
      </c>
      <c r="C2898" s="230">
        <v>45920.404166666667</v>
      </c>
      <c r="D2898" s="230">
        <v>45920.404166666667</v>
      </c>
      <c r="E2898" s="230">
        <v>45920.4375</v>
      </c>
      <c r="F2898" s="255">
        <f t="shared" si="46"/>
        <v>3.3333333332848269E-2</v>
      </c>
      <c r="G2898" s="225" t="s">
        <v>637</v>
      </c>
      <c r="H2898" s="225" t="s">
        <v>644</v>
      </c>
      <c r="I2898" s="225" t="s">
        <v>770</v>
      </c>
      <c r="J2898" s="225" t="s">
        <v>771</v>
      </c>
      <c r="K2898" s="1" t="s">
        <v>1343</v>
      </c>
      <c r="L2898" s="1" t="s">
        <v>773</v>
      </c>
      <c r="M2898" s="241" t="s">
        <v>821</v>
      </c>
      <c r="N2898" s="28" t="s">
        <v>1316</v>
      </c>
    </row>
    <row r="2899" spans="1:14">
      <c r="A2899" s="225" t="s">
        <v>918</v>
      </c>
      <c r="B2899" s="102" t="s">
        <v>922</v>
      </c>
      <c r="C2899" s="230">
        <v>45920.404166666667</v>
      </c>
      <c r="D2899" s="230">
        <v>45920.404166666667</v>
      </c>
      <c r="E2899" s="230">
        <v>45920.4375</v>
      </c>
      <c r="F2899" s="255">
        <f t="shared" si="46"/>
        <v>3.3333333332848269E-2</v>
      </c>
      <c r="G2899" s="225" t="s">
        <v>637</v>
      </c>
      <c r="H2899" s="225" t="s">
        <v>644</v>
      </c>
      <c r="I2899" s="225" t="s">
        <v>770</v>
      </c>
      <c r="J2899" s="225" t="s">
        <v>771</v>
      </c>
      <c r="K2899" s="1" t="s">
        <v>1343</v>
      </c>
      <c r="L2899" s="1" t="s">
        <v>773</v>
      </c>
      <c r="M2899" s="241" t="s">
        <v>821</v>
      </c>
      <c r="N2899" s="28" t="s">
        <v>1316</v>
      </c>
    </row>
    <row r="2900" spans="1:14">
      <c r="A2900" s="225" t="s">
        <v>918</v>
      </c>
      <c r="B2900" s="102" t="s">
        <v>923</v>
      </c>
      <c r="C2900" s="230">
        <v>45920.404166666667</v>
      </c>
      <c r="D2900" s="230">
        <v>45920.404166666667</v>
      </c>
      <c r="E2900" s="230">
        <v>45920.4375</v>
      </c>
      <c r="F2900" s="255">
        <f t="shared" si="46"/>
        <v>3.3333333332848269E-2</v>
      </c>
      <c r="G2900" s="225" t="s">
        <v>637</v>
      </c>
      <c r="H2900" s="225" t="s">
        <v>644</v>
      </c>
      <c r="I2900" s="225" t="s">
        <v>770</v>
      </c>
      <c r="J2900" s="225" t="s">
        <v>771</v>
      </c>
      <c r="K2900" s="1" t="s">
        <v>1343</v>
      </c>
      <c r="L2900" s="1" t="s">
        <v>773</v>
      </c>
      <c r="M2900" s="241" t="s">
        <v>821</v>
      </c>
      <c r="N2900" s="28" t="s">
        <v>1316</v>
      </c>
    </row>
    <row r="2901" spans="1:14">
      <c r="A2901" s="225" t="s">
        <v>918</v>
      </c>
      <c r="B2901" s="102" t="s">
        <v>924</v>
      </c>
      <c r="C2901" s="230">
        <v>45920.404166666667</v>
      </c>
      <c r="D2901" s="230">
        <v>45920.404166666667</v>
      </c>
      <c r="E2901" s="230">
        <v>45920.4375</v>
      </c>
      <c r="F2901" s="255">
        <f t="shared" si="46"/>
        <v>3.3333333332848269E-2</v>
      </c>
      <c r="G2901" s="225" t="s">
        <v>637</v>
      </c>
      <c r="H2901" s="225" t="s">
        <v>644</v>
      </c>
      <c r="I2901" s="225" t="s">
        <v>770</v>
      </c>
      <c r="J2901" s="225" t="s">
        <v>771</v>
      </c>
      <c r="K2901" s="1" t="s">
        <v>1343</v>
      </c>
      <c r="L2901" s="1" t="s">
        <v>773</v>
      </c>
      <c r="M2901" s="241" t="s">
        <v>821</v>
      </c>
      <c r="N2901" s="28" t="s">
        <v>1316</v>
      </c>
    </row>
    <row r="2902" spans="1:14">
      <c r="A2902" s="225" t="s">
        <v>925</v>
      </c>
      <c r="B2902" s="102" t="s">
        <v>624</v>
      </c>
      <c r="C2902" s="230">
        <v>45920.404166666667</v>
      </c>
      <c r="D2902" s="230">
        <v>45920.404166666667</v>
      </c>
      <c r="E2902" s="230">
        <v>45920.4375</v>
      </c>
      <c r="F2902" s="255">
        <f t="shared" si="46"/>
        <v>3.3333333332848269E-2</v>
      </c>
      <c r="G2902" s="225" t="s">
        <v>637</v>
      </c>
      <c r="H2902" s="225" t="s">
        <v>644</v>
      </c>
      <c r="I2902" s="225" t="s">
        <v>770</v>
      </c>
      <c r="J2902" s="225" t="s">
        <v>771</v>
      </c>
      <c r="K2902" s="1" t="s">
        <v>1343</v>
      </c>
      <c r="L2902" s="1" t="s">
        <v>773</v>
      </c>
      <c r="M2902" s="241" t="s">
        <v>821</v>
      </c>
      <c r="N2902" s="28" t="s">
        <v>1316</v>
      </c>
    </row>
    <row r="2903" spans="1:14">
      <c r="A2903" s="225" t="s">
        <v>925</v>
      </c>
      <c r="B2903" s="102" t="s">
        <v>633</v>
      </c>
      <c r="C2903" s="230">
        <v>45920.404166666667</v>
      </c>
      <c r="D2903" s="230">
        <v>45920.404166666667</v>
      </c>
      <c r="E2903" s="230">
        <v>45920.4375</v>
      </c>
      <c r="F2903" s="255">
        <f t="shared" si="46"/>
        <v>3.3333333332848269E-2</v>
      </c>
      <c r="G2903" s="225" t="s">
        <v>637</v>
      </c>
      <c r="H2903" s="225" t="s">
        <v>644</v>
      </c>
      <c r="I2903" s="225" t="s">
        <v>770</v>
      </c>
      <c r="J2903" s="225" t="s">
        <v>771</v>
      </c>
      <c r="K2903" s="1" t="s">
        <v>1343</v>
      </c>
      <c r="L2903" s="1" t="s">
        <v>773</v>
      </c>
      <c r="M2903" s="241" t="s">
        <v>821</v>
      </c>
      <c r="N2903" s="28" t="s">
        <v>1316</v>
      </c>
    </row>
    <row r="2904" spans="1:14">
      <c r="A2904" s="225" t="s">
        <v>925</v>
      </c>
      <c r="B2904" s="102" t="s">
        <v>631</v>
      </c>
      <c r="C2904" s="230">
        <v>45920.404166666667</v>
      </c>
      <c r="D2904" s="230">
        <v>45920.404166666667</v>
      </c>
      <c r="E2904" s="230">
        <v>45920.4375</v>
      </c>
      <c r="F2904" s="255">
        <f t="shared" si="46"/>
        <v>3.3333333332848269E-2</v>
      </c>
      <c r="G2904" s="225" t="s">
        <v>637</v>
      </c>
      <c r="H2904" s="225" t="s">
        <v>644</v>
      </c>
      <c r="I2904" s="225" t="s">
        <v>770</v>
      </c>
      <c r="J2904" s="225" t="s">
        <v>771</v>
      </c>
      <c r="K2904" s="1" t="s">
        <v>1343</v>
      </c>
      <c r="L2904" s="1" t="s">
        <v>773</v>
      </c>
      <c r="M2904" s="241" t="s">
        <v>821</v>
      </c>
      <c r="N2904" s="28" t="s">
        <v>1316</v>
      </c>
    </row>
    <row r="2905" spans="1:14">
      <c r="A2905" s="225" t="s">
        <v>925</v>
      </c>
      <c r="B2905" s="123" t="s">
        <v>632</v>
      </c>
      <c r="C2905" s="230">
        <v>45920.404166666667</v>
      </c>
      <c r="D2905" s="230">
        <v>45920.404166666667</v>
      </c>
      <c r="E2905" s="230">
        <v>45920.4375</v>
      </c>
      <c r="F2905" s="255">
        <f t="shared" si="46"/>
        <v>3.3333333332848269E-2</v>
      </c>
      <c r="G2905" s="225" t="s">
        <v>637</v>
      </c>
      <c r="H2905" s="225" t="s">
        <v>644</v>
      </c>
      <c r="I2905" s="225" t="s">
        <v>770</v>
      </c>
      <c r="J2905" s="225" t="s">
        <v>771</v>
      </c>
      <c r="K2905" s="1" t="s">
        <v>1343</v>
      </c>
      <c r="L2905" s="1" t="s">
        <v>773</v>
      </c>
      <c r="M2905" s="241" t="s">
        <v>821</v>
      </c>
      <c r="N2905" s="28" t="s">
        <v>1316</v>
      </c>
    </row>
    <row r="2906" spans="1:14">
      <c r="A2906" s="225" t="s">
        <v>925</v>
      </c>
      <c r="B2906" s="123" t="s">
        <v>630</v>
      </c>
      <c r="C2906" s="230">
        <v>45920.404166666667</v>
      </c>
      <c r="D2906" s="230">
        <v>45920.404166666667</v>
      </c>
      <c r="E2906" s="230">
        <v>45920.4375</v>
      </c>
      <c r="F2906" s="255">
        <f t="shared" si="46"/>
        <v>3.3333333332848269E-2</v>
      </c>
      <c r="G2906" s="225" t="s">
        <v>637</v>
      </c>
      <c r="H2906" s="225" t="s">
        <v>644</v>
      </c>
      <c r="I2906" s="225" t="s">
        <v>770</v>
      </c>
      <c r="J2906" s="225" t="s">
        <v>771</v>
      </c>
      <c r="K2906" s="1" t="s">
        <v>1343</v>
      </c>
      <c r="L2906" s="1" t="s">
        <v>773</v>
      </c>
      <c r="M2906" s="241" t="s">
        <v>821</v>
      </c>
      <c r="N2906" s="28" t="s">
        <v>1316</v>
      </c>
    </row>
    <row r="2907" spans="1:14">
      <c r="A2907" s="225" t="s">
        <v>926</v>
      </c>
      <c r="B2907" s="123" t="s">
        <v>631</v>
      </c>
      <c r="C2907" s="230">
        <v>45920.404166666667</v>
      </c>
      <c r="D2907" s="230">
        <v>45920.404166666667</v>
      </c>
      <c r="E2907" s="230">
        <v>45920.4375</v>
      </c>
      <c r="F2907" s="255">
        <f t="shared" si="46"/>
        <v>3.3333333332848269E-2</v>
      </c>
      <c r="G2907" s="225" t="s">
        <v>637</v>
      </c>
      <c r="H2907" s="225" t="s">
        <v>644</v>
      </c>
      <c r="I2907" s="225" t="s">
        <v>770</v>
      </c>
      <c r="J2907" s="225" t="s">
        <v>771</v>
      </c>
      <c r="K2907" s="1" t="s">
        <v>1343</v>
      </c>
      <c r="L2907" s="1" t="s">
        <v>773</v>
      </c>
      <c r="M2907" s="241" t="s">
        <v>821</v>
      </c>
      <c r="N2907" s="28" t="s">
        <v>1316</v>
      </c>
    </row>
    <row r="2908" spans="1:14">
      <c r="A2908" s="225" t="s">
        <v>926</v>
      </c>
      <c r="B2908" s="102" t="s">
        <v>927</v>
      </c>
      <c r="C2908" s="230">
        <v>45920.404166666667</v>
      </c>
      <c r="D2908" s="230">
        <v>45920.404166666667</v>
      </c>
      <c r="E2908" s="230">
        <v>45920.4375</v>
      </c>
      <c r="F2908" s="255">
        <f t="shared" si="46"/>
        <v>3.3333333332848269E-2</v>
      </c>
      <c r="G2908" s="225" t="s">
        <v>637</v>
      </c>
      <c r="H2908" s="225" t="s">
        <v>644</v>
      </c>
      <c r="I2908" s="225" t="s">
        <v>770</v>
      </c>
      <c r="J2908" s="225" t="s">
        <v>771</v>
      </c>
      <c r="K2908" s="1" t="s">
        <v>1343</v>
      </c>
      <c r="L2908" s="1" t="s">
        <v>773</v>
      </c>
      <c r="M2908" s="241" t="s">
        <v>821</v>
      </c>
      <c r="N2908" s="28" t="s">
        <v>1316</v>
      </c>
    </row>
    <row r="2909" spans="1:14">
      <c r="A2909" s="225" t="s">
        <v>926</v>
      </c>
      <c r="B2909" s="102" t="s">
        <v>928</v>
      </c>
      <c r="C2909" s="230">
        <v>45920.404166666667</v>
      </c>
      <c r="D2909" s="230">
        <v>45920.404166666667</v>
      </c>
      <c r="E2909" s="230">
        <v>45920.4375</v>
      </c>
      <c r="F2909" s="255">
        <f t="shared" si="46"/>
        <v>3.3333333332848269E-2</v>
      </c>
      <c r="G2909" s="225" t="s">
        <v>637</v>
      </c>
      <c r="H2909" s="225" t="s">
        <v>644</v>
      </c>
      <c r="I2909" s="225" t="s">
        <v>770</v>
      </c>
      <c r="J2909" s="225" t="s">
        <v>771</v>
      </c>
      <c r="K2909" s="1" t="s">
        <v>1343</v>
      </c>
      <c r="L2909" s="1" t="s">
        <v>773</v>
      </c>
      <c r="M2909" s="241" t="s">
        <v>821</v>
      </c>
      <c r="N2909" s="28" t="s">
        <v>1316</v>
      </c>
    </row>
    <row r="2910" spans="1:14">
      <c r="A2910" s="1" t="s">
        <v>862</v>
      </c>
      <c r="B2910" s="1" t="s">
        <v>612</v>
      </c>
      <c r="C2910" s="230">
        <v>45920.572916666664</v>
      </c>
      <c r="D2910" s="230">
        <v>45920.572916666664</v>
      </c>
      <c r="E2910" s="230">
        <v>45920.736111111109</v>
      </c>
      <c r="F2910" s="255">
        <f t="shared" si="46"/>
        <v>0.16319444444525288</v>
      </c>
      <c r="G2910" s="1" t="s">
        <v>613</v>
      </c>
      <c r="I2910" s="1" t="s">
        <v>614</v>
      </c>
      <c r="J2910" s="1" t="s">
        <v>615</v>
      </c>
      <c r="K2910" s="1" t="s">
        <v>1161</v>
      </c>
      <c r="L2910" s="1" t="s">
        <v>617</v>
      </c>
      <c r="M2910" s="241" t="s">
        <v>656</v>
      </c>
      <c r="N2910" s="225" t="s">
        <v>1117</v>
      </c>
    </row>
    <row r="2911" spans="1:14">
      <c r="A2911" s="1" t="s">
        <v>870</v>
      </c>
      <c r="B2911" s="1" t="s">
        <v>612</v>
      </c>
      <c r="C2911" s="230">
        <v>45920.572916666664</v>
      </c>
      <c r="D2911" s="230">
        <v>45920.572916666664</v>
      </c>
      <c r="E2911" s="230">
        <v>45921.736111053244</v>
      </c>
      <c r="F2911" s="255">
        <f t="shared" si="46"/>
        <v>1.163194386579562</v>
      </c>
      <c r="G2911" s="1" t="s">
        <v>613</v>
      </c>
      <c r="I2911" s="1" t="s">
        <v>614</v>
      </c>
      <c r="J2911" s="1" t="s">
        <v>615</v>
      </c>
      <c r="K2911" s="1" t="s">
        <v>1161</v>
      </c>
      <c r="L2911" s="1" t="s">
        <v>617</v>
      </c>
      <c r="M2911" s="241" t="s">
        <v>656</v>
      </c>
      <c r="N2911" s="225" t="s">
        <v>1117</v>
      </c>
    </row>
    <row r="2912" spans="1:14">
      <c r="A2912" s="1" t="s">
        <v>643</v>
      </c>
      <c r="B2912" s="1" t="s">
        <v>612</v>
      </c>
      <c r="C2912" s="230">
        <v>45920.572916666664</v>
      </c>
      <c r="D2912" s="230">
        <v>45920.572916666664</v>
      </c>
      <c r="E2912" s="230">
        <v>45922.736111053244</v>
      </c>
      <c r="F2912" s="255">
        <f t="shared" si="46"/>
        <v>2.163194386579562</v>
      </c>
      <c r="G2912" s="1" t="s">
        <v>613</v>
      </c>
      <c r="I2912" s="1" t="s">
        <v>614</v>
      </c>
      <c r="J2912" s="1" t="s">
        <v>615</v>
      </c>
      <c r="K2912" s="1" t="s">
        <v>1161</v>
      </c>
      <c r="L2912" s="1" t="s">
        <v>617</v>
      </c>
      <c r="M2912" s="241" t="s">
        <v>656</v>
      </c>
      <c r="N2912" s="225" t="s">
        <v>1117</v>
      </c>
    </row>
    <row r="2913" spans="1:14">
      <c r="A2913" s="1" t="s">
        <v>759</v>
      </c>
      <c r="B2913" s="1" t="s">
        <v>612</v>
      </c>
      <c r="C2913" s="230">
        <v>45920.572916666664</v>
      </c>
      <c r="D2913" s="230">
        <v>45920.572916666664</v>
      </c>
      <c r="E2913" s="230">
        <v>45923.736111053244</v>
      </c>
      <c r="F2913" s="255">
        <f t="shared" ref="F2913:F2976" si="47">E2913-D2913</f>
        <v>3.163194386579562</v>
      </c>
      <c r="G2913" s="1" t="s">
        <v>613</v>
      </c>
      <c r="I2913" s="1" t="s">
        <v>614</v>
      </c>
      <c r="J2913" s="1" t="s">
        <v>615</v>
      </c>
      <c r="K2913" s="1" t="s">
        <v>1161</v>
      </c>
      <c r="L2913" s="1" t="s">
        <v>617</v>
      </c>
      <c r="M2913" s="241" t="s">
        <v>656</v>
      </c>
      <c r="N2913" s="225" t="s">
        <v>1117</v>
      </c>
    </row>
    <row r="2914" spans="1:14">
      <c r="A2914" s="1" t="s">
        <v>850</v>
      </c>
      <c r="B2914" s="1" t="s">
        <v>612</v>
      </c>
      <c r="C2914" s="230">
        <v>45920.572916666664</v>
      </c>
      <c r="D2914" s="230">
        <v>45920.572916666664</v>
      </c>
      <c r="E2914" s="230">
        <v>45924.736111053244</v>
      </c>
      <c r="F2914" s="255">
        <f t="shared" si="47"/>
        <v>4.163194386579562</v>
      </c>
      <c r="G2914" s="1" t="s">
        <v>613</v>
      </c>
      <c r="I2914" s="1" t="s">
        <v>614</v>
      </c>
      <c r="J2914" s="1" t="s">
        <v>615</v>
      </c>
      <c r="K2914" s="1" t="s">
        <v>1161</v>
      </c>
      <c r="L2914" s="1" t="s">
        <v>617</v>
      </c>
      <c r="M2914" s="241" t="s">
        <v>656</v>
      </c>
      <c r="N2914" s="225" t="s">
        <v>1117</v>
      </c>
    </row>
    <row r="2915" spans="1:14">
      <c r="A2915" s="225" t="s">
        <v>668</v>
      </c>
      <c r="B2915" s="123" t="s">
        <v>671</v>
      </c>
      <c r="C2915" s="230">
        <v>45920.756249942133</v>
      </c>
      <c r="D2915" s="230">
        <v>45920.756249942133</v>
      </c>
      <c r="E2915" s="230">
        <v>45921.368055497682</v>
      </c>
      <c r="F2915" s="255">
        <f t="shared" si="47"/>
        <v>0.61180555554892635</v>
      </c>
      <c r="G2915" s="1" t="s">
        <v>613</v>
      </c>
      <c r="I2915" s="1" t="s">
        <v>614</v>
      </c>
      <c r="J2915" s="1" t="s">
        <v>615</v>
      </c>
      <c r="K2915" s="1" t="s">
        <v>1323</v>
      </c>
      <c r="L2915" s="1" t="s">
        <v>617</v>
      </c>
      <c r="M2915" s="241" t="s">
        <v>656</v>
      </c>
      <c r="N2915" s="28" t="s">
        <v>1324</v>
      </c>
    </row>
    <row r="2916" spans="1:14">
      <c r="A2916" s="225" t="s">
        <v>668</v>
      </c>
      <c r="B2916" s="123" t="s">
        <v>672</v>
      </c>
      <c r="C2916" s="230">
        <v>45920.756249942133</v>
      </c>
      <c r="D2916" s="230">
        <v>45920.756249942133</v>
      </c>
      <c r="E2916" s="230">
        <v>45921.368055497682</v>
      </c>
      <c r="F2916" s="255">
        <f t="shared" si="47"/>
        <v>0.61180555554892635</v>
      </c>
      <c r="G2916" s="1" t="s">
        <v>613</v>
      </c>
      <c r="I2916" s="1" t="s">
        <v>614</v>
      </c>
      <c r="J2916" s="1" t="s">
        <v>615</v>
      </c>
      <c r="K2916" s="1" t="s">
        <v>1323</v>
      </c>
      <c r="L2916" s="1" t="s">
        <v>617</v>
      </c>
      <c r="M2916" s="241" t="s">
        <v>656</v>
      </c>
      <c r="N2916" s="28" t="s">
        <v>1324</v>
      </c>
    </row>
    <row r="2917" spans="1:14">
      <c r="A2917" s="225" t="s">
        <v>668</v>
      </c>
      <c r="B2917" s="123" t="s">
        <v>673</v>
      </c>
      <c r="C2917" s="230">
        <v>45920.756249942133</v>
      </c>
      <c r="D2917" s="230">
        <v>45920.756249942133</v>
      </c>
      <c r="E2917" s="230">
        <v>45921.368055497682</v>
      </c>
      <c r="F2917" s="255">
        <f t="shared" si="47"/>
        <v>0.61180555554892635</v>
      </c>
      <c r="G2917" s="1" t="s">
        <v>613</v>
      </c>
      <c r="I2917" s="1" t="s">
        <v>614</v>
      </c>
      <c r="J2917" s="1" t="s">
        <v>615</v>
      </c>
      <c r="K2917" s="1" t="s">
        <v>1323</v>
      </c>
      <c r="L2917" s="1" t="s">
        <v>617</v>
      </c>
      <c r="M2917" s="241" t="s">
        <v>656</v>
      </c>
      <c r="N2917" s="28" t="s">
        <v>1324</v>
      </c>
    </row>
    <row r="2918" spans="1:14">
      <c r="A2918" s="225" t="s">
        <v>668</v>
      </c>
      <c r="B2918" s="123" t="s">
        <v>674</v>
      </c>
      <c r="C2918" s="230">
        <v>45920.756249942133</v>
      </c>
      <c r="D2918" s="230">
        <v>45920.756249942133</v>
      </c>
      <c r="E2918" s="230">
        <v>45921.368055497682</v>
      </c>
      <c r="F2918" s="255">
        <f t="shared" si="47"/>
        <v>0.61180555554892635</v>
      </c>
      <c r="G2918" s="1" t="s">
        <v>613</v>
      </c>
      <c r="I2918" s="1" t="s">
        <v>614</v>
      </c>
      <c r="J2918" s="1" t="s">
        <v>615</v>
      </c>
      <c r="K2918" s="1" t="s">
        <v>1323</v>
      </c>
      <c r="L2918" s="1" t="s">
        <v>617</v>
      </c>
      <c r="M2918" s="241" t="s">
        <v>656</v>
      </c>
      <c r="N2918" s="28" t="s">
        <v>1324</v>
      </c>
    </row>
    <row r="2919" spans="1:14">
      <c r="A2919" s="225" t="s">
        <v>668</v>
      </c>
      <c r="B2919" s="123" t="s">
        <v>675</v>
      </c>
      <c r="C2919" s="230">
        <v>45920.756249942133</v>
      </c>
      <c r="D2919" s="230">
        <v>45920.756249942133</v>
      </c>
      <c r="E2919" s="230">
        <v>45921.368055497682</v>
      </c>
      <c r="F2919" s="255">
        <f t="shared" si="47"/>
        <v>0.61180555554892635</v>
      </c>
      <c r="G2919" s="1" t="s">
        <v>613</v>
      </c>
      <c r="I2919" s="1" t="s">
        <v>614</v>
      </c>
      <c r="J2919" s="1" t="s">
        <v>615</v>
      </c>
      <c r="K2919" s="1" t="s">
        <v>1323</v>
      </c>
      <c r="L2919" s="1" t="s">
        <v>617</v>
      </c>
      <c r="M2919" s="241" t="s">
        <v>656</v>
      </c>
      <c r="N2919" s="28" t="s">
        <v>1324</v>
      </c>
    </row>
    <row r="2920" spans="1:14">
      <c r="A2920" s="225" t="s">
        <v>668</v>
      </c>
      <c r="B2920" s="123" t="s">
        <v>676</v>
      </c>
      <c r="C2920" s="230">
        <v>45920.756249942133</v>
      </c>
      <c r="D2920" s="230">
        <v>45920.756249942133</v>
      </c>
      <c r="E2920" s="230">
        <v>45921.368055497682</v>
      </c>
      <c r="F2920" s="255">
        <f t="shared" si="47"/>
        <v>0.61180555554892635</v>
      </c>
      <c r="G2920" s="1" t="s">
        <v>613</v>
      </c>
      <c r="I2920" s="1" t="s">
        <v>614</v>
      </c>
      <c r="J2920" s="1" t="s">
        <v>615</v>
      </c>
      <c r="K2920" s="1" t="s">
        <v>1323</v>
      </c>
      <c r="L2920" s="1" t="s">
        <v>617</v>
      </c>
      <c r="M2920" s="241" t="s">
        <v>656</v>
      </c>
      <c r="N2920" s="28" t="s">
        <v>1324</v>
      </c>
    </row>
    <row r="2921" spans="1:14">
      <c r="A2921" s="225" t="s">
        <v>668</v>
      </c>
      <c r="B2921" s="123" t="s">
        <v>677</v>
      </c>
      <c r="C2921" s="230">
        <v>45920.756249942133</v>
      </c>
      <c r="D2921" s="230">
        <v>45920.756249942133</v>
      </c>
      <c r="E2921" s="230">
        <v>45921.368055497682</v>
      </c>
      <c r="F2921" s="255">
        <f t="shared" si="47"/>
        <v>0.61180555554892635</v>
      </c>
      <c r="G2921" s="1" t="s">
        <v>613</v>
      </c>
      <c r="I2921" s="1" t="s">
        <v>614</v>
      </c>
      <c r="J2921" s="1" t="s">
        <v>615</v>
      </c>
      <c r="K2921" s="1" t="s">
        <v>1323</v>
      </c>
      <c r="L2921" s="1" t="s">
        <v>617</v>
      </c>
      <c r="M2921" s="241" t="s">
        <v>656</v>
      </c>
      <c r="N2921" s="28" t="s">
        <v>1324</v>
      </c>
    </row>
    <row r="2922" spans="1:14">
      <c r="A2922" s="225" t="s">
        <v>668</v>
      </c>
      <c r="B2922" s="123" t="s">
        <v>678</v>
      </c>
      <c r="C2922" s="230">
        <v>45920.756249942133</v>
      </c>
      <c r="D2922" s="230">
        <v>45920.756249942133</v>
      </c>
      <c r="E2922" s="230">
        <v>45921.368055497682</v>
      </c>
      <c r="F2922" s="255">
        <f t="shared" si="47"/>
        <v>0.61180555554892635</v>
      </c>
      <c r="G2922" s="1" t="s">
        <v>613</v>
      </c>
      <c r="I2922" s="1" t="s">
        <v>614</v>
      </c>
      <c r="J2922" s="1" t="s">
        <v>615</v>
      </c>
      <c r="K2922" s="1" t="s">
        <v>1323</v>
      </c>
      <c r="L2922" s="1" t="s">
        <v>617</v>
      </c>
      <c r="M2922" s="241" t="s">
        <v>656</v>
      </c>
      <c r="N2922" s="28" t="s">
        <v>1324</v>
      </c>
    </row>
    <row r="2923" spans="1:14">
      <c r="A2923" s="225" t="s">
        <v>668</v>
      </c>
      <c r="B2923" s="123" t="s">
        <v>679</v>
      </c>
      <c r="C2923" s="230">
        <v>45920.756249942133</v>
      </c>
      <c r="D2923" s="230">
        <v>45920.756249942133</v>
      </c>
      <c r="E2923" s="230">
        <v>45921.368055497682</v>
      </c>
      <c r="F2923" s="255">
        <f t="shared" si="47"/>
        <v>0.61180555554892635</v>
      </c>
      <c r="G2923" s="1" t="s">
        <v>613</v>
      </c>
      <c r="I2923" s="1" t="s">
        <v>614</v>
      </c>
      <c r="J2923" s="1" t="s">
        <v>615</v>
      </c>
      <c r="K2923" s="1" t="s">
        <v>1323</v>
      </c>
      <c r="L2923" s="1" t="s">
        <v>617</v>
      </c>
      <c r="M2923" s="241" t="s">
        <v>656</v>
      </c>
      <c r="N2923" s="28" t="s">
        <v>1324</v>
      </c>
    </row>
    <row r="2924" spans="1:14">
      <c r="A2924" s="225" t="s">
        <v>668</v>
      </c>
      <c r="B2924" s="123" t="s">
        <v>680</v>
      </c>
      <c r="C2924" s="230">
        <v>45920.756249942133</v>
      </c>
      <c r="D2924" s="230">
        <v>45920.756249942133</v>
      </c>
      <c r="E2924" s="230">
        <v>45921.368055497682</v>
      </c>
      <c r="F2924" s="255">
        <f t="shared" si="47"/>
        <v>0.61180555554892635</v>
      </c>
      <c r="G2924" s="1" t="s">
        <v>613</v>
      </c>
      <c r="I2924" s="1" t="s">
        <v>614</v>
      </c>
      <c r="J2924" s="1" t="s">
        <v>615</v>
      </c>
      <c r="K2924" s="1" t="s">
        <v>1323</v>
      </c>
      <c r="L2924" s="1" t="s">
        <v>617</v>
      </c>
      <c r="M2924" s="241" t="s">
        <v>656</v>
      </c>
      <c r="N2924" s="28" t="s">
        <v>1324</v>
      </c>
    </row>
    <row r="2925" spans="1:14">
      <c r="A2925" s="225" t="s">
        <v>668</v>
      </c>
      <c r="B2925" s="123" t="s">
        <v>681</v>
      </c>
      <c r="C2925" s="230">
        <v>45920.756249942133</v>
      </c>
      <c r="D2925" s="230">
        <v>45920.756249942133</v>
      </c>
      <c r="E2925" s="230">
        <v>45921.368055497682</v>
      </c>
      <c r="F2925" s="255">
        <f t="shared" si="47"/>
        <v>0.61180555554892635</v>
      </c>
      <c r="G2925" s="1" t="s">
        <v>613</v>
      </c>
      <c r="I2925" s="1" t="s">
        <v>614</v>
      </c>
      <c r="J2925" s="1" t="s">
        <v>615</v>
      </c>
      <c r="K2925" s="1" t="s">
        <v>1323</v>
      </c>
      <c r="L2925" s="1" t="s">
        <v>617</v>
      </c>
      <c r="M2925" s="241" t="s">
        <v>656</v>
      </c>
      <c r="N2925" s="28" t="s">
        <v>1324</v>
      </c>
    </row>
    <row r="2926" spans="1:14">
      <c r="A2926" s="225" t="s">
        <v>668</v>
      </c>
      <c r="B2926" s="123" t="s">
        <v>682</v>
      </c>
      <c r="C2926" s="230">
        <v>45920.756249942133</v>
      </c>
      <c r="D2926" s="230">
        <v>45920.756249942133</v>
      </c>
      <c r="E2926" s="230">
        <v>45921.368055497682</v>
      </c>
      <c r="F2926" s="255">
        <f t="shared" si="47"/>
        <v>0.61180555554892635</v>
      </c>
      <c r="G2926" s="1" t="s">
        <v>613</v>
      </c>
      <c r="I2926" s="1" t="s">
        <v>614</v>
      </c>
      <c r="J2926" s="1" t="s">
        <v>615</v>
      </c>
      <c r="K2926" s="1" t="s">
        <v>1323</v>
      </c>
      <c r="L2926" s="1" t="s">
        <v>617</v>
      </c>
      <c r="M2926" s="241" t="s">
        <v>656</v>
      </c>
      <c r="N2926" s="28" t="s">
        <v>1324</v>
      </c>
    </row>
    <row r="2927" spans="1:14">
      <c r="A2927" s="225" t="s">
        <v>668</v>
      </c>
      <c r="B2927" s="123" t="s">
        <v>683</v>
      </c>
      <c r="C2927" s="230">
        <v>45920.756249942133</v>
      </c>
      <c r="D2927" s="230">
        <v>45920.756249942133</v>
      </c>
      <c r="E2927" s="230">
        <v>45921.368055497682</v>
      </c>
      <c r="F2927" s="255">
        <f t="shared" si="47"/>
        <v>0.61180555554892635</v>
      </c>
      <c r="G2927" s="1" t="s">
        <v>613</v>
      </c>
      <c r="I2927" s="1" t="s">
        <v>614</v>
      </c>
      <c r="J2927" s="1" t="s">
        <v>615</v>
      </c>
      <c r="K2927" s="1" t="s">
        <v>1323</v>
      </c>
      <c r="L2927" s="1" t="s">
        <v>617</v>
      </c>
      <c r="M2927" s="241" t="s">
        <v>656</v>
      </c>
      <c r="N2927" s="28" t="s">
        <v>1324</v>
      </c>
    </row>
    <row r="2928" spans="1:14">
      <c r="A2928" s="225" t="s">
        <v>668</v>
      </c>
      <c r="B2928" s="123" t="s">
        <v>684</v>
      </c>
      <c r="C2928" s="230">
        <v>45920.756249942133</v>
      </c>
      <c r="D2928" s="230">
        <v>45920.756249942133</v>
      </c>
      <c r="E2928" s="230">
        <v>45921.368055497682</v>
      </c>
      <c r="F2928" s="255">
        <f t="shared" si="47"/>
        <v>0.61180555554892635</v>
      </c>
      <c r="G2928" s="1" t="s">
        <v>613</v>
      </c>
      <c r="I2928" s="1" t="s">
        <v>614</v>
      </c>
      <c r="J2928" s="1" t="s">
        <v>615</v>
      </c>
      <c r="K2928" s="1" t="s">
        <v>1323</v>
      </c>
      <c r="L2928" s="1" t="s">
        <v>617</v>
      </c>
      <c r="M2928" s="241" t="s">
        <v>656</v>
      </c>
      <c r="N2928" s="28" t="s">
        <v>1324</v>
      </c>
    </row>
    <row r="2929" spans="1:14">
      <c r="A2929" s="225" t="s">
        <v>668</v>
      </c>
      <c r="B2929" s="123" t="s">
        <v>685</v>
      </c>
      <c r="C2929" s="230">
        <v>45920.756249942133</v>
      </c>
      <c r="D2929" s="230">
        <v>45920.756249942133</v>
      </c>
      <c r="E2929" s="230">
        <v>45921.368055497682</v>
      </c>
      <c r="F2929" s="255">
        <f t="shared" si="47"/>
        <v>0.61180555554892635</v>
      </c>
      <c r="G2929" s="1" t="s">
        <v>613</v>
      </c>
      <c r="I2929" s="1" t="s">
        <v>614</v>
      </c>
      <c r="J2929" s="1" t="s">
        <v>615</v>
      </c>
      <c r="K2929" s="1" t="s">
        <v>1323</v>
      </c>
      <c r="L2929" s="1" t="s">
        <v>617</v>
      </c>
      <c r="M2929" s="241" t="s">
        <v>656</v>
      </c>
      <c r="N2929" s="28" t="s">
        <v>1324</v>
      </c>
    </row>
    <row r="2930" spans="1:14">
      <c r="A2930" s="225" t="s">
        <v>668</v>
      </c>
      <c r="B2930" s="123" t="s">
        <v>686</v>
      </c>
      <c r="C2930" s="230">
        <v>45920.756249942133</v>
      </c>
      <c r="D2930" s="230">
        <v>45920.756249942133</v>
      </c>
      <c r="E2930" s="230">
        <v>45921.368055497682</v>
      </c>
      <c r="F2930" s="255">
        <f t="shared" si="47"/>
        <v>0.61180555554892635</v>
      </c>
      <c r="G2930" s="1" t="s">
        <v>613</v>
      </c>
      <c r="I2930" s="1" t="s">
        <v>614</v>
      </c>
      <c r="J2930" s="1" t="s">
        <v>615</v>
      </c>
      <c r="K2930" s="1" t="s">
        <v>1323</v>
      </c>
      <c r="L2930" s="1" t="s">
        <v>617</v>
      </c>
      <c r="M2930" s="241" t="s">
        <v>656</v>
      </c>
      <c r="N2930" s="28" t="s">
        <v>1324</v>
      </c>
    </row>
    <row r="2931" spans="1:14">
      <c r="A2931" s="225" t="s">
        <v>668</v>
      </c>
      <c r="B2931" s="123" t="s">
        <v>687</v>
      </c>
      <c r="C2931" s="230">
        <v>45920.756249942133</v>
      </c>
      <c r="D2931" s="230">
        <v>45920.756249942133</v>
      </c>
      <c r="E2931" s="230">
        <v>45921.368055497682</v>
      </c>
      <c r="F2931" s="255">
        <f t="shared" si="47"/>
        <v>0.61180555554892635</v>
      </c>
      <c r="G2931" s="1" t="s">
        <v>613</v>
      </c>
      <c r="I2931" s="1" t="s">
        <v>614</v>
      </c>
      <c r="J2931" s="1" t="s">
        <v>615</v>
      </c>
      <c r="K2931" s="1" t="s">
        <v>1323</v>
      </c>
      <c r="L2931" s="1" t="s">
        <v>617</v>
      </c>
      <c r="M2931" s="241" t="s">
        <v>656</v>
      </c>
      <c r="N2931" s="28" t="s">
        <v>1324</v>
      </c>
    </row>
    <row r="2932" spans="1:14">
      <c r="A2932" s="225" t="s">
        <v>668</v>
      </c>
      <c r="B2932" s="123" t="s">
        <v>688</v>
      </c>
      <c r="C2932" s="230">
        <v>45920.756249942133</v>
      </c>
      <c r="D2932" s="230">
        <v>45920.756249942133</v>
      </c>
      <c r="E2932" s="230">
        <v>45921.368055497682</v>
      </c>
      <c r="F2932" s="255">
        <f t="shared" si="47"/>
        <v>0.61180555554892635</v>
      </c>
      <c r="G2932" s="1" t="s">
        <v>613</v>
      </c>
      <c r="I2932" s="1" t="s">
        <v>614</v>
      </c>
      <c r="J2932" s="1" t="s">
        <v>615</v>
      </c>
      <c r="K2932" s="1" t="s">
        <v>1323</v>
      </c>
      <c r="L2932" s="1" t="s">
        <v>617</v>
      </c>
      <c r="M2932" s="241" t="s">
        <v>656</v>
      </c>
      <c r="N2932" s="28" t="s">
        <v>1324</v>
      </c>
    </row>
    <row r="2933" spans="1:14">
      <c r="A2933" s="225" t="s">
        <v>668</v>
      </c>
      <c r="B2933" s="123" t="s">
        <v>689</v>
      </c>
      <c r="C2933" s="230">
        <v>45920.756249942133</v>
      </c>
      <c r="D2933" s="230">
        <v>45920.756249942133</v>
      </c>
      <c r="E2933" s="230">
        <v>45921.368055497682</v>
      </c>
      <c r="F2933" s="255">
        <f t="shared" si="47"/>
        <v>0.61180555554892635</v>
      </c>
      <c r="G2933" s="1" t="s">
        <v>613</v>
      </c>
      <c r="I2933" s="1" t="s">
        <v>614</v>
      </c>
      <c r="J2933" s="1" t="s">
        <v>615</v>
      </c>
      <c r="K2933" s="1" t="s">
        <v>1323</v>
      </c>
      <c r="L2933" s="1" t="s">
        <v>617</v>
      </c>
      <c r="M2933" s="241" t="s">
        <v>656</v>
      </c>
      <c r="N2933" s="28" t="s">
        <v>1324</v>
      </c>
    </row>
    <row r="2934" spans="1:14">
      <c r="A2934" s="225" t="s">
        <v>668</v>
      </c>
      <c r="B2934" s="123" t="s">
        <v>690</v>
      </c>
      <c r="C2934" s="230">
        <v>45920.756249942133</v>
      </c>
      <c r="D2934" s="230">
        <v>45920.756249942133</v>
      </c>
      <c r="E2934" s="230">
        <v>45921.368055497682</v>
      </c>
      <c r="F2934" s="255">
        <f t="shared" si="47"/>
        <v>0.61180555554892635</v>
      </c>
      <c r="G2934" s="1" t="s">
        <v>613</v>
      </c>
      <c r="I2934" s="1" t="s">
        <v>614</v>
      </c>
      <c r="J2934" s="1" t="s">
        <v>615</v>
      </c>
      <c r="K2934" s="1" t="s">
        <v>1323</v>
      </c>
      <c r="L2934" s="1" t="s">
        <v>617</v>
      </c>
      <c r="M2934" s="241" t="s">
        <v>656</v>
      </c>
      <c r="N2934" s="28" t="s">
        <v>1324</v>
      </c>
    </row>
    <row r="2935" spans="1:14">
      <c r="A2935" s="225" t="s">
        <v>668</v>
      </c>
      <c r="B2935" s="123" t="s">
        <v>691</v>
      </c>
      <c r="C2935" s="230">
        <v>45920.756249942133</v>
      </c>
      <c r="D2935" s="230">
        <v>45920.756249942133</v>
      </c>
      <c r="E2935" s="230">
        <v>45921.368055497682</v>
      </c>
      <c r="F2935" s="255">
        <f t="shared" si="47"/>
        <v>0.61180555554892635</v>
      </c>
      <c r="G2935" s="1" t="s">
        <v>613</v>
      </c>
      <c r="I2935" s="1" t="s">
        <v>614</v>
      </c>
      <c r="J2935" s="1" t="s">
        <v>615</v>
      </c>
      <c r="K2935" s="1" t="s">
        <v>1323</v>
      </c>
      <c r="L2935" s="1" t="s">
        <v>617</v>
      </c>
      <c r="M2935" s="241" t="s">
        <v>656</v>
      </c>
      <c r="N2935" s="28" t="s">
        <v>1324</v>
      </c>
    </row>
    <row r="2936" spans="1:14">
      <c r="A2936" s="225" t="s">
        <v>668</v>
      </c>
      <c r="B2936" s="123" t="s">
        <v>692</v>
      </c>
      <c r="C2936" s="230">
        <v>45920.756249942133</v>
      </c>
      <c r="D2936" s="230">
        <v>45920.756249942133</v>
      </c>
      <c r="E2936" s="230">
        <v>45921.368055497682</v>
      </c>
      <c r="F2936" s="255">
        <f t="shared" si="47"/>
        <v>0.61180555554892635</v>
      </c>
      <c r="G2936" s="1" t="s">
        <v>613</v>
      </c>
      <c r="I2936" s="1" t="s">
        <v>614</v>
      </c>
      <c r="J2936" s="1" t="s">
        <v>615</v>
      </c>
      <c r="K2936" s="1" t="s">
        <v>1323</v>
      </c>
      <c r="L2936" s="1" t="s">
        <v>617</v>
      </c>
      <c r="M2936" s="241" t="s">
        <v>656</v>
      </c>
      <c r="N2936" s="28" t="s">
        <v>1324</v>
      </c>
    </row>
    <row r="2937" spans="1:14">
      <c r="A2937" s="225" t="s">
        <v>668</v>
      </c>
      <c r="B2937" s="123" t="s">
        <v>693</v>
      </c>
      <c r="C2937" s="230">
        <v>45920.756249942133</v>
      </c>
      <c r="D2937" s="230">
        <v>45920.756249942133</v>
      </c>
      <c r="E2937" s="230">
        <v>45921.368055497682</v>
      </c>
      <c r="F2937" s="255">
        <f t="shared" si="47"/>
        <v>0.61180555554892635</v>
      </c>
      <c r="G2937" s="1" t="s">
        <v>613</v>
      </c>
      <c r="I2937" s="1" t="s">
        <v>614</v>
      </c>
      <c r="J2937" s="1" t="s">
        <v>615</v>
      </c>
      <c r="K2937" s="1" t="s">
        <v>1323</v>
      </c>
      <c r="L2937" s="1" t="s">
        <v>617</v>
      </c>
      <c r="M2937" s="241" t="s">
        <v>656</v>
      </c>
      <c r="N2937" s="28" t="s">
        <v>1324</v>
      </c>
    </row>
    <row r="2938" spans="1:14">
      <c r="A2938" s="225" t="s">
        <v>668</v>
      </c>
      <c r="B2938" s="123" t="s">
        <v>694</v>
      </c>
      <c r="C2938" s="230">
        <v>45920.756249942133</v>
      </c>
      <c r="D2938" s="230">
        <v>45920.756249942133</v>
      </c>
      <c r="E2938" s="230">
        <v>45921.368055497682</v>
      </c>
      <c r="F2938" s="255">
        <f t="shared" si="47"/>
        <v>0.61180555554892635</v>
      </c>
      <c r="G2938" s="1" t="s">
        <v>613</v>
      </c>
      <c r="I2938" s="1" t="s">
        <v>614</v>
      </c>
      <c r="J2938" s="1" t="s">
        <v>615</v>
      </c>
      <c r="K2938" s="1" t="s">
        <v>1323</v>
      </c>
      <c r="L2938" s="1" t="s">
        <v>617</v>
      </c>
      <c r="M2938" s="241" t="s">
        <v>656</v>
      </c>
      <c r="N2938" s="28" t="s">
        <v>1324</v>
      </c>
    </row>
    <row r="2939" spans="1:14">
      <c r="A2939" s="225" t="s">
        <v>668</v>
      </c>
      <c r="B2939" s="123" t="s">
        <v>695</v>
      </c>
      <c r="C2939" s="230">
        <v>45920.756249942133</v>
      </c>
      <c r="D2939" s="230">
        <v>45920.756249942133</v>
      </c>
      <c r="E2939" s="230">
        <v>45921.368055497682</v>
      </c>
      <c r="F2939" s="255">
        <f t="shared" si="47"/>
        <v>0.61180555554892635</v>
      </c>
      <c r="G2939" s="1" t="s">
        <v>613</v>
      </c>
      <c r="I2939" s="1" t="s">
        <v>614</v>
      </c>
      <c r="J2939" s="1" t="s">
        <v>615</v>
      </c>
      <c r="K2939" s="1" t="s">
        <v>1323</v>
      </c>
      <c r="L2939" s="1" t="s">
        <v>617</v>
      </c>
      <c r="M2939" s="241" t="s">
        <v>656</v>
      </c>
      <c r="N2939" s="28" t="s">
        <v>1324</v>
      </c>
    </row>
    <row r="2940" spans="1:14">
      <c r="A2940" s="225" t="s">
        <v>668</v>
      </c>
      <c r="B2940" s="123" t="s">
        <v>696</v>
      </c>
      <c r="C2940" s="230">
        <v>45920.756249942133</v>
      </c>
      <c r="D2940" s="230">
        <v>45920.756249942133</v>
      </c>
      <c r="E2940" s="230">
        <v>45921.368055497682</v>
      </c>
      <c r="F2940" s="255">
        <f t="shared" si="47"/>
        <v>0.61180555554892635</v>
      </c>
      <c r="G2940" s="1" t="s">
        <v>613</v>
      </c>
      <c r="I2940" s="1" t="s">
        <v>614</v>
      </c>
      <c r="J2940" s="1" t="s">
        <v>615</v>
      </c>
      <c r="K2940" s="1" t="s">
        <v>1323</v>
      </c>
      <c r="L2940" s="1" t="s">
        <v>617</v>
      </c>
      <c r="M2940" s="241" t="s">
        <v>656</v>
      </c>
      <c r="N2940" s="28" t="s">
        <v>1324</v>
      </c>
    </row>
    <row r="2941" spans="1:14">
      <c r="A2941" s="225" t="s">
        <v>668</v>
      </c>
      <c r="B2941" s="123" t="s">
        <v>697</v>
      </c>
      <c r="C2941" s="230">
        <v>45920.756249942133</v>
      </c>
      <c r="D2941" s="230">
        <v>45920.756249942133</v>
      </c>
      <c r="E2941" s="230">
        <v>45921.368055497682</v>
      </c>
      <c r="F2941" s="255">
        <f t="shared" si="47"/>
        <v>0.61180555554892635</v>
      </c>
      <c r="G2941" s="1" t="s">
        <v>613</v>
      </c>
      <c r="I2941" s="1" t="s">
        <v>614</v>
      </c>
      <c r="J2941" s="1" t="s">
        <v>615</v>
      </c>
      <c r="K2941" s="1" t="s">
        <v>1323</v>
      </c>
      <c r="L2941" s="1" t="s">
        <v>617</v>
      </c>
      <c r="M2941" s="241" t="s">
        <v>656</v>
      </c>
      <c r="N2941" s="28" t="s">
        <v>1324</v>
      </c>
    </row>
    <row r="2942" spans="1:14">
      <c r="A2942" s="1" t="s">
        <v>664</v>
      </c>
      <c r="B2942" s="1" t="s">
        <v>621</v>
      </c>
      <c r="C2942" s="230">
        <v>45920.756249942133</v>
      </c>
      <c r="D2942" s="230">
        <v>45920.756249942133</v>
      </c>
      <c r="E2942" s="230">
        <v>45921.368055497682</v>
      </c>
      <c r="F2942" s="255">
        <f t="shared" si="47"/>
        <v>0.61180555554892635</v>
      </c>
      <c r="G2942" s="1" t="s">
        <v>613</v>
      </c>
      <c r="I2942" s="1" t="s">
        <v>614</v>
      </c>
      <c r="J2942" s="1" t="s">
        <v>615</v>
      </c>
      <c r="K2942" s="1" t="s">
        <v>1323</v>
      </c>
      <c r="L2942" s="1" t="s">
        <v>617</v>
      </c>
      <c r="M2942" s="241" t="s">
        <v>656</v>
      </c>
      <c r="N2942" s="28" t="s">
        <v>1324</v>
      </c>
    </row>
    <row r="2943" spans="1:14">
      <c r="A2943" s="1" t="s">
        <v>664</v>
      </c>
      <c r="B2943" s="1" t="s">
        <v>620</v>
      </c>
      <c r="C2943" s="230">
        <v>45920.756249942133</v>
      </c>
      <c r="D2943" s="230">
        <v>45920.756249942133</v>
      </c>
      <c r="E2943" s="230">
        <v>45921.368055497682</v>
      </c>
      <c r="F2943" s="255">
        <f t="shared" si="47"/>
        <v>0.61180555554892635</v>
      </c>
      <c r="G2943" s="1" t="s">
        <v>613</v>
      </c>
      <c r="I2943" s="1" t="s">
        <v>614</v>
      </c>
      <c r="J2943" s="1" t="s">
        <v>615</v>
      </c>
      <c r="K2943" s="1" t="s">
        <v>1323</v>
      </c>
      <c r="L2943" s="1" t="s">
        <v>617</v>
      </c>
      <c r="M2943" s="241" t="s">
        <v>656</v>
      </c>
      <c r="N2943" s="28" t="s">
        <v>1324</v>
      </c>
    </row>
    <row r="2944" spans="1:14">
      <c r="A2944" s="1" t="s">
        <v>664</v>
      </c>
      <c r="B2944" s="1" t="s">
        <v>666</v>
      </c>
      <c r="C2944" s="230">
        <v>45920.756249942133</v>
      </c>
      <c r="D2944" s="230">
        <v>45920.756249942133</v>
      </c>
      <c r="E2944" s="230">
        <v>45921.368055497682</v>
      </c>
      <c r="F2944" s="255">
        <f t="shared" si="47"/>
        <v>0.61180555554892635</v>
      </c>
      <c r="G2944" s="1" t="s">
        <v>613</v>
      </c>
      <c r="I2944" s="1" t="s">
        <v>614</v>
      </c>
      <c r="J2944" s="1" t="s">
        <v>615</v>
      </c>
      <c r="K2944" s="1" t="s">
        <v>1323</v>
      </c>
      <c r="L2944" s="1" t="s">
        <v>617</v>
      </c>
      <c r="M2944" s="241" t="s">
        <v>656</v>
      </c>
      <c r="N2944" s="28" t="s">
        <v>1324</v>
      </c>
    </row>
    <row r="2945" spans="1:14">
      <c r="A2945" s="1" t="s">
        <v>664</v>
      </c>
      <c r="B2945" s="1" t="s">
        <v>667</v>
      </c>
      <c r="C2945" s="230">
        <v>45920.756249942133</v>
      </c>
      <c r="D2945" s="230">
        <v>45920.756249942133</v>
      </c>
      <c r="E2945" s="230">
        <v>45921.368055497682</v>
      </c>
      <c r="F2945" s="255">
        <f t="shared" si="47"/>
        <v>0.61180555554892635</v>
      </c>
      <c r="G2945" s="1" t="s">
        <v>613</v>
      </c>
      <c r="I2945" s="1" t="s">
        <v>614</v>
      </c>
      <c r="J2945" s="1" t="s">
        <v>615</v>
      </c>
      <c r="K2945" s="1" t="s">
        <v>1323</v>
      </c>
      <c r="L2945" s="1" t="s">
        <v>617</v>
      </c>
      <c r="M2945" s="241" t="s">
        <v>656</v>
      </c>
      <c r="N2945" s="28" t="s">
        <v>1324</v>
      </c>
    </row>
    <row r="2946" spans="1:14">
      <c r="A2946" s="1" t="s">
        <v>664</v>
      </c>
      <c r="B2946" s="1" t="s">
        <v>636</v>
      </c>
      <c r="C2946" s="230">
        <v>45920.756249942133</v>
      </c>
      <c r="D2946" s="230">
        <v>45920.756249942133</v>
      </c>
      <c r="E2946" s="230">
        <v>45921.368055497682</v>
      </c>
      <c r="F2946" s="255">
        <f t="shared" si="47"/>
        <v>0.61180555554892635</v>
      </c>
      <c r="G2946" s="1" t="s">
        <v>613</v>
      </c>
      <c r="I2946" s="1" t="s">
        <v>614</v>
      </c>
      <c r="J2946" s="1" t="s">
        <v>615</v>
      </c>
      <c r="K2946" s="1" t="s">
        <v>1323</v>
      </c>
      <c r="L2946" s="1" t="s">
        <v>617</v>
      </c>
      <c r="M2946" s="241" t="s">
        <v>656</v>
      </c>
      <c r="N2946" s="28" t="s">
        <v>1324</v>
      </c>
    </row>
    <row r="2947" spans="1:14">
      <c r="A2947" s="1" t="s">
        <v>698</v>
      </c>
      <c r="B2947" s="1" t="s">
        <v>621</v>
      </c>
      <c r="C2947" s="230">
        <v>45920.756249942133</v>
      </c>
      <c r="D2947" s="230">
        <v>45920.756249942133</v>
      </c>
      <c r="E2947" s="230">
        <v>45921.368055497682</v>
      </c>
      <c r="F2947" s="255">
        <f t="shared" si="47"/>
        <v>0.61180555554892635</v>
      </c>
      <c r="G2947" s="1" t="s">
        <v>613</v>
      </c>
      <c r="I2947" s="1" t="s">
        <v>614</v>
      </c>
      <c r="J2947" s="1" t="s">
        <v>615</v>
      </c>
      <c r="K2947" s="1" t="s">
        <v>1323</v>
      </c>
      <c r="L2947" s="1" t="s">
        <v>617</v>
      </c>
      <c r="M2947" s="241" t="s">
        <v>656</v>
      </c>
      <c r="N2947" s="28" t="s">
        <v>1324</v>
      </c>
    </row>
    <row r="2948" spans="1:14">
      <c r="A2948" s="1" t="s">
        <v>698</v>
      </c>
      <c r="B2948" s="1" t="s">
        <v>620</v>
      </c>
      <c r="C2948" s="230">
        <v>45920.756249942133</v>
      </c>
      <c r="D2948" s="230">
        <v>45920.756249942133</v>
      </c>
      <c r="E2948" s="230">
        <v>45921.368055497682</v>
      </c>
      <c r="F2948" s="255">
        <f t="shared" si="47"/>
        <v>0.61180555554892635</v>
      </c>
      <c r="G2948" s="1" t="s">
        <v>613</v>
      </c>
      <c r="I2948" s="1" t="s">
        <v>614</v>
      </c>
      <c r="J2948" s="1" t="s">
        <v>615</v>
      </c>
      <c r="K2948" s="1" t="s">
        <v>1323</v>
      </c>
      <c r="L2948" s="1" t="s">
        <v>617</v>
      </c>
      <c r="M2948" s="241" t="s">
        <v>656</v>
      </c>
      <c r="N2948" s="28" t="s">
        <v>1324</v>
      </c>
    </row>
    <row r="2949" spans="1:14">
      <c r="A2949" s="1" t="s">
        <v>698</v>
      </c>
      <c r="B2949" s="1" t="s">
        <v>666</v>
      </c>
      <c r="C2949" s="230">
        <v>45920.756249942133</v>
      </c>
      <c r="D2949" s="230">
        <v>45920.756249942133</v>
      </c>
      <c r="E2949" s="230">
        <v>45921.368055497682</v>
      </c>
      <c r="F2949" s="255">
        <f t="shared" si="47"/>
        <v>0.61180555554892635</v>
      </c>
      <c r="G2949" s="1" t="s">
        <v>613</v>
      </c>
      <c r="I2949" s="1" t="s">
        <v>614</v>
      </c>
      <c r="J2949" s="1" t="s">
        <v>615</v>
      </c>
      <c r="K2949" s="1" t="s">
        <v>1323</v>
      </c>
      <c r="L2949" s="1" t="s">
        <v>617</v>
      </c>
      <c r="M2949" s="241" t="s">
        <v>656</v>
      </c>
      <c r="N2949" s="28" t="s">
        <v>1324</v>
      </c>
    </row>
    <row r="2950" spans="1:14">
      <c r="A2950" s="1" t="s">
        <v>698</v>
      </c>
      <c r="B2950" s="1" t="s">
        <v>667</v>
      </c>
      <c r="C2950" s="230">
        <v>45920.756249942133</v>
      </c>
      <c r="D2950" s="230">
        <v>45920.756249942133</v>
      </c>
      <c r="E2950" s="230">
        <v>45921.368055497682</v>
      </c>
      <c r="F2950" s="255">
        <f t="shared" si="47"/>
        <v>0.61180555554892635</v>
      </c>
      <c r="G2950" s="1" t="s">
        <v>613</v>
      </c>
      <c r="I2950" s="1" t="s">
        <v>614</v>
      </c>
      <c r="J2950" s="1" t="s">
        <v>615</v>
      </c>
      <c r="K2950" s="1" t="s">
        <v>1323</v>
      </c>
      <c r="L2950" s="1" t="s">
        <v>617</v>
      </c>
      <c r="M2950" s="241" t="s">
        <v>656</v>
      </c>
      <c r="N2950" s="28" t="s">
        <v>1324</v>
      </c>
    </row>
    <row r="2951" spans="1:14">
      <c r="A2951" s="1" t="s">
        <v>698</v>
      </c>
      <c r="B2951" s="1" t="s">
        <v>636</v>
      </c>
      <c r="C2951" s="230">
        <v>45920.756249942133</v>
      </c>
      <c r="D2951" s="230">
        <v>45920.756249942133</v>
      </c>
      <c r="E2951" s="230">
        <v>45921.368055497682</v>
      </c>
      <c r="F2951" s="255">
        <f t="shared" si="47"/>
        <v>0.61180555554892635</v>
      </c>
      <c r="G2951" s="1" t="s">
        <v>613</v>
      </c>
      <c r="I2951" s="1" t="s">
        <v>614</v>
      </c>
      <c r="J2951" s="1" t="s">
        <v>615</v>
      </c>
      <c r="K2951" s="1" t="s">
        <v>1323</v>
      </c>
      <c r="L2951" s="1" t="s">
        <v>617</v>
      </c>
      <c r="M2951" s="241" t="s">
        <v>656</v>
      </c>
      <c r="N2951" s="28" t="s">
        <v>1324</v>
      </c>
    </row>
    <row r="2952" spans="1:14">
      <c r="A2952" s="1" t="s">
        <v>699</v>
      </c>
      <c r="B2952" s="1" t="s">
        <v>621</v>
      </c>
      <c r="C2952" s="230">
        <v>45920.756249942133</v>
      </c>
      <c r="D2952" s="230">
        <v>45920.756249942133</v>
      </c>
      <c r="E2952" s="230">
        <v>45921.368055497682</v>
      </c>
      <c r="F2952" s="255">
        <f t="shared" si="47"/>
        <v>0.61180555554892635</v>
      </c>
      <c r="G2952" s="1" t="s">
        <v>613</v>
      </c>
      <c r="I2952" s="1" t="s">
        <v>614</v>
      </c>
      <c r="J2952" s="1" t="s">
        <v>615</v>
      </c>
      <c r="K2952" s="1" t="s">
        <v>1323</v>
      </c>
      <c r="L2952" s="1" t="s">
        <v>617</v>
      </c>
      <c r="M2952" s="241" t="s">
        <v>656</v>
      </c>
      <c r="N2952" s="28" t="s">
        <v>1324</v>
      </c>
    </row>
    <row r="2953" spans="1:14">
      <c r="A2953" s="1" t="s">
        <v>699</v>
      </c>
      <c r="B2953" s="1" t="s">
        <v>620</v>
      </c>
      <c r="C2953" s="230">
        <v>45920.756249942133</v>
      </c>
      <c r="D2953" s="230">
        <v>45920.756249942133</v>
      </c>
      <c r="E2953" s="230">
        <v>45921.368055497682</v>
      </c>
      <c r="F2953" s="255">
        <f t="shared" si="47"/>
        <v>0.61180555554892635</v>
      </c>
      <c r="G2953" s="1" t="s">
        <v>613</v>
      </c>
      <c r="I2953" s="1" t="s">
        <v>614</v>
      </c>
      <c r="J2953" s="1" t="s">
        <v>615</v>
      </c>
      <c r="K2953" s="1" t="s">
        <v>1323</v>
      </c>
      <c r="L2953" s="1" t="s">
        <v>617</v>
      </c>
      <c r="M2953" s="241" t="s">
        <v>656</v>
      </c>
      <c r="N2953" s="28" t="s">
        <v>1324</v>
      </c>
    </row>
    <row r="2954" spans="1:14">
      <c r="A2954" s="1" t="s">
        <v>699</v>
      </c>
      <c r="B2954" s="1" t="s">
        <v>666</v>
      </c>
      <c r="C2954" s="230">
        <v>45920.756249942133</v>
      </c>
      <c r="D2954" s="230">
        <v>45920.756249942133</v>
      </c>
      <c r="E2954" s="230">
        <v>45921.368055497682</v>
      </c>
      <c r="F2954" s="255">
        <f t="shared" si="47"/>
        <v>0.61180555554892635</v>
      </c>
      <c r="G2954" s="1" t="s">
        <v>613</v>
      </c>
      <c r="I2954" s="1" t="s">
        <v>614</v>
      </c>
      <c r="J2954" s="1" t="s">
        <v>615</v>
      </c>
      <c r="K2954" s="1" t="s">
        <v>1323</v>
      </c>
      <c r="L2954" s="1" t="s">
        <v>617</v>
      </c>
      <c r="M2954" s="241" t="s">
        <v>656</v>
      </c>
      <c r="N2954" s="28" t="s">
        <v>1324</v>
      </c>
    </row>
    <row r="2955" spans="1:14">
      <c r="A2955" s="1" t="s">
        <v>699</v>
      </c>
      <c r="B2955" s="1" t="s">
        <v>667</v>
      </c>
      <c r="C2955" s="230">
        <v>45920.756249942133</v>
      </c>
      <c r="D2955" s="230">
        <v>45920.756249942133</v>
      </c>
      <c r="E2955" s="230">
        <v>45921.368055497682</v>
      </c>
      <c r="F2955" s="255">
        <f t="shared" si="47"/>
        <v>0.61180555554892635</v>
      </c>
      <c r="G2955" s="1" t="s">
        <v>613</v>
      </c>
      <c r="I2955" s="1" t="s">
        <v>614</v>
      </c>
      <c r="J2955" s="1" t="s">
        <v>615</v>
      </c>
      <c r="K2955" s="1" t="s">
        <v>1323</v>
      </c>
      <c r="L2955" s="1" t="s">
        <v>617</v>
      </c>
      <c r="M2955" s="241" t="s">
        <v>656</v>
      </c>
      <c r="N2955" s="28" t="s">
        <v>1324</v>
      </c>
    </row>
    <row r="2956" spans="1:14">
      <c r="A2956" s="1" t="s">
        <v>699</v>
      </c>
      <c r="B2956" s="1" t="s">
        <v>636</v>
      </c>
      <c r="C2956" s="230">
        <v>45920.756249942133</v>
      </c>
      <c r="D2956" s="230">
        <v>45920.756249942133</v>
      </c>
      <c r="E2956" s="230">
        <v>45921.368055497682</v>
      </c>
      <c r="F2956" s="255">
        <f t="shared" si="47"/>
        <v>0.61180555554892635</v>
      </c>
      <c r="G2956" s="1" t="s">
        <v>613</v>
      </c>
      <c r="I2956" s="1" t="s">
        <v>614</v>
      </c>
      <c r="J2956" s="1" t="s">
        <v>615</v>
      </c>
      <c r="K2956" s="1" t="s">
        <v>1323</v>
      </c>
      <c r="L2956" s="1" t="s">
        <v>617</v>
      </c>
      <c r="M2956" s="241" t="s">
        <v>656</v>
      </c>
      <c r="N2956" s="28" t="s">
        <v>1324</v>
      </c>
    </row>
    <row r="2957" spans="1:14">
      <c r="A2957" s="225" t="s">
        <v>668</v>
      </c>
      <c r="B2957" s="123" t="s">
        <v>669</v>
      </c>
      <c r="C2957" s="230">
        <v>45920.756249999999</v>
      </c>
      <c r="D2957" s="230">
        <v>45920.756249999999</v>
      </c>
      <c r="E2957" s="230">
        <v>45921.368055555555</v>
      </c>
      <c r="F2957" s="255">
        <f t="shared" si="47"/>
        <v>0.61180555555620231</v>
      </c>
      <c r="G2957" s="1" t="s">
        <v>613</v>
      </c>
      <c r="I2957" s="1" t="s">
        <v>614</v>
      </c>
      <c r="J2957" s="1" t="s">
        <v>615</v>
      </c>
      <c r="K2957" s="1" t="s">
        <v>1323</v>
      </c>
      <c r="L2957" s="1" t="s">
        <v>617</v>
      </c>
      <c r="M2957" s="241" t="s">
        <v>656</v>
      </c>
      <c r="N2957" s="28" t="s">
        <v>1324</v>
      </c>
    </row>
    <row r="2958" spans="1:14">
      <c r="A2958" s="225" t="s">
        <v>668</v>
      </c>
      <c r="B2958" s="123" t="s">
        <v>670</v>
      </c>
      <c r="C2958" s="230">
        <v>45920.756249999999</v>
      </c>
      <c r="D2958" s="230">
        <v>45920.756249999999</v>
      </c>
      <c r="E2958" s="230">
        <v>45921.368055555555</v>
      </c>
      <c r="F2958" s="255">
        <f t="shared" si="47"/>
        <v>0.61180555555620231</v>
      </c>
      <c r="G2958" s="1" t="s">
        <v>613</v>
      </c>
      <c r="I2958" s="1" t="s">
        <v>614</v>
      </c>
      <c r="J2958" s="1" t="s">
        <v>615</v>
      </c>
      <c r="K2958" s="1" t="s">
        <v>1323</v>
      </c>
      <c r="L2958" s="1" t="s">
        <v>617</v>
      </c>
      <c r="M2958" s="241" t="s">
        <v>656</v>
      </c>
      <c r="N2958" s="28" t="s">
        <v>1324</v>
      </c>
    </row>
    <row r="2959" spans="1:14">
      <c r="A2959" s="1" t="s">
        <v>841</v>
      </c>
      <c r="B2959" s="1" t="s">
        <v>622</v>
      </c>
      <c r="C2959" s="230">
        <v>45921.292361111111</v>
      </c>
      <c r="D2959" s="230">
        <v>45921.292361111111</v>
      </c>
      <c r="E2959" s="230">
        <v>45921.322916666664</v>
      </c>
      <c r="F2959" s="255">
        <f t="shared" si="47"/>
        <v>3.0555555553291924E-2</v>
      </c>
      <c r="G2959" s="1" t="s">
        <v>613</v>
      </c>
      <c r="I2959" s="1" t="s">
        <v>614</v>
      </c>
      <c r="J2959" s="1" t="s">
        <v>615</v>
      </c>
      <c r="K2959" s="1" t="s">
        <v>1341</v>
      </c>
      <c r="L2959" s="1" t="s">
        <v>617</v>
      </c>
      <c r="M2959" s="241" t="s">
        <v>656</v>
      </c>
      <c r="N2959" s="28" t="s">
        <v>1342</v>
      </c>
    </row>
    <row r="2960" spans="1:14">
      <c r="A2960" s="1" t="s">
        <v>841</v>
      </c>
      <c r="B2960" s="1" t="s">
        <v>659</v>
      </c>
      <c r="C2960" s="230">
        <v>45921.292361111111</v>
      </c>
      <c r="D2960" s="230">
        <v>45921.292361111111</v>
      </c>
      <c r="E2960" s="230">
        <v>45921.322916666664</v>
      </c>
      <c r="F2960" s="255">
        <f t="shared" si="47"/>
        <v>3.0555555553291924E-2</v>
      </c>
      <c r="G2960" s="1" t="s">
        <v>613</v>
      </c>
      <c r="I2960" s="1" t="s">
        <v>614</v>
      </c>
      <c r="J2960" s="1" t="s">
        <v>615</v>
      </c>
      <c r="K2960" s="1" t="s">
        <v>1341</v>
      </c>
      <c r="L2960" s="1" t="s">
        <v>617</v>
      </c>
      <c r="M2960" s="241" t="s">
        <v>656</v>
      </c>
      <c r="N2960" s="28" t="s">
        <v>1342</v>
      </c>
    </row>
    <row r="2961" spans="1:14">
      <c r="A2961" s="1" t="s">
        <v>841</v>
      </c>
      <c r="B2961" s="1" t="s">
        <v>660</v>
      </c>
      <c r="C2961" s="230">
        <v>45921.292361111111</v>
      </c>
      <c r="D2961" s="230">
        <v>45921.292361111111</v>
      </c>
      <c r="E2961" s="230">
        <v>45921.322916666664</v>
      </c>
      <c r="F2961" s="255">
        <f t="shared" si="47"/>
        <v>3.0555555553291924E-2</v>
      </c>
      <c r="G2961" s="1" t="s">
        <v>613</v>
      </c>
      <c r="I2961" s="1" t="s">
        <v>614</v>
      </c>
      <c r="J2961" s="1" t="s">
        <v>615</v>
      </c>
      <c r="K2961" s="1" t="s">
        <v>1341</v>
      </c>
      <c r="L2961" s="1" t="s">
        <v>617</v>
      </c>
      <c r="M2961" s="241" t="s">
        <v>656</v>
      </c>
      <c r="N2961" s="28" t="s">
        <v>1342</v>
      </c>
    </row>
    <row r="2962" spans="1:14">
      <c r="A2962" s="1" t="s">
        <v>841</v>
      </c>
      <c r="B2962" s="1" t="s">
        <v>842</v>
      </c>
      <c r="C2962" s="230">
        <v>45921.292361111111</v>
      </c>
      <c r="D2962" s="230">
        <v>45921.292361111111</v>
      </c>
      <c r="E2962" s="230">
        <v>45921.322916666664</v>
      </c>
      <c r="F2962" s="255">
        <f t="shared" si="47"/>
        <v>3.0555555553291924E-2</v>
      </c>
      <c r="G2962" s="1" t="s">
        <v>613</v>
      </c>
      <c r="I2962" s="1" t="s">
        <v>614</v>
      </c>
      <c r="J2962" s="1" t="s">
        <v>615</v>
      </c>
      <c r="K2962" s="1" t="s">
        <v>1341</v>
      </c>
      <c r="L2962" s="1" t="s">
        <v>617</v>
      </c>
      <c r="M2962" s="241" t="s">
        <v>656</v>
      </c>
      <c r="N2962" s="28" t="s">
        <v>1342</v>
      </c>
    </row>
    <row r="2963" spans="1:14">
      <c r="A2963" s="1" t="s">
        <v>841</v>
      </c>
      <c r="B2963" s="1" t="s">
        <v>843</v>
      </c>
      <c r="C2963" s="230">
        <v>45921.292361111111</v>
      </c>
      <c r="D2963" s="230">
        <v>45921.292361111111</v>
      </c>
      <c r="E2963" s="230">
        <v>45921.322916666664</v>
      </c>
      <c r="F2963" s="255">
        <f t="shared" si="47"/>
        <v>3.0555555553291924E-2</v>
      </c>
      <c r="G2963" s="1" t="s">
        <v>613</v>
      </c>
      <c r="I2963" s="1" t="s">
        <v>614</v>
      </c>
      <c r="J2963" s="1" t="s">
        <v>615</v>
      </c>
      <c r="K2963" s="1" t="s">
        <v>1341</v>
      </c>
      <c r="L2963" s="1" t="s">
        <v>617</v>
      </c>
      <c r="M2963" s="241" t="s">
        <v>656</v>
      </c>
      <c r="N2963" s="28" t="s">
        <v>1342</v>
      </c>
    </row>
    <row r="2964" spans="1:14">
      <c r="A2964" s="1" t="s">
        <v>844</v>
      </c>
      <c r="B2964" s="1" t="s">
        <v>833</v>
      </c>
      <c r="C2964" s="230">
        <v>45921.292361111111</v>
      </c>
      <c r="D2964" s="230">
        <v>45921.292361111111</v>
      </c>
      <c r="E2964" s="230">
        <v>45921.322916666664</v>
      </c>
      <c r="F2964" s="255">
        <f t="shared" si="47"/>
        <v>3.0555555553291924E-2</v>
      </c>
      <c r="G2964" s="1" t="s">
        <v>613</v>
      </c>
      <c r="I2964" s="1" t="s">
        <v>614</v>
      </c>
      <c r="J2964" s="1" t="s">
        <v>615</v>
      </c>
      <c r="K2964" s="1" t="s">
        <v>1341</v>
      </c>
      <c r="L2964" s="1" t="s">
        <v>617</v>
      </c>
      <c r="M2964" s="241" t="s">
        <v>656</v>
      </c>
      <c r="N2964" s="28" t="s">
        <v>1342</v>
      </c>
    </row>
    <row r="2965" spans="1:14">
      <c r="A2965" s="1" t="s">
        <v>844</v>
      </c>
      <c r="B2965" s="1" t="s">
        <v>832</v>
      </c>
      <c r="C2965" s="230">
        <v>45921.292361111111</v>
      </c>
      <c r="D2965" s="230">
        <v>45921.292361111111</v>
      </c>
      <c r="E2965" s="230">
        <v>45921.322916666664</v>
      </c>
      <c r="F2965" s="255">
        <f t="shared" si="47"/>
        <v>3.0555555553291924E-2</v>
      </c>
      <c r="G2965" s="1" t="s">
        <v>613</v>
      </c>
      <c r="I2965" s="1" t="s">
        <v>614</v>
      </c>
      <c r="J2965" s="1" t="s">
        <v>615</v>
      </c>
      <c r="K2965" s="1" t="s">
        <v>1341</v>
      </c>
      <c r="L2965" s="1" t="s">
        <v>617</v>
      </c>
      <c r="M2965" s="241" t="s">
        <v>656</v>
      </c>
      <c r="N2965" s="28" t="s">
        <v>1342</v>
      </c>
    </row>
    <row r="2966" spans="1:14">
      <c r="A2966" s="1" t="s">
        <v>844</v>
      </c>
      <c r="B2966" s="1" t="s">
        <v>834</v>
      </c>
      <c r="C2966" s="230">
        <v>45921.292361111111</v>
      </c>
      <c r="D2966" s="230">
        <v>45921.292361111111</v>
      </c>
      <c r="E2966" s="230">
        <v>45921.322916666664</v>
      </c>
      <c r="F2966" s="255">
        <f t="shared" si="47"/>
        <v>3.0555555553291924E-2</v>
      </c>
      <c r="G2966" s="1" t="s">
        <v>613</v>
      </c>
      <c r="I2966" s="1" t="s">
        <v>614</v>
      </c>
      <c r="J2966" s="1" t="s">
        <v>615</v>
      </c>
      <c r="K2966" s="1" t="s">
        <v>1341</v>
      </c>
      <c r="L2966" s="1" t="s">
        <v>617</v>
      </c>
      <c r="M2966" s="241" t="s">
        <v>656</v>
      </c>
      <c r="N2966" s="28" t="s">
        <v>1342</v>
      </c>
    </row>
    <row r="2967" spans="1:14">
      <c r="A2967" s="1" t="s">
        <v>844</v>
      </c>
      <c r="B2967" s="1" t="s">
        <v>836</v>
      </c>
      <c r="C2967" s="230">
        <v>45921.292361111111</v>
      </c>
      <c r="D2967" s="230">
        <v>45921.292361111111</v>
      </c>
      <c r="E2967" s="230">
        <v>45921.322916666664</v>
      </c>
      <c r="F2967" s="255">
        <f t="shared" si="47"/>
        <v>3.0555555553291924E-2</v>
      </c>
      <c r="G2967" s="1" t="s">
        <v>613</v>
      </c>
      <c r="I2967" s="1" t="s">
        <v>614</v>
      </c>
      <c r="J2967" s="1" t="s">
        <v>615</v>
      </c>
      <c r="K2967" s="1" t="s">
        <v>1341</v>
      </c>
      <c r="L2967" s="1" t="s">
        <v>617</v>
      </c>
      <c r="M2967" s="241" t="s">
        <v>656</v>
      </c>
      <c r="N2967" s="28" t="s">
        <v>1342</v>
      </c>
    </row>
    <row r="2968" spans="1:14">
      <c r="A2968" s="1" t="s">
        <v>844</v>
      </c>
      <c r="B2968" s="1" t="s">
        <v>835</v>
      </c>
      <c r="C2968" s="230">
        <v>45921.292361111111</v>
      </c>
      <c r="D2968" s="230">
        <v>45921.292361111111</v>
      </c>
      <c r="E2968" s="230">
        <v>45921.322916666664</v>
      </c>
      <c r="F2968" s="255">
        <f t="shared" si="47"/>
        <v>3.0555555553291924E-2</v>
      </c>
      <c r="G2968" s="1" t="s">
        <v>613</v>
      </c>
      <c r="I2968" s="1" t="s">
        <v>614</v>
      </c>
      <c r="J2968" s="1" t="s">
        <v>615</v>
      </c>
      <c r="K2968" s="1" t="s">
        <v>1341</v>
      </c>
      <c r="L2968" s="1" t="s">
        <v>617</v>
      </c>
      <c r="M2968" s="241" t="s">
        <v>656</v>
      </c>
      <c r="N2968" s="28" t="s">
        <v>1342</v>
      </c>
    </row>
    <row r="2969" spans="1:14">
      <c r="A2969" s="1" t="s">
        <v>845</v>
      </c>
      <c r="B2969" s="1" t="s">
        <v>838</v>
      </c>
      <c r="C2969" s="230">
        <v>45921.292361111111</v>
      </c>
      <c r="D2969" s="230">
        <v>45921.292361111111</v>
      </c>
      <c r="E2969" s="230">
        <v>45921.322916666664</v>
      </c>
      <c r="F2969" s="255">
        <f t="shared" si="47"/>
        <v>3.0555555553291924E-2</v>
      </c>
      <c r="G2969" s="1" t="s">
        <v>613</v>
      </c>
      <c r="I2969" s="1" t="s">
        <v>614</v>
      </c>
      <c r="J2969" s="1" t="s">
        <v>615</v>
      </c>
      <c r="K2969" s="1" t="s">
        <v>1341</v>
      </c>
      <c r="L2969" s="1" t="s">
        <v>617</v>
      </c>
      <c r="M2969" s="241" t="s">
        <v>656</v>
      </c>
      <c r="N2969" s="28" t="s">
        <v>1342</v>
      </c>
    </row>
    <row r="2970" spans="1:14">
      <c r="A2970" s="1" t="s">
        <v>845</v>
      </c>
      <c r="B2970" s="1" t="s">
        <v>840</v>
      </c>
      <c r="C2970" s="230">
        <v>45921.292361111111</v>
      </c>
      <c r="D2970" s="230">
        <v>45921.292361111111</v>
      </c>
      <c r="E2970" s="230">
        <v>45921.322916666664</v>
      </c>
      <c r="F2970" s="255">
        <f t="shared" si="47"/>
        <v>3.0555555553291924E-2</v>
      </c>
      <c r="G2970" s="1" t="s">
        <v>613</v>
      </c>
      <c r="I2970" s="1" t="s">
        <v>614</v>
      </c>
      <c r="J2970" s="1" t="s">
        <v>615</v>
      </c>
      <c r="K2970" s="1" t="s">
        <v>1341</v>
      </c>
      <c r="L2970" s="1" t="s">
        <v>617</v>
      </c>
      <c r="M2970" s="241" t="s">
        <v>656</v>
      </c>
      <c r="N2970" s="28" t="s">
        <v>1342</v>
      </c>
    </row>
    <row r="2971" spans="1:14">
      <c r="A2971" s="1" t="s">
        <v>845</v>
      </c>
      <c r="B2971" s="1" t="s">
        <v>839</v>
      </c>
      <c r="C2971" s="230">
        <v>45921.292361111111</v>
      </c>
      <c r="D2971" s="230">
        <v>45921.292361111111</v>
      </c>
      <c r="E2971" s="230">
        <v>45921.322916666664</v>
      </c>
      <c r="F2971" s="255">
        <f t="shared" si="47"/>
        <v>3.0555555553291924E-2</v>
      </c>
      <c r="G2971" s="1" t="s">
        <v>613</v>
      </c>
      <c r="I2971" s="1" t="s">
        <v>614</v>
      </c>
      <c r="J2971" s="1" t="s">
        <v>615</v>
      </c>
      <c r="K2971" s="1" t="s">
        <v>1341</v>
      </c>
      <c r="L2971" s="1" t="s">
        <v>617</v>
      </c>
      <c r="M2971" s="241" t="s">
        <v>656</v>
      </c>
      <c r="N2971" s="28" t="s">
        <v>1342</v>
      </c>
    </row>
    <row r="2972" spans="1:14">
      <c r="A2972" s="1" t="s">
        <v>643</v>
      </c>
      <c r="B2972" s="1" t="s">
        <v>612</v>
      </c>
      <c r="C2972" s="230">
        <v>45922.392361053244</v>
      </c>
      <c r="D2972" s="230">
        <v>45922.392361053244</v>
      </c>
      <c r="E2972" s="230">
        <v>45922.451388888891</v>
      </c>
      <c r="F2972" s="255">
        <f t="shared" si="47"/>
        <v>5.9027835646702442E-2</v>
      </c>
      <c r="G2972" s="1" t="s">
        <v>613</v>
      </c>
      <c r="I2972" s="1" t="s">
        <v>614</v>
      </c>
      <c r="J2972" s="1" t="s">
        <v>615</v>
      </c>
      <c r="K2972" s="1" t="s">
        <v>1344</v>
      </c>
      <c r="L2972" s="1" t="s">
        <v>617</v>
      </c>
      <c r="M2972" s="241" t="s">
        <v>656</v>
      </c>
      <c r="N2972" s="28" t="s">
        <v>1342</v>
      </c>
    </row>
    <row r="2973" spans="1:14">
      <c r="A2973" s="1" t="s">
        <v>759</v>
      </c>
      <c r="B2973" s="1" t="s">
        <v>612</v>
      </c>
      <c r="C2973" s="230">
        <v>45922.392361053244</v>
      </c>
      <c r="D2973" s="230">
        <v>45922.392361053244</v>
      </c>
      <c r="E2973" s="230">
        <v>45922.451388888891</v>
      </c>
      <c r="F2973" s="255">
        <f t="shared" si="47"/>
        <v>5.9027835646702442E-2</v>
      </c>
      <c r="G2973" s="1" t="s">
        <v>613</v>
      </c>
      <c r="I2973" s="1" t="s">
        <v>614</v>
      </c>
      <c r="J2973" s="1" t="s">
        <v>615</v>
      </c>
      <c r="K2973" s="1" t="s">
        <v>1344</v>
      </c>
      <c r="L2973" s="1" t="s">
        <v>617</v>
      </c>
      <c r="M2973" s="241" t="s">
        <v>656</v>
      </c>
      <c r="N2973" s="28" t="s">
        <v>1342</v>
      </c>
    </row>
    <row r="2974" spans="1:14">
      <c r="A2974" s="1" t="s">
        <v>850</v>
      </c>
      <c r="B2974" s="1" t="s">
        <v>612</v>
      </c>
      <c r="C2974" s="230">
        <v>45922.392361053244</v>
      </c>
      <c r="D2974" s="230">
        <v>45922.392361053244</v>
      </c>
      <c r="E2974" s="230">
        <v>45922.451388888891</v>
      </c>
      <c r="F2974" s="255">
        <f t="shared" si="47"/>
        <v>5.9027835646702442E-2</v>
      </c>
      <c r="G2974" s="1" t="s">
        <v>613</v>
      </c>
      <c r="I2974" s="1" t="s">
        <v>614</v>
      </c>
      <c r="J2974" s="1" t="s">
        <v>615</v>
      </c>
      <c r="K2974" s="1" t="s">
        <v>1344</v>
      </c>
      <c r="L2974" s="1" t="s">
        <v>617</v>
      </c>
      <c r="M2974" s="241" t="s">
        <v>656</v>
      </c>
      <c r="N2974" s="28" t="s">
        <v>1342</v>
      </c>
    </row>
    <row r="2975" spans="1:14" s="211" customFormat="1">
      <c r="A2975" s="225" t="s">
        <v>706</v>
      </c>
      <c r="B2975" s="227" t="s">
        <v>723</v>
      </c>
      <c r="C2975" s="230">
        <v>45922.392361053244</v>
      </c>
      <c r="D2975" s="230">
        <v>45922.392361053244</v>
      </c>
      <c r="E2975" s="230">
        <v>45922.451388888891</v>
      </c>
      <c r="F2975" s="255">
        <f t="shared" si="47"/>
        <v>5.9027835646702442E-2</v>
      </c>
      <c r="G2975" s="1" t="s">
        <v>613</v>
      </c>
      <c r="H2975" s="1"/>
      <c r="I2975" s="1" t="s">
        <v>614</v>
      </c>
      <c r="J2975" s="1" t="s">
        <v>615</v>
      </c>
      <c r="K2975" s="1" t="s">
        <v>1344</v>
      </c>
      <c r="L2975" s="1" t="s">
        <v>617</v>
      </c>
      <c r="M2975" s="241" t="s">
        <v>656</v>
      </c>
      <c r="N2975" s="28" t="s">
        <v>1342</v>
      </c>
    </row>
    <row r="2976" spans="1:14">
      <c r="A2976" s="225" t="s">
        <v>706</v>
      </c>
      <c r="B2976" s="227" t="s">
        <v>717</v>
      </c>
      <c r="C2976" s="230">
        <v>45922.392361053244</v>
      </c>
      <c r="D2976" s="230">
        <v>45922.392361053244</v>
      </c>
      <c r="E2976" s="230">
        <v>45922.451388888891</v>
      </c>
      <c r="F2976" s="255">
        <f t="shared" si="47"/>
        <v>5.9027835646702442E-2</v>
      </c>
      <c r="G2976" s="1" t="s">
        <v>613</v>
      </c>
      <c r="I2976" s="1" t="s">
        <v>614</v>
      </c>
      <c r="J2976" s="1" t="s">
        <v>615</v>
      </c>
      <c r="K2976" s="1" t="s">
        <v>1344</v>
      </c>
      <c r="L2976" s="1" t="s">
        <v>617</v>
      </c>
      <c r="M2976" s="241" t="s">
        <v>656</v>
      </c>
      <c r="N2976" s="28" t="s">
        <v>1342</v>
      </c>
    </row>
    <row r="2977" spans="1:14">
      <c r="A2977" s="225" t="s">
        <v>706</v>
      </c>
      <c r="B2977" s="227" t="s">
        <v>728</v>
      </c>
      <c r="C2977" s="230">
        <v>45922.392361053244</v>
      </c>
      <c r="D2977" s="230">
        <v>45922.392361053244</v>
      </c>
      <c r="E2977" s="230">
        <v>45922.451388888891</v>
      </c>
      <c r="F2977" s="255">
        <f t="shared" ref="F2977:F3040" si="48">E2977-D2977</f>
        <v>5.9027835646702442E-2</v>
      </c>
      <c r="G2977" s="1" t="s">
        <v>613</v>
      </c>
      <c r="I2977" s="1" t="s">
        <v>614</v>
      </c>
      <c r="J2977" s="1" t="s">
        <v>615</v>
      </c>
      <c r="K2977" s="1" t="s">
        <v>1344</v>
      </c>
      <c r="L2977" s="1" t="s">
        <v>617</v>
      </c>
      <c r="M2977" s="241" t="s">
        <v>656</v>
      </c>
      <c r="N2977" s="28" t="s">
        <v>1342</v>
      </c>
    </row>
    <row r="2978" spans="1:14">
      <c r="A2978" s="225" t="s">
        <v>706</v>
      </c>
      <c r="B2978" s="227" t="s">
        <v>713</v>
      </c>
      <c r="C2978" s="230">
        <v>45922.392361053244</v>
      </c>
      <c r="D2978" s="230">
        <v>45922.392361053244</v>
      </c>
      <c r="E2978" s="230">
        <v>45922.451388888891</v>
      </c>
      <c r="F2978" s="255">
        <f t="shared" si="48"/>
        <v>5.9027835646702442E-2</v>
      </c>
      <c r="G2978" s="1" t="s">
        <v>613</v>
      </c>
      <c r="I2978" s="1" t="s">
        <v>614</v>
      </c>
      <c r="J2978" s="1" t="s">
        <v>615</v>
      </c>
      <c r="K2978" s="1" t="s">
        <v>1344</v>
      </c>
      <c r="L2978" s="1" t="s">
        <v>617</v>
      </c>
      <c r="M2978" s="241" t="s">
        <v>656</v>
      </c>
      <c r="N2978" s="28" t="s">
        <v>1342</v>
      </c>
    </row>
    <row r="2979" spans="1:14">
      <c r="A2979" s="225" t="s">
        <v>706</v>
      </c>
      <c r="B2979" s="227" t="s">
        <v>716</v>
      </c>
      <c r="C2979" s="230">
        <v>45922.392361053244</v>
      </c>
      <c r="D2979" s="230">
        <v>45922.392361053244</v>
      </c>
      <c r="E2979" s="230">
        <v>45922.451388888891</v>
      </c>
      <c r="F2979" s="255">
        <f t="shared" si="48"/>
        <v>5.9027835646702442E-2</v>
      </c>
      <c r="G2979" s="1" t="s">
        <v>613</v>
      </c>
      <c r="I2979" s="1" t="s">
        <v>614</v>
      </c>
      <c r="J2979" s="1" t="s">
        <v>615</v>
      </c>
      <c r="K2979" s="1" t="s">
        <v>1344</v>
      </c>
      <c r="L2979" s="1" t="s">
        <v>617</v>
      </c>
      <c r="M2979" s="241" t="s">
        <v>656</v>
      </c>
      <c r="N2979" s="28" t="s">
        <v>1342</v>
      </c>
    </row>
    <row r="2980" spans="1:14">
      <c r="A2980" s="225" t="s">
        <v>706</v>
      </c>
      <c r="B2980" s="227" t="s">
        <v>724</v>
      </c>
      <c r="C2980" s="230">
        <v>45922.392361053244</v>
      </c>
      <c r="D2980" s="230">
        <v>45922.392361053244</v>
      </c>
      <c r="E2980" s="230">
        <v>45922.451388888891</v>
      </c>
      <c r="F2980" s="255">
        <f t="shared" si="48"/>
        <v>5.9027835646702442E-2</v>
      </c>
      <c r="G2980" s="1" t="s">
        <v>613</v>
      </c>
      <c r="I2980" s="1" t="s">
        <v>614</v>
      </c>
      <c r="J2980" s="1" t="s">
        <v>615</v>
      </c>
      <c r="K2980" s="1" t="s">
        <v>1344</v>
      </c>
      <c r="L2980" s="1" t="s">
        <v>617</v>
      </c>
      <c r="M2980" s="241" t="s">
        <v>656</v>
      </c>
      <c r="N2980" s="28" t="s">
        <v>1342</v>
      </c>
    </row>
    <row r="2981" spans="1:14">
      <c r="A2981" s="225" t="s">
        <v>706</v>
      </c>
      <c r="B2981" s="227" t="s">
        <v>721</v>
      </c>
      <c r="C2981" s="230">
        <v>45922.392361053244</v>
      </c>
      <c r="D2981" s="230">
        <v>45922.392361053244</v>
      </c>
      <c r="E2981" s="230">
        <v>45922.451388888891</v>
      </c>
      <c r="F2981" s="255">
        <f t="shared" si="48"/>
        <v>5.9027835646702442E-2</v>
      </c>
      <c r="G2981" s="1" t="s">
        <v>613</v>
      </c>
      <c r="I2981" s="1" t="s">
        <v>614</v>
      </c>
      <c r="J2981" s="1" t="s">
        <v>615</v>
      </c>
      <c r="K2981" s="1" t="s">
        <v>1344</v>
      </c>
      <c r="L2981" s="1" t="s">
        <v>617</v>
      </c>
      <c r="M2981" s="241" t="s">
        <v>656</v>
      </c>
      <c r="N2981" s="28" t="s">
        <v>1342</v>
      </c>
    </row>
    <row r="2982" spans="1:14">
      <c r="A2982" s="225" t="s">
        <v>706</v>
      </c>
      <c r="B2982" s="227" t="s">
        <v>715</v>
      </c>
      <c r="C2982" s="230">
        <v>45922.392361053244</v>
      </c>
      <c r="D2982" s="230">
        <v>45922.392361053244</v>
      </c>
      <c r="E2982" s="230">
        <v>45922.451388888891</v>
      </c>
      <c r="F2982" s="255">
        <f t="shared" si="48"/>
        <v>5.9027835646702442E-2</v>
      </c>
      <c r="G2982" s="1" t="s">
        <v>613</v>
      </c>
      <c r="I2982" s="1" t="s">
        <v>614</v>
      </c>
      <c r="J2982" s="1" t="s">
        <v>615</v>
      </c>
      <c r="K2982" s="1" t="s">
        <v>1344</v>
      </c>
      <c r="L2982" s="1" t="s">
        <v>617</v>
      </c>
      <c r="M2982" s="241" t="s">
        <v>656</v>
      </c>
      <c r="N2982" s="28" t="s">
        <v>1342</v>
      </c>
    </row>
    <row r="2983" spans="1:14">
      <c r="A2983" s="225" t="s">
        <v>706</v>
      </c>
      <c r="B2983" s="1" t="s">
        <v>727</v>
      </c>
      <c r="C2983" s="230">
        <v>45922.392361053244</v>
      </c>
      <c r="D2983" s="230">
        <v>45922.392361053244</v>
      </c>
      <c r="E2983" s="230">
        <v>45922.451388888891</v>
      </c>
      <c r="F2983" s="255">
        <f t="shared" si="48"/>
        <v>5.9027835646702442E-2</v>
      </c>
      <c r="G2983" s="1" t="s">
        <v>613</v>
      </c>
      <c r="I2983" s="1" t="s">
        <v>614</v>
      </c>
      <c r="J2983" s="1" t="s">
        <v>615</v>
      </c>
      <c r="K2983" s="1" t="s">
        <v>1344</v>
      </c>
      <c r="L2983" s="1" t="s">
        <v>617</v>
      </c>
      <c r="M2983" s="241" t="s">
        <v>656</v>
      </c>
      <c r="N2983" s="28" t="s">
        <v>1342</v>
      </c>
    </row>
    <row r="2984" spans="1:14">
      <c r="A2984" s="225" t="s">
        <v>706</v>
      </c>
      <c r="B2984" s="227" t="s">
        <v>725</v>
      </c>
      <c r="C2984" s="230">
        <v>45922.392361053244</v>
      </c>
      <c r="D2984" s="230">
        <v>45922.392361053244</v>
      </c>
      <c r="E2984" s="230">
        <v>45922.451388888891</v>
      </c>
      <c r="F2984" s="255">
        <f t="shared" si="48"/>
        <v>5.9027835646702442E-2</v>
      </c>
      <c r="G2984" s="1" t="s">
        <v>613</v>
      </c>
      <c r="I2984" s="1" t="s">
        <v>614</v>
      </c>
      <c r="J2984" s="1" t="s">
        <v>615</v>
      </c>
      <c r="K2984" s="1" t="s">
        <v>1344</v>
      </c>
      <c r="L2984" s="1" t="s">
        <v>617</v>
      </c>
      <c r="M2984" s="241" t="s">
        <v>656</v>
      </c>
      <c r="N2984" s="28" t="s">
        <v>1342</v>
      </c>
    </row>
    <row r="2985" spans="1:14">
      <c r="A2985" s="225" t="s">
        <v>706</v>
      </c>
      <c r="B2985" s="222" t="s">
        <v>714</v>
      </c>
      <c r="C2985" s="230">
        <v>45922.392361053244</v>
      </c>
      <c r="D2985" s="230">
        <v>45922.392361053244</v>
      </c>
      <c r="E2985" s="230">
        <v>45922.451388888891</v>
      </c>
      <c r="F2985" s="255">
        <f t="shared" si="48"/>
        <v>5.9027835646702442E-2</v>
      </c>
      <c r="G2985" s="1" t="s">
        <v>613</v>
      </c>
      <c r="I2985" s="1" t="s">
        <v>614</v>
      </c>
      <c r="J2985" s="1" t="s">
        <v>615</v>
      </c>
      <c r="K2985" s="1" t="s">
        <v>1344</v>
      </c>
      <c r="L2985" s="1" t="s">
        <v>617</v>
      </c>
      <c r="M2985" s="241" t="s">
        <v>656</v>
      </c>
      <c r="N2985" s="28" t="s">
        <v>1342</v>
      </c>
    </row>
    <row r="2986" spans="1:14">
      <c r="A2986" s="225" t="s">
        <v>706</v>
      </c>
      <c r="B2986" s="222" t="s">
        <v>718</v>
      </c>
      <c r="C2986" s="230">
        <v>45922.392361053244</v>
      </c>
      <c r="D2986" s="230">
        <v>45922.392361053244</v>
      </c>
      <c r="E2986" s="230">
        <v>45922.451388888891</v>
      </c>
      <c r="F2986" s="255">
        <f t="shared" si="48"/>
        <v>5.9027835646702442E-2</v>
      </c>
      <c r="G2986" s="1" t="s">
        <v>613</v>
      </c>
      <c r="I2986" s="1" t="s">
        <v>614</v>
      </c>
      <c r="J2986" s="1" t="s">
        <v>615</v>
      </c>
      <c r="K2986" s="1" t="s">
        <v>1344</v>
      </c>
      <c r="L2986" s="1" t="s">
        <v>617</v>
      </c>
      <c r="M2986" s="241" t="s">
        <v>656</v>
      </c>
      <c r="N2986" s="28" t="s">
        <v>1342</v>
      </c>
    </row>
    <row r="2987" spans="1:14">
      <c r="A2987" s="225" t="s">
        <v>706</v>
      </c>
      <c r="B2987" s="123" t="s">
        <v>722</v>
      </c>
      <c r="C2987" s="230">
        <v>45922.392361053244</v>
      </c>
      <c r="D2987" s="230">
        <v>45922.392361053244</v>
      </c>
      <c r="E2987" s="230">
        <v>45922.451388888891</v>
      </c>
      <c r="F2987" s="255">
        <f t="shared" si="48"/>
        <v>5.9027835646702442E-2</v>
      </c>
      <c r="G2987" s="1" t="s">
        <v>613</v>
      </c>
      <c r="I2987" s="1" t="s">
        <v>614</v>
      </c>
      <c r="J2987" s="1" t="s">
        <v>615</v>
      </c>
      <c r="K2987" s="1" t="s">
        <v>1344</v>
      </c>
      <c r="L2987" s="1" t="s">
        <v>617</v>
      </c>
      <c r="M2987" s="241" t="s">
        <v>656</v>
      </c>
      <c r="N2987" s="28" t="s">
        <v>1342</v>
      </c>
    </row>
    <row r="2988" spans="1:14">
      <c r="A2988" s="225" t="s">
        <v>706</v>
      </c>
      <c r="B2988" s="123" t="s">
        <v>707</v>
      </c>
      <c r="C2988" s="230">
        <v>45922.392361053244</v>
      </c>
      <c r="D2988" s="230">
        <v>45922.392361053244</v>
      </c>
      <c r="E2988" s="230">
        <v>45922.451388888891</v>
      </c>
      <c r="F2988" s="255">
        <f t="shared" si="48"/>
        <v>5.9027835646702442E-2</v>
      </c>
      <c r="G2988" s="1" t="s">
        <v>613</v>
      </c>
      <c r="I2988" s="1" t="s">
        <v>614</v>
      </c>
      <c r="J2988" s="1" t="s">
        <v>615</v>
      </c>
      <c r="K2988" s="1" t="s">
        <v>1344</v>
      </c>
      <c r="L2988" s="1" t="s">
        <v>617</v>
      </c>
      <c r="M2988" s="241" t="s">
        <v>656</v>
      </c>
      <c r="N2988" s="28" t="s">
        <v>1342</v>
      </c>
    </row>
    <row r="2989" spans="1:14">
      <c r="A2989" s="225" t="s">
        <v>706</v>
      </c>
      <c r="B2989" s="123" t="s">
        <v>712</v>
      </c>
      <c r="C2989" s="230">
        <v>45922.392361053244</v>
      </c>
      <c r="D2989" s="230">
        <v>45922.392361053244</v>
      </c>
      <c r="E2989" s="230">
        <v>45922.451388888891</v>
      </c>
      <c r="F2989" s="255">
        <f t="shared" si="48"/>
        <v>5.9027835646702442E-2</v>
      </c>
      <c r="G2989" s="1" t="s">
        <v>613</v>
      </c>
      <c r="I2989" s="1" t="s">
        <v>614</v>
      </c>
      <c r="J2989" s="1" t="s">
        <v>615</v>
      </c>
      <c r="K2989" s="1" t="s">
        <v>1344</v>
      </c>
      <c r="L2989" s="1" t="s">
        <v>617</v>
      </c>
      <c r="M2989" s="241" t="s">
        <v>656</v>
      </c>
      <c r="N2989" s="28" t="s">
        <v>1342</v>
      </c>
    </row>
    <row r="2990" spans="1:14">
      <c r="A2990" s="225" t="s">
        <v>706</v>
      </c>
      <c r="B2990" s="123" t="s">
        <v>719</v>
      </c>
      <c r="C2990" s="230">
        <v>45922.392361053244</v>
      </c>
      <c r="D2990" s="230">
        <v>45922.392361053244</v>
      </c>
      <c r="E2990" s="230">
        <v>45922.451388888891</v>
      </c>
      <c r="F2990" s="255">
        <f t="shared" si="48"/>
        <v>5.9027835646702442E-2</v>
      </c>
      <c r="G2990" s="1" t="s">
        <v>613</v>
      </c>
      <c r="I2990" s="1" t="s">
        <v>614</v>
      </c>
      <c r="J2990" s="1" t="s">
        <v>615</v>
      </c>
      <c r="K2990" s="1" t="s">
        <v>1344</v>
      </c>
      <c r="L2990" s="1" t="s">
        <v>617</v>
      </c>
      <c r="M2990" s="241" t="s">
        <v>656</v>
      </c>
      <c r="N2990" s="28" t="s">
        <v>1342</v>
      </c>
    </row>
    <row r="2991" spans="1:14">
      <c r="A2991" s="225" t="s">
        <v>706</v>
      </c>
      <c r="B2991" s="123" t="s">
        <v>726</v>
      </c>
      <c r="C2991" s="230">
        <v>45922.392361053244</v>
      </c>
      <c r="D2991" s="230">
        <v>45922.392361053244</v>
      </c>
      <c r="E2991" s="230">
        <v>45922.451388888891</v>
      </c>
      <c r="F2991" s="255">
        <f t="shared" si="48"/>
        <v>5.9027835646702442E-2</v>
      </c>
      <c r="G2991" s="1" t="s">
        <v>613</v>
      </c>
      <c r="I2991" s="1" t="s">
        <v>614</v>
      </c>
      <c r="J2991" s="1" t="s">
        <v>615</v>
      </c>
      <c r="K2991" s="1" t="s">
        <v>1344</v>
      </c>
      <c r="L2991" s="1" t="s">
        <v>617</v>
      </c>
      <c r="M2991" s="241" t="s">
        <v>656</v>
      </c>
      <c r="N2991" s="28" t="s">
        <v>1342</v>
      </c>
    </row>
    <row r="2992" spans="1:14">
      <c r="A2992" s="225" t="s">
        <v>706</v>
      </c>
      <c r="B2992" s="123" t="s">
        <v>720</v>
      </c>
      <c r="C2992" s="230">
        <v>45922.392361053244</v>
      </c>
      <c r="D2992" s="230">
        <v>45922.392361053244</v>
      </c>
      <c r="E2992" s="230">
        <v>45922.451388888891</v>
      </c>
      <c r="F2992" s="255">
        <f t="shared" si="48"/>
        <v>5.9027835646702442E-2</v>
      </c>
      <c r="G2992" s="1" t="s">
        <v>613</v>
      </c>
      <c r="I2992" s="1" t="s">
        <v>614</v>
      </c>
      <c r="J2992" s="1" t="s">
        <v>615</v>
      </c>
      <c r="K2992" s="1" t="s">
        <v>1344</v>
      </c>
      <c r="L2992" s="1" t="s">
        <v>617</v>
      </c>
      <c r="M2992" s="241" t="s">
        <v>656</v>
      </c>
      <c r="N2992" s="28" t="s">
        <v>1342</v>
      </c>
    </row>
    <row r="2993" spans="1:14">
      <c r="A2993" s="225" t="s">
        <v>748</v>
      </c>
      <c r="B2993" s="227" t="s">
        <v>749</v>
      </c>
      <c r="C2993" s="230">
        <v>45922.392361053244</v>
      </c>
      <c r="D2993" s="230">
        <v>45922.392361053244</v>
      </c>
      <c r="E2993" s="230">
        <v>45922.451388888891</v>
      </c>
      <c r="F2993" s="255">
        <f t="shared" si="48"/>
        <v>5.9027835646702442E-2</v>
      </c>
      <c r="G2993" s="1" t="s">
        <v>613</v>
      </c>
      <c r="I2993" s="1" t="s">
        <v>614</v>
      </c>
      <c r="J2993" s="1" t="s">
        <v>615</v>
      </c>
      <c r="K2993" s="1" t="s">
        <v>1344</v>
      </c>
      <c r="L2993" s="1" t="s">
        <v>617</v>
      </c>
      <c r="M2993" s="241" t="s">
        <v>656</v>
      </c>
      <c r="N2993" s="28" t="s">
        <v>1342</v>
      </c>
    </row>
    <row r="2994" spans="1:14">
      <c r="A2994" s="225" t="s">
        <v>748</v>
      </c>
      <c r="B2994" s="227" t="s">
        <v>754</v>
      </c>
      <c r="C2994" s="230">
        <v>45922.392361053244</v>
      </c>
      <c r="D2994" s="230">
        <v>45922.392361053244</v>
      </c>
      <c r="E2994" s="230">
        <v>45922.451388888891</v>
      </c>
      <c r="F2994" s="255">
        <f t="shared" si="48"/>
        <v>5.9027835646702442E-2</v>
      </c>
      <c r="G2994" s="1" t="s">
        <v>613</v>
      </c>
      <c r="I2994" s="1" t="s">
        <v>614</v>
      </c>
      <c r="J2994" s="1" t="s">
        <v>615</v>
      </c>
      <c r="K2994" s="1" t="s">
        <v>1344</v>
      </c>
      <c r="L2994" s="1" t="s">
        <v>617</v>
      </c>
      <c r="M2994" s="241" t="s">
        <v>656</v>
      </c>
      <c r="N2994" s="28" t="s">
        <v>1342</v>
      </c>
    </row>
    <row r="2995" spans="1:14">
      <c r="A2995" s="225" t="s">
        <v>748</v>
      </c>
      <c r="B2995" s="227" t="s">
        <v>755</v>
      </c>
      <c r="C2995" s="230">
        <v>45922.392361053244</v>
      </c>
      <c r="D2995" s="230">
        <v>45922.392361053244</v>
      </c>
      <c r="E2995" s="230">
        <v>45922.451388888891</v>
      </c>
      <c r="F2995" s="255">
        <f t="shared" si="48"/>
        <v>5.9027835646702442E-2</v>
      </c>
      <c r="G2995" s="1" t="s">
        <v>613</v>
      </c>
      <c r="I2995" s="1" t="s">
        <v>614</v>
      </c>
      <c r="J2995" s="1" t="s">
        <v>615</v>
      </c>
      <c r="K2995" s="1" t="s">
        <v>1344</v>
      </c>
      <c r="L2995" s="1" t="s">
        <v>617</v>
      </c>
      <c r="M2995" s="241" t="s">
        <v>656</v>
      </c>
      <c r="N2995" s="28" t="s">
        <v>1342</v>
      </c>
    </row>
    <row r="2996" spans="1:14">
      <c r="A2996" s="225" t="s">
        <v>748</v>
      </c>
      <c r="B2996" s="227" t="s">
        <v>728</v>
      </c>
      <c r="C2996" s="230">
        <v>45922.392361053244</v>
      </c>
      <c r="D2996" s="230">
        <v>45922.392361053244</v>
      </c>
      <c r="E2996" s="230">
        <v>45922.451388888891</v>
      </c>
      <c r="F2996" s="255">
        <f t="shared" si="48"/>
        <v>5.9027835646702442E-2</v>
      </c>
      <c r="G2996" s="1" t="s">
        <v>613</v>
      </c>
      <c r="I2996" s="1" t="s">
        <v>614</v>
      </c>
      <c r="J2996" s="1" t="s">
        <v>615</v>
      </c>
      <c r="K2996" s="1" t="s">
        <v>1344</v>
      </c>
      <c r="L2996" s="1" t="s">
        <v>617</v>
      </c>
      <c r="M2996" s="241" t="s">
        <v>656</v>
      </c>
      <c r="N2996" s="28" t="s">
        <v>1342</v>
      </c>
    </row>
    <row r="2997" spans="1:14">
      <c r="A2997" s="225" t="s">
        <v>748</v>
      </c>
      <c r="B2997" s="227" t="s">
        <v>756</v>
      </c>
      <c r="C2997" s="230">
        <v>45922.392361053244</v>
      </c>
      <c r="D2997" s="230">
        <v>45922.392361053244</v>
      </c>
      <c r="E2997" s="230">
        <v>45922.451388888891</v>
      </c>
      <c r="F2997" s="255">
        <f t="shared" si="48"/>
        <v>5.9027835646702442E-2</v>
      </c>
      <c r="G2997" s="1" t="s">
        <v>613</v>
      </c>
      <c r="I2997" s="1" t="s">
        <v>614</v>
      </c>
      <c r="J2997" s="1" t="s">
        <v>615</v>
      </c>
      <c r="K2997" s="1" t="s">
        <v>1344</v>
      </c>
      <c r="L2997" s="1" t="s">
        <v>617</v>
      </c>
      <c r="M2997" s="241" t="s">
        <v>656</v>
      </c>
      <c r="N2997" s="28" t="s">
        <v>1342</v>
      </c>
    </row>
    <row r="2998" spans="1:14">
      <c r="A2998" s="225" t="s">
        <v>748</v>
      </c>
      <c r="B2998" s="227" t="s">
        <v>757</v>
      </c>
      <c r="C2998" s="230">
        <v>45922.392361053244</v>
      </c>
      <c r="D2998" s="230">
        <v>45922.392361053244</v>
      </c>
      <c r="E2998" s="230">
        <v>45922.451388888891</v>
      </c>
      <c r="F2998" s="255">
        <f t="shared" si="48"/>
        <v>5.9027835646702442E-2</v>
      </c>
      <c r="G2998" s="1" t="s">
        <v>613</v>
      </c>
      <c r="I2998" s="1" t="s">
        <v>614</v>
      </c>
      <c r="J2998" s="1" t="s">
        <v>615</v>
      </c>
      <c r="K2998" s="1" t="s">
        <v>1344</v>
      </c>
      <c r="L2998" s="1" t="s">
        <v>617</v>
      </c>
      <c r="M2998" s="241" t="s">
        <v>656</v>
      </c>
      <c r="N2998" s="28" t="s">
        <v>1342</v>
      </c>
    </row>
    <row r="2999" spans="1:14">
      <c r="A2999" s="225" t="s">
        <v>748</v>
      </c>
      <c r="B2999" s="227" t="s">
        <v>758</v>
      </c>
      <c r="C2999" s="230">
        <v>45922.392361053244</v>
      </c>
      <c r="D2999" s="230">
        <v>45922.392361053244</v>
      </c>
      <c r="E2999" s="230">
        <v>45922.451388888891</v>
      </c>
      <c r="F2999" s="255">
        <f t="shared" si="48"/>
        <v>5.9027835646702442E-2</v>
      </c>
      <c r="G2999" s="1" t="s">
        <v>613</v>
      </c>
      <c r="I2999" s="1" t="s">
        <v>614</v>
      </c>
      <c r="J2999" s="1" t="s">
        <v>615</v>
      </c>
      <c r="K2999" s="1" t="s">
        <v>1344</v>
      </c>
      <c r="L2999" s="1" t="s">
        <v>617</v>
      </c>
      <c r="M2999" s="241" t="s">
        <v>656</v>
      </c>
      <c r="N2999" s="28" t="s">
        <v>1342</v>
      </c>
    </row>
    <row r="3000" spans="1:14">
      <c r="A3000" s="227" t="s">
        <v>960</v>
      </c>
      <c r="B3000" s="123" t="s">
        <v>961</v>
      </c>
      <c r="C3000" s="230">
        <v>45922.392361053244</v>
      </c>
      <c r="D3000" s="230">
        <v>45922.392361053244</v>
      </c>
      <c r="E3000" s="230">
        <v>45922.451388888891</v>
      </c>
      <c r="F3000" s="255">
        <f t="shared" si="48"/>
        <v>5.9027835646702442E-2</v>
      </c>
      <c r="G3000" s="1" t="s">
        <v>613</v>
      </c>
      <c r="I3000" s="1" t="s">
        <v>614</v>
      </c>
      <c r="J3000" s="1" t="s">
        <v>615</v>
      </c>
      <c r="K3000" s="1" t="s">
        <v>1344</v>
      </c>
      <c r="L3000" s="1" t="s">
        <v>617</v>
      </c>
      <c r="M3000" s="241" t="s">
        <v>656</v>
      </c>
      <c r="N3000" s="28" t="s">
        <v>1342</v>
      </c>
    </row>
    <row r="3001" spans="1:14">
      <c r="A3001" s="227" t="s">
        <v>960</v>
      </c>
      <c r="B3001" s="123" t="s">
        <v>962</v>
      </c>
      <c r="C3001" s="230">
        <v>45922.392361053244</v>
      </c>
      <c r="D3001" s="230">
        <v>45922.392361053244</v>
      </c>
      <c r="E3001" s="230">
        <v>45922.451388888891</v>
      </c>
      <c r="F3001" s="255">
        <f t="shared" si="48"/>
        <v>5.9027835646702442E-2</v>
      </c>
      <c r="G3001" s="1" t="s">
        <v>613</v>
      </c>
      <c r="I3001" s="1" t="s">
        <v>614</v>
      </c>
      <c r="J3001" s="1" t="s">
        <v>615</v>
      </c>
      <c r="K3001" s="1" t="s">
        <v>1344</v>
      </c>
      <c r="L3001" s="1" t="s">
        <v>617</v>
      </c>
      <c r="M3001" s="241" t="s">
        <v>656</v>
      </c>
      <c r="N3001" s="28" t="s">
        <v>1342</v>
      </c>
    </row>
    <row r="3002" spans="1:14">
      <c r="A3002" s="227" t="s">
        <v>960</v>
      </c>
      <c r="B3002" s="123" t="s">
        <v>963</v>
      </c>
      <c r="C3002" s="230">
        <v>45922.392361053244</v>
      </c>
      <c r="D3002" s="230">
        <v>45922.392361053244</v>
      </c>
      <c r="E3002" s="230">
        <v>45922.451388888891</v>
      </c>
      <c r="F3002" s="255">
        <f t="shared" si="48"/>
        <v>5.9027835646702442E-2</v>
      </c>
      <c r="G3002" s="1" t="s">
        <v>613</v>
      </c>
      <c r="I3002" s="1" t="s">
        <v>614</v>
      </c>
      <c r="J3002" s="1" t="s">
        <v>615</v>
      </c>
      <c r="K3002" s="1" t="s">
        <v>1344</v>
      </c>
      <c r="L3002" s="1" t="s">
        <v>617</v>
      </c>
      <c r="M3002" s="241" t="s">
        <v>656</v>
      </c>
      <c r="N3002" s="28" t="s">
        <v>1342</v>
      </c>
    </row>
    <row r="3003" spans="1:14">
      <c r="A3003" s="227" t="s">
        <v>960</v>
      </c>
      <c r="B3003" s="246" t="s">
        <v>964</v>
      </c>
      <c r="C3003" s="230">
        <v>45922.392361053244</v>
      </c>
      <c r="D3003" s="230">
        <v>45922.392361053244</v>
      </c>
      <c r="E3003" s="230">
        <v>45922.451388888891</v>
      </c>
      <c r="F3003" s="255">
        <f t="shared" si="48"/>
        <v>5.9027835646702442E-2</v>
      </c>
      <c r="G3003" s="1" t="s">
        <v>613</v>
      </c>
      <c r="I3003" s="1" t="s">
        <v>614</v>
      </c>
      <c r="J3003" s="1" t="s">
        <v>615</v>
      </c>
      <c r="K3003" s="1" t="s">
        <v>1344</v>
      </c>
      <c r="L3003" s="1" t="s">
        <v>617</v>
      </c>
      <c r="M3003" s="241" t="s">
        <v>656</v>
      </c>
      <c r="N3003" s="28" t="s">
        <v>1342</v>
      </c>
    </row>
    <row r="3004" spans="1:14">
      <c r="A3004" s="225" t="s">
        <v>965</v>
      </c>
      <c r="B3004" s="123" t="s">
        <v>966</v>
      </c>
      <c r="C3004" s="230">
        <v>45922.392361053244</v>
      </c>
      <c r="D3004" s="230">
        <v>45922.392361053244</v>
      </c>
      <c r="E3004" s="230">
        <v>45922.451388888891</v>
      </c>
      <c r="F3004" s="255">
        <f t="shared" si="48"/>
        <v>5.9027835646702442E-2</v>
      </c>
      <c r="G3004" s="1" t="s">
        <v>613</v>
      </c>
      <c r="I3004" s="1" t="s">
        <v>614</v>
      </c>
      <c r="J3004" s="1" t="s">
        <v>615</v>
      </c>
      <c r="K3004" s="1" t="s">
        <v>1344</v>
      </c>
      <c r="L3004" s="1" t="s">
        <v>617</v>
      </c>
      <c r="M3004" s="241" t="s">
        <v>656</v>
      </c>
      <c r="N3004" s="28" t="s">
        <v>1342</v>
      </c>
    </row>
    <row r="3005" spans="1:14">
      <c r="A3005" s="225" t="s">
        <v>965</v>
      </c>
      <c r="B3005" s="123" t="s">
        <v>967</v>
      </c>
      <c r="C3005" s="230">
        <v>45922.392361053244</v>
      </c>
      <c r="D3005" s="230">
        <v>45922.392361053244</v>
      </c>
      <c r="E3005" s="230">
        <v>45922.451388888891</v>
      </c>
      <c r="F3005" s="255">
        <f t="shared" si="48"/>
        <v>5.9027835646702442E-2</v>
      </c>
      <c r="G3005" s="1" t="s">
        <v>613</v>
      </c>
      <c r="I3005" s="1" t="s">
        <v>614</v>
      </c>
      <c r="J3005" s="1" t="s">
        <v>615</v>
      </c>
      <c r="K3005" s="1" t="s">
        <v>1344</v>
      </c>
      <c r="L3005" s="1" t="s">
        <v>617</v>
      </c>
      <c r="M3005" s="241" t="s">
        <v>656</v>
      </c>
      <c r="N3005" s="28" t="s">
        <v>1342</v>
      </c>
    </row>
    <row r="3006" spans="1:14">
      <c r="A3006" s="225" t="s">
        <v>965</v>
      </c>
      <c r="B3006" s="123" t="s">
        <v>968</v>
      </c>
      <c r="C3006" s="230">
        <v>45922.392361053244</v>
      </c>
      <c r="D3006" s="230">
        <v>45922.392361053244</v>
      </c>
      <c r="E3006" s="230">
        <v>45922.451388888891</v>
      </c>
      <c r="F3006" s="255">
        <f t="shared" si="48"/>
        <v>5.9027835646702442E-2</v>
      </c>
      <c r="G3006" s="1" t="s">
        <v>613</v>
      </c>
      <c r="I3006" s="1" t="s">
        <v>614</v>
      </c>
      <c r="J3006" s="1" t="s">
        <v>615</v>
      </c>
      <c r="K3006" s="1" t="s">
        <v>1344</v>
      </c>
      <c r="L3006" s="1" t="s">
        <v>617</v>
      </c>
      <c r="M3006" s="241" t="s">
        <v>656</v>
      </c>
      <c r="N3006" s="28" t="s">
        <v>1342</v>
      </c>
    </row>
    <row r="3007" spans="1:14">
      <c r="A3007" s="225" t="s">
        <v>965</v>
      </c>
      <c r="B3007" s="123" t="s">
        <v>969</v>
      </c>
      <c r="C3007" s="230">
        <v>45922.392361053244</v>
      </c>
      <c r="D3007" s="230">
        <v>45922.392361053244</v>
      </c>
      <c r="E3007" s="230">
        <v>45922.451388888891</v>
      </c>
      <c r="F3007" s="255">
        <f t="shared" si="48"/>
        <v>5.9027835646702442E-2</v>
      </c>
      <c r="G3007" s="1" t="s">
        <v>613</v>
      </c>
      <c r="I3007" s="1" t="s">
        <v>614</v>
      </c>
      <c r="J3007" s="1" t="s">
        <v>615</v>
      </c>
      <c r="K3007" s="1" t="s">
        <v>1344</v>
      </c>
      <c r="L3007" s="1" t="s">
        <v>617</v>
      </c>
      <c r="M3007" s="241" t="s">
        <v>656</v>
      </c>
      <c r="N3007" s="28" t="s">
        <v>1342</v>
      </c>
    </row>
    <row r="3008" spans="1:14">
      <c r="A3008" s="1" t="s">
        <v>862</v>
      </c>
      <c r="B3008" s="1" t="s">
        <v>612</v>
      </c>
      <c r="C3008" s="230">
        <v>45922.392361111109</v>
      </c>
      <c r="D3008" s="230">
        <v>45922.392361111109</v>
      </c>
      <c r="E3008" s="230">
        <v>45922.451388888891</v>
      </c>
      <c r="F3008" s="255">
        <f t="shared" si="48"/>
        <v>5.9027777781011537E-2</v>
      </c>
      <c r="G3008" s="1" t="s">
        <v>613</v>
      </c>
      <c r="I3008" s="1" t="s">
        <v>614</v>
      </c>
      <c r="J3008" s="1" t="s">
        <v>615</v>
      </c>
      <c r="K3008" s="1" t="s">
        <v>1344</v>
      </c>
      <c r="L3008" s="1" t="s">
        <v>617</v>
      </c>
      <c r="M3008" s="241" t="s">
        <v>656</v>
      </c>
      <c r="N3008" s="28" t="s">
        <v>1342</v>
      </c>
    </row>
    <row r="3009" spans="1:14">
      <c r="A3009" s="1" t="s">
        <v>870</v>
      </c>
      <c r="B3009" s="1" t="s">
        <v>612</v>
      </c>
      <c r="C3009" s="230">
        <v>45922.392361111109</v>
      </c>
      <c r="D3009" s="230">
        <v>45922.392361111109</v>
      </c>
      <c r="E3009" s="230">
        <v>45922.451388888891</v>
      </c>
      <c r="F3009" s="255">
        <f t="shared" si="48"/>
        <v>5.9027777781011537E-2</v>
      </c>
      <c r="G3009" s="1" t="s">
        <v>613</v>
      </c>
      <c r="I3009" s="1" t="s">
        <v>614</v>
      </c>
      <c r="J3009" s="1" t="s">
        <v>615</v>
      </c>
      <c r="K3009" s="1" t="s">
        <v>1344</v>
      </c>
      <c r="L3009" s="1" t="s">
        <v>617</v>
      </c>
      <c r="M3009" s="241" t="s">
        <v>656</v>
      </c>
      <c r="N3009" s="28" t="s">
        <v>1342</v>
      </c>
    </row>
    <row r="3010" spans="1:14">
      <c r="A3010" s="225" t="s">
        <v>650</v>
      </c>
      <c r="B3010" s="1" t="s">
        <v>651</v>
      </c>
      <c r="C3010" s="230">
        <v>45922.430555555555</v>
      </c>
      <c r="D3010" s="230">
        <v>45922.430555555555</v>
      </c>
      <c r="E3010" s="230">
        <v>45922.459027777775</v>
      </c>
      <c r="F3010" s="255">
        <f t="shared" si="48"/>
        <v>2.8472222220443655E-2</v>
      </c>
      <c r="G3010" s="1" t="s">
        <v>613</v>
      </c>
      <c r="I3010" s="1" t="s">
        <v>614</v>
      </c>
      <c r="J3010" s="1" t="s">
        <v>615</v>
      </c>
      <c r="K3010" s="1" t="s">
        <v>1344</v>
      </c>
      <c r="L3010" s="1" t="s">
        <v>617</v>
      </c>
      <c r="M3010" s="241" t="s">
        <v>656</v>
      </c>
      <c r="N3010" s="28" t="s">
        <v>1342</v>
      </c>
    </row>
    <row r="3011" spans="1:14">
      <c r="A3011" s="225" t="s">
        <v>650</v>
      </c>
      <c r="B3011" s="1" t="s">
        <v>658</v>
      </c>
      <c r="C3011" s="230">
        <v>45922.430555555555</v>
      </c>
      <c r="D3011" s="230">
        <v>45922.430555555555</v>
      </c>
      <c r="E3011" s="230">
        <v>45922.459027777775</v>
      </c>
      <c r="F3011" s="255">
        <f t="shared" si="48"/>
        <v>2.8472222220443655E-2</v>
      </c>
      <c r="G3011" s="1" t="s">
        <v>613</v>
      </c>
      <c r="I3011" s="1" t="s">
        <v>614</v>
      </c>
      <c r="J3011" s="1" t="s">
        <v>615</v>
      </c>
      <c r="K3011" s="1" t="s">
        <v>1344</v>
      </c>
      <c r="L3011" s="1" t="s">
        <v>617</v>
      </c>
      <c r="M3011" s="241" t="s">
        <v>656</v>
      </c>
      <c r="N3011" s="28" t="s">
        <v>1342</v>
      </c>
    </row>
    <row r="3012" spans="1:14">
      <c r="A3012" s="225" t="s">
        <v>650</v>
      </c>
      <c r="B3012" s="1" t="s">
        <v>622</v>
      </c>
      <c r="C3012" s="230">
        <v>45922.430555555555</v>
      </c>
      <c r="D3012" s="230">
        <v>45922.430555555555</v>
      </c>
      <c r="E3012" s="230">
        <v>45922.459027777775</v>
      </c>
      <c r="F3012" s="255">
        <f t="shared" si="48"/>
        <v>2.8472222220443655E-2</v>
      </c>
      <c r="G3012" s="1" t="s">
        <v>613</v>
      </c>
      <c r="I3012" s="1" t="s">
        <v>614</v>
      </c>
      <c r="J3012" s="1" t="s">
        <v>615</v>
      </c>
      <c r="K3012" s="1" t="s">
        <v>1344</v>
      </c>
      <c r="L3012" s="1" t="s">
        <v>617</v>
      </c>
      <c r="M3012" s="241" t="s">
        <v>656</v>
      </c>
      <c r="N3012" s="28" t="s">
        <v>1342</v>
      </c>
    </row>
    <row r="3013" spans="1:14">
      <c r="A3013" s="225" t="s">
        <v>650</v>
      </c>
      <c r="B3013" s="1" t="s">
        <v>659</v>
      </c>
      <c r="C3013" s="230">
        <v>45922.430555555555</v>
      </c>
      <c r="D3013" s="230">
        <v>45922.430555555555</v>
      </c>
      <c r="E3013" s="230">
        <v>45922.459027777775</v>
      </c>
      <c r="F3013" s="255">
        <f t="shared" si="48"/>
        <v>2.8472222220443655E-2</v>
      </c>
      <c r="G3013" s="1" t="s">
        <v>613</v>
      </c>
      <c r="I3013" s="1" t="s">
        <v>614</v>
      </c>
      <c r="J3013" s="1" t="s">
        <v>615</v>
      </c>
      <c r="K3013" s="1" t="s">
        <v>1344</v>
      </c>
      <c r="L3013" s="1" t="s">
        <v>617</v>
      </c>
      <c r="M3013" s="241" t="s">
        <v>656</v>
      </c>
      <c r="N3013" s="28" t="s">
        <v>1342</v>
      </c>
    </row>
    <row r="3014" spans="1:14">
      <c r="A3014" s="225" t="s">
        <v>650</v>
      </c>
      <c r="B3014" s="1" t="s">
        <v>660</v>
      </c>
      <c r="C3014" s="230">
        <v>45922.430555555555</v>
      </c>
      <c r="D3014" s="230">
        <v>45922.430555555555</v>
      </c>
      <c r="E3014" s="230">
        <v>45922.459027777775</v>
      </c>
      <c r="F3014" s="255">
        <f t="shared" si="48"/>
        <v>2.8472222220443655E-2</v>
      </c>
      <c r="G3014" s="1" t="s">
        <v>613</v>
      </c>
      <c r="I3014" s="1" t="s">
        <v>614</v>
      </c>
      <c r="J3014" s="1" t="s">
        <v>615</v>
      </c>
      <c r="K3014" s="1" t="s">
        <v>1344</v>
      </c>
      <c r="L3014" s="1" t="s">
        <v>617</v>
      </c>
      <c r="M3014" s="241" t="s">
        <v>656</v>
      </c>
      <c r="N3014" s="28" t="s">
        <v>1342</v>
      </c>
    </row>
    <row r="3015" spans="1:14">
      <c r="A3015" s="225" t="s">
        <v>661</v>
      </c>
      <c r="B3015" s="1" t="s">
        <v>662</v>
      </c>
      <c r="C3015" s="230">
        <v>45922.430555555555</v>
      </c>
      <c r="D3015" s="230">
        <v>45922.430555555555</v>
      </c>
      <c r="E3015" s="230">
        <v>45922.459027777775</v>
      </c>
      <c r="F3015" s="255">
        <f t="shared" si="48"/>
        <v>2.8472222220443655E-2</v>
      </c>
      <c r="G3015" s="1" t="s">
        <v>613</v>
      </c>
      <c r="I3015" s="1" t="s">
        <v>614</v>
      </c>
      <c r="J3015" s="1" t="s">
        <v>615</v>
      </c>
      <c r="K3015" s="1" t="s">
        <v>1344</v>
      </c>
      <c r="L3015" s="1" t="s">
        <v>617</v>
      </c>
      <c r="M3015" s="241" t="s">
        <v>656</v>
      </c>
      <c r="N3015" s="28" t="s">
        <v>1342</v>
      </c>
    </row>
    <row r="3016" spans="1:14">
      <c r="A3016" s="225" t="s">
        <v>661</v>
      </c>
      <c r="B3016" s="1" t="s">
        <v>663</v>
      </c>
      <c r="C3016" s="230">
        <v>45922.430555555555</v>
      </c>
      <c r="D3016" s="230">
        <v>45922.430555555555</v>
      </c>
      <c r="E3016" s="230">
        <v>45922.459027777775</v>
      </c>
      <c r="F3016" s="255">
        <f t="shared" si="48"/>
        <v>2.8472222220443655E-2</v>
      </c>
      <c r="G3016" s="1" t="s">
        <v>613</v>
      </c>
      <c r="I3016" s="1" t="s">
        <v>614</v>
      </c>
      <c r="J3016" s="1" t="s">
        <v>615</v>
      </c>
      <c r="K3016" s="1" t="s">
        <v>1344</v>
      </c>
      <c r="L3016" s="1" t="s">
        <v>617</v>
      </c>
      <c r="M3016" s="241" t="s">
        <v>656</v>
      </c>
      <c r="N3016" s="28" t="s">
        <v>1342</v>
      </c>
    </row>
    <row r="3017" spans="1:14">
      <c r="A3017" s="225" t="s">
        <v>661</v>
      </c>
      <c r="B3017" s="1" t="s">
        <v>621</v>
      </c>
      <c r="C3017" s="230">
        <v>45922.430555555555</v>
      </c>
      <c r="D3017" s="230">
        <v>45922.430555555555</v>
      </c>
      <c r="E3017" s="230">
        <v>45922.459027777775</v>
      </c>
      <c r="F3017" s="255">
        <f t="shared" si="48"/>
        <v>2.8472222220443655E-2</v>
      </c>
      <c r="G3017" s="1" t="s">
        <v>613</v>
      </c>
      <c r="I3017" s="1" t="s">
        <v>614</v>
      </c>
      <c r="J3017" s="1" t="s">
        <v>615</v>
      </c>
      <c r="K3017" s="1" t="s">
        <v>1344</v>
      </c>
      <c r="L3017" s="1" t="s">
        <v>617</v>
      </c>
      <c r="M3017" s="241" t="s">
        <v>656</v>
      </c>
      <c r="N3017" s="28" t="s">
        <v>1342</v>
      </c>
    </row>
    <row r="3018" spans="1:14">
      <c r="A3018" s="1" t="s">
        <v>844</v>
      </c>
      <c r="B3018" s="1" t="s">
        <v>833</v>
      </c>
      <c r="C3018" s="230">
        <v>45922.52847222222</v>
      </c>
      <c r="D3018" s="230">
        <v>45922.52847222222</v>
      </c>
      <c r="E3018" s="230">
        <v>45923.368055555555</v>
      </c>
      <c r="F3018" s="255">
        <f t="shared" si="48"/>
        <v>0.83958333333430346</v>
      </c>
      <c r="G3018" s="1" t="s">
        <v>708</v>
      </c>
      <c r="I3018" s="1" t="s">
        <v>598</v>
      </c>
      <c r="J3018" s="1" t="s">
        <v>598</v>
      </c>
      <c r="K3018" s="123" t="s">
        <v>1336</v>
      </c>
      <c r="L3018" s="1" t="s">
        <v>627</v>
      </c>
      <c r="M3018" s="28" t="s">
        <v>710</v>
      </c>
      <c r="N3018" s="28" t="s">
        <v>1337</v>
      </c>
    </row>
    <row r="3019" spans="1:14">
      <c r="A3019" s="1" t="s">
        <v>844</v>
      </c>
      <c r="B3019" s="1" t="s">
        <v>832</v>
      </c>
      <c r="C3019" s="230">
        <v>45922.52847222222</v>
      </c>
      <c r="D3019" s="230">
        <v>45922.52847222222</v>
      </c>
      <c r="E3019" s="230">
        <v>45923.368055555555</v>
      </c>
      <c r="F3019" s="255">
        <f t="shared" si="48"/>
        <v>0.83958333333430346</v>
      </c>
      <c r="G3019" s="1" t="s">
        <v>708</v>
      </c>
      <c r="I3019" s="1" t="s">
        <v>598</v>
      </c>
      <c r="J3019" s="1" t="s">
        <v>598</v>
      </c>
      <c r="K3019" s="123" t="s">
        <v>1336</v>
      </c>
      <c r="L3019" s="1" t="s">
        <v>627</v>
      </c>
      <c r="M3019" s="28" t="s">
        <v>710</v>
      </c>
      <c r="N3019" s="28" t="s">
        <v>1337</v>
      </c>
    </row>
    <row r="3020" spans="1:14">
      <c r="A3020" s="1" t="s">
        <v>844</v>
      </c>
      <c r="B3020" s="1" t="s">
        <v>834</v>
      </c>
      <c r="C3020" s="230">
        <v>45922.52847222222</v>
      </c>
      <c r="D3020" s="230">
        <v>45922.52847222222</v>
      </c>
      <c r="E3020" s="230">
        <v>45923.368055555555</v>
      </c>
      <c r="F3020" s="255">
        <f t="shared" si="48"/>
        <v>0.83958333333430346</v>
      </c>
      <c r="G3020" s="1" t="s">
        <v>708</v>
      </c>
      <c r="I3020" s="1" t="s">
        <v>598</v>
      </c>
      <c r="J3020" s="1" t="s">
        <v>598</v>
      </c>
      <c r="K3020" s="123" t="s">
        <v>1336</v>
      </c>
      <c r="L3020" s="1" t="s">
        <v>627</v>
      </c>
      <c r="M3020" s="28" t="s">
        <v>710</v>
      </c>
      <c r="N3020" s="28" t="s">
        <v>1337</v>
      </c>
    </row>
    <row r="3021" spans="1:14">
      <c r="A3021" s="1" t="s">
        <v>844</v>
      </c>
      <c r="B3021" s="1" t="s">
        <v>836</v>
      </c>
      <c r="C3021" s="230">
        <v>45922.52847222222</v>
      </c>
      <c r="D3021" s="230">
        <v>45922.52847222222</v>
      </c>
      <c r="E3021" s="230">
        <v>45923.368055555555</v>
      </c>
      <c r="F3021" s="255">
        <f t="shared" si="48"/>
        <v>0.83958333333430346</v>
      </c>
      <c r="G3021" s="1" t="s">
        <v>708</v>
      </c>
      <c r="I3021" s="1" t="s">
        <v>598</v>
      </c>
      <c r="J3021" s="1" t="s">
        <v>598</v>
      </c>
      <c r="K3021" s="123" t="s">
        <v>1336</v>
      </c>
      <c r="L3021" s="1" t="s">
        <v>627</v>
      </c>
      <c r="M3021" s="28" t="s">
        <v>710</v>
      </c>
      <c r="N3021" s="28" t="s">
        <v>1337</v>
      </c>
    </row>
    <row r="3022" spans="1:14">
      <c r="A3022" s="1" t="s">
        <v>844</v>
      </c>
      <c r="B3022" s="1" t="s">
        <v>835</v>
      </c>
      <c r="C3022" s="230">
        <v>45922.52847222222</v>
      </c>
      <c r="D3022" s="230">
        <v>45922.52847222222</v>
      </c>
      <c r="E3022" s="230">
        <v>45923.368055555555</v>
      </c>
      <c r="F3022" s="255">
        <f t="shared" si="48"/>
        <v>0.83958333333430346</v>
      </c>
      <c r="G3022" s="1" t="s">
        <v>708</v>
      </c>
      <c r="I3022" s="1" t="s">
        <v>598</v>
      </c>
      <c r="J3022" s="1" t="s">
        <v>598</v>
      </c>
      <c r="K3022" s="123" t="s">
        <v>1336</v>
      </c>
      <c r="L3022" s="1" t="s">
        <v>627</v>
      </c>
      <c r="M3022" s="28" t="s">
        <v>710</v>
      </c>
      <c r="N3022" s="28" t="s">
        <v>1337</v>
      </c>
    </row>
    <row r="3023" spans="1:14">
      <c r="A3023" s="1" t="s">
        <v>1036</v>
      </c>
      <c r="B3023" s="1" t="s">
        <v>651</v>
      </c>
      <c r="C3023" s="230">
        <v>45922.625</v>
      </c>
      <c r="D3023" s="230">
        <v>45922.625</v>
      </c>
      <c r="E3023" s="230">
        <v>45924.515277777777</v>
      </c>
      <c r="F3023" s="255">
        <f t="shared" si="48"/>
        <v>1.890277777776646</v>
      </c>
      <c r="G3023" s="1" t="s">
        <v>613</v>
      </c>
      <c r="I3023" s="1" t="s">
        <v>614</v>
      </c>
      <c r="J3023" s="1" t="s">
        <v>615</v>
      </c>
      <c r="K3023" s="1" t="s">
        <v>1345</v>
      </c>
      <c r="L3023" s="1" t="s">
        <v>617</v>
      </c>
      <c r="M3023" s="241" t="s">
        <v>656</v>
      </c>
      <c r="N3023" s="28" t="s">
        <v>1346</v>
      </c>
    </row>
    <row r="3024" spans="1:14">
      <c r="A3024" s="1" t="s">
        <v>1036</v>
      </c>
      <c r="B3024" s="1" t="s">
        <v>658</v>
      </c>
      <c r="C3024" s="230">
        <v>45922.625</v>
      </c>
      <c r="D3024" s="230">
        <v>45922.625</v>
      </c>
      <c r="E3024" s="230">
        <v>45924.515277777777</v>
      </c>
      <c r="F3024" s="255">
        <f t="shared" si="48"/>
        <v>1.890277777776646</v>
      </c>
      <c r="G3024" s="1" t="s">
        <v>613</v>
      </c>
      <c r="I3024" s="1" t="s">
        <v>614</v>
      </c>
      <c r="J3024" s="1" t="s">
        <v>615</v>
      </c>
      <c r="K3024" s="1" t="s">
        <v>1345</v>
      </c>
      <c r="L3024" s="1" t="s">
        <v>617</v>
      </c>
      <c r="M3024" s="241" t="s">
        <v>656</v>
      </c>
      <c r="N3024" s="28" t="s">
        <v>1346</v>
      </c>
    </row>
    <row r="3025" spans="1:14">
      <c r="A3025" s="1" t="s">
        <v>1036</v>
      </c>
      <c r="B3025" s="1" t="s">
        <v>622</v>
      </c>
      <c r="C3025" s="230">
        <v>45922.625</v>
      </c>
      <c r="D3025" s="230">
        <v>45922.625</v>
      </c>
      <c r="E3025" s="230">
        <v>45924.515277777777</v>
      </c>
      <c r="F3025" s="255">
        <f t="shared" si="48"/>
        <v>1.890277777776646</v>
      </c>
      <c r="G3025" s="1" t="s">
        <v>613</v>
      </c>
      <c r="I3025" s="1" t="s">
        <v>614</v>
      </c>
      <c r="J3025" s="1" t="s">
        <v>615</v>
      </c>
      <c r="K3025" s="1" t="s">
        <v>1345</v>
      </c>
      <c r="L3025" s="1" t="s">
        <v>617</v>
      </c>
      <c r="M3025" s="241" t="s">
        <v>656</v>
      </c>
      <c r="N3025" s="28" t="s">
        <v>1346</v>
      </c>
    </row>
    <row r="3026" spans="1:14">
      <c r="A3026" s="1" t="s">
        <v>1036</v>
      </c>
      <c r="B3026" s="1" t="s">
        <v>659</v>
      </c>
      <c r="C3026" s="230">
        <v>45922.625</v>
      </c>
      <c r="D3026" s="230">
        <v>45922.625</v>
      </c>
      <c r="E3026" s="230">
        <v>45924.515277777777</v>
      </c>
      <c r="F3026" s="255">
        <f t="shared" si="48"/>
        <v>1.890277777776646</v>
      </c>
      <c r="G3026" s="1" t="s">
        <v>613</v>
      </c>
      <c r="I3026" s="1" t="s">
        <v>614</v>
      </c>
      <c r="J3026" s="1" t="s">
        <v>615</v>
      </c>
      <c r="K3026" s="1" t="s">
        <v>1345</v>
      </c>
      <c r="L3026" s="1" t="s">
        <v>617</v>
      </c>
      <c r="M3026" s="241" t="s">
        <v>656</v>
      </c>
      <c r="N3026" s="28" t="s">
        <v>1346</v>
      </c>
    </row>
    <row r="3027" spans="1:14">
      <c r="A3027" s="225" t="s">
        <v>729</v>
      </c>
      <c r="B3027" s="231" t="s">
        <v>730</v>
      </c>
      <c r="C3027" s="230">
        <v>45922.642361111109</v>
      </c>
      <c r="D3027" s="230">
        <v>45922.642361111109</v>
      </c>
      <c r="E3027" s="230">
        <v>45922.677083333336</v>
      </c>
      <c r="F3027" s="255">
        <f t="shared" si="48"/>
        <v>3.4722222226264421E-2</v>
      </c>
      <c r="G3027" s="1" t="s">
        <v>613</v>
      </c>
      <c r="I3027" s="1" t="s">
        <v>614</v>
      </c>
      <c r="J3027" s="1" t="s">
        <v>615</v>
      </c>
      <c r="K3027" s="1" t="s">
        <v>1347</v>
      </c>
      <c r="L3027" s="1" t="s">
        <v>617</v>
      </c>
      <c r="M3027" s="241" t="s">
        <v>656</v>
      </c>
      <c r="N3027" s="28" t="s">
        <v>1348</v>
      </c>
    </row>
    <row r="3028" spans="1:14">
      <c r="A3028" s="225" t="s">
        <v>729</v>
      </c>
      <c r="B3028" s="231" t="s">
        <v>732</v>
      </c>
      <c r="C3028" s="230">
        <v>45922.642361111109</v>
      </c>
      <c r="D3028" s="230">
        <v>45922.642361111109</v>
      </c>
      <c r="E3028" s="230">
        <v>45922.677083333336</v>
      </c>
      <c r="F3028" s="255">
        <f t="shared" si="48"/>
        <v>3.4722222226264421E-2</v>
      </c>
      <c r="G3028" s="1" t="s">
        <v>613</v>
      </c>
      <c r="I3028" s="1" t="s">
        <v>614</v>
      </c>
      <c r="J3028" s="1" t="s">
        <v>615</v>
      </c>
      <c r="K3028" s="1" t="s">
        <v>1347</v>
      </c>
      <c r="L3028" s="1" t="s">
        <v>617</v>
      </c>
      <c r="M3028" s="241" t="s">
        <v>656</v>
      </c>
      <c r="N3028" s="28" t="s">
        <v>1348</v>
      </c>
    </row>
    <row r="3029" spans="1:14">
      <c r="A3029" s="225" t="s">
        <v>729</v>
      </c>
      <c r="B3029" s="231" t="s">
        <v>733</v>
      </c>
      <c r="C3029" s="230">
        <v>45922.642361111109</v>
      </c>
      <c r="D3029" s="230">
        <v>45922.642361111109</v>
      </c>
      <c r="E3029" s="230">
        <v>45922.677083333336</v>
      </c>
      <c r="F3029" s="255">
        <f t="shared" si="48"/>
        <v>3.4722222226264421E-2</v>
      </c>
      <c r="G3029" s="1" t="s">
        <v>613</v>
      </c>
      <c r="I3029" s="1" t="s">
        <v>614</v>
      </c>
      <c r="J3029" s="1" t="s">
        <v>615</v>
      </c>
      <c r="K3029" s="1" t="s">
        <v>1347</v>
      </c>
      <c r="L3029" s="1" t="s">
        <v>617</v>
      </c>
      <c r="M3029" s="241" t="s">
        <v>656</v>
      </c>
      <c r="N3029" s="28" t="s">
        <v>1348</v>
      </c>
    </row>
    <row r="3030" spans="1:14">
      <c r="A3030" s="225" t="s">
        <v>729</v>
      </c>
      <c r="B3030" s="231" t="s">
        <v>734</v>
      </c>
      <c r="C3030" s="230">
        <v>45922.642361111109</v>
      </c>
      <c r="D3030" s="230">
        <v>45922.642361111109</v>
      </c>
      <c r="E3030" s="230">
        <v>45922.677083333336</v>
      </c>
      <c r="F3030" s="255">
        <f t="shared" si="48"/>
        <v>3.4722222226264421E-2</v>
      </c>
      <c r="G3030" s="1" t="s">
        <v>613</v>
      </c>
      <c r="I3030" s="1" t="s">
        <v>614</v>
      </c>
      <c r="J3030" s="1" t="s">
        <v>615</v>
      </c>
      <c r="K3030" s="1" t="s">
        <v>1347</v>
      </c>
      <c r="L3030" s="1" t="s">
        <v>617</v>
      </c>
      <c r="M3030" s="241" t="s">
        <v>656</v>
      </c>
      <c r="N3030" s="28" t="s">
        <v>1348</v>
      </c>
    </row>
    <row r="3031" spans="1:14">
      <c r="A3031" s="225" t="s">
        <v>729</v>
      </c>
      <c r="B3031" s="123" t="s">
        <v>735</v>
      </c>
      <c r="C3031" s="230">
        <v>45922.642361111109</v>
      </c>
      <c r="D3031" s="230">
        <v>45922.642361111109</v>
      </c>
      <c r="E3031" s="230">
        <v>45922.677083333336</v>
      </c>
      <c r="F3031" s="255">
        <f t="shared" si="48"/>
        <v>3.4722222226264421E-2</v>
      </c>
      <c r="G3031" s="1" t="s">
        <v>613</v>
      </c>
      <c r="I3031" s="1" t="s">
        <v>614</v>
      </c>
      <c r="J3031" s="1" t="s">
        <v>615</v>
      </c>
      <c r="K3031" s="1" t="s">
        <v>1347</v>
      </c>
      <c r="L3031" s="1" t="s">
        <v>617</v>
      </c>
      <c r="M3031" s="241" t="s">
        <v>656</v>
      </c>
      <c r="N3031" s="28" t="s">
        <v>1348</v>
      </c>
    </row>
    <row r="3032" spans="1:14">
      <c r="A3032" s="225" t="s">
        <v>729</v>
      </c>
      <c r="B3032" s="123" t="s">
        <v>736</v>
      </c>
      <c r="C3032" s="230">
        <v>45922.642361111109</v>
      </c>
      <c r="D3032" s="230">
        <v>45922.642361111109</v>
      </c>
      <c r="E3032" s="230">
        <v>45922.677083333336</v>
      </c>
      <c r="F3032" s="255">
        <f t="shared" si="48"/>
        <v>3.4722222226264421E-2</v>
      </c>
      <c r="G3032" s="1" t="s">
        <v>613</v>
      </c>
      <c r="I3032" s="1" t="s">
        <v>614</v>
      </c>
      <c r="J3032" s="1" t="s">
        <v>615</v>
      </c>
      <c r="K3032" s="1" t="s">
        <v>1347</v>
      </c>
      <c r="L3032" s="1" t="s">
        <v>617</v>
      </c>
      <c r="M3032" s="241" t="s">
        <v>656</v>
      </c>
      <c r="N3032" s="28" t="s">
        <v>1348</v>
      </c>
    </row>
    <row r="3033" spans="1:14">
      <c r="A3033" s="225" t="s">
        <v>729</v>
      </c>
      <c r="B3033" s="123" t="s">
        <v>737</v>
      </c>
      <c r="C3033" s="230">
        <v>45922.642361111109</v>
      </c>
      <c r="D3033" s="230">
        <v>45922.642361111109</v>
      </c>
      <c r="E3033" s="230">
        <v>45922.677083333336</v>
      </c>
      <c r="F3033" s="255">
        <f t="shared" si="48"/>
        <v>3.4722222226264421E-2</v>
      </c>
      <c r="G3033" s="1" t="s">
        <v>613</v>
      </c>
      <c r="I3033" s="1" t="s">
        <v>614</v>
      </c>
      <c r="J3033" s="1" t="s">
        <v>615</v>
      </c>
      <c r="K3033" s="1" t="s">
        <v>1347</v>
      </c>
      <c r="L3033" s="1" t="s">
        <v>617</v>
      </c>
      <c r="M3033" s="241" t="s">
        <v>656</v>
      </c>
      <c r="N3033" s="28" t="s">
        <v>1348</v>
      </c>
    </row>
    <row r="3034" spans="1:14">
      <c r="A3034" s="225" t="s">
        <v>729</v>
      </c>
      <c r="B3034" s="123" t="s">
        <v>738</v>
      </c>
      <c r="C3034" s="230">
        <v>45922.642361111109</v>
      </c>
      <c r="D3034" s="230">
        <v>45922.642361111109</v>
      </c>
      <c r="E3034" s="230">
        <v>45922.677083333336</v>
      </c>
      <c r="F3034" s="255">
        <f t="shared" si="48"/>
        <v>3.4722222226264421E-2</v>
      </c>
      <c r="G3034" s="1" t="s">
        <v>613</v>
      </c>
      <c r="I3034" s="1" t="s">
        <v>614</v>
      </c>
      <c r="J3034" s="1" t="s">
        <v>615</v>
      </c>
      <c r="K3034" s="1" t="s">
        <v>1347</v>
      </c>
      <c r="L3034" s="1" t="s">
        <v>617</v>
      </c>
      <c r="M3034" s="241" t="s">
        <v>656</v>
      </c>
      <c r="N3034" s="28" t="s">
        <v>1348</v>
      </c>
    </row>
    <row r="3035" spans="1:14">
      <c r="A3035" s="225" t="s">
        <v>729</v>
      </c>
      <c r="B3035" s="123" t="s">
        <v>739</v>
      </c>
      <c r="C3035" s="230">
        <v>45922.642361111109</v>
      </c>
      <c r="D3035" s="230">
        <v>45922.642361111109</v>
      </c>
      <c r="E3035" s="230">
        <v>45922.677083333336</v>
      </c>
      <c r="F3035" s="255">
        <f t="shared" si="48"/>
        <v>3.4722222226264421E-2</v>
      </c>
      <c r="G3035" s="1" t="s">
        <v>613</v>
      </c>
      <c r="I3035" s="1" t="s">
        <v>614</v>
      </c>
      <c r="J3035" s="1" t="s">
        <v>615</v>
      </c>
      <c r="K3035" s="1" t="s">
        <v>1347</v>
      </c>
      <c r="L3035" s="1" t="s">
        <v>617</v>
      </c>
      <c r="M3035" s="241" t="s">
        <v>656</v>
      </c>
      <c r="N3035" s="28" t="s">
        <v>1348</v>
      </c>
    </row>
    <row r="3036" spans="1:14">
      <c r="A3036" s="225" t="s">
        <v>729</v>
      </c>
      <c r="B3036" s="123" t="s">
        <v>740</v>
      </c>
      <c r="C3036" s="230">
        <v>45922.642361111109</v>
      </c>
      <c r="D3036" s="230">
        <v>45922.642361111109</v>
      </c>
      <c r="E3036" s="230">
        <v>45922.677083333336</v>
      </c>
      <c r="F3036" s="255">
        <f t="shared" si="48"/>
        <v>3.4722222226264421E-2</v>
      </c>
      <c r="G3036" s="1" t="s">
        <v>613</v>
      </c>
      <c r="I3036" s="1" t="s">
        <v>614</v>
      </c>
      <c r="J3036" s="1" t="s">
        <v>615</v>
      </c>
      <c r="K3036" s="1" t="s">
        <v>1347</v>
      </c>
      <c r="L3036" s="1" t="s">
        <v>617</v>
      </c>
      <c r="M3036" s="241" t="s">
        <v>656</v>
      </c>
      <c r="N3036" s="28" t="s">
        <v>1348</v>
      </c>
    </row>
    <row r="3037" spans="1:14">
      <c r="A3037" s="225" t="s">
        <v>729</v>
      </c>
      <c r="B3037" s="123" t="s">
        <v>741</v>
      </c>
      <c r="C3037" s="230">
        <v>45922.642361111109</v>
      </c>
      <c r="D3037" s="230">
        <v>45922.642361111109</v>
      </c>
      <c r="E3037" s="230">
        <v>45922.677083333336</v>
      </c>
      <c r="F3037" s="255">
        <f t="shared" si="48"/>
        <v>3.4722222226264421E-2</v>
      </c>
      <c r="G3037" s="1" t="s">
        <v>613</v>
      </c>
      <c r="I3037" s="1" t="s">
        <v>614</v>
      </c>
      <c r="J3037" s="1" t="s">
        <v>615</v>
      </c>
      <c r="K3037" s="1" t="s">
        <v>1347</v>
      </c>
      <c r="L3037" s="1" t="s">
        <v>617</v>
      </c>
      <c r="M3037" s="241" t="s">
        <v>656</v>
      </c>
      <c r="N3037" s="28" t="s">
        <v>1348</v>
      </c>
    </row>
    <row r="3038" spans="1:14">
      <c r="A3038" s="225" t="s">
        <v>729</v>
      </c>
      <c r="B3038" s="123" t="s">
        <v>742</v>
      </c>
      <c r="C3038" s="230">
        <v>45922.642361111109</v>
      </c>
      <c r="D3038" s="230">
        <v>45922.642361111109</v>
      </c>
      <c r="E3038" s="230">
        <v>45922.677083333336</v>
      </c>
      <c r="F3038" s="255">
        <f t="shared" si="48"/>
        <v>3.4722222226264421E-2</v>
      </c>
      <c r="G3038" s="1" t="s">
        <v>613</v>
      </c>
      <c r="I3038" s="1" t="s">
        <v>614</v>
      </c>
      <c r="J3038" s="1" t="s">
        <v>615</v>
      </c>
      <c r="K3038" s="1" t="s">
        <v>1347</v>
      </c>
      <c r="L3038" s="1" t="s">
        <v>617</v>
      </c>
      <c r="M3038" s="241" t="s">
        <v>656</v>
      </c>
      <c r="N3038" s="28" t="s">
        <v>1348</v>
      </c>
    </row>
    <row r="3039" spans="1:14">
      <c r="A3039" s="225" t="s">
        <v>729</v>
      </c>
      <c r="B3039" s="123" t="s">
        <v>743</v>
      </c>
      <c r="C3039" s="230">
        <v>45922.642361111109</v>
      </c>
      <c r="D3039" s="230">
        <v>45922.642361111109</v>
      </c>
      <c r="E3039" s="230">
        <v>45922.677083333336</v>
      </c>
      <c r="F3039" s="255">
        <f t="shared" si="48"/>
        <v>3.4722222226264421E-2</v>
      </c>
      <c r="G3039" s="1" t="s">
        <v>613</v>
      </c>
      <c r="I3039" s="1" t="s">
        <v>614</v>
      </c>
      <c r="J3039" s="1" t="s">
        <v>615</v>
      </c>
      <c r="K3039" s="1" t="s">
        <v>1347</v>
      </c>
      <c r="L3039" s="1" t="s">
        <v>617</v>
      </c>
      <c r="M3039" s="241" t="s">
        <v>656</v>
      </c>
      <c r="N3039" s="28" t="s">
        <v>1348</v>
      </c>
    </row>
    <row r="3040" spans="1:14">
      <c r="A3040" s="225" t="s">
        <v>729</v>
      </c>
      <c r="B3040" s="123" t="s">
        <v>744</v>
      </c>
      <c r="C3040" s="230">
        <v>45922.642361111109</v>
      </c>
      <c r="D3040" s="230">
        <v>45922.642361111109</v>
      </c>
      <c r="E3040" s="230">
        <v>45922.677083333336</v>
      </c>
      <c r="F3040" s="255">
        <f t="shared" si="48"/>
        <v>3.4722222226264421E-2</v>
      </c>
      <c r="G3040" s="1" t="s">
        <v>613</v>
      </c>
      <c r="I3040" s="1" t="s">
        <v>614</v>
      </c>
      <c r="J3040" s="1" t="s">
        <v>615</v>
      </c>
      <c r="K3040" s="1" t="s">
        <v>1347</v>
      </c>
      <c r="L3040" s="1" t="s">
        <v>617</v>
      </c>
      <c r="M3040" s="241" t="s">
        <v>656</v>
      </c>
      <c r="N3040" s="28" t="s">
        <v>1348</v>
      </c>
    </row>
    <row r="3041" spans="1:14">
      <c r="A3041" s="225" t="s">
        <v>729</v>
      </c>
      <c r="B3041" s="123" t="s">
        <v>745</v>
      </c>
      <c r="C3041" s="230">
        <v>45922.642361111109</v>
      </c>
      <c r="D3041" s="230">
        <v>45922.642361111109</v>
      </c>
      <c r="E3041" s="230">
        <v>45922.677083333336</v>
      </c>
      <c r="F3041" s="255">
        <f t="shared" ref="F3041:F3104" si="49">E3041-D3041</f>
        <v>3.4722222226264421E-2</v>
      </c>
      <c r="G3041" s="1" t="s">
        <v>613</v>
      </c>
      <c r="I3041" s="1" t="s">
        <v>614</v>
      </c>
      <c r="J3041" s="1" t="s">
        <v>615</v>
      </c>
      <c r="K3041" s="1" t="s">
        <v>1347</v>
      </c>
      <c r="L3041" s="1" t="s">
        <v>617</v>
      </c>
      <c r="M3041" s="241" t="s">
        <v>656</v>
      </c>
      <c r="N3041" s="28" t="s">
        <v>1348</v>
      </c>
    </row>
    <row r="3042" spans="1:14">
      <c r="A3042" s="225" t="s">
        <v>729</v>
      </c>
      <c r="B3042" s="123" t="s">
        <v>746</v>
      </c>
      <c r="C3042" s="230">
        <v>45922.642361111109</v>
      </c>
      <c r="D3042" s="230">
        <v>45922.642361111109</v>
      </c>
      <c r="E3042" s="230">
        <v>45922.677083333336</v>
      </c>
      <c r="F3042" s="255">
        <f t="shared" si="49"/>
        <v>3.4722222226264421E-2</v>
      </c>
      <c r="G3042" s="1" t="s">
        <v>613</v>
      </c>
      <c r="I3042" s="1" t="s">
        <v>614</v>
      </c>
      <c r="J3042" s="1" t="s">
        <v>615</v>
      </c>
      <c r="K3042" s="1" t="s">
        <v>1347</v>
      </c>
      <c r="L3042" s="1" t="s">
        <v>617</v>
      </c>
      <c r="M3042" s="241" t="s">
        <v>656</v>
      </c>
      <c r="N3042" s="28" t="s">
        <v>1348</v>
      </c>
    </row>
    <row r="3043" spans="1:14">
      <c r="A3043" s="225" t="s">
        <v>729</v>
      </c>
      <c r="B3043" s="123" t="s">
        <v>747</v>
      </c>
      <c r="C3043" s="230">
        <v>45922.642361111109</v>
      </c>
      <c r="D3043" s="230">
        <v>45922.642361111109</v>
      </c>
      <c r="E3043" s="230">
        <v>45922.677083333336</v>
      </c>
      <c r="F3043" s="255">
        <f t="shared" si="49"/>
        <v>3.4722222226264421E-2</v>
      </c>
      <c r="G3043" s="1" t="s">
        <v>613</v>
      </c>
      <c r="I3043" s="1" t="s">
        <v>614</v>
      </c>
      <c r="J3043" s="1" t="s">
        <v>615</v>
      </c>
      <c r="K3043" s="1" t="s">
        <v>1347</v>
      </c>
      <c r="L3043" s="1" t="s">
        <v>617</v>
      </c>
      <c r="M3043" s="241" t="s">
        <v>656</v>
      </c>
      <c r="N3043" s="28" t="s">
        <v>1348</v>
      </c>
    </row>
    <row r="3044" spans="1:14">
      <c r="A3044" s="1" t="s">
        <v>1261</v>
      </c>
      <c r="B3044" s="1" t="s">
        <v>651</v>
      </c>
      <c r="C3044" s="230">
        <v>45923.270833333336</v>
      </c>
      <c r="D3044" s="230">
        <v>45923.270833333336</v>
      </c>
      <c r="E3044" s="230">
        <v>45923.298611111109</v>
      </c>
      <c r="F3044" s="255">
        <f t="shared" si="49"/>
        <v>2.7777777773735579E-2</v>
      </c>
      <c r="G3044" s="1" t="s">
        <v>613</v>
      </c>
      <c r="I3044" s="1" t="s">
        <v>614</v>
      </c>
      <c r="J3044" s="1" t="s">
        <v>615</v>
      </c>
      <c r="K3044" s="1" t="s">
        <v>1349</v>
      </c>
      <c r="L3044" s="1" t="s">
        <v>617</v>
      </c>
      <c r="M3044" s="241" t="s">
        <v>656</v>
      </c>
      <c r="N3044" s="28" t="s">
        <v>1350</v>
      </c>
    </row>
    <row r="3045" spans="1:14">
      <c r="A3045" s="1" t="s">
        <v>1261</v>
      </c>
      <c r="B3045" s="1" t="s">
        <v>658</v>
      </c>
      <c r="C3045" s="230">
        <v>45923.270833333336</v>
      </c>
      <c r="D3045" s="230">
        <v>45923.270833333336</v>
      </c>
      <c r="E3045" s="230">
        <v>45923.298611111109</v>
      </c>
      <c r="F3045" s="255">
        <f t="shared" si="49"/>
        <v>2.7777777773735579E-2</v>
      </c>
      <c r="G3045" s="1" t="s">
        <v>613</v>
      </c>
      <c r="I3045" s="1" t="s">
        <v>614</v>
      </c>
      <c r="J3045" s="1" t="s">
        <v>615</v>
      </c>
      <c r="K3045" s="1" t="s">
        <v>1349</v>
      </c>
      <c r="L3045" s="1" t="s">
        <v>617</v>
      </c>
      <c r="M3045" s="241" t="s">
        <v>656</v>
      </c>
      <c r="N3045" s="28" t="s">
        <v>1350</v>
      </c>
    </row>
    <row r="3046" spans="1:14">
      <c r="A3046" s="1" t="s">
        <v>1261</v>
      </c>
      <c r="B3046" s="1" t="s">
        <v>622</v>
      </c>
      <c r="C3046" s="230">
        <v>45923.270833333336</v>
      </c>
      <c r="D3046" s="230">
        <v>45923.270833333336</v>
      </c>
      <c r="E3046" s="230">
        <v>45923.298611111109</v>
      </c>
      <c r="F3046" s="255">
        <f t="shared" si="49"/>
        <v>2.7777777773735579E-2</v>
      </c>
      <c r="G3046" s="1" t="s">
        <v>613</v>
      </c>
      <c r="I3046" s="1" t="s">
        <v>614</v>
      </c>
      <c r="J3046" s="1" t="s">
        <v>615</v>
      </c>
      <c r="K3046" s="1" t="s">
        <v>1349</v>
      </c>
      <c r="L3046" s="1" t="s">
        <v>617</v>
      </c>
      <c r="M3046" s="241" t="s">
        <v>656</v>
      </c>
      <c r="N3046" s="28" t="s">
        <v>1350</v>
      </c>
    </row>
    <row r="3047" spans="1:14">
      <c r="A3047" s="1" t="s">
        <v>1261</v>
      </c>
      <c r="B3047" s="1" t="s">
        <v>659</v>
      </c>
      <c r="C3047" s="230">
        <v>45923.270833333336</v>
      </c>
      <c r="D3047" s="230">
        <v>45923.270833333336</v>
      </c>
      <c r="E3047" s="230">
        <v>45923.298611111109</v>
      </c>
      <c r="F3047" s="255">
        <f t="shared" si="49"/>
        <v>2.7777777773735579E-2</v>
      </c>
      <c r="G3047" s="1" t="s">
        <v>613</v>
      </c>
      <c r="I3047" s="1" t="s">
        <v>614</v>
      </c>
      <c r="J3047" s="1" t="s">
        <v>615</v>
      </c>
      <c r="K3047" s="1" t="s">
        <v>1349</v>
      </c>
      <c r="L3047" s="1" t="s">
        <v>617</v>
      </c>
      <c r="M3047" s="241" t="s">
        <v>656</v>
      </c>
      <c r="N3047" s="28" t="s">
        <v>1350</v>
      </c>
    </row>
    <row r="3048" spans="1:14">
      <c r="A3048" s="1" t="s">
        <v>1263</v>
      </c>
      <c r="B3048" s="1" t="s">
        <v>651</v>
      </c>
      <c r="C3048" s="230">
        <v>45923.270833333336</v>
      </c>
      <c r="D3048" s="230">
        <v>45923.270833333336</v>
      </c>
      <c r="E3048" s="230">
        <v>45923.298611111109</v>
      </c>
      <c r="F3048" s="255">
        <f t="shared" si="49"/>
        <v>2.7777777773735579E-2</v>
      </c>
      <c r="G3048" s="1" t="s">
        <v>613</v>
      </c>
      <c r="I3048" s="1" t="s">
        <v>614</v>
      </c>
      <c r="J3048" s="1" t="s">
        <v>615</v>
      </c>
      <c r="K3048" s="1" t="s">
        <v>1349</v>
      </c>
      <c r="L3048" s="1" t="s">
        <v>617</v>
      </c>
      <c r="M3048" s="241" t="s">
        <v>656</v>
      </c>
      <c r="N3048" s="28" t="s">
        <v>1350</v>
      </c>
    </row>
    <row r="3049" spans="1:14">
      <c r="A3049" s="1" t="s">
        <v>1263</v>
      </c>
      <c r="B3049" s="1" t="s">
        <v>658</v>
      </c>
      <c r="C3049" s="230">
        <v>45923.270833333336</v>
      </c>
      <c r="D3049" s="230">
        <v>45923.270833333336</v>
      </c>
      <c r="E3049" s="230">
        <v>45923.298611111109</v>
      </c>
      <c r="F3049" s="255">
        <f t="shared" si="49"/>
        <v>2.7777777773735579E-2</v>
      </c>
      <c r="G3049" s="1" t="s">
        <v>613</v>
      </c>
      <c r="I3049" s="1" t="s">
        <v>614</v>
      </c>
      <c r="J3049" s="1" t="s">
        <v>615</v>
      </c>
      <c r="K3049" s="1" t="s">
        <v>1349</v>
      </c>
      <c r="L3049" s="1" t="s">
        <v>617</v>
      </c>
      <c r="M3049" s="241" t="s">
        <v>656</v>
      </c>
      <c r="N3049" s="28" t="s">
        <v>1350</v>
      </c>
    </row>
    <row r="3050" spans="1:14">
      <c r="A3050" s="1" t="s">
        <v>1263</v>
      </c>
      <c r="B3050" s="1" t="s">
        <v>622</v>
      </c>
      <c r="C3050" s="230">
        <v>45923.270833333336</v>
      </c>
      <c r="D3050" s="230">
        <v>45923.270833333336</v>
      </c>
      <c r="E3050" s="230">
        <v>45923.298611111109</v>
      </c>
      <c r="F3050" s="255">
        <f t="shared" si="49"/>
        <v>2.7777777773735579E-2</v>
      </c>
      <c r="G3050" s="1" t="s">
        <v>613</v>
      </c>
      <c r="I3050" s="1" t="s">
        <v>614</v>
      </c>
      <c r="J3050" s="1" t="s">
        <v>615</v>
      </c>
      <c r="K3050" s="1" t="s">
        <v>1349</v>
      </c>
      <c r="L3050" s="1" t="s">
        <v>617</v>
      </c>
      <c r="M3050" s="241" t="s">
        <v>656</v>
      </c>
      <c r="N3050" s="28" t="s">
        <v>1350</v>
      </c>
    </row>
    <row r="3051" spans="1:14">
      <c r="A3051" s="1" t="s">
        <v>1263</v>
      </c>
      <c r="B3051" s="1" t="s">
        <v>659</v>
      </c>
      <c r="C3051" s="230">
        <v>45923.270833333336</v>
      </c>
      <c r="D3051" s="230">
        <v>45923.270833333336</v>
      </c>
      <c r="E3051" s="230">
        <v>45923.298611111109</v>
      </c>
      <c r="F3051" s="255">
        <f t="shared" si="49"/>
        <v>2.7777777773735579E-2</v>
      </c>
      <c r="G3051" s="1" t="s">
        <v>613</v>
      </c>
      <c r="I3051" s="1" t="s">
        <v>614</v>
      </c>
      <c r="J3051" s="1" t="s">
        <v>615</v>
      </c>
      <c r="K3051" s="1" t="s">
        <v>1349</v>
      </c>
      <c r="L3051" s="1" t="s">
        <v>617</v>
      </c>
      <c r="M3051" s="241" t="s">
        <v>656</v>
      </c>
      <c r="N3051" s="28" t="s">
        <v>1350</v>
      </c>
    </row>
    <row r="3052" spans="1:14">
      <c r="A3052" s="1" t="s">
        <v>816</v>
      </c>
      <c r="B3052" s="1" t="s">
        <v>612</v>
      </c>
      <c r="C3052" s="230">
        <v>45923.270833333336</v>
      </c>
      <c r="D3052" s="230">
        <v>45923.270833333336</v>
      </c>
      <c r="E3052" s="230">
        <v>45923.298611111109</v>
      </c>
      <c r="F3052" s="255">
        <f t="shared" si="49"/>
        <v>2.7777777773735579E-2</v>
      </c>
      <c r="G3052" s="1" t="s">
        <v>613</v>
      </c>
      <c r="I3052" s="1" t="s">
        <v>614</v>
      </c>
      <c r="J3052" s="1" t="s">
        <v>615</v>
      </c>
      <c r="K3052" s="1" t="s">
        <v>1349</v>
      </c>
      <c r="L3052" s="1" t="s">
        <v>617</v>
      </c>
      <c r="M3052" s="241" t="s">
        <v>656</v>
      </c>
      <c r="N3052" s="28" t="s">
        <v>1350</v>
      </c>
    </row>
    <row r="3053" spans="1:14">
      <c r="A3053" s="1" t="s">
        <v>816</v>
      </c>
      <c r="B3053" s="1" t="s">
        <v>658</v>
      </c>
      <c r="C3053" s="230">
        <v>45923.270833333336</v>
      </c>
      <c r="D3053" s="230">
        <v>45923.270833333336</v>
      </c>
      <c r="E3053" s="230">
        <v>45923.298611111109</v>
      </c>
      <c r="F3053" s="255">
        <f t="shared" si="49"/>
        <v>2.7777777773735579E-2</v>
      </c>
      <c r="G3053" s="1" t="s">
        <v>613</v>
      </c>
      <c r="I3053" s="1" t="s">
        <v>614</v>
      </c>
      <c r="J3053" s="1" t="s">
        <v>615</v>
      </c>
      <c r="K3053" s="1" t="s">
        <v>1349</v>
      </c>
      <c r="L3053" s="1" t="s">
        <v>617</v>
      </c>
      <c r="M3053" s="241" t="s">
        <v>656</v>
      </c>
      <c r="N3053" s="28" t="s">
        <v>1350</v>
      </c>
    </row>
    <row r="3054" spans="1:14">
      <c r="A3054" s="1" t="s">
        <v>816</v>
      </c>
      <c r="B3054" s="1" t="s">
        <v>622</v>
      </c>
      <c r="C3054" s="230">
        <v>45923.270833333336</v>
      </c>
      <c r="D3054" s="230">
        <v>45923.270833333336</v>
      </c>
      <c r="E3054" s="230">
        <v>45923.298611111109</v>
      </c>
      <c r="F3054" s="255">
        <f t="shared" si="49"/>
        <v>2.7777777773735579E-2</v>
      </c>
      <c r="G3054" s="1" t="s">
        <v>613</v>
      </c>
      <c r="I3054" s="1" t="s">
        <v>614</v>
      </c>
      <c r="J3054" s="1" t="s">
        <v>615</v>
      </c>
      <c r="K3054" s="1" t="s">
        <v>1349</v>
      </c>
      <c r="L3054" s="1" t="s">
        <v>617</v>
      </c>
      <c r="M3054" s="241" t="s">
        <v>656</v>
      </c>
      <c r="N3054" s="28" t="s">
        <v>1350</v>
      </c>
    </row>
    <row r="3055" spans="1:14">
      <c r="A3055" s="1" t="s">
        <v>816</v>
      </c>
      <c r="B3055" s="1" t="s">
        <v>659</v>
      </c>
      <c r="C3055" s="230">
        <v>45923.270833333336</v>
      </c>
      <c r="D3055" s="230">
        <v>45923.270833333336</v>
      </c>
      <c r="E3055" s="230">
        <v>45923.298611111109</v>
      </c>
      <c r="F3055" s="255">
        <f t="shared" si="49"/>
        <v>2.7777777773735579E-2</v>
      </c>
      <c r="G3055" s="1" t="s">
        <v>613</v>
      </c>
      <c r="I3055" s="1" t="s">
        <v>614</v>
      </c>
      <c r="J3055" s="1" t="s">
        <v>615</v>
      </c>
      <c r="K3055" s="1" t="s">
        <v>1349</v>
      </c>
      <c r="L3055" s="1" t="s">
        <v>617</v>
      </c>
      <c r="M3055" s="241" t="s">
        <v>656</v>
      </c>
      <c r="N3055" s="28" t="s">
        <v>1350</v>
      </c>
    </row>
    <row r="3056" spans="1:14">
      <c r="A3056" s="1" t="s">
        <v>1200</v>
      </c>
      <c r="B3056" s="1" t="s">
        <v>651</v>
      </c>
      <c r="C3056" s="230">
        <v>45923.270833333336</v>
      </c>
      <c r="D3056" s="230">
        <v>45923.270833333336</v>
      </c>
      <c r="E3056" s="230">
        <v>45923.298611111109</v>
      </c>
      <c r="F3056" s="255">
        <f t="shared" si="49"/>
        <v>2.7777777773735579E-2</v>
      </c>
      <c r="G3056" s="1" t="s">
        <v>613</v>
      </c>
      <c r="I3056" s="1" t="s">
        <v>614</v>
      </c>
      <c r="J3056" s="1" t="s">
        <v>615</v>
      </c>
      <c r="K3056" s="1" t="s">
        <v>1349</v>
      </c>
      <c r="L3056" s="1" t="s">
        <v>617</v>
      </c>
      <c r="M3056" s="241" t="s">
        <v>656</v>
      </c>
      <c r="N3056" s="28" t="s">
        <v>1350</v>
      </c>
    </row>
    <row r="3057" spans="1:14">
      <c r="A3057" s="1" t="s">
        <v>1200</v>
      </c>
      <c r="B3057" s="1" t="s">
        <v>658</v>
      </c>
      <c r="C3057" s="230">
        <v>45923.270833333336</v>
      </c>
      <c r="D3057" s="230">
        <v>45923.270833333336</v>
      </c>
      <c r="E3057" s="230">
        <v>45923.298611111109</v>
      </c>
      <c r="F3057" s="255">
        <f t="shared" si="49"/>
        <v>2.7777777773735579E-2</v>
      </c>
      <c r="G3057" s="1" t="s">
        <v>613</v>
      </c>
      <c r="I3057" s="1" t="s">
        <v>614</v>
      </c>
      <c r="J3057" s="1" t="s">
        <v>615</v>
      </c>
      <c r="K3057" s="1" t="s">
        <v>1349</v>
      </c>
      <c r="L3057" s="1" t="s">
        <v>617</v>
      </c>
      <c r="M3057" s="241" t="s">
        <v>656</v>
      </c>
      <c r="N3057" s="28" t="s">
        <v>1350</v>
      </c>
    </row>
    <row r="3058" spans="1:14">
      <c r="A3058" s="1" t="s">
        <v>1200</v>
      </c>
      <c r="B3058" s="1" t="s">
        <v>622</v>
      </c>
      <c r="C3058" s="230">
        <v>45923.270833333336</v>
      </c>
      <c r="D3058" s="230">
        <v>45923.270833333336</v>
      </c>
      <c r="E3058" s="230">
        <v>45923.298611111109</v>
      </c>
      <c r="F3058" s="255">
        <f t="shared" si="49"/>
        <v>2.7777777773735579E-2</v>
      </c>
      <c r="G3058" s="1" t="s">
        <v>613</v>
      </c>
      <c r="I3058" s="1" t="s">
        <v>614</v>
      </c>
      <c r="J3058" s="1" t="s">
        <v>615</v>
      </c>
      <c r="K3058" s="1" t="s">
        <v>1349</v>
      </c>
      <c r="L3058" s="1" t="s">
        <v>617</v>
      </c>
      <c r="M3058" s="241" t="s">
        <v>656</v>
      </c>
      <c r="N3058" s="28" t="s">
        <v>1350</v>
      </c>
    </row>
    <row r="3059" spans="1:14">
      <c r="A3059" s="1" t="s">
        <v>1200</v>
      </c>
      <c r="B3059" s="1" t="s">
        <v>659</v>
      </c>
      <c r="C3059" s="230">
        <v>45923.270833333336</v>
      </c>
      <c r="D3059" s="230">
        <v>45923.270833333336</v>
      </c>
      <c r="E3059" s="230">
        <v>45923.298611111109</v>
      </c>
      <c r="F3059" s="255">
        <f t="shared" si="49"/>
        <v>2.7777777773735579E-2</v>
      </c>
      <c r="G3059" s="1" t="s">
        <v>613</v>
      </c>
      <c r="I3059" s="1" t="s">
        <v>614</v>
      </c>
      <c r="J3059" s="1" t="s">
        <v>615</v>
      </c>
      <c r="K3059" s="1" t="s">
        <v>1349</v>
      </c>
      <c r="L3059" s="1" t="s">
        <v>617</v>
      </c>
      <c r="M3059" s="241" t="s">
        <v>656</v>
      </c>
      <c r="N3059" s="28" t="s">
        <v>1350</v>
      </c>
    </row>
    <row r="3060" spans="1:14">
      <c r="A3060" s="1" t="s">
        <v>1204</v>
      </c>
      <c r="B3060" s="1" t="s">
        <v>651</v>
      </c>
      <c r="C3060" s="230">
        <v>45923.270833333336</v>
      </c>
      <c r="D3060" s="230">
        <v>45923.270833333336</v>
      </c>
      <c r="E3060" s="230">
        <v>45923.298611111109</v>
      </c>
      <c r="F3060" s="255">
        <f t="shared" si="49"/>
        <v>2.7777777773735579E-2</v>
      </c>
      <c r="G3060" s="1" t="s">
        <v>613</v>
      </c>
      <c r="I3060" s="1" t="s">
        <v>614</v>
      </c>
      <c r="J3060" s="1" t="s">
        <v>615</v>
      </c>
      <c r="K3060" s="1" t="s">
        <v>1349</v>
      </c>
      <c r="L3060" s="1" t="s">
        <v>617</v>
      </c>
      <c r="M3060" s="241" t="s">
        <v>656</v>
      </c>
      <c r="N3060" s="28" t="s">
        <v>1350</v>
      </c>
    </row>
    <row r="3061" spans="1:14">
      <c r="A3061" s="1" t="s">
        <v>1204</v>
      </c>
      <c r="B3061" s="1" t="s">
        <v>658</v>
      </c>
      <c r="C3061" s="230">
        <v>45923.270833333336</v>
      </c>
      <c r="D3061" s="230">
        <v>45923.270833333336</v>
      </c>
      <c r="E3061" s="230">
        <v>45923.298611111109</v>
      </c>
      <c r="F3061" s="255">
        <f t="shared" si="49"/>
        <v>2.7777777773735579E-2</v>
      </c>
      <c r="G3061" s="1" t="s">
        <v>613</v>
      </c>
      <c r="I3061" s="1" t="s">
        <v>614</v>
      </c>
      <c r="J3061" s="1" t="s">
        <v>615</v>
      </c>
      <c r="K3061" s="1" t="s">
        <v>1349</v>
      </c>
      <c r="L3061" s="1" t="s">
        <v>617</v>
      </c>
      <c r="M3061" s="241" t="s">
        <v>656</v>
      </c>
      <c r="N3061" s="28" t="s">
        <v>1350</v>
      </c>
    </row>
    <row r="3062" spans="1:14">
      <c r="A3062" s="1" t="s">
        <v>1204</v>
      </c>
      <c r="B3062" s="1" t="s">
        <v>622</v>
      </c>
      <c r="C3062" s="230">
        <v>45923.270833333336</v>
      </c>
      <c r="D3062" s="230">
        <v>45923.270833333336</v>
      </c>
      <c r="E3062" s="230">
        <v>45923.298611111109</v>
      </c>
      <c r="F3062" s="255">
        <f t="shared" si="49"/>
        <v>2.7777777773735579E-2</v>
      </c>
      <c r="G3062" s="1" t="s">
        <v>613</v>
      </c>
      <c r="I3062" s="1" t="s">
        <v>614</v>
      </c>
      <c r="J3062" s="1" t="s">
        <v>615</v>
      </c>
      <c r="K3062" s="1" t="s">
        <v>1349</v>
      </c>
      <c r="L3062" s="1" t="s">
        <v>617</v>
      </c>
      <c r="M3062" s="241" t="s">
        <v>656</v>
      </c>
      <c r="N3062" s="28" t="s">
        <v>1350</v>
      </c>
    </row>
    <row r="3063" spans="1:14">
      <c r="A3063" s="1" t="s">
        <v>1204</v>
      </c>
      <c r="B3063" s="1" t="s">
        <v>612</v>
      </c>
      <c r="C3063" s="230">
        <v>45923.270833333336</v>
      </c>
      <c r="D3063" s="230">
        <v>45923.270833333336</v>
      </c>
      <c r="E3063" s="230">
        <v>45923.298611111109</v>
      </c>
      <c r="F3063" s="255">
        <f t="shared" si="49"/>
        <v>2.7777777773735579E-2</v>
      </c>
      <c r="G3063" s="1" t="s">
        <v>613</v>
      </c>
      <c r="I3063" s="1" t="s">
        <v>614</v>
      </c>
      <c r="J3063" s="1" t="s">
        <v>615</v>
      </c>
      <c r="K3063" s="1" t="s">
        <v>1349</v>
      </c>
      <c r="L3063" s="1" t="s">
        <v>617</v>
      </c>
      <c r="M3063" s="241" t="s">
        <v>656</v>
      </c>
      <c r="N3063" s="28" t="s">
        <v>1350</v>
      </c>
    </row>
    <row r="3064" spans="1:14">
      <c r="A3064" s="1" t="s">
        <v>845</v>
      </c>
      <c r="B3064" s="1" t="s">
        <v>838</v>
      </c>
      <c r="C3064" s="230">
        <v>45923.380555555559</v>
      </c>
      <c r="D3064" s="230">
        <v>45923.380555555559</v>
      </c>
      <c r="E3064" s="230">
        <v>45923.711111111108</v>
      </c>
      <c r="F3064" s="255">
        <f t="shared" si="49"/>
        <v>0.33055555554892635</v>
      </c>
      <c r="G3064" s="1" t="s">
        <v>708</v>
      </c>
      <c r="I3064" s="1" t="s">
        <v>598</v>
      </c>
      <c r="J3064" s="1" t="s">
        <v>598</v>
      </c>
      <c r="K3064" s="123" t="s">
        <v>1336</v>
      </c>
      <c r="L3064" s="1" t="s">
        <v>627</v>
      </c>
      <c r="M3064" s="28" t="s">
        <v>710</v>
      </c>
      <c r="N3064" s="28" t="s">
        <v>1337</v>
      </c>
    </row>
    <row r="3065" spans="1:14">
      <c r="A3065" s="1" t="s">
        <v>845</v>
      </c>
      <c r="B3065" s="1" t="s">
        <v>840</v>
      </c>
      <c r="C3065" s="230">
        <v>45923.380555555559</v>
      </c>
      <c r="D3065" s="230">
        <v>45923.380555555559</v>
      </c>
      <c r="E3065" s="230">
        <v>45923.711111111108</v>
      </c>
      <c r="F3065" s="255">
        <f t="shared" si="49"/>
        <v>0.33055555554892635</v>
      </c>
      <c r="G3065" s="1" t="s">
        <v>708</v>
      </c>
      <c r="I3065" s="1" t="s">
        <v>598</v>
      </c>
      <c r="J3065" s="1" t="s">
        <v>598</v>
      </c>
      <c r="K3065" s="123" t="s">
        <v>1336</v>
      </c>
      <c r="L3065" s="1" t="s">
        <v>627</v>
      </c>
      <c r="M3065" s="28" t="s">
        <v>710</v>
      </c>
      <c r="N3065" s="28" t="s">
        <v>1337</v>
      </c>
    </row>
    <row r="3066" spans="1:14">
      <c r="A3066" s="1" t="s">
        <v>845</v>
      </c>
      <c r="B3066" s="1" t="s">
        <v>839</v>
      </c>
      <c r="C3066" s="230">
        <v>45923.380555555559</v>
      </c>
      <c r="D3066" s="230">
        <v>45923.380555555559</v>
      </c>
      <c r="E3066" s="230">
        <v>45923.711111111108</v>
      </c>
      <c r="F3066" s="255">
        <f t="shared" si="49"/>
        <v>0.33055555554892635</v>
      </c>
      <c r="G3066" s="1" t="s">
        <v>708</v>
      </c>
      <c r="I3066" s="1" t="s">
        <v>598</v>
      </c>
      <c r="J3066" s="1" t="s">
        <v>598</v>
      </c>
      <c r="K3066" s="123" t="s">
        <v>1336</v>
      </c>
      <c r="L3066" s="1" t="s">
        <v>627</v>
      </c>
      <c r="M3066" s="28" t="s">
        <v>710</v>
      </c>
      <c r="N3066" s="28" t="s">
        <v>1337</v>
      </c>
    </row>
    <row r="3067" spans="1:14">
      <c r="A3067" s="102" t="s">
        <v>863</v>
      </c>
      <c r="B3067" s="102" t="s">
        <v>914</v>
      </c>
      <c r="C3067" s="230">
        <v>45923.546527777777</v>
      </c>
      <c r="D3067" s="230">
        <v>45923.546527777777</v>
      </c>
      <c r="E3067" s="230">
        <v>45923.576388888891</v>
      </c>
      <c r="F3067" s="224">
        <f t="shared" si="49"/>
        <v>2.9861111113859806E-2</v>
      </c>
      <c r="G3067" s="1" t="s">
        <v>613</v>
      </c>
      <c r="I3067" s="1" t="s">
        <v>750</v>
      </c>
      <c r="J3067" s="1" t="s">
        <v>275</v>
      </c>
      <c r="K3067" s="1" t="s">
        <v>1228</v>
      </c>
      <c r="L3067" s="1" t="s">
        <v>1089</v>
      </c>
      <c r="M3067" s="241" t="s">
        <v>618</v>
      </c>
      <c r="N3067" s="28" t="s">
        <v>1351</v>
      </c>
    </row>
    <row r="3068" spans="1:14">
      <c r="A3068" s="222" t="s">
        <v>857</v>
      </c>
      <c r="B3068" s="222" t="s">
        <v>658</v>
      </c>
      <c r="C3068" s="230">
        <v>45923.637499999997</v>
      </c>
      <c r="D3068" s="230">
        <v>45923.637499999997</v>
      </c>
      <c r="E3068" s="230">
        <v>45923.708333333336</v>
      </c>
      <c r="F3068" s="224">
        <f t="shared" si="49"/>
        <v>7.0833333338669036E-2</v>
      </c>
      <c r="G3068" s="1" t="s">
        <v>613</v>
      </c>
      <c r="I3068" s="1" t="s">
        <v>614</v>
      </c>
      <c r="J3068" s="1" t="s">
        <v>615</v>
      </c>
      <c r="K3068" s="1" t="s">
        <v>1352</v>
      </c>
      <c r="L3068" s="1" t="s">
        <v>617</v>
      </c>
      <c r="M3068" s="241" t="s">
        <v>656</v>
      </c>
      <c r="N3068" s="28" t="s">
        <v>1353</v>
      </c>
    </row>
    <row r="3069" spans="1:14">
      <c r="A3069" s="222" t="s">
        <v>857</v>
      </c>
      <c r="B3069" s="222" t="s">
        <v>651</v>
      </c>
      <c r="C3069" s="230">
        <v>45923.637499999997</v>
      </c>
      <c r="D3069" s="230">
        <v>45923.637499999997</v>
      </c>
      <c r="E3069" s="230">
        <v>45923.708333333336</v>
      </c>
      <c r="F3069" s="224">
        <f t="shared" si="49"/>
        <v>7.0833333338669036E-2</v>
      </c>
      <c r="G3069" s="1" t="s">
        <v>613</v>
      </c>
      <c r="I3069" s="1" t="s">
        <v>614</v>
      </c>
      <c r="J3069" s="1" t="s">
        <v>615</v>
      </c>
      <c r="K3069" s="1" t="s">
        <v>1352</v>
      </c>
      <c r="L3069" s="1" t="s">
        <v>617</v>
      </c>
      <c r="M3069" s="241" t="s">
        <v>656</v>
      </c>
      <c r="N3069" s="28" t="s">
        <v>1353</v>
      </c>
    </row>
    <row r="3070" spans="1:14">
      <c r="A3070" s="225" t="s">
        <v>857</v>
      </c>
      <c r="B3070" s="28" t="s">
        <v>659</v>
      </c>
      <c r="C3070" s="230">
        <v>45923.637499999997</v>
      </c>
      <c r="D3070" s="230">
        <v>45923.637499999997</v>
      </c>
      <c r="E3070" s="230">
        <v>45923.708333333336</v>
      </c>
      <c r="F3070" s="224">
        <f t="shared" si="49"/>
        <v>7.0833333338669036E-2</v>
      </c>
      <c r="G3070" s="1" t="s">
        <v>613</v>
      </c>
      <c r="I3070" s="1" t="s">
        <v>614</v>
      </c>
      <c r="J3070" s="1" t="s">
        <v>615</v>
      </c>
      <c r="K3070" s="1" t="s">
        <v>1352</v>
      </c>
      <c r="L3070" s="1" t="s">
        <v>617</v>
      </c>
      <c r="M3070" s="241" t="s">
        <v>656</v>
      </c>
      <c r="N3070" s="28" t="s">
        <v>1353</v>
      </c>
    </row>
    <row r="3071" spans="1:14">
      <c r="A3071" s="225" t="s">
        <v>857</v>
      </c>
      <c r="B3071" s="28" t="s">
        <v>622</v>
      </c>
      <c r="C3071" s="230">
        <v>45923.637499999997</v>
      </c>
      <c r="D3071" s="230">
        <v>45923.637499999997</v>
      </c>
      <c r="E3071" s="230">
        <v>45923.708333333336</v>
      </c>
      <c r="F3071" s="224">
        <f t="shared" si="49"/>
        <v>7.0833333338669036E-2</v>
      </c>
      <c r="G3071" s="1" t="s">
        <v>613</v>
      </c>
      <c r="I3071" s="1" t="s">
        <v>614</v>
      </c>
      <c r="J3071" s="1" t="s">
        <v>615</v>
      </c>
      <c r="K3071" s="1" t="s">
        <v>1352</v>
      </c>
      <c r="L3071" s="1" t="s">
        <v>617</v>
      </c>
      <c r="M3071" s="241" t="s">
        <v>656</v>
      </c>
      <c r="N3071" s="28" t="s">
        <v>1353</v>
      </c>
    </row>
    <row r="3072" spans="1:14">
      <c r="A3072" s="225" t="s">
        <v>861</v>
      </c>
      <c r="B3072" s="28" t="s">
        <v>651</v>
      </c>
      <c r="C3072" s="230">
        <v>45923.637499999997</v>
      </c>
      <c r="D3072" s="230">
        <v>45923.637499999997</v>
      </c>
      <c r="E3072" s="230">
        <v>45923.708333333336</v>
      </c>
      <c r="F3072" s="224">
        <f t="shared" si="49"/>
        <v>7.0833333338669036E-2</v>
      </c>
      <c r="G3072" s="1" t="s">
        <v>613</v>
      </c>
      <c r="I3072" s="1" t="s">
        <v>614</v>
      </c>
      <c r="J3072" s="1" t="s">
        <v>615</v>
      </c>
      <c r="K3072" s="1" t="s">
        <v>1352</v>
      </c>
      <c r="L3072" s="1" t="s">
        <v>617</v>
      </c>
      <c r="M3072" s="241" t="s">
        <v>656</v>
      </c>
      <c r="N3072" s="28" t="s">
        <v>1353</v>
      </c>
    </row>
    <row r="3073" spans="1:14">
      <c r="A3073" s="225" t="s">
        <v>861</v>
      </c>
      <c r="B3073" s="28" t="s">
        <v>658</v>
      </c>
      <c r="C3073" s="230">
        <v>45923.637499999997</v>
      </c>
      <c r="D3073" s="230">
        <v>45923.637499999997</v>
      </c>
      <c r="E3073" s="230">
        <v>45923.708333333336</v>
      </c>
      <c r="F3073" s="224">
        <f t="shared" si="49"/>
        <v>7.0833333338669036E-2</v>
      </c>
      <c r="G3073" s="1" t="s">
        <v>613</v>
      </c>
      <c r="I3073" s="1" t="s">
        <v>614</v>
      </c>
      <c r="J3073" s="1" t="s">
        <v>615</v>
      </c>
      <c r="K3073" s="1" t="s">
        <v>1352</v>
      </c>
      <c r="L3073" s="1" t="s">
        <v>617</v>
      </c>
      <c r="M3073" s="241" t="s">
        <v>656</v>
      </c>
      <c r="N3073" s="28" t="s">
        <v>1353</v>
      </c>
    </row>
    <row r="3074" spans="1:14">
      <c r="A3074" s="1" t="s">
        <v>860</v>
      </c>
      <c r="B3074" s="1" t="s">
        <v>658</v>
      </c>
      <c r="C3074" s="230">
        <v>45923.637499999997</v>
      </c>
      <c r="D3074" s="230">
        <v>45923.637499999997</v>
      </c>
      <c r="E3074" s="230">
        <v>45923.708333333336</v>
      </c>
      <c r="F3074" s="224">
        <f t="shared" si="49"/>
        <v>7.0833333338669036E-2</v>
      </c>
      <c r="G3074" s="1" t="s">
        <v>613</v>
      </c>
      <c r="I3074" s="1" t="s">
        <v>614</v>
      </c>
      <c r="J3074" s="1" t="s">
        <v>615</v>
      </c>
      <c r="K3074" s="1" t="s">
        <v>1352</v>
      </c>
      <c r="L3074" s="1" t="s">
        <v>617</v>
      </c>
      <c r="M3074" s="241" t="s">
        <v>656</v>
      </c>
      <c r="N3074" s="28" t="s">
        <v>1353</v>
      </c>
    </row>
    <row r="3075" spans="1:14">
      <c r="A3075" s="1" t="s">
        <v>860</v>
      </c>
      <c r="B3075" s="1" t="s">
        <v>651</v>
      </c>
      <c r="C3075" s="230">
        <v>45923.637499999997</v>
      </c>
      <c r="D3075" s="230">
        <v>45923.637499999997</v>
      </c>
      <c r="E3075" s="230">
        <v>45923.708333333336</v>
      </c>
      <c r="F3075" s="224">
        <f t="shared" si="49"/>
        <v>7.0833333338669036E-2</v>
      </c>
      <c r="G3075" s="1" t="s">
        <v>613</v>
      </c>
      <c r="I3075" s="1" t="s">
        <v>614</v>
      </c>
      <c r="J3075" s="1" t="s">
        <v>615</v>
      </c>
      <c r="K3075" s="1" t="s">
        <v>1352</v>
      </c>
      <c r="L3075" s="1" t="s">
        <v>617</v>
      </c>
      <c r="M3075" s="241" t="s">
        <v>656</v>
      </c>
      <c r="N3075" s="28" t="s">
        <v>1353</v>
      </c>
    </row>
    <row r="3076" spans="1:14">
      <c r="A3076" s="1" t="s">
        <v>860</v>
      </c>
      <c r="B3076" s="1" t="s">
        <v>659</v>
      </c>
      <c r="C3076" s="230">
        <v>45923.637499999997</v>
      </c>
      <c r="D3076" s="230">
        <v>45923.637499999997</v>
      </c>
      <c r="E3076" s="230">
        <v>45923.708333333336</v>
      </c>
      <c r="F3076" s="224">
        <f t="shared" si="49"/>
        <v>7.0833333338669036E-2</v>
      </c>
      <c r="G3076" s="1" t="s">
        <v>613</v>
      </c>
      <c r="I3076" s="1" t="s">
        <v>614</v>
      </c>
      <c r="J3076" s="1" t="s">
        <v>615</v>
      </c>
      <c r="K3076" s="1" t="s">
        <v>1352</v>
      </c>
      <c r="L3076" s="1" t="s">
        <v>617</v>
      </c>
      <c r="M3076" s="241" t="s">
        <v>656</v>
      </c>
      <c r="N3076" s="28" t="s">
        <v>1353</v>
      </c>
    </row>
    <row r="3077" spans="1:14">
      <c r="A3077" s="1" t="s">
        <v>860</v>
      </c>
      <c r="B3077" s="1" t="s">
        <v>622</v>
      </c>
      <c r="C3077" s="230">
        <v>45923.637499999997</v>
      </c>
      <c r="D3077" s="230">
        <v>45923.637499999997</v>
      </c>
      <c r="E3077" s="230">
        <v>45923.708333333336</v>
      </c>
      <c r="F3077" s="224">
        <f t="shared" si="49"/>
        <v>7.0833333338669036E-2</v>
      </c>
      <c r="G3077" s="1" t="s">
        <v>613</v>
      </c>
      <c r="I3077" s="1" t="s">
        <v>614</v>
      </c>
      <c r="J3077" s="1" t="s">
        <v>615</v>
      </c>
      <c r="K3077" s="1" t="s">
        <v>1352</v>
      </c>
      <c r="L3077" s="1" t="s">
        <v>617</v>
      </c>
      <c r="M3077" s="241" t="s">
        <v>656</v>
      </c>
      <c r="N3077" s="28" t="s">
        <v>1353</v>
      </c>
    </row>
    <row r="3078" spans="1:14">
      <c r="A3078" s="1" t="s">
        <v>855</v>
      </c>
      <c r="B3078" s="1" t="s">
        <v>658</v>
      </c>
      <c r="C3078" s="230">
        <v>45923.637499999997</v>
      </c>
      <c r="D3078" s="230">
        <v>45923.637499999997</v>
      </c>
      <c r="E3078" s="230">
        <v>45923.708333333336</v>
      </c>
      <c r="F3078" s="224">
        <f t="shared" si="49"/>
        <v>7.0833333338669036E-2</v>
      </c>
      <c r="G3078" s="1" t="s">
        <v>613</v>
      </c>
      <c r="I3078" s="1" t="s">
        <v>614</v>
      </c>
      <c r="J3078" s="1" t="s">
        <v>615</v>
      </c>
      <c r="K3078" s="1" t="s">
        <v>1352</v>
      </c>
      <c r="L3078" s="1" t="s">
        <v>617</v>
      </c>
      <c r="M3078" s="241" t="s">
        <v>656</v>
      </c>
      <c r="N3078" s="28" t="s">
        <v>1353</v>
      </c>
    </row>
    <row r="3079" spans="1:14">
      <c r="A3079" s="1" t="s">
        <v>855</v>
      </c>
      <c r="B3079" s="1" t="s">
        <v>651</v>
      </c>
      <c r="C3079" s="230">
        <v>45923.637499999997</v>
      </c>
      <c r="D3079" s="230">
        <v>45923.637499999997</v>
      </c>
      <c r="E3079" s="230">
        <v>45923.708333333336</v>
      </c>
      <c r="F3079" s="224">
        <f t="shared" si="49"/>
        <v>7.0833333338669036E-2</v>
      </c>
      <c r="G3079" s="1" t="s">
        <v>613</v>
      </c>
      <c r="I3079" s="1" t="s">
        <v>614</v>
      </c>
      <c r="J3079" s="1" t="s">
        <v>615</v>
      </c>
      <c r="K3079" s="1" t="s">
        <v>1352</v>
      </c>
      <c r="L3079" s="1" t="s">
        <v>617</v>
      </c>
      <c r="M3079" s="241" t="s">
        <v>656</v>
      </c>
      <c r="N3079" s="28" t="s">
        <v>1353</v>
      </c>
    </row>
    <row r="3080" spans="1:14">
      <c r="A3080" s="1" t="s">
        <v>855</v>
      </c>
      <c r="B3080" s="1" t="s">
        <v>612</v>
      </c>
      <c r="C3080" s="230">
        <v>45923.637499999997</v>
      </c>
      <c r="D3080" s="230">
        <v>45923.637499999997</v>
      </c>
      <c r="E3080" s="230">
        <v>45923.708333333336</v>
      </c>
      <c r="F3080" s="224">
        <f t="shared" si="49"/>
        <v>7.0833333338669036E-2</v>
      </c>
      <c r="G3080" s="1" t="s">
        <v>613</v>
      </c>
      <c r="I3080" s="1" t="s">
        <v>614</v>
      </c>
      <c r="J3080" s="1" t="s">
        <v>615</v>
      </c>
      <c r="K3080" s="1" t="s">
        <v>1352</v>
      </c>
      <c r="L3080" s="1" t="s">
        <v>617</v>
      </c>
      <c r="M3080" s="241" t="s">
        <v>656</v>
      </c>
      <c r="N3080" s="28" t="s">
        <v>1353</v>
      </c>
    </row>
    <row r="3081" spans="1:14">
      <c r="A3081" s="1" t="s">
        <v>855</v>
      </c>
      <c r="B3081" s="1" t="s">
        <v>622</v>
      </c>
      <c r="C3081" s="230">
        <v>45923.637499999997</v>
      </c>
      <c r="D3081" s="230">
        <v>45923.637499999997</v>
      </c>
      <c r="E3081" s="230">
        <v>45923.708333333336</v>
      </c>
      <c r="F3081" s="224">
        <f t="shared" si="49"/>
        <v>7.0833333338669036E-2</v>
      </c>
      <c r="G3081" s="1" t="s">
        <v>613</v>
      </c>
      <c r="I3081" s="1" t="s">
        <v>614</v>
      </c>
      <c r="J3081" s="1" t="s">
        <v>615</v>
      </c>
      <c r="K3081" s="1" t="s">
        <v>1352</v>
      </c>
      <c r="L3081" s="1" t="s">
        <v>617</v>
      </c>
      <c r="M3081" s="241" t="s">
        <v>656</v>
      </c>
      <c r="N3081" s="28" t="s">
        <v>1353</v>
      </c>
    </row>
    <row r="3082" spans="1:14">
      <c r="A3082" s="1" t="s">
        <v>856</v>
      </c>
      <c r="B3082" s="1" t="s">
        <v>658</v>
      </c>
      <c r="C3082" s="230">
        <v>45923.637499999997</v>
      </c>
      <c r="D3082" s="230">
        <v>45923.637499999997</v>
      </c>
      <c r="E3082" s="230">
        <v>45923.708333333336</v>
      </c>
      <c r="F3082" s="224">
        <f t="shared" si="49"/>
        <v>7.0833333338669036E-2</v>
      </c>
      <c r="G3082" s="1" t="s">
        <v>613</v>
      </c>
      <c r="I3082" s="1" t="s">
        <v>614</v>
      </c>
      <c r="J3082" s="1" t="s">
        <v>615</v>
      </c>
      <c r="K3082" s="1" t="s">
        <v>1352</v>
      </c>
      <c r="L3082" s="1" t="s">
        <v>617</v>
      </c>
      <c r="M3082" s="241" t="s">
        <v>656</v>
      </c>
      <c r="N3082" s="28" t="s">
        <v>1353</v>
      </c>
    </row>
    <row r="3083" spans="1:14">
      <c r="A3083" s="1" t="s">
        <v>856</v>
      </c>
      <c r="B3083" s="1" t="s">
        <v>651</v>
      </c>
      <c r="C3083" s="230">
        <v>45923.637499999997</v>
      </c>
      <c r="D3083" s="230">
        <v>45923.637499999997</v>
      </c>
      <c r="E3083" s="230">
        <v>45923.708333333336</v>
      </c>
      <c r="F3083" s="224">
        <f t="shared" si="49"/>
        <v>7.0833333338669036E-2</v>
      </c>
      <c r="G3083" s="1" t="s">
        <v>613</v>
      </c>
      <c r="I3083" s="1" t="s">
        <v>614</v>
      </c>
      <c r="J3083" s="1" t="s">
        <v>615</v>
      </c>
      <c r="K3083" s="1" t="s">
        <v>1352</v>
      </c>
      <c r="L3083" s="1" t="s">
        <v>617</v>
      </c>
      <c r="M3083" s="241" t="s">
        <v>656</v>
      </c>
      <c r="N3083" s="28" t="s">
        <v>1353</v>
      </c>
    </row>
    <row r="3084" spans="1:14">
      <c r="A3084" s="1" t="s">
        <v>704</v>
      </c>
      <c r="B3084" s="1" t="s">
        <v>612</v>
      </c>
      <c r="C3084" s="230">
        <v>45923.637499999997</v>
      </c>
      <c r="D3084" s="230">
        <v>45923.637499999997</v>
      </c>
      <c r="E3084" s="230">
        <v>45923.708333333336</v>
      </c>
      <c r="F3084" s="224">
        <f t="shared" si="49"/>
        <v>7.0833333338669036E-2</v>
      </c>
      <c r="G3084" s="1" t="s">
        <v>613</v>
      </c>
      <c r="I3084" s="1" t="s">
        <v>614</v>
      </c>
      <c r="J3084" s="1" t="s">
        <v>615</v>
      </c>
      <c r="K3084" s="1" t="s">
        <v>1352</v>
      </c>
      <c r="L3084" s="1" t="s">
        <v>617</v>
      </c>
      <c r="M3084" s="241" t="s">
        <v>656</v>
      </c>
      <c r="N3084" s="28" t="s">
        <v>1353</v>
      </c>
    </row>
    <row r="3085" spans="1:14">
      <c r="A3085" s="1" t="s">
        <v>704</v>
      </c>
      <c r="B3085" s="1" t="s">
        <v>651</v>
      </c>
      <c r="C3085" s="230">
        <v>45923.637499999997</v>
      </c>
      <c r="D3085" s="230">
        <v>45923.637499999997</v>
      </c>
      <c r="E3085" s="230">
        <v>45923.708333333336</v>
      </c>
      <c r="F3085" s="224">
        <f t="shared" si="49"/>
        <v>7.0833333338669036E-2</v>
      </c>
      <c r="G3085" s="1" t="s">
        <v>613</v>
      </c>
      <c r="I3085" s="1" t="s">
        <v>614</v>
      </c>
      <c r="J3085" s="1" t="s">
        <v>615</v>
      </c>
      <c r="K3085" s="1" t="s">
        <v>1352</v>
      </c>
      <c r="L3085" s="1" t="s">
        <v>617</v>
      </c>
      <c r="M3085" s="241" t="s">
        <v>656</v>
      </c>
      <c r="N3085" s="28" t="s">
        <v>1353</v>
      </c>
    </row>
    <row r="3086" spans="1:14">
      <c r="A3086" s="1" t="s">
        <v>704</v>
      </c>
      <c r="B3086" s="1" t="s">
        <v>622</v>
      </c>
      <c r="C3086" s="230">
        <v>45923.637499999997</v>
      </c>
      <c r="D3086" s="230">
        <v>45923.637499999997</v>
      </c>
      <c r="E3086" s="230">
        <v>45923.708333333336</v>
      </c>
      <c r="F3086" s="224">
        <f t="shared" si="49"/>
        <v>7.0833333338669036E-2</v>
      </c>
      <c r="G3086" s="1" t="s">
        <v>613</v>
      </c>
      <c r="I3086" s="1" t="s">
        <v>614</v>
      </c>
      <c r="J3086" s="1" t="s">
        <v>615</v>
      </c>
      <c r="K3086" s="1" t="s">
        <v>1352</v>
      </c>
      <c r="L3086" s="1" t="s">
        <v>617</v>
      </c>
      <c r="M3086" s="241" t="s">
        <v>656</v>
      </c>
      <c r="N3086" s="28" t="s">
        <v>1353</v>
      </c>
    </row>
    <row r="3087" spans="1:14">
      <c r="A3087" s="1" t="s">
        <v>704</v>
      </c>
      <c r="B3087" s="1" t="s">
        <v>658</v>
      </c>
      <c r="C3087" s="230">
        <v>45923.637499999997</v>
      </c>
      <c r="D3087" s="230">
        <v>45923.637499999997</v>
      </c>
      <c r="E3087" s="230">
        <v>45923.708333333336</v>
      </c>
      <c r="F3087" s="224">
        <f t="shared" si="49"/>
        <v>7.0833333338669036E-2</v>
      </c>
      <c r="G3087" s="1" t="s">
        <v>613</v>
      </c>
      <c r="I3087" s="1" t="s">
        <v>614</v>
      </c>
      <c r="J3087" s="1" t="s">
        <v>615</v>
      </c>
      <c r="K3087" s="1" t="s">
        <v>1352</v>
      </c>
      <c r="L3087" s="1" t="s">
        <v>617</v>
      </c>
      <c r="M3087" s="241" t="s">
        <v>656</v>
      </c>
      <c r="N3087" s="28" t="s">
        <v>1353</v>
      </c>
    </row>
    <row r="3088" spans="1:14">
      <c r="A3088" s="225" t="s">
        <v>823</v>
      </c>
      <c r="B3088" s="123" t="s">
        <v>824</v>
      </c>
      <c r="C3088" s="230">
        <v>45924.359722222223</v>
      </c>
      <c r="D3088" s="230">
        <v>45924.359722222223</v>
      </c>
      <c r="E3088" s="230">
        <v>45924.690972222219</v>
      </c>
      <c r="F3088" s="224">
        <f t="shared" si="49"/>
        <v>0.33124999999563443</v>
      </c>
      <c r="G3088" s="1" t="s">
        <v>708</v>
      </c>
      <c r="I3088" s="1" t="s">
        <v>598</v>
      </c>
      <c r="J3088" s="1" t="s">
        <v>598</v>
      </c>
      <c r="K3088" s="123" t="s">
        <v>1336</v>
      </c>
      <c r="L3088" s="1" t="s">
        <v>627</v>
      </c>
      <c r="M3088" s="28" t="s">
        <v>710</v>
      </c>
      <c r="N3088" s="28" t="s">
        <v>1337</v>
      </c>
    </row>
    <row r="3089" spans="1:14">
      <c r="A3089" s="225" t="s">
        <v>823</v>
      </c>
      <c r="B3089" s="123" t="s">
        <v>827</v>
      </c>
      <c r="C3089" s="230">
        <v>45924.359722222223</v>
      </c>
      <c r="D3089" s="230">
        <v>45924.359722222223</v>
      </c>
      <c r="E3089" s="230">
        <v>45924.690972222219</v>
      </c>
      <c r="F3089" s="224">
        <f t="shared" si="49"/>
        <v>0.33124999999563443</v>
      </c>
      <c r="G3089" s="1" t="s">
        <v>708</v>
      </c>
      <c r="I3089" s="1" t="s">
        <v>598</v>
      </c>
      <c r="J3089" s="1" t="s">
        <v>598</v>
      </c>
      <c r="K3089" s="123" t="s">
        <v>1336</v>
      </c>
      <c r="L3089" s="1" t="s">
        <v>627</v>
      </c>
      <c r="M3089" s="28" t="s">
        <v>710</v>
      </c>
      <c r="N3089" s="28" t="s">
        <v>1337</v>
      </c>
    </row>
    <row r="3090" spans="1:14">
      <c r="A3090" s="225" t="s">
        <v>823</v>
      </c>
      <c r="B3090" s="123" t="s">
        <v>828</v>
      </c>
      <c r="C3090" s="230">
        <v>45924.359722222223</v>
      </c>
      <c r="D3090" s="230">
        <v>45924.359722222223</v>
      </c>
      <c r="E3090" s="230">
        <v>45924.690972222219</v>
      </c>
      <c r="F3090" s="224">
        <f t="shared" si="49"/>
        <v>0.33124999999563443</v>
      </c>
      <c r="G3090" s="1" t="s">
        <v>708</v>
      </c>
      <c r="I3090" s="1" t="s">
        <v>598</v>
      </c>
      <c r="J3090" s="1" t="s">
        <v>598</v>
      </c>
      <c r="K3090" s="123" t="s">
        <v>1336</v>
      </c>
      <c r="L3090" s="1" t="s">
        <v>627</v>
      </c>
      <c r="M3090" s="28" t="s">
        <v>710</v>
      </c>
      <c r="N3090" s="28" t="s">
        <v>1337</v>
      </c>
    </row>
    <row r="3091" spans="1:14">
      <c r="A3091" s="225" t="s">
        <v>823</v>
      </c>
      <c r="B3091" s="123" t="s">
        <v>829</v>
      </c>
      <c r="C3091" s="230">
        <v>45924.359722222223</v>
      </c>
      <c r="D3091" s="230">
        <v>45924.359722222223</v>
      </c>
      <c r="E3091" s="230">
        <v>45924.690972222219</v>
      </c>
      <c r="F3091" s="224">
        <f t="shared" si="49"/>
        <v>0.33124999999563443</v>
      </c>
      <c r="G3091" s="1" t="s">
        <v>708</v>
      </c>
      <c r="I3091" s="1" t="s">
        <v>598</v>
      </c>
      <c r="J3091" s="1" t="s">
        <v>598</v>
      </c>
      <c r="K3091" s="123" t="s">
        <v>1336</v>
      </c>
      <c r="L3091" s="1" t="s">
        <v>627</v>
      </c>
      <c r="M3091" s="28" t="s">
        <v>710</v>
      </c>
      <c r="N3091" s="28" t="s">
        <v>1337</v>
      </c>
    </row>
    <row r="3092" spans="1:14">
      <c r="A3092" s="225" t="s">
        <v>823</v>
      </c>
      <c r="B3092" s="123" t="s">
        <v>830</v>
      </c>
      <c r="C3092" s="230">
        <v>45924.359722222223</v>
      </c>
      <c r="D3092" s="230">
        <v>45924.359722222223</v>
      </c>
      <c r="E3092" s="230">
        <v>45924.690972222219</v>
      </c>
      <c r="F3092" s="224">
        <f t="shared" si="49"/>
        <v>0.33124999999563443</v>
      </c>
      <c r="G3092" s="1" t="s">
        <v>708</v>
      </c>
      <c r="I3092" s="1" t="s">
        <v>598</v>
      </c>
      <c r="J3092" s="1" t="s">
        <v>598</v>
      </c>
      <c r="K3092" s="123" t="s">
        <v>1336</v>
      </c>
      <c r="L3092" s="1" t="s">
        <v>627</v>
      </c>
      <c r="M3092" s="28" t="s">
        <v>710</v>
      </c>
      <c r="N3092" s="28" t="s">
        <v>1337</v>
      </c>
    </row>
    <row r="3093" spans="1:14">
      <c r="A3093" s="1" t="s">
        <v>862</v>
      </c>
      <c r="B3093" s="1" t="s">
        <v>612</v>
      </c>
      <c r="C3093" s="230">
        <v>45924.364583333336</v>
      </c>
      <c r="D3093" s="230">
        <v>45924.364583333336</v>
      </c>
      <c r="E3093" s="230">
        <v>45924.385416666664</v>
      </c>
      <c r="F3093" s="255">
        <f t="shared" si="49"/>
        <v>2.0833333328482695E-2</v>
      </c>
      <c r="G3093" s="1" t="s">
        <v>613</v>
      </c>
      <c r="I3093" s="1" t="s">
        <v>614</v>
      </c>
      <c r="J3093" s="1" t="s">
        <v>615</v>
      </c>
      <c r="K3093" s="1" t="s">
        <v>1344</v>
      </c>
      <c r="L3093" s="1" t="s">
        <v>617</v>
      </c>
      <c r="M3093" s="241" t="s">
        <v>656</v>
      </c>
      <c r="N3093" s="28" t="s">
        <v>1342</v>
      </c>
    </row>
    <row r="3094" spans="1:14">
      <c r="A3094" s="1" t="s">
        <v>870</v>
      </c>
      <c r="B3094" s="1" t="s">
        <v>612</v>
      </c>
      <c r="C3094" s="230">
        <v>45924.364583333336</v>
      </c>
      <c r="D3094" s="230">
        <v>45924.364583333336</v>
      </c>
      <c r="E3094" s="230">
        <v>45924.385416666664</v>
      </c>
      <c r="F3094" s="255">
        <f t="shared" si="49"/>
        <v>2.0833333328482695E-2</v>
      </c>
      <c r="G3094" s="1" t="s">
        <v>613</v>
      </c>
      <c r="I3094" s="1" t="s">
        <v>614</v>
      </c>
      <c r="J3094" s="1" t="s">
        <v>615</v>
      </c>
      <c r="K3094" s="1" t="s">
        <v>1344</v>
      </c>
      <c r="L3094" s="1" t="s">
        <v>617</v>
      </c>
      <c r="M3094" s="241" t="s">
        <v>656</v>
      </c>
      <c r="N3094" s="28" t="s">
        <v>1342</v>
      </c>
    </row>
    <row r="3095" spans="1:14">
      <c r="A3095" s="1" t="s">
        <v>643</v>
      </c>
      <c r="B3095" s="1" t="s">
        <v>612</v>
      </c>
      <c r="C3095" s="230">
        <v>45924.364583333336</v>
      </c>
      <c r="D3095" s="230">
        <v>45924.364583333336</v>
      </c>
      <c r="E3095" s="230">
        <v>45924.385416666664</v>
      </c>
      <c r="F3095" s="255">
        <f t="shared" si="49"/>
        <v>2.0833333328482695E-2</v>
      </c>
      <c r="G3095" s="1" t="s">
        <v>613</v>
      </c>
      <c r="I3095" s="1" t="s">
        <v>614</v>
      </c>
      <c r="J3095" s="1" t="s">
        <v>615</v>
      </c>
      <c r="K3095" s="1" t="s">
        <v>1344</v>
      </c>
      <c r="L3095" s="1" t="s">
        <v>617</v>
      </c>
      <c r="M3095" s="241" t="s">
        <v>656</v>
      </c>
      <c r="N3095" s="28" t="s">
        <v>1342</v>
      </c>
    </row>
    <row r="3096" spans="1:14">
      <c r="A3096" s="1" t="s">
        <v>759</v>
      </c>
      <c r="B3096" s="1" t="s">
        <v>612</v>
      </c>
      <c r="C3096" s="230">
        <v>45924.364583333336</v>
      </c>
      <c r="D3096" s="230">
        <v>45924.364583333336</v>
      </c>
      <c r="E3096" s="230">
        <v>45924.385416666664</v>
      </c>
      <c r="F3096" s="255">
        <f t="shared" si="49"/>
        <v>2.0833333328482695E-2</v>
      </c>
      <c r="G3096" s="1" t="s">
        <v>613</v>
      </c>
      <c r="I3096" s="1" t="s">
        <v>614</v>
      </c>
      <c r="J3096" s="1" t="s">
        <v>615</v>
      </c>
      <c r="K3096" s="1" t="s">
        <v>1344</v>
      </c>
      <c r="L3096" s="1" t="s">
        <v>617</v>
      </c>
      <c r="M3096" s="241" t="s">
        <v>656</v>
      </c>
      <c r="N3096" s="28" t="s">
        <v>1342</v>
      </c>
    </row>
    <row r="3097" spans="1:14">
      <c r="A3097" s="1" t="s">
        <v>850</v>
      </c>
      <c r="B3097" s="1" t="s">
        <v>612</v>
      </c>
      <c r="C3097" s="230">
        <v>45924.364583333336</v>
      </c>
      <c r="D3097" s="230">
        <v>45924.364583333336</v>
      </c>
      <c r="E3097" s="230">
        <v>45924.385416666664</v>
      </c>
      <c r="F3097" s="255">
        <f t="shared" si="49"/>
        <v>2.0833333328482695E-2</v>
      </c>
      <c r="G3097" s="1" t="s">
        <v>613</v>
      </c>
      <c r="I3097" s="1" t="s">
        <v>614</v>
      </c>
      <c r="J3097" s="1" t="s">
        <v>615</v>
      </c>
      <c r="K3097" s="1" t="s">
        <v>1344</v>
      </c>
      <c r="L3097" s="1" t="s">
        <v>617</v>
      </c>
      <c r="M3097" s="241" t="s">
        <v>656</v>
      </c>
      <c r="N3097" s="28" t="s">
        <v>1342</v>
      </c>
    </row>
    <row r="3098" spans="1:14">
      <c r="A3098" s="1" t="s">
        <v>862</v>
      </c>
      <c r="B3098" s="1" t="s">
        <v>612</v>
      </c>
      <c r="C3098" s="230">
        <v>45924.586805555555</v>
      </c>
      <c r="D3098" s="230">
        <v>45924.586805555555</v>
      </c>
      <c r="E3098" s="230">
        <v>45924.598611111112</v>
      </c>
      <c r="F3098" s="255">
        <f t="shared" si="49"/>
        <v>1.1805555557657499E-2</v>
      </c>
      <c r="G3098" s="1" t="s">
        <v>613</v>
      </c>
      <c r="I3098" s="1" t="s">
        <v>614</v>
      </c>
      <c r="J3098" s="1" t="s">
        <v>615</v>
      </c>
      <c r="K3098" s="1" t="s">
        <v>1344</v>
      </c>
      <c r="L3098" s="1" t="s">
        <v>617</v>
      </c>
      <c r="M3098" s="241" t="s">
        <v>656</v>
      </c>
      <c r="N3098" s="28" t="s">
        <v>1342</v>
      </c>
    </row>
    <row r="3099" spans="1:14">
      <c r="A3099" s="1" t="s">
        <v>870</v>
      </c>
      <c r="B3099" s="1" t="s">
        <v>612</v>
      </c>
      <c r="C3099" s="230">
        <v>45924.586805555555</v>
      </c>
      <c r="D3099" s="230">
        <v>45924.586805555555</v>
      </c>
      <c r="E3099" s="230">
        <v>45924.598611111112</v>
      </c>
      <c r="F3099" s="255">
        <f t="shared" si="49"/>
        <v>1.1805555557657499E-2</v>
      </c>
      <c r="G3099" s="1" t="s">
        <v>613</v>
      </c>
      <c r="I3099" s="1" t="s">
        <v>614</v>
      </c>
      <c r="J3099" s="1" t="s">
        <v>615</v>
      </c>
      <c r="K3099" s="1" t="s">
        <v>1344</v>
      </c>
      <c r="L3099" s="1" t="s">
        <v>617</v>
      </c>
      <c r="M3099" s="241" t="s">
        <v>656</v>
      </c>
      <c r="N3099" s="28" t="s">
        <v>1342</v>
      </c>
    </row>
    <row r="3100" spans="1:14">
      <c r="A3100" s="1" t="s">
        <v>643</v>
      </c>
      <c r="B3100" s="1" t="s">
        <v>612</v>
      </c>
      <c r="C3100" s="230">
        <v>45924.586805555555</v>
      </c>
      <c r="D3100" s="230">
        <v>45924.586805555555</v>
      </c>
      <c r="E3100" s="230">
        <v>45924.598611111112</v>
      </c>
      <c r="F3100" s="255">
        <f t="shared" si="49"/>
        <v>1.1805555557657499E-2</v>
      </c>
      <c r="G3100" s="1" t="s">
        <v>613</v>
      </c>
      <c r="I3100" s="1" t="s">
        <v>614</v>
      </c>
      <c r="J3100" s="1" t="s">
        <v>615</v>
      </c>
      <c r="K3100" s="1" t="s">
        <v>1344</v>
      </c>
      <c r="L3100" s="1" t="s">
        <v>617</v>
      </c>
      <c r="M3100" s="241" t="s">
        <v>656</v>
      </c>
      <c r="N3100" s="28" t="s">
        <v>1342</v>
      </c>
    </row>
    <row r="3101" spans="1:14">
      <c r="A3101" s="1" t="s">
        <v>759</v>
      </c>
      <c r="B3101" s="1" t="s">
        <v>612</v>
      </c>
      <c r="C3101" s="230">
        <v>45924.586805555555</v>
      </c>
      <c r="D3101" s="230">
        <v>45924.586805555555</v>
      </c>
      <c r="E3101" s="230">
        <v>45924.598611111112</v>
      </c>
      <c r="F3101" s="255">
        <f t="shared" si="49"/>
        <v>1.1805555557657499E-2</v>
      </c>
      <c r="G3101" s="1" t="s">
        <v>613</v>
      </c>
      <c r="I3101" s="1" t="s">
        <v>614</v>
      </c>
      <c r="J3101" s="1" t="s">
        <v>615</v>
      </c>
      <c r="K3101" s="1" t="s">
        <v>1344</v>
      </c>
      <c r="L3101" s="1" t="s">
        <v>617</v>
      </c>
      <c r="M3101" s="241" t="s">
        <v>656</v>
      </c>
      <c r="N3101" s="28" t="s">
        <v>1342</v>
      </c>
    </row>
    <row r="3102" spans="1:14">
      <c r="A3102" s="1" t="s">
        <v>850</v>
      </c>
      <c r="B3102" s="1" t="s">
        <v>612</v>
      </c>
      <c r="C3102" s="230">
        <v>45924.586805555555</v>
      </c>
      <c r="D3102" s="230">
        <v>45924.586805555555</v>
      </c>
      <c r="E3102" s="230">
        <v>45924.598611111112</v>
      </c>
      <c r="F3102" s="255">
        <f t="shared" si="49"/>
        <v>1.1805555557657499E-2</v>
      </c>
      <c r="G3102" s="1" t="s">
        <v>613</v>
      </c>
      <c r="I3102" s="1" t="s">
        <v>614</v>
      </c>
      <c r="J3102" s="1" t="s">
        <v>615</v>
      </c>
      <c r="K3102" s="1" t="s">
        <v>1344</v>
      </c>
      <c r="L3102" s="1" t="s">
        <v>617</v>
      </c>
      <c r="M3102" s="241" t="s">
        <v>656</v>
      </c>
      <c r="N3102" s="28" t="s">
        <v>1342</v>
      </c>
    </row>
    <row r="3103" spans="1:14">
      <c r="A3103" s="225" t="s">
        <v>768</v>
      </c>
      <c r="B3103" s="1" t="s">
        <v>769</v>
      </c>
      <c r="C3103" s="230">
        <v>45924.597222164353</v>
      </c>
      <c r="D3103" s="230">
        <v>45924.597222164353</v>
      </c>
      <c r="E3103" s="230">
        <v>45924.625</v>
      </c>
      <c r="F3103" s="255">
        <f t="shared" si="49"/>
        <v>2.7777835646702442E-2</v>
      </c>
      <c r="G3103" s="1" t="s">
        <v>613</v>
      </c>
      <c r="I3103" s="1" t="s">
        <v>614</v>
      </c>
      <c r="J3103" s="1" t="s">
        <v>615</v>
      </c>
      <c r="K3103" s="1" t="s">
        <v>1354</v>
      </c>
      <c r="L3103" s="1" t="s">
        <v>617</v>
      </c>
      <c r="M3103" s="241" t="s">
        <v>656</v>
      </c>
      <c r="N3103" s="28" t="s">
        <v>1355</v>
      </c>
    </row>
    <row r="3104" spans="1:14">
      <c r="A3104" s="225" t="s">
        <v>768</v>
      </c>
      <c r="B3104" s="1" t="s">
        <v>776</v>
      </c>
      <c r="C3104" s="230">
        <v>45924.597222164353</v>
      </c>
      <c r="D3104" s="230">
        <v>45924.597222164353</v>
      </c>
      <c r="E3104" s="230">
        <v>45924.625</v>
      </c>
      <c r="F3104" s="255">
        <f t="shared" si="49"/>
        <v>2.7777835646702442E-2</v>
      </c>
      <c r="G3104" s="1" t="s">
        <v>613</v>
      </c>
      <c r="I3104" s="1" t="s">
        <v>614</v>
      </c>
      <c r="J3104" s="1" t="s">
        <v>615</v>
      </c>
      <c r="K3104" s="1" t="s">
        <v>1354</v>
      </c>
      <c r="L3104" s="1" t="s">
        <v>617</v>
      </c>
      <c r="M3104" s="241" t="s">
        <v>656</v>
      </c>
      <c r="N3104" s="28" t="s">
        <v>1355</v>
      </c>
    </row>
    <row r="3105" spans="1:14">
      <c r="A3105" s="225" t="s">
        <v>768</v>
      </c>
      <c r="B3105" s="1" t="s">
        <v>777</v>
      </c>
      <c r="C3105" s="230">
        <v>45924.597222164353</v>
      </c>
      <c r="D3105" s="230">
        <v>45924.597222164353</v>
      </c>
      <c r="E3105" s="230">
        <v>45924.625</v>
      </c>
      <c r="F3105" s="255">
        <f t="shared" ref="F3105:F3168" si="50">E3105-D3105</f>
        <v>2.7777835646702442E-2</v>
      </c>
      <c r="G3105" s="1" t="s">
        <v>613</v>
      </c>
      <c r="I3105" s="1" t="s">
        <v>614</v>
      </c>
      <c r="J3105" s="1" t="s">
        <v>615</v>
      </c>
      <c r="K3105" s="1" t="s">
        <v>1354</v>
      </c>
      <c r="L3105" s="1" t="s">
        <v>617</v>
      </c>
      <c r="M3105" s="241" t="s">
        <v>656</v>
      </c>
      <c r="N3105" s="28" t="s">
        <v>1355</v>
      </c>
    </row>
    <row r="3106" spans="1:14">
      <c r="A3106" s="225" t="s">
        <v>768</v>
      </c>
      <c r="B3106" s="1" t="s">
        <v>778</v>
      </c>
      <c r="C3106" s="230">
        <v>45924.597222164353</v>
      </c>
      <c r="D3106" s="230">
        <v>45924.597222164353</v>
      </c>
      <c r="E3106" s="230">
        <v>45924.625</v>
      </c>
      <c r="F3106" s="255">
        <f t="shared" si="50"/>
        <v>2.7777835646702442E-2</v>
      </c>
      <c r="G3106" s="1" t="s">
        <v>613</v>
      </c>
      <c r="I3106" s="1" t="s">
        <v>614</v>
      </c>
      <c r="J3106" s="1" t="s">
        <v>615</v>
      </c>
      <c r="K3106" s="1" t="s">
        <v>1354</v>
      </c>
      <c r="L3106" s="1" t="s">
        <v>617</v>
      </c>
      <c r="M3106" s="241" t="s">
        <v>656</v>
      </c>
      <c r="N3106" s="28" t="s">
        <v>1355</v>
      </c>
    </row>
    <row r="3107" spans="1:14">
      <c r="A3107" s="225" t="s">
        <v>768</v>
      </c>
      <c r="B3107" s="1" t="s">
        <v>779</v>
      </c>
      <c r="C3107" s="230">
        <v>45924.597222164353</v>
      </c>
      <c r="D3107" s="230">
        <v>45924.597222164353</v>
      </c>
      <c r="E3107" s="230">
        <v>45924.625</v>
      </c>
      <c r="F3107" s="255">
        <f t="shared" si="50"/>
        <v>2.7777835646702442E-2</v>
      </c>
      <c r="G3107" s="1" t="s">
        <v>613</v>
      </c>
      <c r="I3107" s="1" t="s">
        <v>614</v>
      </c>
      <c r="J3107" s="1" t="s">
        <v>615</v>
      </c>
      <c r="K3107" s="1" t="s">
        <v>1354</v>
      </c>
      <c r="L3107" s="1" t="s">
        <v>617</v>
      </c>
      <c r="M3107" s="241" t="s">
        <v>656</v>
      </c>
      <c r="N3107" s="28" t="s">
        <v>1355</v>
      </c>
    </row>
    <row r="3108" spans="1:14">
      <c r="A3108" s="225" t="s">
        <v>768</v>
      </c>
      <c r="B3108" s="1" t="s">
        <v>780</v>
      </c>
      <c r="C3108" s="230">
        <v>45924.597222164353</v>
      </c>
      <c r="D3108" s="230">
        <v>45924.597222164353</v>
      </c>
      <c r="E3108" s="230">
        <v>45924.625</v>
      </c>
      <c r="F3108" s="255">
        <f t="shared" si="50"/>
        <v>2.7777835646702442E-2</v>
      </c>
      <c r="G3108" s="1" t="s">
        <v>613</v>
      </c>
      <c r="I3108" s="1" t="s">
        <v>614</v>
      </c>
      <c r="J3108" s="1" t="s">
        <v>615</v>
      </c>
      <c r="K3108" s="1" t="s">
        <v>1354</v>
      </c>
      <c r="L3108" s="1" t="s">
        <v>617</v>
      </c>
      <c r="M3108" s="241" t="s">
        <v>656</v>
      </c>
      <c r="N3108" s="28" t="s">
        <v>1355</v>
      </c>
    </row>
    <row r="3109" spans="1:14">
      <c r="A3109" s="225" t="s">
        <v>768</v>
      </c>
      <c r="B3109" s="1" t="s">
        <v>781</v>
      </c>
      <c r="C3109" s="230">
        <v>45924.597222164353</v>
      </c>
      <c r="D3109" s="230">
        <v>45924.597222164353</v>
      </c>
      <c r="E3109" s="230">
        <v>45924.625</v>
      </c>
      <c r="F3109" s="255">
        <f t="shared" si="50"/>
        <v>2.7777835646702442E-2</v>
      </c>
      <c r="G3109" s="1" t="s">
        <v>613</v>
      </c>
      <c r="I3109" s="1" t="s">
        <v>614</v>
      </c>
      <c r="J3109" s="1" t="s">
        <v>615</v>
      </c>
      <c r="K3109" s="1" t="s">
        <v>1354</v>
      </c>
      <c r="L3109" s="1" t="s">
        <v>617</v>
      </c>
      <c r="M3109" s="241" t="s">
        <v>656</v>
      </c>
      <c r="N3109" s="28" t="s">
        <v>1355</v>
      </c>
    </row>
    <row r="3110" spans="1:14">
      <c r="A3110" s="225" t="s">
        <v>768</v>
      </c>
      <c r="B3110" s="1" t="s">
        <v>782</v>
      </c>
      <c r="C3110" s="230">
        <v>45924.597222164353</v>
      </c>
      <c r="D3110" s="230">
        <v>45924.597222164353</v>
      </c>
      <c r="E3110" s="230">
        <v>45924.625</v>
      </c>
      <c r="F3110" s="255">
        <f t="shared" si="50"/>
        <v>2.7777835646702442E-2</v>
      </c>
      <c r="G3110" s="1" t="s">
        <v>613</v>
      </c>
      <c r="I3110" s="1" t="s">
        <v>614</v>
      </c>
      <c r="J3110" s="1" t="s">
        <v>615</v>
      </c>
      <c r="K3110" s="1" t="s">
        <v>1354</v>
      </c>
      <c r="L3110" s="1" t="s">
        <v>617</v>
      </c>
      <c r="M3110" s="241" t="s">
        <v>656</v>
      </c>
      <c r="N3110" s="28" t="s">
        <v>1355</v>
      </c>
    </row>
    <row r="3111" spans="1:14">
      <c r="A3111" s="225" t="s">
        <v>768</v>
      </c>
      <c r="B3111" s="1" t="s">
        <v>783</v>
      </c>
      <c r="C3111" s="230">
        <v>45924.597222164353</v>
      </c>
      <c r="D3111" s="230">
        <v>45924.597222164353</v>
      </c>
      <c r="E3111" s="230">
        <v>45924.625</v>
      </c>
      <c r="F3111" s="255">
        <f t="shared" si="50"/>
        <v>2.7777835646702442E-2</v>
      </c>
      <c r="G3111" s="1" t="s">
        <v>613</v>
      </c>
      <c r="I3111" s="1" t="s">
        <v>614</v>
      </c>
      <c r="J3111" s="1" t="s">
        <v>615</v>
      </c>
      <c r="K3111" s="1" t="s">
        <v>1354</v>
      </c>
      <c r="L3111" s="1" t="s">
        <v>617</v>
      </c>
      <c r="M3111" s="241" t="s">
        <v>656</v>
      </c>
      <c r="N3111" s="28" t="s">
        <v>1355</v>
      </c>
    </row>
    <row r="3112" spans="1:14">
      <c r="A3112" s="225" t="s">
        <v>768</v>
      </c>
      <c r="B3112" s="222" t="s">
        <v>784</v>
      </c>
      <c r="C3112" s="230">
        <v>45924.597222164353</v>
      </c>
      <c r="D3112" s="230">
        <v>45924.597222164353</v>
      </c>
      <c r="E3112" s="230">
        <v>45924.625</v>
      </c>
      <c r="F3112" s="255">
        <f t="shared" si="50"/>
        <v>2.7777835646702442E-2</v>
      </c>
      <c r="G3112" s="1" t="s">
        <v>613</v>
      </c>
      <c r="I3112" s="1" t="s">
        <v>614</v>
      </c>
      <c r="J3112" s="1" t="s">
        <v>615</v>
      </c>
      <c r="K3112" s="1" t="s">
        <v>1354</v>
      </c>
      <c r="L3112" s="1" t="s">
        <v>617</v>
      </c>
      <c r="M3112" s="241" t="s">
        <v>656</v>
      </c>
      <c r="N3112" s="28" t="s">
        <v>1355</v>
      </c>
    </row>
    <row r="3113" spans="1:14">
      <c r="A3113" s="225" t="s">
        <v>768</v>
      </c>
      <c r="B3113" s="222" t="s">
        <v>785</v>
      </c>
      <c r="C3113" s="230">
        <v>45924.597222164353</v>
      </c>
      <c r="D3113" s="230">
        <v>45924.597222164353</v>
      </c>
      <c r="E3113" s="230">
        <v>45924.625</v>
      </c>
      <c r="F3113" s="255">
        <f t="shared" si="50"/>
        <v>2.7777835646702442E-2</v>
      </c>
      <c r="G3113" s="1" t="s">
        <v>613</v>
      </c>
      <c r="I3113" s="1" t="s">
        <v>614</v>
      </c>
      <c r="J3113" s="1" t="s">
        <v>615</v>
      </c>
      <c r="K3113" s="1" t="s">
        <v>1354</v>
      </c>
      <c r="L3113" s="1" t="s">
        <v>617</v>
      </c>
      <c r="M3113" s="241" t="s">
        <v>656</v>
      </c>
      <c r="N3113" s="28" t="s">
        <v>1355</v>
      </c>
    </row>
    <row r="3114" spans="1:14">
      <c r="A3114" s="225" t="s">
        <v>768</v>
      </c>
      <c r="B3114" s="222" t="s">
        <v>786</v>
      </c>
      <c r="C3114" s="230">
        <v>45924.597222164353</v>
      </c>
      <c r="D3114" s="230">
        <v>45924.597222164353</v>
      </c>
      <c r="E3114" s="230">
        <v>45924.625</v>
      </c>
      <c r="F3114" s="255">
        <f t="shared" si="50"/>
        <v>2.7777835646702442E-2</v>
      </c>
      <c r="G3114" s="1" t="s">
        <v>613</v>
      </c>
      <c r="I3114" s="1" t="s">
        <v>614</v>
      </c>
      <c r="J3114" s="1" t="s">
        <v>615</v>
      </c>
      <c r="K3114" s="1" t="s">
        <v>1354</v>
      </c>
      <c r="L3114" s="1" t="s">
        <v>617</v>
      </c>
      <c r="M3114" s="241" t="s">
        <v>656</v>
      </c>
      <c r="N3114" s="28" t="s">
        <v>1355</v>
      </c>
    </row>
    <row r="3115" spans="1:14">
      <c r="A3115" s="225" t="s">
        <v>768</v>
      </c>
      <c r="B3115" s="222" t="s">
        <v>787</v>
      </c>
      <c r="C3115" s="230">
        <v>45924.597222164353</v>
      </c>
      <c r="D3115" s="230">
        <v>45924.597222164353</v>
      </c>
      <c r="E3115" s="230">
        <v>45924.625</v>
      </c>
      <c r="F3115" s="255">
        <f t="shared" si="50"/>
        <v>2.7777835646702442E-2</v>
      </c>
      <c r="G3115" s="1" t="s">
        <v>613</v>
      </c>
      <c r="I3115" s="1" t="s">
        <v>614</v>
      </c>
      <c r="J3115" s="1" t="s">
        <v>615</v>
      </c>
      <c r="K3115" s="1" t="s">
        <v>1354</v>
      </c>
      <c r="L3115" s="1" t="s">
        <v>617</v>
      </c>
      <c r="M3115" s="241" t="s">
        <v>656</v>
      </c>
      <c r="N3115" s="28" t="s">
        <v>1355</v>
      </c>
    </row>
    <row r="3116" spans="1:14">
      <c r="A3116" s="225" t="s">
        <v>768</v>
      </c>
      <c r="B3116" s="222" t="s">
        <v>788</v>
      </c>
      <c r="C3116" s="230">
        <v>45924.597222164353</v>
      </c>
      <c r="D3116" s="230">
        <v>45924.597222164353</v>
      </c>
      <c r="E3116" s="230">
        <v>45924.625</v>
      </c>
      <c r="F3116" s="255">
        <f t="shared" si="50"/>
        <v>2.7777835646702442E-2</v>
      </c>
      <c r="G3116" s="1" t="s">
        <v>613</v>
      </c>
      <c r="I3116" s="1" t="s">
        <v>614</v>
      </c>
      <c r="J3116" s="1" t="s">
        <v>615</v>
      </c>
      <c r="K3116" s="1" t="s">
        <v>1354</v>
      </c>
      <c r="L3116" s="1" t="s">
        <v>617</v>
      </c>
      <c r="M3116" s="241" t="s">
        <v>656</v>
      </c>
      <c r="N3116" s="28" t="s">
        <v>1355</v>
      </c>
    </row>
    <row r="3117" spans="1:14">
      <c r="A3117" s="225" t="s">
        <v>768</v>
      </c>
      <c r="B3117" s="222" t="s">
        <v>789</v>
      </c>
      <c r="C3117" s="230">
        <v>45924.597222164353</v>
      </c>
      <c r="D3117" s="230">
        <v>45924.597222164353</v>
      </c>
      <c r="E3117" s="230">
        <v>45924.625</v>
      </c>
      <c r="F3117" s="255">
        <f t="shared" si="50"/>
        <v>2.7777835646702442E-2</v>
      </c>
      <c r="G3117" s="1" t="s">
        <v>613</v>
      </c>
      <c r="I3117" s="1" t="s">
        <v>614</v>
      </c>
      <c r="J3117" s="1" t="s">
        <v>615</v>
      </c>
      <c r="K3117" s="1" t="s">
        <v>1354</v>
      </c>
      <c r="L3117" s="1" t="s">
        <v>617</v>
      </c>
      <c r="M3117" s="241" t="s">
        <v>656</v>
      </c>
      <c r="N3117" s="28" t="s">
        <v>1355</v>
      </c>
    </row>
    <row r="3118" spans="1:14">
      <c r="A3118" s="225" t="s">
        <v>768</v>
      </c>
      <c r="B3118" s="222" t="s">
        <v>790</v>
      </c>
      <c r="C3118" s="230">
        <v>45924.597222164353</v>
      </c>
      <c r="D3118" s="230">
        <v>45924.597222164353</v>
      </c>
      <c r="E3118" s="230">
        <v>45924.625</v>
      </c>
      <c r="F3118" s="255">
        <f t="shared" si="50"/>
        <v>2.7777835646702442E-2</v>
      </c>
      <c r="G3118" s="1" t="s">
        <v>613</v>
      </c>
      <c r="I3118" s="1" t="s">
        <v>614</v>
      </c>
      <c r="J3118" s="1" t="s">
        <v>615</v>
      </c>
      <c r="K3118" s="1" t="s">
        <v>1354</v>
      </c>
      <c r="L3118" s="1" t="s">
        <v>617</v>
      </c>
      <c r="M3118" s="241" t="s">
        <v>656</v>
      </c>
      <c r="N3118" s="28" t="s">
        <v>1355</v>
      </c>
    </row>
    <row r="3119" spans="1:14">
      <c r="A3119" s="225" t="s">
        <v>768</v>
      </c>
      <c r="B3119" s="222" t="s">
        <v>791</v>
      </c>
      <c r="C3119" s="230">
        <v>45924.597222164353</v>
      </c>
      <c r="D3119" s="230">
        <v>45924.597222164353</v>
      </c>
      <c r="E3119" s="230">
        <v>45924.625</v>
      </c>
      <c r="F3119" s="255">
        <f t="shared" si="50"/>
        <v>2.7777835646702442E-2</v>
      </c>
      <c r="G3119" s="1" t="s">
        <v>613</v>
      </c>
      <c r="I3119" s="1" t="s">
        <v>614</v>
      </c>
      <c r="J3119" s="1" t="s">
        <v>615</v>
      </c>
      <c r="K3119" s="1" t="s">
        <v>1354</v>
      </c>
      <c r="L3119" s="1" t="s">
        <v>617</v>
      </c>
      <c r="M3119" s="241" t="s">
        <v>656</v>
      </c>
      <c r="N3119" s="28" t="s">
        <v>1355</v>
      </c>
    </row>
    <row r="3120" spans="1:14">
      <c r="A3120" s="225" t="s">
        <v>768</v>
      </c>
      <c r="B3120" s="222" t="s">
        <v>792</v>
      </c>
      <c r="C3120" s="230">
        <v>45924.597222164353</v>
      </c>
      <c r="D3120" s="230">
        <v>45924.597222164353</v>
      </c>
      <c r="E3120" s="230">
        <v>45924.625</v>
      </c>
      <c r="F3120" s="255">
        <f t="shared" si="50"/>
        <v>2.7777835646702442E-2</v>
      </c>
      <c r="G3120" s="1" t="s">
        <v>613</v>
      </c>
      <c r="I3120" s="1" t="s">
        <v>614</v>
      </c>
      <c r="J3120" s="1" t="s">
        <v>615</v>
      </c>
      <c r="K3120" s="1" t="s">
        <v>1354</v>
      </c>
      <c r="L3120" s="1" t="s">
        <v>617</v>
      </c>
      <c r="M3120" s="241" t="s">
        <v>656</v>
      </c>
      <c r="N3120" s="28" t="s">
        <v>1355</v>
      </c>
    </row>
    <row r="3121" spans="1:14">
      <c r="A3121" s="225" t="s">
        <v>768</v>
      </c>
      <c r="B3121" s="222" t="s">
        <v>793</v>
      </c>
      <c r="C3121" s="230">
        <v>45924.597222164353</v>
      </c>
      <c r="D3121" s="230">
        <v>45924.597222164353</v>
      </c>
      <c r="E3121" s="230">
        <v>45924.625</v>
      </c>
      <c r="F3121" s="255">
        <f t="shared" si="50"/>
        <v>2.7777835646702442E-2</v>
      </c>
      <c r="G3121" s="1" t="s">
        <v>613</v>
      </c>
      <c r="I3121" s="1" t="s">
        <v>614</v>
      </c>
      <c r="J3121" s="1" t="s">
        <v>615</v>
      </c>
      <c r="K3121" s="1" t="s">
        <v>1354</v>
      </c>
      <c r="L3121" s="1" t="s">
        <v>617</v>
      </c>
      <c r="M3121" s="241" t="s">
        <v>656</v>
      </c>
      <c r="N3121" s="28" t="s">
        <v>1355</v>
      </c>
    </row>
    <row r="3122" spans="1:14">
      <c r="A3122" s="225" t="s">
        <v>768</v>
      </c>
      <c r="B3122" s="222" t="s">
        <v>794</v>
      </c>
      <c r="C3122" s="230">
        <v>45924.597222164353</v>
      </c>
      <c r="D3122" s="230">
        <v>45924.597222164353</v>
      </c>
      <c r="E3122" s="230">
        <v>45924.625</v>
      </c>
      <c r="F3122" s="255">
        <f t="shared" si="50"/>
        <v>2.7777835646702442E-2</v>
      </c>
      <c r="G3122" s="1" t="s">
        <v>613</v>
      </c>
      <c r="I3122" s="1" t="s">
        <v>614</v>
      </c>
      <c r="J3122" s="1" t="s">
        <v>615</v>
      </c>
      <c r="K3122" s="1" t="s">
        <v>1354</v>
      </c>
      <c r="L3122" s="1" t="s">
        <v>617</v>
      </c>
      <c r="M3122" s="241" t="s">
        <v>656</v>
      </c>
      <c r="N3122" s="28" t="s">
        <v>1355</v>
      </c>
    </row>
    <row r="3123" spans="1:14">
      <c r="A3123" s="225" t="s">
        <v>768</v>
      </c>
      <c r="B3123" s="222" t="s">
        <v>795</v>
      </c>
      <c r="C3123" s="230">
        <v>45924.597222164353</v>
      </c>
      <c r="D3123" s="230">
        <v>45924.597222164353</v>
      </c>
      <c r="E3123" s="230">
        <v>45924.625</v>
      </c>
      <c r="F3123" s="255">
        <f t="shared" si="50"/>
        <v>2.7777835646702442E-2</v>
      </c>
      <c r="G3123" s="1" t="s">
        <v>613</v>
      </c>
      <c r="I3123" s="1" t="s">
        <v>614</v>
      </c>
      <c r="J3123" s="1" t="s">
        <v>615</v>
      </c>
      <c r="K3123" s="1" t="s">
        <v>1354</v>
      </c>
      <c r="L3123" s="1" t="s">
        <v>617</v>
      </c>
      <c r="M3123" s="241" t="s">
        <v>656</v>
      </c>
      <c r="N3123" s="28" t="s">
        <v>1355</v>
      </c>
    </row>
    <row r="3124" spans="1:14">
      <c r="A3124" s="225" t="s">
        <v>768</v>
      </c>
      <c r="B3124" s="222" t="s">
        <v>796</v>
      </c>
      <c r="C3124" s="230">
        <v>45924.597222164353</v>
      </c>
      <c r="D3124" s="230">
        <v>45924.597222164353</v>
      </c>
      <c r="E3124" s="230">
        <v>45924.625</v>
      </c>
      <c r="F3124" s="255">
        <f t="shared" si="50"/>
        <v>2.7777835646702442E-2</v>
      </c>
      <c r="G3124" s="1" t="s">
        <v>613</v>
      </c>
      <c r="I3124" s="1" t="s">
        <v>614</v>
      </c>
      <c r="J3124" s="1" t="s">
        <v>615</v>
      </c>
      <c r="K3124" s="1" t="s">
        <v>1354</v>
      </c>
      <c r="L3124" s="1" t="s">
        <v>617</v>
      </c>
      <c r="M3124" s="241" t="s">
        <v>656</v>
      </c>
      <c r="N3124" s="28" t="s">
        <v>1355</v>
      </c>
    </row>
    <row r="3125" spans="1:14">
      <c r="A3125" s="225" t="s">
        <v>768</v>
      </c>
      <c r="B3125" s="222" t="s">
        <v>797</v>
      </c>
      <c r="C3125" s="230">
        <v>45924.597222164353</v>
      </c>
      <c r="D3125" s="230">
        <v>45924.597222164353</v>
      </c>
      <c r="E3125" s="230">
        <v>45924.625</v>
      </c>
      <c r="F3125" s="255">
        <f t="shared" si="50"/>
        <v>2.7777835646702442E-2</v>
      </c>
      <c r="G3125" s="1" t="s">
        <v>613</v>
      </c>
      <c r="I3125" s="1" t="s">
        <v>614</v>
      </c>
      <c r="J3125" s="1" t="s">
        <v>615</v>
      </c>
      <c r="K3125" s="1" t="s">
        <v>1354</v>
      </c>
      <c r="L3125" s="1" t="s">
        <v>617</v>
      </c>
      <c r="M3125" s="241" t="s">
        <v>656</v>
      </c>
      <c r="N3125" s="28" t="s">
        <v>1355</v>
      </c>
    </row>
    <row r="3126" spans="1:14">
      <c r="A3126" s="225" t="s">
        <v>768</v>
      </c>
      <c r="B3126" s="222" t="s">
        <v>798</v>
      </c>
      <c r="C3126" s="230">
        <v>45924.597222164353</v>
      </c>
      <c r="D3126" s="230">
        <v>45924.597222164353</v>
      </c>
      <c r="E3126" s="230">
        <v>45924.625</v>
      </c>
      <c r="F3126" s="255">
        <f t="shared" si="50"/>
        <v>2.7777835646702442E-2</v>
      </c>
      <c r="G3126" s="1" t="s">
        <v>613</v>
      </c>
      <c r="I3126" s="1" t="s">
        <v>614</v>
      </c>
      <c r="J3126" s="1" t="s">
        <v>615</v>
      </c>
      <c r="K3126" s="1" t="s">
        <v>1354</v>
      </c>
      <c r="L3126" s="1" t="s">
        <v>617</v>
      </c>
      <c r="M3126" s="241" t="s">
        <v>656</v>
      </c>
      <c r="N3126" s="28" t="s">
        <v>1355</v>
      </c>
    </row>
    <row r="3127" spans="1:14">
      <c r="A3127" s="225" t="s">
        <v>768</v>
      </c>
      <c r="B3127" s="222" t="s">
        <v>799</v>
      </c>
      <c r="C3127" s="230">
        <v>45924.597222164353</v>
      </c>
      <c r="D3127" s="230">
        <v>45924.597222164353</v>
      </c>
      <c r="E3127" s="230">
        <v>45924.625</v>
      </c>
      <c r="F3127" s="255">
        <f t="shared" si="50"/>
        <v>2.7777835646702442E-2</v>
      </c>
      <c r="G3127" s="1" t="s">
        <v>613</v>
      </c>
      <c r="I3127" s="1" t="s">
        <v>614</v>
      </c>
      <c r="J3127" s="1" t="s">
        <v>615</v>
      </c>
      <c r="K3127" s="1" t="s">
        <v>1354</v>
      </c>
      <c r="L3127" s="1" t="s">
        <v>617</v>
      </c>
      <c r="M3127" s="241" t="s">
        <v>656</v>
      </c>
      <c r="N3127" s="28" t="s">
        <v>1355</v>
      </c>
    </row>
    <row r="3128" spans="1:14">
      <c r="A3128" s="225" t="s">
        <v>768</v>
      </c>
      <c r="B3128" s="225" t="s">
        <v>800</v>
      </c>
      <c r="C3128" s="230">
        <v>45924.597222164353</v>
      </c>
      <c r="D3128" s="230">
        <v>45924.597222164353</v>
      </c>
      <c r="E3128" s="230">
        <v>45924.625</v>
      </c>
      <c r="F3128" s="255">
        <f t="shared" si="50"/>
        <v>2.7777835646702442E-2</v>
      </c>
      <c r="G3128" s="1" t="s">
        <v>613</v>
      </c>
      <c r="I3128" s="1" t="s">
        <v>614</v>
      </c>
      <c r="J3128" s="1" t="s">
        <v>615</v>
      </c>
      <c r="K3128" s="1" t="s">
        <v>1354</v>
      </c>
      <c r="L3128" s="1" t="s">
        <v>617</v>
      </c>
      <c r="M3128" s="241" t="s">
        <v>656</v>
      </c>
      <c r="N3128" s="28" t="s">
        <v>1355</v>
      </c>
    </row>
    <row r="3129" spans="1:14">
      <c r="A3129" s="225" t="s">
        <v>768</v>
      </c>
      <c r="B3129" s="225" t="s">
        <v>801</v>
      </c>
      <c r="C3129" s="230">
        <v>45924.597222164353</v>
      </c>
      <c r="D3129" s="230">
        <v>45924.597222164353</v>
      </c>
      <c r="E3129" s="230">
        <v>45924.625</v>
      </c>
      <c r="F3129" s="255">
        <f t="shared" si="50"/>
        <v>2.7777835646702442E-2</v>
      </c>
      <c r="G3129" s="1" t="s">
        <v>613</v>
      </c>
      <c r="I3129" s="1" t="s">
        <v>614</v>
      </c>
      <c r="J3129" s="1" t="s">
        <v>615</v>
      </c>
      <c r="K3129" s="1" t="s">
        <v>1354</v>
      </c>
      <c r="L3129" s="1" t="s">
        <v>617</v>
      </c>
      <c r="M3129" s="241" t="s">
        <v>656</v>
      </c>
      <c r="N3129" s="28" t="s">
        <v>1355</v>
      </c>
    </row>
    <row r="3130" spans="1:14">
      <c r="A3130" s="225" t="s">
        <v>768</v>
      </c>
      <c r="B3130" s="225" t="s">
        <v>802</v>
      </c>
      <c r="C3130" s="230">
        <v>45924.597222164353</v>
      </c>
      <c r="D3130" s="230">
        <v>45924.597222164353</v>
      </c>
      <c r="E3130" s="230">
        <v>45924.625</v>
      </c>
      <c r="F3130" s="255">
        <f t="shared" si="50"/>
        <v>2.7777835646702442E-2</v>
      </c>
      <c r="G3130" s="1" t="s">
        <v>613</v>
      </c>
      <c r="I3130" s="1" t="s">
        <v>614</v>
      </c>
      <c r="J3130" s="1" t="s">
        <v>615</v>
      </c>
      <c r="K3130" s="1" t="s">
        <v>1354</v>
      </c>
      <c r="L3130" s="1" t="s">
        <v>617</v>
      </c>
      <c r="M3130" s="241" t="s">
        <v>656</v>
      </c>
      <c r="N3130" s="28" t="s">
        <v>1355</v>
      </c>
    </row>
    <row r="3131" spans="1:14">
      <c r="A3131" s="225" t="s">
        <v>768</v>
      </c>
      <c r="B3131" s="225" t="s">
        <v>803</v>
      </c>
      <c r="C3131" s="230">
        <v>45924.597222164353</v>
      </c>
      <c r="D3131" s="230">
        <v>45924.597222164353</v>
      </c>
      <c r="E3131" s="230">
        <v>45924.625</v>
      </c>
      <c r="F3131" s="255">
        <f t="shared" si="50"/>
        <v>2.7777835646702442E-2</v>
      </c>
      <c r="G3131" s="1" t="s">
        <v>613</v>
      </c>
      <c r="I3131" s="1" t="s">
        <v>614</v>
      </c>
      <c r="J3131" s="1" t="s">
        <v>615</v>
      </c>
      <c r="K3131" s="1" t="s">
        <v>1354</v>
      </c>
      <c r="L3131" s="1" t="s">
        <v>617</v>
      </c>
      <c r="M3131" s="241" t="s">
        <v>656</v>
      </c>
      <c r="N3131" s="28" t="s">
        <v>1355</v>
      </c>
    </row>
    <row r="3132" spans="1:14">
      <c r="A3132" s="225" t="s">
        <v>768</v>
      </c>
      <c r="B3132" s="225" t="s">
        <v>804</v>
      </c>
      <c r="C3132" s="230">
        <v>45924.597222164353</v>
      </c>
      <c r="D3132" s="230">
        <v>45924.597222164353</v>
      </c>
      <c r="E3132" s="230">
        <v>45924.625</v>
      </c>
      <c r="F3132" s="255">
        <f t="shared" si="50"/>
        <v>2.7777835646702442E-2</v>
      </c>
      <c r="G3132" s="1" t="s">
        <v>613</v>
      </c>
      <c r="I3132" s="1" t="s">
        <v>614</v>
      </c>
      <c r="J3132" s="1" t="s">
        <v>615</v>
      </c>
      <c r="K3132" s="1" t="s">
        <v>1354</v>
      </c>
      <c r="L3132" s="1" t="s">
        <v>617</v>
      </c>
      <c r="M3132" s="241" t="s">
        <v>656</v>
      </c>
      <c r="N3132" s="28" t="s">
        <v>1355</v>
      </c>
    </row>
    <row r="3133" spans="1:14">
      <c r="A3133" s="225" t="s">
        <v>768</v>
      </c>
      <c r="B3133" s="222" t="s">
        <v>805</v>
      </c>
      <c r="C3133" s="230">
        <v>45924.597222164353</v>
      </c>
      <c r="D3133" s="230">
        <v>45924.597222164353</v>
      </c>
      <c r="E3133" s="230">
        <v>45924.625</v>
      </c>
      <c r="F3133" s="255">
        <f t="shared" si="50"/>
        <v>2.7777835646702442E-2</v>
      </c>
      <c r="G3133" s="1" t="s">
        <v>613</v>
      </c>
      <c r="I3133" s="1" t="s">
        <v>614</v>
      </c>
      <c r="J3133" s="1" t="s">
        <v>615</v>
      </c>
      <c r="K3133" s="1" t="s">
        <v>1354</v>
      </c>
      <c r="L3133" s="1" t="s">
        <v>617</v>
      </c>
      <c r="M3133" s="241" t="s">
        <v>656</v>
      </c>
      <c r="N3133" s="28" t="s">
        <v>1355</v>
      </c>
    </row>
    <row r="3134" spans="1:14">
      <c r="A3134" s="225" t="s">
        <v>768</v>
      </c>
      <c r="B3134" s="225" t="s">
        <v>806</v>
      </c>
      <c r="C3134" s="230">
        <v>45924.597222164353</v>
      </c>
      <c r="D3134" s="230">
        <v>45924.597222164353</v>
      </c>
      <c r="E3134" s="230">
        <v>45924.625</v>
      </c>
      <c r="F3134" s="255">
        <f t="shared" si="50"/>
        <v>2.7777835646702442E-2</v>
      </c>
      <c r="G3134" s="1" t="s">
        <v>613</v>
      </c>
      <c r="I3134" s="1" t="s">
        <v>614</v>
      </c>
      <c r="J3134" s="1" t="s">
        <v>615</v>
      </c>
      <c r="K3134" s="1" t="s">
        <v>1354</v>
      </c>
      <c r="L3134" s="1" t="s">
        <v>617</v>
      </c>
      <c r="M3134" s="241" t="s">
        <v>656</v>
      </c>
      <c r="N3134" s="28" t="s">
        <v>1355</v>
      </c>
    </row>
    <row r="3135" spans="1:14">
      <c r="A3135" s="225" t="s">
        <v>768</v>
      </c>
      <c r="B3135" s="225" t="s">
        <v>807</v>
      </c>
      <c r="C3135" s="230">
        <v>45924.597222164353</v>
      </c>
      <c r="D3135" s="230">
        <v>45924.597222164353</v>
      </c>
      <c r="E3135" s="230">
        <v>45924.625</v>
      </c>
      <c r="F3135" s="255">
        <f t="shared" si="50"/>
        <v>2.7777835646702442E-2</v>
      </c>
      <c r="G3135" s="1" t="s">
        <v>613</v>
      </c>
      <c r="I3135" s="1" t="s">
        <v>614</v>
      </c>
      <c r="J3135" s="1" t="s">
        <v>615</v>
      </c>
      <c r="K3135" s="1" t="s">
        <v>1354</v>
      </c>
      <c r="L3135" s="1" t="s">
        <v>617</v>
      </c>
      <c r="M3135" s="241" t="s">
        <v>656</v>
      </c>
      <c r="N3135" s="28" t="s">
        <v>1355</v>
      </c>
    </row>
    <row r="3136" spans="1:14">
      <c r="A3136" s="225" t="s">
        <v>768</v>
      </c>
      <c r="B3136" s="1" t="s">
        <v>808</v>
      </c>
      <c r="C3136" s="230">
        <v>45924.597222164353</v>
      </c>
      <c r="D3136" s="230">
        <v>45924.597222164353</v>
      </c>
      <c r="E3136" s="230">
        <v>45924.625</v>
      </c>
      <c r="F3136" s="255">
        <f t="shared" si="50"/>
        <v>2.7777835646702442E-2</v>
      </c>
      <c r="G3136" s="1" t="s">
        <v>613</v>
      </c>
      <c r="I3136" s="1" t="s">
        <v>614</v>
      </c>
      <c r="J3136" s="1" t="s">
        <v>615</v>
      </c>
      <c r="K3136" s="1" t="s">
        <v>1354</v>
      </c>
      <c r="L3136" s="1" t="s">
        <v>617</v>
      </c>
      <c r="M3136" s="241" t="s">
        <v>656</v>
      </c>
      <c r="N3136" s="28" t="s">
        <v>1355</v>
      </c>
    </row>
    <row r="3137" spans="1:14">
      <c r="A3137" s="225" t="s">
        <v>768</v>
      </c>
      <c r="B3137" s="1" t="s">
        <v>809</v>
      </c>
      <c r="C3137" s="230">
        <v>45924.597222164353</v>
      </c>
      <c r="D3137" s="230">
        <v>45924.597222164353</v>
      </c>
      <c r="E3137" s="230">
        <v>45924.625</v>
      </c>
      <c r="F3137" s="255">
        <f t="shared" si="50"/>
        <v>2.7777835646702442E-2</v>
      </c>
      <c r="G3137" s="1" t="s">
        <v>613</v>
      </c>
      <c r="I3137" s="1" t="s">
        <v>614</v>
      </c>
      <c r="J3137" s="1" t="s">
        <v>615</v>
      </c>
      <c r="K3137" s="1" t="s">
        <v>1354</v>
      </c>
      <c r="L3137" s="1" t="s">
        <v>617</v>
      </c>
      <c r="M3137" s="241" t="s">
        <v>656</v>
      </c>
      <c r="N3137" s="28" t="s">
        <v>1355</v>
      </c>
    </row>
    <row r="3138" spans="1:14">
      <c r="A3138" s="225" t="s">
        <v>768</v>
      </c>
      <c r="B3138" s="1" t="s">
        <v>810</v>
      </c>
      <c r="C3138" s="230">
        <v>45924.597222164353</v>
      </c>
      <c r="D3138" s="230">
        <v>45924.597222164353</v>
      </c>
      <c r="E3138" s="230">
        <v>45924.625</v>
      </c>
      <c r="F3138" s="255">
        <f t="shared" si="50"/>
        <v>2.7777835646702442E-2</v>
      </c>
      <c r="G3138" s="1" t="s">
        <v>613</v>
      </c>
      <c r="I3138" s="1" t="s">
        <v>614</v>
      </c>
      <c r="J3138" s="1" t="s">
        <v>615</v>
      </c>
      <c r="K3138" s="1" t="s">
        <v>1354</v>
      </c>
      <c r="L3138" s="1" t="s">
        <v>617</v>
      </c>
      <c r="M3138" s="241" t="s">
        <v>656</v>
      </c>
      <c r="N3138" s="28" t="s">
        <v>1355</v>
      </c>
    </row>
    <row r="3139" spans="1:14">
      <c r="A3139" s="225" t="s">
        <v>768</v>
      </c>
      <c r="B3139" s="1" t="s">
        <v>811</v>
      </c>
      <c r="C3139" s="230">
        <v>45924.597222164353</v>
      </c>
      <c r="D3139" s="230">
        <v>45924.597222164353</v>
      </c>
      <c r="E3139" s="230">
        <v>45924.625</v>
      </c>
      <c r="F3139" s="255">
        <f t="shared" si="50"/>
        <v>2.7777835646702442E-2</v>
      </c>
      <c r="G3139" s="1" t="s">
        <v>613</v>
      </c>
      <c r="I3139" s="1" t="s">
        <v>614</v>
      </c>
      <c r="J3139" s="1" t="s">
        <v>615</v>
      </c>
      <c r="K3139" s="1" t="s">
        <v>1354</v>
      </c>
      <c r="L3139" s="1" t="s">
        <v>617</v>
      </c>
      <c r="M3139" s="241" t="s">
        <v>656</v>
      </c>
      <c r="N3139" s="28" t="s">
        <v>1355</v>
      </c>
    </row>
    <row r="3140" spans="1:14">
      <c r="A3140" s="225" t="s">
        <v>768</v>
      </c>
      <c r="B3140" s="1" t="s">
        <v>812</v>
      </c>
      <c r="C3140" s="230">
        <v>45924.597222164353</v>
      </c>
      <c r="D3140" s="230">
        <v>45924.597222164353</v>
      </c>
      <c r="E3140" s="230">
        <v>45924.625</v>
      </c>
      <c r="F3140" s="255">
        <f t="shared" si="50"/>
        <v>2.7777835646702442E-2</v>
      </c>
      <c r="G3140" s="1" t="s">
        <v>613</v>
      </c>
      <c r="I3140" s="1" t="s">
        <v>614</v>
      </c>
      <c r="J3140" s="1" t="s">
        <v>615</v>
      </c>
      <c r="K3140" s="1" t="s">
        <v>1354</v>
      </c>
      <c r="L3140" s="1" t="s">
        <v>617</v>
      </c>
      <c r="M3140" s="241" t="s">
        <v>656</v>
      </c>
      <c r="N3140" s="28" t="s">
        <v>1355</v>
      </c>
    </row>
    <row r="3141" spans="1:14">
      <c r="A3141" s="225" t="s">
        <v>768</v>
      </c>
      <c r="B3141" s="123" t="s">
        <v>813</v>
      </c>
      <c r="C3141" s="230">
        <v>45924.597222164353</v>
      </c>
      <c r="D3141" s="230">
        <v>45924.597222164353</v>
      </c>
      <c r="E3141" s="230">
        <v>45924.625</v>
      </c>
      <c r="F3141" s="255">
        <f t="shared" si="50"/>
        <v>2.7777835646702442E-2</v>
      </c>
      <c r="G3141" s="1" t="s">
        <v>613</v>
      </c>
      <c r="I3141" s="1" t="s">
        <v>614</v>
      </c>
      <c r="J3141" s="1" t="s">
        <v>615</v>
      </c>
      <c r="K3141" s="1" t="s">
        <v>1354</v>
      </c>
      <c r="L3141" s="1" t="s">
        <v>617</v>
      </c>
      <c r="M3141" s="241" t="s">
        <v>656</v>
      </c>
      <c r="N3141" s="28" t="s">
        <v>1355</v>
      </c>
    </row>
    <row r="3142" spans="1:14">
      <c r="A3142" s="225" t="s">
        <v>768</v>
      </c>
      <c r="B3142" s="1" t="s">
        <v>814</v>
      </c>
      <c r="C3142" s="230">
        <v>45924.597222222219</v>
      </c>
      <c r="D3142" s="230">
        <v>45924.597222222219</v>
      </c>
      <c r="E3142" s="230">
        <v>45924.625</v>
      </c>
      <c r="F3142" s="255">
        <f t="shared" si="50"/>
        <v>2.7777777781011537E-2</v>
      </c>
      <c r="G3142" s="1" t="s">
        <v>613</v>
      </c>
      <c r="I3142" s="1" t="s">
        <v>614</v>
      </c>
      <c r="J3142" s="1" t="s">
        <v>615</v>
      </c>
      <c r="K3142" s="1" t="s">
        <v>1354</v>
      </c>
      <c r="L3142" s="1" t="s">
        <v>617</v>
      </c>
      <c r="M3142" s="241" t="s">
        <v>656</v>
      </c>
      <c r="N3142" s="28" t="s">
        <v>1355</v>
      </c>
    </row>
    <row r="3143" spans="1:14">
      <c r="A3143" s="225" t="s">
        <v>768</v>
      </c>
      <c r="B3143" s="1" t="s">
        <v>815</v>
      </c>
      <c r="C3143" s="230">
        <v>45924.597222222219</v>
      </c>
      <c r="D3143" s="230">
        <v>45924.597222222219</v>
      </c>
      <c r="E3143" s="230">
        <v>45924.625</v>
      </c>
      <c r="F3143" s="255">
        <f t="shared" si="50"/>
        <v>2.7777777781011537E-2</v>
      </c>
      <c r="G3143" s="1" t="s">
        <v>613</v>
      </c>
      <c r="I3143" s="1" t="s">
        <v>614</v>
      </c>
      <c r="J3143" s="1" t="s">
        <v>615</v>
      </c>
      <c r="K3143" s="1" t="s">
        <v>1354</v>
      </c>
      <c r="L3143" s="1" t="s">
        <v>617</v>
      </c>
      <c r="M3143" s="241" t="s">
        <v>656</v>
      </c>
      <c r="N3143" s="28" t="s">
        <v>1355</v>
      </c>
    </row>
    <row r="3144" spans="1:14">
      <c r="A3144" s="1" t="s">
        <v>704</v>
      </c>
      <c r="B3144" s="1" t="s">
        <v>658</v>
      </c>
      <c r="C3144" s="230">
        <v>45924.704861111109</v>
      </c>
      <c r="D3144" s="230">
        <v>45924.704861111109</v>
      </c>
      <c r="E3144" s="230">
        <v>45925.482638888891</v>
      </c>
      <c r="F3144" s="255">
        <f t="shared" si="50"/>
        <v>0.77777777778101154</v>
      </c>
      <c r="G3144" s="1" t="s">
        <v>708</v>
      </c>
      <c r="I3144" s="1" t="s">
        <v>750</v>
      </c>
      <c r="J3144" s="1" t="s">
        <v>275</v>
      </c>
      <c r="K3144" s="1" t="s">
        <v>1356</v>
      </c>
      <c r="L3144" s="1" t="s">
        <v>627</v>
      </c>
      <c r="M3144" s="28" t="s">
        <v>628</v>
      </c>
      <c r="N3144" s="28" t="s">
        <v>1357</v>
      </c>
    </row>
    <row r="3145" spans="1:14">
      <c r="A3145" s="225" t="s">
        <v>704</v>
      </c>
      <c r="B3145" s="28" t="s">
        <v>651</v>
      </c>
      <c r="C3145" s="230">
        <v>45925.272222222222</v>
      </c>
      <c r="D3145" s="230">
        <v>45925.272222222222</v>
      </c>
      <c r="E3145" s="230">
        <v>45925.305555555555</v>
      </c>
      <c r="F3145" s="255">
        <f t="shared" si="50"/>
        <v>3.3333333332848269E-2</v>
      </c>
      <c r="G3145" s="1" t="s">
        <v>613</v>
      </c>
      <c r="I3145" s="1" t="s">
        <v>614</v>
      </c>
      <c r="J3145" s="1" t="s">
        <v>615</v>
      </c>
      <c r="K3145" s="1" t="s">
        <v>1358</v>
      </c>
      <c r="L3145" s="1" t="s">
        <v>617</v>
      </c>
      <c r="M3145" s="241" t="s">
        <v>656</v>
      </c>
      <c r="N3145" s="28" t="s">
        <v>1342</v>
      </c>
    </row>
    <row r="3146" spans="1:14">
      <c r="A3146" s="225" t="s">
        <v>704</v>
      </c>
      <c r="B3146" s="28" t="s">
        <v>622</v>
      </c>
      <c r="C3146" s="230">
        <v>45925.272222222222</v>
      </c>
      <c r="D3146" s="230">
        <v>45925.272222222222</v>
      </c>
      <c r="E3146" s="230">
        <v>45925.305555555555</v>
      </c>
      <c r="F3146" s="255">
        <f t="shared" si="50"/>
        <v>3.3333333332848269E-2</v>
      </c>
      <c r="G3146" s="1" t="s">
        <v>613</v>
      </c>
      <c r="I3146" s="1" t="s">
        <v>614</v>
      </c>
      <c r="J3146" s="1" t="s">
        <v>615</v>
      </c>
      <c r="K3146" s="1" t="s">
        <v>1358</v>
      </c>
      <c r="L3146" s="1" t="s">
        <v>617</v>
      </c>
      <c r="M3146" s="241" t="s">
        <v>656</v>
      </c>
      <c r="N3146" s="28" t="s">
        <v>1342</v>
      </c>
    </row>
    <row r="3147" spans="1:14">
      <c r="A3147" s="225" t="s">
        <v>704</v>
      </c>
      <c r="B3147" s="28" t="s">
        <v>658</v>
      </c>
      <c r="C3147" s="230">
        <v>45925.272222222222</v>
      </c>
      <c r="D3147" s="230">
        <v>45925.272222222222</v>
      </c>
      <c r="E3147" s="230">
        <v>45925.305555555555</v>
      </c>
      <c r="F3147" s="255">
        <f t="shared" si="50"/>
        <v>3.3333333332848269E-2</v>
      </c>
      <c r="G3147" s="1" t="s">
        <v>613</v>
      </c>
      <c r="I3147" s="1" t="s">
        <v>614</v>
      </c>
      <c r="J3147" s="1" t="s">
        <v>615</v>
      </c>
      <c r="K3147" s="1" t="s">
        <v>1358</v>
      </c>
      <c r="L3147" s="1" t="s">
        <v>617</v>
      </c>
      <c r="M3147" s="241" t="s">
        <v>656</v>
      </c>
      <c r="N3147" s="28" t="s">
        <v>1342</v>
      </c>
    </row>
    <row r="3148" spans="1:14">
      <c r="A3148" s="225" t="s">
        <v>704</v>
      </c>
      <c r="B3148" s="28" t="s">
        <v>612</v>
      </c>
      <c r="C3148" s="230">
        <v>45925.272222222222</v>
      </c>
      <c r="D3148" s="230">
        <v>45925.272222222222</v>
      </c>
      <c r="E3148" s="230">
        <v>45925.305555555555</v>
      </c>
      <c r="F3148" s="255">
        <f t="shared" si="50"/>
        <v>3.3333333332848269E-2</v>
      </c>
      <c r="G3148" s="1" t="s">
        <v>613</v>
      </c>
      <c r="I3148" s="1" t="s">
        <v>614</v>
      </c>
      <c r="J3148" s="1" t="s">
        <v>615</v>
      </c>
      <c r="K3148" s="1" t="s">
        <v>1358</v>
      </c>
      <c r="L3148" s="1" t="s">
        <v>617</v>
      </c>
      <c r="M3148" s="241" t="s">
        <v>656</v>
      </c>
      <c r="N3148" s="28" t="s">
        <v>1342</v>
      </c>
    </row>
    <row r="3149" spans="1:14">
      <c r="A3149" s="225" t="s">
        <v>855</v>
      </c>
      <c r="B3149" s="28" t="s">
        <v>622</v>
      </c>
      <c r="C3149" s="230">
        <v>45925.272222222222</v>
      </c>
      <c r="D3149" s="230">
        <v>45925.272222222222</v>
      </c>
      <c r="E3149" s="230">
        <v>45925.305555555555</v>
      </c>
      <c r="F3149" s="255">
        <f t="shared" si="50"/>
        <v>3.3333333332848269E-2</v>
      </c>
      <c r="G3149" s="1" t="s">
        <v>613</v>
      </c>
      <c r="I3149" s="1" t="s">
        <v>614</v>
      </c>
      <c r="J3149" s="1" t="s">
        <v>615</v>
      </c>
      <c r="K3149" s="1" t="s">
        <v>1358</v>
      </c>
      <c r="L3149" s="1" t="s">
        <v>617</v>
      </c>
      <c r="M3149" s="241" t="s">
        <v>656</v>
      </c>
      <c r="N3149" s="28" t="s">
        <v>1342</v>
      </c>
    </row>
    <row r="3150" spans="1:14">
      <c r="A3150" s="225" t="s">
        <v>855</v>
      </c>
      <c r="B3150" s="28" t="s">
        <v>658</v>
      </c>
      <c r="C3150" s="230">
        <v>45925.272222222222</v>
      </c>
      <c r="D3150" s="230">
        <v>45925.272222222222</v>
      </c>
      <c r="E3150" s="230">
        <v>45925.305555555555</v>
      </c>
      <c r="F3150" s="255">
        <f t="shared" si="50"/>
        <v>3.3333333332848269E-2</v>
      </c>
      <c r="G3150" s="1" t="s">
        <v>613</v>
      </c>
      <c r="I3150" s="1" t="s">
        <v>614</v>
      </c>
      <c r="J3150" s="1" t="s">
        <v>615</v>
      </c>
      <c r="K3150" s="1" t="s">
        <v>1358</v>
      </c>
      <c r="L3150" s="1" t="s">
        <v>617</v>
      </c>
      <c r="M3150" s="241" t="s">
        <v>656</v>
      </c>
      <c r="N3150" s="28" t="s">
        <v>1342</v>
      </c>
    </row>
    <row r="3151" spans="1:14">
      <c r="A3151" s="225" t="s">
        <v>855</v>
      </c>
      <c r="B3151" s="28" t="s">
        <v>651</v>
      </c>
      <c r="C3151" s="230">
        <v>45925.272222222222</v>
      </c>
      <c r="D3151" s="230">
        <v>45925.272222222222</v>
      </c>
      <c r="E3151" s="230">
        <v>45925.305555555555</v>
      </c>
      <c r="F3151" s="255">
        <f t="shared" si="50"/>
        <v>3.3333333332848269E-2</v>
      </c>
      <c r="G3151" s="1" t="s">
        <v>613</v>
      </c>
      <c r="I3151" s="1" t="s">
        <v>614</v>
      </c>
      <c r="J3151" s="1" t="s">
        <v>615</v>
      </c>
      <c r="K3151" s="1" t="s">
        <v>1358</v>
      </c>
      <c r="L3151" s="1" t="s">
        <v>617</v>
      </c>
      <c r="M3151" s="241" t="s">
        <v>656</v>
      </c>
      <c r="N3151" s="28" t="s">
        <v>1342</v>
      </c>
    </row>
    <row r="3152" spans="1:14">
      <c r="A3152" s="225" t="s">
        <v>855</v>
      </c>
      <c r="B3152" s="28" t="s">
        <v>612</v>
      </c>
      <c r="C3152" s="230">
        <v>45925.272222222222</v>
      </c>
      <c r="D3152" s="230">
        <v>45925.272222222222</v>
      </c>
      <c r="E3152" s="230">
        <v>45925.305555555555</v>
      </c>
      <c r="F3152" s="255">
        <f t="shared" si="50"/>
        <v>3.3333333332848269E-2</v>
      </c>
      <c r="G3152" s="1" t="s">
        <v>613</v>
      </c>
      <c r="I3152" s="1" t="s">
        <v>614</v>
      </c>
      <c r="J3152" s="1" t="s">
        <v>615</v>
      </c>
      <c r="K3152" s="1" t="s">
        <v>1358</v>
      </c>
      <c r="L3152" s="1" t="s">
        <v>617</v>
      </c>
      <c r="M3152" s="241" t="s">
        <v>656</v>
      </c>
      <c r="N3152" s="28" t="s">
        <v>1342</v>
      </c>
    </row>
    <row r="3153" spans="1:14">
      <c r="A3153" s="225" t="s">
        <v>856</v>
      </c>
      <c r="B3153" s="28" t="s">
        <v>658</v>
      </c>
      <c r="C3153" s="230">
        <v>45925.272222222222</v>
      </c>
      <c r="D3153" s="230">
        <v>45925.272222222222</v>
      </c>
      <c r="E3153" s="230">
        <v>45925.305555555555</v>
      </c>
      <c r="F3153" s="255">
        <f t="shared" si="50"/>
        <v>3.3333333332848269E-2</v>
      </c>
      <c r="G3153" s="1" t="s">
        <v>613</v>
      </c>
      <c r="I3153" s="1" t="s">
        <v>614</v>
      </c>
      <c r="J3153" s="1" t="s">
        <v>615</v>
      </c>
      <c r="K3153" s="1" t="s">
        <v>1358</v>
      </c>
      <c r="L3153" s="1" t="s">
        <v>617</v>
      </c>
      <c r="M3153" s="241" t="s">
        <v>656</v>
      </c>
      <c r="N3153" s="28" t="s">
        <v>1342</v>
      </c>
    </row>
    <row r="3154" spans="1:14">
      <c r="A3154" s="225" t="s">
        <v>856</v>
      </c>
      <c r="B3154" s="28" t="s">
        <v>651</v>
      </c>
      <c r="C3154" s="230">
        <v>45925.272222222222</v>
      </c>
      <c r="D3154" s="230">
        <v>45925.272222222222</v>
      </c>
      <c r="E3154" s="230">
        <v>45925.305555555555</v>
      </c>
      <c r="F3154" s="255">
        <f t="shared" si="50"/>
        <v>3.3333333332848269E-2</v>
      </c>
      <c r="G3154" s="1" t="s">
        <v>613</v>
      </c>
      <c r="I3154" s="1" t="s">
        <v>614</v>
      </c>
      <c r="J3154" s="1" t="s">
        <v>615</v>
      </c>
      <c r="K3154" s="1" t="s">
        <v>1358</v>
      </c>
      <c r="L3154" s="1" t="s">
        <v>617</v>
      </c>
      <c r="M3154" s="241" t="s">
        <v>656</v>
      </c>
      <c r="N3154" s="28" t="s">
        <v>1342</v>
      </c>
    </row>
    <row r="3155" spans="1:14">
      <c r="A3155" s="225" t="s">
        <v>857</v>
      </c>
      <c r="B3155" s="28" t="s">
        <v>658</v>
      </c>
      <c r="C3155" s="230">
        <v>45925.272222222222</v>
      </c>
      <c r="D3155" s="230">
        <v>45925.272222222222</v>
      </c>
      <c r="E3155" s="230">
        <v>45925.305555555555</v>
      </c>
      <c r="F3155" s="255">
        <f t="shared" si="50"/>
        <v>3.3333333332848269E-2</v>
      </c>
      <c r="G3155" s="1" t="s">
        <v>613</v>
      </c>
      <c r="I3155" s="1" t="s">
        <v>614</v>
      </c>
      <c r="J3155" s="1" t="s">
        <v>615</v>
      </c>
      <c r="K3155" s="1" t="s">
        <v>1358</v>
      </c>
      <c r="L3155" s="1" t="s">
        <v>617</v>
      </c>
      <c r="M3155" s="241" t="s">
        <v>656</v>
      </c>
      <c r="N3155" s="28" t="s">
        <v>1342</v>
      </c>
    </row>
    <row r="3156" spans="1:14">
      <c r="A3156" s="225" t="s">
        <v>857</v>
      </c>
      <c r="B3156" s="28" t="s">
        <v>651</v>
      </c>
      <c r="C3156" s="230">
        <v>45925.272222222222</v>
      </c>
      <c r="D3156" s="230">
        <v>45925.272222222222</v>
      </c>
      <c r="E3156" s="230">
        <v>45925.305555555555</v>
      </c>
      <c r="F3156" s="255">
        <f t="shared" si="50"/>
        <v>3.3333333332848269E-2</v>
      </c>
      <c r="G3156" s="1" t="s">
        <v>613</v>
      </c>
      <c r="I3156" s="1" t="s">
        <v>614</v>
      </c>
      <c r="J3156" s="1" t="s">
        <v>615</v>
      </c>
      <c r="K3156" s="1" t="s">
        <v>1358</v>
      </c>
      <c r="L3156" s="1" t="s">
        <v>617</v>
      </c>
      <c r="M3156" s="241" t="s">
        <v>656</v>
      </c>
      <c r="N3156" s="28" t="s">
        <v>1342</v>
      </c>
    </row>
    <row r="3157" spans="1:14">
      <c r="A3157" s="225" t="s">
        <v>857</v>
      </c>
      <c r="B3157" s="28" t="s">
        <v>659</v>
      </c>
      <c r="C3157" s="230">
        <v>45925.272222222222</v>
      </c>
      <c r="D3157" s="230">
        <v>45925.272222222222</v>
      </c>
      <c r="E3157" s="230">
        <v>45925.305555555555</v>
      </c>
      <c r="F3157" s="255">
        <f t="shared" si="50"/>
        <v>3.3333333332848269E-2</v>
      </c>
      <c r="G3157" s="1" t="s">
        <v>613</v>
      </c>
      <c r="I3157" s="1" t="s">
        <v>614</v>
      </c>
      <c r="J3157" s="1" t="s">
        <v>615</v>
      </c>
      <c r="K3157" s="1" t="s">
        <v>1358</v>
      </c>
      <c r="L3157" s="1" t="s">
        <v>617</v>
      </c>
      <c r="M3157" s="241" t="s">
        <v>656</v>
      </c>
      <c r="N3157" s="28" t="s">
        <v>1342</v>
      </c>
    </row>
    <row r="3158" spans="1:14">
      <c r="A3158" s="225" t="s">
        <v>857</v>
      </c>
      <c r="B3158" s="28" t="s">
        <v>622</v>
      </c>
      <c r="C3158" s="230">
        <v>45925.272222222222</v>
      </c>
      <c r="D3158" s="230">
        <v>45925.272222222222</v>
      </c>
      <c r="E3158" s="230">
        <v>45925.305555555555</v>
      </c>
      <c r="F3158" s="255">
        <f t="shared" si="50"/>
        <v>3.3333333332848269E-2</v>
      </c>
      <c r="G3158" s="1" t="s">
        <v>613</v>
      </c>
      <c r="I3158" s="1" t="s">
        <v>614</v>
      </c>
      <c r="J3158" s="1" t="s">
        <v>615</v>
      </c>
      <c r="K3158" s="1" t="s">
        <v>1358</v>
      </c>
      <c r="L3158" s="1" t="s">
        <v>617</v>
      </c>
      <c r="M3158" s="241" t="s">
        <v>656</v>
      </c>
      <c r="N3158" s="28" t="s">
        <v>1342</v>
      </c>
    </row>
    <row r="3159" spans="1:14">
      <c r="A3159" s="225" t="s">
        <v>860</v>
      </c>
      <c r="B3159" s="28" t="s">
        <v>658</v>
      </c>
      <c r="C3159" s="230">
        <v>45925.272222222222</v>
      </c>
      <c r="D3159" s="230">
        <v>45925.272222222222</v>
      </c>
      <c r="E3159" s="230">
        <v>45925.305555555555</v>
      </c>
      <c r="F3159" s="255">
        <f t="shared" si="50"/>
        <v>3.3333333332848269E-2</v>
      </c>
      <c r="G3159" s="1" t="s">
        <v>613</v>
      </c>
      <c r="I3159" s="1" t="s">
        <v>614</v>
      </c>
      <c r="J3159" s="1" t="s">
        <v>615</v>
      </c>
      <c r="K3159" s="1" t="s">
        <v>1358</v>
      </c>
      <c r="L3159" s="1" t="s">
        <v>617</v>
      </c>
      <c r="M3159" s="241" t="s">
        <v>656</v>
      </c>
      <c r="N3159" s="28" t="s">
        <v>1342</v>
      </c>
    </row>
    <row r="3160" spans="1:14">
      <c r="A3160" s="225" t="s">
        <v>860</v>
      </c>
      <c r="B3160" s="28" t="s">
        <v>651</v>
      </c>
      <c r="C3160" s="230">
        <v>45925.272222222222</v>
      </c>
      <c r="D3160" s="230">
        <v>45925.272222222222</v>
      </c>
      <c r="E3160" s="230">
        <v>45925.305555555555</v>
      </c>
      <c r="F3160" s="255">
        <f t="shared" si="50"/>
        <v>3.3333333332848269E-2</v>
      </c>
      <c r="G3160" s="1" t="s">
        <v>613</v>
      </c>
      <c r="I3160" s="1" t="s">
        <v>614</v>
      </c>
      <c r="J3160" s="1" t="s">
        <v>615</v>
      </c>
      <c r="K3160" s="1" t="s">
        <v>1358</v>
      </c>
      <c r="L3160" s="1" t="s">
        <v>617</v>
      </c>
      <c r="M3160" s="241" t="s">
        <v>656</v>
      </c>
      <c r="N3160" s="28" t="s">
        <v>1342</v>
      </c>
    </row>
    <row r="3161" spans="1:14">
      <c r="A3161" s="225" t="s">
        <v>860</v>
      </c>
      <c r="B3161" s="28" t="s">
        <v>659</v>
      </c>
      <c r="C3161" s="230">
        <v>45925.272222222222</v>
      </c>
      <c r="D3161" s="230">
        <v>45925.272222222222</v>
      </c>
      <c r="E3161" s="230">
        <v>45925.305555555555</v>
      </c>
      <c r="F3161" s="255">
        <f t="shared" si="50"/>
        <v>3.3333333332848269E-2</v>
      </c>
      <c r="G3161" s="1" t="s">
        <v>613</v>
      </c>
      <c r="I3161" s="1" t="s">
        <v>614</v>
      </c>
      <c r="J3161" s="1" t="s">
        <v>615</v>
      </c>
      <c r="K3161" s="1" t="s">
        <v>1358</v>
      </c>
      <c r="L3161" s="1" t="s">
        <v>617</v>
      </c>
      <c r="M3161" s="241" t="s">
        <v>656</v>
      </c>
      <c r="N3161" s="28" t="s">
        <v>1342</v>
      </c>
    </row>
    <row r="3162" spans="1:14">
      <c r="A3162" s="225" t="s">
        <v>860</v>
      </c>
      <c r="B3162" s="28" t="s">
        <v>622</v>
      </c>
      <c r="C3162" s="230">
        <v>45925.272222222222</v>
      </c>
      <c r="D3162" s="230">
        <v>45925.272222222222</v>
      </c>
      <c r="E3162" s="230">
        <v>45925.305555555555</v>
      </c>
      <c r="F3162" s="255">
        <f t="shared" si="50"/>
        <v>3.3333333332848269E-2</v>
      </c>
      <c r="G3162" s="1" t="s">
        <v>613</v>
      </c>
      <c r="I3162" s="1" t="s">
        <v>614</v>
      </c>
      <c r="J3162" s="1" t="s">
        <v>615</v>
      </c>
      <c r="K3162" s="1" t="s">
        <v>1358</v>
      </c>
      <c r="L3162" s="1" t="s">
        <v>617</v>
      </c>
      <c r="M3162" s="241" t="s">
        <v>656</v>
      </c>
      <c r="N3162" s="28" t="s">
        <v>1342</v>
      </c>
    </row>
    <row r="3163" spans="1:14">
      <c r="A3163" s="225" t="s">
        <v>861</v>
      </c>
      <c r="B3163" s="28" t="s">
        <v>658</v>
      </c>
      <c r="C3163" s="230">
        <v>45925.272222222222</v>
      </c>
      <c r="D3163" s="230">
        <v>45925.272222222222</v>
      </c>
      <c r="E3163" s="230">
        <v>45925.305555555555</v>
      </c>
      <c r="F3163" s="255">
        <f t="shared" si="50"/>
        <v>3.3333333332848269E-2</v>
      </c>
      <c r="G3163" s="1" t="s">
        <v>613</v>
      </c>
      <c r="I3163" s="1" t="s">
        <v>614</v>
      </c>
      <c r="J3163" s="1" t="s">
        <v>615</v>
      </c>
      <c r="K3163" s="1" t="s">
        <v>1358</v>
      </c>
      <c r="L3163" s="1" t="s">
        <v>617</v>
      </c>
      <c r="M3163" s="241" t="s">
        <v>656</v>
      </c>
      <c r="N3163" s="28" t="s">
        <v>1342</v>
      </c>
    </row>
    <row r="3164" spans="1:14">
      <c r="A3164" s="225" t="s">
        <v>861</v>
      </c>
      <c r="B3164" s="28" t="s">
        <v>651</v>
      </c>
      <c r="C3164" s="230">
        <v>45925.272222222222</v>
      </c>
      <c r="D3164" s="230">
        <v>45925.272222222222</v>
      </c>
      <c r="E3164" s="230">
        <v>45925.305555555555</v>
      </c>
      <c r="F3164" s="255">
        <f t="shared" si="50"/>
        <v>3.3333333332848269E-2</v>
      </c>
      <c r="G3164" s="1" t="s">
        <v>613</v>
      </c>
      <c r="I3164" s="1" t="s">
        <v>614</v>
      </c>
      <c r="J3164" s="1" t="s">
        <v>615</v>
      </c>
      <c r="K3164" s="1" t="s">
        <v>1358</v>
      </c>
      <c r="L3164" s="1" t="s">
        <v>617</v>
      </c>
      <c r="M3164" s="241" t="s">
        <v>656</v>
      </c>
      <c r="N3164" s="28" t="s">
        <v>1342</v>
      </c>
    </row>
    <row r="3165" spans="1:14">
      <c r="A3165" s="225" t="s">
        <v>831</v>
      </c>
      <c r="B3165" s="123" t="s">
        <v>832</v>
      </c>
      <c r="C3165" s="230">
        <v>45925.370138888888</v>
      </c>
      <c r="D3165" s="230">
        <v>45925.370138888888</v>
      </c>
      <c r="E3165" s="230">
        <v>45925.691666666666</v>
      </c>
      <c r="F3165" s="224">
        <f t="shared" si="50"/>
        <v>0.32152777777810115</v>
      </c>
      <c r="G3165" s="1" t="s">
        <v>708</v>
      </c>
      <c r="I3165" s="1" t="s">
        <v>598</v>
      </c>
      <c r="J3165" s="1" t="s">
        <v>598</v>
      </c>
      <c r="K3165" s="123" t="s">
        <v>1336</v>
      </c>
      <c r="L3165" s="1" t="s">
        <v>627</v>
      </c>
      <c r="M3165" s="28" t="s">
        <v>710</v>
      </c>
      <c r="N3165" s="28" t="s">
        <v>1337</v>
      </c>
    </row>
    <row r="3166" spans="1:14">
      <c r="A3166" s="225" t="s">
        <v>831</v>
      </c>
      <c r="B3166" s="123" t="s">
        <v>833</v>
      </c>
      <c r="C3166" s="230">
        <v>45925.370138888888</v>
      </c>
      <c r="D3166" s="230">
        <v>45925.370138888888</v>
      </c>
      <c r="E3166" s="230">
        <v>45925.691666666666</v>
      </c>
      <c r="F3166" s="224">
        <f t="shared" si="50"/>
        <v>0.32152777777810115</v>
      </c>
      <c r="G3166" s="1" t="s">
        <v>708</v>
      </c>
      <c r="I3166" s="1" t="s">
        <v>598</v>
      </c>
      <c r="J3166" s="1" t="s">
        <v>598</v>
      </c>
      <c r="K3166" s="123" t="s">
        <v>1336</v>
      </c>
      <c r="L3166" s="1" t="s">
        <v>627</v>
      </c>
      <c r="M3166" s="28" t="s">
        <v>710</v>
      </c>
      <c r="N3166" s="28" t="s">
        <v>1337</v>
      </c>
    </row>
    <row r="3167" spans="1:14">
      <c r="A3167" s="225" t="s">
        <v>831</v>
      </c>
      <c r="B3167" s="123" t="s">
        <v>834</v>
      </c>
      <c r="C3167" s="230">
        <v>45925.370138888888</v>
      </c>
      <c r="D3167" s="230">
        <v>45925.370138888888</v>
      </c>
      <c r="E3167" s="230">
        <v>45925.691666666666</v>
      </c>
      <c r="F3167" s="224">
        <f t="shared" si="50"/>
        <v>0.32152777777810115</v>
      </c>
      <c r="G3167" s="1" t="s">
        <v>708</v>
      </c>
      <c r="I3167" s="1" t="s">
        <v>598</v>
      </c>
      <c r="J3167" s="1" t="s">
        <v>598</v>
      </c>
      <c r="K3167" s="123" t="s">
        <v>1336</v>
      </c>
      <c r="L3167" s="1" t="s">
        <v>627</v>
      </c>
      <c r="M3167" s="28" t="s">
        <v>710</v>
      </c>
      <c r="N3167" s="28" t="s">
        <v>1337</v>
      </c>
    </row>
    <row r="3168" spans="1:14">
      <c r="A3168" s="225" t="s">
        <v>831</v>
      </c>
      <c r="B3168" s="123" t="s">
        <v>835</v>
      </c>
      <c r="C3168" s="230">
        <v>45925.370138888888</v>
      </c>
      <c r="D3168" s="230">
        <v>45925.370138888888</v>
      </c>
      <c r="E3168" s="230">
        <v>45925.691666666666</v>
      </c>
      <c r="F3168" s="224">
        <f t="shared" si="50"/>
        <v>0.32152777777810115</v>
      </c>
      <c r="G3168" s="1" t="s">
        <v>708</v>
      </c>
      <c r="I3168" s="1" t="s">
        <v>598</v>
      </c>
      <c r="J3168" s="1" t="s">
        <v>598</v>
      </c>
      <c r="K3168" s="123" t="s">
        <v>1336</v>
      </c>
      <c r="L3168" s="1" t="s">
        <v>627</v>
      </c>
      <c r="M3168" s="28" t="s">
        <v>710</v>
      </c>
      <c r="N3168" s="28" t="s">
        <v>1337</v>
      </c>
    </row>
    <row r="3169" spans="1:14">
      <c r="A3169" s="225" t="s">
        <v>831</v>
      </c>
      <c r="B3169" s="123" t="s">
        <v>836</v>
      </c>
      <c r="C3169" s="230">
        <v>45925.370138888888</v>
      </c>
      <c r="D3169" s="230">
        <v>45925.370138888888</v>
      </c>
      <c r="E3169" s="230">
        <v>45925.691666666666</v>
      </c>
      <c r="F3169" s="224">
        <f t="shared" ref="F3169:F3232" si="51">E3169-D3169</f>
        <v>0.32152777777810115</v>
      </c>
      <c r="G3169" s="1" t="s">
        <v>708</v>
      </c>
      <c r="I3169" s="1" t="s">
        <v>598</v>
      </c>
      <c r="J3169" s="1" t="s">
        <v>598</v>
      </c>
      <c r="K3169" s="123" t="s">
        <v>1336</v>
      </c>
      <c r="L3169" s="1" t="s">
        <v>627</v>
      </c>
      <c r="M3169" s="28" t="s">
        <v>710</v>
      </c>
      <c r="N3169" s="28" t="s">
        <v>1337</v>
      </c>
    </row>
    <row r="3170" spans="1:14">
      <c r="A3170" s="1" t="s">
        <v>704</v>
      </c>
      <c r="B3170" s="1" t="s">
        <v>658</v>
      </c>
      <c r="C3170" s="230">
        <v>45925.719444444447</v>
      </c>
      <c r="D3170" s="230">
        <v>45925.719444444447</v>
      </c>
      <c r="E3170" s="230">
        <v>45926.4375</v>
      </c>
      <c r="F3170" s="224">
        <f t="shared" si="51"/>
        <v>0.71805555555329192</v>
      </c>
      <c r="G3170" s="1" t="s">
        <v>708</v>
      </c>
      <c r="I3170" s="1" t="s">
        <v>598</v>
      </c>
      <c r="J3170" s="1" t="s">
        <v>598</v>
      </c>
      <c r="K3170" s="1" t="s">
        <v>1359</v>
      </c>
      <c r="L3170" s="1" t="s">
        <v>627</v>
      </c>
      <c r="M3170" s="28" t="s">
        <v>628</v>
      </c>
      <c r="N3170" s="28" t="s">
        <v>1360</v>
      </c>
    </row>
    <row r="3171" spans="1:14">
      <c r="A3171" s="225" t="s">
        <v>704</v>
      </c>
      <c r="B3171" s="28" t="s">
        <v>651</v>
      </c>
      <c r="C3171" s="230">
        <v>45925.719444444447</v>
      </c>
      <c r="D3171" s="230">
        <v>45925.719444444447</v>
      </c>
      <c r="E3171" s="230">
        <v>45926.4375</v>
      </c>
      <c r="F3171" s="224">
        <f t="shared" si="51"/>
        <v>0.71805555555329192</v>
      </c>
      <c r="G3171" s="1" t="s">
        <v>708</v>
      </c>
      <c r="I3171" s="1" t="s">
        <v>598</v>
      </c>
      <c r="J3171" s="1" t="s">
        <v>598</v>
      </c>
      <c r="K3171" s="1" t="s">
        <v>1359</v>
      </c>
      <c r="L3171" s="1" t="s">
        <v>627</v>
      </c>
      <c r="M3171" s="28" t="s">
        <v>628</v>
      </c>
      <c r="N3171" s="28" t="s">
        <v>1360</v>
      </c>
    </row>
    <row r="3172" spans="1:14">
      <c r="A3172" s="225" t="s">
        <v>704</v>
      </c>
      <c r="B3172" s="28" t="s">
        <v>622</v>
      </c>
      <c r="C3172" s="230">
        <v>45925.719444444447</v>
      </c>
      <c r="D3172" s="230">
        <v>45925.719444444447</v>
      </c>
      <c r="E3172" s="230">
        <v>45926.4375</v>
      </c>
      <c r="F3172" s="224">
        <f t="shared" si="51"/>
        <v>0.71805555555329192</v>
      </c>
      <c r="G3172" s="1" t="s">
        <v>708</v>
      </c>
      <c r="I3172" s="1" t="s">
        <v>598</v>
      </c>
      <c r="J3172" s="1" t="s">
        <v>598</v>
      </c>
      <c r="K3172" s="1" t="s">
        <v>1359</v>
      </c>
      <c r="L3172" s="1" t="s">
        <v>627</v>
      </c>
      <c r="M3172" s="28" t="s">
        <v>628</v>
      </c>
      <c r="N3172" s="28" t="s">
        <v>1360</v>
      </c>
    </row>
    <row r="3173" spans="1:14">
      <c r="A3173" s="225" t="s">
        <v>704</v>
      </c>
      <c r="B3173" s="28" t="s">
        <v>658</v>
      </c>
      <c r="C3173" s="230">
        <v>45925.719444444447</v>
      </c>
      <c r="D3173" s="230">
        <v>45925.719444444447</v>
      </c>
      <c r="E3173" s="230">
        <v>45926.4375</v>
      </c>
      <c r="F3173" s="224">
        <f t="shared" si="51"/>
        <v>0.71805555555329192</v>
      </c>
      <c r="G3173" s="1" t="s">
        <v>708</v>
      </c>
      <c r="I3173" s="1" t="s">
        <v>598</v>
      </c>
      <c r="J3173" s="1" t="s">
        <v>598</v>
      </c>
      <c r="K3173" s="1" t="s">
        <v>1359</v>
      </c>
      <c r="L3173" s="1" t="s">
        <v>627</v>
      </c>
      <c r="M3173" s="28" t="s">
        <v>628</v>
      </c>
      <c r="N3173" s="28" t="s">
        <v>1360</v>
      </c>
    </row>
    <row r="3174" spans="1:14">
      <c r="A3174" s="225" t="s">
        <v>704</v>
      </c>
      <c r="B3174" s="28" t="s">
        <v>612</v>
      </c>
      <c r="C3174" s="230">
        <v>45925.719444444447</v>
      </c>
      <c r="D3174" s="230">
        <v>45925.719444444447</v>
      </c>
      <c r="E3174" s="230">
        <v>45926.4375</v>
      </c>
      <c r="F3174" s="224">
        <f t="shared" si="51"/>
        <v>0.71805555555329192</v>
      </c>
      <c r="G3174" s="1" t="s">
        <v>708</v>
      </c>
      <c r="I3174" s="1" t="s">
        <v>598</v>
      </c>
      <c r="J3174" s="1" t="s">
        <v>598</v>
      </c>
      <c r="K3174" s="1" t="s">
        <v>1359</v>
      </c>
      <c r="L3174" s="1" t="s">
        <v>627</v>
      </c>
      <c r="M3174" s="28" t="s">
        <v>628</v>
      </c>
      <c r="N3174" s="28" t="s">
        <v>1360</v>
      </c>
    </row>
    <row r="3175" spans="1:14">
      <c r="A3175" s="225" t="s">
        <v>855</v>
      </c>
      <c r="B3175" s="28" t="s">
        <v>622</v>
      </c>
      <c r="C3175" s="230">
        <v>45925.719444444447</v>
      </c>
      <c r="D3175" s="230">
        <v>45925.719444444447</v>
      </c>
      <c r="E3175" s="230">
        <v>45926.4375</v>
      </c>
      <c r="F3175" s="224">
        <f t="shared" si="51"/>
        <v>0.71805555555329192</v>
      </c>
      <c r="G3175" s="1" t="s">
        <v>708</v>
      </c>
      <c r="I3175" s="1" t="s">
        <v>598</v>
      </c>
      <c r="J3175" s="1" t="s">
        <v>598</v>
      </c>
      <c r="K3175" s="1" t="s">
        <v>1359</v>
      </c>
      <c r="L3175" s="1" t="s">
        <v>627</v>
      </c>
      <c r="M3175" s="28" t="s">
        <v>628</v>
      </c>
      <c r="N3175" s="28" t="s">
        <v>1360</v>
      </c>
    </row>
    <row r="3176" spans="1:14">
      <c r="A3176" s="225" t="s">
        <v>855</v>
      </c>
      <c r="B3176" s="28" t="s">
        <v>658</v>
      </c>
      <c r="C3176" s="230">
        <v>45925.719444444447</v>
      </c>
      <c r="D3176" s="230">
        <v>45925.719444444447</v>
      </c>
      <c r="E3176" s="230">
        <v>45926.4375</v>
      </c>
      <c r="F3176" s="224">
        <f t="shared" si="51"/>
        <v>0.71805555555329192</v>
      </c>
      <c r="G3176" s="1" t="s">
        <v>708</v>
      </c>
      <c r="I3176" s="1" t="s">
        <v>598</v>
      </c>
      <c r="J3176" s="1" t="s">
        <v>598</v>
      </c>
      <c r="K3176" s="1" t="s">
        <v>1359</v>
      </c>
      <c r="L3176" s="1" t="s">
        <v>627</v>
      </c>
      <c r="M3176" s="28" t="s">
        <v>628</v>
      </c>
      <c r="N3176" s="28" t="s">
        <v>1360</v>
      </c>
    </row>
    <row r="3177" spans="1:14">
      <c r="A3177" s="225" t="s">
        <v>855</v>
      </c>
      <c r="B3177" s="28" t="s">
        <v>651</v>
      </c>
      <c r="C3177" s="230">
        <v>45925.719444444447</v>
      </c>
      <c r="D3177" s="230">
        <v>45925.719444444447</v>
      </c>
      <c r="E3177" s="230">
        <v>45926.4375</v>
      </c>
      <c r="F3177" s="224">
        <f t="shared" si="51"/>
        <v>0.71805555555329192</v>
      </c>
      <c r="G3177" s="1" t="s">
        <v>708</v>
      </c>
      <c r="I3177" s="1" t="s">
        <v>598</v>
      </c>
      <c r="J3177" s="1" t="s">
        <v>598</v>
      </c>
      <c r="K3177" s="1" t="s">
        <v>1359</v>
      </c>
      <c r="L3177" s="1" t="s">
        <v>627</v>
      </c>
      <c r="M3177" s="28" t="s">
        <v>628</v>
      </c>
      <c r="N3177" s="28" t="s">
        <v>1360</v>
      </c>
    </row>
    <row r="3178" spans="1:14">
      <c r="A3178" s="225" t="s">
        <v>855</v>
      </c>
      <c r="B3178" s="28" t="s">
        <v>612</v>
      </c>
      <c r="C3178" s="230">
        <v>45925.719444444447</v>
      </c>
      <c r="D3178" s="230">
        <v>45925.719444444447</v>
      </c>
      <c r="E3178" s="230">
        <v>45926.4375</v>
      </c>
      <c r="F3178" s="224">
        <f t="shared" si="51"/>
        <v>0.71805555555329192</v>
      </c>
      <c r="G3178" s="1" t="s">
        <v>708</v>
      </c>
      <c r="I3178" s="1" t="s">
        <v>598</v>
      </c>
      <c r="J3178" s="1" t="s">
        <v>598</v>
      </c>
      <c r="K3178" s="1" t="s">
        <v>1359</v>
      </c>
      <c r="L3178" s="1" t="s">
        <v>627</v>
      </c>
      <c r="M3178" s="28" t="s">
        <v>628</v>
      </c>
      <c r="N3178" s="28" t="s">
        <v>1360</v>
      </c>
    </row>
    <row r="3179" spans="1:14">
      <c r="A3179" s="225" t="s">
        <v>856</v>
      </c>
      <c r="B3179" s="28" t="s">
        <v>658</v>
      </c>
      <c r="C3179" s="230">
        <v>45925.719444444447</v>
      </c>
      <c r="D3179" s="230">
        <v>45925.719444444447</v>
      </c>
      <c r="E3179" s="230">
        <v>45926.4375</v>
      </c>
      <c r="F3179" s="224">
        <f t="shared" si="51"/>
        <v>0.71805555555329192</v>
      </c>
      <c r="G3179" s="1" t="s">
        <v>708</v>
      </c>
      <c r="I3179" s="1" t="s">
        <v>598</v>
      </c>
      <c r="J3179" s="1" t="s">
        <v>598</v>
      </c>
      <c r="K3179" s="1" t="s">
        <v>1359</v>
      </c>
      <c r="L3179" s="1" t="s">
        <v>627</v>
      </c>
      <c r="M3179" s="28" t="s">
        <v>628</v>
      </c>
      <c r="N3179" s="28" t="s">
        <v>1360</v>
      </c>
    </row>
    <row r="3180" spans="1:14">
      <c r="A3180" s="225" t="s">
        <v>856</v>
      </c>
      <c r="B3180" s="28" t="s">
        <v>651</v>
      </c>
      <c r="C3180" s="230">
        <v>45925.719444444447</v>
      </c>
      <c r="D3180" s="230">
        <v>45925.719444444447</v>
      </c>
      <c r="E3180" s="230">
        <v>45926.4375</v>
      </c>
      <c r="F3180" s="224">
        <f t="shared" si="51"/>
        <v>0.71805555555329192</v>
      </c>
      <c r="G3180" s="1" t="s">
        <v>708</v>
      </c>
      <c r="I3180" s="1" t="s">
        <v>598</v>
      </c>
      <c r="J3180" s="1" t="s">
        <v>598</v>
      </c>
      <c r="K3180" s="1" t="s">
        <v>1359</v>
      </c>
      <c r="L3180" s="1" t="s">
        <v>627</v>
      </c>
      <c r="M3180" s="28" t="s">
        <v>628</v>
      </c>
      <c r="N3180" s="28" t="s">
        <v>1360</v>
      </c>
    </row>
    <row r="3181" spans="1:14">
      <c r="A3181" s="225" t="s">
        <v>857</v>
      </c>
      <c r="B3181" s="28" t="s">
        <v>658</v>
      </c>
      <c r="C3181" s="230">
        <v>45925.719444444447</v>
      </c>
      <c r="D3181" s="230">
        <v>45925.719444444447</v>
      </c>
      <c r="E3181" s="230">
        <v>45926.4375</v>
      </c>
      <c r="F3181" s="224">
        <f t="shared" si="51"/>
        <v>0.71805555555329192</v>
      </c>
      <c r="G3181" s="1" t="s">
        <v>708</v>
      </c>
      <c r="I3181" s="1" t="s">
        <v>598</v>
      </c>
      <c r="J3181" s="1" t="s">
        <v>598</v>
      </c>
      <c r="K3181" s="1" t="s">
        <v>1359</v>
      </c>
      <c r="L3181" s="1" t="s">
        <v>627</v>
      </c>
      <c r="M3181" s="28" t="s">
        <v>628</v>
      </c>
      <c r="N3181" s="28" t="s">
        <v>1360</v>
      </c>
    </row>
    <row r="3182" spans="1:14">
      <c r="A3182" s="225" t="s">
        <v>857</v>
      </c>
      <c r="B3182" s="28" t="s">
        <v>651</v>
      </c>
      <c r="C3182" s="230">
        <v>45925.719444444447</v>
      </c>
      <c r="D3182" s="230">
        <v>45925.719444444447</v>
      </c>
      <c r="E3182" s="230">
        <v>45926.4375</v>
      </c>
      <c r="F3182" s="224">
        <f t="shared" si="51"/>
        <v>0.71805555555329192</v>
      </c>
      <c r="G3182" s="1" t="s">
        <v>708</v>
      </c>
      <c r="I3182" s="1" t="s">
        <v>598</v>
      </c>
      <c r="J3182" s="1" t="s">
        <v>598</v>
      </c>
      <c r="K3182" s="1" t="s">
        <v>1359</v>
      </c>
      <c r="L3182" s="1" t="s">
        <v>627</v>
      </c>
      <c r="M3182" s="28" t="s">
        <v>628</v>
      </c>
      <c r="N3182" s="28" t="s">
        <v>1360</v>
      </c>
    </row>
    <row r="3183" spans="1:14">
      <c r="A3183" s="225" t="s">
        <v>857</v>
      </c>
      <c r="B3183" s="28" t="s">
        <v>659</v>
      </c>
      <c r="C3183" s="230">
        <v>45925.719444444447</v>
      </c>
      <c r="D3183" s="230">
        <v>45925.719444444447</v>
      </c>
      <c r="E3183" s="230">
        <v>45926.4375</v>
      </c>
      <c r="F3183" s="224">
        <f t="shared" si="51"/>
        <v>0.71805555555329192</v>
      </c>
      <c r="G3183" s="1" t="s">
        <v>708</v>
      </c>
      <c r="I3183" s="1" t="s">
        <v>598</v>
      </c>
      <c r="J3183" s="1" t="s">
        <v>598</v>
      </c>
      <c r="K3183" s="1" t="s">
        <v>1359</v>
      </c>
      <c r="L3183" s="1" t="s">
        <v>627</v>
      </c>
      <c r="M3183" s="28" t="s">
        <v>628</v>
      </c>
      <c r="N3183" s="28" t="s">
        <v>1360</v>
      </c>
    </row>
    <row r="3184" spans="1:14">
      <c r="A3184" s="225" t="s">
        <v>857</v>
      </c>
      <c r="B3184" s="28" t="s">
        <v>622</v>
      </c>
      <c r="C3184" s="230">
        <v>45925.719444444447</v>
      </c>
      <c r="D3184" s="230">
        <v>45925.719444444447</v>
      </c>
      <c r="E3184" s="230">
        <v>45926.4375</v>
      </c>
      <c r="F3184" s="224">
        <f t="shared" si="51"/>
        <v>0.71805555555329192</v>
      </c>
      <c r="G3184" s="1" t="s">
        <v>708</v>
      </c>
      <c r="I3184" s="1" t="s">
        <v>598</v>
      </c>
      <c r="J3184" s="1" t="s">
        <v>598</v>
      </c>
      <c r="K3184" s="1" t="s">
        <v>1359</v>
      </c>
      <c r="L3184" s="1" t="s">
        <v>627</v>
      </c>
      <c r="M3184" s="28" t="s">
        <v>628</v>
      </c>
      <c r="N3184" s="28" t="s">
        <v>1360</v>
      </c>
    </row>
    <row r="3185" spans="1:14">
      <c r="A3185" s="225" t="s">
        <v>860</v>
      </c>
      <c r="B3185" s="28" t="s">
        <v>658</v>
      </c>
      <c r="C3185" s="230">
        <v>45925.719444444447</v>
      </c>
      <c r="D3185" s="230">
        <v>45925.719444444447</v>
      </c>
      <c r="E3185" s="230">
        <v>45926.4375</v>
      </c>
      <c r="F3185" s="224">
        <f t="shared" si="51"/>
        <v>0.71805555555329192</v>
      </c>
      <c r="G3185" s="1" t="s">
        <v>708</v>
      </c>
      <c r="I3185" s="1" t="s">
        <v>598</v>
      </c>
      <c r="J3185" s="1" t="s">
        <v>598</v>
      </c>
      <c r="K3185" s="1" t="s">
        <v>1359</v>
      </c>
      <c r="L3185" s="1" t="s">
        <v>627</v>
      </c>
      <c r="M3185" s="28" t="s">
        <v>628</v>
      </c>
      <c r="N3185" s="28" t="s">
        <v>1360</v>
      </c>
    </row>
    <row r="3186" spans="1:14">
      <c r="A3186" s="225" t="s">
        <v>860</v>
      </c>
      <c r="B3186" s="28" t="s">
        <v>651</v>
      </c>
      <c r="C3186" s="230">
        <v>45925.719444444447</v>
      </c>
      <c r="D3186" s="230">
        <v>45925.719444444447</v>
      </c>
      <c r="E3186" s="230">
        <v>45926.4375</v>
      </c>
      <c r="F3186" s="224">
        <f t="shared" si="51"/>
        <v>0.71805555555329192</v>
      </c>
      <c r="G3186" s="1" t="s">
        <v>708</v>
      </c>
      <c r="I3186" s="1" t="s">
        <v>598</v>
      </c>
      <c r="J3186" s="1" t="s">
        <v>598</v>
      </c>
      <c r="K3186" s="1" t="s">
        <v>1359</v>
      </c>
      <c r="L3186" s="1" t="s">
        <v>627</v>
      </c>
      <c r="M3186" s="28" t="s">
        <v>628</v>
      </c>
      <c r="N3186" s="28" t="s">
        <v>1360</v>
      </c>
    </row>
    <row r="3187" spans="1:14">
      <c r="A3187" s="225" t="s">
        <v>860</v>
      </c>
      <c r="B3187" s="28" t="s">
        <v>659</v>
      </c>
      <c r="C3187" s="230">
        <v>45925.719444444447</v>
      </c>
      <c r="D3187" s="230">
        <v>45925.719444444447</v>
      </c>
      <c r="E3187" s="230">
        <v>45926.4375</v>
      </c>
      <c r="F3187" s="224">
        <f t="shared" si="51"/>
        <v>0.71805555555329192</v>
      </c>
      <c r="G3187" s="1" t="s">
        <v>708</v>
      </c>
      <c r="I3187" s="1" t="s">
        <v>598</v>
      </c>
      <c r="J3187" s="1" t="s">
        <v>598</v>
      </c>
      <c r="K3187" s="1" t="s">
        <v>1359</v>
      </c>
      <c r="L3187" s="1" t="s">
        <v>627</v>
      </c>
      <c r="M3187" s="28" t="s">
        <v>628</v>
      </c>
      <c r="N3187" s="28" t="s">
        <v>1360</v>
      </c>
    </row>
    <row r="3188" spans="1:14">
      <c r="A3188" s="225" t="s">
        <v>860</v>
      </c>
      <c r="B3188" s="28" t="s">
        <v>622</v>
      </c>
      <c r="C3188" s="230">
        <v>45925.719444444447</v>
      </c>
      <c r="D3188" s="230">
        <v>45925.719444444447</v>
      </c>
      <c r="E3188" s="230">
        <v>45926.4375</v>
      </c>
      <c r="F3188" s="224">
        <f t="shared" si="51"/>
        <v>0.71805555555329192</v>
      </c>
      <c r="G3188" s="1" t="s">
        <v>708</v>
      </c>
      <c r="I3188" s="1" t="s">
        <v>598</v>
      </c>
      <c r="J3188" s="1" t="s">
        <v>598</v>
      </c>
      <c r="K3188" s="1" t="s">
        <v>1359</v>
      </c>
      <c r="L3188" s="1" t="s">
        <v>627</v>
      </c>
      <c r="M3188" s="28" t="s">
        <v>628</v>
      </c>
      <c r="N3188" s="28" t="s">
        <v>1360</v>
      </c>
    </row>
    <row r="3189" spans="1:14">
      <c r="A3189" s="225" t="s">
        <v>861</v>
      </c>
      <c r="B3189" s="28" t="s">
        <v>658</v>
      </c>
      <c r="C3189" s="230">
        <v>45925.719444444447</v>
      </c>
      <c r="D3189" s="230">
        <v>45925.719444444447</v>
      </c>
      <c r="E3189" s="230">
        <v>45926.4375</v>
      </c>
      <c r="F3189" s="224">
        <f t="shared" si="51"/>
        <v>0.71805555555329192</v>
      </c>
      <c r="G3189" s="1" t="s">
        <v>708</v>
      </c>
      <c r="I3189" s="1" t="s">
        <v>598</v>
      </c>
      <c r="J3189" s="1" t="s">
        <v>598</v>
      </c>
      <c r="K3189" s="1" t="s">
        <v>1359</v>
      </c>
      <c r="L3189" s="1" t="s">
        <v>627</v>
      </c>
      <c r="M3189" s="28" t="s">
        <v>628</v>
      </c>
      <c r="N3189" s="28" t="s">
        <v>1360</v>
      </c>
    </row>
    <row r="3190" spans="1:14">
      <c r="A3190" s="225" t="s">
        <v>861</v>
      </c>
      <c r="B3190" s="28" t="s">
        <v>651</v>
      </c>
      <c r="C3190" s="230">
        <v>45925.719444444447</v>
      </c>
      <c r="D3190" s="230">
        <v>45925.719444444447</v>
      </c>
      <c r="E3190" s="230">
        <v>45926.4375</v>
      </c>
      <c r="F3190" s="224">
        <f t="shared" si="51"/>
        <v>0.71805555555329192</v>
      </c>
      <c r="G3190" s="1" t="s">
        <v>708</v>
      </c>
      <c r="I3190" s="1" t="s">
        <v>598</v>
      </c>
      <c r="J3190" s="1" t="s">
        <v>598</v>
      </c>
      <c r="K3190" s="1" t="s">
        <v>1359</v>
      </c>
      <c r="L3190" s="1" t="s">
        <v>627</v>
      </c>
      <c r="M3190" s="28" t="s">
        <v>628</v>
      </c>
      <c r="N3190" s="28" t="s">
        <v>1360</v>
      </c>
    </row>
    <row r="3191" spans="1:14">
      <c r="A3191" s="1" t="s">
        <v>862</v>
      </c>
      <c r="B3191" s="1" t="s">
        <v>612</v>
      </c>
      <c r="C3191" s="230">
        <v>45926.272222222222</v>
      </c>
      <c r="D3191" s="230">
        <v>45926.272222222222</v>
      </c>
      <c r="E3191" s="230">
        <v>45926.277777777781</v>
      </c>
      <c r="F3191" s="255">
        <f t="shared" si="51"/>
        <v>5.5555555591126904E-3</v>
      </c>
      <c r="G3191" s="1" t="s">
        <v>613</v>
      </c>
      <c r="I3191" s="1" t="s">
        <v>614</v>
      </c>
      <c r="J3191" s="1" t="s">
        <v>615</v>
      </c>
      <c r="K3191" s="1" t="s">
        <v>1361</v>
      </c>
      <c r="L3191" s="1" t="s">
        <v>617</v>
      </c>
      <c r="M3191" s="241" t="s">
        <v>656</v>
      </c>
      <c r="N3191" s="28" t="s">
        <v>1342</v>
      </c>
    </row>
    <row r="3192" spans="1:14">
      <c r="A3192" s="1" t="s">
        <v>870</v>
      </c>
      <c r="B3192" s="1" t="s">
        <v>612</v>
      </c>
      <c r="C3192" s="230">
        <v>45926.272222222222</v>
      </c>
      <c r="D3192" s="230">
        <v>45926.272222222222</v>
      </c>
      <c r="E3192" s="230">
        <v>45926.277777777781</v>
      </c>
      <c r="F3192" s="255">
        <f t="shared" si="51"/>
        <v>5.5555555591126904E-3</v>
      </c>
      <c r="G3192" s="1" t="s">
        <v>613</v>
      </c>
      <c r="I3192" s="1" t="s">
        <v>614</v>
      </c>
      <c r="J3192" s="1" t="s">
        <v>615</v>
      </c>
      <c r="K3192" s="1" t="s">
        <v>1361</v>
      </c>
      <c r="L3192" s="1" t="s">
        <v>617</v>
      </c>
      <c r="M3192" s="241" t="s">
        <v>656</v>
      </c>
      <c r="N3192" s="28" t="s">
        <v>1342</v>
      </c>
    </row>
    <row r="3193" spans="1:14">
      <c r="A3193" s="1" t="s">
        <v>643</v>
      </c>
      <c r="B3193" s="1" t="s">
        <v>612</v>
      </c>
      <c r="C3193" s="230">
        <v>45926.272222222222</v>
      </c>
      <c r="D3193" s="230">
        <v>45926.272222222222</v>
      </c>
      <c r="E3193" s="230">
        <v>45926.277777777781</v>
      </c>
      <c r="F3193" s="255">
        <f t="shared" si="51"/>
        <v>5.5555555591126904E-3</v>
      </c>
      <c r="G3193" s="1" t="s">
        <v>613</v>
      </c>
      <c r="I3193" s="1" t="s">
        <v>614</v>
      </c>
      <c r="J3193" s="1" t="s">
        <v>615</v>
      </c>
      <c r="K3193" s="1" t="s">
        <v>1361</v>
      </c>
      <c r="L3193" s="1" t="s">
        <v>617</v>
      </c>
      <c r="M3193" s="241" t="s">
        <v>656</v>
      </c>
      <c r="N3193" s="28" t="s">
        <v>1342</v>
      </c>
    </row>
    <row r="3194" spans="1:14">
      <c r="A3194" s="1" t="s">
        <v>759</v>
      </c>
      <c r="B3194" s="1" t="s">
        <v>612</v>
      </c>
      <c r="C3194" s="230">
        <v>45926.272222222222</v>
      </c>
      <c r="D3194" s="230">
        <v>45926.272222222222</v>
      </c>
      <c r="E3194" s="230">
        <v>45926.277777777781</v>
      </c>
      <c r="F3194" s="255">
        <f t="shared" si="51"/>
        <v>5.5555555591126904E-3</v>
      </c>
      <c r="G3194" s="1" t="s">
        <v>613</v>
      </c>
      <c r="I3194" s="1" t="s">
        <v>614</v>
      </c>
      <c r="J3194" s="1" t="s">
        <v>615</v>
      </c>
      <c r="K3194" s="1" t="s">
        <v>1361</v>
      </c>
      <c r="L3194" s="1" t="s">
        <v>617</v>
      </c>
      <c r="M3194" s="241" t="s">
        <v>656</v>
      </c>
      <c r="N3194" s="28" t="s">
        <v>1342</v>
      </c>
    </row>
    <row r="3195" spans="1:14">
      <c r="A3195" s="1" t="s">
        <v>850</v>
      </c>
      <c r="B3195" s="1" t="s">
        <v>612</v>
      </c>
      <c r="C3195" s="230">
        <v>45926.272222222222</v>
      </c>
      <c r="D3195" s="230">
        <v>45926.272222222222</v>
      </c>
      <c r="E3195" s="230">
        <v>45926.277777777781</v>
      </c>
      <c r="F3195" s="255">
        <f t="shared" si="51"/>
        <v>5.5555555591126904E-3</v>
      </c>
      <c r="G3195" s="1" t="s">
        <v>613</v>
      </c>
      <c r="I3195" s="1" t="s">
        <v>614</v>
      </c>
      <c r="J3195" s="1" t="s">
        <v>615</v>
      </c>
      <c r="K3195" s="1" t="s">
        <v>1361</v>
      </c>
      <c r="L3195" s="1" t="s">
        <v>617</v>
      </c>
      <c r="M3195" s="241" t="s">
        <v>656</v>
      </c>
      <c r="N3195" s="28" t="s">
        <v>1342</v>
      </c>
    </row>
    <row r="3196" spans="1:14">
      <c r="A3196" s="225" t="s">
        <v>668</v>
      </c>
      <c r="B3196" s="123" t="s">
        <v>671</v>
      </c>
      <c r="C3196" s="230">
        <v>45926.62708327546</v>
      </c>
      <c r="D3196" s="230">
        <v>45926.62708327546</v>
      </c>
      <c r="E3196" s="230">
        <v>45926.65625</v>
      </c>
      <c r="F3196" s="255">
        <f t="shared" si="51"/>
        <v>2.9166724540118594E-2</v>
      </c>
      <c r="G3196" s="1" t="s">
        <v>613</v>
      </c>
      <c r="I3196" s="1" t="s">
        <v>614</v>
      </c>
      <c r="J3196" s="1" t="s">
        <v>615</v>
      </c>
      <c r="K3196" s="1" t="s">
        <v>1323</v>
      </c>
      <c r="L3196" s="1" t="s">
        <v>617</v>
      </c>
      <c r="M3196" s="241" t="s">
        <v>656</v>
      </c>
      <c r="N3196" s="28" t="s">
        <v>1324</v>
      </c>
    </row>
    <row r="3197" spans="1:14">
      <c r="A3197" s="225" t="s">
        <v>668</v>
      </c>
      <c r="B3197" s="123" t="s">
        <v>672</v>
      </c>
      <c r="C3197" s="230">
        <v>45926.62708327546</v>
      </c>
      <c r="D3197" s="230">
        <v>45926.62708327546</v>
      </c>
      <c r="E3197" s="230">
        <v>45926.65625</v>
      </c>
      <c r="F3197" s="255">
        <f t="shared" si="51"/>
        <v>2.9166724540118594E-2</v>
      </c>
      <c r="G3197" s="1" t="s">
        <v>613</v>
      </c>
      <c r="I3197" s="1" t="s">
        <v>614</v>
      </c>
      <c r="J3197" s="1" t="s">
        <v>615</v>
      </c>
      <c r="K3197" s="1" t="s">
        <v>1323</v>
      </c>
      <c r="L3197" s="1" t="s">
        <v>617</v>
      </c>
      <c r="M3197" s="241" t="s">
        <v>656</v>
      </c>
      <c r="N3197" s="28" t="s">
        <v>1324</v>
      </c>
    </row>
    <row r="3198" spans="1:14">
      <c r="A3198" s="225" t="s">
        <v>668</v>
      </c>
      <c r="B3198" s="123" t="s">
        <v>673</v>
      </c>
      <c r="C3198" s="230">
        <v>45926.62708327546</v>
      </c>
      <c r="D3198" s="230">
        <v>45926.62708327546</v>
      </c>
      <c r="E3198" s="230">
        <v>45926.65625</v>
      </c>
      <c r="F3198" s="255">
        <f t="shared" si="51"/>
        <v>2.9166724540118594E-2</v>
      </c>
      <c r="G3198" s="1" t="s">
        <v>613</v>
      </c>
      <c r="I3198" s="1" t="s">
        <v>614</v>
      </c>
      <c r="J3198" s="1" t="s">
        <v>615</v>
      </c>
      <c r="K3198" s="1" t="s">
        <v>1323</v>
      </c>
      <c r="L3198" s="1" t="s">
        <v>617</v>
      </c>
      <c r="M3198" s="241" t="s">
        <v>656</v>
      </c>
      <c r="N3198" s="28" t="s">
        <v>1324</v>
      </c>
    </row>
    <row r="3199" spans="1:14">
      <c r="A3199" s="225" t="s">
        <v>668</v>
      </c>
      <c r="B3199" s="123" t="s">
        <v>674</v>
      </c>
      <c r="C3199" s="230">
        <v>45926.62708327546</v>
      </c>
      <c r="D3199" s="230">
        <v>45926.62708327546</v>
      </c>
      <c r="E3199" s="230">
        <v>45926.65625</v>
      </c>
      <c r="F3199" s="255">
        <f t="shared" si="51"/>
        <v>2.9166724540118594E-2</v>
      </c>
      <c r="G3199" s="1" t="s">
        <v>613</v>
      </c>
      <c r="I3199" s="1" t="s">
        <v>614</v>
      </c>
      <c r="J3199" s="1" t="s">
        <v>615</v>
      </c>
      <c r="K3199" s="1" t="s">
        <v>1323</v>
      </c>
      <c r="L3199" s="1" t="s">
        <v>617</v>
      </c>
      <c r="M3199" s="241" t="s">
        <v>656</v>
      </c>
      <c r="N3199" s="28" t="s">
        <v>1324</v>
      </c>
    </row>
    <row r="3200" spans="1:14">
      <c r="A3200" s="225" t="s">
        <v>668</v>
      </c>
      <c r="B3200" s="123" t="s">
        <v>675</v>
      </c>
      <c r="C3200" s="230">
        <v>45926.62708327546</v>
      </c>
      <c r="D3200" s="230">
        <v>45926.62708327546</v>
      </c>
      <c r="E3200" s="230">
        <v>45926.65625</v>
      </c>
      <c r="F3200" s="255">
        <f t="shared" si="51"/>
        <v>2.9166724540118594E-2</v>
      </c>
      <c r="G3200" s="1" t="s">
        <v>613</v>
      </c>
      <c r="I3200" s="1" t="s">
        <v>614</v>
      </c>
      <c r="J3200" s="1" t="s">
        <v>615</v>
      </c>
      <c r="K3200" s="1" t="s">
        <v>1323</v>
      </c>
      <c r="L3200" s="1" t="s">
        <v>617</v>
      </c>
      <c r="M3200" s="241" t="s">
        <v>656</v>
      </c>
      <c r="N3200" s="28" t="s">
        <v>1324</v>
      </c>
    </row>
    <row r="3201" spans="1:14">
      <c r="A3201" s="225" t="s">
        <v>668</v>
      </c>
      <c r="B3201" s="123" t="s">
        <v>676</v>
      </c>
      <c r="C3201" s="230">
        <v>45926.62708327546</v>
      </c>
      <c r="D3201" s="230">
        <v>45926.62708327546</v>
      </c>
      <c r="E3201" s="230">
        <v>45926.65625</v>
      </c>
      <c r="F3201" s="255">
        <f t="shared" si="51"/>
        <v>2.9166724540118594E-2</v>
      </c>
      <c r="G3201" s="1" t="s">
        <v>613</v>
      </c>
      <c r="I3201" s="1" t="s">
        <v>614</v>
      </c>
      <c r="J3201" s="1" t="s">
        <v>615</v>
      </c>
      <c r="K3201" s="1" t="s">
        <v>1323</v>
      </c>
      <c r="L3201" s="1" t="s">
        <v>617</v>
      </c>
      <c r="M3201" s="241" t="s">
        <v>656</v>
      </c>
      <c r="N3201" s="28" t="s">
        <v>1324</v>
      </c>
    </row>
    <row r="3202" spans="1:14">
      <c r="A3202" s="225" t="s">
        <v>668</v>
      </c>
      <c r="B3202" s="123" t="s">
        <v>677</v>
      </c>
      <c r="C3202" s="230">
        <v>45926.62708327546</v>
      </c>
      <c r="D3202" s="230">
        <v>45926.62708327546</v>
      </c>
      <c r="E3202" s="230">
        <v>45926.65625</v>
      </c>
      <c r="F3202" s="255">
        <f t="shared" si="51"/>
        <v>2.9166724540118594E-2</v>
      </c>
      <c r="G3202" s="1" t="s">
        <v>613</v>
      </c>
      <c r="I3202" s="1" t="s">
        <v>614</v>
      </c>
      <c r="J3202" s="1" t="s">
        <v>615</v>
      </c>
      <c r="K3202" s="1" t="s">
        <v>1323</v>
      </c>
      <c r="L3202" s="1" t="s">
        <v>617</v>
      </c>
      <c r="M3202" s="241" t="s">
        <v>656</v>
      </c>
      <c r="N3202" s="28" t="s">
        <v>1324</v>
      </c>
    </row>
    <row r="3203" spans="1:14">
      <c r="A3203" s="225" t="s">
        <v>668</v>
      </c>
      <c r="B3203" s="123" t="s">
        <v>678</v>
      </c>
      <c r="C3203" s="230">
        <v>45926.62708327546</v>
      </c>
      <c r="D3203" s="230">
        <v>45926.62708327546</v>
      </c>
      <c r="E3203" s="230">
        <v>45926.65625</v>
      </c>
      <c r="F3203" s="255">
        <f t="shared" si="51"/>
        <v>2.9166724540118594E-2</v>
      </c>
      <c r="G3203" s="1" t="s">
        <v>613</v>
      </c>
      <c r="I3203" s="1" t="s">
        <v>614</v>
      </c>
      <c r="J3203" s="1" t="s">
        <v>615</v>
      </c>
      <c r="K3203" s="1" t="s">
        <v>1323</v>
      </c>
      <c r="L3203" s="1" t="s">
        <v>617</v>
      </c>
      <c r="M3203" s="241" t="s">
        <v>656</v>
      </c>
      <c r="N3203" s="28" t="s">
        <v>1324</v>
      </c>
    </row>
    <row r="3204" spans="1:14">
      <c r="A3204" s="225" t="s">
        <v>668</v>
      </c>
      <c r="B3204" s="123" t="s">
        <v>679</v>
      </c>
      <c r="C3204" s="230">
        <v>45926.62708327546</v>
      </c>
      <c r="D3204" s="230">
        <v>45926.62708327546</v>
      </c>
      <c r="E3204" s="230">
        <v>45926.65625</v>
      </c>
      <c r="F3204" s="255">
        <f t="shared" si="51"/>
        <v>2.9166724540118594E-2</v>
      </c>
      <c r="G3204" s="1" t="s">
        <v>613</v>
      </c>
      <c r="I3204" s="1" t="s">
        <v>614</v>
      </c>
      <c r="J3204" s="1" t="s">
        <v>615</v>
      </c>
      <c r="K3204" s="1" t="s">
        <v>1323</v>
      </c>
      <c r="L3204" s="1" t="s">
        <v>617</v>
      </c>
      <c r="M3204" s="241" t="s">
        <v>656</v>
      </c>
      <c r="N3204" s="28" t="s">
        <v>1324</v>
      </c>
    </row>
    <row r="3205" spans="1:14">
      <c r="A3205" s="225" t="s">
        <v>668</v>
      </c>
      <c r="B3205" s="123" t="s">
        <v>680</v>
      </c>
      <c r="C3205" s="230">
        <v>45926.62708327546</v>
      </c>
      <c r="D3205" s="230">
        <v>45926.62708327546</v>
      </c>
      <c r="E3205" s="230">
        <v>45926.65625</v>
      </c>
      <c r="F3205" s="255">
        <f t="shared" si="51"/>
        <v>2.9166724540118594E-2</v>
      </c>
      <c r="G3205" s="1" t="s">
        <v>613</v>
      </c>
      <c r="I3205" s="1" t="s">
        <v>614</v>
      </c>
      <c r="J3205" s="1" t="s">
        <v>615</v>
      </c>
      <c r="K3205" s="1" t="s">
        <v>1323</v>
      </c>
      <c r="L3205" s="1" t="s">
        <v>617</v>
      </c>
      <c r="M3205" s="241" t="s">
        <v>656</v>
      </c>
      <c r="N3205" s="28" t="s">
        <v>1324</v>
      </c>
    </row>
    <row r="3206" spans="1:14">
      <c r="A3206" s="225" t="s">
        <v>668</v>
      </c>
      <c r="B3206" s="123" t="s">
        <v>681</v>
      </c>
      <c r="C3206" s="230">
        <v>45926.62708327546</v>
      </c>
      <c r="D3206" s="230">
        <v>45926.62708327546</v>
      </c>
      <c r="E3206" s="230">
        <v>45926.65625</v>
      </c>
      <c r="F3206" s="255">
        <f t="shared" si="51"/>
        <v>2.9166724540118594E-2</v>
      </c>
      <c r="G3206" s="1" t="s">
        <v>613</v>
      </c>
      <c r="I3206" s="1" t="s">
        <v>614</v>
      </c>
      <c r="J3206" s="1" t="s">
        <v>615</v>
      </c>
      <c r="K3206" s="1" t="s">
        <v>1323</v>
      </c>
      <c r="L3206" s="1" t="s">
        <v>617</v>
      </c>
      <c r="M3206" s="241" t="s">
        <v>656</v>
      </c>
      <c r="N3206" s="28" t="s">
        <v>1324</v>
      </c>
    </row>
    <row r="3207" spans="1:14">
      <c r="A3207" s="225" t="s">
        <v>668</v>
      </c>
      <c r="B3207" s="123" t="s">
        <v>682</v>
      </c>
      <c r="C3207" s="230">
        <v>45926.62708327546</v>
      </c>
      <c r="D3207" s="230">
        <v>45926.62708327546</v>
      </c>
      <c r="E3207" s="230">
        <v>45926.65625</v>
      </c>
      <c r="F3207" s="255">
        <f t="shared" si="51"/>
        <v>2.9166724540118594E-2</v>
      </c>
      <c r="G3207" s="1" t="s">
        <v>613</v>
      </c>
      <c r="I3207" s="1" t="s">
        <v>614</v>
      </c>
      <c r="J3207" s="1" t="s">
        <v>615</v>
      </c>
      <c r="K3207" s="1" t="s">
        <v>1323</v>
      </c>
      <c r="L3207" s="1" t="s">
        <v>617</v>
      </c>
      <c r="M3207" s="241" t="s">
        <v>656</v>
      </c>
      <c r="N3207" s="28" t="s">
        <v>1324</v>
      </c>
    </row>
    <row r="3208" spans="1:14">
      <c r="A3208" s="225" t="s">
        <v>668</v>
      </c>
      <c r="B3208" s="123" t="s">
        <v>683</v>
      </c>
      <c r="C3208" s="230">
        <v>45926.62708327546</v>
      </c>
      <c r="D3208" s="230">
        <v>45926.62708327546</v>
      </c>
      <c r="E3208" s="230">
        <v>45926.65625</v>
      </c>
      <c r="F3208" s="255">
        <f t="shared" si="51"/>
        <v>2.9166724540118594E-2</v>
      </c>
      <c r="G3208" s="1" t="s">
        <v>613</v>
      </c>
      <c r="I3208" s="1" t="s">
        <v>614</v>
      </c>
      <c r="J3208" s="1" t="s">
        <v>615</v>
      </c>
      <c r="K3208" s="1" t="s">
        <v>1323</v>
      </c>
      <c r="L3208" s="1" t="s">
        <v>617</v>
      </c>
      <c r="M3208" s="241" t="s">
        <v>656</v>
      </c>
      <c r="N3208" s="28" t="s">
        <v>1324</v>
      </c>
    </row>
    <row r="3209" spans="1:14">
      <c r="A3209" s="225" t="s">
        <v>668</v>
      </c>
      <c r="B3209" s="123" t="s">
        <v>684</v>
      </c>
      <c r="C3209" s="230">
        <v>45926.62708327546</v>
      </c>
      <c r="D3209" s="230">
        <v>45926.62708327546</v>
      </c>
      <c r="E3209" s="230">
        <v>45926.65625</v>
      </c>
      <c r="F3209" s="255">
        <f t="shared" si="51"/>
        <v>2.9166724540118594E-2</v>
      </c>
      <c r="G3209" s="1" t="s">
        <v>613</v>
      </c>
      <c r="I3209" s="1" t="s">
        <v>614</v>
      </c>
      <c r="J3209" s="1" t="s">
        <v>615</v>
      </c>
      <c r="K3209" s="1" t="s">
        <v>1323</v>
      </c>
      <c r="L3209" s="1" t="s">
        <v>617</v>
      </c>
      <c r="M3209" s="241" t="s">
        <v>656</v>
      </c>
      <c r="N3209" s="28" t="s">
        <v>1324</v>
      </c>
    </row>
    <row r="3210" spans="1:14">
      <c r="A3210" s="225" t="s">
        <v>668</v>
      </c>
      <c r="B3210" s="123" t="s">
        <v>685</v>
      </c>
      <c r="C3210" s="230">
        <v>45926.62708327546</v>
      </c>
      <c r="D3210" s="230">
        <v>45926.62708327546</v>
      </c>
      <c r="E3210" s="230">
        <v>45926.65625</v>
      </c>
      <c r="F3210" s="255">
        <f t="shared" si="51"/>
        <v>2.9166724540118594E-2</v>
      </c>
      <c r="G3210" s="1" t="s">
        <v>613</v>
      </c>
      <c r="I3210" s="1" t="s">
        <v>614</v>
      </c>
      <c r="J3210" s="1" t="s">
        <v>615</v>
      </c>
      <c r="K3210" s="1" t="s">
        <v>1323</v>
      </c>
      <c r="L3210" s="1" t="s">
        <v>617</v>
      </c>
      <c r="M3210" s="241" t="s">
        <v>656</v>
      </c>
      <c r="N3210" s="28" t="s">
        <v>1324</v>
      </c>
    </row>
    <row r="3211" spans="1:14">
      <c r="A3211" s="225" t="s">
        <v>668</v>
      </c>
      <c r="B3211" s="123" t="s">
        <v>686</v>
      </c>
      <c r="C3211" s="230">
        <v>45926.62708327546</v>
      </c>
      <c r="D3211" s="230">
        <v>45926.62708327546</v>
      </c>
      <c r="E3211" s="230">
        <v>45926.65625</v>
      </c>
      <c r="F3211" s="255">
        <f t="shared" si="51"/>
        <v>2.9166724540118594E-2</v>
      </c>
      <c r="G3211" s="1" t="s">
        <v>613</v>
      </c>
      <c r="I3211" s="1" t="s">
        <v>614</v>
      </c>
      <c r="J3211" s="1" t="s">
        <v>615</v>
      </c>
      <c r="K3211" s="1" t="s">
        <v>1323</v>
      </c>
      <c r="L3211" s="1" t="s">
        <v>617</v>
      </c>
      <c r="M3211" s="241" t="s">
        <v>656</v>
      </c>
      <c r="N3211" s="28" t="s">
        <v>1324</v>
      </c>
    </row>
    <row r="3212" spans="1:14">
      <c r="A3212" s="225" t="s">
        <v>668</v>
      </c>
      <c r="B3212" s="123" t="s">
        <v>687</v>
      </c>
      <c r="C3212" s="230">
        <v>45926.62708327546</v>
      </c>
      <c r="D3212" s="230">
        <v>45926.62708327546</v>
      </c>
      <c r="E3212" s="230">
        <v>45926.65625</v>
      </c>
      <c r="F3212" s="255">
        <f t="shared" si="51"/>
        <v>2.9166724540118594E-2</v>
      </c>
      <c r="G3212" s="1" t="s">
        <v>613</v>
      </c>
      <c r="I3212" s="1" t="s">
        <v>614</v>
      </c>
      <c r="J3212" s="1" t="s">
        <v>615</v>
      </c>
      <c r="K3212" s="1" t="s">
        <v>1323</v>
      </c>
      <c r="L3212" s="1" t="s">
        <v>617</v>
      </c>
      <c r="M3212" s="241" t="s">
        <v>656</v>
      </c>
      <c r="N3212" s="28" t="s">
        <v>1324</v>
      </c>
    </row>
    <row r="3213" spans="1:14">
      <c r="A3213" s="225" t="s">
        <v>668</v>
      </c>
      <c r="B3213" s="123" t="s">
        <v>688</v>
      </c>
      <c r="C3213" s="230">
        <v>45926.62708327546</v>
      </c>
      <c r="D3213" s="230">
        <v>45926.62708327546</v>
      </c>
      <c r="E3213" s="230">
        <v>45926.65625</v>
      </c>
      <c r="F3213" s="255">
        <f t="shared" si="51"/>
        <v>2.9166724540118594E-2</v>
      </c>
      <c r="G3213" s="1" t="s">
        <v>613</v>
      </c>
      <c r="I3213" s="1" t="s">
        <v>614</v>
      </c>
      <c r="J3213" s="1" t="s">
        <v>615</v>
      </c>
      <c r="K3213" s="1" t="s">
        <v>1323</v>
      </c>
      <c r="L3213" s="1" t="s">
        <v>617</v>
      </c>
      <c r="M3213" s="241" t="s">
        <v>656</v>
      </c>
      <c r="N3213" s="28" t="s">
        <v>1324</v>
      </c>
    </row>
    <row r="3214" spans="1:14">
      <c r="A3214" s="225" t="s">
        <v>668</v>
      </c>
      <c r="B3214" s="123" t="s">
        <v>689</v>
      </c>
      <c r="C3214" s="230">
        <v>45926.62708327546</v>
      </c>
      <c r="D3214" s="230">
        <v>45926.62708327546</v>
      </c>
      <c r="E3214" s="230">
        <v>45926.65625</v>
      </c>
      <c r="F3214" s="255">
        <f t="shared" si="51"/>
        <v>2.9166724540118594E-2</v>
      </c>
      <c r="G3214" s="1" t="s">
        <v>613</v>
      </c>
      <c r="I3214" s="1" t="s">
        <v>614</v>
      </c>
      <c r="J3214" s="1" t="s">
        <v>615</v>
      </c>
      <c r="K3214" s="1" t="s">
        <v>1323</v>
      </c>
      <c r="L3214" s="1" t="s">
        <v>617</v>
      </c>
      <c r="M3214" s="241" t="s">
        <v>656</v>
      </c>
      <c r="N3214" s="28" t="s">
        <v>1324</v>
      </c>
    </row>
    <row r="3215" spans="1:14">
      <c r="A3215" s="225" t="s">
        <v>668</v>
      </c>
      <c r="B3215" s="123" t="s">
        <v>690</v>
      </c>
      <c r="C3215" s="230">
        <v>45926.62708327546</v>
      </c>
      <c r="D3215" s="230">
        <v>45926.62708327546</v>
      </c>
      <c r="E3215" s="230">
        <v>45926.65625</v>
      </c>
      <c r="F3215" s="255">
        <f t="shared" si="51"/>
        <v>2.9166724540118594E-2</v>
      </c>
      <c r="G3215" s="1" t="s">
        <v>613</v>
      </c>
      <c r="I3215" s="1" t="s">
        <v>614</v>
      </c>
      <c r="J3215" s="1" t="s">
        <v>615</v>
      </c>
      <c r="K3215" s="1" t="s">
        <v>1323</v>
      </c>
      <c r="L3215" s="1" t="s">
        <v>617</v>
      </c>
      <c r="M3215" s="241" t="s">
        <v>656</v>
      </c>
      <c r="N3215" s="28" t="s">
        <v>1324</v>
      </c>
    </row>
    <row r="3216" spans="1:14">
      <c r="A3216" s="225" t="s">
        <v>668</v>
      </c>
      <c r="B3216" s="123" t="s">
        <v>691</v>
      </c>
      <c r="C3216" s="230">
        <v>45926.62708327546</v>
      </c>
      <c r="D3216" s="230">
        <v>45926.62708327546</v>
      </c>
      <c r="E3216" s="230">
        <v>45926.65625</v>
      </c>
      <c r="F3216" s="255">
        <f t="shared" si="51"/>
        <v>2.9166724540118594E-2</v>
      </c>
      <c r="G3216" s="1" t="s">
        <v>613</v>
      </c>
      <c r="I3216" s="1" t="s">
        <v>614</v>
      </c>
      <c r="J3216" s="1" t="s">
        <v>615</v>
      </c>
      <c r="K3216" s="1" t="s">
        <v>1323</v>
      </c>
      <c r="L3216" s="1" t="s">
        <v>617</v>
      </c>
      <c r="M3216" s="241" t="s">
        <v>656</v>
      </c>
      <c r="N3216" s="28" t="s">
        <v>1324</v>
      </c>
    </row>
    <row r="3217" spans="1:14">
      <c r="A3217" s="225" t="s">
        <v>668</v>
      </c>
      <c r="B3217" s="123" t="s">
        <v>692</v>
      </c>
      <c r="C3217" s="230">
        <v>45926.62708327546</v>
      </c>
      <c r="D3217" s="230">
        <v>45926.62708327546</v>
      </c>
      <c r="E3217" s="230">
        <v>45926.65625</v>
      </c>
      <c r="F3217" s="255">
        <f t="shared" si="51"/>
        <v>2.9166724540118594E-2</v>
      </c>
      <c r="G3217" s="1" t="s">
        <v>613</v>
      </c>
      <c r="I3217" s="1" t="s">
        <v>614</v>
      </c>
      <c r="J3217" s="1" t="s">
        <v>615</v>
      </c>
      <c r="K3217" s="1" t="s">
        <v>1323</v>
      </c>
      <c r="L3217" s="1" t="s">
        <v>617</v>
      </c>
      <c r="M3217" s="241" t="s">
        <v>656</v>
      </c>
      <c r="N3217" s="28" t="s">
        <v>1324</v>
      </c>
    </row>
    <row r="3218" spans="1:14">
      <c r="A3218" s="225" t="s">
        <v>668</v>
      </c>
      <c r="B3218" s="123" t="s">
        <v>693</v>
      </c>
      <c r="C3218" s="230">
        <v>45926.62708327546</v>
      </c>
      <c r="D3218" s="230">
        <v>45926.62708327546</v>
      </c>
      <c r="E3218" s="230">
        <v>45926.65625</v>
      </c>
      <c r="F3218" s="255">
        <f t="shared" si="51"/>
        <v>2.9166724540118594E-2</v>
      </c>
      <c r="G3218" s="1" t="s">
        <v>613</v>
      </c>
      <c r="I3218" s="1" t="s">
        <v>614</v>
      </c>
      <c r="J3218" s="1" t="s">
        <v>615</v>
      </c>
      <c r="K3218" s="1" t="s">
        <v>1323</v>
      </c>
      <c r="L3218" s="1" t="s">
        <v>617</v>
      </c>
      <c r="M3218" s="241" t="s">
        <v>656</v>
      </c>
      <c r="N3218" s="28" t="s">
        <v>1324</v>
      </c>
    </row>
    <row r="3219" spans="1:14">
      <c r="A3219" s="225" t="s">
        <v>668</v>
      </c>
      <c r="B3219" s="123" t="s">
        <v>694</v>
      </c>
      <c r="C3219" s="230">
        <v>45926.62708327546</v>
      </c>
      <c r="D3219" s="230">
        <v>45926.62708327546</v>
      </c>
      <c r="E3219" s="230">
        <v>45926.65625</v>
      </c>
      <c r="F3219" s="255">
        <f t="shared" si="51"/>
        <v>2.9166724540118594E-2</v>
      </c>
      <c r="G3219" s="1" t="s">
        <v>613</v>
      </c>
      <c r="I3219" s="1" t="s">
        <v>614</v>
      </c>
      <c r="J3219" s="1" t="s">
        <v>615</v>
      </c>
      <c r="K3219" s="1" t="s">
        <v>1323</v>
      </c>
      <c r="L3219" s="1" t="s">
        <v>617</v>
      </c>
      <c r="M3219" s="241" t="s">
        <v>656</v>
      </c>
      <c r="N3219" s="28" t="s">
        <v>1324</v>
      </c>
    </row>
    <row r="3220" spans="1:14">
      <c r="A3220" s="225" t="s">
        <v>668</v>
      </c>
      <c r="B3220" s="123" t="s">
        <v>695</v>
      </c>
      <c r="C3220" s="230">
        <v>45926.62708327546</v>
      </c>
      <c r="D3220" s="230">
        <v>45926.62708327546</v>
      </c>
      <c r="E3220" s="230">
        <v>45926.65625</v>
      </c>
      <c r="F3220" s="255">
        <f t="shared" si="51"/>
        <v>2.9166724540118594E-2</v>
      </c>
      <c r="G3220" s="1" t="s">
        <v>613</v>
      </c>
      <c r="I3220" s="1" t="s">
        <v>614</v>
      </c>
      <c r="J3220" s="1" t="s">
        <v>615</v>
      </c>
      <c r="K3220" s="1" t="s">
        <v>1323</v>
      </c>
      <c r="L3220" s="1" t="s">
        <v>617</v>
      </c>
      <c r="M3220" s="241" t="s">
        <v>656</v>
      </c>
      <c r="N3220" s="28" t="s">
        <v>1324</v>
      </c>
    </row>
    <row r="3221" spans="1:14">
      <c r="A3221" s="225" t="s">
        <v>668</v>
      </c>
      <c r="B3221" s="123" t="s">
        <v>696</v>
      </c>
      <c r="C3221" s="230">
        <v>45926.62708327546</v>
      </c>
      <c r="D3221" s="230">
        <v>45926.62708327546</v>
      </c>
      <c r="E3221" s="230">
        <v>45926.65625</v>
      </c>
      <c r="F3221" s="255">
        <f t="shared" si="51"/>
        <v>2.9166724540118594E-2</v>
      </c>
      <c r="G3221" s="1" t="s">
        <v>613</v>
      </c>
      <c r="I3221" s="1" t="s">
        <v>614</v>
      </c>
      <c r="J3221" s="1" t="s">
        <v>615</v>
      </c>
      <c r="K3221" s="1" t="s">
        <v>1323</v>
      </c>
      <c r="L3221" s="1" t="s">
        <v>617</v>
      </c>
      <c r="M3221" s="241" t="s">
        <v>656</v>
      </c>
      <c r="N3221" s="28" t="s">
        <v>1324</v>
      </c>
    </row>
    <row r="3222" spans="1:14">
      <c r="A3222" s="225" t="s">
        <v>668</v>
      </c>
      <c r="B3222" s="123" t="s">
        <v>697</v>
      </c>
      <c r="C3222" s="230">
        <v>45926.62708327546</v>
      </c>
      <c r="D3222" s="230">
        <v>45926.62708327546</v>
      </c>
      <c r="E3222" s="230">
        <v>45926.65625</v>
      </c>
      <c r="F3222" s="255">
        <f t="shared" si="51"/>
        <v>2.9166724540118594E-2</v>
      </c>
      <c r="G3222" s="1" t="s">
        <v>613</v>
      </c>
      <c r="I3222" s="1" t="s">
        <v>614</v>
      </c>
      <c r="J3222" s="1" t="s">
        <v>615</v>
      </c>
      <c r="K3222" s="1" t="s">
        <v>1323</v>
      </c>
      <c r="L3222" s="1" t="s">
        <v>617</v>
      </c>
      <c r="M3222" s="241" t="s">
        <v>656</v>
      </c>
      <c r="N3222" s="28" t="s">
        <v>1324</v>
      </c>
    </row>
    <row r="3223" spans="1:14">
      <c r="A3223" s="225" t="s">
        <v>668</v>
      </c>
      <c r="B3223" s="123" t="s">
        <v>669</v>
      </c>
      <c r="C3223" s="230">
        <v>45926.627083333333</v>
      </c>
      <c r="D3223" s="230">
        <v>45926.627083333333</v>
      </c>
      <c r="E3223" s="230">
        <v>45926.65625</v>
      </c>
      <c r="F3223" s="255">
        <f t="shared" si="51"/>
        <v>2.9166666667151731E-2</v>
      </c>
      <c r="G3223" s="1" t="s">
        <v>613</v>
      </c>
      <c r="I3223" s="1" t="s">
        <v>614</v>
      </c>
      <c r="J3223" s="1" t="s">
        <v>615</v>
      </c>
      <c r="K3223" s="1" t="s">
        <v>1323</v>
      </c>
      <c r="L3223" s="1" t="s">
        <v>617</v>
      </c>
      <c r="M3223" s="241" t="s">
        <v>656</v>
      </c>
      <c r="N3223" s="28" t="s">
        <v>1324</v>
      </c>
    </row>
    <row r="3224" spans="1:14">
      <c r="A3224" s="225" t="s">
        <v>668</v>
      </c>
      <c r="B3224" s="123" t="s">
        <v>670</v>
      </c>
      <c r="C3224" s="230">
        <v>45926.627083333333</v>
      </c>
      <c r="D3224" s="230">
        <v>45926.627083333333</v>
      </c>
      <c r="E3224" s="230">
        <v>45926.65625</v>
      </c>
      <c r="F3224" s="255">
        <f t="shared" si="51"/>
        <v>2.9166666667151731E-2</v>
      </c>
      <c r="G3224" s="1" t="s">
        <v>613</v>
      </c>
      <c r="I3224" s="1" t="s">
        <v>614</v>
      </c>
      <c r="J3224" s="1" t="s">
        <v>615</v>
      </c>
      <c r="K3224" s="1" t="s">
        <v>1323</v>
      </c>
      <c r="L3224" s="1" t="s">
        <v>617</v>
      </c>
      <c r="M3224" s="241" t="s">
        <v>656</v>
      </c>
      <c r="N3224" s="28" t="s">
        <v>1324</v>
      </c>
    </row>
    <row r="3225" spans="1:14">
      <c r="A3225" s="225" t="s">
        <v>668</v>
      </c>
      <c r="B3225" s="123" t="s">
        <v>669</v>
      </c>
      <c r="C3225" s="230">
        <v>45927.54791666667</v>
      </c>
      <c r="D3225" s="230">
        <v>45927.54791666667</v>
      </c>
      <c r="E3225" s="230">
        <v>45927.645833333336</v>
      </c>
      <c r="F3225" s="255">
        <f t="shared" si="51"/>
        <v>9.7916666665696539E-2</v>
      </c>
      <c r="G3225" s="1" t="s">
        <v>613</v>
      </c>
      <c r="I3225" s="1" t="s">
        <v>614</v>
      </c>
      <c r="J3225" s="1" t="s">
        <v>615</v>
      </c>
      <c r="K3225" s="1" t="s">
        <v>1323</v>
      </c>
      <c r="L3225" s="1" t="s">
        <v>617</v>
      </c>
      <c r="M3225" s="241" t="s">
        <v>656</v>
      </c>
      <c r="N3225" s="28" t="s">
        <v>1324</v>
      </c>
    </row>
    <row r="3226" spans="1:14">
      <c r="A3226" s="225" t="s">
        <v>668</v>
      </c>
      <c r="B3226" s="123" t="s">
        <v>670</v>
      </c>
      <c r="C3226" s="230">
        <v>45927.54791666667</v>
      </c>
      <c r="D3226" s="230">
        <v>45927.54791666667</v>
      </c>
      <c r="E3226" s="230">
        <v>45927.645833333336</v>
      </c>
      <c r="F3226" s="255">
        <f t="shared" si="51"/>
        <v>9.7916666665696539E-2</v>
      </c>
      <c r="G3226" s="1" t="s">
        <v>613</v>
      </c>
      <c r="I3226" s="1" t="s">
        <v>614</v>
      </c>
      <c r="J3226" s="1" t="s">
        <v>615</v>
      </c>
      <c r="K3226" s="1" t="s">
        <v>1323</v>
      </c>
      <c r="L3226" s="1" t="s">
        <v>617</v>
      </c>
      <c r="M3226" s="241" t="s">
        <v>656</v>
      </c>
      <c r="N3226" s="28" t="s">
        <v>1324</v>
      </c>
    </row>
    <row r="3227" spans="1:14">
      <c r="A3227" s="225" t="s">
        <v>668</v>
      </c>
      <c r="B3227" s="123" t="s">
        <v>671</v>
      </c>
      <c r="C3227" s="230">
        <v>45927.54791666667</v>
      </c>
      <c r="D3227" s="230">
        <v>45927.54791666667</v>
      </c>
      <c r="E3227" s="230">
        <v>45927.645833333336</v>
      </c>
      <c r="F3227" s="255">
        <f t="shared" si="51"/>
        <v>9.7916666665696539E-2</v>
      </c>
      <c r="G3227" s="1" t="s">
        <v>613</v>
      </c>
      <c r="I3227" s="1" t="s">
        <v>614</v>
      </c>
      <c r="J3227" s="1" t="s">
        <v>615</v>
      </c>
      <c r="K3227" s="1" t="s">
        <v>1323</v>
      </c>
      <c r="L3227" s="1" t="s">
        <v>617</v>
      </c>
      <c r="M3227" s="241" t="s">
        <v>656</v>
      </c>
      <c r="N3227" s="28" t="s">
        <v>1324</v>
      </c>
    </row>
    <row r="3228" spans="1:14">
      <c r="A3228" s="225" t="s">
        <v>668</v>
      </c>
      <c r="B3228" s="123" t="s">
        <v>672</v>
      </c>
      <c r="C3228" s="230">
        <v>45927.54791666667</v>
      </c>
      <c r="D3228" s="230">
        <v>45927.54791666667</v>
      </c>
      <c r="E3228" s="230">
        <v>45927.645833333336</v>
      </c>
      <c r="F3228" s="255">
        <f t="shared" si="51"/>
        <v>9.7916666665696539E-2</v>
      </c>
      <c r="G3228" s="1" t="s">
        <v>613</v>
      </c>
      <c r="I3228" s="1" t="s">
        <v>614</v>
      </c>
      <c r="J3228" s="1" t="s">
        <v>615</v>
      </c>
      <c r="K3228" s="1" t="s">
        <v>1323</v>
      </c>
      <c r="L3228" s="1" t="s">
        <v>617</v>
      </c>
      <c r="M3228" s="241" t="s">
        <v>656</v>
      </c>
      <c r="N3228" s="28" t="s">
        <v>1324</v>
      </c>
    </row>
    <row r="3229" spans="1:14">
      <c r="A3229" s="225" t="s">
        <v>668</v>
      </c>
      <c r="B3229" s="123" t="s">
        <v>673</v>
      </c>
      <c r="C3229" s="230">
        <v>45927.54791666667</v>
      </c>
      <c r="D3229" s="230">
        <v>45927.54791666667</v>
      </c>
      <c r="E3229" s="230">
        <v>45927.645833333336</v>
      </c>
      <c r="F3229" s="255">
        <f t="shared" si="51"/>
        <v>9.7916666665696539E-2</v>
      </c>
      <c r="G3229" s="1" t="s">
        <v>613</v>
      </c>
      <c r="I3229" s="1" t="s">
        <v>614</v>
      </c>
      <c r="J3229" s="1" t="s">
        <v>615</v>
      </c>
      <c r="K3229" s="1" t="s">
        <v>1323</v>
      </c>
      <c r="L3229" s="1" t="s">
        <v>617</v>
      </c>
      <c r="M3229" s="241" t="s">
        <v>656</v>
      </c>
      <c r="N3229" s="28" t="s">
        <v>1324</v>
      </c>
    </row>
    <row r="3230" spans="1:14">
      <c r="A3230" s="225" t="s">
        <v>668</v>
      </c>
      <c r="B3230" s="123" t="s">
        <v>674</v>
      </c>
      <c r="C3230" s="230">
        <v>45927.54791666667</v>
      </c>
      <c r="D3230" s="230">
        <v>45927.54791666667</v>
      </c>
      <c r="E3230" s="230">
        <v>45927.645833333336</v>
      </c>
      <c r="F3230" s="255">
        <f t="shared" si="51"/>
        <v>9.7916666665696539E-2</v>
      </c>
      <c r="G3230" s="1" t="s">
        <v>613</v>
      </c>
      <c r="I3230" s="1" t="s">
        <v>614</v>
      </c>
      <c r="J3230" s="1" t="s">
        <v>615</v>
      </c>
      <c r="K3230" s="1" t="s">
        <v>1323</v>
      </c>
      <c r="L3230" s="1" t="s">
        <v>617</v>
      </c>
      <c r="M3230" s="241" t="s">
        <v>656</v>
      </c>
      <c r="N3230" s="28" t="s">
        <v>1324</v>
      </c>
    </row>
    <row r="3231" spans="1:14">
      <c r="A3231" s="225" t="s">
        <v>668</v>
      </c>
      <c r="B3231" s="123" t="s">
        <v>675</v>
      </c>
      <c r="C3231" s="230">
        <v>45927.54791666667</v>
      </c>
      <c r="D3231" s="230">
        <v>45927.54791666667</v>
      </c>
      <c r="E3231" s="230">
        <v>45927.645833333336</v>
      </c>
      <c r="F3231" s="255">
        <f t="shared" si="51"/>
        <v>9.7916666665696539E-2</v>
      </c>
      <c r="G3231" s="1" t="s">
        <v>613</v>
      </c>
      <c r="I3231" s="1" t="s">
        <v>614</v>
      </c>
      <c r="J3231" s="1" t="s">
        <v>615</v>
      </c>
      <c r="K3231" s="1" t="s">
        <v>1323</v>
      </c>
      <c r="L3231" s="1" t="s">
        <v>617</v>
      </c>
      <c r="M3231" s="241" t="s">
        <v>656</v>
      </c>
      <c r="N3231" s="28" t="s">
        <v>1324</v>
      </c>
    </row>
    <row r="3232" spans="1:14">
      <c r="A3232" s="225" t="s">
        <v>668</v>
      </c>
      <c r="B3232" s="123" t="s">
        <v>676</v>
      </c>
      <c r="C3232" s="230">
        <v>45927.54791666667</v>
      </c>
      <c r="D3232" s="230">
        <v>45927.54791666667</v>
      </c>
      <c r="E3232" s="230">
        <v>45927.645833333336</v>
      </c>
      <c r="F3232" s="255">
        <f t="shared" si="51"/>
        <v>9.7916666665696539E-2</v>
      </c>
      <c r="G3232" s="1" t="s">
        <v>613</v>
      </c>
      <c r="I3232" s="1" t="s">
        <v>614</v>
      </c>
      <c r="J3232" s="1" t="s">
        <v>615</v>
      </c>
      <c r="K3232" s="1" t="s">
        <v>1323</v>
      </c>
      <c r="L3232" s="1" t="s">
        <v>617</v>
      </c>
      <c r="M3232" s="241" t="s">
        <v>656</v>
      </c>
      <c r="N3232" s="28" t="s">
        <v>1324</v>
      </c>
    </row>
    <row r="3233" spans="1:14">
      <c r="A3233" s="1" t="s">
        <v>862</v>
      </c>
      <c r="B3233" s="1" t="s">
        <v>612</v>
      </c>
      <c r="C3233" s="230">
        <v>45927.84375</v>
      </c>
      <c r="D3233" s="230">
        <v>45927.84375</v>
      </c>
      <c r="E3233" s="230">
        <v>45928.263888888891</v>
      </c>
      <c r="F3233" s="255">
        <f t="shared" ref="F3233:F3237" si="52">E3233-D3233</f>
        <v>0.42013888889050577</v>
      </c>
      <c r="G3233" s="1" t="s">
        <v>613</v>
      </c>
      <c r="I3233" s="1" t="s">
        <v>614</v>
      </c>
      <c r="J3233" s="1" t="s">
        <v>615</v>
      </c>
      <c r="K3233" s="1" t="s">
        <v>1362</v>
      </c>
      <c r="L3233" s="1" t="s">
        <v>617</v>
      </c>
      <c r="M3233" s="241" t="s">
        <v>656</v>
      </c>
      <c r="N3233" s="28" t="s">
        <v>1342</v>
      </c>
    </row>
    <row r="3234" spans="1:14">
      <c r="A3234" s="1" t="s">
        <v>870</v>
      </c>
      <c r="B3234" s="1" t="s">
        <v>612</v>
      </c>
      <c r="C3234" s="230">
        <v>45927.84375</v>
      </c>
      <c r="D3234" s="230">
        <v>45927.84375</v>
      </c>
      <c r="E3234" s="230">
        <v>45928.263888888891</v>
      </c>
      <c r="F3234" s="255">
        <f t="shared" si="52"/>
        <v>0.42013888889050577</v>
      </c>
      <c r="G3234" s="1" t="s">
        <v>613</v>
      </c>
      <c r="I3234" s="1" t="s">
        <v>614</v>
      </c>
      <c r="J3234" s="1" t="s">
        <v>615</v>
      </c>
      <c r="K3234" s="1" t="s">
        <v>1362</v>
      </c>
      <c r="L3234" s="1" t="s">
        <v>617</v>
      </c>
      <c r="M3234" s="241" t="s">
        <v>656</v>
      </c>
      <c r="N3234" s="28" t="s">
        <v>1342</v>
      </c>
    </row>
    <row r="3235" spans="1:14">
      <c r="A3235" s="1" t="s">
        <v>643</v>
      </c>
      <c r="B3235" s="1" t="s">
        <v>612</v>
      </c>
      <c r="C3235" s="230">
        <v>45927.84375</v>
      </c>
      <c r="D3235" s="230">
        <v>45927.84375</v>
      </c>
      <c r="E3235" s="230">
        <v>45928.263888888891</v>
      </c>
      <c r="F3235" s="255">
        <f t="shared" si="52"/>
        <v>0.42013888889050577</v>
      </c>
      <c r="G3235" s="1" t="s">
        <v>613</v>
      </c>
      <c r="I3235" s="1" t="s">
        <v>614</v>
      </c>
      <c r="J3235" s="1" t="s">
        <v>615</v>
      </c>
      <c r="K3235" s="1" t="s">
        <v>1362</v>
      </c>
      <c r="L3235" s="1" t="s">
        <v>617</v>
      </c>
      <c r="M3235" s="241" t="s">
        <v>656</v>
      </c>
      <c r="N3235" s="28" t="s">
        <v>1342</v>
      </c>
    </row>
    <row r="3236" spans="1:14">
      <c r="A3236" s="1" t="s">
        <v>759</v>
      </c>
      <c r="B3236" s="1" t="s">
        <v>612</v>
      </c>
      <c r="C3236" s="230">
        <v>45927.84375</v>
      </c>
      <c r="D3236" s="230">
        <v>45927.84375</v>
      </c>
      <c r="E3236" s="230">
        <v>45928.263888888891</v>
      </c>
      <c r="F3236" s="255">
        <f t="shared" si="52"/>
        <v>0.42013888889050577</v>
      </c>
      <c r="G3236" s="1" t="s">
        <v>613</v>
      </c>
      <c r="I3236" s="1" t="s">
        <v>614</v>
      </c>
      <c r="J3236" s="1" t="s">
        <v>615</v>
      </c>
      <c r="K3236" s="1" t="s">
        <v>1362</v>
      </c>
      <c r="L3236" s="1" t="s">
        <v>617</v>
      </c>
      <c r="M3236" s="241" t="s">
        <v>656</v>
      </c>
      <c r="N3236" s="28" t="s">
        <v>1342</v>
      </c>
    </row>
    <row r="3237" spans="1:14">
      <c r="A3237" s="1" t="s">
        <v>850</v>
      </c>
      <c r="B3237" s="1" t="s">
        <v>612</v>
      </c>
      <c r="C3237" s="230">
        <v>45927.84375</v>
      </c>
      <c r="D3237" s="230">
        <v>45927.84375</v>
      </c>
      <c r="E3237" s="230">
        <v>45928.263888888891</v>
      </c>
      <c r="F3237" s="255">
        <f t="shared" si="52"/>
        <v>0.42013888889050577</v>
      </c>
      <c r="G3237" s="1" t="s">
        <v>613</v>
      </c>
      <c r="I3237" s="1" t="s">
        <v>614</v>
      </c>
      <c r="J3237" s="1" t="s">
        <v>615</v>
      </c>
      <c r="K3237" s="1" t="s">
        <v>1362</v>
      </c>
      <c r="L3237" s="1" t="s">
        <v>617</v>
      </c>
      <c r="M3237" s="241" t="s">
        <v>656</v>
      </c>
      <c r="N3237" s="28" t="s">
        <v>1342</v>
      </c>
    </row>
    <row r="3238" spans="1:14">
      <c r="A3238" s="225" t="s">
        <v>650</v>
      </c>
      <c r="B3238" s="102" t="s">
        <v>651</v>
      </c>
      <c r="C3238" s="297">
        <v>45928.607638888891</v>
      </c>
      <c r="D3238" s="297">
        <v>45928.607638888891</v>
      </c>
      <c r="E3238" s="297">
        <v>45928.775694444441</v>
      </c>
      <c r="F3238" s="298">
        <v>2.8472222222222222E-2</v>
      </c>
      <c r="G3238" s="102" t="s">
        <v>613</v>
      </c>
      <c r="H3238" s="102"/>
      <c r="I3238" s="102" t="s">
        <v>614</v>
      </c>
      <c r="J3238" s="102" t="s">
        <v>615</v>
      </c>
      <c r="K3238" s="102" t="s">
        <v>1363</v>
      </c>
      <c r="L3238" s="102" t="s">
        <v>617</v>
      </c>
      <c r="M3238" s="241" t="s">
        <v>656</v>
      </c>
      <c r="N3238" s="185" t="s">
        <v>1342</v>
      </c>
    </row>
    <row r="3239" spans="1:14">
      <c r="A3239" s="225" t="s">
        <v>650</v>
      </c>
      <c r="B3239" s="102" t="s">
        <v>658</v>
      </c>
      <c r="C3239" s="297">
        <v>45928.607638888891</v>
      </c>
      <c r="D3239" s="297">
        <v>45928.607638888891</v>
      </c>
      <c r="E3239" s="297">
        <v>45928.775694444441</v>
      </c>
      <c r="F3239" s="298">
        <v>2.8472222222222222E-2</v>
      </c>
      <c r="G3239" s="102" t="s">
        <v>613</v>
      </c>
      <c r="H3239" s="102"/>
      <c r="I3239" s="102" t="s">
        <v>614</v>
      </c>
      <c r="J3239" s="102" t="s">
        <v>615</v>
      </c>
      <c r="K3239" s="102" t="s">
        <v>1363</v>
      </c>
      <c r="L3239" s="102" t="s">
        <v>617</v>
      </c>
      <c r="M3239" s="241" t="s">
        <v>656</v>
      </c>
      <c r="N3239" s="185" t="s">
        <v>1342</v>
      </c>
    </row>
    <row r="3240" spans="1:14">
      <c r="A3240" s="225" t="s">
        <v>650</v>
      </c>
      <c r="B3240" s="102" t="s">
        <v>622</v>
      </c>
      <c r="C3240" s="297">
        <v>45928.607638888891</v>
      </c>
      <c r="D3240" s="297">
        <v>45928.607638888891</v>
      </c>
      <c r="E3240" s="297">
        <v>45928.775694444441</v>
      </c>
      <c r="F3240" s="298">
        <v>2.8472222222222222E-2</v>
      </c>
      <c r="G3240" s="102" t="s">
        <v>613</v>
      </c>
      <c r="H3240" s="102"/>
      <c r="I3240" s="102" t="s">
        <v>614</v>
      </c>
      <c r="J3240" s="102" t="s">
        <v>615</v>
      </c>
      <c r="K3240" s="102" t="s">
        <v>1363</v>
      </c>
      <c r="L3240" s="102" t="s">
        <v>617</v>
      </c>
      <c r="M3240" s="241" t="s">
        <v>656</v>
      </c>
      <c r="N3240" s="185" t="s">
        <v>1342</v>
      </c>
    </row>
    <row r="3241" spans="1:14">
      <c r="A3241" s="225" t="s">
        <v>650</v>
      </c>
      <c r="B3241" s="102" t="s">
        <v>659</v>
      </c>
      <c r="C3241" s="297">
        <v>45928.607638888891</v>
      </c>
      <c r="D3241" s="297">
        <v>45928.607638888891</v>
      </c>
      <c r="E3241" s="297">
        <v>45928.775694444441</v>
      </c>
      <c r="F3241" s="298">
        <v>2.8472222222222222E-2</v>
      </c>
      <c r="G3241" s="102" t="s">
        <v>613</v>
      </c>
      <c r="H3241" s="102"/>
      <c r="I3241" s="102" t="s">
        <v>614</v>
      </c>
      <c r="J3241" s="102" t="s">
        <v>615</v>
      </c>
      <c r="K3241" s="102" t="s">
        <v>1363</v>
      </c>
      <c r="L3241" s="102" t="s">
        <v>617</v>
      </c>
      <c r="M3241" s="241" t="s">
        <v>656</v>
      </c>
      <c r="N3241" s="185" t="s">
        <v>1342</v>
      </c>
    </row>
    <row r="3242" spans="1:14">
      <c r="A3242" s="225" t="s">
        <v>650</v>
      </c>
      <c r="B3242" s="102" t="s">
        <v>660</v>
      </c>
      <c r="C3242" s="297">
        <v>45928.607638888891</v>
      </c>
      <c r="D3242" s="297">
        <v>45928.607638888891</v>
      </c>
      <c r="E3242" s="297">
        <v>45928.775694444441</v>
      </c>
      <c r="F3242" s="298">
        <v>2.8472222222222222E-2</v>
      </c>
      <c r="G3242" s="102" t="s">
        <v>613</v>
      </c>
      <c r="H3242" s="102"/>
      <c r="I3242" s="102" t="s">
        <v>614</v>
      </c>
      <c r="J3242" s="102" t="s">
        <v>615</v>
      </c>
      <c r="K3242" s="102" t="s">
        <v>1363</v>
      </c>
      <c r="L3242" s="102" t="s">
        <v>617</v>
      </c>
      <c r="M3242" s="241" t="s">
        <v>656</v>
      </c>
      <c r="N3242" s="185" t="s">
        <v>1342</v>
      </c>
    </row>
    <row r="3243" spans="1:14">
      <c r="A3243" s="225" t="s">
        <v>661</v>
      </c>
      <c r="B3243" s="102" t="s">
        <v>662</v>
      </c>
      <c r="C3243" s="297">
        <v>45928.607638888891</v>
      </c>
      <c r="D3243" s="297">
        <v>45928.607638888891</v>
      </c>
      <c r="E3243" s="297">
        <v>45928.775694444441</v>
      </c>
      <c r="F3243" s="298">
        <v>2.8472222222222222E-2</v>
      </c>
      <c r="G3243" s="102" t="s">
        <v>613</v>
      </c>
      <c r="H3243" s="102"/>
      <c r="I3243" s="102" t="s">
        <v>614</v>
      </c>
      <c r="J3243" s="102" t="s">
        <v>615</v>
      </c>
      <c r="K3243" s="102" t="s">
        <v>1363</v>
      </c>
      <c r="L3243" s="102" t="s">
        <v>617</v>
      </c>
      <c r="M3243" s="241" t="s">
        <v>656</v>
      </c>
      <c r="N3243" s="185" t="s">
        <v>1342</v>
      </c>
    </row>
    <row r="3244" spans="1:14">
      <c r="A3244" s="225" t="s">
        <v>661</v>
      </c>
      <c r="B3244" s="102" t="s">
        <v>620</v>
      </c>
      <c r="C3244" s="297">
        <v>45928.607638888891</v>
      </c>
      <c r="D3244" s="297">
        <v>45928.607638888891</v>
      </c>
      <c r="E3244" s="297">
        <v>45928.775694444441</v>
      </c>
      <c r="F3244" s="298">
        <v>2.8472222222222222E-2</v>
      </c>
      <c r="G3244" s="102" t="s">
        <v>613</v>
      </c>
      <c r="H3244" s="102"/>
      <c r="I3244" s="102" t="s">
        <v>614</v>
      </c>
      <c r="J3244" s="102" t="s">
        <v>615</v>
      </c>
      <c r="K3244" s="102" t="s">
        <v>1363</v>
      </c>
      <c r="L3244" s="102" t="s">
        <v>617</v>
      </c>
      <c r="M3244" s="241" t="s">
        <v>656</v>
      </c>
      <c r="N3244" s="185" t="s">
        <v>1342</v>
      </c>
    </row>
    <row r="3245" spans="1:14">
      <c r="A3245" s="225" t="s">
        <v>661</v>
      </c>
      <c r="B3245" s="102" t="s">
        <v>621</v>
      </c>
      <c r="C3245" s="297">
        <v>45928.607638888891</v>
      </c>
      <c r="D3245" s="297">
        <v>45928.607638888891</v>
      </c>
      <c r="E3245" s="297">
        <v>45928.775694444441</v>
      </c>
      <c r="F3245" s="298">
        <v>2.8472222222222222E-2</v>
      </c>
      <c r="G3245" s="102" t="s">
        <v>613</v>
      </c>
      <c r="H3245" s="102"/>
      <c r="I3245" s="102" t="s">
        <v>614</v>
      </c>
      <c r="J3245" s="102" t="s">
        <v>615</v>
      </c>
      <c r="K3245" s="102" t="s">
        <v>1363</v>
      </c>
      <c r="L3245" s="102" t="s">
        <v>617</v>
      </c>
      <c r="M3245" s="241" t="s">
        <v>656</v>
      </c>
      <c r="N3245" s="185" t="s">
        <v>1342</v>
      </c>
    </row>
    <row r="3246" spans="1:14">
      <c r="A3246" s="102" t="s">
        <v>863</v>
      </c>
      <c r="B3246" s="102" t="s">
        <v>914</v>
      </c>
      <c r="C3246" s="230">
        <v>45929.431944444441</v>
      </c>
      <c r="D3246" s="230">
        <v>45929.431944444441</v>
      </c>
      <c r="E3246" s="230">
        <v>45929.444444444445</v>
      </c>
      <c r="F3246" s="224">
        <f t="shared" ref="F3246:F3309" si="53">E3246-D3246</f>
        <v>1.2500000004365575E-2</v>
      </c>
      <c r="G3246" s="1" t="s">
        <v>613</v>
      </c>
      <c r="I3246" s="1" t="s">
        <v>750</v>
      </c>
      <c r="J3246" s="1" t="s">
        <v>275</v>
      </c>
      <c r="K3246" s="1" t="s">
        <v>1228</v>
      </c>
      <c r="L3246" s="1" t="s">
        <v>1089</v>
      </c>
      <c r="M3246" s="241" t="s">
        <v>618</v>
      </c>
      <c r="N3246" s="28" t="s">
        <v>1351</v>
      </c>
    </row>
    <row r="3247" spans="1:14">
      <c r="A3247" s="1" t="s">
        <v>862</v>
      </c>
      <c r="B3247" s="1" t="s">
        <v>612</v>
      </c>
      <c r="C3247" s="230">
        <v>45929.48541666667</v>
      </c>
      <c r="D3247" s="230">
        <v>45929.48541666667</v>
      </c>
      <c r="E3247" s="230">
        <v>45929.493750000001</v>
      </c>
      <c r="F3247" s="255">
        <f t="shared" si="53"/>
        <v>8.333333331393078E-3</v>
      </c>
      <c r="G3247" s="1" t="s">
        <v>613</v>
      </c>
      <c r="I3247" s="1" t="s">
        <v>614</v>
      </c>
      <c r="J3247" s="1" t="s">
        <v>615</v>
      </c>
      <c r="K3247" s="1" t="s">
        <v>1361</v>
      </c>
      <c r="L3247" s="1" t="s">
        <v>617</v>
      </c>
      <c r="M3247" s="241" t="s">
        <v>656</v>
      </c>
      <c r="N3247" s="28" t="s">
        <v>1342</v>
      </c>
    </row>
    <row r="3248" spans="1:14">
      <c r="A3248" s="1" t="s">
        <v>870</v>
      </c>
      <c r="B3248" s="1" t="s">
        <v>612</v>
      </c>
      <c r="C3248" s="230">
        <v>45929.48541666667</v>
      </c>
      <c r="D3248" s="230">
        <v>45929.48541666667</v>
      </c>
      <c r="E3248" s="230">
        <v>45929.493750000001</v>
      </c>
      <c r="F3248" s="255">
        <f t="shared" si="53"/>
        <v>8.333333331393078E-3</v>
      </c>
      <c r="G3248" s="1" t="s">
        <v>613</v>
      </c>
      <c r="I3248" s="1" t="s">
        <v>614</v>
      </c>
      <c r="J3248" s="1" t="s">
        <v>615</v>
      </c>
      <c r="K3248" s="1" t="s">
        <v>1361</v>
      </c>
      <c r="L3248" s="1" t="s">
        <v>617</v>
      </c>
      <c r="M3248" s="241" t="s">
        <v>656</v>
      </c>
      <c r="N3248" s="28" t="s">
        <v>1342</v>
      </c>
    </row>
    <row r="3249" spans="1:14">
      <c r="A3249" s="1" t="s">
        <v>643</v>
      </c>
      <c r="B3249" s="1" t="s">
        <v>612</v>
      </c>
      <c r="C3249" s="230">
        <v>45929.48541666667</v>
      </c>
      <c r="D3249" s="230">
        <v>45929.48541666667</v>
      </c>
      <c r="E3249" s="230">
        <v>45929.493750000001</v>
      </c>
      <c r="F3249" s="255">
        <f t="shared" si="53"/>
        <v>8.333333331393078E-3</v>
      </c>
      <c r="G3249" s="1" t="s">
        <v>613</v>
      </c>
      <c r="I3249" s="1" t="s">
        <v>614</v>
      </c>
      <c r="J3249" s="1" t="s">
        <v>615</v>
      </c>
      <c r="K3249" s="1" t="s">
        <v>1361</v>
      </c>
      <c r="L3249" s="1" t="s">
        <v>617</v>
      </c>
      <c r="M3249" s="241" t="s">
        <v>656</v>
      </c>
      <c r="N3249" s="28" t="s">
        <v>1342</v>
      </c>
    </row>
    <row r="3250" spans="1:14">
      <c r="A3250" s="1" t="s">
        <v>759</v>
      </c>
      <c r="B3250" s="1" t="s">
        <v>612</v>
      </c>
      <c r="C3250" s="230">
        <v>45929.48541666667</v>
      </c>
      <c r="D3250" s="230">
        <v>45929.48541666667</v>
      </c>
      <c r="E3250" s="230">
        <v>45929.493750000001</v>
      </c>
      <c r="F3250" s="255">
        <f t="shared" si="53"/>
        <v>8.333333331393078E-3</v>
      </c>
      <c r="G3250" s="1" t="s">
        <v>613</v>
      </c>
      <c r="I3250" s="1" t="s">
        <v>614</v>
      </c>
      <c r="J3250" s="1" t="s">
        <v>615</v>
      </c>
      <c r="K3250" s="1" t="s">
        <v>1361</v>
      </c>
      <c r="L3250" s="1" t="s">
        <v>617</v>
      </c>
      <c r="M3250" s="241" t="s">
        <v>656</v>
      </c>
      <c r="N3250" s="28" t="s">
        <v>1342</v>
      </c>
    </row>
    <row r="3251" spans="1:14">
      <c r="A3251" s="1" t="s">
        <v>850</v>
      </c>
      <c r="B3251" s="1" t="s">
        <v>612</v>
      </c>
      <c r="C3251" s="230">
        <v>45929.48541666667</v>
      </c>
      <c r="D3251" s="230">
        <v>45929.48541666667</v>
      </c>
      <c r="E3251" s="230">
        <v>45929.493750000001</v>
      </c>
      <c r="F3251" s="255">
        <f t="shared" si="53"/>
        <v>8.333333331393078E-3</v>
      </c>
      <c r="G3251" s="1" t="s">
        <v>613</v>
      </c>
      <c r="I3251" s="1" t="s">
        <v>614</v>
      </c>
      <c r="J3251" s="1" t="s">
        <v>615</v>
      </c>
      <c r="K3251" s="1" t="s">
        <v>1361</v>
      </c>
      <c r="L3251" s="1" t="s">
        <v>617</v>
      </c>
      <c r="M3251" s="241" t="s">
        <v>656</v>
      </c>
      <c r="N3251" s="28" t="s">
        <v>1342</v>
      </c>
    </row>
    <row r="3252" spans="1:14">
      <c r="A3252" s="1" t="s">
        <v>650</v>
      </c>
      <c r="B3252" s="1" t="s">
        <v>651</v>
      </c>
      <c r="C3252" s="230">
        <v>45929.598611111112</v>
      </c>
      <c r="D3252" s="230">
        <v>45929.598611111112</v>
      </c>
      <c r="E3252" s="230">
        <v>45929.612500000003</v>
      </c>
      <c r="F3252" s="255">
        <f t="shared" si="53"/>
        <v>1.3888888890505768E-2</v>
      </c>
      <c r="G3252" s="1" t="s">
        <v>613</v>
      </c>
      <c r="I3252" s="1" t="s">
        <v>614</v>
      </c>
      <c r="J3252" s="1" t="s">
        <v>615</v>
      </c>
      <c r="K3252" s="1" t="s">
        <v>1364</v>
      </c>
      <c r="L3252" s="1" t="s">
        <v>617</v>
      </c>
      <c r="M3252" s="28" t="s">
        <v>656</v>
      </c>
      <c r="N3252" s="28" t="s">
        <v>1342</v>
      </c>
    </row>
    <row r="3253" spans="1:14">
      <c r="A3253" s="1" t="s">
        <v>650</v>
      </c>
      <c r="B3253" s="1" t="s">
        <v>658</v>
      </c>
      <c r="C3253" s="230">
        <v>45929.598611111112</v>
      </c>
      <c r="D3253" s="230">
        <v>45929.598611111112</v>
      </c>
      <c r="E3253" s="230">
        <v>45929.612500000003</v>
      </c>
      <c r="F3253" s="255">
        <f t="shared" si="53"/>
        <v>1.3888888890505768E-2</v>
      </c>
      <c r="G3253" s="1" t="s">
        <v>613</v>
      </c>
      <c r="I3253" s="1" t="s">
        <v>614</v>
      </c>
      <c r="J3253" s="1" t="s">
        <v>615</v>
      </c>
      <c r="K3253" s="1" t="s">
        <v>1364</v>
      </c>
      <c r="L3253" s="1" t="s">
        <v>617</v>
      </c>
      <c r="M3253" s="28" t="s">
        <v>656</v>
      </c>
      <c r="N3253" s="28" t="s">
        <v>1342</v>
      </c>
    </row>
    <row r="3254" spans="1:14">
      <c r="A3254" s="1" t="s">
        <v>650</v>
      </c>
      <c r="B3254" s="1" t="s">
        <v>622</v>
      </c>
      <c r="C3254" s="230">
        <v>45929.598611111112</v>
      </c>
      <c r="D3254" s="230">
        <v>45929.598611111112</v>
      </c>
      <c r="E3254" s="230">
        <v>45929.612500000003</v>
      </c>
      <c r="F3254" s="255">
        <f t="shared" si="53"/>
        <v>1.3888888890505768E-2</v>
      </c>
      <c r="G3254" s="1" t="s">
        <v>613</v>
      </c>
      <c r="I3254" s="1" t="s">
        <v>614</v>
      </c>
      <c r="J3254" s="1" t="s">
        <v>615</v>
      </c>
      <c r="K3254" s="1" t="s">
        <v>1364</v>
      </c>
      <c r="L3254" s="1" t="s">
        <v>617</v>
      </c>
      <c r="M3254" s="28" t="s">
        <v>656</v>
      </c>
      <c r="N3254" s="28" t="s">
        <v>1342</v>
      </c>
    </row>
    <row r="3255" spans="1:14">
      <c r="A3255" s="1" t="s">
        <v>650</v>
      </c>
      <c r="B3255" s="1" t="s">
        <v>659</v>
      </c>
      <c r="C3255" s="230">
        <v>45929.598611111112</v>
      </c>
      <c r="D3255" s="230">
        <v>45929.598611111112</v>
      </c>
      <c r="E3255" s="230">
        <v>45929.612500000003</v>
      </c>
      <c r="F3255" s="255">
        <f t="shared" si="53"/>
        <v>1.3888888890505768E-2</v>
      </c>
      <c r="G3255" s="1" t="s">
        <v>613</v>
      </c>
      <c r="I3255" s="1" t="s">
        <v>614</v>
      </c>
      <c r="J3255" s="1" t="s">
        <v>615</v>
      </c>
      <c r="K3255" s="1" t="s">
        <v>1364</v>
      </c>
      <c r="L3255" s="1" t="s">
        <v>617</v>
      </c>
      <c r="M3255" s="28" t="s">
        <v>656</v>
      </c>
      <c r="N3255" s="28" t="s">
        <v>1342</v>
      </c>
    </row>
    <row r="3256" spans="1:14">
      <c r="A3256" s="1" t="s">
        <v>650</v>
      </c>
      <c r="B3256" s="1" t="s">
        <v>660</v>
      </c>
      <c r="C3256" s="230">
        <v>45929.598611111112</v>
      </c>
      <c r="D3256" s="230">
        <v>45929.598611111112</v>
      </c>
      <c r="E3256" s="230">
        <v>45929.612500000003</v>
      </c>
      <c r="F3256" s="255">
        <f t="shared" si="53"/>
        <v>1.3888888890505768E-2</v>
      </c>
      <c r="G3256" s="1" t="s">
        <v>613</v>
      </c>
      <c r="I3256" s="1" t="s">
        <v>614</v>
      </c>
      <c r="J3256" s="1" t="s">
        <v>615</v>
      </c>
      <c r="K3256" s="1" t="s">
        <v>1364</v>
      </c>
      <c r="L3256" s="1" t="s">
        <v>617</v>
      </c>
      <c r="M3256" s="28" t="s">
        <v>656</v>
      </c>
      <c r="N3256" s="28" t="s">
        <v>1342</v>
      </c>
    </row>
    <row r="3257" spans="1:14">
      <c r="A3257" s="1" t="s">
        <v>661</v>
      </c>
      <c r="B3257" s="1" t="s">
        <v>662</v>
      </c>
      <c r="C3257" s="230">
        <v>45929.598611111112</v>
      </c>
      <c r="D3257" s="230">
        <v>45929.598611111112</v>
      </c>
      <c r="E3257" s="230">
        <v>45929.612500000003</v>
      </c>
      <c r="F3257" s="255">
        <f t="shared" si="53"/>
        <v>1.3888888890505768E-2</v>
      </c>
      <c r="G3257" s="1" t="s">
        <v>613</v>
      </c>
      <c r="I3257" s="1" t="s">
        <v>614</v>
      </c>
      <c r="J3257" s="1" t="s">
        <v>615</v>
      </c>
      <c r="K3257" s="1" t="s">
        <v>1364</v>
      </c>
      <c r="L3257" s="1" t="s">
        <v>617</v>
      </c>
      <c r="M3257" s="28" t="s">
        <v>656</v>
      </c>
      <c r="N3257" s="28" t="s">
        <v>1342</v>
      </c>
    </row>
    <row r="3258" spans="1:14">
      <c r="A3258" s="1" t="s">
        <v>661</v>
      </c>
      <c r="B3258" s="1" t="s">
        <v>620</v>
      </c>
      <c r="C3258" s="230">
        <v>45929.598611111112</v>
      </c>
      <c r="D3258" s="230">
        <v>45929.598611111112</v>
      </c>
      <c r="E3258" s="230">
        <v>45929.612500000003</v>
      </c>
      <c r="F3258" s="255">
        <f t="shared" si="53"/>
        <v>1.3888888890505768E-2</v>
      </c>
      <c r="G3258" s="1" t="s">
        <v>613</v>
      </c>
      <c r="I3258" s="1" t="s">
        <v>614</v>
      </c>
      <c r="J3258" s="1" t="s">
        <v>615</v>
      </c>
      <c r="K3258" s="1" t="s">
        <v>1364</v>
      </c>
      <c r="L3258" s="1" t="s">
        <v>617</v>
      </c>
      <c r="M3258" s="28" t="s">
        <v>656</v>
      </c>
      <c r="N3258" s="28" t="s">
        <v>1342</v>
      </c>
    </row>
    <row r="3259" spans="1:14">
      <c r="A3259" s="1" t="s">
        <v>661</v>
      </c>
      <c r="B3259" s="1" t="s">
        <v>621</v>
      </c>
      <c r="C3259" s="230">
        <v>45929.598611111112</v>
      </c>
      <c r="D3259" s="230">
        <v>45929.598611111112</v>
      </c>
      <c r="E3259" s="230">
        <v>45929.612500000003</v>
      </c>
      <c r="F3259" s="255">
        <f t="shared" si="53"/>
        <v>1.3888888890505768E-2</v>
      </c>
      <c r="G3259" s="1" t="s">
        <v>613</v>
      </c>
      <c r="I3259" s="1" t="s">
        <v>614</v>
      </c>
      <c r="J3259" s="1" t="s">
        <v>615</v>
      </c>
      <c r="K3259" s="1" t="s">
        <v>1364</v>
      </c>
      <c r="L3259" s="1" t="s">
        <v>617</v>
      </c>
      <c r="M3259" s="28" t="s">
        <v>656</v>
      </c>
      <c r="N3259" s="28" t="s">
        <v>1342</v>
      </c>
    </row>
    <row r="3260" spans="1:14">
      <c r="A3260" s="1" t="s">
        <v>650</v>
      </c>
      <c r="B3260" s="1" t="s">
        <v>651</v>
      </c>
      <c r="C3260" s="230">
        <v>45930.256944444445</v>
      </c>
      <c r="D3260" s="230">
        <v>45930.256944444445</v>
      </c>
      <c r="E3260" s="230">
        <v>45930.28125</v>
      </c>
      <c r="F3260" s="255">
        <f t="shared" si="53"/>
        <v>2.4305555554747116E-2</v>
      </c>
      <c r="G3260" s="1" t="s">
        <v>613</v>
      </c>
      <c r="I3260" s="1" t="s">
        <v>614</v>
      </c>
      <c r="J3260" s="1" t="s">
        <v>615</v>
      </c>
      <c r="K3260" s="1" t="s">
        <v>1364</v>
      </c>
      <c r="L3260" s="1" t="s">
        <v>617</v>
      </c>
      <c r="M3260" s="28" t="s">
        <v>656</v>
      </c>
      <c r="N3260" s="28" t="s">
        <v>1342</v>
      </c>
    </row>
    <row r="3261" spans="1:14">
      <c r="A3261" s="1" t="s">
        <v>650</v>
      </c>
      <c r="B3261" s="1" t="s">
        <v>658</v>
      </c>
      <c r="C3261" s="230">
        <v>45930.256944444445</v>
      </c>
      <c r="D3261" s="230">
        <v>45930.256944444445</v>
      </c>
      <c r="E3261" s="230">
        <v>45930.28125</v>
      </c>
      <c r="F3261" s="255">
        <f t="shared" si="53"/>
        <v>2.4305555554747116E-2</v>
      </c>
      <c r="G3261" s="1" t="s">
        <v>613</v>
      </c>
      <c r="I3261" s="1" t="s">
        <v>614</v>
      </c>
      <c r="J3261" s="1" t="s">
        <v>615</v>
      </c>
      <c r="K3261" s="1" t="s">
        <v>1364</v>
      </c>
      <c r="L3261" s="1" t="s">
        <v>617</v>
      </c>
      <c r="M3261" s="28" t="s">
        <v>656</v>
      </c>
      <c r="N3261" s="28" t="s">
        <v>1342</v>
      </c>
    </row>
    <row r="3262" spans="1:14">
      <c r="A3262" s="1" t="s">
        <v>650</v>
      </c>
      <c r="B3262" s="1" t="s">
        <v>622</v>
      </c>
      <c r="C3262" s="230">
        <v>45930.256944444445</v>
      </c>
      <c r="D3262" s="230">
        <v>45930.256944444445</v>
      </c>
      <c r="E3262" s="230">
        <v>45930.28125</v>
      </c>
      <c r="F3262" s="255">
        <f t="shared" si="53"/>
        <v>2.4305555554747116E-2</v>
      </c>
      <c r="G3262" s="1" t="s">
        <v>613</v>
      </c>
      <c r="I3262" s="1" t="s">
        <v>614</v>
      </c>
      <c r="J3262" s="1" t="s">
        <v>615</v>
      </c>
      <c r="K3262" s="1" t="s">
        <v>1364</v>
      </c>
      <c r="L3262" s="1" t="s">
        <v>617</v>
      </c>
      <c r="M3262" s="28" t="s">
        <v>656</v>
      </c>
      <c r="N3262" s="28" t="s">
        <v>1342</v>
      </c>
    </row>
    <row r="3263" spans="1:14">
      <c r="A3263" s="1" t="s">
        <v>650</v>
      </c>
      <c r="B3263" s="1" t="s">
        <v>659</v>
      </c>
      <c r="C3263" s="230">
        <v>45930.256944444445</v>
      </c>
      <c r="D3263" s="230">
        <v>45930.256944444445</v>
      </c>
      <c r="E3263" s="230">
        <v>45930.28125</v>
      </c>
      <c r="F3263" s="255">
        <f t="shared" si="53"/>
        <v>2.4305555554747116E-2</v>
      </c>
      <c r="G3263" s="1" t="s">
        <v>613</v>
      </c>
      <c r="I3263" s="1" t="s">
        <v>614</v>
      </c>
      <c r="J3263" s="1" t="s">
        <v>615</v>
      </c>
      <c r="K3263" s="1" t="s">
        <v>1364</v>
      </c>
      <c r="L3263" s="1" t="s">
        <v>617</v>
      </c>
      <c r="M3263" s="28" t="s">
        <v>656</v>
      </c>
      <c r="N3263" s="28" t="s">
        <v>1342</v>
      </c>
    </row>
    <row r="3264" spans="1:14">
      <c r="A3264" s="1" t="s">
        <v>650</v>
      </c>
      <c r="B3264" s="1" t="s">
        <v>660</v>
      </c>
      <c r="C3264" s="230">
        <v>45930.256944444445</v>
      </c>
      <c r="D3264" s="230">
        <v>45930.256944444445</v>
      </c>
      <c r="E3264" s="230">
        <v>45930.28125</v>
      </c>
      <c r="F3264" s="255">
        <f t="shared" si="53"/>
        <v>2.4305555554747116E-2</v>
      </c>
      <c r="G3264" s="1" t="s">
        <v>613</v>
      </c>
      <c r="I3264" s="1" t="s">
        <v>614</v>
      </c>
      <c r="J3264" s="1" t="s">
        <v>615</v>
      </c>
      <c r="K3264" s="1" t="s">
        <v>1364</v>
      </c>
      <c r="L3264" s="1" t="s">
        <v>617</v>
      </c>
      <c r="M3264" s="28" t="s">
        <v>656</v>
      </c>
      <c r="N3264" s="28" t="s">
        <v>1342</v>
      </c>
    </row>
    <row r="3265" spans="1:14">
      <c r="A3265" s="1" t="s">
        <v>661</v>
      </c>
      <c r="B3265" s="1" t="s">
        <v>662</v>
      </c>
      <c r="C3265" s="230">
        <v>45930.256944444445</v>
      </c>
      <c r="D3265" s="230">
        <v>45930.256944444445</v>
      </c>
      <c r="E3265" s="230">
        <v>45930.28125</v>
      </c>
      <c r="F3265" s="255">
        <f t="shared" si="53"/>
        <v>2.4305555554747116E-2</v>
      </c>
      <c r="G3265" s="1" t="s">
        <v>613</v>
      </c>
      <c r="I3265" s="1" t="s">
        <v>614</v>
      </c>
      <c r="J3265" s="1" t="s">
        <v>615</v>
      </c>
      <c r="K3265" s="1" t="s">
        <v>1364</v>
      </c>
      <c r="L3265" s="1" t="s">
        <v>617</v>
      </c>
      <c r="M3265" s="28" t="s">
        <v>656</v>
      </c>
      <c r="N3265" s="28" t="s">
        <v>1342</v>
      </c>
    </row>
    <row r="3266" spans="1:14">
      <c r="A3266" s="1" t="s">
        <v>661</v>
      </c>
      <c r="B3266" s="1" t="s">
        <v>620</v>
      </c>
      <c r="C3266" s="230">
        <v>45930.256944444445</v>
      </c>
      <c r="D3266" s="230">
        <v>45930.256944444445</v>
      </c>
      <c r="E3266" s="230">
        <v>45930.28125</v>
      </c>
      <c r="F3266" s="255">
        <f t="shared" si="53"/>
        <v>2.4305555554747116E-2</v>
      </c>
      <c r="G3266" s="1" t="s">
        <v>613</v>
      </c>
      <c r="I3266" s="1" t="s">
        <v>614</v>
      </c>
      <c r="J3266" s="1" t="s">
        <v>615</v>
      </c>
      <c r="K3266" s="1" t="s">
        <v>1364</v>
      </c>
      <c r="L3266" s="1" t="s">
        <v>617</v>
      </c>
      <c r="M3266" s="28" t="s">
        <v>656</v>
      </c>
      <c r="N3266" s="28" t="s">
        <v>1342</v>
      </c>
    </row>
    <row r="3267" spans="1:14">
      <c r="A3267" s="1" t="s">
        <v>661</v>
      </c>
      <c r="B3267" s="1" t="s">
        <v>621</v>
      </c>
      <c r="C3267" s="230">
        <v>45930.256944444445</v>
      </c>
      <c r="D3267" s="230">
        <v>45930.256944444445</v>
      </c>
      <c r="E3267" s="230">
        <v>45930.28125</v>
      </c>
      <c r="F3267" s="255">
        <f t="shared" si="53"/>
        <v>2.4305555554747116E-2</v>
      </c>
      <c r="G3267" s="1" t="s">
        <v>613</v>
      </c>
      <c r="I3267" s="1" t="s">
        <v>614</v>
      </c>
      <c r="J3267" s="1" t="s">
        <v>615</v>
      </c>
      <c r="K3267" s="1" t="s">
        <v>1364</v>
      </c>
      <c r="L3267" s="1" t="s">
        <v>617</v>
      </c>
      <c r="M3267" s="28" t="s">
        <v>656</v>
      </c>
      <c r="N3267" s="28" t="s">
        <v>1342</v>
      </c>
    </row>
    <row r="3268" spans="1:14">
      <c r="A3268" s="1" t="s">
        <v>862</v>
      </c>
      <c r="B3268" s="1" t="s">
        <v>612</v>
      </c>
      <c r="C3268" s="230">
        <v>45930.452777777777</v>
      </c>
      <c r="D3268" s="230">
        <v>45930.452777777777</v>
      </c>
      <c r="E3268" s="230">
        <v>45930.461111111108</v>
      </c>
      <c r="F3268" s="255">
        <f t="shared" si="53"/>
        <v>8.333333331393078E-3</v>
      </c>
      <c r="G3268" s="1" t="s">
        <v>613</v>
      </c>
      <c r="I3268" s="1" t="s">
        <v>614</v>
      </c>
      <c r="J3268" s="1" t="s">
        <v>615</v>
      </c>
      <c r="K3268" s="1" t="s">
        <v>1361</v>
      </c>
      <c r="L3268" s="1" t="s">
        <v>617</v>
      </c>
      <c r="M3268" s="241" t="s">
        <v>656</v>
      </c>
      <c r="N3268" s="28" t="s">
        <v>1342</v>
      </c>
    </row>
    <row r="3269" spans="1:14">
      <c r="A3269" s="1" t="s">
        <v>870</v>
      </c>
      <c r="B3269" s="1" t="s">
        <v>612</v>
      </c>
      <c r="C3269" s="230">
        <v>45930.452777777777</v>
      </c>
      <c r="D3269" s="230">
        <v>45930.452777777777</v>
      </c>
      <c r="E3269" s="230">
        <v>45930.461111111108</v>
      </c>
      <c r="F3269" s="255">
        <f t="shared" si="53"/>
        <v>8.333333331393078E-3</v>
      </c>
      <c r="G3269" s="1" t="s">
        <v>613</v>
      </c>
      <c r="I3269" s="1" t="s">
        <v>614</v>
      </c>
      <c r="J3269" s="1" t="s">
        <v>615</v>
      </c>
      <c r="K3269" s="1" t="s">
        <v>1361</v>
      </c>
      <c r="L3269" s="1" t="s">
        <v>617</v>
      </c>
      <c r="M3269" s="241" t="s">
        <v>656</v>
      </c>
      <c r="N3269" s="28" t="s">
        <v>1342</v>
      </c>
    </row>
    <row r="3270" spans="1:14">
      <c r="A3270" s="1" t="s">
        <v>643</v>
      </c>
      <c r="B3270" s="1" t="s">
        <v>612</v>
      </c>
      <c r="C3270" s="230">
        <v>45930.452777777777</v>
      </c>
      <c r="D3270" s="230">
        <v>45930.452777777777</v>
      </c>
      <c r="E3270" s="230">
        <v>45930.461111111108</v>
      </c>
      <c r="F3270" s="255">
        <f t="shared" si="53"/>
        <v>8.333333331393078E-3</v>
      </c>
      <c r="G3270" s="1" t="s">
        <v>613</v>
      </c>
      <c r="I3270" s="1" t="s">
        <v>614</v>
      </c>
      <c r="J3270" s="1" t="s">
        <v>615</v>
      </c>
      <c r="K3270" s="1" t="s">
        <v>1361</v>
      </c>
      <c r="L3270" s="1" t="s">
        <v>617</v>
      </c>
      <c r="M3270" s="241" t="s">
        <v>656</v>
      </c>
      <c r="N3270" s="28" t="s">
        <v>1342</v>
      </c>
    </row>
    <row r="3271" spans="1:14">
      <c r="A3271" s="1" t="s">
        <v>759</v>
      </c>
      <c r="B3271" s="1" t="s">
        <v>612</v>
      </c>
      <c r="C3271" s="230">
        <v>45930.452777777777</v>
      </c>
      <c r="D3271" s="230">
        <v>45930.452777777777</v>
      </c>
      <c r="E3271" s="230">
        <v>45930.461111111108</v>
      </c>
      <c r="F3271" s="255">
        <f t="shared" si="53"/>
        <v>8.333333331393078E-3</v>
      </c>
      <c r="G3271" s="1" t="s">
        <v>613</v>
      </c>
      <c r="I3271" s="1" t="s">
        <v>614</v>
      </c>
      <c r="J3271" s="1" t="s">
        <v>615</v>
      </c>
      <c r="K3271" s="1" t="s">
        <v>1361</v>
      </c>
      <c r="L3271" s="1" t="s">
        <v>617</v>
      </c>
      <c r="M3271" s="241" t="s">
        <v>656</v>
      </c>
      <c r="N3271" s="28" t="s">
        <v>1342</v>
      </c>
    </row>
    <row r="3272" spans="1:14">
      <c r="A3272" s="1" t="s">
        <v>850</v>
      </c>
      <c r="B3272" s="1" t="s">
        <v>612</v>
      </c>
      <c r="C3272" s="230">
        <v>45930.452777777777</v>
      </c>
      <c r="D3272" s="230">
        <v>45930.452777777777</v>
      </c>
      <c r="E3272" s="230">
        <v>45930.461111111108</v>
      </c>
      <c r="F3272" s="255">
        <f t="shared" si="53"/>
        <v>8.333333331393078E-3</v>
      </c>
      <c r="G3272" s="1" t="s">
        <v>613</v>
      </c>
      <c r="I3272" s="1" t="s">
        <v>614</v>
      </c>
      <c r="J3272" s="1" t="s">
        <v>615</v>
      </c>
      <c r="K3272" s="1" t="s">
        <v>1361</v>
      </c>
      <c r="L3272" s="1" t="s">
        <v>617</v>
      </c>
      <c r="M3272" s="241" t="s">
        <v>656</v>
      </c>
      <c r="N3272" s="28" t="s">
        <v>1342</v>
      </c>
    </row>
    <row r="3273" spans="1:14">
      <c r="A3273" s="1" t="s">
        <v>650</v>
      </c>
      <c r="B3273" s="1" t="s">
        <v>651</v>
      </c>
      <c r="C3273" s="230">
        <v>45930.560416666667</v>
      </c>
      <c r="D3273" s="230">
        <v>45930.560416666667</v>
      </c>
      <c r="E3273" s="230">
        <v>45930.568749999999</v>
      </c>
      <c r="F3273" s="255">
        <f t="shared" si="53"/>
        <v>8.333333331393078E-3</v>
      </c>
      <c r="G3273" s="1" t="s">
        <v>637</v>
      </c>
      <c r="I3273" s="1" t="s">
        <v>770</v>
      </c>
      <c r="J3273" s="1" t="s">
        <v>771</v>
      </c>
      <c r="K3273" s="1" t="s">
        <v>1365</v>
      </c>
      <c r="L3273" s="1" t="s">
        <v>773</v>
      </c>
      <c r="M3273" s="28" t="s">
        <v>821</v>
      </c>
      <c r="N3273" s="28" t="s">
        <v>1090</v>
      </c>
    </row>
    <row r="3274" spans="1:14">
      <c r="A3274" s="1" t="s">
        <v>650</v>
      </c>
      <c r="B3274" s="1" t="s">
        <v>658</v>
      </c>
      <c r="C3274" s="230">
        <v>45930.560416666667</v>
      </c>
      <c r="D3274" s="230">
        <v>45930.560416666667</v>
      </c>
      <c r="E3274" s="230">
        <v>45930.568749999999</v>
      </c>
      <c r="F3274" s="255">
        <f t="shared" si="53"/>
        <v>8.333333331393078E-3</v>
      </c>
      <c r="G3274" s="1" t="s">
        <v>637</v>
      </c>
      <c r="I3274" s="1" t="s">
        <v>770</v>
      </c>
      <c r="J3274" s="1" t="s">
        <v>771</v>
      </c>
      <c r="K3274" s="1" t="s">
        <v>1365</v>
      </c>
      <c r="L3274" s="1" t="s">
        <v>773</v>
      </c>
      <c r="M3274" s="28" t="s">
        <v>821</v>
      </c>
      <c r="N3274" s="28" t="s">
        <v>1090</v>
      </c>
    </row>
    <row r="3275" spans="1:14">
      <c r="A3275" s="1" t="s">
        <v>650</v>
      </c>
      <c r="B3275" s="1" t="s">
        <v>622</v>
      </c>
      <c r="C3275" s="230">
        <v>45930.560416666667</v>
      </c>
      <c r="D3275" s="230">
        <v>45930.560416666667</v>
      </c>
      <c r="E3275" s="230">
        <v>45930.568749999999</v>
      </c>
      <c r="F3275" s="255">
        <f t="shared" si="53"/>
        <v>8.333333331393078E-3</v>
      </c>
      <c r="G3275" s="1" t="s">
        <v>637</v>
      </c>
      <c r="I3275" s="1" t="s">
        <v>770</v>
      </c>
      <c r="J3275" s="1" t="s">
        <v>771</v>
      </c>
      <c r="K3275" s="1" t="s">
        <v>1365</v>
      </c>
      <c r="L3275" s="1" t="s">
        <v>773</v>
      </c>
      <c r="M3275" s="28" t="s">
        <v>821</v>
      </c>
      <c r="N3275" s="28" t="s">
        <v>1090</v>
      </c>
    </row>
    <row r="3276" spans="1:14">
      <c r="A3276" s="1" t="s">
        <v>650</v>
      </c>
      <c r="B3276" s="1" t="s">
        <v>659</v>
      </c>
      <c r="C3276" s="230">
        <v>45930.560416666667</v>
      </c>
      <c r="D3276" s="230">
        <v>45930.560416666667</v>
      </c>
      <c r="E3276" s="230">
        <v>45930.568749999999</v>
      </c>
      <c r="F3276" s="255">
        <f t="shared" si="53"/>
        <v>8.333333331393078E-3</v>
      </c>
      <c r="G3276" s="1" t="s">
        <v>637</v>
      </c>
      <c r="I3276" s="1" t="s">
        <v>770</v>
      </c>
      <c r="J3276" s="1" t="s">
        <v>771</v>
      </c>
      <c r="K3276" s="1" t="s">
        <v>1365</v>
      </c>
      <c r="L3276" s="1" t="s">
        <v>773</v>
      </c>
      <c r="M3276" s="28" t="s">
        <v>821</v>
      </c>
      <c r="N3276" s="28" t="s">
        <v>1090</v>
      </c>
    </row>
    <row r="3277" spans="1:14">
      <c r="A3277" s="1" t="s">
        <v>650</v>
      </c>
      <c r="B3277" s="1" t="s">
        <v>660</v>
      </c>
      <c r="C3277" s="230">
        <v>45930.560416666667</v>
      </c>
      <c r="D3277" s="230">
        <v>45930.560416666667</v>
      </c>
      <c r="E3277" s="230">
        <v>45930.568749999999</v>
      </c>
      <c r="F3277" s="255">
        <f t="shared" si="53"/>
        <v>8.333333331393078E-3</v>
      </c>
      <c r="G3277" s="1" t="s">
        <v>637</v>
      </c>
      <c r="I3277" s="1" t="s">
        <v>770</v>
      </c>
      <c r="J3277" s="1" t="s">
        <v>771</v>
      </c>
      <c r="K3277" s="1" t="s">
        <v>1365</v>
      </c>
      <c r="L3277" s="1" t="s">
        <v>773</v>
      </c>
      <c r="M3277" s="28" t="s">
        <v>821</v>
      </c>
      <c r="N3277" s="28" t="s">
        <v>1090</v>
      </c>
    </row>
    <row r="3278" spans="1:14">
      <c r="A3278" s="1" t="s">
        <v>661</v>
      </c>
      <c r="B3278" s="1" t="s">
        <v>662</v>
      </c>
      <c r="C3278" s="230">
        <v>45930.560416666667</v>
      </c>
      <c r="D3278" s="230">
        <v>45930.560416666667</v>
      </c>
      <c r="E3278" s="230">
        <v>45930.568749999999</v>
      </c>
      <c r="F3278" s="255">
        <f t="shared" si="53"/>
        <v>8.333333331393078E-3</v>
      </c>
      <c r="G3278" s="1" t="s">
        <v>637</v>
      </c>
      <c r="I3278" s="1" t="s">
        <v>770</v>
      </c>
      <c r="J3278" s="1" t="s">
        <v>771</v>
      </c>
      <c r="K3278" s="1" t="s">
        <v>1365</v>
      </c>
      <c r="L3278" s="1" t="s">
        <v>773</v>
      </c>
      <c r="M3278" s="28" t="s">
        <v>821</v>
      </c>
      <c r="N3278" s="28" t="s">
        <v>1090</v>
      </c>
    </row>
    <row r="3279" spans="1:14">
      <c r="A3279" s="1" t="s">
        <v>661</v>
      </c>
      <c r="B3279" s="1" t="s">
        <v>620</v>
      </c>
      <c r="C3279" s="230">
        <v>45930.560416666667</v>
      </c>
      <c r="D3279" s="230">
        <v>45930.560416666667</v>
      </c>
      <c r="E3279" s="230">
        <v>45930.568749999999</v>
      </c>
      <c r="F3279" s="255">
        <f t="shared" si="53"/>
        <v>8.333333331393078E-3</v>
      </c>
      <c r="G3279" s="1" t="s">
        <v>637</v>
      </c>
      <c r="I3279" s="1" t="s">
        <v>770</v>
      </c>
      <c r="J3279" s="1" t="s">
        <v>771</v>
      </c>
      <c r="K3279" s="1" t="s">
        <v>1365</v>
      </c>
      <c r="L3279" s="1" t="s">
        <v>773</v>
      </c>
      <c r="M3279" s="28" t="s">
        <v>821</v>
      </c>
      <c r="N3279" s="28" t="s">
        <v>1090</v>
      </c>
    </row>
    <row r="3280" spans="1:14">
      <c r="A3280" s="1" t="s">
        <v>661</v>
      </c>
      <c r="B3280" s="1" t="s">
        <v>621</v>
      </c>
      <c r="C3280" s="230">
        <v>45930.560416666667</v>
      </c>
      <c r="D3280" s="230">
        <v>45930.560416666667</v>
      </c>
      <c r="E3280" s="230">
        <v>45930.568749999999</v>
      </c>
      <c r="F3280" s="255">
        <f t="shared" si="53"/>
        <v>8.333333331393078E-3</v>
      </c>
      <c r="G3280" s="1" t="s">
        <v>637</v>
      </c>
      <c r="I3280" s="1" t="s">
        <v>770</v>
      </c>
      <c r="J3280" s="1" t="s">
        <v>771</v>
      </c>
      <c r="K3280" s="1" t="s">
        <v>1365</v>
      </c>
      <c r="L3280" s="1" t="s">
        <v>773</v>
      </c>
      <c r="M3280" s="28" t="s">
        <v>821</v>
      </c>
      <c r="N3280" s="28" t="s">
        <v>1090</v>
      </c>
    </row>
    <row r="3281" spans="1:14">
      <c r="A3281" s="1" t="s">
        <v>1204</v>
      </c>
      <c r="B3281" s="1" t="s">
        <v>651</v>
      </c>
      <c r="C3281" s="230">
        <v>45931.543749999997</v>
      </c>
      <c r="D3281" s="230">
        <v>45931.543749999997</v>
      </c>
      <c r="E3281" s="230">
        <v>45931.549305555556</v>
      </c>
      <c r="F3281" s="300">
        <f t="shared" si="53"/>
        <v>5.5555555591126904E-3</v>
      </c>
      <c r="G3281" s="1" t="s">
        <v>613</v>
      </c>
      <c r="I3281" s="1" t="s">
        <v>614</v>
      </c>
      <c r="J3281" s="1" t="s">
        <v>615</v>
      </c>
      <c r="K3281" s="1" t="s">
        <v>1366</v>
      </c>
      <c r="L3281" s="1" t="s">
        <v>617</v>
      </c>
      <c r="M3281" s="241" t="s">
        <v>656</v>
      </c>
      <c r="N3281" s="28" t="s">
        <v>1350</v>
      </c>
    </row>
    <row r="3282" spans="1:14">
      <c r="A3282" s="1" t="s">
        <v>1204</v>
      </c>
      <c r="B3282" s="1" t="s">
        <v>658</v>
      </c>
      <c r="C3282" s="230">
        <v>45931.543749999997</v>
      </c>
      <c r="D3282" s="230">
        <v>45931.543749999997</v>
      </c>
      <c r="E3282" s="230">
        <v>45931.549305555556</v>
      </c>
      <c r="F3282" s="300">
        <f t="shared" si="53"/>
        <v>5.5555555591126904E-3</v>
      </c>
      <c r="G3282" s="1" t="s">
        <v>613</v>
      </c>
      <c r="I3282" s="1" t="s">
        <v>614</v>
      </c>
      <c r="J3282" s="1" t="s">
        <v>615</v>
      </c>
      <c r="K3282" s="1" t="s">
        <v>1366</v>
      </c>
      <c r="L3282" s="1" t="s">
        <v>617</v>
      </c>
      <c r="M3282" s="241" t="s">
        <v>656</v>
      </c>
      <c r="N3282" s="28" t="s">
        <v>1350</v>
      </c>
    </row>
    <row r="3283" spans="1:14">
      <c r="A3283" s="1" t="s">
        <v>1204</v>
      </c>
      <c r="B3283" s="1" t="s">
        <v>622</v>
      </c>
      <c r="C3283" s="230">
        <v>45931.543749999997</v>
      </c>
      <c r="D3283" s="230">
        <v>45931.543749999997</v>
      </c>
      <c r="E3283" s="230">
        <v>45931.549305555556</v>
      </c>
      <c r="F3283" s="300">
        <f t="shared" si="53"/>
        <v>5.5555555591126904E-3</v>
      </c>
      <c r="G3283" s="1" t="s">
        <v>613</v>
      </c>
      <c r="I3283" s="1" t="s">
        <v>614</v>
      </c>
      <c r="J3283" s="1" t="s">
        <v>615</v>
      </c>
      <c r="K3283" s="1" t="s">
        <v>1366</v>
      </c>
      <c r="L3283" s="1" t="s">
        <v>617</v>
      </c>
      <c r="M3283" s="241" t="s">
        <v>656</v>
      </c>
      <c r="N3283" s="28" t="s">
        <v>1350</v>
      </c>
    </row>
    <row r="3284" spans="1:14">
      <c r="A3284" s="1" t="s">
        <v>1204</v>
      </c>
      <c r="B3284" s="1" t="s">
        <v>612</v>
      </c>
      <c r="C3284" s="230">
        <v>45931.543749999997</v>
      </c>
      <c r="D3284" s="230">
        <v>45931.543749999997</v>
      </c>
      <c r="E3284" s="230">
        <v>45931.549305555556</v>
      </c>
      <c r="F3284" s="300">
        <f t="shared" si="53"/>
        <v>5.5555555591126904E-3</v>
      </c>
      <c r="G3284" s="1" t="s">
        <v>613</v>
      </c>
      <c r="I3284" s="1" t="s">
        <v>614</v>
      </c>
      <c r="J3284" s="1" t="s">
        <v>615</v>
      </c>
      <c r="K3284" s="1" t="s">
        <v>1366</v>
      </c>
      <c r="L3284" s="1" t="s">
        <v>617</v>
      </c>
      <c r="M3284" s="241" t="s">
        <v>656</v>
      </c>
      <c r="N3284" s="28" t="s">
        <v>1350</v>
      </c>
    </row>
    <row r="3285" spans="1:14">
      <c r="A3285" s="1" t="s">
        <v>1367</v>
      </c>
      <c r="B3285" s="1" t="s">
        <v>651</v>
      </c>
      <c r="C3285" s="230">
        <v>45931.620138888888</v>
      </c>
      <c r="D3285" s="230">
        <v>45931.620138888888</v>
      </c>
      <c r="E3285" s="294"/>
      <c r="F3285" s="300">
        <f t="shared" si="53"/>
        <v>-45931.620138888888</v>
      </c>
      <c r="G3285" s="1" t="s">
        <v>613</v>
      </c>
      <c r="I3285" s="1" t="s">
        <v>1171</v>
      </c>
      <c r="J3285" s="1" t="s">
        <v>1172</v>
      </c>
      <c r="K3285" s="1" t="s">
        <v>1368</v>
      </c>
      <c r="L3285" s="1" t="s">
        <v>627</v>
      </c>
      <c r="M3285" s="296" t="s">
        <v>1369</v>
      </c>
      <c r="N3285" s="28" t="s">
        <v>1370</v>
      </c>
    </row>
    <row r="3286" spans="1:14">
      <c r="A3286" s="1" t="s">
        <v>1367</v>
      </c>
      <c r="B3286" s="1" t="s">
        <v>658</v>
      </c>
      <c r="C3286" s="230">
        <v>45931.620138888888</v>
      </c>
      <c r="D3286" s="230">
        <v>45931.620138888888</v>
      </c>
      <c r="E3286" s="294"/>
      <c r="F3286" s="300">
        <f t="shared" si="53"/>
        <v>-45931.620138888888</v>
      </c>
      <c r="G3286" s="1" t="s">
        <v>613</v>
      </c>
      <c r="I3286" s="1" t="s">
        <v>1171</v>
      </c>
      <c r="J3286" s="1" t="s">
        <v>1172</v>
      </c>
      <c r="K3286" s="1" t="s">
        <v>1368</v>
      </c>
      <c r="L3286" s="1" t="s">
        <v>627</v>
      </c>
      <c r="M3286" s="296" t="s">
        <v>1369</v>
      </c>
      <c r="N3286" s="28" t="s">
        <v>1370</v>
      </c>
    </row>
    <row r="3287" spans="1:14">
      <c r="A3287" s="1" t="s">
        <v>841</v>
      </c>
      <c r="B3287" s="1" t="s">
        <v>622</v>
      </c>
      <c r="C3287" s="230">
        <v>45931.725694444445</v>
      </c>
      <c r="D3287" s="230">
        <v>45931.725694444445</v>
      </c>
      <c r="E3287" s="230">
        <v>45931.774305555555</v>
      </c>
      <c r="F3287" s="300">
        <f t="shared" si="53"/>
        <v>4.8611111109494232E-2</v>
      </c>
      <c r="G3287" s="1" t="s">
        <v>708</v>
      </c>
      <c r="I3287" s="1" t="s">
        <v>1371</v>
      </c>
      <c r="J3287" s="1" t="s">
        <v>1372</v>
      </c>
      <c r="K3287" s="1" t="s">
        <v>1373</v>
      </c>
      <c r="L3287" s="1" t="s">
        <v>627</v>
      </c>
      <c r="M3287" s="241" t="s">
        <v>628</v>
      </c>
      <c r="N3287" s="28" t="s">
        <v>1374</v>
      </c>
    </row>
    <row r="3288" spans="1:14">
      <c r="A3288" s="1" t="s">
        <v>841</v>
      </c>
      <c r="B3288" s="1" t="s">
        <v>659</v>
      </c>
      <c r="C3288" s="230">
        <v>45931.725694444445</v>
      </c>
      <c r="D3288" s="230">
        <v>45931.725694444445</v>
      </c>
      <c r="E3288" s="230">
        <v>45931.774305555555</v>
      </c>
      <c r="F3288" s="300">
        <f t="shared" si="53"/>
        <v>4.8611111109494232E-2</v>
      </c>
      <c r="G3288" s="1" t="s">
        <v>708</v>
      </c>
      <c r="I3288" s="1" t="s">
        <v>1371</v>
      </c>
      <c r="J3288" s="1" t="s">
        <v>1372</v>
      </c>
      <c r="K3288" s="1" t="s">
        <v>1373</v>
      </c>
      <c r="L3288" s="1" t="s">
        <v>627</v>
      </c>
      <c r="M3288" s="241" t="s">
        <v>628</v>
      </c>
      <c r="N3288" s="28" t="s">
        <v>1374</v>
      </c>
    </row>
    <row r="3289" spans="1:14">
      <c r="A3289" s="1" t="s">
        <v>841</v>
      </c>
      <c r="B3289" s="1" t="s">
        <v>660</v>
      </c>
      <c r="C3289" s="230">
        <v>45931.725694444445</v>
      </c>
      <c r="D3289" s="230">
        <v>45931.725694444445</v>
      </c>
      <c r="E3289" s="230">
        <v>45931.774305555555</v>
      </c>
      <c r="F3289" s="300">
        <f t="shared" si="53"/>
        <v>4.8611111109494232E-2</v>
      </c>
      <c r="G3289" s="1" t="s">
        <v>708</v>
      </c>
      <c r="I3289" s="1" t="s">
        <v>1371</v>
      </c>
      <c r="J3289" s="1" t="s">
        <v>1372</v>
      </c>
      <c r="K3289" s="1" t="s">
        <v>1373</v>
      </c>
      <c r="L3289" s="1" t="s">
        <v>627</v>
      </c>
      <c r="M3289" s="241" t="s">
        <v>628</v>
      </c>
      <c r="N3289" s="28" t="s">
        <v>1374</v>
      </c>
    </row>
    <row r="3290" spans="1:14">
      <c r="A3290" s="1" t="s">
        <v>841</v>
      </c>
      <c r="B3290" s="1" t="s">
        <v>842</v>
      </c>
      <c r="C3290" s="230">
        <v>45931.725694444445</v>
      </c>
      <c r="D3290" s="230">
        <v>45931.725694444445</v>
      </c>
      <c r="E3290" s="230">
        <v>45931.774305555555</v>
      </c>
      <c r="F3290" s="300">
        <f t="shared" si="53"/>
        <v>4.8611111109494232E-2</v>
      </c>
      <c r="G3290" s="1" t="s">
        <v>708</v>
      </c>
      <c r="I3290" s="1" t="s">
        <v>1371</v>
      </c>
      <c r="J3290" s="1" t="s">
        <v>1372</v>
      </c>
      <c r="K3290" s="1" t="s">
        <v>1373</v>
      </c>
      <c r="L3290" s="1" t="s">
        <v>627</v>
      </c>
      <c r="M3290" s="241" t="s">
        <v>628</v>
      </c>
      <c r="N3290" s="28" t="s">
        <v>1374</v>
      </c>
    </row>
    <row r="3291" spans="1:14">
      <c r="A3291" s="1" t="s">
        <v>841</v>
      </c>
      <c r="B3291" s="1" t="s">
        <v>843</v>
      </c>
      <c r="C3291" s="230">
        <v>45931.725694444445</v>
      </c>
      <c r="D3291" s="230">
        <v>45931.725694444445</v>
      </c>
      <c r="E3291" s="230">
        <v>45931.774305555555</v>
      </c>
      <c r="F3291" s="300">
        <f t="shared" si="53"/>
        <v>4.8611111109494232E-2</v>
      </c>
      <c r="G3291" s="1" t="s">
        <v>708</v>
      </c>
      <c r="I3291" s="1" t="s">
        <v>1371</v>
      </c>
      <c r="J3291" s="1" t="s">
        <v>1372</v>
      </c>
      <c r="K3291" s="1" t="s">
        <v>1373</v>
      </c>
      <c r="L3291" s="1" t="s">
        <v>627</v>
      </c>
      <c r="M3291" s="241" t="s">
        <v>628</v>
      </c>
      <c r="N3291" s="28" t="s">
        <v>1374</v>
      </c>
    </row>
    <row r="3292" spans="1:14">
      <c r="A3292" s="1" t="s">
        <v>844</v>
      </c>
      <c r="B3292" s="1" t="s">
        <v>833</v>
      </c>
      <c r="C3292" s="230">
        <v>45931.725694444445</v>
      </c>
      <c r="D3292" s="230">
        <v>45931.725694444445</v>
      </c>
      <c r="E3292" s="230">
        <v>45931.774305555555</v>
      </c>
      <c r="F3292" s="300">
        <f t="shared" si="53"/>
        <v>4.8611111109494232E-2</v>
      </c>
      <c r="G3292" s="1" t="s">
        <v>708</v>
      </c>
      <c r="I3292" s="1" t="s">
        <v>1371</v>
      </c>
      <c r="J3292" s="1" t="s">
        <v>1372</v>
      </c>
      <c r="K3292" s="1" t="s">
        <v>1373</v>
      </c>
      <c r="L3292" s="1" t="s">
        <v>627</v>
      </c>
      <c r="M3292" s="241" t="s">
        <v>628</v>
      </c>
      <c r="N3292" s="28" t="s">
        <v>1374</v>
      </c>
    </row>
    <row r="3293" spans="1:14">
      <c r="A3293" s="1" t="s">
        <v>844</v>
      </c>
      <c r="B3293" s="1" t="s">
        <v>832</v>
      </c>
      <c r="C3293" s="230">
        <v>45931.725694444445</v>
      </c>
      <c r="D3293" s="230">
        <v>45931.725694444445</v>
      </c>
      <c r="E3293" s="230">
        <v>45931.774305555555</v>
      </c>
      <c r="F3293" s="300">
        <f t="shared" si="53"/>
        <v>4.8611111109494232E-2</v>
      </c>
      <c r="G3293" s="1" t="s">
        <v>708</v>
      </c>
      <c r="I3293" s="1" t="s">
        <v>1371</v>
      </c>
      <c r="J3293" s="1" t="s">
        <v>1372</v>
      </c>
      <c r="K3293" s="1" t="s">
        <v>1373</v>
      </c>
      <c r="L3293" s="1" t="s">
        <v>627</v>
      </c>
      <c r="M3293" s="241" t="s">
        <v>628</v>
      </c>
      <c r="N3293" s="28" t="s">
        <v>1374</v>
      </c>
    </row>
    <row r="3294" spans="1:14">
      <c r="A3294" s="1" t="s">
        <v>844</v>
      </c>
      <c r="B3294" s="1" t="s">
        <v>834</v>
      </c>
      <c r="C3294" s="230">
        <v>45931.725694444445</v>
      </c>
      <c r="D3294" s="230">
        <v>45931.725694444445</v>
      </c>
      <c r="E3294" s="230">
        <v>45931.774305555555</v>
      </c>
      <c r="F3294" s="300">
        <f t="shared" si="53"/>
        <v>4.8611111109494232E-2</v>
      </c>
      <c r="G3294" s="1" t="s">
        <v>708</v>
      </c>
      <c r="I3294" s="1" t="s">
        <v>1371</v>
      </c>
      <c r="J3294" s="1" t="s">
        <v>1372</v>
      </c>
      <c r="K3294" s="1" t="s">
        <v>1373</v>
      </c>
      <c r="L3294" s="1" t="s">
        <v>627</v>
      </c>
      <c r="M3294" s="241" t="s">
        <v>628</v>
      </c>
      <c r="N3294" s="28" t="s">
        <v>1374</v>
      </c>
    </row>
    <row r="3295" spans="1:14">
      <c r="A3295" s="1" t="s">
        <v>844</v>
      </c>
      <c r="B3295" s="1" t="s">
        <v>836</v>
      </c>
      <c r="C3295" s="230">
        <v>45931.725694444445</v>
      </c>
      <c r="D3295" s="230">
        <v>45931.725694444445</v>
      </c>
      <c r="E3295" s="230">
        <v>45931.774305555555</v>
      </c>
      <c r="F3295" s="300">
        <f t="shared" si="53"/>
        <v>4.8611111109494232E-2</v>
      </c>
      <c r="G3295" s="1" t="s">
        <v>708</v>
      </c>
      <c r="I3295" s="1" t="s">
        <v>1371</v>
      </c>
      <c r="J3295" s="1" t="s">
        <v>1372</v>
      </c>
      <c r="K3295" s="1" t="s">
        <v>1373</v>
      </c>
      <c r="L3295" s="1" t="s">
        <v>627</v>
      </c>
      <c r="M3295" s="241" t="s">
        <v>628</v>
      </c>
      <c r="N3295" s="28" t="s">
        <v>1374</v>
      </c>
    </row>
    <row r="3296" spans="1:14">
      <c r="A3296" s="1" t="s">
        <v>844</v>
      </c>
      <c r="B3296" s="1" t="s">
        <v>835</v>
      </c>
      <c r="C3296" s="230">
        <v>45931.725694444445</v>
      </c>
      <c r="D3296" s="230">
        <v>45931.725694444445</v>
      </c>
      <c r="E3296" s="230">
        <v>45931.774305555555</v>
      </c>
      <c r="F3296" s="300">
        <f t="shared" si="53"/>
        <v>4.8611111109494232E-2</v>
      </c>
      <c r="G3296" s="1" t="s">
        <v>708</v>
      </c>
      <c r="I3296" s="1" t="s">
        <v>1371</v>
      </c>
      <c r="J3296" s="1" t="s">
        <v>1372</v>
      </c>
      <c r="K3296" s="1" t="s">
        <v>1373</v>
      </c>
      <c r="L3296" s="1" t="s">
        <v>627</v>
      </c>
      <c r="M3296" s="241" t="s">
        <v>628</v>
      </c>
      <c r="N3296" s="28" t="s">
        <v>1374</v>
      </c>
    </row>
    <row r="3297" spans="1:14">
      <c r="A3297" s="1" t="s">
        <v>845</v>
      </c>
      <c r="B3297" s="1" t="s">
        <v>838</v>
      </c>
      <c r="C3297" s="230">
        <v>45931.725694444445</v>
      </c>
      <c r="D3297" s="230">
        <v>45931.725694444445</v>
      </c>
      <c r="E3297" s="230">
        <v>45931.774305555555</v>
      </c>
      <c r="F3297" s="300">
        <f t="shared" si="53"/>
        <v>4.8611111109494232E-2</v>
      </c>
      <c r="G3297" s="1" t="s">
        <v>708</v>
      </c>
      <c r="I3297" s="1" t="s">
        <v>1371</v>
      </c>
      <c r="J3297" s="1" t="s">
        <v>1372</v>
      </c>
      <c r="K3297" s="1" t="s">
        <v>1373</v>
      </c>
      <c r="L3297" s="1" t="s">
        <v>627</v>
      </c>
      <c r="M3297" s="241" t="s">
        <v>628</v>
      </c>
      <c r="N3297" s="28" t="s">
        <v>1374</v>
      </c>
    </row>
    <row r="3298" spans="1:14">
      <c r="A3298" s="1" t="s">
        <v>845</v>
      </c>
      <c r="B3298" s="1" t="s">
        <v>840</v>
      </c>
      <c r="C3298" s="230">
        <v>45931.725694444445</v>
      </c>
      <c r="D3298" s="230">
        <v>45931.725694444445</v>
      </c>
      <c r="E3298" s="230">
        <v>45931.774305555555</v>
      </c>
      <c r="F3298" s="300">
        <f t="shared" si="53"/>
        <v>4.8611111109494232E-2</v>
      </c>
      <c r="G3298" s="1" t="s">
        <v>708</v>
      </c>
      <c r="I3298" s="1" t="s">
        <v>1371</v>
      </c>
      <c r="J3298" s="1" t="s">
        <v>1372</v>
      </c>
      <c r="K3298" s="1" t="s">
        <v>1373</v>
      </c>
      <c r="L3298" s="1" t="s">
        <v>627</v>
      </c>
      <c r="M3298" s="241" t="s">
        <v>628</v>
      </c>
      <c r="N3298" s="28" t="s">
        <v>1374</v>
      </c>
    </row>
    <row r="3299" spans="1:14">
      <c r="A3299" s="1" t="s">
        <v>845</v>
      </c>
      <c r="B3299" s="1" t="s">
        <v>839</v>
      </c>
      <c r="C3299" s="230">
        <v>45931.725694444445</v>
      </c>
      <c r="D3299" s="230">
        <v>45931.725694444445</v>
      </c>
      <c r="E3299" s="230">
        <v>45931.774305555555</v>
      </c>
      <c r="F3299" s="300">
        <f t="shared" si="53"/>
        <v>4.8611111109494232E-2</v>
      </c>
      <c r="G3299" s="1" t="s">
        <v>708</v>
      </c>
      <c r="I3299" s="1" t="s">
        <v>1371</v>
      </c>
      <c r="J3299" s="1" t="s">
        <v>1372</v>
      </c>
      <c r="K3299" s="1" t="s">
        <v>1373</v>
      </c>
      <c r="L3299" s="1" t="s">
        <v>627</v>
      </c>
      <c r="M3299" s="241" t="s">
        <v>628</v>
      </c>
      <c r="N3299" s="28" t="s">
        <v>1374</v>
      </c>
    </row>
    <row r="3300" spans="1:14">
      <c r="A3300" s="1" t="s">
        <v>1204</v>
      </c>
      <c r="B3300" s="1" t="s">
        <v>651</v>
      </c>
      <c r="C3300" s="230">
        <v>45932.393750000003</v>
      </c>
      <c r="D3300" s="230">
        <v>45932.393750000003</v>
      </c>
      <c r="E3300" s="230">
        <v>45932.620833333334</v>
      </c>
      <c r="F3300" s="300">
        <f t="shared" si="53"/>
        <v>0.22708333333139308</v>
      </c>
      <c r="G3300" s="1" t="s">
        <v>613</v>
      </c>
      <c r="I3300" s="1" t="s">
        <v>598</v>
      </c>
      <c r="J3300" s="1" t="s">
        <v>598</v>
      </c>
      <c r="K3300" s="1" t="s">
        <v>1375</v>
      </c>
      <c r="L3300" s="1" t="s">
        <v>1376</v>
      </c>
      <c r="M3300" s="241" t="s">
        <v>618</v>
      </c>
      <c r="N3300" s="28" t="s">
        <v>1377</v>
      </c>
    </row>
    <row r="3301" spans="1:14">
      <c r="A3301" s="1" t="s">
        <v>1204</v>
      </c>
      <c r="B3301" s="1" t="s">
        <v>658</v>
      </c>
      <c r="C3301" s="230">
        <v>45932.393750000003</v>
      </c>
      <c r="D3301" s="230">
        <v>45932.393750000003</v>
      </c>
      <c r="E3301" s="230">
        <v>45932.620833333334</v>
      </c>
      <c r="F3301" s="300">
        <f t="shared" si="53"/>
        <v>0.22708333333139308</v>
      </c>
      <c r="G3301" s="1" t="s">
        <v>613</v>
      </c>
      <c r="I3301" s="1" t="s">
        <v>598</v>
      </c>
      <c r="J3301" s="1" t="s">
        <v>598</v>
      </c>
      <c r="K3301" s="1" t="s">
        <v>1375</v>
      </c>
      <c r="L3301" s="1" t="s">
        <v>1376</v>
      </c>
      <c r="M3301" s="241" t="s">
        <v>618</v>
      </c>
      <c r="N3301" s="28" t="s">
        <v>1377</v>
      </c>
    </row>
    <row r="3302" spans="1:14">
      <c r="A3302" s="1" t="s">
        <v>1204</v>
      </c>
      <c r="B3302" s="1" t="s">
        <v>622</v>
      </c>
      <c r="C3302" s="230">
        <v>45932.393750000003</v>
      </c>
      <c r="D3302" s="230">
        <v>45932.393750000003</v>
      </c>
      <c r="E3302" s="230">
        <v>45932.620833333334</v>
      </c>
      <c r="F3302" s="300">
        <f t="shared" si="53"/>
        <v>0.22708333333139308</v>
      </c>
      <c r="G3302" s="1" t="s">
        <v>613</v>
      </c>
      <c r="I3302" s="1" t="s">
        <v>598</v>
      </c>
      <c r="J3302" s="1" t="s">
        <v>598</v>
      </c>
      <c r="K3302" s="1" t="s">
        <v>1375</v>
      </c>
      <c r="L3302" s="1" t="s">
        <v>1376</v>
      </c>
      <c r="M3302" s="241" t="s">
        <v>618</v>
      </c>
      <c r="N3302" s="28" t="s">
        <v>1377</v>
      </c>
    </row>
    <row r="3303" spans="1:14">
      <c r="A3303" s="1" t="s">
        <v>1204</v>
      </c>
      <c r="B3303" s="1" t="s">
        <v>612</v>
      </c>
      <c r="C3303" s="230">
        <v>45932.393750000003</v>
      </c>
      <c r="D3303" s="230">
        <v>45932.393750000003</v>
      </c>
      <c r="E3303" s="230">
        <v>45932.620833333334</v>
      </c>
      <c r="F3303" s="300">
        <f t="shared" si="53"/>
        <v>0.22708333333139308</v>
      </c>
      <c r="G3303" s="1" t="s">
        <v>613</v>
      </c>
      <c r="I3303" s="1" t="s">
        <v>598</v>
      </c>
      <c r="J3303" s="1" t="s">
        <v>598</v>
      </c>
      <c r="K3303" s="1" t="s">
        <v>1375</v>
      </c>
      <c r="L3303" s="1" t="s">
        <v>1376</v>
      </c>
      <c r="M3303" s="241" t="s">
        <v>618</v>
      </c>
      <c r="N3303" s="28" t="s">
        <v>1377</v>
      </c>
    </row>
    <row r="3304" spans="1:14">
      <c r="A3304" s="225" t="s">
        <v>704</v>
      </c>
      <c r="B3304" s="28" t="s">
        <v>651</v>
      </c>
      <c r="C3304" s="230">
        <v>45932.40625</v>
      </c>
      <c r="D3304" s="230">
        <v>45932.40625</v>
      </c>
      <c r="E3304" s="230">
        <v>45932.5</v>
      </c>
      <c r="F3304" s="300">
        <f t="shared" si="53"/>
        <v>9.375E-2</v>
      </c>
      <c r="G3304" s="1" t="s">
        <v>637</v>
      </c>
      <c r="H3304" s="225" t="s">
        <v>644</v>
      </c>
      <c r="I3304" s="1" t="s">
        <v>645</v>
      </c>
      <c r="J3304" s="1" t="s">
        <v>646</v>
      </c>
      <c r="K3304" s="1" t="s">
        <v>1378</v>
      </c>
      <c r="L3304" s="1" t="s">
        <v>957</v>
      </c>
      <c r="M3304" s="241" t="s">
        <v>618</v>
      </c>
      <c r="N3304" s="28" t="s">
        <v>1379</v>
      </c>
    </row>
    <row r="3305" spans="1:14">
      <c r="A3305" s="225" t="s">
        <v>704</v>
      </c>
      <c r="B3305" s="28" t="s">
        <v>622</v>
      </c>
      <c r="C3305" s="230">
        <v>45932.40625</v>
      </c>
      <c r="D3305" s="230">
        <v>45932.40625</v>
      </c>
      <c r="E3305" s="230">
        <v>45932.5</v>
      </c>
      <c r="F3305" s="300">
        <f t="shared" si="53"/>
        <v>9.375E-2</v>
      </c>
      <c r="G3305" s="1" t="s">
        <v>637</v>
      </c>
      <c r="H3305" s="225" t="s">
        <v>644</v>
      </c>
      <c r="I3305" s="1" t="s">
        <v>645</v>
      </c>
      <c r="J3305" s="1" t="s">
        <v>646</v>
      </c>
      <c r="K3305" s="1" t="s">
        <v>1378</v>
      </c>
      <c r="L3305" s="1" t="s">
        <v>957</v>
      </c>
      <c r="M3305" s="241" t="s">
        <v>618</v>
      </c>
      <c r="N3305" s="28" t="s">
        <v>1379</v>
      </c>
    </row>
    <row r="3306" spans="1:14">
      <c r="A3306" s="225" t="s">
        <v>704</v>
      </c>
      <c r="B3306" s="28" t="s">
        <v>658</v>
      </c>
      <c r="C3306" s="230">
        <v>45932.40625</v>
      </c>
      <c r="D3306" s="230">
        <v>45932.40625</v>
      </c>
      <c r="E3306" s="230">
        <v>45932.5</v>
      </c>
      <c r="F3306" s="300">
        <f t="shared" si="53"/>
        <v>9.375E-2</v>
      </c>
      <c r="G3306" s="1" t="s">
        <v>637</v>
      </c>
      <c r="H3306" s="225" t="s">
        <v>644</v>
      </c>
      <c r="I3306" s="1" t="s">
        <v>645</v>
      </c>
      <c r="J3306" s="1" t="s">
        <v>646</v>
      </c>
      <c r="K3306" s="1" t="s">
        <v>1378</v>
      </c>
      <c r="L3306" s="1" t="s">
        <v>957</v>
      </c>
      <c r="M3306" s="241" t="s">
        <v>618</v>
      </c>
      <c r="N3306" s="28" t="s">
        <v>1379</v>
      </c>
    </row>
    <row r="3307" spans="1:14">
      <c r="A3307" s="225" t="s">
        <v>704</v>
      </c>
      <c r="B3307" s="28" t="s">
        <v>612</v>
      </c>
      <c r="C3307" s="230">
        <v>45932.40625</v>
      </c>
      <c r="D3307" s="230">
        <v>45932.40625</v>
      </c>
      <c r="E3307" s="230">
        <v>45932.5</v>
      </c>
      <c r="F3307" s="300">
        <f t="shared" si="53"/>
        <v>9.375E-2</v>
      </c>
      <c r="G3307" s="1" t="s">
        <v>637</v>
      </c>
      <c r="H3307" s="225" t="s">
        <v>644</v>
      </c>
      <c r="I3307" s="1" t="s">
        <v>645</v>
      </c>
      <c r="J3307" s="1" t="s">
        <v>646</v>
      </c>
      <c r="K3307" s="1" t="s">
        <v>1378</v>
      </c>
      <c r="L3307" s="1" t="s">
        <v>957</v>
      </c>
      <c r="M3307" s="241" t="s">
        <v>618</v>
      </c>
      <c r="N3307" s="28" t="s">
        <v>1379</v>
      </c>
    </row>
    <row r="3308" spans="1:14">
      <c r="A3308" s="225" t="s">
        <v>855</v>
      </c>
      <c r="B3308" s="28" t="s">
        <v>622</v>
      </c>
      <c r="C3308" s="230">
        <v>45932.40625</v>
      </c>
      <c r="D3308" s="230">
        <v>45932.40625</v>
      </c>
      <c r="E3308" s="230">
        <v>45932.597222222219</v>
      </c>
      <c r="F3308" s="300">
        <f t="shared" si="53"/>
        <v>0.19097222221898846</v>
      </c>
      <c r="G3308" s="1" t="s">
        <v>637</v>
      </c>
      <c r="H3308" s="225" t="s">
        <v>644</v>
      </c>
      <c r="I3308" s="1" t="s">
        <v>645</v>
      </c>
      <c r="J3308" s="1" t="s">
        <v>646</v>
      </c>
      <c r="K3308" s="1" t="s">
        <v>1378</v>
      </c>
      <c r="L3308" s="1" t="s">
        <v>957</v>
      </c>
      <c r="M3308" s="241" t="s">
        <v>618</v>
      </c>
      <c r="N3308" s="28" t="s">
        <v>1379</v>
      </c>
    </row>
    <row r="3309" spans="1:14">
      <c r="A3309" s="225" t="s">
        <v>855</v>
      </c>
      <c r="B3309" s="28" t="s">
        <v>658</v>
      </c>
      <c r="C3309" s="230">
        <v>45932.40625</v>
      </c>
      <c r="D3309" s="230">
        <v>45932.40625</v>
      </c>
      <c r="E3309" s="230">
        <v>45932.597222222219</v>
      </c>
      <c r="F3309" s="300">
        <f t="shared" si="53"/>
        <v>0.19097222221898846</v>
      </c>
      <c r="G3309" s="1" t="s">
        <v>637</v>
      </c>
      <c r="H3309" s="225" t="s">
        <v>644</v>
      </c>
      <c r="I3309" s="1" t="s">
        <v>645</v>
      </c>
      <c r="J3309" s="1" t="s">
        <v>646</v>
      </c>
      <c r="K3309" s="1" t="s">
        <v>1378</v>
      </c>
      <c r="L3309" s="1" t="s">
        <v>957</v>
      </c>
      <c r="M3309" s="241" t="s">
        <v>618</v>
      </c>
      <c r="N3309" s="28" t="s">
        <v>1379</v>
      </c>
    </row>
    <row r="3310" spans="1:14">
      <c r="A3310" s="225" t="s">
        <v>855</v>
      </c>
      <c r="B3310" s="28" t="s">
        <v>651</v>
      </c>
      <c r="C3310" s="230">
        <v>45932.40625</v>
      </c>
      <c r="D3310" s="230">
        <v>45932.40625</v>
      </c>
      <c r="E3310" s="230">
        <v>45932.597222222219</v>
      </c>
      <c r="F3310" s="300">
        <f t="shared" ref="F3310:F3373" si="54">E3310-D3310</f>
        <v>0.19097222221898846</v>
      </c>
      <c r="G3310" s="1" t="s">
        <v>637</v>
      </c>
      <c r="H3310" s="225" t="s">
        <v>644</v>
      </c>
      <c r="I3310" s="1" t="s">
        <v>645</v>
      </c>
      <c r="J3310" s="1" t="s">
        <v>646</v>
      </c>
      <c r="K3310" s="1" t="s">
        <v>1378</v>
      </c>
      <c r="L3310" s="1" t="s">
        <v>957</v>
      </c>
      <c r="M3310" s="241" t="s">
        <v>618</v>
      </c>
      <c r="N3310" s="28" t="s">
        <v>1379</v>
      </c>
    </row>
    <row r="3311" spans="1:14">
      <c r="A3311" s="225" t="s">
        <v>855</v>
      </c>
      <c r="B3311" s="28" t="s">
        <v>612</v>
      </c>
      <c r="C3311" s="230">
        <v>45932.40625</v>
      </c>
      <c r="D3311" s="230">
        <v>45932.40625</v>
      </c>
      <c r="E3311" s="230">
        <v>45932.597222222219</v>
      </c>
      <c r="F3311" s="300">
        <f t="shared" si="54"/>
        <v>0.19097222221898846</v>
      </c>
      <c r="G3311" s="1" t="s">
        <v>637</v>
      </c>
      <c r="H3311" s="225" t="s">
        <v>644</v>
      </c>
      <c r="I3311" s="1" t="s">
        <v>645</v>
      </c>
      <c r="J3311" s="1" t="s">
        <v>646</v>
      </c>
      <c r="K3311" s="1" t="s">
        <v>1378</v>
      </c>
      <c r="L3311" s="1" t="s">
        <v>957</v>
      </c>
      <c r="M3311" s="241" t="s">
        <v>618</v>
      </c>
      <c r="N3311" s="28" t="s">
        <v>1379</v>
      </c>
    </row>
    <row r="3312" spans="1:14">
      <c r="A3312" s="225" t="s">
        <v>856</v>
      </c>
      <c r="B3312" s="28" t="s">
        <v>658</v>
      </c>
      <c r="C3312" s="230">
        <v>45932.40625</v>
      </c>
      <c r="D3312" s="230">
        <v>45932.40625</v>
      </c>
      <c r="E3312" s="230">
        <v>45932.5</v>
      </c>
      <c r="F3312" s="300">
        <f t="shared" si="54"/>
        <v>9.375E-2</v>
      </c>
      <c r="G3312" s="1" t="s">
        <v>637</v>
      </c>
      <c r="H3312" s="225" t="s">
        <v>644</v>
      </c>
      <c r="I3312" s="1" t="s">
        <v>645</v>
      </c>
      <c r="J3312" s="1" t="s">
        <v>646</v>
      </c>
      <c r="K3312" s="1" t="s">
        <v>1378</v>
      </c>
      <c r="L3312" s="1" t="s">
        <v>957</v>
      </c>
      <c r="M3312" s="241" t="s">
        <v>618</v>
      </c>
      <c r="N3312" s="28" t="s">
        <v>1379</v>
      </c>
    </row>
    <row r="3313" spans="1:14">
      <c r="A3313" s="225" t="s">
        <v>856</v>
      </c>
      <c r="B3313" s="28" t="s">
        <v>651</v>
      </c>
      <c r="C3313" s="230">
        <v>45932.40625</v>
      </c>
      <c r="D3313" s="230">
        <v>45932.40625</v>
      </c>
      <c r="E3313" s="230">
        <v>45932.5</v>
      </c>
      <c r="F3313" s="300">
        <f t="shared" si="54"/>
        <v>9.375E-2</v>
      </c>
      <c r="G3313" s="1" t="s">
        <v>637</v>
      </c>
      <c r="H3313" s="225" t="s">
        <v>644</v>
      </c>
      <c r="I3313" s="1" t="s">
        <v>645</v>
      </c>
      <c r="J3313" s="1" t="s">
        <v>646</v>
      </c>
      <c r="K3313" s="1" t="s">
        <v>1378</v>
      </c>
      <c r="L3313" s="1" t="s">
        <v>957</v>
      </c>
      <c r="M3313" s="241" t="s">
        <v>618</v>
      </c>
      <c r="N3313" s="28" t="s">
        <v>1379</v>
      </c>
    </row>
    <row r="3314" spans="1:14">
      <c r="A3314" s="225" t="s">
        <v>857</v>
      </c>
      <c r="B3314" s="28" t="s">
        <v>658</v>
      </c>
      <c r="C3314" s="230">
        <v>45932.40625</v>
      </c>
      <c r="D3314" s="230">
        <v>45932.40625</v>
      </c>
      <c r="E3314" s="230">
        <v>45932.5</v>
      </c>
      <c r="F3314" s="300">
        <f t="shared" si="54"/>
        <v>9.375E-2</v>
      </c>
      <c r="G3314" s="1" t="s">
        <v>637</v>
      </c>
      <c r="H3314" s="225" t="s">
        <v>644</v>
      </c>
      <c r="I3314" s="1" t="s">
        <v>645</v>
      </c>
      <c r="J3314" s="1" t="s">
        <v>646</v>
      </c>
      <c r="K3314" s="1" t="s">
        <v>1378</v>
      </c>
      <c r="L3314" s="1" t="s">
        <v>957</v>
      </c>
      <c r="M3314" s="241" t="s">
        <v>618</v>
      </c>
      <c r="N3314" s="28" t="s">
        <v>1379</v>
      </c>
    </row>
    <row r="3315" spans="1:14">
      <c r="A3315" s="225" t="s">
        <v>857</v>
      </c>
      <c r="B3315" s="28" t="s">
        <v>651</v>
      </c>
      <c r="C3315" s="230">
        <v>45932.40625</v>
      </c>
      <c r="D3315" s="230">
        <v>45932.40625</v>
      </c>
      <c r="E3315" s="230">
        <v>45932.5</v>
      </c>
      <c r="F3315" s="300">
        <f t="shared" si="54"/>
        <v>9.375E-2</v>
      </c>
      <c r="G3315" s="1" t="s">
        <v>637</v>
      </c>
      <c r="H3315" s="225" t="s">
        <v>644</v>
      </c>
      <c r="I3315" s="1" t="s">
        <v>645</v>
      </c>
      <c r="J3315" s="1" t="s">
        <v>646</v>
      </c>
      <c r="K3315" s="1" t="s">
        <v>1378</v>
      </c>
      <c r="L3315" s="1" t="s">
        <v>957</v>
      </c>
      <c r="M3315" s="241" t="s">
        <v>618</v>
      </c>
      <c r="N3315" s="28" t="s">
        <v>1379</v>
      </c>
    </row>
    <row r="3316" spans="1:14">
      <c r="A3316" s="225" t="s">
        <v>857</v>
      </c>
      <c r="B3316" s="28" t="s">
        <v>659</v>
      </c>
      <c r="C3316" s="230">
        <v>45932.40625</v>
      </c>
      <c r="D3316" s="230">
        <v>45932.40625</v>
      </c>
      <c r="E3316" s="230">
        <v>45932.5</v>
      </c>
      <c r="F3316" s="300">
        <f t="shared" si="54"/>
        <v>9.375E-2</v>
      </c>
      <c r="G3316" s="1" t="s">
        <v>637</v>
      </c>
      <c r="H3316" s="225" t="s">
        <v>644</v>
      </c>
      <c r="I3316" s="1" t="s">
        <v>645</v>
      </c>
      <c r="J3316" s="1" t="s">
        <v>646</v>
      </c>
      <c r="K3316" s="1" t="s">
        <v>1378</v>
      </c>
      <c r="L3316" s="1" t="s">
        <v>957</v>
      </c>
      <c r="M3316" s="241" t="s">
        <v>618</v>
      </c>
      <c r="N3316" s="28" t="s">
        <v>1379</v>
      </c>
    </row>
    <row r="3317" spans="1:14">
      <c r="A3317" s="225" t="s">
        <v>857</v>
      </c>
      <c r="B3317" s="28" t="s">
        <v>622</v>
      </c>
      <c r="C3317" s="230">
        <v>45932.40625</v>
      </c>
      <c r="D3317" s="230">
        <v>45932.40625</v>
      </c>
      <c r="E3317" s="230">
        <v>45932.5</v>
      </c>
      <c r="F3317" s="300">
        <f t="shared" si="54"/>
        <v>9.375E-2</v>
      </c>
      <c r="G3317" s="1" t="s">
        <v>637</v>
      </c>
      <c r="H3317" s="225" t="s">
        <v>644</v>
      </c>
      <c r="I3317" s="1" t="s">
        <v>645</v>
      </c>
      <c r="J3317" s="1" t="s">
        <v>646</v>
      </c>
      <c r="K3317" s="1" t="s">
        <v>1378</v>
      </c>
      <c r="L3317" s="1" t="s">
        <v>957</v>
      </c>
      <c r="M3317" s="241" t="s">
        <v>618</v>
      </c>
      <c r="N3317" s="28" t="s">
        <v>1379</v>
      </c>
    </row>
    <row r="3318" spans="1:14">
      <c r="A3318" s="225" t="s">
        <v>860</v>
      </c>
      <c r="B3318" s="28" t="s">
        <v>658</v>
      </c>
      <c r="C3318" s="230">
        <v>45932.40625</v>
      </c>
      <c r="D3318" s="230">
        <v>45932.40625</v>
      </c>
      <c r="E3318" s="230">
        <v>45932.5</v>
      </c>
      <c r="F3318" s="300">
        <f t="shared" si="54"/>
        <v>9.375E-2</v>
      </c>
      <c r="G3318" s="1" t="s">
        <v>637</v>
      </c>
      <c r="H3318" s="225" t="s">
        <v>644</v>
      </c>
      <c r="I3318" s="1" t="s">
        <v>645</v>
      </c>
      <c r="J3318" s="1" t="s">
        <v>646</v>
      </c>
      <c r="K3318" s="1" t="s">
        <v>1378</v>
      </c>
      <c r="L3318" s="1" t="s">
        <v>957</v>
      </c>
      <c r="M3318" s="241" t="s">
        <v>618</v>
      </c>
      <c r="N3318" s="28" t="s">
        <v>1379</v>
      </c>
    </row>
    <row r="3319" spans="1:14">
      <c r="A3319" s="225" t="s">
        <v>860</v>
      </c>
      <c r="B3319" s="28" t="s">
        <v>651</v>
      </c>
      <c r="C3319" s="230">
        <v>45932.40625</v>
      </c>
      <c r="D3319" s="230">
        <v>45932.40625</v>
      </c>
      <c r="E3319" s="230">
        <v>45932.5</v>
      </c>
      <c r="F3319" s="300">
        <f t="shared" si="54"/>
        <v>9.375E-2</v>
      </c>
      <c r="G3319" s="1" t="s">
        <v>637</v>
      </c>
      <c r="H3319" s="225" t="s">
        <v>644</v>
      </c>
      <c r="I3319" s="1" t="s">
        <v>645</v>
      </c>
      <c r="J3319" s="1" t="s">
        <v>646</v>
      </c>
      <c r="K3319" s="1" t="s">
        <v>1378</v>
      </c>
      <c r="L3319" s="1" t="s">
        <v>957</v>
      </c>
      <c r="M3319" s="241" t="s">
        <v>618</v>
      </c>
      <c r="N3319" s="28" t="s">
        <v>1379</v>
      </c>
    </row>
    <row r="3320" spans="1:14">
      <c r="A3320" s="225" t="s">
        <v>860</v>
      </c>
      <c r="B3320" s="28" t="s">
        <v>659</v>
      </c>
      <c r="C3320" s="230">
        <v>45932.40625</v>
      </c>
      <c r="D3320" s="230">
        <v>45932.40625</v>
      </c>
      <c r="E3320" s="230">
        <v>45932.5</v>
      </c>
      <c r="F3320" s="300">
        <f t="shared" si="54"/>
        <v>9.375E-2</v>
      </c>
      <c r="G3320" s="1" t="s">
        <v>637</v>
      </c>
      <c r="H3320" s="225" t="s">
        <v>644</v>
      </c>
      <c r="I3320" s="1" t="s">
        <v>645</v>
      </c>
      <c r="J3320" s="1" t="s">
        <v>646</v>
      </c>
      <c r="K3320" s="1" t="s">
        <v>1378</v>
      </c>
      <c r="L3320" s="1" t="s">
        <v>957</v>
      </c>
      <c r="M3320" s="241" t="s">
        <v>618</v>
      </c>
      <c r="N3320" s="28" t="s">
        <v>1379</v>
      </c>
    </row>
    <row r="3321" spans="1:14">
      <c r="A3321" s="225" t="s">
        <v>860</v>
      </c>
      <c r="B3321" s="28" t="s">
        <v>622</v>
      </c>
      <c r="C3321" s="230">
        <v>45932.40625</v>
      </c>
      <c r="D3321" s="230">
        <v>45932.40625</v>
      </c>
      <c r="E3321" s="230">
        <v>45932.5</v>
      </c>
      <c r="F3321" s="300">
        <f t="shared" si="54"/>
        <v>9.375E-2</v>
      </c>
      <c r="G3321" s="1" t="s">
        <v>637</v>
      </c>
      <c r="H3321" s="225" t="s">
        <v>644</v>
      </c>
      <c r="I3321" s="1" t="s">
        <v>645</v>
      </c>
      <c r="J3321" s="1" t="s">
        <v>646</v>
      </c>
      <c r="K3321" s="1" t="s">
        <v>1378</v>
      </c>
      <c r="L3321" s="1" t="s">
        <v>957</v>
      </c>
      <c r="M3321" s="241" t="s">
        <v>618</v>
      </c>
      <c r="N3321" s="28" t="s">
        <v>1379</v>
      </c>
    </row>
    <row r="3322" spans="1:14">
      <c r="A3322" s="225" t="s">
        <v>861</v>
      </c>
      <c r="B3322" s="28" t="s">
        <v>658</v>
      </c>
      <c r="C3322" s="230">
        <v>45932.40625</v>
      </c>
      <c r="D3322" s="230">
        <v>45932.40625</v>
      </c>
      <c r="E3322" s="230">
        <v>45932.5</v>
      </c>
      <c r="F3322" s="300">
        <f t="shared" si="54"/>
        <v>9.375E-2</v>
      </c>
      <c r="G3322" s="1" t="s">
        <v>637</v>
      </c>
      <c r="H3322" s="225" t="s">
        <v>644</v>
      </c>
      <c r="I3322" s="1" t="s">
        <v>645</v>
      </c>
      <c r="J3322" s="1" t="s">
        <v>646</v>
      </c>
      <c r="K3322" s="1" t="s">
        <v>1378</v>
      </c>
      <c r="L3322" s="1" t="s">
        <v>957</v>
      </c>
      <c r="M3322" s="241" t="s">
        <v>618</v>
      </c>
      <c r="N3322" s="28" t="s">
        <v>1379</v>
      </c>
    </row>
    <row r="3323" spans="1:14">
      <c r="A3323" s="225" t="s">
        <v>861</v>
      </c>
      <c r="B3323" s="28" t="s">
        <v>651</v>
      </c>
      <c r="C3323" s="230">
        <v>45932.40625</v>
      </c>
      <c r="D3323" s="230">
        <v>45932.40625</v>
      </c>
      <c r="E3323" s="230">
        <v>45932.5</v>
      </c>
      <c r="F3323" s="300">
        <f t="shared" si="54"/>
        <v>9.375E-2</v>
      </c>
      <c r="G3323" s="1" t="s">
        <v>637</v>
      </c>
      <c r="H3323" s="225" t="s">
        <v>644</v>
      </c>
      <c r="I3323" s="1" t="s">
        <v>645</v>
      </c>
      <c r="J3323" s="1" t="s">
        <v>646</v>
      </c>
      <c r="K3323" s="1" t="s">
        <v>1378</v>
      </c>
      <c r="L3323" s="1" t="s">
        <v>957</v>
      </c>
      <c r="M3323" s="241" t="s">
        <v>618</v>
      </c>
      <c r="N3323" s="28" t="s">
        <v>1379</v>
      </c>
    </row>
    <row r="3324" spans="1:14">
      <c r="A3324" s="225" t="s">
        <v>623</v>
      </c>
      <c r="B3324" s="28" t="s">
        <v>624</v>
      </c>
      <c r="C3324" s="230">
        <v>45932.430555555555</v>
      </c>
      <c r="D3324" s="230">
        <v>45932.430555555555</v>
      </c>
      <c r="E3324" s="230">
        <v>45932.715277777781</v>
      </c>
      <c r="F3324" s="300">
        <f t="shared" si="54"/>
        <v>0.28472222222626442</v>
      </c>
      <c r="G3324" s="225" t="s">
        <v>637</v>
      </c>
      <c r="H3324" s="225" t="s">
        <v>644</v>
      </c>
      <c r="I3324" s="225" t="s">
        <v>770</v>
      </c>
      <c r="J3324" s="225" t="s">
        <v>771</v>
      </c>
      <c r="K3324" s="1" t="s">
        <v>1264</v>
      </c>
      <c r="L3324" s="1" t="s">
        <v>773</v>
      </c>
      <c r="M3324" s="241" t="s">
        <v>774</v>
      </c>
      <c r="N3324" s="28" t="s">
        <v>1265</v>
      </c>
    </row>
    <row r="3325" spans="1:14">
      <c r="A3325" s="225" t="s">
        <v>623</v>
      </c>
      <c r="B3325" s="28" t="s">
        <v>630</v>
      </c>
      <c r="C3325" s="230">
        <v>45932.430555555555</v>
      </c>
      <c r="D3325" s="230">
        <v>45932.430555555555</v>
      </c>
      <c r="E3325" s="230">
        <v>45932.715277777781</v>
      </c>
      <c r="F3325" s="300">
        <f t="shared" si="54"/>
        <v>0.28472222222626442</v>
      </c>
      <c r="G3325" s="225" t="s">
        <v>637</v>
      </c>
      <c r="H3325" s="225" t="s">
        <v>644</v>
      </c>
      <c r="I3325" s="225" t="s">
        <v>770</v>
      </c>
      <c r="J3325" s="225" t="s">
        <v>771</v>
      </c>
      <c r="K3325" s="1" t="s">
        <v>1264</v>
      </c>
      <c r="L3325" s="1" t="s">
        <v>773</v>
      </c>
      <c r="M3325" s="241" t="s">
        <v>774</v>
      </c>
      <c r="N3325" s="28" t="s">
        <v>1265</v>
      </c>
    </row>
    <row r="3326" spans="1:14">
      <c r="A3326" s="225" t="s">
        <v>623</v>
      </c>
      <c r="B3326" s="28" t="s">
        <v>631</v>
      </c>
      <c r="C3326" s="230">
        <v>45932.430555555555</v>
      </c>
      <c r="D3326" s="230">
        <v>45932.430555555555</v>
      </c>
      <c r="E3326" s="230">
        <v>45932.715277777781</v>
      </c>
      <c r="F3326" s="300">
        <f t="shared" si="54"/>
        <v>0.28472222222626442</v>
      </c>
      <c r="G3326" s="225" t="s">
        <v>637</v>
      </c>
      <c r="H3326" s="225" t="s">
        <v>644</v>
      </c>
      <c r="I3326" s="225" t="s">
        <v>770</v>
      </c>
      <c r="J3326" s="225" t="s">
        <v>771</v>
      </c>
      <c r="K3326" s="1" t="s">
        <v>1264</v>
      </c>
      <c r="L3326" s="1" t="s">
        <v>773</v>
      </c>
      <c r="M3326" s="241" t="s">
        <v>774</v>
      </c>
      <c r="N3326" s="28" t="s">
        <v>1265</v>
      </c>
    </row>
    <row r="3327" spans="1:14">
      <c r="A3327" s="225" t="s">
        <v>623</v>
      </c>
      <c r="B3327" s="28" t="s">
        <v>632</v>
      </c>
      <c r="C3327" s="230">
        <v>45932.430555555555</v>
      </c>
      <c r="D3327" s="230">
        <v>45932.430555555555</v>
      </c>
      <c r="E3327" s="230">
        <v>45932.715277777781</v>
      </c>
      <c r="F3327" s="300">
        <f t="shared" si="54"/>
        <v>0.28472222222626442</v>
      </c>
      <c r="G3327" s="225" t="s">
        <v>637</v>
      </c>
      <c r="H3327" s="225" t="s">
        <v>644</v>
      </c>
      <c r="I3327" s="225" t="s">
        <v>770</v>
      </c>
      <c r="J3327" s="225" t="s">
        <v>771</v>
      </c>
      <c r="K3327" s="1" t="s">
        <v>1264</v>
      </c>
      <c r="L3327" s="1" t="s">
        <v>773</v>
      </c>
      <c r="M3327" s="241" t="s">
        <v>774</v>
      </c>
      <c r="N3327" s="28" t="s">
        <v>1265</v>
      </c>
    </row>
    <row r="3328" spans="1:14">
      <c r="A3328" s="225" t="s">
        <v>623</v>
      </c>
      <c r="B3328" s="28" t="s">
        <v>633</v>
      </c>
      <c r="C3328" s="230">
        <v>45932.430555555555</v>
      </c>
      <c r="D3328" s="230">
        <v>45932.430555555555</v>
      </c>
      <c r="E3328" s="230">
        <v>45932.715277777781</v>
      </c>
      <c r="F3328" s="300">
        <f t="shared" si="54"/>
        <v>0.28472222222626442</v>
      </c>
      <c r="G3328" s="225" t="s">
        <v>637</v>
      </c>
      <c r="H3328" s="225" t="s">
        <v>644</v>
      </c>
      <c r="I3328" s="225" t="s">
        <v>770</v>
      </c>
      <c r="J3328" s="225" t="s">
        <v>771</v>
      </c>
      <c r="K3328" s="1" t="s">
        <v>1264</v>
      </c>
      <c r="L3328" s="1" t="s">
        <v>773</v>
      </c>
      <c r="M3328" s="241" t="s">
        <v>774</v>
      </c>
      <c r="N3328" s="28" t="s">
        <v>1265</v>
      </c>
    </row>
    <row r="3329" spans="1:15">
      <c r="A3329" s="225" t="s">
        <v>634</v>
      </c>
      <c r="B3329" s="28" t="s">
        <v>630</v>
      </c>
      <c r="C3329" s="230">
        <v>45932.430555555555</v>
      </c>
      <c r="D3329" s="230">
        <v>45932.430555555555</v>
      </c>
      <c r="E3329" s="230">
        <v>45932.715277777781</v>
      </c>
      <c r="F3329" s="300">
        <f t="shared" si="54"/>
        <v>0.28472222222626442</v>
      </c>
      <c r="G3329" s="225" t="s">
        <v>637</v>
      </c>
      <c r="H3329" s="225" t="s">
        <v>644</v>
      </c>
      <c r="I3329" s="225" t="s">
        <v>770</v>
      </c>
      <c r="J3329" s="225" t="s">
        <v>771</v>
      </c>
      <c r="K3329" s="1" t="s">
        <v>1264</v>
      </c>
      <c r="L3329" s="1" t="s">
        <v>773</v>
      </c>
      <c r="M3329" s="241" t="s">
        <v>774</v>
      </c>
      <c r="N3329" s="28" t="s">
        <v>1265</v>
      </c>
    </row>
    <row r="3330" spans="1:15">
      <c r="A3330" s="225" t="s">
        <v>634</v>
      </c>
      <c r="B3330" s="28" t="s">
        <v>631</v>
      </c>
      <c r="C3330" s="230">
        <v>45932.430555555555</v>
      </c>
      <c r="D3330" s="230">
        <v>45932.430555555555</v>
      </c>
      <c r="E3330" s="230">
        <v>45932.715277777781</v>
      </c>
      <c r="F3330" s="300">
        <f t="shared" si="54"/>
        <v>0.28472222222626442</v>
      </c>
      <c r="G3330" s="225" t="s">
        <v>637</v>
      </c>
      <c r="H3330" s="225" t="s">
        <v>644</v>
      </c>
      <c r="I3330" s="225" t="s">
        <v>770</v>
      </c>
      <c r="J3330" s="225" t="s">
        <v>771</v>
      </c>
      <c r="K3330" s="1" t="s">
        <v>1264</v>
      </c>
      <c r="L3330" s="1" t="s">
        <v>773</v>
      </c>
      <c r="M3330" s="241" t="s">
        <v>774</v>
      </c>
      <c r="N3330" s="28" t="s">
        <v>1265</v>
      </c>
    </row>
    <row r="3331" spans="1:15">
      <c r="A3331" s="225" t="s">
        <v>634</v>
      </c>
      <c r="B3331" s="28" t="s">
        <v>632</v>
      </c>
      <c r="C3331" s="230">
        <v>45932.430555555555</v>
      </c>
      <c r="D3331" s="230">
        <v>45932.430555555555</v>
      </c>
      <c r="E3331" s="230">
        <v>45932.715277777781</v>
      </c>
      <c r="F3331" s="300">
        <f t="shared" si="54"/>
        <v>0.28472222222626442</v>
      </c>
      <c r="G3331" s="225" t="s">
        <v>637</v>
      </c>
      <c r="H3331" s="225" t="s">
        <v>644</v>
      </c>
      <c r="I3331" s="225" t="s">
        <v>770</v>
      </c>
      <c r="J3331" s="225" t="s">
        <v>771</v>
      </c>
      <c r="K3331" s="1" t="s">
        <v>1264</v>
      </c>
      <c r="L3331" s="1" t="s">
        <v>773</v>
      </c>
      <c r="M3331" s="241" t="s">
        <v>774</v>
      </c>
      <c r="N3331" s="28" t="s">
        <v>1265</v>
      </c>
    </row>
    <row r="3332" spans="1:15">
      <c r="A3332" s="225" t="s">
        <v>634</v>
      </c>
      <c r="B3332" s="28" t="s">
        <v>633</v>
      </c>
      <c r="C3332" s="230">
        <v>45932.430555555555</v>
      </c>
      <c r="D3332" s="230">
        <v>45932.430555555555</v>
      </c>
      <c r="E3332" s="230">
        <v>45932.715277777781</v>
      </c>
      <c r="F3332" s="300">
        <f t="shared" si="54"/>
        <v>0.28472222222626442</v>
      </c>
      <c r="G3332" s="225" t="s">
        <v>637</v>
      </c>
      <c r="H3332" s="225" t="s">
        <v>644</v>
      </c>
      <c r="I3332" s="225" t="s">
        <v>770</v>
      </c>
      <c r="J3332" s="225" t="s">
        <v>771</v>
      </c>
      <c r="K3332" s="1" t="s">
        <v>1264</v>
      </c>
      <c r="L3332" s="1" t="s">
        <v>773</v>
      </c>
      <c r="M3332" s="241" t="s">
        <v>774</v>
      </c>
      <c r="N3332" s="28" t="s">
        <v>1265</v>
      </c>
    </row>
    <row r="3333" spans="1:15">
      <c r="A3333" s="225" t="s">
        <v>634</v>
      </c>
      <c r="B3333" s="28" t="s">
        <v>624</v>
      </c>
      <c r="C3333" s="230">
        <v>45932.430555555555</v>
      </c>
      <c r="D3333" s="230">
        <v>45932.430555555555</v>
      </c>
      <c r="E3333" s="230">
        <v>45932.715277777781</v>
      </c>
      <c r="F3333" s="300">
        <f t="shared" si="54"/>
        <v>0.28472222222626442</v>
      </c>
      <c r="G3333" s="225" t="s">
        <v>637</v>
      </c>
      <c r="H3333" s="225" t="s">
        <v>644</v>
      </c>
      <c r="I3333" s="225" t="s">
        <v>770</v>
      </c>
      <c r="J3333" s="225" t="s">
        <v>771</v>
      </c>
      <c r="K3333" s="1" t="s">
        <v>1264</v>
      </c>
      <c r="L3333" s="1" t="s">
        <v>773</v>
      </c>
      <c r="M3333" s="241" t="s">
        <v>774</v>
      </c>
      <c r="N3333" s="28" t="s">
        <v>1265</v>
      </c>
    </row>
    <row r="3334" spans="1:15">
      <c r="A3334" s="225" t="s">
        <v>929</v>
      </c>
      <c r="B3334" s="102" t="s">
        <v>930</v>
      </c>
      <c r="C3334" s="230">
        <v>45932.430555555555</v>
      </c>
      <c r="D3334" s="230">
        <v>45932.430555555555</v>
      </c>
      <c r="E3334" s="230">
        <v>45932.715277777781</v>
      </c>
      <c r="F3334" s="300">
        <f t="shared" si="54"/>
        <v>0.28472222222626442</v>
      </c>
      <c r="G3334" s="225" t="s">
        <v>637</v>
      </c>
      <c r="H3334" s="225" t="s">
        <v>644</v>
      </c>
      <c r="I3334" s="225" t="s">
        <v>770</v>
      </c>
      <c r="J3334" s="225" t="s">
        <v>771</v>
      </c>
      <c r="K3334" s="1" t="s">
        <v>1264</v>
      </c>
      <c r="L3334" s="1" t="s">
        <v>773</v>
      </c>
      <c r="M3334" s="241" t="s">
        <v>774</v>
      </c>
      <c r="N3334" s="28" t="s">
        <v>1265</v>
      </c>
    </row>
    <row r="3335" spans="1:15">
      <c r="A3335" s="225" t="s">
        <v>929</v>
      </c>
      <c r="B3335" s="102" t="s">
        <v>630</v>
      </c>
      <c r="C3335" s="230">
        <v>45932.430555555555</v>
      </c>
      <c r="D3335" s="230">
        <v>45932.430555555555</v>
      </c>
      <c r="E3335" s="230">
        <v>45932.715277777781</v>
      </c>
      <c r="F3335" s="300">
        <f t="shared" si="54"/>
        <v>0.28472222222626442</v>
      </c>
      <c r="G3335" s="225" t="s">
        <v>637</v>
      </c>
      <c r="H3335" s="225" t="s">
        <v>644</v>
      </c>
      <c r="I3335" s="225" t="s">
        <v>770</v>
      </c>
      <c r="J3335" s="225" t="s">
        <v>771</v>
      </c>
      <c r="K3335" s="1" t="s">
        <v>1264</v>
      </c>
      <c r="L3335" s="1" t="s">
        <v>773</v>
      </c>
      <c r="M3335" s="241" t="s">
        <v>774</v>
      </c>
      <c r="N3335" s="28" t="s">
        <v>1265</v>
      </c>
    </row>
    <row r="3336" spans="1:15">
      <c r="A3336" s="225" t="s">
        <v>929</v>
      </c>
      <c r="B3336" s="102" t="s">
        <v>624</v>
      </c>
      <c r="C3336" s="230">
        <v>45932.430555555555</v>
      </c>
      <c r="D3336" s="230">
        <v>45932.430555555555</v>
      </c>
      <c r="E3336" s="230">
        <v>45932.715277777781</v>
      </c>
      <c r="F3336" s="300">
        <f t="shared" si="54"/>
        <v>0.28472222222626442</v>
      </c>
      <c r="G3336" s="225" t="s">
        <v>637</v>
      </c>
      <c r="H3336" s="225" t="s">
        <v>644</v>
      </c>
      <c r="I3336" s="225" t="s">
        <v>770</v>
      </c>
      <c r="J3336" s="225" t="s">
        <v>771</v>
      </c>
      <c r="K3336" s="1" t="s">
        <v>1264</v>
      </c>
      <c r="L3336" s="1" t="s">
        <v>773</v>
      </c>
      <c r="M3336" s="241" t="s">
        <v>774</v>
      </c>
      <c r="N3336" s="28" t="s">
        <v>1265</v>
      </c>
    </row>
    <row r="3337" spans="1:15">
      <c r="A3337" s="102" t="s">
        <v>863</v>
      </c>
      <c r="B3337" s="102" t="s">
        <v>914</v>
      </c>
      <c r="C3337" s="230">
        <v>45932.436111111114</v>
      </c>
      <c r="D3337" s="230">
        <v>45932.436111111114</v>
      </c>
      <c r="E3337" s="230">
        <v>45932.444444444445</v>
      </c>
      <c r="F3337" s="224">
        <f t="shared" si="54"/>
        <v>8.333333331393078E-3</v>
      </c>
      <c r="G3337" s="1" t="s">
        <v>613</v>
      </c>
      <c r="I3337" s="1" t="s">
        <v>750</v>
      </c>
      <c r="J3337" s="1" t="s">
        <v>275</v>
      </c>
      <c r="K3337" s="1" t="s">
        <v>1228</v>
      </c>
      <c r="L3337" s="1" t="s">
        <v>1089</v>
      </c>
      <c r="M3337" s="241" t="s">
        <v>618</v>
      </c>
      <c r="N3337" s="28" t="s">
        <v>1351</v>
      </c>
    </row>
    <row r="3338" spans="1:15">
      <c r="A3338" s="102" t="s">
        <v>1272</v>
      </c>
      <c r="B3338" s="102" t="s">
        <v>1273</v>
      </c>
      <c r="C3338" s="230">
        <v>45932.656944444447</v>
      </c>
      <c r="D3338" s="230">
        <v>45932.656944444447</v>
      </c>
      <c r="E3338" s="230">
        <v>45932.686805555553</v>
      </c>
      <c r="F3338" s="224">
        <f t="shared" si="54"/>
        <v>2.9861111106583849E-2</v>
      </c>
      <c r="G3338" s="1" t="s">
        <v>637</v>
      </c>
      <c r="H3338" s="225" t="s">
        <v>644</v>
      </c>
      <c r="I3338" s="1" t="s">
        <v>645</v>
      </c>
      <c r="J3338" s="1" t="s">
        <v>646</v>
      </c>
      <c r="K3338" s="1" t="s">
        <v>1120</v>
      </c>
      <c r="L3338" s="1" t="s">
        <v>957</v>
      </c>
      <c r="M3338" s="28" t="s">
        <v>1090</v>
      </c>
      <c r="N3338" s="28" t="s">
        <v>1090</v>
      </c>
    </row>
    <row r="3339" spans="1:15">
      <c r="A3339" s="102" t="s">
        <v>1272</v>
      </c>
      <c r="B3339" s="102" t="s">
        <v>1276</v>
      </c>
      <c r="C3339" s="230">
        <v>45932.656944444447</v>
      </c>
      <c r="D3339" s="230">
        <v>45932.656944444447</v>
      </c>
      <c r="E3339" s="230">
        <v>45932.686805555553</v>
      </c>
      <c r="F3339" s="224">
        <f t="shared" si="54"/>
        <v>2.9861111106583849E-2</v>
      </c>
      <c r="G3339" s="1" t="s">
        <v>637</v>
      </c>
      <c r="H3339" s="225" t="s">
        <v>644</v>
      </c>
      <c r="I3339" s="1" t="s">
        <v>645</v>
      </c>
      <c r="J3339" s="1" t="s">
        <v>646</v>
      </c>
      <c r="K3339" s="1" t="s">
        <v>1120</v>
      </c>
      <c r="L3339" s="1" t="s">
        <v>957</v>
      </c>
      <c r="M3339" s="28" t="s">
        <v>1090</v>
      </c>
      <c r="N3339" s="28" t="s">
        <v>1090</v>
      </c>
    </row>
    <row r="3340" spans="1:15">
      <c r="A3340" s="102" t="s">
        <v>1272</v>
      </c>
      <c r="B3340" s="102" t="s">
        <v>1277</v>
      </c>
      <c r="C3340" s="230">
        <v>45932.656944444447</v>
      </c>
      <c r="D3340" s="230">
        <v>45932.656944444447</v>
      </c>
      <c r="E3340" s="230">
        <v>45932.686805555553</v>
      </c>
      <c r="F3340" s="224">
        <f t="shared" si="54"/>
        <v>2.9861111106583849E-2</v>
      </c>
      <c r="G3340" s="1" t="s">
        <v>637</v>
      </c>
      <c r="H3340" s="225" t="s">
        <v>644</v>
      </c>
      <c r="I3340" s="1" t="s">
        <v>645</v>
      </c>
      <c r="J3340" s="1" t="s">
        <v>646</v>
      </c>
      <c r="K3340" s="1" t="s">
        <v>1120</v>
      </c>
      <c r="L3340" s="1" t="s">
        <v>957</v>
      </c>
      <c r="M3340" s="28" t="s">
        <v>1090</v>
      </c>
      <c r="N3340" s="28" t="s">
        <v>1090</v>
      </c>
    </row>
    <row r="3341" spans="1:15">
      <c r="A3341" s="102" t="s">
        <v>1272</v>
      </c>
      <c r="B3341" s="102" t="s">
        <v>1278</v>
      </c>
      <c r="C3341" s="230">
        <v>45932.656944444447</v>
      </c>
      <c r="D3341" s="230">
        <v>45932.656944444447</v>
      </c>
      <c r="E3341" s="230">
        <v>45932.686805555553</v>
      </c>
      <c r="F3341" s="224">
        <f t="shared" si="54"/>
        <v>2.9861111106583849E-2</v>
      </c>
      <c r="G3341" s="1" t="s">
        <v>637</v>
      </c>
      <c r="H3341" s="225" t="s">
        <v>644</v>
      </c>
      <c r="I3341" s="1" t="s">
        <v>645</v>
      </c>
      <c r="J3341" s="1" t="s">
        <v>646</v>
      </c>
      <c r="K3341" s="1" t="s">
        <v>1120</v>
      </c>
      <c r="L3341" s="1" t="s">
        <v>957</v>
      </c>
      <c r="M3341" s="28" t="s">
        <v>1090</v>
      </c>
      <c r="N3341" s="28" t="s">
        <v>1090</v>
      </c>
      <c r="O3341" s="299"/>
    </row>
    <row r="3342" spans="1:15">
      <c r="A3342" s="102" t="s">
        <v>1272</v>
      </c>
      <c r="B3342" s="102" t="s">
        <v>1279</v>
      </c>
      <c r="C3342" s="230">
        <v>45932.656944444447</v>
      </c>
      <c r="D3342" s="230">
        <v>45932.656944444447</v>
      </c>
      <c r="E3342" s="230">
        <v>45932.686805555553</v>
      </c>
      <c r="F3342" s="224">
        <f t="shared" si="54"/>
        <v>2.9861111106583849E-2</v>
      </c>
      <c r="G3342" s="1" t="s">
        <v>637</v>
      </c>
      <c r="H3342" s="225" t="s">
        <v>644</v>
      </c>
      <c r="I3342" s="1" t="s">
        <v>645</v>
      </c>
      <c r="J3342" s="1" t="s">
        <v>646</v>
      </c>
      <c r="K3342" s="1" t="s">
        <v>1120</v>
      </c>
      <c r="L3342" s="1" t="s">
        <v>957</v>
      </c>
      <c r="M3342" s="28" t="s">
        <v>1090</v>
      </c>
      <c r="N3342" s="28" t="s">
        <v>1090</v>
      </c>
      <c r="O3342" s="299"/>
    </row>
    <row r="3343" spans="1:15">
      <c r="A3343" s="102" t="s">
        <v>1272</v>
      </c>
      <c r="B3343" s="102" t="s">
        <v>1281</v>
      </c>
      <c r="C3343" s="230">
        <v>45932.656944444447</v>
      </c>
      <c r="D3343" s="230">
        <v>45932.656944444447</v>
      </c>
      <c r="E3343" s="230">
        <v>45932.686805555553</v>
      </c>
      <c r="F3343" s="224">
        <f t="shared" si="54"/>
        <v>2.9861111106583849E-2</v>
      </c>
      <c r="G3343" s="1" t="s">
        <v>637</v>
      </c>
      <c r="H3343" s="225" t="s">
        <v>644</v>
      </c>
      <c r="I3343" s="1" t="s">
        <v>645</v>
      </c>
      <c r="J3343" s="1" t="s">
        <v>646</v>
      </c>
      <c r="K3343" s="1" t="s">
        <v>1120</v>
      </c>
      <c r="L3343" s="1" t="s">
        <v>957</v>
      </c>
      <c r="M3343" s="28" t="s">
        <v>1090</v>
      </c>
      <c r="N3343" s="28" t="s">
        <v>1090</v>
      </c>
      <c r="O3343" s="299"/>
    </row>
    <row r="3344" spans="1:15">
      <c r="A3344" s="102" t="s">
        <v>1272</v>
      </c>
      <c r="B3344" s="102" t="s">
        <v>1280</v>
      </c>
      <c r="C3344" s="230">
        <v>45932.656944444447</v>
      </c>
      <c r="D3344" s="230">
        <v>45932.656944444447</v>
      </c>
      <c r="E3344" s="230">
        <v>45932.686805555553</v>
      </c>
      <c r="F3344" s="224">
        <f t="shared" si="54"/>
        <v>2.9861111106583849E-2</v>
      </c>
      <c r="G3344" s="1" t="s">
        <v>637</v>
      </c>
      <c r="H3344" s="225" t="s">
        <v>644</v>
      </c>
      <c r="I3344" s="1" t="s">
        <v>645</v>
      </c>
      <c r="J3344" s="1" t="s">
        <v>646</v>
      </c>
      <c r="K3344" s="1" t="s">
        <v>1120</v>
      </c>
      <c r="L3344" s="1" t="s">
        <v>957</v>
      </c>
      <c r="M3344" s="28" t="s">
        <v>1090</v>
      </c>
      <c r="N3344" s="28" t="s">
        <v>1090</v>
      </c>
      <c r="O3344" s="299"/>
    </row>
    <row r="3345" spans="1:15">
      <c r="A3345" s="102" t="s">
        <v>1272</v>
      </c>
      <c r="B3345" s="102" t="s">
        <v>1282</v>
      </c>
      <c r="C3345" s="230">
        <v>45932.656944444447</v>
      </c>
      <c r="D3345" s="230">
        <v>45932.656944444447</v>
      </c>
      <c r="E3345" s="230">
        <v>45932.686805555553</v>
      </c>
      <c r="F3345" s="224">
        <f t="shared" si="54"/>
        <v>2.9861111106583849E-2</v>
      </c>
      <c r="G3345" s="1" t="s">
        <v>637</v>
      </c>
      <c r="H3345" s="225" t="s">
        <v>644</v>
      </c>
      <c r="I3345" s="1" t="s">
        <v>645</v>
      </c>
      <c r="J3345" s="1" t="s">
        <v>646</v>
      </c>
      <c r="K3345" s="1" t="s">
        <v>1120</v>
      </c>
      <c r="L3345" s="1" t="s">
        <v>957</v>
      </c>
      <c r="M3345" s="28" t="s">
        <v>1090</v>
      </c>
      <c r="N3345" s="28" t="s">
        <v>1090</v>
      </c>
      <c r="O3345" s="299"/>
    </row>
    <row r="3346" spans="1:15">
      <c r="A3346" s="102" t="s">
        <v>1272</v>
      </c>
      <c r="B3346" s="102" t="s">
        <v>1283</v>
      </c>
      <c r="C3346" s="230">
        <v>45932.656944444447</v>
      </c>
      <c r="D3346" s="230">
        <v>45932.656944444447</v>
      </c>
      <c r="E3346" s="230">
        <v>45932.686805555553</v>
      </c>
      <c r="F3346" s="224">
        <f t="shared" si="54"/>
        <v>2.9861111106583849E-2</v>
      </c>
      <c r="G3346" s="1" t="s">
        <v>637</v>
      </c>
      <c r="H3346" s="225" t="s">
        <v>644</v>
      </c>
      <c r="I3346" s="1" t="s">
        <v>645</v>
      </c>
      <c r="J3346" s="1" t="s">
        <v>646</v>
      </c>
      <c r="K3346" s="1" t="s">
        <v>1120</v>
      </c>
      <c r="L3346" s="1" t="s">
        <v>957</v>
      </c>
      <c r="M3346" s="28" t="s">
        <v>1090</v>
      </c>
      <c r="N3346" s="28" t="s">
        <v>1090</v>
      </c>
      <c r="O3346" s="299"/>
    </row>
    <row r="3347" spans="1:15">
      <c r="A3347" s="102" t="s">
        <v>1272</v>
      </c>
      <c r="B3347" s="102" t="s">
        <v>1284</v>
      </c>
      <c r="C3347" s="230">
        <v>45932.656944444447</v>
      </c>
      <c r="D3347" s="230">
        <v>45932.656944444447</v>
      </c>
      <c r="E3347" s="230">
        <v>45932.686805555553</v>
      </c>
      <c r="F3347" s="224">
        <f t="shared" si="54"/>
        <v>2.9861111106583849E-2</v>
      </c>
      <c r="G3347" s="1" t="s">
        <v>637</v>
      </c>
      <c r="H3347" s="225" t="s">
        <v>644</v>
      </c>
      <c r="I3347" s="1" t="s">
        <v>645</v>
      </c>
      <c r="J3347" s="1" t="s">
        <v>646</v>
      </c>
      <c r="K3347" s="1" t="s">
        <v>1120</v>
      </c>
      <c r="L3347" s="1" t="s">
        <v>957</v>
      </c>
      <c r="M3347" s="28" t="s">
        <v>1090</v>
      </c>
      <c r="N3347" s="28" t="s">
        <v>1090</v>
      </c>
      <c r="O3347" s="299"/>
    </row>
    <row r="3348" spans="1:15">
      <c r="A3348" s="1" t="s">
        <v>941</v>
      </c>
      <c r="B3348" s="1" t="s">
        <v>942</v>
      </c>
      <c r="C3348" s="230">
        <v>45933.36041666667</v>
      </c>
      <c r="D3348" s="230">
        <v>45933.36041666667</v>
      </c>
      <c r="E3348" s="230">
        <v>45933.394444444442</v>
      </c>
      <c r="F3348" s="300">
        <f t="shared" si="54"/>
        <v>3.4027777772280388E-2</v>
      </c>
      <c r="G3348" s="1" t="s">
        <v>637</v>
      </c>
      <c r="H3348" s="225" t="s">
        <v>644</v>
      </c>
      <c r="I3348" s="1" t="s">
        <v>645</v>
      </c>
      <c r="J3348" s="1" t="s">
        <v>646</v>
      </c>
      <c r="K3348" s="1" t="s">
        <v>1120</v>
      </c>
      <c r="L3348" s="1" t="s">
        <v>957</v>
      </c>
      <c r="M3348" s="28" t="s">
        <v>1090</v>
      </c>
      <c r="N3348" s="28" t="s">
        <v>1090</v>
      </c>
      <c r="O3348" s="299"/>
    </row>
    <row r="3349" spans="1:15">
      <c r="A3349" s="1" t="s">
        <v>1204</v>
      </c>
      <c r="B3349" s="1" t="s">
        <v>651</v>
      </c>
      <c r="C3349" s="230">
        <v>45933.415972222225</v>
      </c>
      <c r="D3349" s="230">
        <v>45933.415972222225</v>
      </c>
      <c r="E3349" s="294"/>
      <c r="F3349" s="300">
        <f t="shared" si="54"/>
        <v>-45933.415972222225</v>
      </c>
      <c r="G3349" s="1" t="s">
        <v>613</v>
      </c>
      <c r="I3349" s="1" t="s">
        <v>614</v>
      </c>
      <c r="J3349" s="1" t="s">
        <v>615</v>
      </c>
      <c r="K3349" s="1" t="s">
        <v>1366</v>
      </c>
      <c r="L3349" s="1" t="s">
        <v>617</v>
      </c>
      <c r="M3349" s="241" t="s">
        <v>656</v>
      </c>
      <c r="N3349" s="28" t="s">
        <v>1350</v>
      </c>
    </row>
    <row r="3350" spans="1:15">
      <c r="A3350" s="1" t="s">
        <v>1204</v>
      </c>
      <c r="B3350" s="1" t="s">
        <v>658</v>
      </c>
      <c r="C3350" s="230">
        <v>45933.415972222225</v>
      </c>
      <c r="D3350" s="230">
        <v>45933.415972222225</v>
      </c>
      <c r="E3350" s="294"/>
      <c r="F3350" s="300">
        <f t="shared" si="54"/>
        <v>-45933.415972222225</v>
      </c>
      <c r="G3350" s="1" t="s">
        <v>613</v>
      </c>
      <c r="I3350" s="1" t="s">
        <v>614</v>
      </c>
      <c r="J3350" s="1" t="s">
        <v>615</v>
      </c>
      <c r="K3350" s="1" t="s">
        <v>1366</v>
      </c>
      <c r="L3350" s="1" t="s">
        <v>617</v>
      </c>
      <c r="M3350" s="241" t="s">
        <v>656</v>
      </c>
      <c r="N3350" s="28" t="s">
        <v>1350</v>
      </c>
    </row>
    <row r="3351" spans="1:15">
      <c r="A3351" s="1" t="s">
        <v>1204</v>
      </c>
      <c r="B3351" s="1" t="s">
        <v>622</v>
      </c>
      <c r="C3351" s="230">
        <v>45933.415972222225</v>
      </c>
      <c r="D3351" s="230">
        <v>45933.415972222225</v>
      </c>
      <c r="E3351" s="294"/>
      <c r="F3351" s="300">
        <f t="shared" si="54"/>
        <v>-45933.415972222225</v>
      </c>
      <c r="G3351" s="1" t="s">
        <v>613</v>
      </c>
      <c r="I3351" s="1" t="s">
        <v>614</v>
      </c>
      <c r="J3351" s="1" t="s">
        <v>615</v>
      </c>
      <c r="K3351" s="1" t="s">
        <v>1366</v>
      </c>
      <c r="L3351" s="1" t="s">
        <v>617</v>
      </c>
      <c r="M3351" s="241" t="s">
        <v>656</v>
      </c>
      <c r="N3351" s="28" t="s">
        <v>1350</v>
      </c>
    </row>
    <row r="3352" spans="1:15">
      <c r="A3352" s="1" t="s">
        <v>1204</v>
      </c>
      <c r="B3352" s="1" t="s">
        <v>612</v>
      </c>
      <c r="C3352" s="230">
        <v>45933.415972222225</v>
      </c>
      <c r="D3352" s="230">
        <v>45933.415972222225</v>
      </c>
      <c r="E3352" s="294"/>
      <c r="F3352" s="300">
        <f t="shared" si="54"/>
        <v>-45933.415972222225</v>
      </c>
      <c r="G3352" s="1" t="s">
        <v>613</v>
      </c>
      <c r="I3352" s="1" t="s">
        <v>614</v>
      </c>
      <c r="J3352" s="1" t="s">
        <v>615</v>
      </c>
      <c r="K3352" s="1" t="s">
        <v>1366</v>
      </c>
      <c r="L3352" s="1" t="s">
        <v>617</v>
      </c>
      <c r="M3352" s="241" t="s">
        <v>656</v>
      </c>
      <c r="N3352" s="28" t="s">
        <v>1350</v>
      </c>
    </row>
    <row r="3353" spans="1:15">
      <c r="A3353" s="1" t="s">
        <v>1204</v>
      </c>
      <c r="B3353" s="1" t="s">
        <v>651</v>
      </c>
      <c r="C3353" s="230">
        <v>45933.415972222225</v>
      </c>
      <c r="D3353" s="230">
        <v>45933.415972222225</v>
      </c>
      <c r="E3353" s="230">
        <v>45933.645833333336</v>
      </c>
      <c r="F3353" s="300">
        <f t="shared" si="54"/>
        <v>0.22986111111094942</v>
      </c>
      <c r="G3353" s="1" t="s">
        <v>613</v>
      </c>
      <c r="I3353" s="1" t="s">
        <v>598</v>
      </c>
      <c r="J3353" s="1" t="s">
        <v>598</v>
      </c>
      <c r="K3353" s="1" t="s">
        <v>1380</v>
      </c>
      <c r="L3353" s="1" t="s">
        <v>617</v>
      </c>
      <c r="M3353" s="241" t="s">
        <v>656</v>
      </c>
      <c r="N3353" s="246" t="s">
        <v>1381</v>
      </c>
    </row>
    <row r="3354" spans="1:15">
      <c r="A3354" s="1" t="s">
        <v>1204</v>
      </c>
      <c r="B3354" s="1" t="s">
        <v>658</v>
      </c>
      <c r="C3354" s="230">
        <v>45933.415972222225</v>
      </c>
      <c r="D3354" s="230">
        <v>45933.415972222225</v>
      </c>
      <c r="E3354" s="230">
        <v>45933.645833333336</v>
      </c>
      <c r="F3354" s="300">
        <f t="shared" si="54"/>
        <v>0.22986111111094942</v>
      </c>
      <c r="G3354" s="1" t="s">
        <v>613</v>
      </c>
      <c r="I3354" s="1" t="s">
        <v>598</v>
      </c>
      <c r="J3354" s="1" t="s">
        <v>598</v>
      </c>
      <c r="K3354" s="1" t="s">
        <v>1380</v>
      </c>
      <c r="L3354" s="1" t="s">
        <v>617</v>
      </c>
      <c r="M3354" s="241" t="s">
        <v>656</v>
      </c>
      <c r="N3354" s="246" t="s">
        <v>1381</v>
      </c>
    </row>
    <row r="3355" spans="1:15">
      <c r="A3355" s="1" t="s">
        <v>1204</v>
      </c>
      <c r="B3355" s="1" t="s">
        <v>622</v>
      </c>
      <c r="C3355" s="230">
        <v>45933.415972222225</v>
      </c>
      <c r="D3355" s="230">
        <v>45933.415972222225</v>
      </c>
      <c r="E3355" s="230">
        <v>45933.645833333336</v>
      </c>
      <c r="F3355" s="300">
        <f t="shared" si="54"/>
        <v>0.22986111111094942</v>
      </c>
      <c r="G3355" s="1" t="s">
        <v>613</v>
      </c>
      <c r="I3355" s="1" t="s">
        <v>598</v>
      </c>
      <c r="J3355" s="1" t="s">
        <v>598</v>
      </c>
      <c r="K3355" s="1" t="s">
        <v>1380</v>
      </c>
      <c r="L3355" s="1" t="s">
        <v>617</v>
      </c>
      <c r="M3355" s="241" t="s">
        <v>656</v>
      </c>
      <c r="N3355" s="246" t="s">
        <v>1381</v>
      </c>
    </row>
    <row r="3356" spans="1:15">
      <c r="A3356" s="1" t="s">
        <v>1204</v>
      </c>
      <c r="B3356" s="1" t="s">
        <v>612</v>
      </c>
      <c r="C3356" s="230">
        <v>45933.415972222225</v>
      </c>
      <c r="D3356" s="230">
        <v>45933.415972222225</v>
      </c>
      <c r="E3356" s="230">
        <v>45933.645833333336</v>
      </c>
      <c r="F3356" s="300">
        <f t="shared" si="54"/>
        <v>0.22986111111094942</v>
      </c>
      <c r="G3356" s="1" t="s">
        <v>613</v>
      </c>
      <c r="I3356" s="1" t="s">
        <v>598</v>
      </c>
      <c r="J3356" s="1" t="s">
        <v>598</v>
      </c>
      <c r="K3356" s="1" t="s">
        <v>1380</v>
      </c>
      <c r="L3356" s="1" t="s">
        <v>617</v>
      </c>
      <c r="M3356" s="241" t="s">
        <v>656</v>
      </c>
      <c r="N3356" s="246" t="s">
        <v>1381</v>
      </c>
    </row>
    <row r="3357" spans="1:15">
      <c r="A3357" s="225" t="s">
        <v>704</v>
      </c>
      <c r="B3357" s="28" t="s">
        <v>651</v>
      </c>
      <c r="C3357" s="230">
        <v>45933.554166666669</v>
      </c>
      <c r="D3357" s="230">
        <v>45933.554166666669</v>
      </c>
      <c r="E3357" s="230">
        <v>45933.597222222219</v>
      </c>
      <c r="F3357" s="300">
        <f t="shared" si="54"/>
        <v>4.3055555550381541E-2</v>
      </c>
      <c r="G3357" s="1" t="s">
        <v>637</v>
      </c>
      <c r="H3357" s="225" t="s">
        <v>644</v>
      </c>
      <c r="I3357" s="1" t="s">
        <v>645</v>
      </c>
      <c r="J3357" s="1" t="s">
        <v>646</v>
      </c>
      <c r="K3357" s="1" t="s">
        <v>1378</v>
      </c>
      <c r="L3357" s="1" t="s">
        <v>957</v>
      </c>
      <c r="M3357" s="241" t="s">
        <v>618</v>
      </c>
      <c r="N3357" s="28" t="s">
        <v>1379</v>
      </c>
    </row>
    <row r="3358" spans="1:15">
      <c r="A3358" s="225" t="s">
        <v>704</v>
      </c>
      <c r="B3358" s="28" t="s">
        <v>622</v>
      </c>
      <c r="C3358" s="230">
        <v>45933.554166666669</v>
      </c>
      <c r="D3358" s="230">
        <v>45933.554166666669</v>
      </c>
      <c r="E3358" s="230">
        <v>45933.597222222219</v>
      </c>
      <c r="F3358" s="300">
        <f t="shared" si="54"/>
        <v>4.3055555550381541E-2</v>
      </c>
      <c r="G3358" s="1" t="s">
        <v>637</v>
      </c>
      <c r="H3358" s="225" t="s">
        <v>644</v>
      </c>
      <c r="I3358" s="1" t="s">
        <v>645</v>
      </c>
      <c r="J3358" s="1" t="s">
        <v>646</v>
      </c>
      <c r="K3358" s="1" t="s">
        <v>1378</v>
      </c>
      <c r="L3358" s="1" t="s">
        <v>957</v>
      </c>
      <c r="M3358" s="241" t="s">
        <v>618</v>
      </c>
      <c r="N3358" s="28" t="s">
        <v>1379</v>
      </c>
    </row>
    <row r="3359" spans="1:15">
      <c r="A3359" s="225" t="s">
        <v>704</v>
      </c>
      <c r="B3359" s="28" t="s">
        <v>658</v>
      </c>
      <c r="C3359" s="230">
        <v>45933.554166666669</v>
      </c>
      <c r="D3359" s="230">
        <v>45933.554166666669</v>
      </c>
      <c r="E3359" s="230">
        <v>45933.597222222219</v>
      </c>
      <c r="F3359" s="300">
        <f t="shared" si="54"/>
        <v>4.3055555550381541E-2</v>
      </c>
      <c r="G3359" s="1" t="s">
        <v>637</v>
      </c>
      <c r="H3359" s="225" t="s">
        <v>644</v>
      </c>
      <c r="I3359" s="1" t="s">
        <v>645</v>
      </c>
      <c r="J3359" s="1" t="s">
        <v>646</v>
      </c>
      <c r="K3359" s="1" t="s">
        <v>1378</v>
      </c>
      <c r="L3359" s="1" t="s">
        <v>957</v>
      </c>
      <c r="M3359" s="241" t="s">
        <v>618</v>
      </c>
      <c r="N3359" s="28" t="s">
        <v>1379</v>
      </c>
    </row>
    <row r="3360" spans="1:15">
      <c r="A3360" s="225" t="s">
        <v>704</v>
      </c>
      <c r="B3360" s="28" t="s">
        <v>612</v>
      </c>
      <c r="C3360" s="230">
        <v>45933.554166666669</v>
      </c>
      <c r="D3360" s="230">
        <v>45933.554166666669</v>
      </c>
      <c r="E3360" s="230">
        <v>45933.597222222219</v>
      </c>
      <c r="F3360" s="300">
        <f t="shared" si="54"/>
        <v>4.3055555550381541E-2</v>
      </c>
      <c r="G3360" s="1" t="s">
        <v>637</v>
      </c>
      <c r="H3360" s="225" t="s">
        <v>644</v>
      </c>
      <c r="I3360" s="1" t="s">
        <v>645</v>
      </c>
      <c r="J3360" s="1" t="s">
        <v>646</v>
      </c>
      <c r="K3360" s="1" t="s">
        <v>1378</v>
      </c>
      <c r="L3360" s="1" t="s">
        <v>957</v>
      </c>
      <c r="M3360" s="241" t="s">
        <v>618</v>
      </c>
      <c r="N3360" s="28" t="s">
        <v>1379</v>
      </c>
    </row>
    <row r="3361" spans="1:14">
      <c r="A3361" s="225" t="s">
        <v>855</v>
      </c>
      <c r="B3361" s="28" t="s">
        <v>622</v>
      </c>
      <c r="C3361" s="230">
        <v>45933.554166666669</v>
      </c>
      <c r="D3361" s="230">
        <v>45933.554166666669</v>
      </c>
      <c r="E3361" s="230">
        <v>45933.597222222219</v>
      </c>
      <c r="F3361" s="300">
        <f t="shared" si="54"/>
        <v>4.3055555550381541E-2</v>
      </c>
      <c r="G3361" s="1" t="s">
        <v>637</v>
      </c>
      <c r="H3361" s="225" t="s">
        <v>644</v>
      </c>
      <c r="I3361" s="1" t="s">
        <v>645</v>
      </c>
      <c r="J3361" s="1" t="s">
        <v>646</v>
      </c>
      <c r="K3361" s="1" t="s">
        <v>1378</v>
      </c>
      <c r="L3361" s="1" t="s">
        <v>957</v>
      </c>
      <c r="M3361" s="241" t="s">
        <v>618</v>
      </c>
      <c r="N3361" s="28" t="s">
        <v>1379</v>
      </c>
    </row>
    <row r="3362" spans="1:14">
      <c r="A3362" s="225" t="s">
        <v>855</v>
      </c>
      <c r="B3362" s="28" t="s">
        <v>658</v>
      </c>
      <c r="C3362" s="230">
        <v>45933.554166666669</v>
      </c>
      <c r="D3362" s="230">
        <v>45933.554166666669</v>
      </c>
      <c r="E3362" s="230">
        <v>45933.597222222219</v>
      </c>
      <c r="F3362" s="300">
        <f t="shared" si="54"/>
        <v>4.3055555550381541E-2</v>
      </c>
      <c r="G3362" s="1" t="s">
        <v>637</v>
      </c>
      <c r="H3362" s="225" t="s">
        <v>644</v>
      </c>
      <c r="I3362" s="1" t="s">
        <v>645</v>
      </c>
      <c r="J3362" s="1" t="s">
        <v>646</v>
      </c>
      <c r="K3362" s="1" t="s">
        <v>1378</v>
      </c>
      <c r="L3362" s="1" t="s">
        <v>957</v>
      </c>
      <c r="M3362" s="241" t="s">
        <v>618</v>
      </c>
      <c r="N3362" s="28" t="s">
        <v>1379</v>
      </c>
    </row>
    <row r="3363" spans="1:14">
      <c r="A3363" s="225" t="s">
        <v>855</v>
      </c>
      <c r="B3363" s="28" t="s">
        <v>651</v>
      </c>
      <c r="C3363" s="230">
        <v>45933.554166666669</v>
      </c>
      <c r="D3363" s="230">
        <v>45933.554166666669</v>
      </c>
      <c r="E3363" s="230">
        <v>45933.597222222219</v>
      </c>
      <c r="F3363" s="300">
        <f t="shared" si="54"/>
        <v>4.3055555550381541E-2</v>
      </c>
      <c r="G3363" s="1" t="s">
        <v>637</v>
      </c>
      <c r="H3363" s="225" t="s">
        <v>644</v>
      </c>
      <c r="I3363" s="1" t="s">
        <v>645</v>
      </c>
      <c r="J3363" s="1" t="s">
        <v>646</v>
      </c>
      <c r="K3363" s="1" t="s">
        <v>1378</v>
      </c>
      <c r="L3363" s="1" t="s">
        <v>957</v>
      </c>
      <c r="M3363" s="241" t="s">
        <v>618</v>
      </c>
      <c r="N3363" s="28" t="s">
        <v>1379</v>
      </c>
    </row>
    <row r="3364" spans="1:14">
      <c r="A3364" s="225" t="s">
        <v>855</v>
      </c>
      <c r="B3364" s="28" t="s">
        <v>612</v>
      </c>
      <c r="C3364" s="230">
        <v>45933.554166666669</v>
      </c>
      <c r="D3364" s="230">
        <v>45933.554166666669</v>
      </c>
      <c r="E3364" s="230">
        <v>45933.597222222219</v>
      </c>
      <c r="F3364" s="300">
        <f t="shared" si="54"/>
        <v>4.3055555550381541E-2</v>
      </c>
      <c r="G3364" s="1" t="s">
        <v>637</v>
      </c>
      <c r="H3364" s="225" t="s">
        <v>644</v>
      </c>
      <c r="I3364" s="1" t="s">
        <v>645</v>
      </c>
      <c r="J3364" s="1" t="s">
        <v>646</v>
      </c>
      <c r="K3364" s="1" t="s">
        <v>1378</v>
      </c>
      <c r="L3364" s="1" t="s">
        <v>957</v>
      </c>
      <c r="M3364" s="241" t="s">
        <v>618</v>
      </c>
      <c r="N3364" s="28" t="s">
        <v>1379</v>
      </c>
    </row>
    <row r="3365" spans="1:14">
      <c r="A3365" s="225" t="s">
        <v>856</v>
      </c>
      <c r="B3365" s="28" t="s">
        <v>658</v>
      </c>
      <c r="C3365" s="230">
        <v>45933.554166666669</v>
      </c>
      <c r="D3365" s="230">
        <v>45933.554166666669</v>
      </c>
      <c r="E3365" s="230">
        <v>45933.597222222219</v>
      </c>
      <c r="F3365" s="300">
        <f t="shared" si="54"/>
        <v>4.3055555550381541E-2</v>
      </c>
      <c r="G3365" s="1" t="s">
        <v>637</v>
      </c>
      <c r="H3365" s="225" t="s">
        <v>644</v>
      </c>
      <c r="I3365" s="1" t="s">
        <v>645</v>
      </c>
      <c r="J3365" s="1" t="s">
        <v>646</v>
      </c>
      <c r="K3365" s="1" t="s">
        <v>1378</v>
      </c>
      <c r="L3365" s="1" t="s">
        <v>957</v>
      </c>
      <c r="M3365" s="241" t="s">
        <v>618</v>
      </c>
      <c r="N3365" s="28" t="s">
        <v>1379</v>
      </c>
    </row>
    <row r="3366" spans="1:14">
      <c r="A3366" s="225" t="s">
        <v>856</v>
      </c>
      <c r="B3366" s="28" t="s">
        <v>651</v>
      </c>
      <c r="C3366" s="230">
        <v>45933.554166666669</v>
      </c>
      <c r="D3366" s="230">
        <v>45933.554166666669</v>
      </c>
      <c r="E3366" s="230">
        <v>45933.597222222219</v>
      </c>
      <c r="F3366" s="300">
        <f t="shared" si="54"/>
        <v>4.3055555550381541E-2</v>
      </c>
      <c r="G3366" s="1" t="s">
        <v>637</v>
      </c>
      <c r="H3366" s="225" t="s">
        <v>644</v>
      </c>
      <c r="I3366" s="1" t="s">
        <v>645</v>
      </c>
      <c r="J3366" s="1" t="s">
        <v>646</v>
      </c>
      <c r="K3366" s="1" t="s">
        <v>1378</v>
      </c>
      <c r="L3366" s="1" t="s">
        <v>957</v>
      </c>
      <c r="M3366" s="241" t="s">
        <v>618</v>
      </c>
      <c r="N3366" s="28" t="s">
        <v>1379</v>
      </c>
    </row>
    <row r="3367" spans="1:14">
      <c r="A3367" s="225" t="s">
        <v>857</v>
      </c>
      <c r="B3367" s="28" t="s">
        <v>658</v>
      </c>
      <c r="C3367" s="230">
        <v>45933.554166666669</v>
      </c>
      <c r="D3367" s="230">
        <v>45933.554166666669</v>
      </c>
      <c r="E3367" s="230">
        <v>45933.597222222219</v>
      </c>
      <c r="F3367" s="300">
        <f t="shared" si="54"/>
        <v>4.3055555550381541E-2</v>
      </c>
      <c r="G3367" s="1" t="s">
        <v>637</v>
      </c>
      <c r="H3367" s="225" t="s">
        <v>644</v>
      </c>
      <c r="I3367" s="1" t="s">
        <v>645</v>
      </c>
      <c r="J3367" s="1" t="s">
        <v>646</v>
      </c>
      <c r="K3367" s="1" t="s">
        <v>1378</v>
      </c>
      <c r="L3367" s="1" t="s">
        <v>957</v>
      </c>
      <c r="M3367" s="241" t="s">
        <v>618</v>
      </c>
      <c r="N3367" s="28" t="s">
        <v>1379</v>
      </c>
    </row>
    <row r="3368" spans="1:14">
      <c r="A3368" s="225" t="s">
        <v>857</v>
      </c>
      <c r="B3368" s="28" t="s">
        <v>651</v>
      </c>
      <c r="C3368" s="230">
        <v>45933.554166666669</v>
      </c>
      <c r="D3368" s="230">
        <v>45933.554166666669</v>
      </c>
      <c r="E3368" s="230">
        <v>45933.597222222219</v>
      </c>
      <c r="F3368" s="300">
        <f t="shared" si="54"/>
        <v>4.3055555550381541E-2</v>
      </c>
      <c r="G3368" s="1" t="s">
        <v>637</v>
      </c>
      <c r="H3368" s="225" t="s">
        <v>644</v>
      </c>
      <c r="I3368" s="1" t="s">
        <v>645</v>
      </c>
      <c r="J3368" s="1" t="s">
        <v>646</v>
      </c>
      <c r="K3368" s="1" t="s">
        <v>1378</v>
      </c>
      <c r="L3368" s="1" t="s">
        <v>957</v>
      </c>
      <c r="M3368" s="241" t="s">
        <v>618</v>
      </c>
      <c r="N3368" s="28" t="s">
        <v>1379</v>
      </c>
    </row>
    <row r="3369" spans="1:14">
      <c r="A3369" s="225" t="s">
        <v>857</v>
      </c>
      <c r="B3369" s="28" t="s">
        <v>659</v>
      </c>
      <c r="C3369" s="230">
        <v>45933.554166666669</v>
      </c>
      <c r="D3369" s="230">
        <v>45933.554166666669</v>
      </c>
      <c r="E3369" s="230">
        <v>45933.597222222219</v>
      </c>
      <c r="F3369" s="300">
        <f t="shared" si="54"/>
        <v>4.3055555550381541E-2</v>
      </c>
      <c r="G3369" s="1" t="s">
        <v>637</v>
      </c>
      <c r="H3369" s="225" t="s">
        <v>644</v>
      </c>
      <c r="I3369" s="1" t="s">
        <v>645</v>
      </c>
      <c r="J3369" s="1" t="s">
        <v>646</v>
      </c>
      <c r="K3369" s="1" t="s">
        <v>1378</v>
      </c>
      <c r="L3369" s="1" t="s">
        <v>957</v>
      </c>
      <c r="M3369" s="241" t="s">
        <v>618</v>
      </c>
      <c r="N3369" s="28" t="s">
        <v>1379</v>
      </c>
    </row>
    <row r="3370" spans="1:14">
      <c r="A3370" s="225" t="s">
        <v>857</v>
      </c>
      <c r="B3370" s="28" t="s">
        <v>622</v>
      </c>
      <c r="C3370" s="230">
        <v>45933.554166666669</v>
      </c>
      <c r="D3370" s="230">
        <v>45933.554166666669</v>
      </c>
      <c r="E3370" s="230">
        <v>45933.597222222219</v>
      </c>
      <c r="F3370" s="300">
        <f t="shared" si="54"/>
        <v>4.3055555550381541E-2</v>
      </c>
      <c r="G3370" s="1" t="s">
        <v>637</v>
      </c>
      <c r="H3370" s="225" t="s">
        <v>644</v>
      </c>
      <c r="I3370" s="1" t="s">
        <v>645</v>
      </c>
      <c r="J3370" s="1" t="s">
        <v>646</v>
      </c>
      <c r="K3370" s="1" t="s">
        <v>1378</v>
      </c>
      <c r="L3370" s="1" t="s">
        <v>957</v>
      </c>
      <c r="M3370" s="241" t="s">
        <v>618</v>
      </c>
      <c r="N3370" s="28" t="s">
        <v>1379</v>
      </c>
    </row>
    <row r="3371" spans="1:14">
      <c r="A3371" s="225" t="s">
        <v>860</v>
      </c>
      <c r="B3371" s="28" t="s">
        <v>658</v>
      </c>
      <c r="C3371" s="230">
        <v>45933.554166666669</v>
      </c>
      <c r="D3371" s="230">
        <v>45933.554166666669</v>
      </c>
      <c r="E3371" s="230">
        <v>45933.597222222219</v>
      </c>
      <c r="F3371" s="300">
        <f t="shared" si="54"/>
        <v>4.3055555550381541E-2</v>
      </c>
      <c r="G3371" s="1" t="s">
        <v>637</v>
      </c>
      <c r="H3371" s="225" t="s">
        <v>644</v>
      </c>
      <c r="I3371" s="1" t="s">
        <v>645</v>
      </c>
      <c r="J3371" s="1" t="s">
        <v>646</v>
      </c>
      <c r="K3371" s="1" t="s">
        <v>1378</v>
      </c>
      <c r="L3371" s="1" t="s">
        <v>957</v>
      </c>
      <c r="M3371" s="241" t="s">
        <v>618</v>
      </c>
      <c r="N3371" s="28" t="s">
        <v>1379</v>
      </c>
    </row>
    <row r="3372" spans="1:14">
      <c r="A3372" s="225" t="s">
        <v>860</v>
      </c>
      <c r="B3372" s="28" t="s">
        <v>651</v>
      </c>
      <c r="C3372" s="230">
        <v>45933.554166666669</v>
      </c>
      <c r="D3372" s="230">
        <v>45933.554166666669</v>
      </c>
      <c r="E3372" s="230">
        <v>45933.597222222219</v>
      </c>
      <c r="F3372" s="300">
        <f t="shared" si="54"/>
        <v>4.3055555550381541E-2</v>
      </c>
      <c r="G3372" s="1" t="s">
        <v>637</v>
      </c>
      <c r="H3372" s="225" t="s">
        <v>644</v>
      </c>
      <c r="I3372" s="1" t="s">
        <v>645</v>
      </c>
      <c r="J3372" s="1" t="s">
        <v>646</v>
      </c>
      <c r="K3372" s="1" t="s">
        <v>1378</v>
      </c>
      <c r="L3372" s="1" t="s">
        <v>957</v>
      </c>
      <c r="M3372" s="241" t="s">
        <v>618</v>
      </c>
      <c r="N3372" s="28" t="s">
        <v>1379</v>
      </c>
    </row>
    <row r="3373" spans="1:14">
      <c r="A3373" s="225" t="s">
        <v>860</v>
      </c>
      <c r="B3373" s="28" t="s">
        <v>659</v>
      </c>
      <c r="C3373" s="230">
        <v>45933.554166666669</v>
      </c>
      <c r="D3373" s="230">
        <v>45933.554166666669</v>
      </c>
      <c r="E3373" s="230">
        <v>45933.597222222219</v>
      </c>
      <c r="F3373" s="300">
        <f t="shared" si="54"/>
        <v>4.3055555550381541E-2</v>
      </c>
      <c r="G3373" s="1" t="s">
        <v>637</v>
      </c>
      <c r="H3373" s="225" t="s">
        <v>644</v>
      </c>
      <c r="I3373" s="1" t="s">
        <v>645</v>
      </c>
      <c r="J3373" s="1" t="s">
        <v>646</v>
      </c>
      <c r="K3373" s="1" t="s">
        <v>1378</v>
      </c>
      <c r="L3373" s="1" t="s">
        <v>957</v>
      </c>
      <c r="M3373" s="241" t="s">
        <v>618</v>
      </c>
      <c r="N3373" s="28" t="s">
        <v>1379</v>
      </c>
    </row>
    <row r="3374" spans="1:14">
      <c r="A3374" s="225" t="s">
        <v>860</v>
      </c>
      <c r="B3374" s="28" t="s">
        <v>622</v>
      </c>
      <c r="C3374" s="230">
        <v>45933.554166666669</v>
      </c>
      <c r="D3374" s="230">
        <v>45933.554166666669</v>
      </c>
      <c r="E3374" s="230">
        <v>45933.597222222219</v>
      </c>
      <c r="F3374" s="300">
        <f t="shared" ref="F3374:F3437" si="55">E3374-D3374</f>
        <v>4.3055555550381541E-2</v>
      </c>
      <c r="G3374" s="1" t="s">
        <v>637</v>
      </c>
      <c r="H3374" s="225" t="s">
        <v>644</v>
      </c>
      <c r="I3374" s="1" t="s">
        <v>645</v>
      </c>
      <c r="J3374" s="1" t="s">
        <v>646</v>
      </c>
      <c r="K3374" s="1" t="s">
        <v>1378</v>
      </c>
      <c r="L3374" s="1" t="s">
        <v>957</v>
      </c>
      <c r="M3374" s="241" t="s">
        <v>618</v>
      </c>
      <c r="N3374" s="28" t="s">
        <v>1379</v>
      </c>
    </row>
    <row r="3375" spans="1:14">
      <c r="A3375" s="225" t="s">
        <v>861</v>
      </c>
      <c r="B3375" s="28" t="s">
        <v>658</v>
      </c>
      <c r="C3375" s="230">
        <v>45933.554166666669</v>
      </c>
      <c r="D3375" s="230">
        <v>45933.554166666669</v>
      </c>
      <c r="E3375" s="230">
        <v>45933.597222222219</v>
      </c>
      <c r="F3375" s="300">
        <f t="shared" si="55"/>
        <v>4.3055555550381541E-2</v>
      </c>
      <c r="G3375" s="1" t="s">
        <v>637</v>
      </c>
      <c r="H3375" s="225" t="s">
        <v>644</v>
      </c>
      <c r="I3375" s="1" t="s">
        <v>645</v>
      </c>
      <c r="J3375" s="1" t="s">
        <v>646</v>
      </c>
      <c r="K3375" s="1" t="s">
        <v>1378</v>
      </c>
      <c r="L3375" s="1" t="s">
        <v>957</v>
      </c>
      <c r="M3375" s="241" t="s">
        <v>618</v>
      </c>
      <c r="N3375" s="28" t="s">
        <v>1379</v>
      </c>
    </row>
    <row r="3376" spans="1:14">
      <c r="A3376" s="225" t="s">
        <v>861</v>
      </c>
      <c r="B3376" s="28" t="s">
        <v>651</v>
      </c>
      <c r="C3376" s="230">
        <v>45933.554166666669</v>
      </c>
      <c r="D3376" s="230">
        <v>45933.554166666669</v>
      </c>
      <c r="E3376" s="230">
        <v>45933.597222222219</v>
      </c>
      <c r="F3376" s="300">
        <f t="shared" si="55"/>
        <v>4.3055555550381541E-2</v>
      </c>
      <c r="G3376" s="1" t="s">
        <v>637</v>
      </c>
      <c r="H3376" s="225" t="s">
        <v>644</v>
      </c>
      <c r="I3376" s="1" t="s">
        <v>645</v>
      </c>
      <c r="J3376" s="1" t="s">
        <v>646</v>
      </c>
      <c r="K3376" s="1" t="s">
        <v>1378</v>
      </c>
      <c r="L3376" s="1" t="s">
        <v>957</v>
      </c>
      <c r="M3376" s="241" t="s">
        <v>618</v>
      </c>
      <c r="N3376" s="28" t="s">
        <v>1379</v>
      </c>
    </row>
    <row r="3377" spans="1:14">
      <c r="A3377" s="1" t="s">
        <v>1263</v>
      </c>
      <c r="B3377" s="1" t="s">
        <v>651</v>
      </c>
      <c r="C3377" s="230">
        <v>45933.629861111112</v>
      </c>
      <c r="D3377" s="230">
        <v>45933.629861111112</v>
      </c>
      <c r="E3377" s="230">
        <v>45933.642361111109</v>
      </c>
      <c r="F3377" s="300">
        <f t="shared" si="55"/>
        <v>1.2499999997089617E-2</v>
      </c>
      <c r="G3377" s="1" t="s">
        <v>613</v>
      </c>
      <c r="I3377" s="1" t="s">
        <v>614</v>
      </c>
      <c r="J3377" s="1" t="s">
        <v>615</v>
      </c>
      <c r="K3377" s="1" t="s">
        <v>1382</v>
      </c>
      <c r="L3377" s="1" t="s">
        <v>617</v>
      </c>
      <c r="M3377" s="241" t="s">
        <v>656</v>
      </c>
      <c r="N3377" s="246" t="s">
        <v>1383</v>
      </c>
    </row>
    <row r="3378" spans="1:14">
      <c r="A3378" s="1" t="s">
        <v>1263</v>
      </c>
      <c r="B3378" s="1" t="s">
        <v>658</v>
      </c>
      <c r="C3378" s="230">
        <v>45933.629861111112</v>
      </c>
      <c r="D3378" s="230">
        <v>45933.629861111112</v>
      </c>
      <c r="E3378" s="230">
        <v>45933.642361111109</v>
      </c>
      <c r="F3378" s="300">
        <f t="shared" si="55"/>
        <v>1.2499999997089617E-2</v>
      </c>
      <c r="G3378" s="1" t="s">
        <v>613</v>
      </c>
      <c r="I3378" s="1" t="s">
        <v>614</v>
      </c>
      <c r="J3378" s="1" t="s">
        <v>615</v>
      </c>
      <c r="K3378" s="1" t="s">
        <v>1382</v>
      </c>
      <c r="L3378" s="1" t="s">
        <v>617</v>
      </c>
      <c r="M3378" s="241" t="s">
        <v>656</v>
      </c>
      <c r="N3378" s="246" t="s">
        <v>1383</v>
      </c>
    </row>
    <row r="3379" spans="1:14">
      <c r="A3379" s="1" t="s">
        <v>1263</v>
      </c>
      <c r="B3379" s="1" t="s">
        <v>622</v>
      </c>
      <c r="C3379" s="230">
        <v>45933.629861111112</v>
      </c>
      <c r="D3379" s="230">
        <v>45933.629861111112</v>
      </c>
      <c r="E3379" s="230">
        <v>45933.642361111109</v>
      </c>
      <c r="F3379" s="300">
        <f t="shared" si="55"/>
        <v>1.2499999997089617E-2</v>
      </c>
      <c r="G3379" s="1" t="s">
        <v>613</v>
      </c>
      <c r="I3379" s="1" t="s">
        <v>614</v>
      </c>
      <c r="J3379" s="1" t="s">
        <v>615</v>
      </c>
      <c r="K3379" s="1" t="s">
        <v>1382</v>
      </c>
      <c r="L3379" s="1" t="s">
        <v>617</v>
      </c>
      <c r="M3379" s="241" t="s">
        <v>656</v>
      </c>
      <c r="N3379" s="246" t="s">
        <v>1383</v>
      </c>
    </row>
    <row r="3380" spans="1:14">
      <c r="A3380" s="1" t="s">
        <v>1263</v>
      </c>
      <c r="B3380" s="1" t="s">
        <v>659</v>
      </c>
      <c r="C3380" s="230">
        <v>45933.629861111112</v>
      </c>
      <c r="D3380" s="230">
        <v>45933.629861111112</v>
      </c>
      <c r="E3380" s="230">
        <v>45933.642361111109</v>
      </c>
      <c r="F3380" s="300">
        <f t="shared" si="55"/>
        <v>1.2499999997089617E-2</v>
      </c>
      <c r="G3380" s="1" t="s">
        <v>613</v>
      </c>
      <c r="I3380" s="1" t="s">
        <v>614</v>
      </c>
      <c r="J3380" s="1" t="s">
        <v>615</v>
      </c>
      <c r="K3380" s="1" t="s">
        <v>1382</v>
      </c>
      <c r="L3380" s="1" t="s">
        <v>617</v>
      </c>
      <c r="M3380" s="241" t="s">
        <v>656</v>
      </c>
      <c r="N3380" s="246" t="s">
        <v>1383</v>
      </c>
    </row>
    <row r="3381" spans="1:14">
      <c r="A3381" s="1" t="s">
        <v>1263</v>
      </c>
      <c r="B3381" s="1" t="s">
        <v>651</v>
      </c>
      <c r="C3381" s="230">
        <v>45934.353472222225</v>
      </c>
      <c r="D3381" s="230">
        <v>45934.353472222225</v>
      </c>
      <c r="E3381" s="230">
        <v>45934.381944444445</v>
      </c>
      <c r="F3381" s="300">
        <f t="shared" si="55"/>
        <v>2.8472222220443655E-2</v>
      </c>
      <c r="G3381" s="1" t="s">
        <v>613</v>
      </c>
      <c r="I3381" s="1" t="s">
        <v>614</v>
      </c>
      <c r="J3381" s="1" t="s">
        <v>615</v>
      </c>
      <c r="K3381" s="1" t="s">
        <v>1382</v>
      </c>
      <c r="L3381" s="1" t="s">
        <v>617</v>
      </c>
      <c r="M3381" s="241" t="s">
        <v>656</v>
      </c>
      <c r="N3381" s="246" t="s">
        <v>1383</v>
      </c>
    </row>
    <row r="3382" spans="1:14">
      <c r="A3382" s="1" t="s">
        <v>1263</v>
      </c>
      <c r="B3382" s="1" t="s">
        <v>658</v>
      </c>
      <c r="C3382" s="230">
        <v>45934.353472222225</v>
      </c>
      <c r="D3382" s="230">
        <v>45934.353472222225</v>
      </c>
      <c r="E3382" s="230">
        <v>45934.381944444445</v>
      </c>
      <c r="F3382" s="300">
        <f t="shared" si="55"/>
        <v>2.8472222220443655E-2</v>
      </c>
      <c r="G3382" s="1" t="s">
        <v>613</v>
      </c>
      <c r="I3382" s="1" t="s">
        <v>614</v>
      </c>
      <c r="J3382" s="1" t="s">
        <v>615</v>
      </c>
      <c r="K3382" s="1" t="s">
        <v>1382</v>
      </c>
      <c r="L3382" s="1" t="s">
        <v>617</v>
      </c>
      <c r="M3382" s="241" t="s">
        <v>656</v>
      </c>
      <c r="N3382" s="246" t="s">
        <v>1383</v>
      </c>
    </row>
    <row r="3383" spans="1:14">
      <c r="A3383" s="1" t="s">
        <v>1263</v>
      </c>
      <c r="B3383" s="1" t="s">
        <v>622</v>
      </c>
      <c r="C3383" s="230">
        <v>45934.353472222225</v>
      </c>
      <c r="D3383" s="230">
        <v>45934.353472222225</v>
      </c>
      <c r="E3383" s="230">
        <v>45934.381944444445</v>
      </c>
      <c r="F3383" s="300">
        <f t="shared" si="55"/>
        <v>2.8472222220443655E-2</v>
      </c>
      <c r="G3383" s="1" t="s">
        <v>613</v>
      </c>
      <c r="I3383" s="1" t="s">
        <v>614</v>
      </c>
      <c r="J3383" s="1" t="s">
        <v>615</v>
      </c>
      <c r="K3383" s="1" t="s">
        <v>1382</v>
      </c>
      <c r="L3383" s="1" t="s">
        <v>617</v>
      </c>
      <c r="M3383" s="241" t="s">
        <v>656</v>
      </c>
      <c r="N3383" s="246" t="s">
        <v>1383</v>
      </c>
    </row>
    <row r="3384" spans="1:14">
      <c r="A3384" s="1" t="s">
        <v>1263</v>
      </c>
      <c r="B3384" s="1" t="s">
        <v>659</v>
      </c>
      <c r="C3384" s="230">
        <v>45934.353472222225</v>
      </c>
      <c r="D3384" s="230">
        <v>45934.353472222225</v>
      </c>
      <c r="E3384" s="230">
        <v>45934.381944444445</v>
      </c>
      <c r="F3384" s="300">
        <f t="shared" si="55"/>
        <v>2.8472222220443655E-2</v>
      </c>
      <c r="G3384" s="1" t="s">
        <v>613</v>
      </c>
      <c r="I3384" s="1" t="s">
        <v>614</v>
      </c>
      <c r="J3384" s="1" t="s">
        <v>615</v>
      </c>
      <c r="K3384" s="1" t="s">
        <v>1382</v>
      </c>
      <c r="L3384" s="1" t="s">
        <v>617</v>
      </c>
      <c r="M3384" s="241" t="s">
        <v>656</v>
      </c>
      <c r="N3384" s="246" t="s">
        <v>1383</v>
      </c>
    </row>
    <row r="3385" spans="1:14">
      <c r="A3385" s="1" t="s">
        <v>941</v>
      </c>
      <c r="B3385" s="1" t="s">
        <v>949</v>
      </c>
      <c r="C3385" s="230">
        <v>45934.366666666669</v>
      </c>
      <c r="D3385" s="230">
        <v>45934.366666666669</v>
      </c>
      <c r="E3385" s="230">
        <v>45934.395833333336</v>
      </c>
      <c r="F3385" s="300">
        <f t="shared" si="55"/>
        <v>2.9166666667151731E-2</v>
      </c>
      <c r="G3385" s="1" t="s">
        <v>637</v>
      </c>
      <c r="H3385" s="225" t="s">
        <v>644</v>
      </c>
      <c r="I3385" s="1" t="s">
        <v>645</v>
      </c>
      <c r="J3385" s="1" t="s">
        <v>646</v>
      </c>
      <c r="K3385" s="1" t="s">
        <v>1120</v>
      </c>
      <c r="L3385" s="1" t="s">
        <v>957</v>
      </c>
      <c r="M3385" s="28" t="s">
        <v>1090</v>
      </c>
      <c r="N3385" s="28" t="s">
        <v>1090</v>
      </c>
    </row>
    <row r="3386" spans="1:14">
      <c r="A3386" s="225" t="s">
        <v>704</v>
      </c>
      <c r="B3386" s="28" t="s">
        <v>651</v>
      </c>
      <c r="C3386" s="230">
        <v>45934.418749999997</v>
      </c>
      <c r="D3386" s="230">
        <v>45934.418749999997</v>
      </c>
      <c r="E3386" s="230">
        <v>45934.583333333336</v>
      </c>
      <c r="F3386" s="300">
        <f t="shared" si="55"/>
        <v>0.16458333333866904</v>
      </c>
      <c r="G3386" s="1" t="s">
        <v>637</v>
      </c>
      <c r="H3386" s="225" t="s">
        <v>644</v>
      </c>
      <c r="I3386" s="1" t="s">
        <v>645</v>
      </c>
      <c r="J3386" s="1" t="s">
        <v>646</v>
      </c>
      <c r="K3386" s="1" t="s">
        <v>1378</v>
      </c>
      <c r="L3386" s="1" t="s">
        <v>957</v>
      </c>
      <c r="M3386" s="241" t="s">
        <v>618</v>
      </c>
      <c r="N3386" s="28" t="s">
        <v>1379</v>
      </c>
    </row>
    <row r="3387" spans="1:14">
      <c r="A3387" s="225" t="s">
        <v>704</v>
      </c>
      <c r="B3387" s="28" t="s">
        <v>622</v>
      </c>
      <c r="C3387" s="230">
        <v>45934.418749999997</v>
      </c>
      <c r="D3387" s="230">
        <v>45934.418749999997</v>
      </c>
      <c r="E3387" s="230">
        <v>45934.583333333336</v>
      </c>
      <c r="F3387" s="300">
        <f t="shared" si="55"/>
        <v>0.16458333333866904</v>
      </c>
      <c r="G3387" s="1" t="s">
        <v>637</v>
      </c>
      <c r="H3387" s="225" t="s">
        <v>644</v>
      </c>
      <c r="I3387" s="1" t="s">
        <v>645</v>
      </c>
      <c r="J3387" s="1" t="s">
        <v>646</v>
      </c>
      <c r="K3387" s="1" t="s">
        <v>1378</v>
      </c>
      <c r="L3387" s="1" t="s">
        <v>957</v>
      </c>
      <c r="M3387" s="241" t="s">
        <v>618</v>
      </c>
      <c r="N3387" s="28" t="s">
        <v>1379</v>
      </c>
    </row>
    <row r="3388" spans="1:14" s="211" customFormat="1">
      <c r="A3388" s="225" t="s">
        <v>704</v>
      </c>
      <c r="B3388" s="28" t="s">
        <v>658</v>
      </c>
      <c r="C3388" s="230">
        <v>45934.418749999997</v>
      </c>
      <c r="D3388" s="230">
        <v>45934.418749999997</v>
      </c>
      <c r="E3388" s="230">
        <v>45934.583333333336</v>
      </c>
      <c r="F3388" s="300">
        <f t="shared" si="55"/>
        <v>0.16458333333866904</v>
      </c>
      <c r="G3388" s="1" t="s">
        <v>637</v>
      </c>
      <c r="H3388" s="225" t="s">
        <v>644</v>
      </c>
      <c r="I3388" s="1" t="s">
        <v>645</v>
      </c>
      <c r="J3388" s="1" t="s">
        <v>646</v>
      </c>
      <c r="K3388" s="1" t="s">
        <v>1378</v>
      </c>
      <c r="L3388" s="1" t="s">
        <v>957</v>
      </c>
      <c r="M3388" s="241" t="s">
        <v>618</v>
      </c>
      <c r="N3388" s="28" t="s">
        <v>1379</v>
      </c>
    </row>
    <row r="3389" spans="1:14">
      <c r="A3389" s="225" t="s">
        <v>704</v>
      </c>
      <c r="B3389" s="28" t="s">
        <v>612</v>
      </c>
      <c r="C3389" s="230">
        <v>45934.418749999997</v>
      </c>
      <c r="D3389" s="230">
        <v>45934.418749999997</v>
      </c>
      <c r="E3389" s="230">
        <v>45934.583333333336</v>
      </c>
      <c r="F3389" s="300">
        <f t="shared" si="55"/>
        <v>0.16458333333866904</v>
      </c>
      <c r="G3389" s="1" t="s">
        <v>637</v>
      </c>
      <c r="H3389" s="225" t="s">
        <v>644</v>
      </c>
      <c r="I3389" s="1" t="s">
        <v>645</v>
      </c>
      <c r="J3389" s="1" t="s">
        <v>646</v>
      </c>
      <c r="K3389" s="1" t="s">
        <v>1378</v>
      </c>
      <c r="L3389" s="1" t="s">
        <v>957</v>
      </c>
      <c r="M3389" s="241" t="s">
        <v>618</v>
      </c>
      <c r="N3389" s="28" t="s">
        <v>1379</v>
      </c>
    </row>
    <row r="3390" spans="1:14">
      <c r="A3390" s="225" t="s">
        <v>855</v>
      </c>
      <c r="B3390" s="28" t="s">
        <v>622</v>
      </c>
      <c r="C3390" s="230">
        <v>45934.418749999997</v>
      </c>
      <c r="D3390" s="230">
        <v>45934.418749999997</v>
      </c>
      <c r="E3390" s="230">
        <v>45934.583333333336</v>
      </c>
      <c r="F3390" s="300">
        <f t="shared" si="55"/>
        <v>0.16458333333866904</v>
      </c>
      <c r="G3390" s="1" t="s">
        <v>637</v>
      </c>
      <c r="H3390" s="225" t="s">
        <v>644</v>
      </c>
      <c r="I3390" s="1" t="s">
        <v>645</v>
      </c>
      <c r="J3390" s="1" t="s">
        <v>646</v>
      </c>
      <c r="K3390" s="1" t="s">
        <v>1378</v>
      </c>
      <c r="L3390" s="1" t="s">
        <v>957</v>
      </c>
      <c r="M3390" s="241" t="s">
        <v>618</v>
      </c>
      <c r="N3390" s="28" t="s">
        <v>1379</v>
      </c>
    </row>
    <row r="3391" spans="1:14">
      <c r="A3391" s="225" t="s">
        <v>855</v>
      </c>
      <c r="B3391" s="28" t="s">
        <v>658</v>
      </c>
      <c r="C3391" s="230">
        <v>45934.418749999997</v>
      </c>
      <c r="D3391" s="230">
        <v>45934.418749999997</v>
      </c>
      <c r="E3391" s="230">
        <v>45934.583333333336</v>
      </c>
      <c r="F3391" s="300">
        <f t="shared" si="55"/>
        <v>0.16458333333866904</v>
      </c>
      <c r="G3391" s="1" t="s">
        <v>637</v>
      </c>
      <c r="H3391" s="225" t="s">
        <v>644</v>
      </c>
      <c r="I3391" s="1" t="s">
        <v>645</v>
      </c>
      <c r="J3391" s="1" t="s">
        <v>646</v>
      </c>
      <c r="K3391" s="1" t="s">
        <v>1378</v>
      </c>
      <c r="L3391" s="1" t="s">
        <v>957</v>
      </c>
      <c r="M3391" s="241" t="s">
        <v>618</v>
      </c>
      <c r="N3391" s="28" t="s">
        <v>1379</v>
      </c>
    </row>
    <row r="3392" spans="1:14">
      <c r="A3392" s="225" t="s">
        <v>855</v>
      </c>
      <c r="B3392" s="28" t="s">
        <v>651</v>
      </c>
      <c r="C3392" s="230">
        <v>45934.418749999997</v>
      </c>
      <c r="D3392" s="230">
        <v>45934.418749999997</v>
      </c>
      <c r="E3392" s="230">
        <v>45934.583333333336</v>
      </c>
      <c r="F3392" s="300">
        <f t="shared" si="55"/>
        <v>0.16458333333866904</v>
      </c>
      <c r="G3392" s="1" t="s">
        <v>637</v>
      </c>
      <c r="H3392" s="225" t="s">
        <v>644</v>
      </c>
      <c r="I3392" s="1" t="s">
        <v>645</v>
      </c>
      <c r="J3392" s="1" t="s">
        <v>646</v>
      </c>
      <c r="K3392" s="1" t="s">
        <v>1378</v>
      </c>
      <c r="L3392" s="1" t="s">
        <v>957</v>
      </c>
      <c r="M3392" s="241" t="s">
        <v>618</v>
      </c>
      <c r="N3392" s="28" t="s">
        <v>1379</v>
      </c>
    </row>
    <row r="3393" spans="1:14">
      <c r="A3393" s="225" t="s">
        <v>855</v>
      </c>
      <c r="B3393" s="28" t="s">
        <v>612</v>
      </c>
      <c r="C3393" s="230">
        <v>45934.418749999997</v>
      </c>
      <c r="D3393" s="230">
        <v>45934.418749999997</v>
      </c>
      <c r="E3393" s="230">
        <v>45934.583333333336</v>
      </c>
      <c r="F3393" s="300">
        <f t="shared" si="55"/>
        <v>0.16458333333866904</v>
      </c>
      <c r="G3393" s="1" t="s">
        <v>637</v>
      </c>
      <c r="H3393" s="225" t="s">
        <v>644</v>
      </c>
      <c r="I3393" s="1" t="s">
        <v>645</v>
      </c>
      <c r="J3393" s="1" t="s">
        <v>646</v>
      </c>
      <c r="K3393" s="1" t="s">
        <v>1378</v>
      </c>
      <c r="L3393" s="1" t="s">
        <v>957</v>
      </c>
      <c r="M3393" s="241" t="s">
        <v>618</v>
      </c>
      <c r="N3393" s="28" t="s">
        <v>1379</v>
      </c>
    </row>
    <row r="3394" spans="1:14">
      <c r="A3394" s="225" t="s">
        <v>856</v>
      </c>
      <c r="B3394" s="28" t="s">
        <v>658</v>
      </c>
      <c r="C3394" s="230">
        <v>45934.418749999997</v>
      </c>
      <c r="D3394" s="230">
        <v>45934.418749999997</v>
      </c>
      <c r="E3394" s="230">
        <v>45934.583333333336</v>
      </c>
      <c r="F3394" s="300">
        <f t="shared" si="55"/>
        <v>0.16458333333866904</v>
      </c>
      <c r="G3394" s="1" t="s">
        <v>637</v>
      </c>
      <c r="H3394" s="225" t="s">
        <v>644</v>
      </c>
      <c r="I3394" s="1" t="s">
        <v>645</v>
      </c>
      <c r="J3394" s="1" t="s">
        <v>646</v>
      </c>
      <c r="K3394" s="1" t="s">
        <v>1378</v>
      </c>
      <c r="L3394" s="1" t="s">
        <v>957</v>
      </c>
      <c r="M3394" s="241" t="s">
        <v>618</v>
      </c>
      <c r="N3394" s="28" t="s">
        <v>1379</v>
      </c>
    </row>
    <row r="3395" spans="1:14">
      <c r="A3395" s="225" t="s">
        <v>856</v>
      </c>
      <c r="B3395" s="28" t="s">
        <v>651</v>
      </c>
      <c r="C3395" s="230">
        <v>45934.418749999997</v>
      </c>
      <c r="D3395" s="230">
        <v>45934.418749999997</v>
      </c>
      <c r="E3395" s="230">
        <v>45934.583333333336</v>
      </c>
      <c r="F3395" s="300">
        <f t="shared" si="55"/>
        <v>0.16458333333866904</v>
      </c>
      <c r="G3395" s="1" t="s">
        <v>637</v>
      </c>
      <c r="H3395" s="225" t="s">
        <v>644</v>
      </c>
      <c r="I3395" s="1" t="s">
        <v>645</v>
      </c>
      <c r="J3395" s="1" t="s">
        <v>646</v>
      </c>
      <c r="K3395" s="1" t="s">
        <v>1378</v>
      </c>
      <c r="L3395" s="1" t="s">
        <v>957</v>
      </c>
      <c r="M3395" s="241" t="s">
        <v>618</v>
      </c>
      <c r="N3395" s="28" t="s">
        <v>1379</v>
      </c>
    </row>
    <row r="3396" spans="1:14">
      <c r="A3396" s="225" t="s">
        <v>857</v>
      </c>
      <c r="B3396" s="28" t="s">
        <v>658</v>
      </c>
      <c r="C3396" s="230">
        <v>45934.418749999997</v>
      </c>
      <c r="D3396" s="230">
        <v>45934.418749999997</v>
      </c>
      <c r="E3396" s="230">
        <v>45934.583333333336</v>
      </c>
      <c r="F3396" s="300">
        <f t="shared" si="55"/>
        <v>0.16458333333866904</v>
      </c>
      <c r="G3396" s="1" t="s">
        <v>637</v>
      </c>
      <c r="H3396" s="225" t="s">
        <v>644</v>
      </c>
      <c r="I3396" s="1" t="s">
        <v>645</v>
      </c>
      <c r="J3396" s="1" t="s">
        <v>646</v>
      </c>
      <c r="K3396" s="1" t="s">
        <v>1378</v>
      </c>
      <c r="L3396" s="1" t="s">
        <v>957</v>
      </c>
      <c r="M3396" s="241" t="s">
        <v>618</v>
      </c>
      <c r="N3396" s="28" t="s">
        <v>1379</v>
      </c>
    </row>
    <row r="3397" spans="1:14">
      <c r="A3397" s="225" t="s">
        <v>857</v>
      </c>
      <c r="B3397" s="28" t="s">
        <v>651</v>
      </c>
      <c r="C3397" s="230">
        <v>45934.418749999997</v>
      </c>
      <c r="D3397" s="230">
        <v>45934.418749999997</v>
      </c>
      <c r="E3397" s="230">
        <v>45934.583333333336</v>
      </c>
      <c r="F3397" s="300">
        <f t="shared" si="55"/>
        <v>0.16458333333866904</v>
      </c>
      <c r="G3397" s="1" t="s">
        <v>637</v>
      </c>
      <c r="H3397" s="225" t="s">
        <v>644</v>
      </c>
      <c r="I3397" s="1" t="s">
        <v>645</v>
      </c>
      <c r="J3397" s="1" t="s">
        <v>646</v>
      </c>
      <c r="K3397" s="1" t="s">
        <v>1378</v>
      </c>
      <c r="L3397" s="1" t="s">
        <v>957</v>
      </c>
      <c r="M3397" s="241" t="s">
        <v>618</v>
      </c>
      <c r="N3397" s="28" t="s">
        <v>1379</v>
      </c>
    </row>
    <row r="3398" spans="1:14">
      <c r="A3398" s="225" t="s">
        <v>857</v>
      </c>
      <c r="B3398" s="28" t="s">
        <v>659</v>
      </c>
      <c r="C3398" s="230">
        <v>45934.418749999997</v>
      </c>
      <c r="D3398" s="230">
        <v>45934.418749999997</v>
      </c>
      <c r="E3398" s="230">
        <v>45934.583333333336</v>
      </c>
      <c r="F3398" s="300">
        <f t="shared" si="55"/>
        <v>0.16458333333866904</v>
      </c>
      <c r="G3398" s="1" t="s">
        <v>637</v>
      </c>
      <c r="H3398" s="225" t="s">
        <v>644</v>
      </c>
      <c r="I3398" s="1" t="s">
        <v>645</v>
      </c>
      <c r="J3398" s="1" t="s">
        <v>646</v>
      </c>
      <c r="K3398" s="1" t="s">
        <v>1378</v>
      </c>
      <c r="L3398" s="1" t="s">
        <v>957</v>
      </c>
      <c r="M3398" s="241" t="s">
        <v>618</v>
      </c>
      <c r="N3398" s="28" t="s">
        <v>1379</v>
      </c>
    </row>
    <row r="3399" spans="1:14">
      <c r="A3399" s="225" t="s">
        <v>857</v>
      </c>
      <c r="B3399" s="28" t="s">
        <v>622</v>
      </c>
      <c r="C3399" s="230">
        <v>45934.418749999997</v>
      </c>
      <c r="D3399" s="230">
        <v>45934.418749999997</v>
      </c>
      <c r="E3399" s="230">
        <v>45934.583333333336</v>
      </c>
      <c r="F3399" s="300">
        <f t="shared" si="55"/>
        <v>0.16458333333866904</v>
      </c>
      <c r="G3399" s="1" t="s">
        <v>637</v>
      </c>
      <c r="H3399" s="225" t="s">
        <v>644</v>
      </c>
      <c r="I3399" s="1" t="s">
        <v>645</v>
      </c>
      <c r="J3399" s="1" t="s">
        <v>646</v>
      </c>
      <c r="K3399" s="1" t="s">
        <v>1378</v>
      </c>
      <c r="L3399" s="1" t="s">
        <v>957</v>
      </c>
      <c r="M3399" s="241" t="s">
        <v>618</v>
      </c>
      <c r="N3399" s="28" t="s">
        <v>1379</v>
      </c>
    </row>
    <row r="3400" spans="1:14">
      <c r="A3400" s="225" t="s">
        <v>860</v>
      </c>
      <c r="B3400" s="28" t="s">
        <v>658</v>
      </c>
      <c r="C3400" s="230">
        <v>45934.418749999997</v>
      </c>
      <c r="D3400" s="230">
        <v>45934.418749999997</v>
      </c>
      <c r="E3400" s="230">
        <v>45934.583333333336</v>
      </c>
      <c r="F3400" s="300">
        <f t="shared" si="55"/>
        <v>0.16458333333866904</v>
      </c>
      <c r="G3400" s="1" t="s">
        <v>637</v>
      </c>
      <c r="H3400" s="225" t="s">
        <v>644</v>
      </c>
      <c r="I3400" s="1" t="s">
        <v>645</v>
      </c>
      <c r="J3400" s="1" t="s">
        <v>646</v>
      </c>
      <c r="K3400" s="1" t="s">
        <v>1378</v>
      </c>
      <c r="L3400" s="1" t="s">
        <v>957</v>
      </c>
      <c r="M3400" s="241" t="s">
        <v>618</v>
      </c>
      <c r="N3400" s="28" t="s">
        <v>1379</v>
      </c>
    </row>
    <row r="3401" spans="1:14">
      <c r="A3401" s="225" t="s">
        <v>860</v>
      </c>
      <c r="B3401" s="28" t="s">
        <v>651</v>
      </c>
      <c r="C3401" s="230">
        <v>45934.418749999997</v>
      </c>
      <c r="D3401" s="230">
        <v>45934.418749999997</v>
      </c>
      <c r="E3401" s="230">
        <v>45934.583333333336</v>
      </c>
      <c r="F3401" s="300">
        <f t="shared" si="55"/>
        <v>0.16458333333866904</v>
      </c>
      <c r="G3401" s="1" t="s">
        <v>637</v>
      </c>
      <c r="H3401" s="225" t="s">
        <v>644</v>
      </c>
      <c r="I3401" s="1" t="s">
        <v>645</v>
      </c>
      <c r="J3401" s="1" t="s">
        <v>646</v>
      </c>
      <c r="K3401" s="1" t="s">
        <v>1378</v>
      </c>
      <c r="L3401" s="1" t="s">
        <v>957</v>
      </c>
      <c r="M3401" s="241" t="s">
        <v>618</v>
      </c>
      <c r="N3401" s="28" t="s">
        <v>1379</v>
      </c>
    </row>
    <row r="3402" spans="1:14">
      <c r="A3402" s="225" t="s">
        <v>860</v>
      </c>
      <c r="B3402" s="28" t="s">
        <v>659</v>
      </c>
      <c r="C3402" s="230">
        <v>45934.418749999997</v>
      </c>
      <c r="D3402" s="230">
        <v>45934.418749999997</v>
      </c>
      <c r="E3402" s="230">
        <v>45934.583333333336</v>
      </c>
      <c r="F3402" s="300">
        <f t="shared" si="55"/>
        <v>0.16458333333866904</v>
      </c>
      <c r="G3402" s="1" t="s">
        <v>637</v>
      </c>
      <c r="H3402" s="225" t="s">
        <v>644</v>
      </c>
      <c r="I3402" s="1" t="s">
        <v>645</v>
      </c>
      <c r="J3402" s="1" t="s">
        <v>646</v>
      </c>
      <c r="K3402" s="1" t="s">
        <v>1378</v>
      </c>
      <c r="L3402" s="1" t="s">
        <v>957</v>
      </c>
      <c r="M3402" s="241" t="s">
        <v>618</v>
      </c>
      <c r="N3402" s="28" t="s">
        <v>1379</v>
      </c>
    </row>
    <row r="3403" spans="1:14">
      <c r="A3403" s="225" t="s">
        <v>860</v>
      </c>
      <c r="B3403" s="28" t="s">
        <v>622</v>
      </c>
      <c r="C3403" s="230">
        <v>45934.418749999997</v>
      </c>
      <c r="D3403" s="230">
        <v>45934.418749999997</v>
      </c>
      <c r="E3403" s="230">
        <v>45934.583333333336</v>
      </c>
      <c r="F3403" s="300">
        <f t="shared" si="55"/>
        <v>0.16458333333866904</v>
      </c>
      <c r="G3403" s="1" t="s">
        <v>637</v>
      </c>
      <c r="H3403" s="225" t="s">
        <v>644</v>
      </c>
      <c r="I3403" s="1" t="s">
        <v>645</v>
      </c>
      <c r="J3403" s="1" t="s">
        <v>646</v>
      </c>
      <c r="K3403" s="1" t="s">
        <v>1378</v>
      </c>
      <c r="L3403" s="1" t="s">
        <v>957</v>
      </c>
      <c r="M3403" s="241" t="s">
        <v>618</v>
      </c>
      <c r="N3403" s="28" t="s">
        <v>1379</v>
      </c>
    </row>
    <row r="3404" spans="1:14">
      <c r="A3404" s="225" t="s">
        <v>861</v>
      </c>
      <c r="B3404" s="28" t="s">
        <v>658</v>
      </c>
      <c r="C3404" s="230">
        <v>45934.418749999997</v>
      </c>
      <c r="D3404" s="230">
        <v>45934.418749999997</v>
      </c>
      <c r="E3404" s="230">
        <v>45934.583333333336</v>
      </c>
      <c r="F3404" s="300">
        <f t="shared" si="55"/>
        <v>0.16458333333866904</v>
      </c>
      <c r="G3404" s="1" t="s">
        <v>637</v>
      </c>
      <c r="H3404" s="225" t="s">
        <v>644</v>
      </c>
      <c r="I3404" s="1" t="s">
        <v>645</v>
      </c>
      <c r="J3404" s="1" t="s">
        <v>646</v>
      </c>
      <c r="K3404" s="1" t="s">
        <v>1378</v>
      </c>
      <c r="L3404" s="1" t="s">
        <v>957</v>
      </c>
      <c r="M3404" s="241" t="s">
        <v>618</v>
      </c>
      <c r="N3404" s="28" t="s">
        <v>1379</v>
      </c>
    </row>
    <row r="3405" spans="1:14">
      <c r="A3405" s="225" t="s">
        <v>861</v>
      </c>
      <c r="B3405" s="28" t="s">
        <v>651</v>
      </c>
      <c r="C3405" s="230">
        <v>45934.418749999997</v>
      </c>
      <c r="D3405" s="230">
        <v>45934.418749999997</v>
      </c>
      <c r="E3405" s="230">
        <v>45934.583333333336</v>
      </c>
      <c r="F3405" s="300">
        <f t="shared" si="55"/>
        <v>0.16458333333866904</v>
      </c>
      <c r="G3405" s="1" t="s">
        <v>637</v>
      </c>
      <c r="H3405" s="225" t="s">
        <v>644</v>
      </c>
      <c r="I3405" s="1" t="s">
        <v>645</v>
      </c>
      <c r="J3405" s="1" t="s">
        <v>646</v>
      </c>
      <c r="K3405" s="1" t="s">
        <v>1378</v>
      </c>
      <c r="L3405" s="1" t="s">
        <v>957</v>
      </c>
      <c r="M3405" s="241" t="s">
        <v>618</v>
      </c>
      <c r="N3405" s="28" t="s">
        <v>1379</v>
      </c>
    </row>
    <row r="3406" spans="1:14">
      <c r="A3406" s="225" t="s">
        <v>729</v>
      </c>
      <c r="B3406" s="1" t="s">
        <v>1384</v>
      </c>
      <c r="C3406" s="230">
        <v>45934.422222222223</v>
      </c>
      <c r="D3406" s="230">
        <v>45934.422222222223</v>
      </c>
      <c r="E3406" s="230">
        <v>45934.498611111114</v>
      </c>
      <c r="F3406" s="300">
        <f t="shared" si="55"/>
        <v>7.6388888890505768E-2</v>
      </c>
      <c r="G3406" s="1" t="s">
        <v>613</v>
      </c>
      <c r="I3406" s="1" t="s">
        <v>614</v>
      </c>
      <c r="J3406" s="1" t="s">
        <v>615</v>
      </c>
      <c r="K3406" s="1" t="s">
        <v>1385</v>
      </c>
      <c r="L3406" s="1" t="s">
        <v>617</v>
      </c>
      <c r="M3406" s="28" t="s">
        <v>656</v>
      </c>
      <c r="N3406" s="28" t="s">
        <v>1386</v>
      </c>
    </row>
    <row r="3407" spans="1:14" ht="13.9" customHeight="1">
      <c r="A3407" s="225" t="s">
        <v>729</v>
      </c>
      <c r="B3407" s="1" t="s">
        <v>1387</v>
      </c>
      <c r="C3407" s="230">
        <v>45934.422222222223</v>
      </c>
      <c r="D3407" s="230">
        <v>45934.422222222223</v>
      </c>
      <c r="E3407" s="230">
        <v>45934.498611111114</v>
      </c>
      <c r="F3407" s="300">
        <f t="shared" si="55"/>
        <v>7.6388888890505768E-2</v>
      </c>
      <c r="G3407" s="1" t="s">
        <v>613</v>
      </c>
      <c r="I3407" s="1" t="s">
        <v>614</v>
      </c>
      <c r="J3407" s="1" t="s">
        <v>615</v>
      </c>
      <c r="K3407" s="1" t="s">
        <v>1385</v>
      </c>
      <c r="L3407" s="1" t="s">
        <v>617</v>
      </c>
      <c r="M3407" s="28" t="s">
        <v>656</v>
      </c>
      <c r="N3407" s="28" t="s">
        <v>1386</v>
      </c>
    </row>
    <row r="3408" spans="1:14">
      <c r="A3408" s="225" t="s">
        <v>729</v>
      </c>
      <c r="B3408" s="1" t="s">
        <v>1388</v>
      </c>
      <c r="C3408" s="230">
        <v>45934.422222222223</v>
      </c>
      <c r="D3408" s="230">
        <v>45934.422222222223</v>
      </c>
      <c r="E3408" s="230">
        <v>45934.498611111114</v>
      </c>
      <c r="F3408" s="300">
        <f t="shared" si="55"/>
        <v>7.6388888890505768E-2</v>
      </c>
      <c r="G3408" s="1" t="s">
        <v>613</v>
      </c>
      <c r="I3408" s="1" t="s">
        <v>614</v>
      </c>
      <c r="J3408" s="1" t="s">
        <v>615</v>
      </c>
      <c r="K3408" s="1" t="s">
        <v>1385</v>
      </c>
      <c r="L3408" s="1" t="s">
        <v>617</v>
      </c>
      <c r="M3408" s="28" t="s">
        <v>656</v>
      </c>
      <c r="N3408" s="28" t="s">
        <v>1386</v>
      </c>
    </row>
    <row r="3409" spans="1:14">
      <c r="A3409" s="225" t="s">
        <v>729</v>
      </c>
      <c r="B3409" s="1" t="s">
        <v>1389</v>
      </c>
      <c r="C3409" s="230">
        <v>45934.422222222223</v>
      </c>
      <c r="D3409" s="230">
        <v>45934.422222222223</v>
      </c>
      <c r="E3409" s="230">
        <v>45934.498611111114</v>
      </c>
      <c r="F3409" s="300">
        <f t="shared" si="55"/>
        <v>7.6388888890505768E-2</v>
      </c>
      <c r="G3409" s="1" t="s">
        <v>613</v>
      </c>
      <c r="I3409" s="1" t="s">
        <v>614</v>
      </c>
      <c r="J3409" s="1" t="s">
        <v>615</v>
      </c>
      <c r="K3409" s="1" t="s">
        <v>1385</v>
      </c>
      <c r="L3409" s="1" t="s">
        <v>617</v>
      </c>
      <c r="M3409" s="28" t="s">
        <v>656</v>
      </c>
      <c r="N3409" s="28" t="s">
        <v>1386</v>
      </c>
    </row>
    <row r="3410" spans="1:14">
      <c r="A3410" s="225" t="s">
        <v>729</v>
      </c>
      <c r="B3410" s="1" t="s">
        <v>1390</v>
      </c>
      <c r="C3410" s="230">
        <v>45934.422222222223</v>
      </c>
      <c r="D3410" s="230">
        <v>45934.422222222223</v>
      </c>
      <c r="E3410" s="230">
        <v>45934.498611111114</v>
      </c>
      <c r="F3410" s="300">
        <f t="shared" si="55"/>
        <v>7.6388888890505768E-2</v>
      </c>
      <c r="G3410" s="1" t="s">
        <v>613</v>
      </c>
      <c r="I3410" s="1" t="s">
        <v>614</v>
      </c>
      <c r="J3410" s="1" t="s">
        <v>615</v>
      </c>
      <c r="K3410" s="1" t="s">
        <v>1385</v>
      </c>
      <c r="L3410" s="1" t="s">
        <v>617</v>
      </c>
      <c r="M3410" s="28" t="s">
        <v>656</v>
      </c>
      <c r="N3410" s="28" t="s">
        <v>1386</v>
      </c>
    </row>
    <row r="3411" spans="1:14">
      <c r="A3411" s="225" t="s">
        <v>729</v>
      </c>
      <c r="B3411" s="1" t="s">
        <v>1391</v>
      </c>
      <c r="C3411" s="230">
        <v>45934.422222222223</v>
      </c>
      <c r="D3411" s="230">
        <v>45934.422222222223</v>
      </c>
      <c r="E3411" s="230">
        <v>45934.498611111114</v>
      </c>
      <c r="F3411" s="300">
        <f t="shared" si="55"/>
        <v>7.6388888890505768E-2</v>
      </c>
      <c r="G3411" s="1" t="s">
        <v>613</v>
      </c>
      <c r="I3411" s="1" t="s">
        <v>614</v>
      </c>
      <c r="J3411" s="1" t="s">
        <v>615</v>
      </c>
      <c r="K3411" s="1" t="s">
        <v>1385</v>
      </c>
      <c r="L3411" s="1" t="s">
        <v>617</v>
      </c>
      <c r="M3411" s="28" t="s">
        <v>656</v>
      </c>
      <c r="N3411" s="28" t="s">
        <v>1386</v>
      </c>
    </row>
    <row r="3412" spans="1:14" ht="13.9" customHeight="1">
      <c r="A3412" s="225" t="s">
        <v>729</v>
      </c>
      <c r="B3412" s="1" t="s">
        <v>1392</v>
      </c>
      <c r="C3412" s="230">
        <v>45934.422222222223</v>
      </c>
      <c r="D3412" s="230">
        <v>45934.422222222223</v>
      </c>
      <c r="E3412" s="230">
        <v>45934.498611111114</v>
      </c>
      <c r="F3412" s="300">
        <f t="shared" si="55"/>
        <v>7.6388888890505768E-2</v>
      </c>
      <c r="G3412" s="1" t="s">
        <v>613</v>
      </c>
      <c r="I3412" s="1" t="s">
        <v>614</v>
      </c>
      <c r="J3412" s="1" t="s">
        <v>615</v>
      </c>
      <c r="K3412" s="1" t="s">
        <v>1385</v>
      </c>
      <c r="L3412" s="1" t="s">
        <v>617</v>
      </c>
      <c r="M3412" s="28" t="s">
        <v>656</v>
      </c>
      <c r="N3412" s="28" t="s">
        <v>1386</v>
      </c>
    </row>
    <row r="3413" spans="1:14" ht="13.9" customHeight="1">
      <c r="A3413" s="225" t="s">
        <v>729</v>
      </c>
      <c r="B3413" s="1" t="s">
        <v>1393</v>
      </c>
      <c r="C3413" s="230">
        <v>45934.422222222223</v>
      </c>
      <c r="D3413" s="230">
        <v>45934.422222222223</v>
      </c>
      <c r="E3413" s="230">
        <v>45934.498611111114</v>
      </c>
      <c r="F3413" s="300">
        <f t="shared" si="55"/>
        <v>7.6388888890505768E-2</v>
      </c>
      <c r="G3413" s="1" t="s">
        <v>613</v>
      </c>
      <c r="I3413" s="1" t="s">
        <v>614</v>
      </c>
      <c r="J3413" s="1" t="s">
        <v>615</v>
      </c>
      <c r="K3413" s="1" t="s">
        <v>1385</v>
      </c>
      <c r="L3413" s="1" t="s">
        <v>617</v>
      </c>
      <c r="M3413" s="28" t="s">
        <v>656</v>
      </c>
      <c r="N3413" s="28" t="s">
        <v>1386</v>
      </c>
    </row>
    <row r="3414" spans="1:14" ht="13.9" customHeight="1">
      <c r="A3414" s="225" t="s">
        <v>729</v>
      </c>
      <c r="B3414" s="1" t="s">
        <v>1394</v>
      </c>
      <c r="C3414" s="230">
        <v>45934.422222222223</v>
      </c>
      <c r="D3414" s="230">
        <v>45934.422222222223</v>
      </c>
      <c r="E3414" s="230">
        <v>45934.498611111114</v>
      </c>
      <c r="F3414" s="300">
        <f t="shared" si="55"/>
        <v>7.6388888890505768E-2</v>
      </c>
      <c r="G3414" s="1" t="s">
        <v>613</v>
      </c>
      <c r="I3414" s="1" t="s">
        <v>614</v>
      </c>
      <c r="J3414" s="1" t="s">
        <v>615</v>
      </c>
      <c r="K3414" s="1" t="s">
        <v>1385</v>
      </c>
      <c r="L3414" s="1" t="s">
        <v>617</v>
      </c>
      <c r="M3414" s="28" t="s">
        <v>656</v>
      </c>
      <c r="N3414" s="28" t="s">
        <v>1386</v>
      </c>
    </row>
    <row r="3415" spans="1:14" ht="13.9" customHeight="1">
      <c r="A3415" s="225" t="s">
        <v>729</v>
      </c>
      <c r="B3415" s="1" t="s">
        <v>1395</v>
      </c>
      <c r="C3415" s="230">
        <v>45934.422222222223</v>
      </c>
      <c r="D3415" s="230">
        <v>45934.422222222223</v>
      </c>
      <c r="E3415" s="230">
        <v>45934.498611111114</v>
      </c>
      <c r="F3415" s="300">
        <f t="shared" si="55"/>
        <v>7.6388888890505768E-2</v>
      </c>
      <c r="G3415" s="1" t="s">
        <v>613</v>
      </c>
      <c r="I3415" s="1" t="s">
        <v>614</v>
      </c>
      <c r="J3415" s="1" t="s">
        <v>615</v>
      </c>
      <c r="K3415" s="1" t="s">
        <v>1385</v>
      </c>
      <c r="L3415" s="1" t="s">
        <v>617</v>
      </c>
      <c r="M3415" s="28" t="s">
        <v>656</v>
      </c>
      <c r="N3415" s="28" t="s">
        <v>1386</v>
      </c>
    </row>
    <row r="3416" spans="1:14" ht="13.9" customHeight="1">
      <c r="A3416" s="225" t="s">
        <v>729</v>
      </c>
      <c r="B3416" s="1" t="s">
        <v>1396</v>
      </c>
      <c r="C3416" s="230">
        <v>45934.422222222223</v>
      </c>
      <c r="D3416" s="230">
        <v>45934.422222222223</v>
      </c>
      <c r="E3416" s="230">
        <v>45934.498611111114</v>
      </c>
      <c r="F3416" s="300">
        <f t="shared" si="55"/>
        <v>7.6388888890505768E-2</v>
      </c>
      <c r="G3416" s="1" t="s">
        <v>613</v>
      </c>
      <c r="I3416" s="1" t="s">
        <v>614</v>
      </c>
      <c r="J3416" s="1" t="s">
        <v>615</v>
      </c>
      <c r="K3416" s="1" t="s">
        <v>1385</v>
      </c>
      <c r="L3416" s="1" t="s">
        <v>617</v>
      </c>
      <c r="M3416" s="28" t="s">
        <v>656</v>
      </c>
      <c r="N3416" s="28" t="s">
        <v>1386</v>
      </c>
    </row>
    <row r="3417" spans="1:14" ht="13.9" customHeight="1">
      <c r="A3417" s="225" t="s">
        <v>729</v>
      </c>
      <c r="B3417" s="1" t="s">
        <v>1397</v>
      </c>
      <c r="C3417" s="230">
        <v>45934.422222222223</v>
      </c>
      <c r="D3417" s="230">
        <v>45934.422222222223</v>
      </c>
      <c r="E3417" s="230">
        <v>45934.498611111114</v>
      </c>
      <c r="F3417" s="300">
        <f t="shared" si="55"/>
        <v>7.6388888890505768E-2</v>
      </c>
      <c r="G3417" s="1" t="s">
        <v>613</v>
      </c>
      <c r="I3417" s="1" t="s">
        <v>614</v>
      </c>
      <c r="J3417" s="1" t="s">
        <v>615</v>
      </c>
      <c r="K3417" s="1" t="s">
        <v>1385</v>
      </c>
      <c r="L3417" s="1" t="s">
        <v>617</v>
      </c>
      <c r="M3417" s="28" t="s">
        <v>656</v>
      </c>
      <c r="N3417" s="28" t="s">
        <v>1386</v>
      </c>
    </row>
    <row r="3418" spans="1:14" ht="13.9" customHeight="1">
      <c r="A3418" s="225" t="s">
        <v>729</v>
      </c>
      <c r="B3418" s="1" t="s">
        <v>1398</v>
      </c>
      <c r="C3418" s="230">
        <v>45934.422222222223</v>
      </c>
      <c r="D3418" s="230">
        <v>45934.422222222223</v>
      </c>
      <c r="E3418" s="230">
        <v>45934.498611111114</v>
      </c>
      <c r="F3418" s="300">
        <f t="shared" si="55"/>
        <v>7.6388888890505768E-2</v>
      </c>
      <c r="G3418" s="1" t="s">
        <v>613</v>
      </c>
      <c r="I3418" s="1" t="s">
        <v>614</v>
      </c>
      <c r="J3418" s="1" t="s">
        <v>615</v>
      </c>
      <c r="K3418" s="1" t="s">
        <v>1385</v>
      </c>
      <c r="L3418" s="1" t="s">
        <v>617</v>
      </c>
      <c r="M3418" s="28" t="s">
        <v>656</v>
      </c>
      <c r="N3418" s="28" t="s">
        <v>1386</v>
      </c>
    </row>
    <row r="3419" spans="1:14" ht="13.9" customHeight="1">
      <c r="A3419" s="225" t="s">
        <v>729</v>
      </c>
      <c r="B3419" s="1" t="s">
        <v>1399</v>
      </c>
      <c r="C3419" s="230">
        <v>45934.422222222223</v>
      </c>
      <c r="D3419" s="230">
        <v>45934.422222222223</v>
      </c>
      <c r="E3419" s="230">
        <v>45934.498611111114</v>
      </c>
      <c r="F3419" s="300">
        <f t="shared" si="55"/>
        <v>7.6388888890505768E-2</v>
      </c>
      <c r="G3419" s="1" t="s">
        <v>613</v>
      </c>
      <c r="I3419" s="1" t="s">
        <v>614</v>
      </c>
      <c r="J3419" s="1" t="s">
        <v>615</v>
      </c>
      <c r="K3419" s="1" t="s">
        <v>1385</v>
      </c>
      <c r="L3419" s="1" t="s">
        <v>617</v>
      </c>
      <c r="M3419" s="28" t="s">
        <v>656</v>
      </c>
      <c r="N3419" s="28" t="s">
        <v>1386</v>
      </c>
    </row>
    <row r="3420" spans="1:14" ht="13.9" customHeight="1">
      <c r="A3420" s="225" t="s">
        <v>729</v>
      </c>
      <c r="B3420" s="1" t="s">
        <v>1400</v>
      </c>
      <c r="C3420" s="230">
        <v>45934.422222222223</v>
      </c>
      <c r="D3420" s="230">
        <v>45934.422222222223</v>
      </c>
      <c r="E3420" s="230">
        <v>45934.498611111114</v>
      </c>
      <c r="F3420" s="300">
        <f t="shared" si="55"/>
        <v>7.6388888890505768E-2</v>
      </c>
      <c r="G3420" s="1" t="s">
        <v>613</v>
      </c>
      <c r="I3420" s="1" t="s">
        <v>614</v>
      </c>
      <c r="J3420" s="1" t="s">
        <v>615</v>
      </c>
      <c r="K3420" s="1" t="s">
        <v>1385</v>
      </c>
      <c r="L3420" s="1" t="s">
        <v>617</v>
      </c>
      <c r="M3420" s="28" t="s">
        <v>656</v>
      </c>
      <c r="N3420" s="28" t="s">
        <v>1386</v>
      </c>
    </row>
    <row r="3421" spans="1:14" ht="13.9" customHeight="1">
      <c r="A3421" s="225" t="s">
        <v>729</v>
      </c>
      <c r="B3421" s="1" t="s">
        <v>1401</v>
      </c>
      <c r="C3421" s="230">
        <v>45934.422222222223</v>
      </c>
      <c r="D3421" s="230">
        <v>45934.422222222223</v>
      </c>
      <c r="E3421" s="230">
        <v>45934.498611111114</v>
      </c>
      <c r="F3421" s="300">
        <f t="shared" si="55"/>
        <v>7.6388888890505768E-2</v>
      </c>
      <c r="G3421" s="1" t="s">
        <v>613</v>
      </c>
      <c r="I3421" s="1" t="s">
        <v>614</v>
      </c>
      <c r="J3421" s="1" t="s">
        <v>615</v>
      </c>
      <c r="K3421" s="1" t="s">
        <v>1385</v>
      </c>
      <c r="L3421" s="1" t="s">
        <v>617</v>
      </c>
      <c r="M3421" s="28" t="s">
        <v>656</v>
      </c>
      <c r="N3421" s="28" t="s">
        <v>1386</v>
      </c>
    </row>
    <row r="3422" spans="1:14" ht="13.9" customHeight="1">
      <c r="A3422" s="225" t="s">
        <v>729</v>
      </c>
      <c r="B3422" s="1" t="s">
        <v>1402</v>
      </c>
      <c r="C3422" s="230">
        <v>45934.422222222223</v>
      </c>
      <c r="D3422" s="230">
        <v>45934.422222222223</v>
      </c>
      <c r="E3422" s="230">
        <v>45934.498611111114</v>
      </c>
      <c r="F3422" s="300">
        <f t="shared" si="55"/>
        <v>7.6388888890505768E-2</v>
      </c>
      <c r="G3422" s="1" t="s">
        <v>613</v>
      </c>
      <c r="I3422" s="1" t="s">
        <v>614</v>
      </c>
      <c r="J3422" s="1" t="s">
        <v>615</v>
      </c>
      <c r="K3422" s="1" t="s">
        <v>1385</v>
      </c>
      <c r="L3422" s="1" t="s">
        <v>617</v>
      </c>
      <c r="M3422" s="28" t="s">
        <v>656</v>
      </c>
      <c r="N3422" s="28" t="s">
        <v>1386</v>
      </c>
    </row>
    <row r="3423" spans="1:14" ht="13.9" customHeight="1">
      <c r="A3423" s="1" t="s">
        <v>1204</v>
      </c>
      <c r="B3423" s="1" t="s">
        <v>651</v>
      </c>
      <c r="C3423" s="230">
        <v>45934.434027777781</v>
      </c>
      <c r="D3423" s="230">
        <v>45934.434027777781</v>
      </c>
      <c r="E3423" s="230">
        <v>45934.707638888889</v>
      </c>
      <c r="F3423" s="300">
        <f t="shared" si="55"/>
        <v>0.27361111110803904</v>
      </c>
      <c r="G3423" s="1" t="s">
        <v>613</v>
      </c>
      <c r="I3423" s="1" t="s">
        <v>598</v>
      </c>
      <c r="J3423" s="1" t="s">
        <v>598</v>
      </c>
      <c r="K3423" s="1" t="s">
        <v>1403</v>
      </c>
      <c r="L3423" s="1" t="s">
        <v>1376</v>
      </c>
      <c r="M3423" s="241" t="s">
        <v>618</v>
      </c>
      <c r="N3423" s="246" t="s">
        <v>1404</v>
      </c>
    </row>
    <row r="3424" spans="1:14" ht="13.9" customHeight="1">
      <c r="A3424" s="1" t="s">
        <v>1204</v>
      </c>
      <c r="B3424" s="1" t="s">
        <v>658</v>
      </c>
      <c r="C3424" s="230">
        <v>45934.434027777781</v>
      </c>
      <c r="D3424" s="230">
        <v>45934.434027777781</v>
      </c>
      <c r="E3424" s="230">
        <v>45934.707638888889</v>
      </c>
      <c r="F3424" s="300">
        <f t="shared" si="55"/>
        <v>0.27361111110803904</v>
      </c>
      <c r="G3424" s="1" t="s">
        <v>613</v>
      </c>
      <c r="I3424" s="1" t="s">
        <v>598</v>
      </c>
      <c r="J3424" s="1" t="s">
        <v>598</v>
      </c>
      <c r="K3424" s="1" t="s">
        <v>1403</v>
      </c>
      <c r="L3424" s="1" t="s">
        <v>1376</v>
      </c>
      <c r="M3424" s="241" t="s">
        <v>618</v>
      </c>
      <c r="N3424" s="246" t="s">
        <v>1404</v>
      </c>
    </row>
    <row r="3425" spans="1:14" ht="13.9" customHeight="1">
      <c r="A3425" s="1" t="s">
        <v>1204</v>
      </c>
      <c r="B3425" s="1" t="s">
        <v>622</v>
      </c>
      <c r="C3425" s="230">
        <v>45934.434027777781</v>
      </c>
      <c r="D3425" s="230">
        <v>45934.434027777781</v>
      </c>
      <c r="E3425" s="230">
        <v>45934.707638888889</v>
      </c>
      <c r="F3425" s="300">
        <f t="shared" si="55"/>
        <v>0.27361111110803904</v>
      </c>
      <c r="G3425" s="1" t="s">
        <v>613</v>
      </c>
      <c r="I3425" s="1" t="s">
        <v>598</v>
      </c>
      <c r="J3425" s="1" t="s">
        <v>598</v>
      </c>
      <c r="K3425" s="1" t="s">
        <v>1403</v>
      </c>
      <c r="L3425" s="1" t="s">
        <v>1376</v>
      </c>
      <c r="M3425" s="241" t="s">
        <v>618</v>
      </c>
      <c r="N3425" s="246" t="s">
        <v>1404</v>
      </c>
    </row>
    <row r="3426" spans="1:14" ht="13.9" customHeight="1">
      <c r="A3426" s="1" t="s">
        <v>1204</v>
      </c>
      <c r="B3426" s="1" t="s">
        <v>612</v>
      </c>
      <c r="C3426" s="230">
        <v>45934.434027777781</v>
      </c>
      <c r="D3426" s="230">
        <v>45934.434027777781</v>
      </c>
      <c r="E3426" s="230">
        <v>45934.707638888889</v>
      </c>
      <c r="F3426" s="300">
        <f t="shared" si="55"/>
        <v>0.27361111110803904</v>
      </c>
      <c r="G3426" s="1" t="s">
        <v>613</v>
      </c>
      <c r="I3426" s="1" t="s">
        <v>598</v>
      </c>
      <c r="J3426" s="1" t="s">
        <v>598</v>
      </c>
      <c r="K3426" s="1" t="s">
        <v>1403</v>
      </c>
      <c r="L3426" s="1" t="s">
        <v>1376</v>
      </c>
      <c r="M3426" s="241" t="s">
        <v>618</v>
      </c>
      <c r="N3426" s="246" t="s">
        <v>1404</v>
      </c>
    </row>
    <row r="3427" spans="1:14" ht="13.9" customHeight="1">
      <c r="A3427" s="1" t="s">
        <v>1213</v>
      </c>
      <c r="B3427" s="1" t="s">
        <v>612</v>
      </c>
      <c r="C3427" s="230">
        <v>45934.481249999997</v>
      </c>
      <c r="D3427" s="230">
        <v>45934.481249999997</v>
      </c>
      <c r="E3427" s="230">
        <v>45934.541666666664</v>
      </c>
      <c r="F3427" s="300">
        <f t="shared" si="55"/>
        <v>6.0416666667151731E-2</v>
      </c>
      <c r="G3427" s="225" t="s">
        <v>637</v>
      </c>
      <c r="H3427" s="225" t="s">
        <v>644</v>
      </c>
      <c r="I3427" s="225" t="s">
        <v>770</v>
      </c>
      <c r="J3427" s="225" t="s">
        <v>771</v>
      </c>
      <c r="K3427" s="1" t="s">
        <v>1405</v>
      </c>
      <c r="L3427" s="1" t="s">
        <v>773</v>
      </c>
      <c r="M3427" s="241" t="s">
        <v>1090</v>
      </c>
      <c r="N3427" s="241" t="s">
        <v>1090</v>
      </c>
    </row>
    <row r="3428" spans="1:14" ht="13.9" customHeight="1">
      <c r="A3428" s="1" t="s">
        <v>1213</v>
      </c>
      <c r="B3428" s="1" t="s">
        <v>621</v>
      </c>
      <c r="C3428" s="230">
        <v>45934.481249999997</v>
      </c>
      <c r="D3428" s="230">
        <v>45934.481249999997</v>
      </c>
      <c r="E3428" s="230">
        <v>45934.541666666664</v>
      </c>
      <c r="F3428" s="300">
        <f t="shared" si="55"/>
        <v>6.0416666667151731E-2</v>
      </c>
      <c r="G3428" s="225" t="s">
        <v>637</v>
      </c>
      <c r="H3428" s="225" t="s">
        <v>644</v>
      </c>
      <c r="I3428" s="225" t="s">
        <v>770</v>
      </c>
      <c r="J3428" s="225" t="s">
        <v>771</v>
      </c>
      <c r="K3428" s="1" t="s">
        <v>1405</v>
      </c>
      <c r="L3428" s="1" t="s">
        <v>773</v>
      </c>
      <c r="M3428" s="241" t="s">
        <v>1090</v>
      </c>
      <c r="N3428" s="241" t="s">
        <v>1090</v>
      </c>
    </row>
    <row r="3429" spans="1:14" ht="13.9" customHeight="1">
      <c r="A3429" s="1" t="s">
        <v>1213</v>
      </c>
      <c r="B3429" s="1" t="s">
        <v>620</v>
      </c>
      <c r="C3429" s="230">
        <v>45934.481249999997</v>
      </c>
      <c r="D3429" s="230">
        <v>45934.481249999997</v>
      </c>
      <c r="E3429" s="230">
        <v>45934.541666608799</v>
      </c>
      <c r="F3429" s="300">
        <f t="shared" si="55"/>
        <v>6.0416608801460825E-2</v>
      </c>
      <c r="G3429" s="225" t="s">
        <v>637</v>
      </c>
      <c r="H3429" s="225" t="s">
        <v>644</v>
      </c>
      <c r="I3429" s="225" t="s">
        <v>770</v>
      </c>
      <c r="J3429" s="225" t="s">
        <v>771</v>
      </c>
      <c r="K3429" s="1" t="s">
        <v>1405</v>
      </c>
      <c r="L3429" s="1" t="s">
        <v>773</v>
      </c>
      <c r="M3429" s="241" t="s">
        <v>1090</v>
      </c>
      <c r="N3429" s="241" t="s">
        <v>1090</v>
      </c>
    </row>
    <row r="3430" spans="1:14" ht="13.9" customHeight="1">
      <c r="A3430" s="1" t="s">
        <v>1213</v>
      </c>
      <c r="B3430" s="1" t="s">
        <v>636</v>
      </c>
      <c r="C3430" s="230">
        <v>45934.481249999997</v>
      </c>
      <c r="D3430" s="230">
        <v>45934.481249999997</v>
      </c>
      <c r="E3430" s="230">
        <v>45934.541666608799</v>
      </c>
      <c r="F3430" s="300">
        <f t="shared" si="55"/>
        <v>6.0416608801460825E-2</v>
      </c>
      <c r="G3430" s="225" t="s">
        <v>637</v>
      </c>
      <c r="H3430" s="225" t="s">
        <v>644</v>
      </c>
      <c r="I3430" s="225" t="s">
        <v>770</v>
      </c>
      <c r="J3430" s="225" t="s">
        <v>771</v>
      </c>
      <c r="K3430" s="1" t="s">
        <v>1405</v>
      </c>
      <c r="L3430" s="1" t="s">
        <v>773</v>
      </c>
      <c r="M3430" s="241" t="s">
        <v>1090</v>
      </c>
      <c r="N3430" s="241" t="s">
        <v>1090</v>
      </c>
    </row>
    <row r="3431" spans="1:14" ht="13.9" customHeight="1">
      <c r="A3431" s="1" t="s">
        <v>1213</v>
      </c>
      <c r="B3431" s="1" t="s">
        <v>667</v>
      </c>
      <c r="C3431" s="230">
        <v>45934.481249999997</v>
      </c>
      <c r="D3431" s="230">
        <v>45934.481249999997</v>
      </c>
      <c r="E3431" s="230">
        <v>45934.541666608799</v>
      </c>
      <c r="F3431" s="300">
        <f t="shared" si="55"/>
        <v>6.0416608801460825E-2</v>
      </c>
      <c r="G3431" s="225" t="s">
        <v>637</v>
      </c>
      <c r="H3431" s="225" t="s">
        <v>644</v>
      </c>
      <c r="I3431" s="225" t="s">
        <v>770</v>
      </c>
      <c r="J3431" s="225" t="s">
        <v>771</v>
      </c>
      <c r="K3431" s="1" t="s">
        <v>1405</v>
      </c>
      <c r="L3431" s="1" t="s">
        <v>773</v>
      </c>
      <c r="M3431" s="241" t="s">
        <v>1090</v>
      </c>
      <c r="N3431" s="241" t="s">
        <v>1090</v>
      </c>
    </row>
    <row r="3432" spans="1:14">
      <c r="A3432" s="1" t="s">
        <v>1215</v>
      </c>
      <c r="B3432" s="1" t="s">
        <v>1216</v>
      </c>
      <c r="C3432" s="230">
        <v>45934.481249999997</v>
      </c>
      <c r="D3432" s="230">
        <v>45934.481249999997</v>
      </c>
      <c r="E3432" s="230">
        <v>45934.541666608799</v>
      </c>
      <c r="F3432" s="300">
        <f t="shared" si="55"/>
        <v>6.0416608801460825E-2</v>
      </c>
      <c r="G3432" s="225" t="s">
        <v>637</v>
      </c>
      <c r="H3432" s="225" t="s">
        <v>644</v>
      </c>
      <c r="I3432" s="225" t="s">
        <v>770</v>
      </c>
      <c r="J3432" s="225" t="s">
        <v>771</v>
      </c>
      <c r="K3432" s="1" t="s">
        <v>1405</v>
      </c>
      <c r="L3432" s="1" t="s">
        <v>773</v>
      </c>
      <c r="M3432" s="241" t="s">
        <v>1090</v>
      </c>
      <c r="N3432" s="241" t="s">
        <v>1090</v>
      </c>
    </row>
    <row r="3433" spans="1:14">
      <c r="A3433" s="1" t="s">
        <v>1215</v>
      </c>
      <c r="B3433" s="1" t="s">
        <v>660</v>
      </c>
      <c r="C3433" s="230">
        <v>45934.481249999997</v>
      </c>
      <c r="D3433" s="230">
        <v>45934.481249999997</v>
      </c>
      <c r="E3433" s="230">
        <v>45934.541666608799</v>
      </c>
      <c r="F3433" s="300">
        <f t="shared" si="55"/>
        <v>6.0416608801460825E-2</v>
      </c>
      <c r="G3433" s="225" t="s">
        <v>637</v>
      </c>
      <c r="H3433" s="225" t="s">
        <v>644</v>
      </c>
      <c r="I3433" s="225" t="s">
        <v>770</v>
      </c>
      <c r="J3433" s="225" t="s">
        <v>771</v>
      </c>
      <c r="K3433" s="1" t="s">
        <v>1405</v>
      </c>
      <c r="L3433" s="1" t="s">
        <v>773</v>
      </c>
      <c r="M3433" s="241" t="s">
        <v>1090</v>
      </c>
      <c r="N3433" s="241" t="s">
        <v>1090</v>
      </c>
    </row>
    <row r="3434" spans="1:14">
      <c r="A3434" s="1" t="s">
        <v>1215</v>
      </c>
      <c r="B3434" s="1" t="s">
        <v>651</v>
      </c>
      <c r="C3434" s="230">
        <v>45934.481249999997</v>
      </c>
      <c r="D3434" s="230">
        <v>45934.481249999997</v>
      </c>
      <c r="E3434" s="230">
        <v>45934.541666608799</v>
      </c>
      <c r="F3434" s="300">
        <f t="shared" si="55"/>
        <v>6.0416608801460825E-2</v>
      </c>
      <c r="G3434" s="225" t="s">
        <v>637</v>
      </c>
      <c r="H3434" s="225" t="s">
        <v>644</v>
      </c>
      <c r="I3434" s="225" t="s">
        <v>770</v>
      </c>
      <c r="J3434" s="225" t="s">
        <v>771</v>
      </c>
      <c r="K3434" s="1" t="s">
        <v>1405</v>
      </c>
      <c r="L3434" s="1" t="s">
        <v>773</v>
      </c>
      <c r="M3434" s="241" t="s">
        <v>1090</v>
      </c>
      <c r="N3434" s="241" t="s">
        <v>1090</v>
      </c>
    </row>
    <row r="3435" spans="1:14">
      <c r="A3435" s="1" t="s">
        <v>1215</v>
      </c>
      <c r="B3435" s="1" t="s">
        <v>1217</v>
      </c>
      <c r="C3435" s="230">
        <v>45934.481249999997</v>
      </c>
      <c r="D3435" s="230">
        <v>45934.481249999997</v>
      </c>
      <c r="E3435" s="230">
        <v>45934.541666608799</v>
      </c>
      <c r="F3435" s="300">
        <f t="shared" si="55"/>
        <v>6.0416608801460825E-2</v>
      </c>
      <c r="G3435" s="225" t="s">
        <v>637</v>
      </c>
      <c r="H3435" s="225" t="s">
        <v>644</v>
      </c>
      <c r="I3435" s="225" t="s">
        <v>770</v>
      </c>
      <c r="J3435" s="225" t="s">
        <v>771</v>
      </c>
      <c r="K3435" s="1" t="s">
        <v>1405</v>
      </c>
      <c r="L3435" s="1" t="s">
        <v>773</v>
      </c>
      <c r="M3435" s="241" t="s">
        <v>1090</v>
      </c>
      <c r="N3435" s="241" t="s">
        <v>1090</v>
      </c>
    </row>
    <row r="3436" spans="1:14">
      <c r="A3436" s="1" t="s">
        <v>1215</v>
      </c>
      <c r="B3436" s="1" t="s">
        <v>612</v>
      </c>
      <c r="C3436" s="230">
        <v>45934.481249999997</v>
      </c>
      <c r="D3436" s="230">
        <v>45934.481249999997</v>
      </c>
      <c r="E3436" s="230">
        <v>45934.541666608799</v>
      </c>
      <c r="F3436" s="300">
        <f t="shared" si="55"/>
        <v>6.0416608801460825E-2</v>
      </c>
      <c r="G3436" s="225" t="s">
        <v>637</v>
      </c>
      <c r="H3436" s="225" t="s">
        <v>644</v>
      </c>
      <c r="I3436" s="225" t="s">
        <v>770</v>
      </c>
      <c r="J3436" s="225" t="s">
        <v>771</v>
      </c>
      <c r="K3436" s="1" t="s">
        <v>1405</v>
      </c>
      <c r="L3436" s="1" t="s">
        <v>773</v>
      </c>
      <c r="M3436" s="241" t="s">
        <v>1090</v>
      </c>
      <c r="N3436" s="241" t="s">
        <v>1090</v>
      </c>
    </row>
    <row r="3437" spans="1:14">
      <c r="A3437" s="1" t="s">
        <v>635</v>
      </c>
      <c r="B3437" s="1" t="s">
        <v>636</v>
      </c>
      <c r="C3437" s="230">
        <v>45934.481249999997</v>
      </c>
      <c r="D3437" s="230">
        <v>45934.481249999997</v>
      </c>
      <c r="E3437" s="230">
        <v>45934.541666608799</v>
      </c>
      <c r="F3437" s="300">
        <f t="shared" si="55"/>
        <v>6.0416608801460825E-2</v>
      </c>
      <c r="G3437" s="225" t="s">
        <v>637</v>
      </c>
      <c r="H3437" s="225" t="s">
        <v>644</v>
      </c>
      <c r="I3437" s="225" t="s">
        <v>770</v>
      </c>
      <c r="J3437" s="225" t="s">
        <v>771</v>
      </c>
      <c r="K3437" s="1" t="s">
        <v>1405</v>
      </c>
      <c r="L3437" s="1" t="s">
        <v>773</v>
      </c>
      <c r="M3437" s="241" t="s">
        <v>1090</v>
      </c>
      <c r="N3437" s="241" t="s">
        <v>1090</v>
      </c>
    </row>
    <row r="3438" spans="1:14">
      <c r="A3438" s="1" t="s">
        <v>635</v>
      </c>
      <c r="B3438" s="1" t="s">
        <v>666</v>
      </c>
      <c r="C3438" s="230">
        <v>45934.481249999997</v>
      </c>
      <c r="D3438" s="230">
        <v>45934.481249999997</v>
      </c>
      <c r="E3438" s="230">
        <v>45934.541666608799</v>
      </c>
      <c r="F3438" s="300">
        <f t="shared" ref="F3438:F3501" si="56">E3438-D3438</f>
        <v>6.0416608801460825E-2</v>
      </c>
      <c r="G3438" s="225" t="s">
        <v>637</v>
      </c>
      <c r="H3438" s="225" t="s">
        <v>644</v>
      </c>
      <c r="I3438" s="225" t="s">
        <v>770</v>
      </c>
      <c r="J3438" s="225" t="s">
        <v>771</v>
      </c>
      <c r="K3438" s="1" t="s">
        <v>1405</v>
      </c>
      <c r="L3438" s="1" t="s">
        <v>773</v>
      </c>
      <c r="M3438" s="241" t="s">
        <v>1090</v>
      </c>
      <c r="N3438" s="241" t="s">
        <v>1090</v>
      </c>
    </row>
    <row r="3439" spans="1:14">
      <c r="A3439" s="1" t="s">
        <v>635</v>
      </c>
      <c r="B3439" s="1" t="s">
        <v>667</v>
      </c>
      <c r="C3439" s="230">
        <v>45934.481249999997</v>
      </c>
      <c r="D3439" s="230">
        <v>45934.481249999997</v>
      </c>
      <c r="E3439" s="230">
        <v>45934.541666608799</v>
      </c>
      <c r="F3439" s="300">
        <f t="shared" si="56"/>
        <v>6.0416608801460825E-2</v>
      </c>
      <c r="G3439" s="225" t="s">
        <v>637</v>
      </c>
      <c r="H3439" s="225" t="s">
        <v>644</v>
      </c>
      <c r="I3439" s="225" t="s">
        <v>770</v>
      </c>
      <c r="J3439" s="225" t="s">
        <v>771</v>
      </c>
      <c r="K3439" s="1" t="s">
        <v>1405</v>
      </c>
      <c r="L3439" s="1" t="s">
        <v>773</v>
      </c>
      <c r="M3439" s="241" t="s">
        <v>1090</v>
      </c>
      <c r="N3439" s="241" t="s">
        <v>1090</v>
      </c>
    </row>
    <row r="3440" spans="1:14">
      <c r="A3440" s="1" t="s">
        <v>635</v>
      </c>
      <c r="B3440" s="1" t="s">
        <v>621</v>
      </c>
      <c r="C3440" s="230">
        <v>45934.481249999997</v>
      </c>
      <c r="D3440" s="230">
        <v>45934.481249999997</v>
      </c>
      <c r="E3440" s="230">
        <v>45934.541666608799</v>
      </c>
      <c r="F3440" s="300">
        <f t="shared" si="56"/>
        <v>6.0416608801460825E-2</v>
      </c>
      <c r="G3440" s="225" t="s">
        <v>637</v>
      </c>
      <c r="H3440" s="225" t="s">
        <v>644</v>
      </c>
      <c r="I3440" s="225" t="s">
        <v>770</v>
      </c>
      <c r="J3440" s="225" t="s">
        <v>771</v>
      </c>
      <c r="K3440" s="1" t="s">
        <v>1405</v>
      </c>
      <c r="L3440" s="1" t="s">
        <v>773</v>
      </c>
      <c r="M3440" s="241" t="s">
        <v>1090</v>
      </c>
      <c r="N3440" s="241" t="s">
        <v>1090</v>
      </c>
    </row>
    <row r="3441" spans="1:14">
      <c r="A3441" s="1" t="s">
        <v>635</v>
      </c>
      <c r="B3441" s="1" t="s">
        <v>620</v>
      </c>
      <c r="C3441" s="230">
        <v>45934.481249999997</v>
      </c>
      <c r="D3441" s="230">
        <v>45934.481249999997</v>
      </c>
      <c r="E3441" s="230">
        <v>45934.541666608799</v>
      </c>
      <c r="F3441" s="300">
        <f t="shared" si="56"/>
        <v>6.0416608801460825E-2</v>
      </c>
      <c r="G3441" s="225" t="s">
        <v>637</v>
      </c>
      <c r="H3441" s="225" t="s">
        <v>644</v>
      </c>
      <c r="I3441" s="225" t="s">
        <v>770</v>
      </c>
      <c r="J3441" s="225" t="s">
        <v>771</v>
      </c>
      <c r="K3441" s="1" t="s">
        <v>1405</v>
      </c>
      <c r="L3441" s="1" t="s">
        <v>773</v>
      </c>
      <c r="M3441" s="241" t="s">
        <v>1090</v>
      </c>
      <c r="N3441" s="241" t="s">
        <v>1090</v>
      </c>
    </row>
    <row r="3442" spans="1:14">
      <c r="A3442" s="1" t="s">
        <v>1218</v>
      </c>
      <c r="B3442" s="1" t="s">
        <v>1219</v>
      </c>
      <c r="C3442" s="230">
        <v>45934.481249999997</v>
      </c>
      <c r="D3442" s="230">
        <v>45934.481249999997</v>
      </c>
      <c r="E3442" s="230">
        <v>45934.541666608799</v>
      </c>
      <c r="F3442" s="300">
        <f t="shared" si="56"/>
        <v>6.0416608801460825E-2</v>
      </c>
      <c r="G3442" s="225" t="s">
        <v>637</v>
      </c>
      <c r="H3442" s="225" t="s">
        <v>644</v>
      </c>
      <c r="I3442" s="225" t="s">
        <v>770</v>
      </c>
      <c r="J3442" s="225" t="s">
        <v>771</v>
      </c>
      <c r="K3442" s="1" t="s">
        <v>1405</v>
      </c>
      <c r="L3442" s="1" t="s">
        <v>773</v>
      </c>
      <c r="M3442" s="241" t="s">
        <v>1090</v>
      </c>
      <c r="N3442" s="241" t="s">
        <v>1090</v>
      </c>
    </row>
    <row r="3443" spans="1:14">
      <c r="A3443" s="1" t="s">
        <v>1218</v>
      </c>
      <c r="B3443" s="1" t="s">
        <v>666</v>
      </c>
      <c r="C3443" s="230">
        <v>45934.481249999997</v>
      </c>
      <c r="D3443" s="230">
        <v>45934.481249999997</v>
      </c>
      <c r="E3443" s="230">
        <v>45934.541666608799</v>
      </c>
      <c r="F3443" s="300">
        <f t="shared" si="56"/>
        <v>6.0416608801460825E-2</v>
      </c>
      <c r="G3443" s="225" t="s">
        <v>637</v>
      </c>
      <c r="H3443" s="225" t="s">
        <v>644</v>
      </c>
      <c r="I3443" s="225" t="s">
        <v>770</v>
      </c>
      <c r="J3443" s="225" t="s">
        <v>771</v>
      </c>
      <c r="K3443" s="1" t="s">
        <v>1405</v>
      </c>
      <c r="L3443" s="1" t="s">
        <v>773</v>
      </c>
      <c r="M3443" s="241" t="s">
        <v>1090</v>
      </c>
      <c r="N3443" s="241" t="s">
        <v>1090</v>
      </c>
    </row>
    <row r="3444" spans="1:14">
      <c r="A3444" s="1" t="s">
        <v>1218</v>
      </c>
      <c r="B3444" s="1" t="s">
        <v>620</v>
      </c>
      <c r="C3444" s="230">
        <v>45934.481249999997</v>
      </c>
      <c r="D3444" s="230">
        <v>45934.481249999997</v>
      </c>
      <c r="E3444" s="230">
        <v>45934.541666608799</v>
      </c>
      <c r="F3444" s="300">
        <f t="shared" si="56"/>
        <v>6.0416608801460825E-2</v>
      </c>
      <c r="G3444" s="225" t="s">
        <v>637</v>
      </c>
      <c r="H3444" s="225" t="s">
        <v>644</v>
      </c>
      <c r="I3444" s="225" t="s">
        <v>770</v>
      </c>
      <c r="J3444" s="225" t="s">
        <v>771</v>
      </c>
      <c r="K3444" s="1" t="s">
        <v>1405</v>
      </c>
      <c r="L3444" s="1" t="s">
        <v>773</v>
      </c>
      <c r="M3444" s="241" t="s">
        <v>1090</v>
      </c>
      <c r="N3444" s="241" t="s">
        <v>1090</v>
      </c>
    </row>
    <row r="3445" spans="1:14">
      <c r="A3445" s="1" t="s">
        <v>1218</v>
      </c>
      <c r="B3445" s="1" t="s">
        <v>636</v>
      </c>
      <c r="C3445" s="230">
        <v>45934.481249999997</v>
      </c>
      <c r="D3445" s="230">
        <v>45934.481249999997</v>
      </c>
      <c r="E3445" s="230">
        <v>45934.541666608799</v>
      </c>
      <c r="F3445" s="300">
        <f t="shared" si="56"/>
        <v>6.0416608801460825E-2</v>
      </c>
      <c r="G3445" s="225" t="s">
        <v>637</v>
      </c>
      <c r="H3445" s="225" t="s">
        <v>644</v>
      </c>
      <c r="I3445" s="225" t="s">
        <v>770</v>
      </c>
      <c r="J3445" s="225" t="s">
        <v>771</v>
      </c>
      <c r="K3445" s="1" t="s">
        <v>1405</v>
      </c>
      <c r="L3445" s="1" t="s">
        <v>773</v>
      </c>
      <c r="M3445" s="241" t="s">
        <v>1090</v>
      </c>
      <c r="N3445" s="241" t="s">
        <v>1090</v>
      </c>
    </row>
    <row r="3446" spans="1:14">
      <c r="A3446" s="1" t="s">
        <v>1218</v>
      </c>
      <c r="B3446" s="1" t="s">
        <v>667</v>
      </c>
      <c r="C3446" s="230">
        <v>45934.481249999997</v>
      </c>
      <c r="D3446" s="230">
        <v>45934.481249999997</v>
      </c>
      <c r="E3446" s="230">
        <v>45934.541666608799</v>
      </c>
      <c r="F3446" s="300">
        <f t="shared" si="56"/>
        <v>6.0416608801460825E-2</v>
      </c>
      <c r="G3446" s="225" t="s">
        <v>637</v>
      </c>
      <c r="H3446" s="225" t="s">
        <v>644</v>
      </c>
      <c r="I3446" s="225" t="s">
        <v>770</v>
      </c>
      <c r="J3446" s="225" t="s">
        <v>771</v>
      </c>
      <c r="K3446" s="1" t="s">
        <v>1405</v>
      </c>
      <c r="L3446" s="1" t="s">
        <v>773</v>
      </c>
      <c r="M3446" s="241" t="s">
        <v>1090</v>
      </c>
      <c r="N3446" s="241" t="s">
        <v>1090</v>
      </c>
    </row>
    <row r="3447" spans="1:14">
      <c r="A3447" s="1" t="s">
        <v>611</v>
      </c>
      <c r="B3447" s="1" t="s">
        <v>667</v>
      </c>
      <c r="C3447" s="230">
        <v>45934.481249999997</v>
      </c>
      <c r="D3447" s="230">
        <v>45934.481249999997</v>
      </c>
      <c r="E3447" s="230">
        <v>45934.541666608799</v>
      </c>
      <c r="F3447" s="300">
        <f t="shared" si="56"/>
        <v>6.0416608801460825E-2</v>
      </c>
      <c r="G3447" s="225" t="s">
        <v>637</v>
      </c>
      <c r="H3447" s="225" t="s">
        <v>644</v>
      </c>
      <c r="I3447" s="225" t="s">
        <v>770</v>
      </c>
      <c r="J3447" s="225" t="s">
        <v>771</v>
      </c>
      <c r="K3447" s="1" t="s">
        <v>1405</v>
      </c>
      <c r="L3447" s="1" t="s">
        <v>773</v>
      </c>
      <c r="M3447" s="241" t="s">
        <v>1090</v>
      </c>
      <c r="N3447" s="241" t="s">
        <v>1090</v>
      </c>
    </row>
    <row r="3448" spans="1:14">
      <c r="A3448" s="1" t="s">
        <v>611</v>
      </c>
      <c r="B3448" s="1" t="s">
        <v>612</v>
      </c>
      <c r="C3448" s="230">
        <v>45934.481249999997</v>
      </c>
      <c r="D3448" s="230">
        <v>45934.481249999997</v>
      </c>
      <c r="E3448" s="230">
        <v>45934.541666608799</v>
      </c>
      <c r="F3448" s="300">
        <f t="shared" si="56"/>
        <v>6.0416608801460825E-2</v>
      </c>
      <c r="G3448" s="225" t="s">
        <v>637</v>
      </c>
      <c r="H3448" s="225" t="s">
        <v>644</v>
      </c>
      <c r="I3448" s="225" t="s">
        <v>770</v>
      </c>
      <c r="J3448" s="225" t="s">
        <v>771</v>
      </c>
      <c r="K3448" s="1" t="s">
        <v>1405</v>
      </c>
      <c r="L3448" s="1" t="s">
        <v>773</v>
      </c>
      <c r="M3448" s="241" t="s">
        <v>1090</v>
      </c>
      <c r="N3448" s="241" t="s">
        <v>1090</v>
      </c>
    </row>
    <row r="3449" spans="1:14">
      <c r="A3449" s="1" t="s">
        <v>611</v>
      </c>
      <c r="B3449" s="1" t="s">
        <v>620</v>
      </c>
      <c r="C3449" s="230">
        <v>45934.481249999997</v>
      </c>
      <c r="D3449" s="230">
        <v>45934.481249999997</v>
      </c>
      <c r="E3449" s="230">
        <v>45934.541666608799</v>
      </c>
      <c r="F3449" s="300">
        <f t="shared" si="56"/>
        <v>6.0416608801460825E-2</v>
      </c>
      <c r="G3449" s="225" t="s">
        <v>637</v>
      </c>
      <c r="H3449" s="225" t="s">
        <v>644</v>
      </c>
      <c r="I3449" s="225" t="s">
        <v>770</v>
      </c>
      <c r="J3449" s="225" t="s">
        <v>771</v>
      </c>
      <c r="K3449" s="1" t="s">
        <v>1405</v>
      </c>
      <c r="L3449" s="1" t="s">
        <v>773</v>
      </c>
      <c r="M3449" s="241" t="s">
        <v>1090</v>
      </c>
      <c r="N3449" s="241" t="s">
        <v>1090</v>
      </c>
    </row>
    <row r="3450" spans="1:14">
      <c r="A3450" s="1" t="s">
        <v>611</v>
      </c>
      <c r="B3450" s="1" t="s">
        <v>621</v>
      </c>
      <c r="C3450" s="230">
        <v>45934.481249999997</v>
      </c>
      <c r="D3450" s="230">
        <v>45934.481249999997</v>
      </c>
      <c r="E3450" s="230">
        <v>45934.541666608799</v>
      </c>
      <c r="F3450" s="300">
        <f t="shared" si="56"/>
        <v>6.0416608801460825E-2</v>
      </c>
      <c r="G3450" s="225" t="s">
        <v>637</v>
      </c>
      <c r="H3450" s="225" t="s">
        <v>644</v>
      </c>
      <c r="I3450" s="225" t="s">
        <v>770</v>
      </c>
      <c r="J3450" s="225" t="s">
        <v>771</v>
      </c>
      <c r="K3450" s="1" t="s">
        <v>1405</v>
      </c>
      <c r="L3450" s="1" t="s">
        <v>773</v>
      </c>
      <c r="M3450" s="241" t="s">
        <v>1090</v>
      </c>
      <c r="N3450" s="241" t="s">
        <v>1090</v>
      </c>
    </row>
    <row r="3451" spans="1:14">
      <c r="A3451" s="1" t="s">
        <v>611</v>
      </c>
      <c r="B3451" s="1" t="s">
        <v>622</v>
      </c>
      <c r="C3451" s="230">
        <v>45934.481249999997</v>
      </c>
      <c r="D3451" s="230">
        <v>45934.481249999997</v>
      </c>
      <c r="E3451" s="230">
        <v>45934.541666608799</v>
      </c>
      <c r="F3451" s="300">
        <f t="shared" si="56"/>
        <v>6.0416608801460825E-2</v>
      </c>
      <c r="G3451" s="225" t="s">
        <v>637</v>
      </c>
      <c r="H3451" s="225" t="s">
        <v>644</v>
      </c>
      <c r="I3451" s="225" t="s">
        <v>770</v>
      </c>
      <c r="J3451" s="225" t="s">
        <v>771</v>
      </c>
      <c r="K3451" s="1" t="s">
        <v>1405</v>
      </c>
      <c r="L3451" s="1" t="s">
        <v>773</v>
      </c>
      <c r="M3451" s="241" t="s">
        <v>1090</v>
      </c>
      <c r="N3451" s="241" t="s">
        <v>1090</v>
      </c>
    </row>
    <row r="3452" spans="1:14">
      <c r="A3452" s="1" t="s">
        <v>1406</v>
      </c>
      <c r="B3452" s="1" t="s">
        <v>651</v>
      </c>
      <c r="C3452" s="230">
        <v>45934.506249999999</v>
      </c>
      <c r="D3452" s="230">
        <v>45934.506249999999</v>
      </c>
      <c r="E3452" s="230">
        <v>45939.545138888891</v>
      </c>
      <c r="F3452" s="300">
        <f t="shared" si="56"/>
        <v>5.038888888891961</v>
      </c>
      <c r="G3452" s="1" t="s">
        <v>613</v>
      </c>
      <c r="I3452" s="1" t="s">
        <v>614</v>
      </c>
      <c r="J3452" s="1" t="s">
        <v>615</v>
      </c>
      <c r="K3452" s="1" t="s">
        <v>1407</v>
      </c>
      <c r="L3452" s="1" t="s">
        <v>617</v>
      </c>
      <c r="M3452" s="241" t="s">
        <v>656</v>
      </c>
      <c r="N3452" s="246" t="s">
        <v>1383</v>
      </c>
    </row>
    <row r="3453" spans="1:14">
      <c r="A3453" s="1" t="s">
        <v>1406</v>
      </c>
      <c r="B3453" s="1" t="s">
        <v>658</v>
      </c>
      <c r="C3453" s="230">
        <v>45934.506249999999</v>
      </c>
      <c r="D3453" s="230">
        <v>45934.506249999999</v>
      </c>
      <c r="E3453" s="230">
        <v>45939.545138888891</v>
      </c>
      <c r="F3453" s="300">
        <f t="shared" si="56"/>
        <v>5.038888888891961</v>
      </c>
      <c r="G3453" s="1" t="s">
        <v>613</v>
      </c>
      <c r="I3453" s="1" t="s">
        <v>614</v>
      </c>
      <c r="J3453" s="1" t="s">
        <v>615</v>
      </c>
      <c r="K3453" s="1" t="s">
        <v>1407</v>
      </c>
      <c r="L3453" s="1" t="s">
        <v>617</v>
      </c>
      <c r="M3453" s="241" t="s">
        <v>656</v>
      </c>
      <c r="N3453" s="246" t="s">
        <v>1383</v>
      </c>
    </row>
    <row r="3454" spans="1:14">
      <c r="A3454" s="1" t="s">
        <v>1406</v>
      </c>
      <c r="B3454" s="1" t="s">
        <v>622</v>
      </c>
      <c r="C3454" s="230">
        <v>45934.506249999999</v>
      </c>
      <c r="D3454" s="230">
        <v>45934.506249999999</v>
      </c>
      <c r="E3454" s="230">
        <v>45939.545138888891</v>
      </c>
      <c r="F3454" s="300">
        <f t="shared" si="56"/>
        <v>5.038888888891961</v>
      </c>
      <c r="G3454" s="1" t="s">
        <v>613</v>
      </c>
      <c r="I3454" s="1" t="s">
        <v>614</v>
      </c>
      <c r="J3454" s="1" t="s">
        <v>615</v>
      </c>
      <c r="K3454" s="1" t="s">
        <v>1407</v>
      </c>
      <c r="L3454" s="1" t="s">
        <v>617</v>
      </c>
      <c r="M3454" s="241" t="s">
        <v>656</v>
      </c>
      <c r="N3454" s="246" t="s">
        <v>1383</v>
      </c>
    </row>
    <row r="3455" spans="1:14">
      <c r="A3455" s="1" t="s">
        <v>1406</v>
      </c>
      <c r="B3455" s="1" t="s">
        <v>659</v>
      </c>
      <c r="C3455" s="230">
        <v>45934.506249999999</v>
      </c>
      <c r="D3455" s="230">
        <v>45934.506249999999</v>
      </c>
      <c r="E3455" s="230">
        <v>45939.545138888891</v>
      </c>
      <c r="F3455" s="300">
        <f t="shared" si="56"/>
        <v>5.038888888891961</v>
      </c>
      <c r="G3455" s="1" t="s">
        <v>613</v>
      </c>
      <c r="I3455" s="1" t="s">
        <v>614</v>
      </c>
      <c r="J3455" s="1" t="s">
        <v>615</v>
      </c>
      <c r="K3455" s="1" t="s">
        <v>1407</v>
      </c>
      <c r="L3455" s="1" t="s">
        <v>617</v>
      </c>
      <c r="M3455" s="241" t="s">
        <v>656</v>
      </c>
      <c r="N3455" s="246" t="s">
        <v>1383</v>
      </c>
    </row>
    <row r="3456" spans="1:14">
      <c r="A3456" s="1" t="s">
        <v>1408</v>
      </c>
      <c r="B3456" s="1" t="s">
        <v>651</v>
      </c>
      <c r="C3456" s="230">
        <v>45934.506249999999</v>
      </c>
      <c r="D3456" s="230">
        <v>45934.506249999999</v>
      </c>
      <c r="E3456" s="230">
        <v>45939.545138888891</v>
      </c>
      <c r="F3456" s="300">
        <f t="shared" si="56"/>
        <v>5.038888888891961</v>
      </c>
      <c r="G3456" s="1" t="s">
        <v>613</v>
      </c>
      <c r="I3456" s="1" t="s">
        <v>614</v>
      </c>
      <c r="J3456" s="1" t="s">
        <v>615</v>
      </c>
      <c r="K3456" s="1" t="s">
        <v>1407</v>
      </c>
      <c r="L3456" s="1" t="s">
        <v>617</v>
      </c>
      <c r="M3456" s="241" t="s">
        <v>656</v>
      </c>
      <c r="N3456" s="246" t="s">
        <v>1383</v>
      </c>
    </row>
    <row r="3457" spans="1:14">
      <c r="A3457" s="1" t="s">
        <v>1408</v>
      </c>
      <c r="B3457" s="1" t="s">
        <v>658</v>
      </c>
      <c r="C3457" s="230">
        <v>45934.506249999999</v>
      </c>
      <c r="D3457" s="230">
        <v>45934.506249999999</v>
      </c>
      <c r="E3457" s="230">
        <v>45939.545138888891</v>
      </c>
      <c r="F3457" s="300">
        <f t="shared" si="56"/>
        <v>5.038888888891961</v>
      </c>
      <c r="G3457" s="1" t="s">
        <v>613</v>
      </c>
      <c r="I3457" s="1" t="s">
        <v>614</v>
      </c>
      <c r="J3457" s="1" t="s">
        <v>615</v>
      </c>
      <c r="K3457" s="1" t="s">
        <v>1407</v>
      </c>
      <c r="L3457" s="1" t="s">
        <v>617</v>
      </c>
      <c r="M3457" s="241" t="s">
        <v>656</v>
      </c>
      <c r="N3457" s="246" t="s">
        <v>1383</v>
      </c>
    </row>
    <row r="3458" spans="1:14">
      <c r="A3458" s="1" t="s">
        <v>1408</v>
      </c>
      <c r="B3458" s="1" t="s">
        <v>622</v>
      </c>
      <c r="C3458" s="230">
        <v>45934.506249999999</v>
      </c>
      <c r="D3458" s="230">
        <v>45934.506249999999</v>
      </c>
      <c r="E3458" s="230">
        <v>45939.545138888891</v>
      </c>
      <c r="F3458" s="300">
        <f t="shared" si="56"/>
        <v>5.038888888891961</v>
      </c>
      <c r="G3458" s="1" t="s">
        <v>613</v>
      </c>
      <c r="I3458" s="1" t="s">
        <v>614</v>
      </c>
      <c r="J3458" s="1" t="s">
        <v>615</v>
      </c>
      <c r="K3458" s="1" t="s">
        <v>1407</v>
      </c>
      <c r="L3458" s="1" t="s">
        <v>617</v>
      </c>
      <c r="M3458" s="241" t="s">
        <v>656</v>
      </c>
      <c r="N3458" s="246" t="s">
        <v>1383</v>
      </c>
    </row>
    <row r="3459" spans="1:14">
      <c r="A3459" s="1" t="s">
        <v>1408</v>
      </c>
      <c r="B3459" s="1" t="s">
        <v>659</v>
      </c>
      <c r="C3459" s="230">
        <v>45934.506249999999</v>
      </c>
      <c r="D3459" s="230">
        <v>45934.506249999999</v>
      </c>
      <c r="E3459" s="230">
        <v>45939.545138888891</v>
      </c>
      <c r="F3459" s="300">
        <f t="shared" si="56"/>
        <v>5.038888888891961</v>
      </c>
      <c r="G3459" s="1" t="s">
        <v>613</v>
      </c>
      <c r="I3459" s="1" t="s">
        <v>614</v>
      </c>
      <c r="J3459" s="1" t="s">
        <v>615</v>
      </c>
      <c r="K3459" s="1" t="s">
        <v>1407</v>
      </c>
      <c r="L3459" s="1" t="s">
        <v>617</v>
      </c>
      <c r="M3459" s="241" t="s">
        <v>656</v>
      </c>
      <c r="N3459" s="246" t="s">
        <v>1383</v>
      </c>
    </row>
    <row r="3460" spans="1:14">
      <c r="A3460" s="1" t="s">
        <v>1409</v>
      </c>
      <c r="B3460" s="1" t="s">
        <v>1410</v>
      </c>
      <c r="C3460" s="230">
        <v>45934.506249999999</v>
      </c>
      <c r="D3460" s="230">
        <v>45934.506249999999</v>
      </c>
      <c r="E3460" s="230">
        <v>45939.545138888891</v>
      </c>
      <c r="F3460" s="300">
        <f t="shared" si="56"/>
        <v>5.038888888891961</v>
      </c>
      <c r="G3460" s="1" t="s">
        <v>613</v>
      </c>
      <c r="I3460" s="1" t="s">
        <v>614</v>
      </c>
      <c r="J3460" s="1" t="s">
        <v>615</v>
      </c>
      <c r="K3460" s="1" t="s">
        <v>1407</v>
      </c>
      <c r="L3460" s="1" t="s">
        <v>617</v>
      </c>
      <c r="M3460" s="241" t="s">
        <v>656</v>
      </c>
      <c r="N3460" s="246" t="s">
        <v>1383</v>
      </c>
    </row>
    <row r="3461" spans="1:14">
      <c r="A3461" s="1" t="s">
        <v>1409</v>
      </c>
      <c r="B3461" s="1" t="s">
        <v>612</v>
      </c>
      <c r="C3461" s="230">
        <v>45934.506249999999</v>
      </c>
      <c r="D3461" s="230">
        <v>45934.506249999999</v>
      </c>
      <c r="E3461" s="230">
        <v>45939.545138888891</v>
      </c>
      <c r="F3461" s="300">
        <f t="shared" si="56"/>
        <v>5.038888888891961</v>
      </c>
      <c r="G3461" s="1" t="s">
        <v>613</v>
      </c>
      <c r="I3461" s="1" t="s">
        <v>614</v>
      </c>
      <c r="J3461" s="1" t="s">
        <v>615</v>
      </c>
      <c r="K3461" s="1" t="s">
        <v>1407</v>
      </c>
      <c r="L3461" s="1" t="s">
        <v>617</v>
      </c>
      <c r="M3461" s="241" t="s">
        <v>656</v>
      </c>
      <c r="N3461" s="246" t="s">
        <v>1383</v>
      </c>
    </row>
    <row r="3462" spans="1:14">
      <c r="A3462" s="1" t="s">
        <v>1411</v>
      </c>
      <c r="B3462" s="1" t="s">
        <v>658</v>
      </c>
      <c r="C3462" s="230">
        <v>45934.506249999999</v>
      </c>
      <c r="D3462" s="230">
        <v>45934.506249999999</v>
      </c>
      <c r="E3462" s="230">
        <v>45939.545138888891</v>
      </c>
      <c r="F3462" s="300">
        <f t="shared" si="56"/>
        <v>5.038888888891961</v>
      </c>
      <c r="G3462" s="1" t="s">
        <v>613</v>
      </c>
      <c r="I3462" s="1" t="s">
        <v>614</v>
      </c>
      <c r="J3462" s="1" t="s">
        <v>615</v>
      </c>
      <c r="K3462" s="1" t="s">
        <v>1407</v>
      </c>
      <c r="L3462" s="1" t="s">
        <v>617</v>
      </c>
      <c r="M3462" s="241" t="s">
        <v>656</v>
      </c>
      <c r="N3462" s="246" t="s">
        <v>1383</v>
      </c>
    </row>
    <row r="3463" spans="1:14">
      <c r="A3463" s="1" t="s">
        <v>1411</v>
      </c>
      <c r="B3463" s="1" t="s">
        <v>651</v>
      </c>
      <c r="C3463" s="230">
        <v>45934.506249999999</v>
      </c>
      <c r="D3463" s="230">
        <v>45934.506249999999</v>
      </c>
      <c r="E3463" s="230">
        <v>45939.545138888891</v>
      </c>
      <c r="F3463" s="300">
        <f t="shared" si="56"/>
        <v>5.038888888891961</v>
      </c>
      <c r="G3463" s="1" t="s">
        <v>613</v>
      </c>
      <c r="I3463" s="1" t="s">
        <v>614</v>
      </c>
      <c r="J3463" s="1" t="s">
        <v>615</v>
      </c>
      <c r="K3463" s="1" t="s">
        <v>1407</v>
      </c>
      <c r="L3463" s="1" t="s">
        <v>617</v>
      </c>
      <c r="M3463" s="241" t="s">
        <v>656</v>
      </c>
      <c r="N3463" s="246" t="s">
        <v>1383</v>
      </c>
    </row>
    <row r="3464" spans="1:14">
      <c r="A3464" s="1" t="s">
        <v>1411</v>
      </c>
      <c r="B3464" s="1" t="s">
        <v>659</v>
      </c>
      <c r="C3464" s="230">
        <v>45934.506249999999</v>
      </c>
      <c r="D3464" s="230">
        <v>45934.506249999999</v>
      </c>
      <c r="E3464" s="230">
        <v>45939.545138888891</v>
      </c>
      <c r="F3464" s="300">
        <f t="shared" si="56"/>
        <v>5.038888888891961</v>
      </c>
      <c r="G3464" s="1" t="s">
        <v>613</v>
      </c>
      <c r="I3464" s="1" t="s">
        <v>614</v>
      </c>
      <c r="J3464" s="1" t="s">
        <v>615</v>
      </c>
      <c r="K3464" s="1" t="s">
        <v>1407</v>
      </c>
      <c r="L3464" s="1" t="s">
        <v>617</v>
      </c>
      <c r="M3464" s="241" t="s">
        <v>656</v>
      </c>
      <c r="N3464" s="246" t="s">
        <v>1383</v>
      </c>
    </row>
    <row r="3465" spans="1:14" ht="13.9" customHeight="1">
      <c r="A3465" s="1" t="s">
        <v>1411</v>
      </c>
      <c r="B3465" s="1" t="s">
        <v>622</v>
      </c>
      <c r="C3465" s="230">
        <v>45934.506249999999</v>
      </c>
      <c r="D3465" s="230">
        <v>45934.506249999999</v>
      </c>
      <c r="E3465" s="230">
        <v>45939.545138888891</v>
      </c>
      <c r="F3465" s="300">
        <f t="shared" si="56"/>
        <v>5.038888888891961</v>
      </c>
      <c r="G3465" s="1" t="s">
        <v>613</v>
      </c>
      <c r="I3465" s="1" t="s">
        <v>614</v>
      </c>
      <c r="J3465" s="1" t="s">
        <v>615</v>
      </c>
      <c r="K3465" s="1" t="s">
        <v>1407</v>
      </c>
      <c r="L3465" s="1" t="s">
        <v>617</v>
      </c>
      <c r="M3465" s="241" t="s">
        <v>656</v>
      </c>
      <c r="N3465" s="246" t="s">
        <v>1383</v>
      </c>
    </row>
    <row r="3466" spans="1:14" ht="13.9" customHeight="1">
      <c r="A3466" s="1" t="s">
        <v>1412</v>
      </c>
      <c r="B3466" s="1" t="s">
        <v>659</v>
      </c>
      <c r="C3466" s="230">
        <v>45934.506249999999</v>
      </c>
      <c r="D3466" s="230">
        <v>45934.506249999999</v>
      </c>
      <c r="E3466" s="230">
        <v>45939.545138888891</v>
      </c>
      <c r="F3466" s="300">
        <f t="shared" si="56"/>
        <v>5.038888888891961</v>
      </c>
      <c r="G3466" s="1" t="s">
        <v>613</v>
      </c>
      <c r="I3466" s="1" t="s">
        <v>614</v>
      </c>
      <c r="J3466" s="1" t="s">
        <v>615</v>
      </c>
      <c r="K3466" s="1" t="s">
        <v>1407</v>
      </c>
      <c r="L3466" s="1" t="s">
        <v>617</v>
      </c>
      <c r="M3466" s="241" t="s">
        <v>656</v>
      </c>
      <c r="N3466" s="246" t="s">
        <v>1383</v>
      </c>
    </row>
    <row r="3467" spans="1:14" ht="13.9" customHeight="1">
      <c r="A3467" s="1" t="s">
        <v>1412</v>
      </c>
      <c r="B3467" s="1" t="s">
        <v>658</v>
      </c>
      <c r="C3467" s="230">
        <v>45934.506249999999</v>
      </c>
      <c r="D3467" s="230">
        <v>45934.506249999999</v>
      </c>
      <c r="E3467" s="230">
        <v>45939.545138888891</v>
      </c>
      <c r="F3467" s="300">
        <f t="shared" si="56"/>
        <v>5.038888888891961</v>
      </c>
      <c r="G3467" s="1" t="s">
        <v>613</v>
      </c>
      <c r="I3467" s="1" t="s">
        <v>614</v>
      </c>
      <c r="J3467" s="1" t="s">
        <v>615</v>
      </c>
      <c r="K3467" s="1" t="s">
        <v>1407</v>
      </c>
      <c r="L3467" s="1" t="s">
        <v>617</v>
      </c>
      <c r="M3467" s="241" t="s">
        <v>656</v>
      </c>
      <c r="N3467" s="246" t="s">
        <v>1383</v>
      </c>
    </row>
    <row r="3468" spans="1:14" ht="13.9" customHeight="1">
      <c r="A3468" s="1" t="s">
        <v>1412</v>
      </c>
      <c r="B3468" s="1" t="s">
        <v>622</v>
      </c>
      <c r="C3468" s="230">
        <v>45934.506249999999</v>
      </c>
      <c r="D3468" s="230">
        <v>45934.506249999999</v>
      </c>
      <c r="E3468" s="230">
        <v>45939.545138888891</v>
      </c>
      <c r="F3468" s="300">
        <f t="shared" si="56"/>
        <v>5.038888888891961</v>
      </c>
      <c r="G3468" s="1" t="s">
        <v>613</v>
      </c>
      <c r="I3468" s="1" t="s">
        <v>614</v>
      </c>
      <c r="J3468" s="1" t="s">
        <v>615</v>
      </c>
      <c r="K3468" s="1" t="s">
        <v>1407</v>
      </c>
      <c r="L3468" s="1" t="s">
        <v>617</v>
      </c>
      <c r="M3468" s="241" t="s">
        <v>656</v>
      </c>
      <c r="N3468" s="246" t="s">
        <v>1383</v>
      </c>
    </row>
    <row r="3469" spans="1:14" ht="13.9" customHeight="1">
      <c r="A3469" s="1" t="s">
        <v>1412</v>
      </c>
      <c r="B3469" s="1" t="s">
        <v>651</v>
      </c>
      <c r="C3469" s="230">
        <v>45934.506249999999</v>
      </c>
      <c r="D3469" s="230">
        <v>45934.506249999999</v>
      </c>
      <c r="E3469" s="230">
        <v>45939.545138888891</v>
      </c>
      <c r="F3469" s="300">
        <f t="shared" si="56"/>
        <v>5.038888888891961</v>
      </c>
      <c r="G3469" s="1" t="s">
        <v>613</v>
      </c>
      <c r="I3469" s="1" t="s">
        <v>614</v>
      </c>
      <c r="J3469" s="1" t="s">
        <v>615</v>
      </c>
      <c r="K3469" s="1" t="s">
        <v>1407</v>
      </c>
      <c r="L3469" s="1" t="s">
        <v>617</v>
      </c>
      <c r="M3469" s="241" t="s">
        <v>656</v>
      </c>
      <c r="N3469" s="246" t="s">
        <v>1383</v>
      </c>
    </row>
    <row r="3470" spans="1:14" ht="13.9" customHeight="1">
      <c r="A3470" s="225" t="s">
        <v>668</v>
      </c>
      <c r="B3470" s="123" t="s">
        <v>669</v>
      </c>
      <c r="C3470" s="230">
        <v>45935.277083333334</v>
      </c>
      <c r="D3470" s="230">
        <v>45935.277083333334</v>
      </c>
      <c r="E3470" s="230">
        <v>45935.348611111112</v>
      </c>
      <c r="F3470" s="300">
        <f t="shared" si="56"/>
        <v>7.1527777778101154E-2</v>
      </c>
      <c r="G3470" s="1" t="s">
        <v>613</v>
      </c>
      <c r="I3470" s="1" t="s">
        <v>614</v>
      </c>
      <c r="J3470" s="1" t="s">
        <v>615</v>
      </c>
      <c r="K3470" s="1" t="s">
        <v>1413</v>
      </c>
      <c r="L3470" s="1" t="s">
        <v>617</v>
      </c>
      <c r="M3470" s="241" t="s">
        <v>656</v>
      </c>
      <c r="N3470" s="28" t="s">
        <v>1324</v>
      </c>
    </row>
    <row r="3471" spans="1:14" ht="13.9" customHeight="1">
      <c r="A3471" s="225" t="s">
        <v>668</v>
      </c>
      <c r="B3471" s="123" t="s">
        <v>670</v>
      </c>
      <c r="C3471" s="230">
        <v>45935.277083333334</v>
      </c>
      <c r="D3471" s="230">
        <v>45935.277083333334</v>
      </c>
      <c r="E3471" s="230">
        <v>45935.348611111112</v>
      </c>
      <c r="F3471" s="300">
        <f t="shared" si="56"/>
        <v>7.1527777778101154E-2</v>
      </c>
      <c r="G3471" s="1" t="s">
        <v>613</v>
      </c>
      <c r="I3471" s="1" t="s">
        <v>614</v>
      </c>
      <c r="J3471" s="1" t="s">
        <v>615</v>
      </c>
      <c r="K3471" s="1" t="s">
        <v>1413</v>
      </c>
      <c r="L3471" s="1" t="s">
        <v>617</v>
      </c>
      <c r="M3471" s="241" t="s">
        <v>656</v>
      </c>
      <c r="N3471" s="28" t="s">
        <v>1324</v>
      </c>
    </row>
    <row r="3472" spans="1:14" ht="13.9" customHeight="1">
      <c r="A3472" s="225" t="s">
        <v>668</v>
      </c>
      <c r="B3472" s="123" t="s">
        <v>671</v>
      </c>
      <c r="C3472" s="230">
        <v>45935.277083333334</v>
      </c>
      <c r="D3472" s="230">
        <v>45935.277083333334</v>
      </c>
      <c r="E3472" s="230">
        <v>45935.348611111112</v>
      </c>
      <c r="F3472" s="300">
        <f t="shared" si="56"/>
        <v>7.1527777778101154E-2</v>
      </c>
      <c r="G3472" s="1" t="s">
        <v>613</v>
      </c>
      <c r="I3472" s="1" t="s">
        <v>614</v>
      </c>
      <c r="J3472" s="1" t="s">
        <v>615</v>
      </c>
      <c r="K3472" s="1" t="s">
        <v>1413</v>
      </c>
      <c r="L3472" s="1" t="s">
        <v>617</v>
      </c>
      <c r="M3472" s="241" t="s">
        <v>656</v>
      </c>
      <c r="N3472" s="28" t="s">
        <v>1324</v>
      </c>
    </row>
    <row r="3473" spans="1:14" ht="13.9" customHeight="1">
      <c r="A3473" s="225" t="s">
        <v>668</v>
      </c>
      <c r="B3473" s="123" t="s">
        <v>672</v>
      </c>
      <c r="C3473" s="230">
        <v>45935.277083333334</v>
      </c>
      <c r="D3473" s="230">
        <v>45935.277083333334</v>
      </c>
      <c r="E3473" s="230">
        <v>45935.348611111112</v>
      </c>
      <c r="F3473" s="300">
        <f t="shared" si="56"/>
        <v>7.1527777778101154E-2</v>
      </c>
      <c r="G3473" s="1" t="s">
        <v>613</v>
      </c>
      <c r="I3473" s="1" t="s">
        <v>614</v>
      </c>
      <c r="J3473" s="1" t="s">
        <v>615</v>
      </c>
      <c r="K3473" s="1" t="s">
        <v>1413</v>
      </c>
      <c r="L3473" s="1" t="s">
        <v>617</v>
      </c>
      <c r="M3473" s="241" t="s">
        <v>656</v>
      </c>
      <c r="N3473" s="28" t="s">
        <v>1324</v>
      </c>
    </row>
    <row r="3474" spans="1:14" ht="13.9" customHeight="1">
      <c r="A3474" s="225" t="s">
        <v>668</v>
      </c>
      <c r="B3474" s="123" t="s">
        <v>673</v>
      </c>
      <c r="C3474" s="230">
        <v>45935.277083333334</v>
      </c>
      <c r="D3474" s="230">
        <v>45935.277083333334</v>
      </c>
      <c r="E3474" s="230">
        <v>45935.348611111112</v>
      </c>
      <c r="F3474" s="300">
        <f t="shared" si="56"/>
        <v>7.1527777778101154E-2</v>
      </c>
      <c r="G3474" s="1" t="s">
        <v>613</v>
      </c>
      <c r="I3474" s="1" t="s">
        <v>614</v>
      </c>
      <c r="J3474" s="1" t="s">
        <v>615</v>
      </c>
      <c r="K3474" s="1" t="s">
        <v>1413</v>
      </c>
      <c r="L3474" s="1" t="s">
        <v>617</v>
      </c>
      <c r="M3474" s="241" t="s">
        <v>656</v>
      </c>
      <c r="N3474" s="28" t="s">
        <v>1324</v>
      </c>
    </row>
    <row r="3475" spans="1:14" ht="13.9" customHeight="1">
      <c r="A3475" s="225" t="s">
        <v>668</v>
      </c>
      <c r="B3475" s="123" t="s">
        <v>674</v>
      </c>
      <c r="C3475" s="230">
        <v>45935.277083333334</v>
      </c>
      <c r="D3475" s="230">
        <v>45935.277083333334</v>
      </c>
      <c r="E3475" s="230">
        <v>45935.348611111112</v>
      </c>
      <c r="F3475" s="300">
        <f t="shared" si="56"/>
        <v>7.1527777778101154E-2</v>
      </c>
      <c r="G3475" s="1" t="s">
        <v>613</v>
      </c>
      <c r="I3475" s="1" t="s">
        <v>614</v>
      </c>
      <c r="J3475" s="1" t="s">
        <v>615</v>
      </c>
      <c r="K3475" s="1" t="s">
        <v>1413</v>
      </c>
      <c r="L3475" s="1" t="s">
        <v>617</v>
      </c>
      <c r="M3475" s="241" t="s">
        <v>656</v>
      </c>
      <c r="N3475" s="28" t="s">
        <v>1324</v>
      </c>
    </row>
    <row r="3476" spans="1:14" ht="13.9" customHeight="1">
      <c r="A3476" s="225" t="s">
        <v>668</v>
      </c>
      <c r="B3476" s="123" t="s">
        <v>675</v>
      </c>
      <c r="C3476" s="230">
        <v>45935.277083333334</v>
      </c>
      <c r="D3476" s="230">
        <v>45935.277083333334</v>
      </c>
      <c r="E3476" s="230">
        <v>45935.348611111112</v>
      </c>
      <c r="F3476" s="300">
        <f t="shared" si="56"/>
        <v>7.1527777778101154E-2</v>
      </c>
      <c r="G3476" s="1" t="s">
        <v>613</v>
      </c>
      <c r="I3476" s="1" t="s">
        <v>614</v>
      </c>
      <c r="J3476" s="1" t="s">
        <v>615</v>
      </c>
      <c r="K3476" s="1" t="s">
        <v>1413</v>
      </c>
      <c r="L3476" s="1" t="s">
        <v>617</v>
      </c>
      <c r="M3476" s="241" t="s">
        <v>656</v>
      </c>
      <c r="N3476" s="28" t="s">
        <v>1324</v>
      </c>
    </row>
    <row r="3477" spans="1:14" ht="13.9" customHeight="1">
      <c r="A3477" s="225" t="s">
        <v>668</v>
      </c>
      <c r="B3477" s="123" t="s">
        <v>676</v>
      </c>
      <c r="C3477" s="230">
        <v>45935.277083333334</v>
      </c>
      <c r="D3477" s="230">
        <v>45935.277083333334</v>
      </c>
      <c r="E3477" s="230">
        <v>45935.348611111112</v>
      </c>
      <c r="F3477" s="300">
        <f t="shared" si="56"/>
        <v>7.1527777778101154E-2</v>
      </c>
      <c r="G3477" s="1" t="s">
        <v>613</v>
      </c>
      <c r="I3477" s="1" t="s">
        <v>614</v>
      </c>
      <c r="J3477" s="1" t="s">
        <v>615</v>
      </c>
      <c r="K3477" s="1" t="s">
        <v>1413</v>
      </c>
      <c r="L3477" s="1" t="s">
        <v>617</v>
      </c>
      <c r="M3477" s="241" t="s">
        <v>656</v>
      </c>
      <c r="N3477" s="28" t="s">
        <v>1324</v>
      </c>
    </row>
    <row r="3478" spans="1:14" ht="13.9" customHeight="1">
      <c r="A3478" s="225" t="s">
        <v>668</v>
      </c>
      <c r="B3478" s="123" t="s">
        <v>677</v>
      </c>
      <c r="C3478" s="230">
        <v>45935.277083333334</v>
      </c>
      <c r="D3478" s="230">
        <v>45935.277083333334</v>
      </c>
      <c r="E3478" s="230">
        <v>45935.348611111112</v>
      </c>
      <c r="F3478" s="300">
        <f t="shared" si="56"/>
        <v>7.1527777778101154E-2</v>
      </c>
      <c r="G3478" s="1" t="s">
        <v>613</v>
      </c>
      <c r="I3478" s="1" t="s">
        <v>614</v>
      </c>
      <c r="J3478" s="1" t="s">
        <v>615</v>
      </c>
      <c r="K3478" s="1" t="s">
        <v>1413</v>
      </c>
      <c r="L3478" s="1" t="s">
        <v>617</v>
      </c>
      <c r="M3478" s="241" t="s">
        <v>656</v>
      </c>
      <c r="N3478" s="28" t="s">
        <v>1324</v>
      </c>
    </row>
    <row r="3479" spans="1:14" ht="13.9" customHeight="1">
      <c r="A3479" s="225" t="s">
        <v>668</v>
      </c>
      <c r="B3479" s="123" t="s">
        <v>678</v>
      </c>
      <c r="C3479" s="230">
        <v>45935.277083333334</v>
      </c>
      <c r="D3479" s="230">
        <v>45935.277083333334</v>
      </c>
      <c r="E3479" s="230">
        <v>45935.348611111112</v>
      </c>
      <c r="F3479" s="300">
        <f t="shared" si="56"/>
        <v>7.1527777778101154E-2</v>
      </c>
      <c r="G3479" s="1" t="s">
        <v>613</v>
      </c>
      <c r="I3479" s="1" t="s">
        <v>614</v>
      </c>
      <c r="J3479" s="1" t="s">
        <v>615</v>
      </c>
      <c r="K3479" s="1" t="s">
        <v>1413</v>
      </c>
      <c r="L3479" s="1" t="s">
        <v>617</v>
      </c>
      <c r="M3479" s="241" t="s">
        <v>656</v>
      </c>
      <c r="N3479" s="28" t="s">
        <v>1324</v>
      </c>
    </row>
    <row r="3480" spans="1:14" ht="13.9" customHeight="1">
      <c r="A3480" s="225" t="s">
        <v>668</v>
      </c>
      <c r="B3480" s="123" t="s">
        <v>679</v>
      </c>
      <c r="C3480" s="230">
        <v>45935.277083333334</v>
      </c>
      <c r="D3480" s="230">
        <v>45935.277083333334</v>
      </c>
      <c r="E3480" s="230">
        <v>45935.348611111112</v>
      </c>
      <c r="F3480" s="300">
        <f t="shared" si="56"/>
        <v>7.1527777778101154E-2</v>
      </c>
      <c r="G3480" s="1" t="s">
        <v>613</v>
      </c>
      <c r="I3480" s="1" t="s">
        <v>614</v>
      </c>
      <c r="J3480" s="1" t="s">
        <v>615</v>
      </c>
      <c r="K3480" s="1" t="s">
        <v>1413</v>
      </c>
      <c r="L3480" s="1" t="s">
        <v>617</v>
      </c>
      <c r="M3480" s="241" t="s">
        <v>656</v>
      </c>
      <c r="N3480" s="28" t="s">
        <v>1324</v>
      </c>
    </row>
    <row r="3481" spans="1:14" ht="13.9" customHeight="1">
      <c r="A3481" s="225" t="s">
        <v>668</v>
      </c>
      <c r="B3481" s="123" t="s">
        <v>680</v>
      </c>
      <c r="C3481" s="230">
        <v>45935.277083333334</v>
      </c>
      <c r="D3481" s="230">
        <v>45935.277083333334</v>
      </c>
      <c r="E3481" s="230">
        <v>45935.348611111112</v>
      </c>
      <c r="F3481" s="300">
        <f t="shared" si="56"/>
        <v>7.1527777778101154E-2</v>
      </c>
      <c r="G3481" s="1" t="s">
        <v>613</v>
      </c>
      <c r="I3481" s="1" t="s">
        <v>614</v>
      </c>
      <c r="J3481" s="1" t="s">
        <v>615</v>
      </c>
      <c r="K3481" s="1" t="s">
        <v>1413</v>
      </c>
      <c r="L3481" s="1" t="s">
        <v>617</v>
      </c>
      <c r="M3481" s="241" t="s">
        <v>656</v>
      </c>
      <c r="N3481" s="28" t="s">
        <v>1324</v>
      </c>
    </row>
    <row r="3482" spans="1:14" ht="13.9" customHeight="1">
      <c r="A3482" s="225" t="s">
        <v>668</v>
      </c>
      <c r="B3482" s="123" t="s">
        <v>681</v>
      </c>
      <c r="C3482" s="230">
        <v>45935.277083333334</v>
      </c>
      <c r="D3482" s="230">
        <v>45935.277083333334</v>
      </c>
      <c r="E3482" s="230">
        <v>45935.348611111112</v>
      </c>
      <c r="F3482" s="300">
        <f t="shared" si="56"/>
        <v>7.1527777778101154E-2</v>
      </c>
      <c r="G3482" s="1" t="s">
        <v>613</v>
      </c>
      <c r="I3482" s="1" t="s">
        <v>614</v>
      </c>
      <c r="J3482" s="1" t="s">
        <v>615</v>
      </c>
      <c r="K3482" s="1" t="s">
        <v>1413</v>
      </c>
      <c r="L3482" s="1" t="s">
        <v>617</v>
      </c>
      <c r="M3482" s="241" t="s">
        <v>656</v>
      </c>
      <c r="N3482" s="28" t="s">
        <v>1324</v>
      </c>
    </row>
    <row r="3483" spans="1:14" ht="13.9" customHeight="1">
      <c r="A3483" s="225" t="s">
        <v>668</v>
      </c>
      <c r="B3483" s="123" t="s">
        <v>682</v>
      </c>
      <c r="C3483" s="230">
        <v>45935.277083333334</v>
      </c>
      <c r="D3483" s="230">
        <v>45935.277083333334</v>
      </c>
      <c r="E3483" s="230">
        <v>45935.348611111112</v>
      </c>
      <c r="F3483" s="300">
        <f t="shared" si="56"/>
        <v>7.1527777778101154E-2</v>
      </c>
      <c r="G3483" s="1" t="s">
        <v>613</v>
      </c>
      <c r="I3483" s="1" t="s">
        <v>614</v>
      </c>
      <c r="J3483" s="1" t="s">
        <v>615</v>
      </c>
      <c r="K3483" s="1" t="s">
        <v>1413</v>
      </c>
      <c r="L3483" s="1" t="s">
        <v>617</v>
      </c>
      <c r="M3483" s="241" t="s">
        <v>656</v>
      </c>
      <c r="N3483" s="28" t="s">
        <v>1324</v>
      </c>
    </row>
    <row r="3484" spans="1:14" ht="13.9" customHeight="1">
      <c r="A3484" s="225" t="s">
        <v>668</v>
      </c>
      <c r="B3484" s="123" t="s">
        <v>683</v>
      </c>
      <c r="C3484" s="230">
        <v>45935.277083333334</v>
      </c>
      <c r="D3484" s="230">
        <v>45935.277083333334</v>
      </c>
      <c r="E3484" s="230">
        <v>45935.348611111112</v>
      </c>
      <c r="F3484" s="300">
        <f t="shared" si="56"/>
        <v>7.1527777778101154E-2</v>
      </c>
      <c r="G3484" s="1" t="s">
        <v>613</v>
      </c>
      <c r="I3484" s="1" t="s">
        <v>614</v>
      </c>
      <c r="J3484" s="1" t="s">
        <v>615</v>
      </c>
      <c r="K3484" s="1" t="s">
        <v>1413</v>
      </c>
      <c r="L3484" s="1" t="s">
        <v>617</v>
      </c>
      <c r="M3484" s="241" t="s">
        <v>656</v>
      </c>
      <c r="N3484" s="28" t="s">
        <v>1324</v>
      </c>
    </row>
    <row r="3485" spans="1:14">
      <c r="A3485" s="225" t="s">
        <v>668</v>
      </c>
      <c r="B3485" s="123" t="s">
        <v>684</v>
      </c>
      <c r="C3485" s="230">
        <v>45935.277083333334</v>
      </c>
      <c r="D3485" s="230">
        <v>45935.277083333334</v>
      </c>
      <c r="E3485" s="230">
        <v>45935.348611111112</v>
      </c>
      <c r="F3485" s="300">
        <f t="shared" si="56"/>
        <v>7.1527777778101154E-2</v>
      </c>
      <c r="G3485" s="1" t="s">
        <v>613</v>
      </c>
      <c r="I3485" s="1" t="s">
        <v>614</v>
      </c>
      <c r="J3485" s="1" t="s">
        <v>615</v>
      </c>
      <c r="K3485" s="1" t="s">
        <v>1413</v>
      </c>
      <c r="L3485" s="1" t="s">
        <v>617</v>
      </c>
      <c r="M3485" s="241" t="s">
        <v>656</v>
      </c>
      <c r="N3485" s="28" t="s">
        <v>1324</v>
      </c>
    </row>
    <row r="3486" spans="1:14">
      <c r="A3486" s="225" t="s">
        <v>668</v>
      </c>
      <c r="B3486" s="123" t="s">
        <v>685</v>
      </c>
      <c r="C3486" s="230">
        <v>45935.277083333334</v>
      </c>
      <c r="D3486" s="230">
        <v>45935.277083333334</v>
      </c>
      <c r="E3486" s="230">
        <v>45935.348611111112</v>
      </c>
      <c r="F3486" s="300">
        <f t="shared" si="56"/>
        <v>7.1527777778101154E-2</v>
      </c>
      <c r="G3486" s="1" t="s">
        <v>613</v>
      </c>
      <c r="I3486" s="1" t="s">
        <v>614</v>
      </c>
      <c r="J3486" s="1" t="s">
        <v>615</v>
      </c>
      <c r="K3486" s="1" t="s">
        <v>1413</v>
      </c>
      <c r="L3486" s="1" t="s">
        <v>617</v>
      </c>
      <c r="M3486" s="241" t="s">
        <v>656</v>
      </c>
      <c r="N3486" s="28" t="s">
        <v>1324</v>
      </c>
    </row>
    <row r="3487" spans="1:14">
      <c r="A3487" s="225" t="s">
        <v>668</v>
      </c>
      <c r="B3487" s="123" t="s">
        <v>686</v>
      </c>
      <c r="C3487" s="230">
        <v>45935.277083333334</v>
      </c>
      <c r="D3487" s="230">
        <v>45935.277083333334</v>
      </c>
      <c r="E3487" s="230">
        <v>45935.348611111112</v>
      </c>
      <c r="F3487" s="300">
        <f t="shared" si="56"/>
        <v>7.1527777778101154E-2</v>
      </c>
      <c r="G3487" s="1" t="s">
        <v>613</v>
      </c>
      <c r="I3487" s="1" t="s">
        <v>614</v>
      </c>
      <c r="J3487" s="1" t="s">
        <v>615</v>
      </c>
      <c r="K3487" s="1" t="s">
        <v>1413</v>
      </c>
      <c r="L3487" s="1" t="s">
        <v>617</v>
      </c>
      <c r="M3487" s="241" t="s">
        <v>656</v>
      </c>
      <c r="N3487" s="28" t="s">
        <v>1324</v>
      </c>
    </row>
    <row r="3488" spans="1:14">
      <c r="A3488" s="225" t="s">
        <v>668</v>
      </c>
      <c r="B3488" s="123" t="s">
        <v>687</v>
      </c>
      <c r="C3488" s="230">
        <v>45935.277083333334</v>
      </c>
      <c r="D3488" s="230">
        <v>45935.277083333334</v>
      </c>
      <c r="E3488" s="230">
        <v>45935.348611111112</v>
      </c>
      <c r="F3488" s="300">
        <f t="shared" si="56"/>
        <v>7.1527777778101154E-2</v>
      </c>
      <c r="G3488" s="1" t="s">
        <v>613</v>
      </c>
      <c r="I3488" s="1" t="s">
        <v>614</v>
      </c>
      <c r="J3488" s="1" t="s">
        <v>615</v>
      </c>
      <c r="K3488" s="1" t="s">
        <v>1413</v>
      </c>
      <c r="L3488" s="1" t="s">
        <v>617</v>
      </c>
      <c r="M3488" s="241" t="s">
        <v>656</v>
      </c>
      <c r="N3488" s="28" t="s">
        <v>1324</v>
      </c>
    </row>
    <row r="3489" spans="1:14">
      <c r="A3489" s="225" t="s">
        <v>668</v>
      </c>
      <c r="B3489" s="123" t="s">
        <v>688</v>
      </c>
      <c r="C3489" s="230">
        <v>45935.277083333334</v>
      </c>
      <c r="D3489" s="230">
        <v>45935.277083333334</v>
      </c>
      <c r="E3489" s="230">
        <v>45935.348611111112</v>
      </c>
      <c r="F3489" s="300">
        <f t="shared" si="56"/>
        <v>7.1527777778101154E-2</v>
      </c>
      <c r="G3489" s="1" t="s">
        <v>613</v>
      </c>
      <c r="I3489" s="1" t="s">
        <v>614</v>
      </c>
      <c r="J3489" s="1" t="s">
        <v>615</v>
      </c>
      <c r="K3489" s="1" t="s">
        <v>1413</v>
      </c>
      <c r="L3489" s="1" t="s">
        <v>617</v>
      </c>
      <c r="M3489" s="241" t="s">
        <v>656</v>
      </c>
      <c r="N3489" s="28" t="s">
        <v>1324</v>
      </c>
    </row>
    <row r="3490" spans="1:14">
      <c r="A3490" s="225" t="s">
        <v>668</v>
      </c>
      <c r="B3490" s="123" t="s">
        <v>689</v>
      </c>
      <c r="C3490" s="230">
        <v>45935.277083333334</v>
      </c>
      <c r="D3490" s="230">
        <v>45935.277083333334</v>
      </c>
      <c r="E3490" s="230">
        <v>45935.348611111112</v>
      </c>
      <c r="F3490" s="300">
        <f t="shared" si="56"/>
        <v>7.1527777778101154E-2</v>
      </c>
      <c r="G3490" s="1" t="s">
        <v>613</v>
      </c>
      <c r="I3490" s="1" t="s">
        <v>614</v>
      </c>
      <c r="J3490" s="1" t="s">
        <v>615</v>
      </c>
      <c r="K3490" s="1" t="s">
        <v>1413</v>
      </c>
      <c r="L3490" s="1" t="s">
        <v>617</v>
      </c>
      <c r="M3490" s="241" t="s">
        <v>656</v>
      </c>
      <c r="N3490" s="28" t="s">
        <v>1324</v>
      </c>
    </row>
    <row r="3491" spans="1:14">
      <c r="A3491" s="225" t="s">
        <v>668</v>
      </c>
      <c r="B3491" s="123" t="s">
        <v>690</v>
      </c>
      <c r="C3491" s="230">
        <v>45935.277083333334</v>
      </c>
      <c r="D3491" s="230">
        <v>45935.277083333334</v>
      </c>
      <c r="E3491" s="230">
        <v>45935.348611111112</v>
      </c>
      <c r="F3491" s="300">
        <f t="shared" si="56"/>
        <v>7.1527777778101154E-2</v>
      </c>
      <c r="G3491" s="1" t="s">
        <v>613</v>
      </c>
      <c r="I3491" s="1" t="s">
        <v>614</v>
      </c>
      <c r="J3491" s="1" t="s">
        <v>615</v>
      </c>
      <c r="K3491" s="1" t="s">
        <v>1413</v>
      </c>
      <c r="L3491" s="1" t="s">
        <v>617</v>
      </c>
      <c r="M3491" s="241" t="s">
        <v>656</v>
      </c>
      <c r="N3491" s="28" t="s">
        <v>1324</v>
      </c>
    </row>
    <row r="3492" spans="1:14">
      <c r="A3492" s="225" t="s">
        <v>668</v>
      </c>
      <c r="B3492" s="123" t="s">
        <v>691</v>
      </c>
      <c r="C3492" s="230">
        <v>45935.277083333334</v>
      </c>
      <c r="D3492" s="230">
        <v>45935.277083333334</v>
      </c>
      <c r="E3492" s="230">
        <v>45935.348611111112</v>
      </c>
      <c r="F3492" s="300">
        <f t="shared" si="56"/>
        <v>7.1527777778101154E-2</v>
      </c>
      <c r="G3492" s="1" t="s">
        <v>613</v>
      </c>
      <c r="I3492" s="1" t="s">
        <v>614</v>
      </c>
      <c r="J3492" s="1" t="s">
        <v>615</v>
      </c>
      <c r="K3492" s="1" t="s">
        <v>1413</v>
      </c>
      <c r="L3492" s="1" t="s">
        <v>617</v>
      </c>
      <c r="M3492" s="241" t="s">
        <v>656</v>
      </c>
      <c r="N3492" s="28" t="s">
        <v>1324</v>
      </c>
    </row>
    <row r="3493" spans="1:14">
      <c r="A3493" s="225" t="s">
        <v>668</v>
      </c>
      <c r="B3493" s="123" t="s">
        <v>692</v>
      </c>
      <c r="C3493" s="230">
        <v>45935.277083333334</v>
      </c>
      <c r="D3493" s="230">
        <v>45935.277083333334</v>
      </c>
      <c r="E3493" s="230">
        <v>45935.348611111112</v>
      </c>
      <c r="F3493" s="300">
        <f t="shared" si="56"/>
        <v>7.1527777778101154E-2</v>
      </c>
      <c r="G3493" s="1" t="s">
        <v>613</v>
      </c>
      <c r="I3493" s="1" t="s">
        <v>614</v>
      </c>
      <c r="J3493" s="1" t="s">
        <v>615</v>
      </c>
      <c r="K3493" s="1" t="s">
        <v>1413</v>
      </c>
      <c r="L3493" s="1" t="s">
        <v>617</v>
      </c>
      <c r="M3493" s="241" t="s">
        <v>656</v>
      </c>
      <c r="N3493" s="28" t="s">
        <v>1324</v>
      </c>
    </row>
    <row r="3494" spans="1:14">
      <c r="A3494" s="225" t="s">
        <v>668</v>
      </c>
      <c r="B3494" s="123" t="s">
        <v>693</v>
      </c>
      <c r="C3494" s="230">
        <v>45935.277083333334</v>
      </c>
      <c r="D3494" s="230">
        <v>45935.277083333334</v>
      </c>
      <c r="E3494" s="230">
        <v>45935.348611111112</v>
      </c>
      <c r="F3494" s="300">
        <f t="shared" si="56"/>
        <v>7.1527777778101154E-2</v>
      </c>
      <c r="G3494" s="1" t="s">
        <v>613</v>
      </c>
      <c r="I3494" s="1" t="s">
        <v>614</v>
      </c>
      <c r="J3494" s="1" t="s">
        <v>615</v>
      </c>
      <c r="K3494" s="1" t="s">
        <v>1413</v>
      </c>
      <c r="L3494" s="1" t="s">
        <v>617</v>
      </c>
      <c r="M3494" s="241" t="s">
        <v>656</v>
      </c>
      <c r="N3494" s="28" t="s">
        <v>1324</v>
      </c>
    </row>
    <row r="3495" spans="1:14">
      <c r="A3495" s="225" t="s">
        <v>668</v>
      </c>
      <c r="B3495" s="123" t="s">
        <v>694</v>
      </c>
      <c r="C3495" s="230">
        <v>45935.277083333334</v>
      </c>
      <c r="D3495" s="230">
        <v>45935.277083333334</v>
      </c>
      <c r="E3495" s="230">
        <v>45935.348611111112</v>
      </c>
      <c r="F3495" s="300">
        <f t="shared" si="56"/>
        <v>7.1527777778101154E-2</v>
      </c>
      <c r="G3495" s="1" t="s">
        <v>613</v>
      </c>
      <c r="I3495" s="1" t="s">
        <v>614</v>
      </c>
      <c r="J3495" s="1" t="s">
        <v>615</v>
      </c>
      <c r="K3495" s="1" t="s">
        <v>1413</v>
      </c>
      <c r="L3495" s="1" t="s">
        <v>617</v>
      </c>
      <c r="M3495" s="241" t="s">
        <v>656</v>
      </c>
      <c r="N3495" s="28" t="s">
        <v>1324</v>
      </c>
    </row>
    <row r="3496" spans="1:14">
      <c r="A3496" s="225" t="s">
        <v>668</v>
      </c>
      <c r="B3496" s="123" t="s">
        <v>695</v>
      </c>
      <c r="C3496" s="230">
        <v>45935.277083333334</v>
      </c>
      <c r="D3496" s="230">
        <v>45935.277083333334</v>
      </c>
      <c r="E3496" s="230">
        <v>45935.348611111112</v>
      </c>
      <c r="F3496" s="300">
        <f t="shared" si="56"/>
        <v>7.1527777778101154E-2</v>
      </c>
      <c r="G3496" s="1" t="s">
        <v>613</v>
      </c>
      <c r="I3496" s="1" t="s">
        <v>614</v>
      </c>
      <c r="J3496" s="1" t="s">
        <v>615</v>
      </c>
      <c r="K3496" s="1" t="s">
        <v>1413</v>
      </c>
      <c r="L3496" s="1" t="s">
        <v>617</v>
      </c>
      <c r="M3496" s="241" t="s">
        <v>656</v>
      </c>
      <c r="N3496" s="28" t="s">
        <v>1324</v>
      </c>
    </row>
    <row r="3497" spans="1:14">
      <c r="A3497" s="225" t="s">
        <v>668</v>
      </c>
      <c r="B3497" s="123" t="s">
        <v>696</v>
      </c>
      <c r="C3497" s="230">
        <v>45935.277083333334</v>
      </c>
      <c r="D3497" s="230">
        <v>45935.277083333334</v>
      </c>
      <c r="E3497" s="230">
        <v>45935.348611111112</v>
      </c>
      <c r="F3497" s="300">
        <f t="shared" si="56"/>
        <v>7.1527777778101154E-2</v>
      </c>
      <c r="G3497" s="1" t="s">
        <v>613</v>
      </c>
      <c r="I3497" s="1" t="s">
        <v>614</v>
      </c>
      <c r="J3497" s="1" t="s">
        <v>615</v>
      </c>
      <c r="K3497" s="1" t="s">
        <v>1413</v>
      </c>
      <c r="L3497" s="1" t="s">
        <v>617</v>
      </c>
      <c r="M3497" s="241" t="s">
        <v>656</v>
      </c>
      <c r="N3497" s="28" t="s">
        <v>1324</v>
      </c>
    </row>
    <row r="3498" spans="1:14">
      <c r="A3498" s="225" t="s">
        <v>668</v>
      </c>
      <c r="B3498" s="123" t="s">
        <v>697</v>
      </c>
      <c r="C3498" s="230">
        <v>45935.277083333334</v>
      </c>
      <c r="D3498" s="230">
        <v>45935.277083333334</v>
      </c>
      <c r="E3498" s="230">
        <v>45935.348611111112</v>
      </c>
      <c r="F3498" s="300">
        <f t="shared" si="56"/>
        <v>7.1527777778101154E-2</v>
      </c>
      <c r="G3498" s="1" t="s">
        <v>613</v>
      </c>
      <c r="I3498" s="1" t="s">
        <v>614</v>
      </c>
      <c r="J3498" s="1" t="s">
        <v>615</v>
      </c>
      <c r="K3498" s="1" t="s">
        <v>1413</v>
      </c>
      <c r="L3498" s="1" t="s">
        <v>617</v>
      </c>
      <c r="M3498" s="241" t="s">
        <v>656</v>
      </c>
      <c r="N3498" s="28" t="s">
        <v>1324</v>
      </c>
    </row>
    <row r="3499" spans="1:14">
      <c r="A3499" s="1" t="s">
        <v>664</v>
      </c>
      <c r="B3499" s="1" t="s">
        <v>621</v>
      </c>
      <c r="C3499" s="230">
        <v>45935.277083333334</v>
      </c>
      <c r="D3499" s="230">
        <v>45935.277083333334</v>
      </c>
      <c r="E3499" s="230">
        <v>45935.348611111112</v>
      </c>
      <c r="F3499" s="300">
        <f t="shared" si="56"/>
        <v>7.1527777778101154E-2</v>
      </c>
      <c r="G3499" s="1" t="s">
        <v>613</v>
      </c>
      <c r="I3499" s="1" t="s">
        <v>614</v>
      </c>
      <c r="J3499" s="1" t="s">
        <v>615</v>
      </c>
      <c r="K3499" s="1" t="s">
        <v>1413</v>
      </c>
      <c r="L3499" s="1" t="s">
        <v>617</v>
      </c>
      <c r="M3499" s="241" t="s">
        <v>656</v>
      </c>
      <c r="N3499" s="28" t="s">
        <v>1324</v>
      </c>
    </row>
    <row r="3500" spans="1:14">
      <c r="A3500" s="1" t="s">
        <v>664</v>
      </c>
      <c r="B3500" s="1" t="s">
        <v>620</v>
      </c>
      <c r="C3500" s="230">
        <v>45935.277083333334</v>
      </c>
      <c r="D3500" s="230">
        <v>45935.277083333334</v>
      </c>
      <c r="E3500" s="230">
        <v>45935.348611111112</v>
      </c>
      <c r="F3500" s="300">
        <f t="shared" si="56"/>
        <v>7.1527777778101154E-2</v>
      </c>
      <c r="G3500" s="1" t="s">
        <v>613</v>
      </c>
      <c r="I3500" s="1" t="s">
        <v>614</v>
      </c>
      <c r="J3500" s="1" t="s">
        <v>615</v>
      </c>
      <c r="K3500" s="1" t="s">
        <v>1413</v>
      </c>
      <c r="L3500" s="1" t="s">
        <v>617</v>
      </c>
      <c r="M3500" s="241" t="s">
        <v>656</v>
      </c>
      <c r="N3500" s="28" t="s">
        <v>1324</v>
      </c>
    </row>
    <row r="3501" spans="1:14">
      <c r="A3501" s="1" t="s">
        <v>664</v>
      </c>
      <c r="B3501" s="1" t="s">
        <v>666</v>
      </c>
      <c r="C3501" s="230">
        <v>45935.277083333334</v>
      </c>
      <c r="D3501" s="230">
        <v>45935.277083333334</v>
      </c>
      <c r="E3501" s="230">
        <v>45935.348611111112</v>
      </c>
      <c r="F3501" s="300">
        <f t="shared" si="56"/>
        <v>7.1527777778101154E-2</v>
      </c>
      <c r="G3501" s="1" t="s">
        <v>613</v>
      </c>
      <c r="I3501" s="1" t="s">
        <v>614</v>
      </c>
      <c r="J3501" s="1" t="s">
        <v>615</v>
      </c>
      <c r="K3501" s="1" t="s">
        <v>1413</v>
      </c>
      <c r="L3501" s="1" t="s">
        <v>617</v>
      </c>
      <c r="M3501" s="241" t="s">
        <v>656</v>
      </c>
      <c r="N3501" s="28" t="s">
        <v>1324</v>
      </c>
    </row>
    <row r="3502" spans="1:14">
      <c r="A3502" s="1" t="s">
        <v>664</v>
      </c>
      <c r="B3502" s="1" t="s">
        <v>667</v>
      </c>
      <c r="C3502" s="230">
        <v>45935.277083333334</v>
      </c>
      <c r="D3502" s="230">
        <v>45935.277083333334</v>
      </c>
      <c r="E3502" s="230">
        <v>45935.348611111112</v>
      </c>
      <c r="F3502" s="300">
        <f t="shared" ref="F3502:F3565" si="57">E3502-D3502</f>
        <v>7.1527777778101154E-2</v>
      </c>
      <c r="G3502" s="1" t="s">
        <v>613</v>
      </c>
      <c r="I3502" s="1" t="s">
        <v>614</v>
      </c>
      <c r="J3502" s="1" t="s">
        <v>615</v>
      </c>
      <c r="K3502" s="1" t="s">
        <v>1413</v>
      </c>
      <c r="L3502" s="1" t="s">
        <v>617</v>
      </c>
      <c r="M3502" s="241" t="s">
        <v>656</v>
      </c>
      <c r="N3502" s="28" t="s">
        <v>1324</v>
      </c>
    </row>
    <row r="3503" spans="1:14">
      <c r="A3503" s="1" t="s">
        <v>664</v>
      </c>
      <c r="B3503" s="1" t="s">
        <v>636</v>
      </c>
      <c r="C3503" s="230">
        <v>45935.277083333334</v>
      </c>
      <c r="D3503" s="230">
        <v>45935.277083333334</v>
      </c>
      <c r="E3503" s="230">
        <v>45935.348611111112</v>
      </c>
      <c r="F3503" s="300">
        <f t="shared" si="57"/>
        <v>7.1527777778101154E-2</v>
      </c>
      <c r="G3503" s="1" t="s">
        <v>613</v>
      </c>
      <c r="I3503" s="1" t="s">
        <v>614</v>
      </c>
      <c r="J3503" s="1" t="s">
        <v>615</v>
      </c>
      <c r="K3503" s="1" t="s">
        <v>1413</v>
      </c>
      <c r="L3503" s="1" t="s">
        <v>617</v>
      </c>
      <c r="M3503" s="241" t="s">
        <v>656</v>
      </c>
      <c r="N3503" s="28" t="s">
        <v>1324</v>
      </c>
    </row>
    <row r="3504" spans="1:14">
      <c r="A3504" s="1" t="s">
        <v>698</v>
      </c>
      <c r="B3504" s="1" t="s">
        <v>621</v>
      </c>
      <c r="C3504" s="230">
        <v>45935.277083333334</v>
      </c>
      <c r="D3504" s="230">
        <v>45935.277083333334</v>
      </c>
      <c r="E3504" s="230">
        <v>45935.348611111112</v>
      </c>
      <c r="F3504" s="300">
        <f t="shared" si="57"/>
        <v>7.1527777778101154E-2</v>
      </c>
      <c r="G3504" s="1" t="s">
        <v>613</v>
      </c>
      <c r="I3504" s="1" t="s">
        <v>614</v>
      </c>
      <c r="J3504" s="1" t="s">
        <v>615</v>
      </c>
      <c r="K3504" s="1" t="s">
        <v>1413</v>
      </c>
      <c r="L3504" s="1" t="s">
        <v>617</v>
      </c>
      <c r="M3504" s="241" t="s">
        <v>656</v>
      </c>
      <c r="N3504" s="28" t="s">
        <v>1324</v>
      </c>
    </row>
    <row r="3505" spans="1:15">
      <c r="A3505" s="1" t="s">
        <v>698</v>
      </c>
      <c r="B3505" s="1" t="s">
        <v>620</v>
      </c>
      <c r="C3505" s="230">
        <v>45935.277083333334</v>
      </c>
      <c r="D3505" s="230">
        <v>45935.277083333334</v>
      </c>
      <c r="E3505" s="230">
        <v>45935.348611111112</v>
      </c>
      <c r="F3505" s="300">
        <f t="shared" si="57"/>
        <v>7.1527777778101154E-2</v>
      </c>
      <c r="G3505" s="1" t="s">
        <v>613</v>
      </c>
      <c r="I3505" s="1" t="s">
        <v>614</v>
      </c>
      <c r="J3505" s="1" t="s">
        <v>615</v>
      </c>
      <c r="K3505" s="1" t="s">
        <v>1413</v>
      </c>
      <c r="L3505" s="1" t="s">
        <v>617</v>
      </c>
      <c r="M3505" s="241" t="s">
        <v>656</v>
      </c>
      <c r="N3505" s="28" t="s">
        <v>1324</v>
      </c>
    </row>
    <row r="3506" spans="1:15">
      <c r="A3506" s="1" t="s">
        <v>698</v>
      </c>
      <c r="B3506" s="1" t="s">
        <v>666</v>
      </c>
      <c r="C3506" s="230">
        <v>45935.277083333334</v>
      </c>
      <c r="D3506" s="230">
        <v>45935.277083333334</v>
      </c>
      <c r="E3506" s="230">
        <v>45935.348611111112</v>
      </c>
      <c r="F3506" s="300">
        <f t="shared" si="57"/>
        <v>7.1527777778101154E-2</v>
      </c>
      <c r="G3506" s="1" t="s">
        <v>613</v>
      </c>
      <c r="I3506" s="1" t="s">
        <v>614</v>
      </c>
      <c r="J3506" s="1" t="s">
        <v>615</v>
      </c>
      <c r="K3506" s="1" t="s">
        <v>1413</v>
      </c>
      <c r="L3506" s="1" t="s">
        <v>617</v>
      </c>
      <c r="M3506" s="241" t="s">
        <v>656</v>
      </c>
      <c r="N3506" s="28" t="s">
        <v>1324</v>
      </c>
    </row>
    <row r="3507" spans="1:15">
      <c r="A3507" s="1" t="s">
        <v>698</v>
      </c>
      <c r="B3507" s="1" t="s">
        <v>667</v>
      </c>
      <c r="C3507" s="230">
        <v>45935.277083333334</v>
      </c>
      <c r="D3507" s="230">
        <v>45935.277083333334</v>
      </c>
      <c r="E3507" s="230">
        <v>45935.348611111112</v>
      </c>
      <c r="F3507" s="300">
        <f t="shared" si="57"/>
        <v>7.1527777778101154E-2</v>
      </c>
      <c r="G3507" s="1" t="s">
        <v>613</v>
      </c>
      <c r="I3507" s="1" t="s">
        <v>614</v>
      </c>
      <c r="J3507" s="1" t="s">
        <v>615</v>
      </c>
      <c r="K3507" s="1" t="s">
        <v>1413</v>
      </c>
      <c r="L3507" s="1" t="s">
        <v>617</v>
      </c>
      <c r="M3507" s="241" t="s">
        <v>656</v>
      </c>
      <c r="N3507" s="28" t="s">
        <v>1324</v>
      </c>
    </row>
    <row r="3508" spans="1:15">
      <c r="A3508" s="1" t="s">
        <v>698</v>
      </c>
      <c r="B3508" s="1" t="s">
        <v>636</v>
      </c>
      <c r="C3508" s="230">
        <v>45935.277083333334</v>
      </c>
      <c r="D3508" s="230">
        <v>45935.277083333334</v>
      </c>
      <c r="E3508" s="230">
        <v>45935.348611111112</v>
      </c>
      <c r="F3508" s="300">
        <f t="shared" si="57"/>
        <v>7.1527777778101154E-2</v>
      </c>
      <c r="G3508" s="1" t="s">
        <v>613</v>
      </c>
      <c r="I3508" s="1" t="s">
        <v>614</v>
      </c>
      <c r="J3508" s="1" t="s">
        <v>615</v>
      </c>
      <c r="K3508" s="1" t="s">
        <v>1413</v>
      </c>
      <c r="L3508" s="1" t="s">
        <v>617</v>
      </c>
      <c r="M3508" s="241" t="s">
        <v>656</v>
      </c>
      <c r="N3508" s="28" t="s">
        <v>1324</v>
      </c>
      <c r="O3508" t="s">
        <v>1244</v>
      </c>
    </row>
    <row r="3509" spans="1:15">
      <c r="A3509" s="1" t="s">
        <v>699</v>
      </c>
      <c r="B3509" s="1" t="s">
        <v>621</v>
      </c>
      <c r="C3509" s="230">
        <v>45935.277083333334</v>
      </c>
      <c r="D3509" s="230">
        <v>45935.277083333334</v>
      </c>
      <c r="E3509" s="230">
        <v>45935.348611111112</v>
      </c>
      <c r="F3509" s="300">
        <f t="shared" si="57"/>
        <v>7.1527777778101154E-2</v>
      </c>
      <c r="G3509" s="1" t="s">
        <v>613</v>
      </c>
      <c r="I3509" s="1" t="s">
        <v>614</v>
      </c>
      <c r="J3509" s="1" t="s">
        <v>615</v>
      </c>
      <c r="K3509" s="1" t="s">
        <v>1413</v>
      </c>
      <c r="L3509" s="1" t="s">
        <v>617</v>
      </c>
      <c r="M3509" s="241" t="s">
        <v>656</v>
      </c>
      <c r="N3509" s="28" t="s">
        <v>1324</v>
      </c>
      <c r="O3509" t="s">
        <v>732</v>
      </c>
    </row>
    <row r="3510" spans="1:15">
      <c r="A3510" s="1" t="s">
        <v>699</v>
      </c>
      <c r="B3510" s="1" t="s">
        <v>620</v>
      </c>
      <c r="C3510" s="230">
        <v>45935.277083333334</v>
      </c>
      <c r="D3510" s="230">
        <v>45935.277083333334</v>
      </c>
      <c r="E3510" s="230">
        <v>45935.348611111112</v>
      </c>
      <c r="F3510" s="300">
        <f t="shared" si="57"/>
        <v>7.1527777778101154E-2</v>
      </c>
      <c r="G3510" s="1" t="s">
        <v>613</v>
      </c>
      <c r="I3510" s="1" t="s">
        <v>614</v>
      </c>
      <c r="J3510" s="1" t="s">
        <v>615</v>
      </c>
      <c r="K3510" s="1" t="s">
        <v>1413</v>
      </c>
      <c r="L3510" s="1" t="s">
        <v>617</v>
      </c>
      <c r="M3510" s="241" t="s">
        <v>656</v>
      </c>
      <c r="N3510" s="28" t="s">
        <v>1324</v>
      </c>
      <c r="O3510" t="s">
        <v>733</v>
      </c>
    </row>
    <row r="3511" spans="1:15">
      <c r="A3511" s="1" t="s">
        <v>699</v>
      </c>
      <c r="B3511" s="1" t="s">
        <v>666</v>
      </c>
      <c r="C3511" s="230">
        <v>45935.277083333334</v>
      </c>
      <c r="D3511" s="230">
        <v>45935.277083333334</v>
      </c>
      <c r="E3511" s="230">
        <v>45935.348611111112</v>
      </c>
      <c r="F3511" s="300">
        <f t="shared" si="57"/>
        <v>7.1527777778101154E-2</v>
      </c>
      <c r="G3511" s="1" t="s">
        <v>613</v>
      </c>
      <c r="I3511" s="1" t="s">
        <v>614</v>
      </c>
      <c r="J3511" s="1" t="s">
        <v>615</v>
      </c>
      <c r="K3511" s="1" t="s">
        <v>1413</v>
      </c>
      <c r="L3511" s="1" t="s">
        <v>617</v>
      </c>
      <c r="M3511" s="241" t="s">
        <v>656</v>
      </c>
      <c r="N3511" s="28" t="s">
        <v>1324</v>
      </c>
      <c r="O3511" t="s">
        <v>734</v>
      </c>
    </row>
    <row r="3512" spans="1:15">
      <c r="A3512" s="1" t="s">
        <v>699</v>
      </c>
      <c r="B3512" s="1" t="s">
        <v>667</v>
      </c>
      <c r="C3512" s="230">
        <v>45935.277083333334</v>
      </c>
      <c r="D3512" s="230">
        <v>45935.277083333334</v>
      </c>
      <c r="E3512" s="230">
        <v>45935.348611111112</v>
      </c>
      <c r="F3512" s="300">
        <f t="shared" si="57"/>
        <v>7.1527777778101154E-2</v>
      </c>
      <c r="G3512" s="1" t="s">
        <v>613</v>
      </c>
      <c r="I3512" s="1" t="s">
        <v>614</v>
      </c>
      <c r="J3512" s="1" t="s">
        <v>615</v>
      </c>
      <c r="K3512" s="1" t="s">
        <v>1413</v>
      </c>
      <c r="L3512" s="1" t="s">
        <v>617</v>
      </c>
      <c r="M3512" s="241" t="s">
        <v>656</v>
      </c>
      <c r="N3512" s="28" t="s">
        <v>1324</v>
      </c>
      <c r="O3512" t="s">
        <v>735</v>
      </c>
    </row>
    <row r="3513" spans="1:15">
      <c r="A3513" s="1" t="s">
        <v>699</v>
      </c>
      <c r="B3513" s="1" t="s">
        <v>636</v>
      </c>
      <c r="C3513" s="230">
        <v>45935.277083333334</v>
      </c>
      <c r="D3513" s="230">
        <v>45935.277083333334</v>
      </c>
      <c r="E3513" s="230">
        <v>45935.348611111112</v>
      </c>
      <c r="F3513" s="300">
        <f t="shared" si="57"/>
        <v>7.1527777778101154E-2</v>
      </c>
      <c r="G3513" s="1" t="s">
        <v>613</v>
      </c>
      <c r="I3513" s="1" t="s">
        <v>614</v>
      </c>
      <c r="J3513" s="1" t="s">
        <v>615</v>
      </c>
      <c r="K3513" s="1" t="s">
        <v>1413</v>
      </c>
      <c r="L3513" s="1" t="s">
        <v>617</v>
      </c>
      <c r="M3513" s="241" t="s">
        <v>656</v>
      </c>
      <c r="N3513" s="28" t="s">
        <v>1324</v>
      </c>
      <c r="O3513" t="s">
        <v>736</v>
      </c>
    </row>
    <row r="3514" spans="1:15">
      <c r="A3514" s="225" t="s">
        <v>729</v>
      </c>
      <c r="B3514" s="1" t="s">
        <v>1384</v>
      </c>
      <c r="C3514" s="230">
        <v>45935.277083333334</v>
      </c>
      <c r="D3514" s="230">
        <v>45935.277083333334</v>
      </c>
      <c r="E3514" s="230">
        <v>45935.399305555555</v>
      </c>
      <c r="F3514" s="300">
        <f t="shared" si="57"/>
        <v>0.12222222222044365</v>
      </c>
      <c r="G3514" s="1" t="s">
        <v>613</v>
      </c>
      <c r="I3514" s="1" t="s">
        <v>614</v>
      </c>
      <c r="J3514" s="1" t="s">
        <v>615</v>
      </c>
      <c r="K3514" s="1" t="s">
        <v>1385</v>
      </c>
      <c r="L3514" s="1" t="s">
        <v>617</v>
      </c>
      <c r="M3514" s="28" t="s">
        <v>656</v>
      </c>
      <c r="N3514" s="28" t="s">
        <v>1386</v>
      </c>
      <c r="O3514" t="s">
        <v>737</v>
      </c>
    </row>
    <row r="3515" spans="1:15">
      <c r="A3515" s="225" t="s">
        <v>729</v>
      </c>
      <c r="B3515" s="1" t="s">
        <v>1387</v>
      </c>
      <c r="C3515" s="230">
        <v>45935.277083333334</v>
      </c>
      <c r="D3515" s="230">
        <v>45935.277083333334</v>
      </c>
      <c r="E3515" s="230">
        <v>45935.399305555555</v>
      </c>
      <c r="F3515" s="300">
        <f t="shared" si="57"/>
        <v>0.12222222222044365</v>
      </c>
      <c r="G3515" s="1" t="s">
        <v>613</v>
      </c>
      <c r="I3515" s="1" t="s">
        <v>614</v>
      </c>
      <c r="J3515" s="1" t="s">
        <v>615</v>
      </c>
      <c r="K3515" s="1" t="s">
        <v>1385</v>
      </c>
      <c r="L3515" s="1" t="s">
        <v>617</v>
      </c>
      <c r="M3515" s="28" t="s">
        <v>656</v>
      </c>
      <c r="N3515" s="28" t="s">
        <v>1386</v>
      </c>
      <c r="O3515" t="s">
        <v>738</v>
      </c>
    </row>
    <row r="3516" spans="1:15">
      <c r="A3516" s="225" t="s">
        <v>729</v>
      </c>
      <c r="B3516" s="1" t="s">
        <v>1388</v>
      </c>
      <c r="C3516" s="230">
        <v>45935.277083333334</v>
      </c>
      <c r="D3516" s="230">
        <v>45935.277083333334</v>
      </c>
      <c r="E3516" s="230">
        <v>45935.399305497682</v>
      </c>
      <c r="F3516" s="300">
        <f t="shared" si="57"/>
        <v>0.12222216434747679</v>
      </c>
      <c r="G3516" s="1" t="s">
        <v>613</v>
      </c>
      <c r="I3516" s="1" t="s">
        <v>614</v>
      </c>
      <c r="J3516" s="1" t="s">
        <v>615</v>
      </c>
      <c r="K3516" s="1" t="s">
        <v>1385</v>
      </c>
      <c r="L3516" s="1" t="s">
        <v>617</v>
      </c>
      <c r="M3516" s="28" t="s">
        <v>656</v>
      </c>
      <c r="N3516" s="28" t="s">
        <v>1386</v>
      </c>
      <c r="O3516" t="s">
        <v>739</v>
      </c>
    </row>
    <row r="3517" spans="1:15">
      <c r="A3517" s="225" t="s">
        <v>729</v>
      </c>
      <c r="B3517" s="1" t="s">
        <v>1389</v>
      </c>
      <c r="C3517" s="230">
        <v>45935.277083333334</v>
      </c>
      <c r="D3517" s="230">
        <v>45935.277083333334</v>
      </c>
      <c r="E3517" s="230">
        <v>45935.399305497682</v>
      </c>
      <c r="F3517" s="300">
        <f t="shared" si="57"/>
        <v>0.12222216434747679</v>
      </c>
      <c r="G3517" s="1" t="s">
        <v>613</v>
      </c>
      <c r="I3517" s="1" t="s">
        <v>614</v>
      </c>
      <c r="J3517" s="1" t="s">
        <v>615</v>
      </c>
      <c r="K3517" s="1" t="s">
        <v>1385</v>
      </c>
      <c r="L3517" s="1" t="s">
        <v>617</v>
      </c>
      <c r="M3517" s="28" t="s">
        <v>656</v>
      </c>
      <c r="N3517" s="28" t="s">
        <v>1386</v>
      </c>
      <c r="O3517" t="s">
        <v>740</v>
      </c>
    </row>
    <row r="3518" spans="1:15">
      <c r="A3518" s="225" t="s">
        <v>729</v>
      </c>
      <c r="B3518" s="1" t="s">
        <v>1390</v>
      </c>
      <c r="C3518" s="230">
        <v>45935.277083333334</v>
      </c>
      <c r="D3518" s="230">
        <v>45935.277083333334</v>
      </c>
      <c r="E3518" s="230">
        <v>45935.399305497682</v>
      </c>
      <c r="F3518" s="300">
        <f t="shared" si="57"/>
        <v>0.12222216434747679</v>
      </c>
      <c r="G3518" s="1" t="s">
        <v>613</v>
      </c>
      <c r="I3518" s="1" t="s">
        <v>614</v>
      </c>
      <c r="J3518" s="1" t="s">
        <v>615</v>
      </c>
      <c r="K3518" s="1" t="s">
        <v>1385</v>
      </c>
      <c r="L3518" s="1" t="s">
        <v>617</v>
      </c>
      <c r="M3518" s="28" t="s">
        <v>656</v>
      </c>
      <c r="N3518" s="28" t="s">
        <v>1386</v>
      </c>
      <c r="O3518" t="s">
        <v>741</v>
      </c>
    </row>
    <row r="3519" spans="1:15">
      <c r="A3519" s="225" t="s">
        <v>729</v>
      </c>
      <c r="B3519" s="1" t="s">
        <v>1391</v>
      </c>
      <c r="C3519" s="230">
        <v>45935.277083333334</v>
      </c>
      <c r="D3519" s="230">
        <v>45935.277083333334</v>
      </c>
      <c r="E3519" s="230">
        <v>45935.399305497682</v>
      </c>
      <c r="F3519" s="300">
        <f t="shared" si="57"/>
        <v>0.12222216434747679</v>
      </c>
      <c r="G3519" s="1" t="s">
        <v>613</v>
      </c>
      <c r="I3519" s="1" t="s">
        <v>614</v>
      </c>
      <c r="J3519" s="1" t="s">
        <v>615</v>
      </c>
      <c r="K3519" s="1" t="s">
        <v>1385</v>
      </c>
      <c r="L3519" s="1" t="s">
        <v>617</v>
      </c>
      <c r="M3519" s="28" t="s">
        <v>656</v>
      </c>
      <c r="N3519" s="28" t="s">
        <v>1386</v>
      </c>
      <c r="O3519" t="s">
        <v>742</v>
      </c>
    </row>
    <row r="3520" spans="1:15">
      <c r="A3520" s="225" t="s">
        <v>729</v>
      </c>
      <c r="B3520" s="1" t="s">
        <v>1392</v>
      </c>
      <c r="C3520" s="230">
        <v>45935.277083333334</v>
      </c>
      <c r="D3520" s="230">
        <v>45935.277083333334</v>
      </c>
      <c r="E3520" s="230">
        <v>45935.399305497682</v>
      </c>
      <c r="F3520" s="300">
        <f t="shared" si="57"/>
        <v>0.12222216434747679</v>
      </c>
      <c r="G3520" s="1" t="s">
        <v>613</v>
      </c>
      <c r="I3520" s="1" t="s">
        <v>614</v>
      </c>
      <c r="J3520" s="1" t="s">
        <v>615</v>
      </c>
      <c r="K3520" s="1" t="s">
        <v>1385</v>
      </c>
      <c r="L3520" s="1" t="s">
        <v>617</v>
      </c>
      <c r="M3520" s="28" t="s">
        <v>656</v>
      </c>
      <c r="N3520" s="28" t="s">
        <v>1386</v>
      </c>
      <c r="O3520" t="s">
        <v>743</v>
      </c>
    </row>
    <row r="3521" spans="1:15">
      <c r="A3521" s="225" t="s">
        <v>729</v>
      </c>
      <c r="B3521" s="1" t="s">
        <v>1393</v>
      </c>
      <c r="C3521" s="230">
        <v>45935.277083333334</v>
      </c>
      <c r="D3521" s="230">
        <v>45935.277083333334</v>
      </c>
      <c r="E3521" s="230">
        <v>45935.399305497682</v>
      </c>
      <c r="F3521" s="300">
        <f t="shared" si="57"/>
        <v>0.12222216434747679</v>
      </c>
      <c r="G3521" s="1" t="s">
        <v>613</v>
      </c>
      <c r="I3521" s="1" t="s">
        <v>614</v>
      </c>
      <c r="J3521" s="1" t="s">
        <v>615</v>
      </c>
      <c r="K3521" s="1" t="s">
        <v>1385</v>
      </c>
      <c r="L3521" s="1" t="s">
        <v>617</v>
      </c>
      <c r="M3521" s="28" t="s">
        <v>656</v>
      </c>
      <c r="N3521" s="28" t="s">
        <v>1386</v>
      </c>
      <c r="O3521" t="s">
        <v>744</v>
      </c>
    </row>
    <row r="3522" spans="1:15">
      <c r="A3522" s="225" t="s">
        <v>729</v>
      </c>
      <c r="B3522" s="1" t="s">
        <v>1394</v>
      </c>
      <c r="C3522" s="230">
        <v>45935.277083333334</v>
      </c>
      <c r="D3522" s="230">
        <v>45935.277083333334</v>
      </c>
      <c r="E3522" s="230">
        <v>45935.399305497682</v>
      </c>
      <c r="F3522" s="300">
        <f t="shared" si="57"/>
        <v>0.12222216434747679</v>
      </c>
      <c r="G3522" s="1" t="s">
        <v>613</v>
      </c>
      <c r="I3522" s="1" t="s">
        <v>614</v>
      </c>
      <c r="J3522" s="1" t="s">
        <v>615</v>
      </c>
      <c r="K3522" s="1" t="s">
        <v>1385</v>
      </c>
      <c r="L3522" s="1" t="s">
        <v>617</v>
      </c>
      <c r="M3522" s="28" t="s">
        <v>656</v>
      </c>
      <c r="N3522" s="28" t="s">
        <v>1386</v>
      </c>
      <c r="O3522" t="s">
        <v>745</v>
      </c>
    </row>
    <row r="3523" spans="1:15">
      <c r="A3523" s="225" t="s">
        <v>729</v>
      </c>
      <c r="B3523" s="1" t="s">
        <v>1395</v>
      </c>
      <c r="C3523" s="230">
        <v>45935.277083333334</v>
      </c>
      <c r="D3523" s="230">
        <v>45935.277083333334</v>
      </c>
      <c r="E3523" s="230">
        <v>45935.399305497682</v>
      </c>
      <c r="F3523" s="300">
        <f t="shared" si="57"/>
        <v>0.12222216434747679</v>
      </c>
      <c r="G3523" s="1" t="s">
        <v>613</v>
      </c>
      <c r="I3523" s="1" t="s">
        <v>614</v>
      </c>
      <c r="J3523" s="1" t="s">
        <v>615</v>
      </c>
      <c r="K3523" s="1" t="s">
        <v>1385</v>
      </c>
      <c r="L3523" s="1" t="s">
        <v>617</v>
      </c>
      <c r="M3523" s="28" t="s">
        <v>656</v>
      </c>
      <c r="N3523" s="28" t="s">
        <v>1386</v>
      </c>
      <c r="O3523" t="s">
        <v>746</v>
      </c>
    </row>
    <row r="3524" spans="1:15">
      <c r="A3524" s="225" t="s">
        <v>729</v>
      </c>
      <c r="B3524" s="1" t="s">
        <v>1396</v>
      </c>
      <c r="C3524" s="230">
        <v>45935.277083333334</v>
      </c>
      <c r="D3524" s="230">
        <v>45935.277083333334</v>
      </c>
      <c r="E3524" s="230">
        <v>45935.399305497682</v>
      </c>
      <c r="F3524" s="300">
        <f t="shared" si="57"/>
        <v>0.12222216434747679</v>
      </c>
      <c r="G3524" s="1" t="s">
        <v>613</v>
      </c>
      <c r="I3524" s="1" t="s">
        <v>614</v>
      </c>
      <c r="J3524" s="1" t="s">
        <v>615</v>
      </c>
      <c r="K3524" s="1" t="s">
        <v>1385</v>
      </c>
      <c r="L3524" s="1" t="s">
        <v>617</v>
      </c>
      <c r="M3524" s="28" t="s">
        <v>656</v>
      </c>
      <c r="N3524" s="28" t="s">
        <v>1386</v>
      </c>
      <c r="O3524" t="s">
        <v>747</v>
      </c>
    </row>
    <row r="3525" spans="1:15">
      <c r="A3525" s="225" t="s">
        <v>729</v>
      </c>
      <c r="B3525" s="1" t="s">
        <v>1397</v>
      </c>
      <c r="C3525" s="230">
        <v>45935.277083333334</v>
      </c>
      <c r="D3525" s="230">
        <v>45935.277083333334</v>
      </c>
      <c r="E3525" s="230">
        <v>45935.399305497682</v>
      </c>
      <c r="F3525" s="300">
        <f t="shared" si="57"/>
        <v>0.12222216434747679</v>
      </c>
      <c r="G3525" s="1" t="s">
        <v>613</v>
      </c>
      <c r="I3525" s="1" t="s">
        <v>614</v>
      </c>
      <c r="J3525" s="1" t="s">
        <v>615</v>
      </c>
      <c r="K3525" s="1" t="s">
        <v>1385</v>
      </c>
      <c r="L3525" s="1" t="s">
        <v>617</v>
      </c>
      <c r="M3525" s="28" t="s">
        <v>656</v>
      </c>
      <c r="N3525" s="28" t="s">
        <v>1386</v>
      </c>
    </row>
    <row r="3526" spans="1:15">
      <c r="A3526" s="225" t="s">
        <v>729</v>
      </c>
      <c r="B3526" s="1" t="s">
        <v>1398</v>
      </c>
      <c r="C3526" s="230">
        <v>45935.277083333334</v>
      </c>
      <c r="D3526" s="230">
        <v>45935.277083333334</v>
      </c>
      <c r="E3526" s="230">
        <v>45935.399305497682</v>
      </c>
      <c r="F3526" s="300">
        <f t="shared" si="57"/>
        <v>0.12222216434747679</v>
      </c>
      <c r="G3526" s="1" t="s">
        <v>613</v>
      </c>
      <c r="I3526" s="1" t="s">
        <v>614</v>
      </c>
      <c r="J3526" s="1" t="s">
        <v>615</v>
      </c>
      <c r="K3526" s="1" t="s">
        <v>1385</v>
      </c>
      <c r="L3526" s="1" t="s">
        <v>617</v>
      </c>
      <c r="M3526" s="28" t="s">
        <v>656</v>
      </c>
      <c r="N3526" s="28" t="s">
        <v>1386</v>
      </c>
    </row>
    <row r="3527" spans="1:15">
      <c r="A3527" s="225" t="s">
        <v>729</v>
      </c>
      <c r="B3527" s="1" t="s">
        <v>1399</v>
      </c>
      <c r="C3527" s="230">
        <v>45935.277083333334</v>
      </c>
      <c r="D3527" s="230">
        <v>45935.277083333334</v>
      </c>
      <c r="E3527" s="230">
        <v>45935.399305497682</v>
      </c>
      <c r="F3527" s="300">
        <f t="shared" si="57"/>
        <v>0.12222216434747679</v>
      </c>
      <c r="G3527" s="1" t="s">
        <v>613</v>
      </c>
      <c r="I3527" s="1" t="s">
        <v>614</v>
      </c>
      <c r="J3527" s="1" t="s">
        <v>615</v>
      </c>
      <c r="K3527" s="1" t="s">
        <v>1385</v>
      </c>
      <c r="L3527" s="1" t="s">
        <v>617</v>
      </c>
      <c r="M3527" s="28" t="s">
        <v>656</v>
      </c>
      <c r="N3527" s="28" t="s">
        <v>1386</v>
      </c>
    </row>
    <row r="3528" spans="1:15">
      <c r="A3528" s="225" t="s">
        <v>729</v>
      </c>
      <c r="B3528" s="1" t="s">
        <v>1400</v>
      </c>
      <c r="C3528" s="230">
        <v>45935.277083333334</v>
      </c>
      <c r="D3528" s="230">
        <v>45935.277083333334</v>
      </c>
      <c r="E3528" s="230">
        <v>45935.399305497682</v>
      </c>
      <c r="F3528" s="300">
        <f t="shared" si="57"/>
        <v>0.12222216434747679</v>
      </c>
      <c r="G3528" s="1" t="s">
        <v>613</v>
      </c>
      <c r="I3528" s="1" t="s">
        <v>614</v>
      </c>
      <c r="J3528" s="1" t="s">
        <v>615</v>
      </c>
      <c r="K3528" s="1" t="s">
        <v>1385</v>
      </c>
      <c r="L3528" s="1" t="s">
        <v>617</v>
      </c>
      <c r="M3528" s="28" t="s">
        <v>656</v>
      </c>
      <c r="N3528" s="28" t="s">
        <v>1386</v>
      </c>
    </row>
    <row r="3529" spans="1:15">
      <c r="A3529" s="225" t="s">
        <v>729</v>
      </c>
      <c r="B3529" s="1" t="s">
        <v>1401</v>
      </c>
      <c r="C3529" s="230">
        <v>45935.277083333334</v>
      </c>
      <c r="D3529" s="230">
        <v>45935.277083333334</v>
      </c>
      <c r="E3529" s="230">
        <v>45935.399305497682</v>
      </c>
      <c r="F3529" s="300">
        <f t="shared" si="57"/>
        <v>0.12222216434747679</v>
      </c>
      <c r="G3529" s="1" t="s">
        <v>613</v>
      </c>
      <c r="I3529" s="1" t="s">
        <v>614</v>
      </c>
      <c r="J3529" s="1" t="s">
        <v>615</v>
      </c>
      <c r="K3529" s="1" t="s">
        <v>1385</v>
      </c>
      <c r="L3529" s="1" t="s">
        <v>617</v>
      </c>
      <c r="M3529" s="28" t="s">
        <v>656</v>
      </c>
      <c r="N3529" s="28" t="s">
        <v>1386</v>
      </c>
    </row>
    <row r="3530" spans="1:15">
      <c r="A3530" s="225" t="s">
        <v>729</v>
      </c>
      <c r="B3530" s="1" t="s">
        <v>1402</v>
      </c>
      <c r="C3530" s="230">
        <v>45935.277083333334</v>
      </c>
      <c r="D3530" s="230">
        <v>45935.277083333334</v>
      </c>
      <c r="E3530" s="230">
        <v>45935.399305497682</v>
      </c>
      <c r="F3530" s="300">
        <f t="shared" si="57"/>
        <v>0.12222216434747679</v>
      </c>
      <c r="G3530" s="1" t="s">
        <v>613</v>
      </c>
      <c r="I3530" s="1" t="s">
        <v>614</v>
      </c>
      <c r="J3530" s="1" t="s">
        <v>615</v>
      </c>
      <c r="K3530" s="1" t="s">
        <v>1385</v>
      </c>
      <c r="L3530" s="1" t="s">
        <v>617</v>
      </c>
      <c r="M3530" s="28" t="s">
        <v>656</v>
      </c>
      <c r="N3530" s="28" t="s">
        <v>1386</v>
      </c>
    </row>
    <row r="3531" spans="1:15">
      <c r="A3531" s="1" t="s">
        <v>862</v>
      </c>
      <c r="B3531" s="1" t="s">
        <v>612</v>
      </c>
      <c r="C3531" s="230">
        <v>45935.281944444447</v>
      </c>
      <c r="D3531" s="230">
        <v>45935.281944444447</v>
      </c>
      <c r="E3531" s="230">
        <v>45935.298611111109</v>
      </c>
      <c r="F3531" s="300">
        <f t="shared" si="57"/>
        <v>1.6666666662786156E-2</v>
      </c>
      <c r="G3531" s="1" t="s">
        <v>613</v>
      </c>
      <c r="I3531" s="1" t="s">
        <v>614</v>
      </c>
      <c r="J3531" s="1" t="s">
        <v>615</v>
      </c>
      <c r="K3531" s="1" t="s">
        <v>1361</v>
      </c>
      <c r="L3531" s="1" t="s">
        <v>617</v>
      </c>
      <c r="M3531" s="241" t="s">
        <v>656</v>
      </c>
      <c r="N3531" s="28" t="s">
        <v>1342</v>
      </c>
    </row>
    <row r="3532" spans="1:15">
      <c r="A3532" s="1" t="s">
        <v>870</v>
      </c>
      <c r="B3532" s="1" t="s">
        <v>612</v>
      </c>
      <c r="C3532" s="230">
        <v>45935.281944444447</v>
      </c>
      <c r="D3532" s="230">
        <v>45935.281944444447</v>
      </c>
      <c r="E3532" s="230">
        <v>45935.298611111109</v>
      </c>
      <c r="F3532" s="300">
        <f t="shared" si="57"/>
        <v>1.6666666662786156E-2</v>
      </c>
      <c r="G3532" s="1" t="s">
        <v>613</v>
      </c>
      <c r="I3532" s="1" t="s">
        <v>614</v>
      </c>
      <c r="J3532" s="1" t="s">
        <v>615</v>
      </c>
      <c r="K3532" s="1" t="s">
        <v>1361</v>
      </c>
      <c r="L3532" s="1" t="s">
        <v>617</v>
      </c>
      <c r="M3532" s="241" t="s">
        <v>656</v>
      </c>
      <c r="N3532" s="28" t="s">
        <v>1342</v>
      </c>
    </row>
    <row r="3533" spans="1:15">
      <c r="A3533" s="1" t="s">
        <v>643</v>
      </c>
      <c r="B3533" s="1" t="s">
        <v>612</v>
      </c>
      <c r="C3533" s="230">
        <v>45935.281944444447</v>
      </c>
      <c r="D3533" s="230">
        <v>45935.281944444447</v>
      </c>
      <c r="E3533" s="230">
        <v>45935.298611111109</v>
      </c>
      <c r="F3533" s="300">
        <f t="shared" si="57"/>
        <v>1.6666666662786156E-2</v>
      </c>
      <c r="G3533" s="1" t="s">
        <v>613</v>
      </c>
      <c r="I3533" s="1" t="s">
        <v>614</v>
      </c>
      <c r="J3533" s="1" t="s">
        <v>615</v>
      </c>
      <c r="K3533" s="1" t="s">
        <v>1361</v>
      </c>
      <c r="L3533" s="1" t="s">
        <v>617</v>
      </c>
      <c r="M3533" s="241" t="s">
        <v>656</v>
      </c>
      <c r="N3533" s="28" t="s">
        <v>1342</v>
      </c>
    </row>
    <row r="3534" spans="1:15">
      <c r="A3534" s="1" t="s">
        <v>759</v>
      </c>
      <c r="B3534" s="1" t="s">
        <v>612</v>
      </c>
      <c r="C3534" s="230">
        <v>45935.281944444447</v>
      </c>
      <c r="D3534" s="230">
        <v>45935.281944444447</v>
      </c>
      <c r="E3534" s="230">
        <v>45935.298611111109</v>
      </c>
      <c r="F3534" s="300">
        <f t="shared" si="57"/>
        <v>1.6666666662786156E-2</v>
      </c>
      <c r="G3534" s="1" t="s">
        <v>613</v>
      </c>
      <c r="I3534" s="1" t="s">
        <v>614</v>
      </c>
      <c r="J3534" s="1" t="s">
        <v>615</v>
      </c>
      <c r="K3534" s="1" t="s">
        <v>1361</v>
      </c>
      <c r="L3534" s="1" t="s">
        <v>617</v>
      </c>
      <c r="M3534" s="241" t="s">
        <v>656</v>
      </c>
      <c r="N3534" s="28" t="s">
        <v>1342</v>
      </c>
    </row>
    <row r="3535" spans="1:15">
      <c r="A3535" s="1" t="s">
        <v>850</v>
      </c>
      <c r="B3535" s="1" t="s">
        <v>612</v>
      </c>
      <c r="C3535" s="230">
        <v>45935.281944444447</v>
      </c>
      <c r="D3535" s="230">
        <v>45935.281944444447</v>
      </c>
      <c r="E3535" s="230">
        <v>45935.298611111109</v>
      </c>
      <c r="F3535" s="300">
        <f t="shared" si="57"/>
        <v>1.6666666662786156E-2</v>
      </c>
      <c r="G3535" s="1" t="s">
        <v>613</v>
      </c>
      <c r="I3535" s="1" t="s">
        <v>614</v>
      </c>
      <c r="J3535" s="1" t="s">
        <v>615</v>
      </c>
      <c r="K3535" s="1" t="s">
        <v>1361</v>
      </c>
      <c r="L3535" s="1" t="s">
        <v>617</v>
      </c>
      <c r="M3535" s="241" t="s">
        <v>656</v>
      </c>
      <c r="N3535" s="28" t="s">
        <v>1342</v>
      </c>
    </row>
    <row r="3536" spans="1:15" ht="43.15">
      <c r="A3536" s="1" t="s">
        <v>1204</v>
      </c>
      <c r="B3536" s="1" t="s">
        <v>651</v>
      </c>
      <c r="C3536" s="230">
        <v>45935.38958333333</v>
      </c>
      <c r="D3536" s="230">
        <v>45935.38958333333</v>
      </c>
      <c r="E3536" s="230">
        <v>45935.697916666664</v>
      </c>
      <c r="F3536" s="300">
        <f t="shared" si="57"/>
        <v>0.30833333333430346</v>
      </c>
      <c r="G3536" s="1" t="s">
        <v>613</v>
      </c>
      <c r="I3536" s="1" t="s">
        <v>598</v>
      </c>
      <c r="J3536" s="1" t="s">
        <v>598</v>
      </c>
      <c r="K3536" s="1" t="s">
        <v>1414</v>
      </c>
      <c r="L3536" s="1" t="s">
        <v>1376</v>
      </c>
      <c r="M3536" s="241" t="s">
        <v>618</v>
      </c>
      <c r="N3536" s="246" t="s">
        <v>1415</v>
      </c>
    </row>
    <row r="3537" spans="1:14" ht="43.15">
      <c r="A3537" s="1" t="s">
        <v>1204</v>
      </c>
      <c r="B3537" s="1" t="s">
        <v>658</v>
      </c>
      <c r="C3537" s="230">
        <v>45935.38958333333</v>
      </c>
      <c r="D3537" s="230">
        <v>45935.38958333333</v>
      </c>
      <c r="E3537" s="230">
        <v>45935.697916666664</v>
      </c>
      <c r="F3537" s="300">
        <f t="shared" si="57"/>
        <v>0.30833333333430346</v>
      </c>
      <c r="G3537" s="1" t="s">
        <v>613</v>
      </c>
      <c r="I3537" s="1" t="s">
        <v>598</v>
      </c>
      <c r="J3537" s="1" t="s">
        <v>598</v>
      </c>
      <c r="K3537" s="1" t="s">
        <v>1414</v>
      </c>
      <c r="L3537" s="1" t="s">
        <v>1376</v>
      </c>
      <c r="M3537" s="241" t="s">
        <v>618</v>
      </c>
      <c r="N3537" s="246" t="s">
        <v>1415</v>
      </c>
    </row>
    <row r="3538" spans="1:14" ht="43.15">
      <c r="A3538" s="1" t="s">
        <v>1204</v>
      </c>
      <c r="B3538" s="1" t="s">
        <v>622</v>
      </c>
      <c r="C3538" s="230">
        <v>45935.38958333333</v>
      </c>
      <c r="D3538" s="230">
        <v>45935.38958333333</v>
      </c>
      <c r="E3538" s="230">
        <v>45935.697916666664</v>
      </c>
      <c r="F3538" s="300">
        <f t="shared" si="57"/>
        <v>0.30833333333430346</v>
      </c>
      <c r="G3538" s="1" t="s">
        <v>613</v>
      </c>
      <c r="I3538" s="1" t="s">
        <v>598</v>
      </c>
      <c r="J3538" s="1" t="s">
        <v>598</v>
      </c>
      <c r="K3538" s="1" t="s">
        <v>1414</v>
      </c>
      <c r="L3538" s="1" t="s">
        <v>1376</v>
      </c>
      <c r="M3538" s="241" t="s">
        <v>618</v>
      </c>
      <c r="N3538" s="246" t="s">
        <v>1415</v>
      </c>
    </row>
    <row r="3539" spans="1:14" ht="43.15">
      <c r="A3539" s="1" t="s">
        <v>1204</v>
      </c>
      <c r="B3539" s="1" t="s">
        <v>612</v>
      </c>
      <c r="C3539" s="230">
        <v>45935.38958333333</v>
      </c>
      <c r="D3539" s="230">
        <v>45935.38958333333</v>
      </c>
      <c r="E3539" s="230">
        <v>45935.697916666664</v>
      </c>
      <c r="F3539" s="300">
        <f t="shared" si="57"/>
        <v>0.30833333333430346</v>
      </c>
      <c r="G3539" s="1" t="s">
        <v>613</v>
      </c>
      <c r="I3539" s="1" t="s">
        <v>598</v>
      </c>
      <c r="J3539" s="1" t="s">
        <v>598</v>
      </c>
      <c r="K3539" s="1" t="s">
        <v>1414</v>
      </c>
      <c r="L3539" s="1" t="s">
        <v>1376</v>
      </c>
      <c r="M3539" s="241" t="s">
        <v>618</v>
      </c>
      <c r="N3539" s="246" t="s">
        <v>1415</v>
      </c>
    </row>
    <row r="3540" spans="1:14" ht="43.15">
      <c r="A3540" s="1" t="s">
        <v>1204</v>
      </c>
      <c r="B3540" s="1" t="s">
        <v>651</v>
      </c>
      <c r="C3540" s="230">
        <v>45936.383333333331</v>
      </c>
      <c r="D3540" s="230">
        <v>45936.383333333331</v>
      </c>
      <c r="E3540" s="230">
        <v>45936.767361111109</v>
      </c>
      <c r="F3540" s="300">
        <f t="shared" si="57"/>
        <v>0.38402777777810115</v>
      </c>
      <c r="G3540" s="1" t="s">
        <v>613</v>
      </c>
      <c r="I3540" s="1" t="s">
        <v>598</v>
      </c>
      <c r="J3540" s="1" t="s">
        <v>598</v>
      </c>
      <c r="K3540" s="1" t="s">
        <v>1414</v>
      </c>
      <c r="L3540" s="1" t="s">
        <v>1376</v>
      </c>
      <c r="M3540" s="241" t="s">
        <v>618</v>
      </c>
      <c r="N3540" s="246" t="s">
        <v>1415</v>
      </c>
    </row>
    <row r="3541" spans="1:14" ht="43.15">
      <c r="A3541" s="1" t="s">
        <v>1204</v>
      </c>
      <c r="B3541" s="1" t="s">
        <v>658</v>
      </c>
      <c r="C3541" s="230">
        <v>45936.383333333331</v>
      </c>
      <c r="D3541" s="230">
        <v>45936.383333333331</v>
      </c>
      <c r="E3541" s="230">
        <v>45936.767361111109</v>
      </c>
      <c r="F3541" s="300">
        <f t="shared" si="57"/>
        <v>0.38402777777810115</v>
      </c>
      <c r="G3541" s="1" t="s">
        <v>613</v>
      </c>
      <c r="I3541" s="1" t="s">
        <v>598</v>
      </c>
      <c r="J3541" s="1" t="s">
        <v>598</v>
      </c>
      <c r="K3541" s="1" t="s">
        <v>1414</v>
      </c>
      <c r="L3541" s="1" t="s">
        <v>1376</v>
      </c>
      <c r="M3541" s="241" t="s">
        <v>618</v>
      </c>
      <c r="N3541" s="246" t="s">
        <v>1415</v>
      </c>
    </row>
    <row r="3542" spans="1:14" ht="43.15">
      <c r="A3542" s="1" t="s">
        <v>1204</v>
      </c>
      <c r="B3542" s="1" t="s">
        <v>622</v>
      </c>
      <c r="C3542" s="230">
        <v>45936.383333333331</v>
      </c>
      <c r="D3542" s="230">
        <v>45936.383333333331</v>
      </c>
      <c r="E3542" s="230">
        <v>45936.767361111109</v>
      </c>
      <c r="F3542" s="300">
        <f t="shared" si="57"/>
        <v>0.38402777777810115</v>
      </c>
      <c r="G3542" s="1" t="s">
        <v>613</v>
      </c>
      <c r="I3542" s="1" t="s">
        <v>598</v>
      </c>
      <c r="J3542" s="1" t="s">
        <v>598</v>
      </c>
      <c r="K3542" s="1" t="s">
        <v>1414</v>
      </c>
      <c r="L3542" s="1" t="s">
        <v>1376</v>
      </c>
      <c r="M3542" s="241" t="s">
        <v>618</v>
      </c>
      <c r="N3542" s="246" t="s">
        <v>1415</v>
      </c>
    </row>
    <row r="3543" spans="1:14" ht="43.15">
      <c r="A3543" s="1" t="s">
        <v>1204</v>
      </c>
      <c r="B3543" s="1" t="s">
        <v>612</v>
      </c>
      <c r="C3543" s="230">
        <v>45936.383333333331</v>
      </c>
      <c r="D3543" s="230">
        <v>45936.383333333331</v>
      </c>
      <c r="E3543" s="230">
        <v>45936.767361111109</v>
      </c>
      <c r="F3543" s="300">
        <f t="shared" si="57"/>
        <v>0.38402777777810115</v>
      </c>
      <c r="G3543" s="1" t="s">
        <v>613</v>
      </c>
      <c r="I3543" s="1" t="s">
        <v>598</v>
      </c>
      <c r="J3543" s="1" t="s">
        <v>598</v>
      </c>
      <c r="K3543" s="1" t="s">
        <v>1414</v>
      </c>
      <c r="L3543" s="1" t="s">
        <v>1376</v>
      </c>
      <c r="M3543" s="241" t="s">
        <v>618</v>
      </c>
      <c r="N3543" s="246" t="s">
        <v>1415</v>
      </c>
    </row>
    <row r="3544" spans="1:14">
      <c r="A3544" s="102" t="s">
        <v>863</v>
      </c>
      <c r="B3544" s="102" t="s">
        <v>914</v>
      </c>
      <c r="C3544" s="230">
        <v>45936.430555555555</v>
      </c>
      <c r="D3544" s="230">
        <v>45936.430555555555</v>
      </c>
      <c r="E3544" s="230">
        <v>45936.4375</v>
      </c>
      <c r="F3544" s="224">
        <f t="shared" si="57"/>
        <v>6.9444444452528842E-3</v>
      </c>
      <c r="G3544" s="1" t="s">
        <v>613</v>
      </c>
      <c r="I3544" s="1" t="s">
        <v>750</v>
      </c>
      <c r="J3544" s="1" t="s">
        <v>275</v>
      </c>
      <c r="K3544" s="1" t="s">
        <v>1228</v>
      </c>
      <c r="L3544" s="1" t="s">
        <v>1089</v>
      </c>
      <c r="M3544" s="241" t="s">
        <v>618</v>
      </c>
      <c r="N3544" s="28" t="s">
        <v>1351</v>
      </c>
    </row>
    <row r="3545" spans="1:14">
      <c r="A3545" s="1" t="s">
        <v>1215</v>
      </c>
      <c r="B3545" s="1" t="s">
        <v>1216</v>
      </c>
      <c r="C3545" s="230">
        <v>45936.447222222225</v>
      </c>
      <c r="D3545" s="230">
        <v>45936.447222222225</v>
      </c>
      <c r="E3545" s="230">
        <v>45936.479166666664</v>
      </c>
      <c r="F3545" s="224">
        <f t="shared" si="57"/>
        <v>3.1944444439432118E-2</v>
      </c>
      <c r="G3545" s="1" t="s">
        <v>613</v>
      </c>
      <c r="I3545" s="1" t="s">
        <v>614</v>
      </c>
      <c r="J3545" s="1" t="s">
        <v>615</v>
      </c>
      <c r="K3545" s="1" t="s">
        <v>1416</v>
      </c>
      <c r="L3545" s="1" t="s">
        <v>617</v>
      </c>
      <c r="M3545" s="28" t="s">
        <v>656</v>
      </c>
      <c r="N3545" s="28" t="s">
        <v>1417</v>
      </c>
    </row>
    <row r="3546" spans="1:14">
      <c r="A3546" s="1" t="s">
        <v>1215</v>
      </c>
      <c r="B3546" s="1" t="s">
        <v>660</v>
      </c>
      <c r="C3546" s="230">
        <v>45936.447222222225</v>
      </c>
      <c r="D3546" s="230">
        <v>45936.447222222225</v>
      </c>
      <c r="E3546" s="230">
        <v>45936.479166666664</v>
      </c>
      <c r="F3546" s="224">
        <f t="shared" si="57"/>
        <v>3.1944444439432118E-2</v>
      </c>
      <c r="G3546" s="1" t="s">
        <v>613</v>
      </c>
      <c r="I3546" s="1" t="s">
        <v>614</v>
      </c>
      <c r="J3546" s="1" t="s">
        <v>615</v>
      </c>
      <c r="K3546" s="1" t="s">
        <v>1416</v>
      </c>
      <c r="L3546" s="1" t="s">
        <v>617</v>
      </c>
      <c r="M3546" s="28" t="s">
        <v>656</v>
      </c>
      <c r="N3546" s="28" t="s">
        <v>1417</v>
      </c>
    </row>
    <row r="3547" spans="1:14">
      <c r="A3547" s="1" t="s">
        <v>1215</v>
      </c>
      <c r="B3547" s="1" t="s">
        <v>651</v>
      </c>
      <c r="C3547" s="230">
        <v>45936.447222222225</v>
      </c>
      <c r="D3547" s="230">
        <v>45936.447222222225</v>
      </c>
      <c r="E3547" s="230">
        <v>45936.479166666664</v>
      </c>
      <c r="F3547" s="224">
        <f t="shared" si="57"/>
        <v>3.1944444439432118E-2</v>
      </c>
      <c r="G3547" s="1" t="s">
        <v>613</v>
      </c>
      <c r="I3547" s="1" t="s">
        <v>614</v>
      </c>
      <c r="J3547" s="1" t="s">
        <v>615</v>
      </c>
      <c r="K3547" s="1" t="s">
        <v>1416</v>
      </c>
      <c r="L3547" s="1" t="s">
        <v>617</v>
      </c>
      <c r="M3547" s="28" t="s">
        <v>656</v>
      </c>
      <c r="N3547" s="28" t="s">
        <v>1417</v>
      </c>
    </row>
    <row r="3548" spans="1:14">
      <c r="A3548" s="1" t="s">
        <v>1215</v>
      </c>
      <c r="B3548" s="1" t="s">
        <v>1217</v>
      </c>
      <c r="C3548" s="230">
        <v>45936.447222222225</v>
      </c>
      <c r="D3548" s="230">
        <v>45936.447222222225</v>
      </c>
      <c r="E3548" s="230">
        <v>45936.479166666664</v>
      </c>
      <c r="F3548" s="224">
        <f t="shared" si="57"/>
        <v>3.1944444439432118E-2</v>
      </c>
      <c r="G3548" s="1" t="s">
        <v>613</v>
      </c>
      <c r="I3548" s="1" t="s">
        <v>614</v>
      </c>
      <c r="J3548" s="1" t="s">
        <v>615</v>
      </c>
      <c r="K3548" s="1" t="s">
        <v>1416</v>
      </c>
      <c r="L3548" s="1" t="s">
        <v>617</v>
      </c>
      <c r="M3548" s="28" t="s">
        <v>656</v>
      </c>
      <c r="N3548" s="28" t="s">
        <v>1417</v>
      </c>
    </row>
    <row r="3549" spans="1:14">
      <c r="A3549" s="1" t="s">
        <v>1215</v>
      </c>
      <c r="B3549" s="1" t="s">
        <v>612</v>
      </c>
      <c r="C3549" s="230">
        <v>45936.447222222225</v>
      </c>
      <c r="D3549" s="230">
        <v>45936.447222222225</v>
      </c>
      <c r="E3549" s="230">
        <v>45936.479166666664</v>
      </c>
      <c r="F3549" s="224">
        <f t="shared" si="57"/>
        <v>3.1944444439432118E-2</v>
      </c>
      <c r="G3549" s="1" t="s">
        <v>613</v>
      </c>
      <c r="I3549" s="1" t="s">
        <v>614</v>
      </c>
      <c r="J3549" s="1" t="s">
        <v>615</v>
      </c>
      <c r="K3549" s="1" t="s">
        <v>1416</v>
      </c>
      <c r="L3549" s="1" t="s">
        <v>617</v>
      </c>
      <c r="M3549" s="28" t="s">
        <v>656</v>
      </c>
      <c r="N3549" s="28" t="s">
        <v>1417</v>
      </c>
    </row>
    <row r="3550" spans="1:14">
      <c r="A3550" s="225" t="s">
        <v>748</v>
      </c>
      <c r="B3550" s="227" t="s">
        <v>755</v>
      </c>
      <c r="C3550" s="230">
        <v>45936.513194386571</v>
      </c>
      <c r="D3550" s="230">
        <v>45936.513194386571</v>
      </c>
      <c r="E3550" s="230">
        <v>45936.612500000003</v>
      </c>
      <c r="F3550" s="300">
        <f t="shared" si="57"/>
        <v>9.9305613432079554E-2</v>
      </c>
      <c r="G3550" s="225" t="s">
        <v>637</v>
      </c>
      <c r="H3550" s="225" t="s">
        <v>644</v>
      </c>
      <c r="I3550" s="225" t="s">
        <v>770</v>
      </c>
      <c r="J3550" s="225" t="s">
        <v>771</v>
      </c>
      <c r="K3550" s="1" t="s">
        <v>1405</v>
      </c>
      <c r="L3550" s="1" t="s">
        <v>773</v>
      </c>
      <c r="M3550" s="241" t="s">
        <v>1090</v>
      </c>
      <c r="N3550" s="241" t="s">
        <v>1090</v>
      </c>
    </row>
    <row r="3551" spans="1:14">
      <c r="A3551" s="225" t="s">
        <v>748</v>
      </c>
      <c r="B3551" s="227" t="s">
        <v>728</v>
      </c>
      <c r="C3551" s="230">
        <v>45936.513194386571</v>
      </c>
      <c r="D3551" s="230">
        <v>45936.513194386571</v>
      </c>
      <c r="E3551" s="230">
        <v>45936.612500000003</v>
      </c>
      <c r="F3551" s="300">
        <f t="shared" si="57"/>
        <v>9.9305613432079554E-2</v>
      </c>
      <c r="G3551" s="225" t="s">
        <v>637</v>
      </c>
      <c r="H3551" s="225" t="s">
        <v>644</v>
      </c>
      <c r="I3551" s="225" t="s">
        <v>770</v>
      </c>
      <c r="J3551" s="225" t="s">
        <v>771</v>
      </c>
      <c r="K3551" s="1" t="s">
        <v>1405</v>
      </c>
      <c r="L3551" s="1" t="s">
        <v>773</v>
      </c>
      <c r="M3551" s="241" t="s">
        <v>1090</v>
      </c>
      <c r="N3551" s="241" t="s">
        <v>1090</v>
      </c>
    </row>
    <row r="3552" spans="1:14">
      <c r="A3552" s="225" t="s">
        <v>748</v>
      </c>
      <c r="B3552" s="227" t="s">
        <v>756</v>
      </c>
      <c r="C3552" s="230">
        <v>45936.513194386571</v>
      </c>
      <c r="D3552" s="230">
        <v>45936.513194386571</v>
      </c>
      <c r="E3552" s="230">
        <v>45936.612500000003</v>
      </c>
      <c r="F3552" s="300">
        <f t="shared" si="57"/>
        <v>9.9305613432079554E-2</v>
      </c>
      <c r="G3552" s="225" t="s">
        <v>637</v>
      </c>
      <c r="H3552" s="225" t="s">
        <v>644</v>
      </c>
      <c r="I3552" s="225" t="s">
        <v>770</v>
      </c>
      <c r="J3552" s="225" t="s">
        <v>771</v>
      </c>
      <c r="K3552" s="1" t="s">
        <v>1405</v>
      </c>
      <c r="L3552" s="1" t="s">
        <v>773</v>
      </c>
      <c r="M3552" s="241" t="s">
        <v>1090</v>
      </c>
      <c r="N3552" s="241" t="s">
        <v>1090</v>
      </c>
    </row>
    <row r="3553" spans="1:14">
      <c r="A3553" s="225" t="s">
        <v>748</v>
      </c>
      <c r="B3553" s="227" t="s">
        <v>757</v>
      </c>
      <c r="C3553" s="230">
        <v>45936.513194386571</v>
      </c>
      <c r="D3553" s="230">
        <v>45936.513194386571</v>
      </c>
      <c r="E3553" s="230">
        <v>45936.612500000003</v>
      </c>
      <c r="F3553" s="300">
        <f t="shared" si="57"/>
        <v>9.9305613432079554E-2</v>
      </c>
      <c r="G3553" s="225" t="s">
        <v>637</v>
      </c>
      <c r="H3553" s="225" t="s">
        <v>644</v>
      </c>
      <c r="I3553" s="225" t="s">
        <v>770</v>
      </c>
      <c r="J3553" s="225" t="s">
        <v>771</v>
      </c>
      <c r="K3553" s="1" t="s">
        <v>1405</v>
      </c>
      <c r="L3553" s="1" t="s">
        <v>773</v>
      </c>
      <c r="M3553" s="241" t="s">
        <v>1090</v>
      </c>
      <c r="N3553" s="241" t="s">
        <v>1090</v>
      </c>
    </row>
    <row r="3554" spans="1:14" ht="13.9" customHeight="1">
      <c r="A3554" s="225" t="s">
        <v>748</v>
      </c>
      <c r="B3554" s="227" t="s">
        <v>758</v>
      </c>
      <c r="C3554" s="230">
        <v>45936.513194386571</v>
      </c>
      <c r="D3554" s="230">
        <v>45936.513194386571</v>
      </c>
      <c r="E3554" s="230">
        <v>45936.612500000003</v>
      </c>
      <c r="F3554" s="300">
        <f t="shared" si="57"/>
        <v>9.9305613432079554E-2</v>
      </c>
      <c r="G3554" s="225" t="s">
        <v>637</v>
      </c>
      <c r="H3554" s="225" t="s">
        <v>644</v>
      </c>
      <c r="I3554" s="225" t="s">
        <v>770</v>
      </c>
      <c r="J3554" s="225" t="s">
        <v>771</v>
      </c>
      <c r="K3554" s="1" t="s">
        <v>1405</v>
      </c>
      <c r="L3554" s="1" t="s">
        <v>773</v>
      </c>
      <c r="M3554" s="241" t="s">
        <v>1090</v>
      </c>
      <c r="N3554" s="241" t="s">
        <v>1090</v>
      </c>
    </row>
    <row r="3555" spans="1:14" ht="13.9" customHeight="1">
      <c r="A3555" s="225" t="s">
        <v>706</v>
      </c>
      <c r="B3555" s="227" t="s">
        <v>723</v>
      </c>
      <c r="C3555" s="230">
        <v>45936.513194386571</v>
      </c>
      <c r="D3555" s="230">
        <v>45936.513194386571</v>
      </c>
      <c r="E3555" s="230">
        <v>45936.612500000003</v>
      </c>
      <c r="F3555" s="300">
        <f t="shared" si="57"/>
        <v>9.9305613432079554E-2</v>
      </c>
      <c r="G3555" s="225" t="s">
        <v>637</v>
      </c>
      <c r="H3555" s="225" t="s">
        <v>644</v>
      </c>
      <c r="I3555" s="225" t="s">
        <v>770</v>
      </c>
      <c r="J3555" s="225" t="s">
        <v>771</v>
      </c>
      <c r="K3555" s="1" t="s">
        <v>1405</v>
      </c>
      <c r="L3555" s="1" t="s">
        <v>773</v>
      </c>
      <c r="M3555" s="241" t="s">
        <v>1090</v>
      </c>
      <c r="N3555" s="241" t="s">
        <v>1090</v>
      </c>
    </row>
    <row r="3556" spans="1:14" ht="13.9" customHeight="1">
      <c r="A3556" s="225" t="s">
        <v>706</v>
      </c>
      <c r="B3556" s="227" t="s">
        <v>717</v>
      </c>
      <c r="C3556" s="230">
        <v>45936.513194386571</v>
      </c>
      <c r="D3556" s="230">
        <v>45936.513194386571</v>
      </c>
      <c r="E3556" s="230">
        <v>45936.612500000003</v>
      </c>
      <c r="F3556" s="300">
        <f t="shared" si="57"/>
        <v>9.9305613432079554E-2</v>
      </c>
      <c r="G3556" s="225" t="s">
        <v>637</v>
      </c>
      <c r="H3556" s="225" t="s">
        <v>644</v>
      </c>
      <c r="I3556" s="225" t="s">
        <v>770</v>
      </c>
      <c r="J3556" s="225" t="s">
        <v>771</v>
      </c>
      <c r="K3556" s="1" t="s">
        <v>1405</v>
      </c>
      <c r="L3556" s="1" t="s">
        <v>773</v>
      </c>
      <c r="M3556" s="241" t="s">
        <v>1090</v>
      </c>
      <c r="N3556" s="241" t="s">
        <v>1090</v>
      </c>
    </row>
    <row r="3557" spans="1:14" ht="13.9" customHeight="1">
      <c r="A3557" s="225" t="s">
        <v>706</v>
      </c>
      <c r="B3557" s="227" t="s">
        <v>728</v>
      </c>
      <c r="C3557" s="230">
        <v>45936.513194386571</v>
      </c>
      <c r="D3557" s="230">
        <v>45936.513194386571</v>
      </c>
      <c r="E3557" s="230">
        <v>45936.612500000003</v>
      </c>
      <c r="F3557" s="300">
        <f t="shared" si="57"/>
        <v>9.9305613432079554E-2</v>
      </c>
      <c r="G3557" s="225" t="s">
        <v>637</v>
      </c>
      <c r="H3557" s="225" t="s">
        <v>644</v>
      </c>
      <c r="I3557" s="225" t="s">
        <v>770</v>
      </c>
      <c r="J3557" s="225" t="s">
        <v>771</v>
      </c>
      <c r="K3557" s="1" t="s">
        <v>1405</v>
      </c>
      <c r="L3557" s="1" t="s">
        <v>773</v>
      </c>
      <c r="M3557" s="241" t="s">
        <v>1090</v>
      </c>
      <c r="N3557" s="241" t="s">
        <v>1090</v>
      </c>
    </row>
    <row r="3558" spans="1:14" ht="13.9" customHeight="1">
      <c r="A3558" s="225" t="s">
        <v>706</v>
      </c>
      <c r="B3558" s="227" t="s">
        <v>713</v>
      </c>
      <c r="C3558" s="230">
        <v>45936.513194386571</v>
      </c>
      <c r="D3558" s="230">
        <v>45936.513194386571</v>
      </c>
      <c r="E3558" s="230">
        <v>45936.612500000003</v>
      </c>
      <c r="F3558" s="300">
        <f t="shared" si="57"/>
        <v>9.9305613432079554E-2</v>
      </c>
      <c r="G3558" s="225" t="s">
        <v>637</v>
      </c>
      <c r="H3558" s="225" t="s">
        <v>644</v>
      </c>
      <c r="I3558" s="225" t="s">
        <v>770</v>
      </c>
      <c r="J3558" s="225" t="s">
        <v>771</v>
      </c>
      <c r="K3558" s="1" t="s">
        <v>1405</v>
      </c>
      <c r="L3558" s="1" t="s">
        <v>773</v>
      </c>
      <c r="M3558" s="241" t="s">
        <v>1090</v>
      </c>
      <c r="N3558" s="241" t="s">
        <v>1090</v>
      </c>
    </row>
    <row r="3559" spans="1:14" ht="13.9" customHeight="1">
      <c r="A3559" s="225" t="s">
        <v>706</v>
      </c>
      <c r="B3559" s="227" t="s">
        <v>716</v>
      </c>
      <c r="C3559" s="230">
        <v>45936.513194386571</v>
      </c>
      <c r="D3559" s="230">
        <v>45936.513194386571</v>
      </c>
      <c r="E3559" s="230">
        <v>45936.612500000003</v>
      </c>
      <c r="F3559" s="300">
        <f t="shared" si="57"/>
        <v>9.9305613432079554E-2</v>
      </c>
      <c r="G3559" s="225" t="s">
        <v>637</v>
      </c>
      <c r="H3559" s="225" t="s">
        <v>644</v>
      </c>
      <c r="I3559" s="225" t="s">
        <v>770</v>
      </c>
      <c r="J3559" s="225" t="s">
        <v>771</v>
      </c>
      <c r="K3559" s="1" t="s">
        <v>1405</v>
      </c>
      <c r="L3559" s="1" t="s">
        <v>773</v>
      </c>
      <c r="M3559" s="241" t="s">
        <v>1090</v>
      </c>
      <c r="N3559" s="241" t="s">
        <v>1090</v>
      </c>
    </row>
    <row r="3560" spans="1:14" ht="13.9" customHeight="1">
      <c r="A3560" s="225" t="s">
        <v>706</v>
      </c>
      <c r="B3560" s="227" t="s">
        <v>724</v>
      </c>
      <c r="C3560" s="230">
        <v>45936.513194386571</v>
      </c>
      <c r="D3560" s="230">
        <v>45936.513194386571</v>
      </c>
      <c r="E3560" s="230">
        <v>45936.612500000003</v>
      </c>
      <c r="F3560" s="300">
        <f t="shared" si="57"/>
        <v>9.9305613432079554E-2</v>
      </c>
      <c r="G3560" s="225" t="s">
        <v>637</v>
      </c>
      <c r="H3560" s="225" t="s">
        <v>644</v>
      </c>
      <c r="I3560" s="225" t="s">
        <v>770</v>
      </c>
      <c r="J3560" s="225" t="s">
        <v>771</v>
      </c>
      <c r="K3560" s="1" t="s">
        <v>1405</v>
      </c>
      <c r="L3560" s="1" t="s">
        <v>773</v>
      </c>
      <c r="M3560" s="241" t="s">
        <v>1090</v>
      </c>
      <c r="N3560" s="241" t="s">
        <v>1090</v>
      </c>
    </row>
    <row r="3561" spans="1:14" ht="13.9" customHeight="1">
      <c r="A3561" s="225" t="s">
        <v>706</v>
      </c>
      <c r="B3561" s="227" t="s">
        <v>721</v>
      </c>
      <c r="C3561" s="230">
        <v>45936.513194386571</v>
      </c>
      <c r="D3561" s="230">
        <v>45936.513194386571</v>
      </c>
      <c r="E3561" s="230">
        <v>45936.612500000003</v>
      </c>
      <c r="F3561" s="300">
        <f t="shared" si="57"/>
        <v>9.9305613432079554E-2</v>
      </c>
      <c r="G3561" s="225" t="s">
        <v>637</v>
      </c>
      <c r="H3561" s="225" t="s">
        <v>644</v>
      </c>
      <c r="I3561" s="225" t="s">
        <v>770</v>
      </c>
      <c r="J3561" s="225" t="s">
        <v>771</v>
      </c>
      <c r="K3561" s="1" t="s">
        <v>1405</v>
      </c>
      <c r="L3561" s="1" t="s">
        <v>773</v>
      </c>
      <c r="M3561" s="241" t="s">
        <v>1090</v>
      </c>
      <c r="N3561" s="241" t="s">
        <v>1090</v>
      </c>
    </row>
    <row r="3562" spans="1:14" ht="13.9" customHeight="1">
      <c r="A3562" s="225" t="s">
        <v>706</v>
      </c>
      <c r="B3562" s="227" t="s">
        <v>715</v>
      </c>
      <c r="C3562" s="230">
        <v>45936.513194386571</v>
      </c>
      <c r="D3562" s="230">
        <v>45936.513194386571</v>
      </c>
      <c r="E3562" s="230">
        <v>45936.612500000003</v>
      </c>
      <c r="F3562" s="300">
        <f t="shared" si="57"/>
        <v>9.9305613432079554E-2</v>
      </c>
      <c r="G3562" s="225" t="s">
        <v>637</v>
      </c>
      <c r="H3562" s="225" t="s">
        <v>644</v>
      </c>
      <c r="I3562" s="225" t="s">
        <v>770</v>
      </c>
      <c r="J3562" s="225" t="s">
        <v>771</v>
      </c>
      <c r="K3562" s="1" t="s">
        <v>1405</v>
      </c>
      <c r="L3562" s="1" t="s">
        <v>773</v>
      </c>
      <c r="M3562" s="241" t="s">
        <v>1090</v>
      </c>
      <c r="N3562" s="241" t="s">
        <v>1090</v>
      </c>
    </row>
    <row r="3563" spans="1:14" ht="13.9" customHeight="1">
      <c r="A3563" s="225" t="s">
        <v>706</v>
      </c>
      <c r="B3563" s="1" t="s">
        <v>727</v>
      </c>
      <c r="C3563" s="230">
        <v>45936.513194386571</v>
      </c>
      <c r="D3563" s="230">
        <v>45936.513194386571</v>
      </c>
      <c r="E3563" s="230">
        <v>45936.612500000003</v>
      </c>
      <c r="F3563" s="300">
        <f t="shared" si="57"/>
        <v>9.9305613432079554E-2</v>
      </c>
      <c r="G3563" s="225" t="s">
        <v>637</v>
      </c>
      <c r="H3563" s="225" t="s">
        <v>644</v>
      </c>
      <c r="I3563" s="225" t="s">
        <v>770</v>
      </c>
      <c r="J3563" s="225" t="s">
        <v>771</v>
      </c>
      <c r="K3563" s="1" t="s">
        <v>1405</v>
      </c>
      <c r="L3563" s="1" t="s">
        <v>773</v>
      </c>
      <c r="M3563" s="241" t="s">
        <v>1090</v>
      </c>
      <c r="N3563" s="241" t="s">
        <v>1090</v>
      </c>
    </row>
    <row r="3564" spans="1:14" ht="13.9" customHeight="1">
      <c r="A3564" s="225" t="s">
        <v>706</v>
      </c>
      <c r="B3564" s="227" t="s">
        <v>725</v>
      </c>
      <c r="C3564" s="230">
        <v>45936.513194386571</v>
      </c>
      <c r="D3564" s="230">
        <v>45936.513194386571</v>
      </c>
      <c r="E3564" s="230">
        <v>45936.612500000003</v>
      </c>
      <c r="F3564" s="300">
        <f t="shared" si="57"/>
        <v>9.9305613432079554E-2</v>
      </c>
      <c r="G3564" s="225" t="s">
        <v>637</v>
      </c>
      <c r="H3564" s="225" t="s">
        <v>644</v>
      </c>
      <c r="I3564" s="225" t="s">
        <v>770</v>
      </c>
      <c r="J3564" s="225" t="s">
        <v>771</v>
      </c>
      <c r="K3564" s="1" t="s">
        <v>1405</v>
      </c>
      <c r="L3564" s="1" t="s">
        <v>773</v>
      </c>
      <c r="M3564" s="241" t="s">
        <v>1090</v>
      </c>
      <c r="N3564" s="241" t="s">
        <v>1090</v>
      </c>
    </row>
    <row r="3565" spans="1:14" ht="13.9" customHeight="1">
      <c r="A3565" s="225" t="s">
        <v>706</v>
      </c>
      <c r="B3565" s="222" t="s">
        <v>714</v>
      </c>
      <c r="C3565" s="230">
        <v>45936.513194386571</v>
      </c>
      <c r="D3565" s="230">
        <v>45936.513194386571</v>
      </c>
      <c r="E3565" s="230">
        <v>45936.612500000003</v>
      </c>
      <c r="F3565" s="300">
        <f t="shared" si="57"/>
        <v>9.9305613432079554E-2</v>
      </c>
      <c r="G3565" s="225" t="s">
        <v>637</v>
      </c>
      <c r="H3565" s="225" t="s">
        <v>644</v>
      </c>
      <c r="I3565" s="225" t="s">
        <v>770</v>
      </c>
      <c r="J3565" s="225" t="s">
        <v>771</v>
      </c>
      <c r="K3565" s="1" t="s">
        <v>1405</v>
      </c>
      <c r="L3565" s="1" t="s">
        <v>773</v>
      </c>
      <c r="M3565" s="241" t="s">
        <v>1090</v>
      </c>
      <c r="N3565" s="241" t="s">
        <v>1090</v>
      </c>
    </row>
    <row r="3566" spans="1:14" ht="13.9" customHeight="1">
      <c r="A3566" s="225" t="s">
        <v>706</v>
      </c>
      <c r="B3566" s="222" t="s">
        <v>718</v>
      </c>
      <c r="C3566" s="230">
        <v>45936.513194386571</v>
      </c>
      <c r="D3566" s="230">
        <v>45936.513194386571</v>
      </c>
      <c r="E3566" s="230">
        <v>45936.612500000003</v>
      </c>
      <c r="F3566" s="300">
        <f t="shared" ref="F3566:F3629" si="58">E3566-D3566</f>
        <v>9.9305613432079554E-2</v>
      </c>
      <c r="G3566" s="225" t="s">
        <v>637</v>
      </c>
      <c r="H3566" s="225" t="s">
        <v>644</v>
      </c>
      <c r="I3566" s="225" t="s">
        <v>770</v>
      </c>
      <c r="J3566" s="225" t="s">
        <v>771</v>
      </c>
      <c r="K3566" s="1" t="s">
        <v>1405</v>
      </c>
      <c r="L3566" s="1" t="s">
        <v>773</v>
      </c>
      <c r="M3566" s="241" t="s">
        <v>1090</v>
      </c>
      <c r="N3566" s="241" t="s">
        <v>1090</v>
      </c>
    </row>
    <row r="3567" spans="1:14" ht="13.9" customHeight="1">
      <c r="A3567" s="225" t="s">
        <v>706</v>
      </c>
      <c r="B3567" s="123" t="s">
        <v>722</v>
      </c>
      <c r="C3567" s="230">
        <v>45936.513194386571</v>
      </c>
      <c r="D3567" s="230">
        <v>45936.513194386571</v>
      </c>
      <c r="E3567" s="230">
        <v>45936.612500000003</v>
      </c>
      <c r="F3567" s="300">
        <f t="shared" si="58"/>
        <v>9.9305613432079554E-2</v>
      </c>
      <c r="G3567" s="225" t="s">
        <v>637</v>
      </c>
      <c r="H3567" s="225" t="s">
        <v>644</v>
      </c>
      <c r="I3567" s="225" t="s">
        <v>770</v>
      </c>
      <c r="J3567" s="225" t="s">
        <v>771</v>
      </c>
      <c r="K3567" s="1" t="s">
        <v>1405</v>
      </c>
      <c r="L3567" s="1" t="s">
        <v>773</v>
      </c>
      <c r="M3567" s="241" t="s">
        <v>1090</v>
      </c>
      <c r="N3567" s="241" t="s">
        <v>1090</v>
      </c>
    </row>
    <row r="3568" spans="1:14" ht="13.9" customHeight="1">
      <c r="A3568" s="225" t="s">
        <v>706</v>
      </c>
      <c r="B3568" s="123" t="s">
        <v>707</v>
      </c>
      <c r="C3568" s="230">
        <v>45936.513194386571</v>
      </c>
      <c r="D3568" s="230">
        <v>45936.513194386571</v>
      </c>
      <c r="E3568" s="230">
        <v>45936.612500000003</v>
      </c>
      <c r="F3568" s="300">
        <f t="shared" si="58"/>
        <v>9.9305613432079554E-2</v>
      </c>
      <c r="G3568" s="225" t="s">
        <v>637</v>
      </c>
      <c r="H3568" s="225" t="s">
        <v>644</v>
      </c>
      <c r="I3568" s="225" t="s">
        <v>770</v>
      </c>
      <c r="J3568" s="225" t="s">
        <v>771</v>
      </c>
      <c r="K3568" s="1" t="s">
        <v>1405</v>
      </c>
      <c r="L3568" s="1" t="s">
        <v>773</v>
      </c>
      <c r="M3568" s="241" t="s">
        <v>1090</v>
      </c>
      <c r="N3568" s="241" t="s">
        <v>1090</v>
      </c>
    </row>
    <row r="3569" spans="1:14" ht="13.9" customHeight="1">
      <c r="A3569" s="225" t="s">
        <v>706</v>
      </c>
      <c r="B3569" s="123" t="s">
        <v>712</v>
      </c>
      <c r="C3569" s="230">
        <v>45936.513194386571</v>
      </c>
      <c r="D3569" s="230">
        <v>45936.513194386571</v>
      </c>
      <c r="E3569" s="230">
        <v>45936.612500000003</v>
      </c>
      <c r="F3569" s="300">
        <f t="shared" si="58"/>
        <v>9.9305613432079554E-2</v>
      </c>
      <c r="G3569" s="225" t="s">
        <v>637</v>
      </c>
      <c r="H3569" s="225" t="s">
        <v>644</v>
      </c>
      <c r="I3569" s="225" t="s">
        <v>770</v>
      </c>
      <c r="J3569" s="225" t="s">
        <v>771</v>
      </c>
      <c r="K3569" s="1" t="s">
        <v>1405</v>
      </c>
      <c r="L3569" s="1" t="s">
        <v>773</v>
      </c>
      <c r="M3569" s="241" t="s">
        <v>1090</v>
      </c>
      <c r="N3569" s="241" t="s">
        <v>1090</v>
      </c>
    </row>
    <row r="3570" spans="1:14" ht="13.9" customHeight="1">
      <c r="A3570" s="225" t="s">
        <v>706</v>
      </c>
      <c r="B3570" s="123" t="s">
        <v>719</v>
      </c>
      <c r="C3570" s="230">
        <v>45936.513194386571</v>
      </c>
      <c r="D3570" s="230">
        <v>45936.513194386571</v>
      </c>
      <c r="E3570" s="230">
        <v>45936.612500000003</v>
      </c>
      <c r="F3570" s="300">
        <f t="shared" si="58"/>
        <v>9.9305613432079554E-2</v>
      </c>
      <c r="G3570" s="225" t="s">
        <v>637</v>
      </c>
      <c r="H3570" s="225" t="s">
        <v>644</v>
      </c>
      <c r="I3570" s="225" t="s">
        <v>770</v>
      </c>
      <c r="J3570" s="225" t="s">
        <v>771</v>
      </c>
      <c r="K3570" s="1" t="s">
        <v>1405</v>
      </c>
      <c r="L3570" s="1" t="s">
        <v>773</v>
      </c>
      <c r="M3570" s="241" t="s">
        <v>1090</v>
      </c>
      <c r="N3570" s="241" t="s">
        <v>1090</v>
      </c>
    </row>
    <row r="3571" spans="1:14" ht="13.9" customHeight="1">
      <c r="A3571" s="225" t="s">
        <v>706</v>
      </c>
      <c r="B3571" s="123" t="s">
        <v>726</v>
      </c>
      <c r="C3571" s="230">
        <v>45936.513194386571</v>
      </c>
      <c r="D3571" s="230">
        <v>45936.513194386571</v>
      </c>
      <c r="E3571" s="230">
        <v>45936.612500000003</v>
      </c>
      <c r="F3571" s="300">
        <f t="shared" si="58"/>
        <v>9.9305613432079554E-2</v>
      </c>
      <c r="G3571" s="225" t="s">
        <v>637</v>
      </c>
      <c r="H3571" s="225" t="s">
        <v>644</v>
      </c>
      <c r="I3571" s="225" t="s">
        <v>770</v>
      </c>
      <c r="J3571" s="225" t="s">
        <v>771</v>
      </c>
      <c r="K3571" s="1" t="s">
        <v>1405</v>
      </c>
      <c r="L3571" s="1" t="s">
        <v>773</v>
      </c>
      <c r="M3571" s="241" t="s">
        <v>1090</v>
      </c>
      <c r="N3571" s="241" t="s">
        <v>1090</v>
      </c>
    </row>
    <row r="3572" spans="1:14" ht="13.9" customHeight="1">
      <c r="A3572" s="225" t="s">
        <v>706</v>
      </c>
      <c r="B3572" s="123" t="s">
        <v>720</v>
      </c>
      <c r="C3572" s="230">
        <v>45936.513194386571</v>
      </c>
      <c r="D3572" s="230">
        <v>45936.513194386571</v>
      </c>
      <c r="E3572" s="230">
        <v>45936.612500000003</v>
      </c>
      <c r="F3572" s="300">
        <f t="shared" si="58"/>
        <v>9.9305613432079554E-2</v>
      </c>
      <c r="G3572" s="225" t="s">
        <v>637</v>
      </c>
      <c r="H3572" s="225" t="s">
        <v>644</v>
      </c>
      <c r="I3572" s="225" t="s">
        <v>770</v>
      </c>
      <c r="J3572" s="225" t="s">
        <v>771</v>
      </c>
      <c r="K3572" s="1" t="s">
        <v>1405</v>
      </c>
      <c r="L3572" s="1" t="s">
        <v>773</v>
      </c>
      <c r="M3572" s="241" t="s">
        <v>1090</v>
      </c>
      <c r="N3572" s="241" t="s">
        <v>1090</v>
      </c>
    </row>
    <row r="3573" spans="1:14" ht="13.9" customHeight="1">
      <c r="A3573" s="227" t="s">
        <v>960</v>
      </c>
      <c r="B3573" s="123" t="s">
        <v>961</v>
      </c>
      <c r="C3573" s="230">
        <v>45936.513194386571</v>
      </c>
      <c r="D3573" s="230">
        <v>45936.513194386571</v>
      </c>
      <c r="E3573" s="230">
        <v>45936.612500000003</v>
      </c>
      <c r="F3573" s="300">
        <f t="shared" si="58"/>
        <v>9.9305613432079554E-2</v>
      </c>
      <c r="G3573" s="225" t="s">
        <v>637</v>
      </c>
      <c r="H3573" s="225" t="s">
        <v>644</v>
      </c>
      <c r="I3573" s="225" t="s">
        <v>770</v>
      </c>
      <c r="J3573" s="225" t="s">
        <v>771</v>
      </c>
      <c r="K3573" s="1" t="s">
        <v>1405</v>
      </c>
      <c r="L3573" s="1" t="s">
        <v>773</v>
      </c>
      <c r="M3573" s="241" t="s">
        <v>1090</v>
      </c>
      <c r="N3573" s="241" t="s">
        <v>1090</v>
      </c>
    </row>
    <row r="3574" spans="1:14">
      <c r="A3574" s="227" t="s">
        <v>960</v>
      </c>
      <c r="B3574" s="123" t="s">
        <v>962</v>
      </c>
      <c r="C3574" s="230">
        <v>45936.513194386571</v>
      </c>
      <c r="D3574" s="230">
        <v>45936.513194386571</v>
      </c>
      <c r="E3574" s="230">
        <v>45936.612500000003</v>
      </c>
      <c r="F3574" s="300">
        <f t="shared" si="58"/>
        <v>9.9305613432079554E-2</v>
      </c>
      <c r="G3574" s="225" t="s">
        <v>637</v>
      </c>
      <c r="H3574" s="225" t="s">
        <v>644</v>
      </c>
      <c r="I3574" s="225" t="s">
        <v>770</v>
      </c>
      <c r="J3574" s="225" t="s">
        <v>771</v>
      </c>
      <c r="K3574" s="1" t="s">
        <v>1405</v>
      </c>
      <c r="L3574" s="1" t="s">
        <v>773</v>
      </c>
      <c r="M3574" s="241" t="s">
        <v>1090</v>
      </c>
      <c r="N3574" s="241" t="s">
        <v>1090</v>
      </c>
    </row>
    <row r="3575" spans="1:14">
      <c r="A3575" s="227" t="s">
        <v>960</v>
      </c>
      <c r="B3575" s="123" t="s">
        <v>963</v>
      </c>
      <c r="C3575" s="230">
        <v>45936.513194386571</v>
      </c>
      <c r="D3575" s="230">
        <v>45936.513194386571</v>
      </c>
      <c r="E3575" s="230">
        <v>45936.612500000003</v>
      </c>
      <c r="F3575" s="300">
        <f t="shared" si="58"/>
        <v>9.9305613432079554E-2</v>
      </c>
      <c r="G3575" s="225" t="s">
        <v>637</v>
      </c>
      <c r="H3575" s="225" t="s">
        <v>644</v>
      </c>
      <c r="I3575" s="225" t="s">
        <v>770</v>
      </c>
      <c r="J3575" s="225" t="s">
        <v>771</v>
      </c>
      <c r="K3575" s="1" t="s">
        <v>1405</v>
      </c>
      <c r="L3575" s="1" t="s">
        <v>773</v>
      </c>
      <c r="M3575" s="241" t="s">
        <v>1090</v>
      </c>
      <c r="N3575" s="241" t="s">
        <v>1090</v>
      </c>
    </row>
    <row r="3576" spans="1:14">
      <c r="A3576" s="227" t="s">
        <v>960</v>
      </c>
      <c r="B3576" s="246" t="s">
        <v>964</v>
      </c>
      <c r="C3576" s="230">
        <v>45936.513194386571</v>
      </c>
      <c r="D3576" s="230">
        <v>45936.513194386571</v>
      </c>
      <c r="E3576" s="230">
        <v>45936.612500000003</v>
      </c>
      <c r="F3576" s="300">
        <f t="shared" si="58"/>
        <v>9.9305613432079554E-2</v>
      </c>
      <c r="G3576" s="225" t="s">
        <v>637</v>
      </c>
      <c r="H3576" s="225" t="s">
        <v>644</v>
      </c>
      <c r="I3576" s="225" t="s">
        <v>770</v>
      </c>
      <c r="J3576" s="225" t="s">
        <v>771</v>
      </c>
      <c r="K3576" s="1" t="s">
        <v>1405</v>
      </c>
      <c r="L3576" s="1" t="s">
        <v>773</v>
      </c>
      <c r="M3576" s="241" t="s">
        <v>1090</v>
      </c>
      <c r="N3576" s="241" t="s">
        <v>1090</v>
      </c>
    </row>
    <row r="3577" spans="1:14">
      <c r="A3577" s="225" t="s">
        <v>965</v>
      </c>
      <c r="B3577" s="123" t="s">
        <v>966</v>
      </c>
      <c r="C3577" s="230">
        <v>45936.513194386571</v>
      </c>
      <c r="D3577" s="230">
        <v>45936.513194386571</v>
      </c>
      <c r="E3577" s="230">
        <v>45936.612500000003</v>
      </c>
      <c r="F3577" s="300">
        <f t="shared" si="58"/>
        <v>9.9305613432079554E-2</v>
      </c>
      <c r="G3577" s="225" t="s">
        <v>637</v>
      </c>
      <c r="H3577" s="225" t="s">
        <v>644</v>
      </c>
      <c r="I3577" s="225" t="s">
        <v>770</v>
      </c>
      <c r="J3577" s="225" t="s">
        <v>771</v>
      </c>
      <c r="K3577" s="1" t="s">
        <v>1405</v>
      </c>
      <c r="L3577" s="1" t="s">
        <v>773</v>
      </c>
      <c r="M3577" s="241" t="s">
        <v>1090</v>
      </c>
      <c r="N3577" s="241" t="s">
        <v>1090</v>
      </c>
    </row>
    <row r="3578" spans="1:14">
      <c r="A3578" s="225" t="s">
        <v>965</v>
      </c>
      <c r="B3578" s="123" t="s">
        <v>967</v>
      </c>
      <c r="C3578" s="230">
        <v>45936.513194386571</v>
      </c>
      <c r="D3578" s="230">
        <v>45936.513194386571</v>
      </c>
      <c r="E3578" s="230">
        <v>45936.612500000003</v>
      </c>
      <c r="F3578" s="300">
        <f t="shared" si="58"/>
        <v>9.9305613432079554E-2</v>
      </c>
      <c r="G3578" s="225" t="s">
        <v>637</v>
      </c>
      <c r="H3578" s="225" t="s">
        <v>644</v>
      </c>
      <c r="I3578" s="225" t="s">
        <v>770</v>
      </c>
      <c r="J3578" s="225" t="s">
        <v>771</v>
      </c>
      <c r="K3578" s="1" t="s">
        <v>1405</v>
      </c>
      <c r="L3578" s="1" t="s">
        <v>773</v>
      </c>
      <c r="M3578" s="241" t="s">
        <v>1090</v>
      </c>
      <c r="N3578" s="241" t="s">
        <v>1090</v>
      </c>
    </row>
    <row r="3579" spans="1:14">
      <c r="A3579" s="225" t="s">
        <v>965</v>
      </c>
      <c r="B3579" s="123" t="s">
        <v>968</v>
      </c>
      <c r="C3579" s="230">
        <v>45936.513194386571</v>
      </c>
      <c r="D3579" s="230">
        <v>45936.513194386571</v>
      </c>
      <c r="E3579" s="230">
        <v>45936.612500000003</v>
      </c>
      <c r="F3579" s="300">
        <f t="shared" si="58"/>
        <v>9.9305613432079554E-2</v>
      </c>
      <c r="G3579" s="225" t="s">
        <v>637</v>
      </c>
      <c r="H3579" s="225" t="s">
        <v>644</v>
      </c>
      <c r="I3579" s="225" t="s">
        <v>770</v>
      </c>
      <c r="J3579" s="225" t="s">
        <v>771</v>
      </c>
      <c r="K3579" s="1" t="s">
        <v>1405</v>
      </c>
      <c r="L3579" s="1" t="s">
        <v>773</v>
      </c>
      <c r="M3579" s="241" t="s">
        <v>1090</v>
      </c>
      <c r="N3579" s="241" t="s">
        <v>1090</v>
      </c>
    </row>
    <row r="3580" spans="1:14">
      <c r="A3580" s="225" t="s">
        <v>965</v>
      </c>
      <c r="B3580" s="123" t="s">
        <v>969</v>
      </c>
      <c r="C3580" s="230">
        <v>45936.513194386571</v>
      </c>
      <c r="D3580" s="230">
        <v>45936.513194386571</v>
      </c>
      <c r="E3580" s="230">
        <v>45936.612500000003</v>
      </c>
      <c r="F3580" s="300">
        <f t="shared" si="58"/>
        <v>9.9305613432079554E-2</v>
      </c>
      <c r="G3580" s="225" t="s">
        <v>637</v>
      </c>
      <c r="H3580" s="225" t="s">
        <v>644</v>
      </c>
      <c r="I3580" s="225" t="s">
        <v>770</v>
      </c>
      <c r="J3580" s="225" t="s">
        <v>771</v>
      </c>
      <c r="K3580" s="1" t="s">
        <v>1405</v>
      </c>
      <c r="L3580" s="1" t="s">
        <v>773</v>
      </c>
      <c r="M3580" s="241" t="s">
        <v>1090</v>
      </c>
      <c r="N3580" s="241" t="s">
        <v>1090</v>
      </c>
    </row>
    <row r="3581" spans="1:14">
      <c r="A3581" s="225" t="s">
        <v>862</v>
      </c>
      <c r="B3581" s="245" t="s">
        <v>612</v>
      </c>
      <c r="C3581" s="230">
        <v>45936.513194386571</v>
      </c>
      <c r="D3581" s="230">
        <v>45936.513194386571</v>
      </c>
      <c r="E3581" s="230">
        <v>45936.612500000003</v>
      </c>
      <c r="F3581" s="300">
        <f t="shared" si="58"/>
        <v>9.9305613432079554E-2</v>
      </c>
      <c r="G3581" s="225" t="s">
        <v>637</v>
      </c>
      <c r="H3581" s="225" t="s">
        <v>644</v>
      </c>
      <c r="I3581" s="225" t="s">
        <v>770</v>
      </c>
      <c r="J3581" s="225" t="s">
        <v>771</v>
      </c>
      <c r="K3581" s="1" t="s">
        <v>1405</v>
      </c>
      <c r="L3581" s="1" t="s">
        <v>773</v>
      </c>
      <c r="M3581" s="241" t="s">
        <v>1090</v>
      </c>
      <c r="N3581" s="241" t="s">
        <v>1090</v>
      </c>
    </row>
    <row r="3582" spans="1:14">
      <c r="A3582" s="225" t="s">
        <v>870</v>
      </c>
      <c r="B3582" s="245" t="s">
        <v>612</v>
      </c>
      <c r="C3582" s="230">
        <v>45936.513194386571</v>
      </c>
      <c r="D3582" s="230">
        <v>45936.513194386571</v>
      </c>
      <c r="E3582" s="230">
        <v>45936.612500000003</v>
      </c>
      <c r="F3582" s="300">
        <f t="shared" si="58"/>
        <v>9.9305613432079554E-2</v>
      </c>
      <c r="G3582" s="225" t="s">
        <v>637</v>
      </c>
      <c r="H3582" s="225" t="s">
        <v>644</v>
      </c>
      <c r="I3582" s="225" t="s">
        <v>770</v>
      </c>
      <c r="J3582" s="225" t="s">
        <v>771</v>
      </c>
      <c r="K3582" s="1" t="s">
        <v>1405</v>
      </c>
      <c r="L3582" s="1" t="s">
        <v>773</v>
      </c>
      <c r="M3582" s="241" t="s">
        <v>1090</v>
      </c>
      <c r="N3582" s="241" t="s">
        <v>1090</v>
      </c>
    </row>
    <row r="3583" spans="1:14">
      <c r="A3583" s="225" t="s">
        <v>643</v>
      </c>
      <c r="B3583" s="245" t="s">
        <v>612</v>
      </c>
      <c r="C3583" s="230">
        <v>45936.513194386571</v>
      </c>
      <c r="D3583" s="230">
        <v>45936.513194386571</v>
      </c>
      <c r="E3583" s="230">
        <v>45936.612500000003</v>
      </c>
      <c r="F3583" s="300">
        <f t="shared" si="58"/>
        <v>9.9305613432079554E-2</v>
      </c>
      <c r="G3583" s="225" t="s">
        <v>637</v>
      </c>
      <c r="H3583" s="225" t="s">
        <v>644</v>
      </c>
      <c r="I3583" s="225" t="s">
        <v>770</v>
      </c>
      <c r="J3583" s="225" t="s">
        <v>771</v>
      </c>
      <c r="K3583" s="1" t="s">
        <v>1405</v>
      </c>
      <c r="L3583" s="1" t="s">
        <v>773</v>
      </c>
      <c r="M3583" s="241" t="s">
        <v>1090</v>
      </c>
      <c r="N3583" s="241" t="s">
        <v>1090</v>
      </c>
    </row>
    <row r="3584" spans="1:14">
      <c r="A3584" s="225" t="s">
        <v>759</v>
      </c>
      <c r="B3584" s="245" t="s">
        <v>612</v>
      </c>
      <c r="C3584" s="230">
        <v>45936.513194386571</v>
      </c>
      <c r="D3584" s="230">
        <v>45936.513194386571</v>
      </c>
      <c r="E3584" s="230">
        <v>45936.612500000003</v>
      </c>
      <c r="F3584" s="300">
        <f t="shared" si="58"/>
        <v>9.9305613432079554E-2</v>
      </c>
      <c r="G3584" s="225" t="s">
        <v>637</v>
      </c>
      <c r="H3584" s="225" t="s">
        <v>644</v>
      </c>
      <c r="I3584" s="225" t="s">
        <v>770</v>
      </c>
      <c r="J3584" s="225" t="s">
        <v>771</v>
      </c>
      <c r="K3584" s="1" t="s">
        <v>1405</v>
      </c>
      <c r="L3584" s="1" t="s">
        <v>773</v>
      </c>
      <c r="M3584" s="241" t="s">
        <v>1090</v>
      </c>
      <c r="N3584" s="241" t="s">
        <v>1090</v>
      </c>
    </row>
    <row r="3585" spans="1:14">
      <c r="A3585" s="225" t="s">
        <v>850</v>
      </c>
      <c r="B3585" s="245" t="s">
        <v>612</v>
      </c>
      <c r="C3585" s="230">
        <v>45936.513194386571</v>
      </c>
      <c r="D3585" s="230">
        <v>45936.513194386571</v>
      </c>
      <c r="E3585" s="230">
        <v>45936.612500000003</v>
      </c>
      <c r="F3585" s="300">
        <f t="shared" si="58"/>
        <v>9.9305613432079554E-2</v>
      </c>
      <c r="G3585" s="225" t="s">
        <v>637</v>
      </c>
      <c r="H3585" s="225" t="s">
        <v>644</v>
      </c>
      <c r="I3585" s="225" t="s">
        <v>770</v>
      </c>
      <c r="J3585" s="225" t="s">
        <v>771</v>
      </c>
      <c r="K3585" s="1" t="s">
        <v>1405</v>
      </c>
      <c r="L3585" s="1" t="s">
        <v>773</v>
      </c>
      <c r="M3585" s="241" t="s">
        <v>1090</v>
      </c>
      <c r="N3585" s="241" t="s">
        <v>1090</v>
      </c>
    </row>
    <row r="3586" spans="1:14">
      <c r="A3586" s="225" t="s">
        <v>650</v>
      </c>
      <c r="B3586" s="123" t="s">
        <v>651</v>
      </c>
      <c r="C3586" s="230">
        <v>45936.513194386571</v>
      </c>
      <c r="D3586" s="230">
        <v>45936.513194386571</v>
      </c>
      <c r="E3586" s="230">
        <v>45936.612500000003</v>
      </c>
      <c r="F3586" s="300">
        <f t="shared" si="58"/>
        <v>9.9305613432079554E-2</v>
      </c>
      <c r="G3586" s="225" t="s">
        <v>637</v>
      </c>
      <c r="H3586" s="225" t="s">
        <v>644</v>
      </c>
      <c r="I3586" s="225" t="s">
        <v>770</v>
      </c>
      <c r="J3586" s="225" t="s">
        <v>771</v>
      </c>
      <c r="K3586" s="1" t="s">
        <v>1405</v>
      </c>
      <c r="L3586" s="1" t="s">
        <v>773</v>
      </c>
      <c r="M3586" s="241" t="s">
        <v>1090</v>
      </c>
      <c r="N3586" s="241" t="s">
        <v>1090</v>
      </c>
    </row>
    <row r="3587" spans="1:14">
      <c r="A3587" s="225" t="s">
        <v>650</v>
      </c>
      <c r="B3587" s="123" t="s">
        <v>658</v>
      </c>
      <c r="C3587" s="230">
        <v>45936.513194386571</v>
      </c>
      <c r="D3587" s="230">
        <v>45936.513194386571</v>
      </c>
      <c r="E3587" s="230">
        <v>45936.612500000003</v>
      </c>
      <c r="F3587" s="300">
        <f t="shared" si="58"/>
        <v>9.9305613432079554E-2</v>
      </c>
      <c r="G3587" s="225" t="s">
        <v>637</v>
      </c>
      <c r="H3587" s="225" t="s">
        <v>644</v>
      </c>
      <c r="I3587" s="225" t="s">
        <v>770</v>
      </c>
      <c r="J3587" s="225" t="s">
        <v>771</v>
      </c>
      <c r="K3587" s="1" t="s">
        <v>1405</v>
      </c>
      <c r="L3587" s="1" t="s">
        <v>773</v>
      </c>
      <c r="M3587" s="241" t="s">
        <v>1090</v>
      </c>
      <c r="N3587" s="241" t="s">
        <v>1090</v>
      </c>
    </row>
    <row r="3588" spans="1:14">
      <c r="A3588" s="225" t="s">
        <v>650</v>
      </c>
      <c r="B3588" s="123" t="s">
        <v>970</v>
      </c>
      <c r="C3588" s="230">
        <v>45936.513194386571</v>
      </c>
      <c r="D3588" s="230">
        <v>45936.513194386571</v>
      </c>
      <c r="E3588" s="230">
        <v>45936.612500000003</v>
      </c>
      <c r="F3588" s="300">
        <f t="shared" si="58"/>
        <v>9.9305613432079554E-2</v>
      </c>
      <c r="G3588" s="225" t="s">
        <v>637</v>
      </c>
      <c r="H3588" s="225" t="s">
        <v>644</v>
      </c>
      <c r="I3588" s="225" t="s">
        <v>770</v>
      </c>
      <c r="J3588" s="225" t="s">
        <v>771</v>
      </c>
      <c r="K3588" s="1" t="s">
        <v>1405</v>
      </c>
      <c r="L3588" s="1" t="s">
        <v>773</v>
      </c>
      <c r="M3588" s="241" t="s">
        <v>1090</v>
      </c>
      <c r="N3588" s="241" t="s">
        <v>1090</v>
      </c>
    </row>
    <row r="3589" spans="1:14">
      <c r="A3589" s="225" t="s">
        <v>650</v>
      </c>
      <c r="B3589" s="123" t="s">
        <v>971</v>
      </c>
      <c r="C3589" s="230">
        <v>45936.513194386571</v>
      </c>
      <c r="D3589" s="230">
        <v>45936.513194386571</v>
      </c>
      <c r="E3589" s="230">
        <v>45936.612500000003</v>
      </c>
      <c r="F3589" s="300">
        <f t="shared" si="58"/>
        <v>9.9305613432079554E-2</v>
      </c>
      <c r="G3589" s="225" t="s">
        <v>637</v>
      </c>
      <c r="H3589" s="225" t="s">
        <v>644</v>
      </c>
      <c r="I3589" s="225" t="s">
        <v>770</v>
      </c>
      <c r="J3589" s="225" t="s">
        <v>771</v>
      </c>
      <c r="K3589" s="1" t="s">
        <v>1405</v>
      </c>
      <c r="L3589" s="1" t="s">
        <v>773</v>
      </c>
      <c r="M3589" s="241" t="s">
        <v>1090</v>
      </c>
      <c r="N3589" s="241" t="s">
        <v>1090</v>
      </c>
    </row>
    <row r="3590" spans="1:14">
      <c r="A3590" s="225" t="s">
        <v>650</v>
      </c>
      <c r="B3590" s="123" t="s">
        <v>660</v>
      </c>
      <c r="C3590" s="230">
        <v>45936.513194386571</v>
      </c>
      <c r="D3590" s="230">
        <v>45936.513194386571</v>
      </c>
      <c r="E3590" s="230">
        <v>45936.612500000003</v>
      </c>
      <c r="F3590" s="300">
        <f t="shared" si="58"/>
        <v>9.9305613432079554E-2</v>
      </c>
      <c r="G3590" s="225" t="s">
        <v>637</v>
      </c>
      <c r="H3590" s="225" t="s">
        <v>644</v>
      </c>
      <c r="I3590" s="225" t="s">
        <v>770</v>
      </c>
      <c r="J3590" s="225" t="s">
        <v>771</v>
      </c>
      <c r="K3590" s="1" t="s">
        <v>1405</v>
      </c>
      <c r="L3590" s="1" t="s">
        <v>773</v>
      </c>
      <c r="M3590" s="241" t="s">
        <v>1090</v>
      </c>
      <c r="N3590" s="241" t="s">
        <v>1090</v>
      </c>
    </row>
    <row r="3591" spans="1:14">
      <c r="A3591" s="225" t="s">
        <v>661</v>
      </c>
      <c r="B3591" s="123" t="s">
        <v>972</v>
      </c>
      <c r="C3591" s="230">
        <v>45936.513194386571</v>
      </c>
      <c r="D3591" s="230">
        <v>45936.513194386571</v>
      </c>
      <c r="E3591" s="230">
        <v>45936.612500000003</v>
      </c>
      <c r="F3591" s="300">
        <f t="shared" si="58"/>
        <v>9.9305613432079554E-2</v>
      </c>
      <c r="G3591" s="225" t="s">
        <v>637</v>
      </c>
      <c r="H3591" s="225" t="s">
        <v>644</v>
      </c>
      <c r="I3591" s="225" t="s">
        <v>770</v>
      </c>
      <c r="J3591" s="225" t="s">
        <v>771</v>
      </c>
      <c r="K3591" s="1" t="s">
        <v>1405</v>
      </c>
      <c r="L3591" s="1" t="s">
        <v>773</v>
      </c>
      <c r="M3591" s="241" t="s">
        <v>1090</v>
      </c>
      <c r="N3591" s="241" t="s">
        <v>1090</v>
      </c>
    </row>
    <row r="3592" spans="1:14">
      <c r="A3592" s="225" t="s">
        <v>661</v>
      </c>
      <c r="B3592" s="123" t="s">
        <v>663</v>
      </c>
      <c r="C3592" s="230">
        <v>45936.513194386571</v>
      </c>
      <c r="D3592" s="230">
        <v>45936.513194386571</v>
      </c>
      <c r="E3592" s="230">
        <v>45936.612500000003</v>
      </c>
      <c r="F3592" s="300">
        <f t="shared" si="58"/>
        <v>9.9305613432079554E-2</v>
      </c>
      <c r="G3592" s="225" t="s">
        <v>637</v>
      </c>
      <c r="H3592" s="225" t="s">
        <v>644</v>
      </c>
      <c r="I3592" s="225" t="s">
        <v>770</v>
      </c>
      <c r="J3592" s="225" t="s">
        <v>771</v>
      </c>
      <c r="K3592" s="1" t="s">
        <v>1405</v>
      </c>
      <c r="L3592" s="1" t="s">
        <v>773</v>
      </c>
      <c r="M3592" s="241" t="s">
        <v>1090</v>
      </c>
      <c r="N3592" s="241" t="s">
        <v>1090</v>
      </c>
    </row>
    <row r="3593" spans="1:14">
      <c r="A3593" s="225" t="s">
        <v>661</v>
      </c>
      <c r="B3593" s="123" t="s">
        <v>662</v>
      </c>
      <c r="C3593" s="230">
        <v>45936.513194386571</v>
      </c>
      <c r="D3593" s="230">
        <v>45936.513194386571</v>
      </c>
      <c r="E3593" s="230">
        <v>45936.612500000003</v>
      </c>
      <c r="F3593" s="300">
        <f t="shared" si="58"/>
        <v>9.9305613432079554E-2</v>
      </c>
      <c r="G3593" s="225" t="s">
        <v>637</v>
      </c>
      <c r="H3593" s="225" t="s">
        <v>644</v>
      </c>
      <c r="I3593" s="225" t="s">
        <v>770</v>
      </c>
      <c r="J3593" s="225" t="s">
        <v>771</v>
      </c>
      <c r="K3593" s="1" t="s">
        <v>1405</v>
      </c>
      <c r="L3593" s="1" t="s">
        <v>773</v>
      </c>
      <c r="M3593" s="241" t="s">
        <v>1090</v>
      </c>
      <c r="N3593" s="241" t="s">
        <v>1090</v>
      </c>
    </row>
    <row r="3594" spans="1:14">
      <c r="A3594" s="225" t="s">
        <v>748</v>
      </c>
      <c r="B3594" s="227" t="s">
        <v>749</v>
      </c>
      <c r="C3594" s="230">
        <v>45936.513194444444</v>
      </c>
      <c r="D3594" s="230">
        <v>45936.513194444444</v>
      </c>
      <c r="E3594" s="230">
        <v>45936.612500000003</v>
      </c>
      <c r="F3594" s="300">
        <f t="shared" si="58"/>
        <v>9.930555555911269E-2</v>
      </c>
      <c r="G3594" s="225" t="s">
        <v>637</v>
      </c>
      <c r="H3594" s="225" t="s">
        <v>644</v>
      </c>
      <c r="I3594" s="225" t="s">
        <v>770</v>
      </c>
      <c r="J3594" s="225" t="s">
        <v>771</v>
      </c>
      <c r="K3594" s="1" t="s">
        <v>1405</v>
      </c>
      <c r="L3594" s="1" t="s">
        <v>773</v>
      </c>
      <c r="M3594" s="241" t="s">
        <v>1090</v>
      </c>
      <c r="N3594" s="241" t="s">
        <v>1090</v>
      </c>
    </row>
    <row r="3595" spans="1:14">
      <c r="A3595" s="225" t="s">
        <v>748</v>
      </c>
      <c r="B3595" s="227" t="s">
        <v>754</v>
      </c>
      <c r="C3595" s="230">
        <v>45936.513194444444</v>
      </c>
      <c r="D3595" s="230">
        <v>45936.513194444444</v>
      </c>
      <c r="E3595" s="230">
        <v>45936.612500000003</v>
      </c>
      <c r="F3595" s="300">
        <f t="shared" si="58"/>
        <v>9.930555555911269E-2</v>
      </c>
      <c r="G3595" s="225" t="s">
        <v>637</v>
      </c>
      <c r="H3595" s="225" t="s">
        <v>644</v>
      </c>
      <c r="I3595" s="225" t="s">
        <v>770</v>
      </c>
      <c r="J3595" s="225" t="s">
        <v>771</v>
      </c>
      <c r="K3595" s="1" t="s">
        <v>1405</v>
      </c>
      <c r="L3595" s="1" t="s">
        <v>773</v>
      </c>
      <c r="M3595" s="241" t="s">
        <v>1090</v>
      </c>
      <c r="N3595" s="241" t="s">
        <v>1090</v>
      </c>
    </row>
    <row r="3596" spans="1:14">
      <c r="A3596" s="1" t="s">
        <v>1102</v>
      </c>
      <c r="B3596" s="123" t="s">
        <v>1418</v>
      </c>
      <c r="C3596" s="230">
        <v>45936.554907407408</v>
      </c>
      <c r="D3596" s="230">
        <v>45936.554907407408</v>
      </c>
      <c r="E3596" s="230">
        <v>45937.428391203706</v>
      </c>
      <c r="F3596" s="300">
        <f t="shared" si="58"/>
        <v>0.87348379629838746</v>
      </c>
      <c r="G3596" s="1" t="s">
        <v>613</v>
      </c>
      <c r="I3596" s="1" t="s">
        <v>750</v>
      </c>
      <c r="J3596" s="1" t="s">
        <v>275</v>
      </c>
      <c r="K3596" s="1" t="s">
        <v>1419</v>
      </c>
      <c r="L3596" s="1" t="s">
        <v>1089</v>
      </c>
      <c r="M3596" s="241" t="s">
        <v>618</v>
      </c>
      <c r="N3596" s="28" t="s">
        <v>1420</v>
      </c>
    </row>
    <row r="3597" spans="1:14">
      <c r="A3597" s="1" t="s">
        <v>1406</v>
      </c>
      <c r="B3597" s="1" t="s">
        <v>651</v>
      </c>
      <c r="C3597" s="230">
        <v>45936.617361111108</v>
      </c>
      <c r="D3597" s="230">
        <v>45936.617361111108</v>
      </c>
      <c r="F3597" s="300">
        <f t="shared" si="58"/>
        <v>-45936.617361111108</v>
      </c>
      <c r="G3597" s="1" t="s">
        <v>613</v>
      </c>
      <c r="I3597" s="1" t="s">
        <v>614</v>
      </c>
      <c r="J3597" s="1" t="s">
        <v>615</v>
      </c>
      <c r="K3597" s="1" t="s">
        <v>1407</v>
      </c>
      <c r="L3597" s="1" t="s">
        <v>617</v>
      </c>
      <c r="M3597" s="241" t="s">
        <v>656</v>
      </c>
      <c r="N3597" s="246" t="s">
        <v>1383</v>
      </c>
    </row>
    <row r="3598" spans="1:14">
      <c r="A3598" s="1" t="s">
        <v>1406</v>
      </c>
      <c r="B3598" s="1" t="s">
        <v>658</v>
      </c>
      <c r="C3598" s="230">
        <v>45936.617361111108</v>
      </c>
      <c r="D3598" s="230">
        <v>45936.617361111108</v>
      </c>
      <c r="F3598" s="300">
        <f t="shared" si="58"/>
        <v>-45936.617361111108</v>
      </c>
      <c r="G3598" s="1" t="s">
        <v>613</v>
      </c>
      <c r="I3598" s="1" t="s">
        <v>614</v>
      </c>
      <c r="J3598" s="1" t="s">
        <v>615</v>
      </c>
      <c r="K3598" s="1" t="s">
        <v>1407</v>
      </c>
      <c r="L3598" s="1" t="s">
        <v>617</v>
      </c>
      <c r="M3598" s="241" t="s">
        <v>656</v>
      </c>
      <c r="N3598" s="246" t="s">
        <v>1383</v>
      </c>
    </row>
    <row r="3599" spans="1:14">
      <c r="A3599" s="1" t="s">
        <v>1406</v>
      </c>
      <c r="B3599" s="1" t="s">
        <v>622</v>
      </c>
      <c r="C3599" s="230">
        <v>45936.617361111108</v>
      </c>
      <c r="D3599" s="230">
        <v>45936.617361111108</v>
      </c>
      <c r="F3599" s="300">
        <f t="shared" si="58"/>
        <v>-45936.617361111108</v>
      </c>
      <c r="G3599" s="1" t="s">
        <v>613</v>
      </c>
      <c r="I3599" s="1" t="s">
        <v>614</v>
      </c>
      <c r="J3599" s="1" t="s">
        <v>615</v>
      </c>
      <c r="K3599" s="1" t="s">
        <v>1407</v>
      </c>
      <c r="L3599" s="1" t="s">
        <v>617</v>
      </c>
      <c r="M3599" s="241" t="s">
        <v>656</v>
      </c>
      <c r="N3599" s="246" t="s">
        <v>1383</v>
      </c>
    </row>
    <row r="3600" spans="1:14">
      <c r="A3600" s="1" t="s">
        <v>1406</v>
      </c>
      <c r="B3600" s="1" t="s">
        <v>659</v>
      </c>
      <c r="C3600" s="230">
        <v>45936.617361111108</v>
      </c>
      <c r="D3600" s="230">
        <v>45936.617361111108</v>
      </c>
      <c r="F3600" s="300">
        <f t="shared" si="58"/>
        <v>-45936.617361111108</v>
      </c>
      <c r="G3600" s="1" t="s">
        <v>613</v>
      </c>
      <c r="I3600" s="1" t="s">
        <v>614</v>
      </c>
      <c r="J3600" s="1" t="s">
        <v>615</v>
      </c>
      <c r="K3600" s="1" t="s">
        <v>1407</v>
      </c>
      <c r="L3600" s="1" t="s">
        <v>617</v>
      </c>
      <c r="M3600" s="241" t="s">
        <v>656</v>
      </c>
      <c r="N3600" s="246" t="s">
        <v>1383</v>
      </c>
    </row>
    <row r="3601" spans="1:14">
      <c r="A3601" s="1" t="s">
        <v>1408</v>
      </c>
      <c r="B3601" s="1" t="s">
        <v>651</v>
      </c>
      <c r="C3601" s="230">
        <v>45936.617361111108</v>
      </c>
      <c r="D3601" s="230">
        <v>45936.617361111108</v>
      </c>
      <c r="F3601" s="300">
        <f t="shared" si="58"/>
        <v>-45936.617361111108</v>
      </c>
      <c r="G3601" s="1" t="s">
        <v>613</v>
      </c>
      <c r="I3601" s="1" t="s">
        <v>614</v>
      </c>
      <c r="J3601" s="1" t="s">
        <v>615</v>
      </c>
      <c r="K3601" s="1" t="s">
        <v>1407</v>
      </c>
      <c r="L3601" s="1" t="s">
        <v>617</v>
      </c>
      <c r="M3601" s="241" t="s">
        <v>656</v>
      </c>
      <c r="N3601" s="246" t="s">
        <v>1383</v>
      </c>
    </row>
    <row r="3602" spans="1:14">
      <c r="A3602" s="1" t="s">
        <v>1408</v>
      </c>
      <c r="B3602" s="1" t="s">
        <v>658</v>
      </c>
      <c r="C3602" s="230">
        <v>45936.617361111108</v>
      </c>
      <c r="D3602" s="230">
        <v>45936.617361111108</v>
      </c>
      <c r="F3602" s="300">
        <f t="shared" si="58"/>
        <v>-45936.617361111108</v>
      </c>
      <c r="G3602" s="1" t="s">
        <v>613</v>
      </c>
      <c r="I3602" s="1" t="s">
        <v>614</v>
      </c>
      <c r="J3602" s="1" t="s">
        <v>615</v>
      </c>
      <c r="K3602" s="1" t="s">
        <v>1407</v>
      </c>
      <c r="L3602" s="1" t="s">
        <v>617</v>
      </c>
      <c r="M3602" s="241" t="s">
        <v>656</v>
      </c>
      <c r="N3602" s="246" t="s">
        <v>1383</v>
      </c>
    </row>
    <row r="3603" spans="1:14">
      <c r="A3603" s="1" t="s">
        <v>1408</v>
      </c>
      <c r="B3603" s="1" t="s">
        <v>622</v>
      </c>
      <c r="C3603" s="230">
        <v>45936.617361111108</v>
      </c>
      <c r="D3603" s="230">
        <v>45936.617361111108</v>
      </c>
      <c r="F3603" s="300">
        <f t="shared" si="58"/>
        <v>-45936.617361111108</v>
      </c>
      <c r="G3603" s="1" t="s">
        <v>613</v>
      </c>
      <c r="I3603" s="1" t="s">
        <v>614</v>
      </c>
      <c r="J3603" s="1" t="s">
        <v>615</v>
      </c>
      <c r="K3603" s="1" t="s">
        <v>1407</v>
      </c>
      <c r="L3603" s="1" t="s">
        <v>617</v>
      </c>
      <c r="M3603" s="241" t="s">
        <v>656</v>
      </c>
      <c r="N3603" s="246" t="s">
        <v>1383</v>
      </c>
    </row>
    <row r="3604" spans="1:14">
      <c r="A3604" s="1" t="s">
        <v>1408</v>
      </c>
      <c r="B3604" s="1" t="s">
        <v>659</v>
      </c>
      <c r="C3604" s="230">
        <v>45936.617361111108</v>
      </c>
      <c r="D3604" s="230">
        <v>45936.617361111108</v>
      </c>
      <c r="F3604" s="300">
        <f t="shared" si="58"/>
        <v>-45936.617361111108</v>
      </c>
      <c r="G3604" s="1" t="s">
        <v>613</v>
      </c>
      <c r="I3604" s="1" t="s">
        <v>614</v>
      </c>
      <c r="J3604" s="1" t="s">
        <v>615</v>
      </c>
      <c r="K3604" s="1" t="s">
        <v>1407</v>
      </c>
      <c r="L3604" s="1" t="s">
        <v>617</v>
      </c>
      <c r="M3604" s="241" t="s">
        <v>656</v>
      </c>
      <c r="N3604" s="246" t="s">
        <v>1383</v>
      </c>
    </row>
    <row r="3605" spans="1:14">
      <c r="A3605" s="1" t="s">
        <v>1409</v>
      </c>
      <c r="B3605" s="1" t="s">
        <v>1410</v>
      </c>
      <c r="C3605" s="230">
        <v>45936.617361111108</v>
      </c>
      <c r="D3605" s="230">
        <v>45936.617361111108</v>
      </c>
      <c r="F3605" s="300">
        <f t="shared" si="58"/>
        <v>-45936.617361111108</v>
      </c>
      <c r="G3605" s="1" t="s">
        <v>613</v>
      </c>
      <c r="I3605" s="1" t="s">
        <v>614</v>
      </c>
      <c r="J3605" s="1" t="s">
        <v>615</v>
      </c>
      <c r="K3605" s="1" t="s">
        <v>1407</v>
      </c>
      <c r="L3605" s="1" t="s">
        <v>617</v>
      </c>
      <c r="M3605" s="241" t="s">
        <v>656</v>
      </c>
      <c r="N3605" s="246" t="s">
        <v>1383</v>
      </c>
    </row>
    <row r="3606" spans="1:14">
      <c r="A3606" s="1" t="s">
        <v>1409</v>
      </c>
      <c r="B3606" s="1" t="s">
        <v>612</v>
      </c>
      <c r="C3606" s="230">
        <v>45936.617361111108</v>
      </c>
      <c r="D3606" s="230">
        <v>45936.617361111108</v>
      </c>
      <c r="F3606" s="300">
        <f t="shared" si="58"/>
        <v>-45936.617361111108</v>
      </c>
      <c r="G3606" s="1" t="s">
        <v>613</v>
      </c>
      <c r="I3606" s="1" t="s">
        <v>614</v>
      </c>
      <c r="J3606" s="1" t="s">
        <v>615</v>
      </c>
      <c r="K3606" s="1" t="s">
        <v>1407</v>
      </c>
      <c r="L3606" s="1" t="s">
        <v>617</v>
      </c>
      <c r="M3606" s="241" t="s">
        <v>656</v>
      </c>
      <c r="N3606" s="246" t="s">
        <v>1383</v>
      </c>
    </row>
    <row r="3607" spans="1:14">
      <c r="A3607" s="1" t="s">
        <v>1411</v>
      </c>
      <c r="B3607" s="1" t="s">
        <v>658</v>
      </c>
      <c r="C3607" s="230">
        <v>45936.617361111108</v>
      </c>
      <c r="D3607" s="230">
        <v>45936.617361111108</v>
      </c>
      <c r="F3607" s="300">
        <f t="shared" si="58"/>
        <v>-45936.617361111108</v>
      </c>
      <c r="G3607" s="1" t="s">
        <v>613</v>
      </c>
      <c r="I3607" s="1" t="s">
        <v>614</v>
      </c>
      <c r="J3607" s="1" t="s">
        <v>615</v>
      </c>
      <c r="K3607" s="1" t="s">
        <v>1407</v>
      </c>
      <c r="L3607" s="1" t="s">
        <v>617</v>
      </c>
      <c r="M3607" s="241" t="s">
        <v>656</v>
      </c>
      <c r="N3607" s="246" t="s">
        <v>1383</v>
      </c>
    </row>
    <row r="3608" spans="1:14">
      <c r="A3608" s="1" t="s">
        <v>1411</v>
      </c>
      <c r="B3608" s="1" t="s">
        <v>651</v>
      </c>
      <c r="C3608" s="230">
        <v>45936.617361111108</v>
      </c>
      <c r="D3608" s="230">
        <v>45936.617361111108</v>
      </c>
      <c r="F3608" s="300">
        <f t="shared" si="58"/>
        <v>-45936.617361111108</v>
      </c>
      <c r="G3608" s="1" t="s">
        <v>613</v>
      </c>
      <c r="I3608" s="1" t="s">
        <v>614</v>
      </c>
      <c r="J3608" s="1" t="s">
        <v>615</v>
      </c>
      <c r="K3608" s="1" t="s">
        <v>1407</v>
      </c>
      <c r="L3608" s="1" t="s">
        <v>617</v>
      </c>
      <c r="M3608" s="241" t="s">
        <v>656</v>
      </c>
      <c r="N3608" s="246" t="s">
        <v>1383</v>
      </c>
    </row>
    <row r="3609" spans="1:14">
      <c r="A3609" s="1" t="s">
        <v>1411</v>
      </c>
      <c r="B3609" s="1" t="s">
        <v>659</v>
      </c>
      <c r="C3609" s="230">
        <v>45936.617361111108</v>
      </c>
      <c r="D3609" s="230">
        <v>45936.617361111108</v>
      </c>
      <c r="F3609" s="300">
        <f t="shared" si="58"/>
        <v>-45936.617361111108</v>
      </c>
      <c r="G3609" s="1" t="s">
        <v>613</v>
      </c>
      <c r="I3609" s="1" t="s">
        <v>614</v>
      </c>
      <c r="J3609" s="1" t="s">
        <v>615</v>
      </c>
      <c r="K3609" s="1" t="s">
        <v>1407</v>
      </c>
      <c r="L3609" s="1" t="s">
        <v>617</v>
      </c>
      <c r="M3609" s="241" t="s">
        <v>656</v>
      </c>
      <c r="N3609" s="246" t="s">
        <v>1383</v>
      </c>
    </row>
    <row r="3610" spans="1:14">
      <c r="A3610" s="1" t="s">
        <v>1411</v>
      </c>
      <c r="B3610" s="1" t="s">
        <v>622</v>
      </c>
      <c r="C3610" s="230">
        <v>45936.617361111108</v>
      </c>
      <c r="D3610" s="230">
        <v>45936.617361111108</v>
      </c>
      <c r="F3610" s="300">
        <f t="shared" si="58"/>
        <v>-45936.617361111108</v>
      </c>
      <c r="G3610" s="1" t="s">
        <v>613</v>
      </c>
      <c r="I3610" s="1" t="s">
        <v>614</v>
      </c>
      <c r="J3610" s="1" t="s">
        <v>615</v>
      </c>
      <c r="K3610" s="1" t="s">
        <v>1407</v>
      </c>
      <c r="L3610" s="1" t="s">
        <v>617</v>
      </c>
      <c r="M3610" s="241" t="s">
        <v>656</v>
      </c>
      <c r="N3610" s="246" t="s">
        <v>1383</v>
      </c>
    </row>
    <row r="3611" spans="1:14">
      <c r="A3611" s="1" t="s">
        <v>1412</v>
      </c>
      <c r="B3611" s="1" t="s">
        <v>659</v>
      </c>
      <c r="C3611" s="230">
        <v>45936.617361111108</v>
      </c>
      <c r="D3611" s="230">
        <v>45936.617361111108</v>
      </c>
      <c r="F3611" s="300">
        <f t="shared" si="58"/>
        <v>-45936.617361111108</v>
      </c>
      <c r="G3611" s="1" t="s">
        <v>613</v>
      </c>
      <c r="I3611" s="1" t="s">
        <v>614</v>
      </c>
      <c r="J3611" s="1" t="s">
        <v>615</v>
      </c>
      <c r="K3611" s="1" t="s">
        <v>1407</v>
      </c>
      <c r="L3611" s="1" t="s">
        <v>617</v>
      </c>
      <c r="M3611" s="241" t="s">
        <v>656</v>
      </c>
      <c r="N3611" s="246" t="s">
        <v>1383</v>
      </c>
    </row>
    <row r="3612" spans="1:14">
      <c r="A3612" s="1" t="s">
        <v>1412</v>
      </c>
      <c r="B3612" s="1" t="s">
        <v>658</v>
      </c>
      <c r="C3612" s="230">
        <v>45936.617361111108</v>
      </c>
      <c r="D3612" s="230">
        <v>45936.617361111108</v>
      </c>
      <c r="F3612" s="300">
        <f t="shared" si="58"/>
        <v>-45936.617361111108</v>
      </c>
      <c r="G3612" s="1" t="s">
        <v>613</v>
      </c>
      <c r="I3612" s="1" t="s">
        <v>614</v>
      </c>
      <c r="J3612" s="1" t="s">
        <v>615</v>
      </c>
      <c r="K3612" s="1" t="s">
        <v>1407</v>
      </c>
      <c r="L3612" s="1" t="s">
        <v>617</v>
      </c>
      <c r="M3612" s="241" t="s">
        <v>656</v>
      </c>
      <c r="N3612" s="246" t="s">
        <v>1383</v>
      </c>
    </row>
    <row r="3613" spans="1:14">
      <c r="A3613" s="1" t="s">
        <v>1412</v>
      </c>
      <c r="B3613" s="1" t="s">
        <v>622</v>
      </c>
      <c r="C3613" s="230">
        <v>45936.617361111108</v>
      </c>
      <c r="D3613" s="230">
        <v>45936.617361111108</v>
      </c>
      <c r="F3613" s="300">
        <f t="shared" si="58"/>
        <v>-45936.617361111108</v>
      </c>
      <c r="G3613" s="1" t="s">
        <v>613</v>
      </c>
      <c r="I3613" s="1" t="s">
        <v>614</v>
      </c>
      <c r="J3613" s="1" t="s">
        <v>615</v>
      </c>
      <c r="K3613" s="1" t="s">
        <v>1407</v>
      </c>
      <c r="L3613" s="1" t="s">
        <v>617</v>
      </c>
      <c r="M3613" s="241" t="s">
        <v>656</v>
      </c>
      <c r="N3613" s="246" t="s">
        <v>1383</v>
      </c>
    </row>
    <row r="3614" spans="1:14">
      <c r="A3614" s="1" t="s">
        <v>1412</v>
      </c>
      <c r="B3614" s="1" t="s">
        <v>651</v>
      </c>
      <c r="C3614" s="230">
        <v>45936.617361111108</v>
      </c>
      <c r="D3614" s="230">
        <v>45936.617361111108</v>
      </c>
      <c r="F3614" s="300">
        <f t="shared" si="58"/>
        <v>-45936.617361111108</v>
      </c>
      <c r="G3614" s="1" t="s">
        <v>613</v>
      </c>
      <c r="I3614" s="1" t="s">
        <v>614</v>
      </c>
      <c r="J3614" s="1" t="s">
        <v>615</v>
      </c>
      <c r="K3614" s="1" t="s">
        <v>1407</v>
      </c>
      <c r="L3614" s="1" t="s">
        <v>617</v>
      </c>
      <c r="M3614" s="241" t="s">
        <v>656</v>
      </c>
      <c r="N3614" s="246" t="s">
        <v>1383</v>
      </c>
    </row>
    <row r="3615" spans="1:14">
      <c r="A3615" s="225" t="s">
        <v>862</v>
      </c>
      <c r="B3615" s="245" t="s">
        <v>612</v>
      </c>
      <c r="C3615" s="230">
        <v>45936.745833333334</v>
      </c>
      <c r="D3615" s="230">
        <v>45936.745833333334</v>
      </c>
      <c r="E3615" s="230">
        <v>45937.270833333336</v>
      </c>
      <c r="F3615" s="300">
        <f t="shared" si="58"/>
        <v>0.52500000000145519</v>
      </c>
      <c r="G3615" s="1" t="s">
        <v>613</v>
      </c>
      <c r="I3615" s="1" t="s">
        <v>614</v>
      </c>
      <c r="J3615" s="1" t="s">
        <v>615</v>
      </c>
      <c r="K3615" s="1" t="s">
        <v>1361</v>
      </c>
      <c r="L3615" s="1" t="s">
        <v>617</v>
      </c>
      <c r="M3615" s="241" t="s">
        <v>656</v>
      </c>
      <c r="N3615" s="28" t="s">
        <v>1342</v>
      </c>
    </row>
    <row r="3616" spans="1:14">
      <c r="A3616" s="225" t="s">
        <v>870</v>
      </c>
      <c r="B3616" s="245" t="s">
        <v>612</v>
      </c>
      <c r="C3616" s="230">
        <v>45936.745833333334</v>
      </c>
      <c r="D3616" s="230">
        <v>45936.745833333334</v>
      </c>
      <c r="E3616" s="230">
        <v>45937.270833333336</v>
      </c>
      <c r="F3616" s="300">
        <f t="shared" si="58"/>
        <v>0.52500000000145519</v>
      </c>
      <c r="G3616" s="1" t="s">
        <v>613</v>
      </c>
      <c r="I3616" s="1" t="s">
        <v>614</v>
      </c>
      <c r="J3616" s="1" t="s">
        <v>615</v>
      </c>
      <c r="K3616" s="1" t="s">
        <v>1361</v>
      </c>
      <c r="L3616" s="1" t="s">
        <v>617</v>
      </c>
      <c r="M3616" s="241" t="s">
        <v>656</v>
      </c>
      <c r="N3616" s="28" t="s">
        <v>1342</v>
      </c>
    </row>
    <row r="3617" spans="1:15">
      <c r="A3617" s="225" t="s">
        <v>643</v>
      </c>
      <c r="B3617" s="245" t="s">
        <v>612</v>
      </c>
      <c r="C3617" s="230">
        <v>45936.745833333334</v>
      </c>
      <c r="D3617" s="230">
        <v>45936.745833333334</v>
      </c>
      <c r="E3617" s="230">
        <v>45937.270833333336</v>
      </c>
      <c r="F3617" s="300">
        <f t="shared" si="58"/>
        <v>0.52500000000145519</v>
      </c>
      <c r="G3617" s="1" t="s">
        <v>613</v>
      </c>
      <c r="I3617" s="1" t="s">
        <v>614</v>
      </c>
      <c r="J3617" s="1" t="s">
        <v>615</v>
      </c>
      <c r="K3617" s="1" t="s">
        <v>1361</v>
      </c>
      <c r="L3617" s="1" t="s">
        <v>617</v>
      </c>
      <c r="M3617" s="241" t="s">
        <v>656</v>
      </c>
      <c r="N3617" s="28" t="s">
        <v>1342</v>
      </c>
    </row>
    <row r="3618" spans="1:15">
      <c r="A3618" s="225" t="s">
        <v>759</v>
      </c>
      <c r="B3618" s="245" t="s">
        <v>612</v>
      </c>
      <c r="C3618" s="230">
        <v>45936.745833333334</v>
      </c>
      <c r="D3618" s="230">
        <v>45936.745833333334</v>
      </c>
      <c r="E3618" s="230">
        <v>45937.270833333336</v>
      </c>
      <c r="F3618" s="300">
        <f t="shared" si="58"/>
        <v>0.52500000000145519</v>
      </c>
      <c r="G3618" s="1" t="s">
        <v>613</v>
      </c>
      <c r="I3618" s="1" t="s">
        <v>614</v>
      </c>
      <c r="J3618" s="1" t="s">
        <v>615</v>
      </c>
      <c r="K3618" s="1" t="s">
        <v>1361</v>
      </c>
      <c r="L3618" s="1" t="s">
        <v>617</v>
      </c>
      <c r="M3618" s="241" t="s">
        <v>656</v>
      </c>
      <c r="N3618" s="28" t="s">
        <v>1342</v>
      </c>
    </row>
    <row r="3619" spans="1:15">
      <c r="A3619" s="225" t="s">
        <v>850</v>
      </c>
      <c r="B3619" s="245" t="s">
        <v>612</v>
      </c>
      <c r="C3619" s="230">
        <v>45936.745833333334</v>
      </c>
      <c r="D3619" s="230">
        <v>45936.745833333334</v>
      </c>
      <c r="E3619" s="230">
        <v>45937.270833333336</v>
      </c>
      <c r="F3619" s="300">
        <f t="shared" si="58"/>
        <v>0.52500000000145519</v>
      </c>
      <c r="G3619" s="1" t="s">
        <v>613</v>
      </c>
      <c r="I3619" s="1" t="s">
        <v>614</v>
      </c>
      <c r="J3619" s="1" t="s">
        <v>615</v>
      </c>
      <c r="K3619" s="1" t="s">
        <v>1361</v>
      </c>
      <c r="L3619" s="1" t="s">
        <v>617</v>
      </c>
      <c r="M3619" s="241" t="s">
        <v>656</v>
      </c>
      <c r="N3619" s="28" t="s">
        <v>1342</v>
      </c>
    </row>
    <row r="3620" spans="1:15">
      <c r="A3620" s="225" t="s">
        <v>668</v>
      </c>
      <c r="B3620" s="123" t="s">
        <v>669</v>
      </c>
      <c r="C3620" s="230">
        <v>45937.290277777778</v>
      </c>
      <c r="D3620" s="230">
        <v>45937.290277777778</v>
      </c>
      <c r="E3620" s="230">
        <v>45937.326388888891</v>
      </c>
      <c r="F3620" s="300">
        <f t="shared" si="58"/>
        <v>3.6111111112404615E-2</v>
      </c>
      <c r="G3620" s="1" t="s">
        <v>613</v>
      </c>
      <c r="I3620" s="1" t="s">
        <v>614</v>
      </c>
      <c r="J3620" s="1" t="s">
        <v>615</v>
      </c>
      <c r="K3620" s="1" t="s">
        <v>1421</v>
      </c>
      <c r="L3620" s="1" t="s">
        <v>617</v>
      </c>
      <c r="M3620" s="241" t="s">
        <v>656</v>
      </c>
      <c r="N3620" s="28" t="s">
        <v>1324</v>
      </c>
    </row>
    <row r="3621" spans="1:15">
      <c r="A3621" s="225" t="s">
        <v>668</v>
      </c>
      <c r="B3621" s="123" t="s">
        <v>670</v>
      </c>
      <c r="C3621" s="230">
        <v>45937.290277777778</v>
      </c>
      <c r="D3621" s="230">
        <v>45937.290277777778</v>
      </c>
      <c r="E3621" s="230">
        <v>45937.326388888891</v>
      </c>
      <c r="F3621" s="300">
        <f t="shared" si="58"/>
        <v>3.6111111112404615E-2</v>
      </c>
      <c r="G3621" s="1" t="s">
        <v>613</v>
      </c>
      <c r="I3621" s="1" t="s">
        <v>614</v>
      </c>
      <c r="J3621" s="1" t="s">
        <v>615</v>
      </c>
      <c r="K3621" s="1" t="s">
        <v>1421</v>
      </c>
      <c r="L3621" s="1" t="s">
        <v>617</v>
      </c>
      <c r="M3621" s="241" t="s">
        <v>656</v>
      </c>
      <c r="N3621" s="28" t="s">
        <v>1324</v>
      </c>
    </row>
    <row r="3622" spans="1:15">
      <c r="A3622" s="225" t="s">
        <v>668</v>
      </c>
      <c r="B3622" s="123" t="s">
        <v>671</v>
      </c>
      <c r="C3622" s="230">
        <v>45937.290277777778</v>
      </c>
      <c r="D3622" s="230">
        <v>45937.290277777778</v>
      </c>
      <c r="E3622" s="230">
        <v>45937.326388888891</v>
      </c>
      <c r="F3622" s="300">
        <f t="shared" si="58"/>
        <v>3.6111111112404615E-2</v>
      </c>
      <c r="G3622" s="1" t="s">
        <v>613</v>
      </c>
      <c r="I3622" s="1" t="s">
        <v>614</v>
      </c>
      <c r="J3622" s="1" t="s">
        <v>615</v>
      </c>
      <c r="K3622" s="1" t="s">
        <v>1421</v>
      </c>
      <c r="L3622" s="1" t="s">
        <v>617</v>
      </c>
      <c r="M3622" s="241" t="s">
        <v>656</v>
      </c>
      <c r="N3622" s="28" t="s">
        <v>1324</v>
      </c>
    </row>
    <row r="3623" spans="1:15">
      <c r="A3623" s="225" t="s">
        <v>668</v>
      </c>
      <c r="B3623" s="123" t="s">
        <v>672</v>
      </c>
      <c r="C3623" s="230">
        <v>45937.290277777778</v>
      </c>
      <c r="D3623" s="230">
        <v>45937.290277777778</v>
      </c>
      <c r="E3623" s="230">
        <v>45937.326388888891</v>
      </c>
      <c r="F3623" s="300">
        <f t="shared" si="58"/>
        <v>3.6111111112404615E-2</v>
      </c>
      <c r="G3623" s="1" t="s">
        <v>613</v>
      </c>
      <c r="I3623" s="1" t="s">
        <v>614</v>
      </c>
      <c r="J3623" s="1" t="s">
        <v>615</v>
      </c>
      <c r="K3623" s="1" t="s">
        <v>1421</v>
      </c>
      <c r="L3623" s="1" t="s">
        <v>617</v>
      </c>
      <c r="M3623" s="241" t="s">
        <v>656</v>
      </c>
      <c r="N3623" s="28" t="s">
        <v>1324</v>
      </c>
    </row>
    <row r="3624" spans="1:15">
      <c r="A3624" s="225" t="s">
        <v>668</v>
      </c>
      <c r="B3624" s="123" t="s">
        <v>673</v>
      </c>
      <c r="C3624" s="230">
        <v>45937.290277777778</v>
      </c>
      <c r="D3624" s="230">
        <v>45937.290277777778</v>
      </c>
      <c r="E3624" s="230">
        <v>45937.326388888891</v>
      </c>
      <c r="F3624" s="300">
        <f t="shared" si="58"/>
        <v>3.6111111112404615E-2</v>
      </c>
      <c r="G3624" s="1" t="s">
        <v>613</v>
      </c>
      <c r="I3624" s="1" t="s">
        <v>614</v>
      </c>
      <c r="J3624" s="1" t="s">
        <v>615</v>
      </c>
      <c r="K3624" s="1" t="s">
        <v>1421</v>
      </c>
      <c r="L3624" s="1" t="s">
        <v>617</v>
      </c>
      <c r="M3624" s="241" t="s">
        <v>656</v>
      </c>
      <c r="N3624" s="28" t="s">
        <v>1324</v>
      </c>
    </row>
    <row r="3625" spans="1:15">
      <c r="A3625" s="225" t="s">
        <v>668</v>
      </c>
      <c r="B3625" s="123" t="s">
        <v>674</v>
      </c>
      <c r="C3625" s="230">
        <v>45937.290277777778</v>
      </c>
      <c r="D3625" s="230">
        <v>45937.290277777778</v>
      </c>
      <c r="E3625" s="230">
        <v>45937.326388888891</v>
      </c>
      <c r="F3625" s="300">
        <f t="shared" si="58"/>
        <v>3.6111111112404615E-2</v>
      </c>
      <c r="G3625" s="1" t="s">
        <v>613</v>
      </c>
      <c r="I3625" s="1" t="s">
        <v>614</v>
      </c>
      <c r="J3625" s="1" t="s">
        <v>615</v>
      </c>
      <c r="K3625" s="1" t="s">
        <v>1421</v>
      </c>
      <c r="L3625" s="1" t="s">
        <v>617</v>
      </c>
      <c r="M3625" s="241" t="s">
        <v>656</v>
      </c>
      <c r="N3625" s="28" t="s">
        <v>1324</v>
      </c>
    </row>
    <row r="3626" spans="1:15">
      <c r="A3626" s="225" t="s">
        <v>668</v>
      </c>
      <c r="B3626" s="123" t="s">
        <v>675</v>
      </c>
      <c r="C3626" s="230">
        <v>45937.290277777778</v>
      </c>
      <c r="D3626" s="230">
        <v>45937.290277777778</v>
      </c>
      <c r="E3626" s="230">
        <v>45937.326388888891</v>
      </c>
      <c r="F3626" s="300">
        <f t="shared" si="58"/>
        <v>3.6111111112404615E-2</v>
      </c>
      <c r="G3626" s="1" t="s">
        <v>613</v>
      </c>
      <c r="I3626" s="1" t="s">
        <v>614</v>
      </c>
      <c r="J3626" s="1" t="s">
        <v>615</v>
      </c>
      <c r="K3626" s="1" t="s">
        <v>1421</v>
      </c>
      <c r="L3626" s="1" t="s">
        <v>617</v>
      </c>
      <c r="M3626" s="241" t="s">
        <v>656</v>
      </c>
      <c r="N3626" s="28" t="s">
        <v>1324</v>
      </c>
    </row>
    <row r="3627" spans="1:15">
      <c r="A3627" s="225" t="s">
        <v>668</v>
      </c>
      <c r="B3627" s="123" t="s">
        <v>676</v>
      </c>
      <c r="C3627" s="230">
        <v>45937.290277777778</v>
      </c>
      <c r="D3627" s="230">
        <v>45937.290277777778</v>
      </c>
      <c r="E3627" s="230">
        <v>45937.326388888891</v>
      </c>
      <c r="F3627" s="300">
        <f t="shared" si="58"/>
        <v>3.6111111112404615E-2</v>
      </c>
      <c r="G3627" s="1" t="s">
        <v>613</v>
      </c>
      <c r="I3627" s="1" t="s">
        <v>614</v>
      </c>
      <c r="J3627" s="1" t="s">
        <v>615</v>
      </c>
      <c r="K3627" s="1" t="s">
        <v>1421</v>
      </c>
      <c r="L3627" s="1" t="s">
        <v>617</v>
      </c>
      <c r="M3627" s="241" t="s">
        <v>656</v>
      </c>
      <c r="N3627" s="28" t="s">
        <v>1324</v>
      </c>
    </row>
    <row r="3628" spans="1:15">
      <c r="A3628" s="225" t="s">
        <v>668</v>
      </c>
      <c r="B3628" s="123" t="s">
        <v>677</v>
      </c>
      <c r="C3628" s="230">
        <v>45937.290277777778</v>
      </c>
      <c r="D3628" s="230">
        <v>45937.290277777778</v>
      </c>
      <c r="E3628" s="230">
        <v>45937.326388888891</v>
      </c>
      <c r="F3628" s="300">
        <f t="shared" si="58"/>
        <v>3.6111111112404615E-2</v>
      </c>
      <c r="G3628" s="1" t="s">
        <v>613</v>
      </c>
      <c r="I3628" s="1" t="s">
        <v>614</v>
      </c>
      <c r="J3628" s="1" t="s">
        <v>615</v>
      </c>
      <c r="K3628" s="1" t="s">
        <v>1421</v>
      </c>
      <c r="L3628" s="1" t="s">
        <v>617</v>
      </c>
      <c r="M3628" s="241" t="s">
        <v>656</v>
      </c>
      <c r="N3628" s="28" t="s">
        <v>1324</v>
      </c>
    </row>
    <row r="3629" spans="1:15">
      <c r="A3629" s="225" t="s">
        <v>668</v>
      </c>
      <c r="B3629" s="123" t="s">
        <v>678</v>
      </c>
      <c r="C3629" s="230">
        <v>45937.290277777778</v>
      </c>
      <c r="D3629" s="230">
        <v>45937.290277777778</v>
      </c>
      <c r="E3629" s="230">
        <v>45937.326388888891</v>
      </c>
      <c r="F3629" s="300">
        <f t="shared" si="58"/>
        <v>3.6111111112404615E-2</v>
      </c>
      <c r="G3629" s="1" t="s">
        <v>613</v>
      </c>
      <c r="I3629" s="1" t="s">
        <v>614</v>
      </c>
      <c r="J3629" s="1" t="s">
        <v>615</v>
      </c>
      <c r="K3629" s="1" t="s">
        <v>1421</v>
      </c>
      <c r="L3629" s="1" t="s">
        <v>617</v>
      </c>
      <c r="M3629" s="241" t="s">
        <v>656</v>
      </c>
      <c r="N3629" s="28" t="s">
        <v>1324</v>
      </c>
    </row>
    <row r="3630" spans="1:15">
      <c r="A3630" s="225" t="s">
        <v>668</v>
      </c>
      <c r="B3630" s="123" t="s">
        <v>679</v>
      </c>
      <c r="C3630" s="230">
        <v>45937.290277777778</v>
      </c>
      <c r="D3630" s="230">
        <v>45937.290277777778</v>
      </c>
      <c r="E3630" s="230">
        <v>45937.326388888891</v>
      </c>
      <c r="F3630" s="300">
        <f t="shared" ref="F3630:F3693" si="59">E3630-D3630</f>
        <v>3.6111111112404615E-2</v>
      </c>
      <c r="G3630" s="1" t="s">
        <v>613</v>
      </c>
      <c r="I3630" s="1" t="s">
        <v>614</v>
      </c>
      <c r="J3630" s="1" t="s">
        <v>615</v>
      </c>
      <c r="K3630" s="1" t="s">
        <v>1421</v>
      </c>
      <c r="L3630" s="1" t="s">
        <v>617</v>
      </c>
      <c r="M3630" s="241" t="s">
        <v>656</v>
      </c>
      <c r="N3630" s="28" t="s">
        <v>1324</v>
      </c>
    </row>
    <row r="3631" spans="1:15">
      <c r="A3631" s="225" t="s">
        <v>668</v>
      </c>
      <c r="B3631" s="123" t="s">
        <v>680</v>
      </c>
      <c r="C3631" s="230">
        <v>45937.290277777778</v>
      </c>
      <c r="D3631" s="230">
        <v>45937.290277777778</v>
      </c>
      <c r="E3631" s="230">
        <v>45937.326388888891</v>
      </c>
      <c r="F3631" s="300">
        <f t="shared" si="59"/>
        <v>3.6111111112404615E-2</v>
      </c>
      <c r="G3631" s="1" t="s">
        <v>613</v>
      </c>
      <c r="I3631" s="1" t="s">
        <v>614</v>
      </c>
      <c r="J3631" s="1" t="s">
        <v>615</v>
      </c>
      <c r="K3631" s="1" t="s">
        <v>1421</v>
      </c>
      <c r="L3631" s="1" t="s">
        <v>617</v>
      </c>
      <c r="M3631" s="241" t="s">
        <v>656</v>
      </c>
      <c r="N3631" s="28" t="s">
        <v>1324</v>
      </c>
      <c r="O3631" t="s">
        <v>1244</v>
      </c>
    </row>
    <row r="3632" spans="1:15">
      <c r="A3632" s="225" t="s">
        <v>668</v>
      </c>
      <c r="B3632" s="123" t="s">
        <v>681</v>
      </c>
      <c r="C3632" s="230">
        <v>45937.290277777778</v>
      </c>
      <c r="D3632" s="230">
        <v>45937.290277777778</v>
      </c>
      <c r="E3632" s="230">
        <v>45937.326388888891</v>
      </c>
      <c r="F3632" s="300">
        <f t="shared" si="59"/>
        <v>3.6111111112404615E-2</v>
      </c>
      <c r="G3632" s="1" t="s">
        <v>613</v>
      </c>
      <c r="I3632" s="1" t="s">
        <v>614</v>
      </c>
      <c r="J3632" s="1" t="s">
        <v>615</v>
      </c>
      <c r="K3632" s="1" t="s">
        <v>1421</v>
      </c>
      <c r="L3632" s="1" t="s">
        <v>617</v>
      </c>
      <c r="M3632" s="241" t="s">
        <v>656</v>
      </c>
      <c r="N3632" s="28" t="s">
        <v>1324</v>
      </c>
      <c r="O3632" t="s">
        <v>732</v>
      </c>
    </row>
    <row r="3633" spans="1:15">
      <c r="A3633" s="225" t="s">
        <v>668</v>
      </c>
      <c r="B3633" s="123" t="s">
        <v>682</v>
      </c>
      <c r="C3633" s="230">
        <v>45937.290277777778</v>
      </c>
      <c r="D3633" s="230">
        <v>45937.290277777778</v>
      </c>
      <c r="E3633" s="230">
        <v>45937.326388888891</v>
      </c>
      <c r="F3633" s="300">
        <f t="shared" si="59"/>
        <v>3.6111111112404615E-2</v>
      </c>
      <c r="G3633" s="1" t="s">
        <v>613</v>
      </c>
      <c r="I3633" s="1" t="s">
        <v>614</v>
      </c>
      <c r="J3633" s="1" t="s">
        <v>615</v>
      </c>
      <c r="K3633" s="1" t="s">
        <v>1421</v>
      </c>
      <c r="L3633" s="1" t="s">
        <v>617</v>
      </c>
      <c r="M3633" s="241" t="s">
        <v>656</v>
      </c>
      <c r="N3633" s="28" t="s">
        <v>1324</v>
      </c>
      <c r="O3633" t="s">
        <v>733</v>
      </c>
    </row>
    <row r="3634" spans="1:15">
      <c r="A3634" s="225" t="s">
        <v>668</v>
      </c>
      <c r="B3634" s="123" t="s">
        <v>683</v>
      </c>
      <c r="C3634" s="230">
        <v>45937.290277777778</v>
      </c>
      <c r="D3634" s="230">
        <v>45937.290277777778</v>
      </c>
      <c r="E3634" s="230">
        <v>45937.326388888891</v>
      </c>
      <c r="F3634" s="300">
        <f t="shared" si="59"/>
        <v>3.6111111112404615E-2</v>
      </c>
      <c r="G3634" s="1" t="s">
        <v>613</v>
      </c>
      <c r="I3634" s="1" t="s">
        <v>614</v>
      </c>
      <c r="J3634" s="1" t="s">
        <v>615</v>
      </c>
      <c r="K3634" s="1" t="s">
        <v>1421</v>
      </c>
      <c r="L3634" s="1" t="s">
        <v>617</v>
      </c>
      <c r="M3634" s="241" t="s">
        <v>656</v>
      </c>
      <c r="N3634" s="28" t="s">
        <v>1324</v>
      </c>
      <c r="O3634" t="s">
        <v>734</v>
      </c>
    </row>
    <row r="3635" spans="1:15">
      <c r="A3635" s="225" t="s">
        <v>668</v>
      </c>
      <c r="B3635" s="123" t="s">
        <v>684</v>
      </c>
      <c r="C3635" s="230">
        <v>45937.290277777778</v>
      </c>
      <c r="D3635" s="230">
        <v>45937.290277777778</v>
      </c>
      <c r="E3635" s="230">
        <v>45937.326388888891</v>
      </c>
      <c r="F3635" s="300">
        <f t="shared" si="59"/>
        <v>3.6111111112404615E-2</v>
      </c>
      <c r="G3635" s="1" t="s">
        <v>613</v>
      </c>
      <c r="I3635" s="1" t="s">
        <v>614</v>
      </c>
      <c r="J3635" s="1" t="s">
        <v>615</v>
      </c>
      <c r="K3635" s="1" t="s">
        <v>1421</v>
      </c>
      <c r="L3635" s="1" t="s">
        <v>617</v>
      </c>
      <c r="M3635" s="241" t="s">
        <v>656</v>
      </c>
      <c r="N3635" s="28" t="s">
        <v>1324</v>
      </c>
      <c r="O3635" t="s">
        <v>735</v>
      </c>
    </row>
    <row r="3636" spans="1:15">
      <c r="A3636" s="225" t="s">
        <v>668</v>
      </c>
      <c r="B3636" s="123" t="s">
        <v>685</v>
      </c>
      <c r="C3636" s="230">
        <v>45937.290277777778</v>
      </c>
      <c r="D3636" s="230">
        <v>45937.290277777778</v>
      </c>
      <c r="E3636" s="230">
        <v>45937.326388888891</v>
      </c>
      <c r="F3636" s="300">
        <f t="shared" si="59"/>
        <v>3.6111111112404615E-2</v>
      </c>
      <c r="G3636" s="1" t="s">
        <v>613</v>
      </c>
      <c r="I3636" s="1" t="s">
        <v>614</v>
      </c>
      <c r="J3636" s="1" t="s">
        <v>615</v>
      </c>
      <c r="K3636" s="1" t="s">
        <v>1421</v>
      </c>
      <c r="L3636" s="1" t="s">
        <v>617</v>
      </c>
      <c r="M3636" s="241" t="s">
        <v>656</v>
      </c>
      <c r="N3636" s="28" t="s">
        <v>1324</v>
      </c>
      <c r="O3636" t="s">
        <v>736</v>
      </c>
    </row>
    <row r="3637" spans="1:15">
      <c r="A3637" s="225" t="s">
        <v>668</v>
      </c>
      <c r="B3637" s="123" t="s">
        <v>686</v>
      </c>
      <c r="C3637" s="230">
        <v>45937.290277777778</v>
      </c>
      <c r="D3637" s="230">
        <v>45937.290277777778</v>
      </c>
      <c r="E3637" s="230">
        <v>45937.326388888891</v>
      </c>
      <c r="F3637" s="300">
        <f t="shared" si="59"/>
        <v>3.6111111112404615E-2</v>
      </c>
      <c r="G3637" s="1" t="s">
        <v>613</v>
      </c>
      <c r="I3637" s="1" t="s">
        <v>614</v>
      </c>
      <c r="J3637" s="1" t="s">
        <v>615</v>
      </c>
      <c r="K3637" s="1" t="s">
        <v>1421</v>
      </c>
      <c r="L3637" s="1" t="s">
        <v>617</v>
      </c>
      <c r="M3637" s="241" t="s">
        <v>656</v>
      </c>
      <c r="N3637" s="28" t="s">
        <v>1324</v>
      </c>
      <c r="O3637" t="s">
        <v>737</v>
      </c>
    </row>
    <row r="3638" spans="1:15">
      <c r="A3638" s="225" t="s">
        <v>668</v>
      </c>
      <c r="B3638" s="123" t="s">
        <v>687</v>
      </c>
      <c r="C3638" s="230">
        <v>45937.290277777778</v>
      </c>
      <c r="D3638" s="230">
        <v>45937.290277777778</v>
      </c>
      <c r="E3638" s="230">
        <v>45937.326388888891</v>
      </c>
      <c r="F3638" s="300">
        <f t="shared" si="59"/>
        <v>3.6111111112404615E-2</v>
      </c>
      <c r="G3638" s="1" t="s">
        <v>613</v>
      </c>
      <c r="I3638" s="1" t="s">
        <v>614</v>
      </c>
      <c r="J3638" s="1" t="s">
        <v>615</v>
      </c>
      <c r="K3638" s="1" t="s">
        <v>1421</v>
      </c>
      <c r="L3638" s="1" t="s">
        <v>617</v>
      </c>
      <c r="M3638" s="241" t="s">
        <v>656</v>
      </c>
      <c r="N3638" s="28" t="s">
        <v>1324</v>
      </c>
      <c r="O3638" t="s">
        <v>738</v>
      </c>
    </row>
    <row r="3639" spans="1:15">
      <c r="A3639" s="225" t="s">
        <v>668</v>
      </c>
      <c r="B3639" s="123" t="s">
        <v>688</v>
      </c>
      <c r="C3639" s="230">
        <v>45937.290277777778</v>
      </c>
      <c r="D3639" s="230">
        <v>45937.290277777778</v>
      </c>
      <c r="E3639" s="230">
        <v>45937.326388888891</v>
      </c>
      <c r="F3639" s="300">
        <f t="shared" si="59"/>
        <v>3.6111111112404615E-2</v>
      </c>
      <c r="G3639" s="1" t="s">
        <v>613</v>
      </c>
      <c r="I3639" s="1" t="s">
        <v>614</v>
      </c>
      <c r="J3639" s="1" t="s">
        <v>615</v>
      </c>
      <c r="K3639" s="1" t="s">
        <v>1421</v>
      </c>
      <c r="L3639" s="1" t="s">
        <v>617</v>
      </c>
      <c r="M3639" s="241" t="s">
        <v>656</v>
      </c>
      <c r="N3639" s="28" t="s">
        <v>1324</v>
      </c>
      <c r="O3639" t="s">
        <v>739</v>
      </c>
    </row>
    <row r="3640" spans="1:15">
      <c r="A3640" s="225" t="s">
        <v>668</v>
      </c>
      <c r="B3640" s="123" t="s">
        <v>689</v>
      </c>
      <c r="C3640" s="230">
        <v>45937.290277777778</v>
      </c>
      <c r="D3640" s="230">
        <v>45937.290277777778</v>
      </c>
      <c r="E3640" s="230">
        <v>45937.326388888891</v>
      </c>
      <c r="F3640" s="300">
        <f t="shared" si="59"/>
        <v>3.6111111112404615E-2</v>
      </c>
      <c r="G3640" s="1" t="s">
        <v>613</v>
      </c>
      <c r="I3640" s="1" t="s">
        <v>614</v>
      </c>
      <c r="J3640" s="1" t="s">
        <v>615</v>
      </c>
      <c r="K3640" s="1" t="s">
        <v>1421</v>
      </c>
      <c r="L3640" s="1" t="s">
        <v>617</v>
      </c>
      <c r="M3640" s="241" t="s">
        <v>656</v>
      </c>
      <c r="N3640" s="28" t="s">
        <v>1324</v>
      </c>
      <c r="O3640" t="s">
        <v>740</v>
      </c>
    </row>
    <row r="3641" spans="1:15">
      <c r="A3641" s="225" t="s">
        <v>668</v>
      </c>
      <c r="B3641" s="123" t="s">
        <v>690</v>
      </c>
      <c r="C3641" s="230">
        <v>45937.290277777778</v>
      </c>
      <c r="D3641" s="230">
        <v>45937.290277777778</v>
      </c>
      <c r="E3641" s="230">
        <v>45937.326388888891</v>
      </c>
      <c r="F3641" s="300">
        <f t="shared" si="59"/>
        <v>3.6111111112404615E-2</v>
      </c>
      <c r="G3641" s="1" t="s">
        <v>613</v>
      </c>
      <c r="I3641" s="1" t="s">
        <v>614</v>
      </c>
      <c r="J3641" s="1" t="s">
        <v>615</v>
      </c>
      <c r="K3641" s="1" t="s">
        <v>1421</v>
      </c>
      <c r="L3641" s="1" t="s">
        <v>617</v>
      </c>
      <c r="M3641" s="241" t="s">
        <v>656</v>
      </c>
      <c r="N3641" s="28" t="s">
        <v>1324</v>
      </c>
      <c r="O3641" t="s">
        <v>741</v>
      </c>
    </row>
    <row r="3642" spans="1:15">
      <c r="A3642" s="225" t="s">
        <v>668</v>
      </c>
      <c r="B3642" s="123" t="s">
        <v>691</v>
      </c>
      <c r="C3642" s="230">
        <v>45937.290277777778</v>
      </c>
      <c r="D3642" s="230">
        <v>45937.290277777778</v>
      </c>
      <c r="E3642" s="230">
        <v>45937.326388888891</v>
      </c>
      <c r="F3642" s="300">
        <f t="shared" si="59"/>
        <v>3.6111111112404615E-2</v>
      </c>
      <c r="G3642" s="1" t="s">
        <v>613</v>
      </c>
      <c r="I3642" s="1" t="s">
        <v>614</v>
      </c>
      <c r="J3642" s="1" t="s">
        <v>615</v>
      </c>
      <c r="K3642" s="1" t="s">
        <v>1421</v>
      </c>
      <c r="L3642" s="1" t="s">
        <v>617</v>
      </c>
      <c r="M3642" s="241" t="s">
        <v>656</v>
      </c>
      <c r="N3642" s="28" t="s">
        <v>1324</v>
      </c>
      <c r="O3642" t="s">
        <v>742</v>
      </c>
    </row>
    <row r="3643" spans="1:15">
      <c r="A3643" s="225" t="s">
        <v>668</v>
      </c>
      <c r="B3643" s="123" t="s">
        <v>692</v>
      </c>
      <c r="C3643" s="230">
        <v>45937.290277777778</v>
      </c>
      <c r="D3643" s="230">
        <v>45937.290277777778</v>
      </c>
      <c r="E3643" s="230">
        <v>45937.326388888891</v>
      </c>
      <c r="F3643" s="300">
        <f t="shared" si="59"/>
        <v>3.6111111112404615E-2</v>
      </c>
      <c r="G3643" s="1" t="s">
        <v>613</v>
      </c>
      <c r="I3643" s="1" t="s">
        <v>614</v>
      </c>
      <c r="J3643" s="1" t="s">
        <v>615</v>
      </c>
      <c r="K3643" s="1" t="s">
        <v>1421</v>
      </c>
      <c r="L3643" s="1" t="s">
        <v>617</v>
      </c>
      <c r="M3643" s="241" t="s">
        <v>656</v>
      </c>
      <c r="N3643" s="28" t="s">
        <v>1324</v>
      </c>
      <c r="O3643" t="s">
        <v>743</v>
      </c>
    </row>
    <row r="3644" spans="1:15">
      <c r="A3644" s="225" t="s">
        <v>668</v>
      </c>
      <c r="B3644" s="123" t="s">
        <v>693</v>
      </c>
      <c r="C3644" s="230">
        <v>45937.290277777778</v>
      </c>
      <c r="D3644" s="230">
        <v>45937.290277777778</v>
      </c>
      <c r="E3644" s="230">
        <v>45937.326388888891</v>
      </c>
      <c r="F3644" s="300">
        <f t="shared" si="59"/>
        <v>3.6111111112404615E-2</v>
      </c>
      <c r="G3644" s="1" t="s">
        <v>613</v>
      </c>
      <c r="I3644" s="1" t="s">
        <v>614</v>
      </c>
      <c r="J3644" s="1" t="s">
        <v>615</v>
      </c>
      <c r="K3644" s="1" t="s">
        <v>1421</v>
      </c>
      <c r="L3644" s="1" t="s">
        <v>617</v>
      </c>
      <c r="M3644" s="241" t="s">
        <v>656</v>
      </c>
      <c r="N3644" s="28" t="s">
        <v>1324</v>
      </c>
      <c r="O3644" t="s">
        <v>744</v>
      </c>
    </row>
    <row r="3645" spans="1:15">
      <c r="A3645" s="225" t="s">
        <v>668</v>
      </c>
      <c r="B3645" s="123" t="s">
        <v>694</v>
      </c>
      <c r="C3645" s="230">
        <v>45937.290277777778</v>
      </c>
      <c r="D3645" s="230">
        <v>45937.290277777778</v>
      </c>
      <c r="E3645" s="230">
        <v>45937.326388888891</v>
      </c>
      <c r="F3645" s="300">
        <f t="shared" si="59"/>
        <v>3.6111111112404615E-2</v>
      </c>
      <c r="G3645" s="1" t="s">
        <v>613</v>
      </c>
      <c r="I3645" s="1" t="s">
        <v>614</v>
      </c>
      <c r="J3645" s="1" t="s">
        <v>615</v>
      </c>
      <c r="K3645" s="1" t="s">
        <v>1421</v>
      </c>
      <c r="L3645" s="1" t="s">
        <v>617</v>
      </c>
      <c r="M3645" s="241" t="s">
        <v>656</v>
      </c>
      <c r="N3645" s="28" t="s">
        <v>1324</v>
      </c>
      <c r="O3645" t="s">
        <v>745</v>
      </c>
    </row>
    <row r="3646" spans="1:15">
      <c r="A3646" s="225" t="s">
        <v>668</v>
      </c>
      <c r="B3646" s="123" t="s">
        <v>695</v>
      </c>
      <c r="C3646" s="230">
        <v>45937.290277777778</v>
      </c>
      <c r="D3646" s="230">
        <v>45937.290277777778</v>
      </c>
      <c r="E3646" s="230">
        <v>45937.326388888891</v>
      </c>
      <c r="F3646" s="300">
        <f t="shared" si="59"/>
        <v>3.6111111112404615E-2</v>
      </c>
      <c r="G3646" s="1" t="s">
        <v>613</v>
      </c>
      <c r="I3646" s="1" t="s">
        <v>614</v>
      </c>
      <c r="J3646" s="1" t="s">
        <v>615</v>
      </c>
      <c r="K3646" s="1" t="s">
        <v>1421</v>
      </c>
      <c r="L3646" s="1" t="s">
        <v>617</v>
      </c>
      <c r="M3646" s="241" t="s">
        <v>656</v>
      </c>
      <c r="N3646" s="28" t="s">
        <v>1324</v>
      </c>
      <c r="O3646" t="s">
        <v>746</v>
      </c>
    </row>
    <row r="3647" spans="1:15">
      <c r="A3647" s="225" t="s">
        <v>668</v>
      </c>
      <c r="B3647" s="123" t="s">
        <v>696</v>
      </c>
      <c r="C3647" s="230">
        <v>45937.290277777778</v>
      </c>
      <c r="D3647" s="230">
        <v>45937.290277777778</v>
      </c>
      <c r="E3647" s="230">
        <v>45937.326388888891</v>
      </c>
      <c r="F3647" s="300">
        <f t="shared" si="59"/>
        <v>3.6111111112404615E-2</v>
      </c>
      <c r="G3647" s="1" t="s">
        <v>613</v>
      </c>
      <c r="I3647" s="1" t="s">
        <v>614</v>
      </c>
      <c r="J3647" s="1" t="s">
        <v>615</v>
      </c>
      <c r="K3647" s="1" t="s">
        <v>1421</v>
      </c>
      <c r="L3647" s="1" t="s">
        <v>617</v>
      </c>
      <c r="M3647" s="241" t="s">
        <v>656</v>
      </c>
      <c r="N3647" s="28" t="s">
        <v>1324</v>
      </c>
      <c r="O3647" t="s">
        <v>747</v>
      </c>
    </row>
    <row r="3648" spans="1:15">
      <c r="A3648" s="225" t="s">
        <v>668</v>
      </c>
      <c r="B3648" s="123" t="s">
        <v>697</v>
      </c>
      <c r="C3648" s="230">
        <v>45937.290277777778</v>
      </c>
      <c r="D3648" s="230">
        <v>45937.290277777778</v>
      </c>
      <c r="E3648" s="230">
        <v>45937.326388888891</v>
      </c>
      <c r="F3648" s="300">
        <f t="shared" si="59"/>
        <v>3.6111111112404615E-2</v>
      </c>
      <c r="G3648" s="1" t="s">
        <v>613</v>
      </c>
      <c r="I3648" s="1" t="s">
        <v>614</v>
      </c>
      <c r="J3648" s="1" t="s">
        <v>615</v>
      </c>
      <c r="K3648" s="1" t="s">
        <v>1421</v>
      </c>
      <c r="L3648" s="1" t="s">
        <v>617</v>
      </c>
      <c r="M3648" s="241" t="s">
        <v>656</v>
      </c>
      <c r="N3648" s="28" t="s">
        <v>1324</v>
      </c>
    </row>
    <row r="3649" spans="1:14">
      <c r="A3649" s="1" t="s">
        <v>664</v>
      </c>
      <c r="B3649" s="1" t="s">
        <v>621</v>
      </c>
      <c r="C3649" s="230">
        <v>45937.290277777778</v>
      </c>
      <c r="D3649" s="230">
        <v>45937.290277777778</v>
      </c>
      <c r="E3649" s="230">
        <v>45937.326388888891</v>
      </c>
      <c r="F3649" s="300">
        <f t="shared" si="59"/>
        <v>3.6111111112404615E-2</v>
      </c>
      <c r="G3649" s="1" t="s">
        <v>613</v>
      </c>
      <c r="I3649" s="1" t="s">
        <v>614</v>
      </c>
      <c r="J3649" s="1" t="s">
        <v>615</v>
      </c>
      <c r="K3649" s="1" t="s">
        <v>1421</v>
      </c>
      <c r="L3649" s="1" t="s">
        <v>617</v>
      </c>
      <c r="M3649" s="241" t="s">
        <v>656</v>
      </c>
      <c r="N3649" s="28" t="s">
        <v>1324</v>
      </c>
    </row>
    <row r="3650" spans="1:14">
      <c r="A3650" s="1" t="s">
        <v>664</v>
      </c>
      <c r="B3650" s="1" t="s">
        <v>620</v>
      </c>
      <c r="C3650" s="230">
        <v>45937.290277777778</v>
      </c>
      <c r="D3650" s="230">
        <v>45937.290277777778</v>
      </c>
      <c r="E3650" s="230">
        <v>45937.326388888891</v>
      </c>
      <c r="F3650" s="300">
        <f t="shared" si="59"/>
        <v>3.6111111112404615E-2</v>
      </c>
      <c r="G3650" s="1" t="s">
        <v>613</v>
      </c>
      <c r="I3650" s="1" t="s">
        <v>614</v>
      </c>
      <c r="J3650" s="1" t="s">
        <v>615</v>
      </c>
      <c r="K3650" s="1" t="s">
        <v>1421</v>
      </c>
      <c r="L3650" s="1" t="s">
        <v>617</v>
      </c>
      <c r="M3650" s="241" t="s">
        <v>656</v>
      </c>
      <c r="N3650" s="28" t="s">
        <v>1324</v>
      </c>
    </row>
    <row r="3651" spans="1:14">
      <c r="A3651" s="1" t="s">
        <v>664</v>
      </c>
      <c r="B3651" s="1" t="s">
        <v>666</v>
      </c>
      <c r="C3651" s="230">
        <v>45937.290277777778</v>
      </c>
      <c r="D3651" s="230">
        <v>45937.290277777778</v>
      </c>
      <c r="E3651" s="230">
        <v>45937.326388888891</v>
      </c>
      <c r="F3651" s="300">
        <f t="shared" si="59"/>
        <v>3.6111111112404615E-2</v>
      </c>
      <c r="G3651" s="1" t="s">
        <v>613</v>
      </c>
      <c r="I3651" s="1" t="s">
        <v>614</v>
      </c>
      <c r="J3651" s="1" t="s">
        <v>615</v>
      </c>
      <c r="K3651" s="1" t="s">
        <v>1421</v>
      </c>
      <c r="L3651" s="1" t="s">
        <v>617</v>
      </c>
      <c r="M3651" s="241" t="s">
        <v>656</v>
      </c>
      <c r="N3651" s="28" t="s">
        <v>1324</v>
      </c>
    </row>
    <row r="3652" spans="1:14">
      <c r="A3652" s="1" t="s">
        <v>664</v>
      </c>
      <c r="B3652" s="1" t="s">
        <v>667</v>
      </c>
      <c r="C3652" s="230">
        <v>45937.290277777778</v>
      </c>
      <c r="D3652" s="230">
        <v>45937.290277777778</v>
      </c>
      <c r="E3652" s="230">
        <v>45937.326388888891</v>
      </c>
      <c r="F3652" s="300">
        <f t="shared" si="59"/>
        <v>3.6111111112404615E-2</v>
      </c>
      <c r="G3652" s="1" t="s">
        <v>613</v>
      </c>
      <c r="I3652" s="1" t="s">
        <v>614</v>
      </c>
      <c r="J3652" s="1" t="s">
        <v>615</v>
      </c>
      <c r="K3652" s="1" t="s">
        <v>1421</v>
      </c>
      <c r="L3652" s="1" t="s">
        <v>617</v>
      </c>
      <c r="M3652" s="241" t="s">
        <v>656</v>
      </c>
      <c r="N3652" s="28" t="s">
        <v>1324</v>
      </c>
    </row>
    <row r="3653" spans="1:14">
      <c r="A3653" s="1" t="s">
        <v>664</v>
      </c>
      <c r="B3653" s="1" t="s">
        <v>636</v>
      </c>
      <c r="C3653" s="230">
        <v>45937.290277777778</v>
      </c>
      <c r="D3653" s="230">
        <v>45937.290277777778</v>
      </c>
      <c r="E3653" s="230">
        <v>45937.326388888891</v>
      </c>
      <c r="F3653" s="300">
        <f t="shared" si="59"/>
        <v>3.6111111112404615E-2</v>
      </c>
      <c r="G3653" s="1" t="s">
        <v>613</v>
      </c>
      <c r="I3653" s="1" t="s">
        <v>614</v>
      </c>
      <c r="J3653" s="1" t="s">
        <v>615</v>
      </c>
      <c r="K3653" s="1" t="s">
        <v>1421</v>
      </c>
      <c r="L3653" s="1" t="s">
        <v>617</v>
      </c>
      <c r="M3653" s="241" t="s">
        <v>656</v>
      </c>
      <c r="N3653" s="28" t="s">
        <v>1324</v>
      </c>
    </row>
    <row r="3654" spans="1:14">
      <c r="A3654" s="1" t="s">
        <v>698</v>
      </c>
      <c r="B3654" s="1" t="s">
        <v>621</v>
      </c>
      <c r="C3654" s="230">
        <v>45937.290277777778</v>
      </c>
      <c r="D3654" s="230">
        <v>45937.290277777778</v>
      </c>
      <c r="E3654" s="230">
        <v>45937.326388888891</v>
      </c>
      <c r="F3654" s="300">
        <f t="shared" si="59"/>
        <v>3.6111111112404615E-2</v>
      </c>
      <c r="G3654" s="1" t="s">
        <v>613</v>
      </c>
      <c r="I3654" s="1" t="s">
        <v>614</v>
      </c>
      <c r="J3654" s="1" t="s">
        <v>615</v>
      </c>
      <c r="K3654" s="1" t="s">
        <v>1421</v>
      </c>
      <c r="L3654" s="1" t="s">
        <v>617</v>
      </c>
      <c r="M3654" s="241" t="s">
        <v>656</v>
      </c>
      <c r="N3654" s="28" t="s">
        <v>1324</v>
      </c>
    </row>
    <row r="3655" spans="1:14">
      <c r="A3655" s="1" t="s">
        <v>698</v>
      </c>
      <c r="B3655" s="1" t="s">
        <v>620</v>
      </c>
      <c r="C3655" s="230">
        <v>45937.290277777778</v>
      </c>
      <c r="D3655" s="230">
        <v>45937.290277777778</v>
      </c>
      <c r="E3655" s="230">
        <v>45937.326388888891</v>
      </c>
      <c r="F3655" s="300">
        <f t="shared" si="59"/>
        <v>3.6111111112404615E-2</v>
      </c>
      <c r="G3655" s="1" t="s">
        <v>613</v>
      </c>
      <c r="I3655" s="1" t="s">
        <v>614</v>
      </c>
      <c r="J3655" s="1" t="s">
        <v>615</v>
      </c>
      <c r="K3655" s="1" t="s">
        <v>1421</v>
      </c>
      <c r="L3655" s="1" t="s">
        <v>617</v>
      </c>
      <c r="M3655" s="241" t="s">
        <v>656</v>
      </c>
      <c r="N3655" s="28" t="s">
        <v>1324</v>
      </c>
    </row>
    <row r="3656" spans="1:14">
      <c r="A3656" s="1" t="s">
        <v>698</v>
      </c>
      <c r="B3656" s="1" t="s">
        <v>666</v>
      </c>
      <c r="C3656" s="230">
        <v>45937.290277777778</v>
      </c>
      <c r="D3656" s="230">
        <v>45937.290277777778</v>
      </c>
      <c r="E3656" s="230">
        <v>45937.326388888891</v>
      </c>
      <c r="F3656" s="300">
        <f t="shared" si="59"/>
        <v>3.6111111112404615E-2</v>
      </c>
      <c r="G3656" s="1" t="s">
        <v>613</v>
      </c>
      <c r="I3656" s="1" t="s">
        <v>614</v>
      </c>
      <c r="J3656" s="1" t="s">
        <v>615</v>
      </c>
      <c r="K3656" s="1" t="s">
        <v>1421</v>
      </c>
      <c r="L3656" s="1" t="s">
        <v>617</v>
      </c>
      <c r="M3656" s="241" t="s">
        <v>656</v>
      </c>
      <c r="N3656" s="28" t="s">
        <v>1324</v>
      </c>
    </row>
    <row r="3657" spans="1:14">
      <c r="A3657" s="1" t="s">
        <v>698</v>
      </c>
      <c r="B3657" s="1" t="s">
        <v>667</v>
      </c>
      <c r="C3657" s="230">
        <v>45937.290277777778</v>
      </c>
      <c r="D3657" s="230">
        <v>45937.290277777778</v>
      </c>
      <c r="E3657" s="230">
        <v>45937.326388888891</v>
      </c>
      <c r="F3657" s="300">
        <f t="shared" si="59"/>
        <v>3.6111111112404615E-2</v>
      </c>
      <c r="G3657" s="1" t="s">
        <v>613</v>
      </c>
      <c r="I3657" s="1" t="s">
        <v>614</v>
      </c>
      <c r="J3657" s="1" t="s">
        <v>615</v>
      </c>
      <c r="K3657" s="1" t="s">
        <v>1421</v>
      </c>
      <c r="L3657" s="1" t="s">
        <v>617</v>
      </c>
      <c r="M3657" s="241" t="s">
        <v>656</v>
      </c>
      <c r="N3657" s="28" t="s">
        <v>1324</v>
      </c>
    </row>
    <row r="3658" spans="1:14">
      <c r="A3658" s="1" t="s">
        <v>698</v>
      </c>
      <c r="B3658" s="1" t="s">
        <v>636</v>
      </c>
      <c r="C3658" s="230">
        <v>45937.290277777778</v>
      </c>
      <c r="D3658" s="230">
        <v>45937.290277777778</v>
      </c>
      <c r="E3658" s="230">
        <v>45937.326388888891</v>
      </c>
      <c r="F3658" s="300">
        <f t="shared" si="59"/>
        <v>3.6111111112404615E-2</v>
      </c>
      <c r="G3658" s="1" t="s">
        <v>613</v>
      </c>
      <c r="I3658" s="1" t="s">
        <v>614</v>
      </c>
      <c r="J3658" s="1" t="s">
        <v>615</v>
      </c>
      <c r="K3658" s="1" t="s">
        <v>1421</v>
      </c>
      <c r="L3658" s="1" t="s">
        <v>617</v>
      </c>
      <c r="M3658" s="241" t="s">
        <v>656</v>
      </c>
      <c r="N3658" s="28" t="s">
        <v>1324</v>
      </c>
    </row>
    <row r="3659" spans="1:14">
      <c r="A3659" s="1" t="s">
        <v>699</v>
      </c>
      <c r="B3659" s="1" t="s">
        <v>621</v>
      </c>
      <c r="C3659" s="230">
        <v>45937.290277777778</v>
      </c>
      <c r="D3659" s="230">
        <v>45937.290277777778</v>
      </c>
      <c r="E3659" s="230">
        <v>45937.326388888891</v>
      </c>
      <c r="F3659" s="300">
        <f t="shared" si="59"/>
        <v>3.6111111112404615E-2</v>
      </c>
      <c r="G3659" s="1" t="s">
        <v>613</v>
      </c>
      <c r="I3659" s="1" t="s">
        <v>614</v>
      </c>
      <c r="J3659" s="1" t="s">
        <v>615</v>
      </c>
      <c r="K3659" s="1" t="s">
        <v>1421</v>
      </c>
      <c r="L3659" s="1" t="s">
        <v>617</v>
      </c>
      <c r="M3659" s="241" t="s">
        <v>656</v>
      </c>
      <c r="N3659" s="28" t="s">
        <v>1324</v>
      </c>
    </row>
    <row r="3660" spans="1:14">
      <c r="A3660" s="1" t="s">
        <v>699</v>
      </c>
      <c r="B3660" s="1" t="s">
        <v>620</v>
      </c>
      <c r="C3660" s="230">
        <v>45937.290277777778</v>
      </c>
      <c r="D3660" s="230">
        <v>45937.290277777778</v>
      </c>
      <c r="E3660" s="230">
        <v>45937.326388888891</v>
      </c>
      <c r="F3660" s="300">
        <f t="shared" si="59"/>
        <v>3.6111111112404615E-2</v>
      </c>
      <c r="G3660" s="1" t="s">
        <v>613</v>
      </c>
      <c r="I3660" s="1" t="s">
        <v>614</v>
      </c>
      <c r="J3660" s="1" t="s">
        <v>615</v>
      </c>
      <c r="K3660" s="1" t="s">
        <v>1421</v>
      </c>
      <c r="L3660" s="1" t="s">
        <v>617</v>
      </c>
      <c r="M3660" s="241" t="s">
        <v>656</v>
      </c>
      <c r="N3660" s="28" t="s">
        <v>1324</v>
      </c>
    </row>
    <row r="3661" spans="1:14">
      <c r="A3661" s="1" t="s">
        <v>699</v>
      </c>
      <c r="B3661" s="1" t="s">
        <v>666</v>
      </c>
      <c r="C3661" s="230">
        <v>45937.290277777778</v>
      </c>
      <c r="D3661" s="230">
        <v>45937.290277777778</v>
      </c>
      <c r="E3661" s="230">
        <v>45937.326388888891</v>
      </c>
      <c r="F3661" s="300">
        <f t="shared" si="59"/>
        <v>3.6111111112404615E-2</v>
      </c>
      <c r="G3661" s="1" t="s">
        <v>613</v>
      </c>
      <c r="I3661" s="1" t="s">
        <v>614</v>
      </c>
      <c r="J3661" s="1" t="s">
        <v>615</v>
      </c>
      <c r="K3661" s="1" t="s">
        <v>1421</v>
      </c>
      <c r="L3661" s="1" t="s">
        <v>617</v>
      </c>
      <c r="M3661" s="241" t="s">
        <v>656</v>
      </c>
      <c r="N3661" s="28" t="s">
        <v>1324</v>
      </c>
    </row>
    <row r="3662" spans="1:14">
      <c r="A3662" s="1" t="s">
        <v>699</v>
      </c>
      <c r="B3662" s="1" t="s">
        <v>667</v>
      </c>
      <c r="C3662" s="230">
        <v>45937.290277777778</v>
      </c>
      <c r="D3662" s="230">
        <v>45937.290277777778</v>
      </c>
      <c r="E3662" s="230">
        <v>45937.326388888891</v>
      </c>
      <c r="F3662" s="300">
        <f t="shared" si="59"/>
        <v>3.6111111112404615E-2</v>
      </c>
      <c r="G3662" s="1" t="s">
        <v>613</v>
      </c>
      <c r="I3662" s="1" t="s">
        <v>614</v>
      </c>
      <c r="J3662" s="1" t="s">
        <v>615</v>
      </c>
      <c r="K3662" s="1" t="s">
        <v>1421</v>
      </c>
      <c r="L3662" s="1" t="s">
        <v>617</v>
      </c>
      <c r="M3662" s="241" t="s">
        <v>656</v>
      </c>
      <c r="N3662" s="28" t="s">
        <v>1324</v>
      </c>
    </row>
    <row r="3663" spans="1:14">
      <c r="A3663" s="1" t="s">
        <v>699</v>
      </c>
      <c r="B3663" s="1" t="s">
        <v>636</v>
      </c>
      <c r="C3663" s="230">
        <v>45937.290277777778</v>
      </c>
      <c r="D3663" s="230">
        <v>45937.290277777778</v>
      </c>
      <c r="E3663" s="230">
        <v>45937.326388888891</v>
      </c>
      <c r="F3663" s="300">
        <f t="shared" si="59"/>
        <v>3.6111111112404615E-2</v>
      </c>
      <c r="G3663" s="1" t="s">
        <v>613</v>
      </c>
      <c r="I3663" s="1" t="s">
        <v>614</v>
      </c>
      <c r="J3663" s="1" t="s">
        <v>615</v>
      </c>
      <c r="K3663" s="1" t="s">
        <v>1421</v>
      </c>
      <c r="L3663" s="1" t="s">
        <v>617</v>
      </c>
      <c r="M3663" s="241" t="s">
        <v>656</v>
      </c>
      <c r="N3663" s="28" t="s">
        <v>1324</v>
      </c>
    </row>
    <row r="3664" spans="1:14">
      <c r="A3664" s="1" t="s">
        <v>768</v>
      </c>
      <c r="B3664" s="1" t="s">
        <v>787</v>
      </c>
      <c r="C3664" s="230">
        <v>45937.383333333331</v>
      </c>
      <c r="D3664" s="230">
        <v>45937.383333333331</v>
      </c>
      <c r="E3664" s="230">
        <v>45938.385416666664</v>
      </c>
      <c r="F3664" s="300">
        <f t="shared" si="59"/>
        <v>1.0020833333328483</v>
      </c>
      <c r="G3664" s="1" t="s">
        <v>708</v>
      </c>
      <c r="I3664" s="1" t="s">
        <v>598</v>
      </c>
      <c r="J3664" s="1" t="s">
        <v>598</v>
      </c>
      <c r="K3664" s="1" t="s">
        <v>1422</v>
      </c>
      <c r="L3664" s="1" t="s">
        <v>627</v>
      </c>
      <c r="M3664" s="28" t="s">
        <v>710</v>
      </c>
      <c r="N3664" s="28" t="s">
        <v>1270</v>
      </c>
    </row>
    <row r="3665" spans="1:14" ht="28.9">
      <c r="A3665" s="1" t="s">
        <v>768</v>
      </c>
      <c r="B3665" s="1" t="s">
        <v>788</v>
      </c>
      <c r="C3665" s="230">
        <v>45937.383333333331</v>
      </c>
      <c r="D3665" s="230">
        <v>45937.383333333331</v>
      </c>
      <c r="E3665" s="230">
        <v>45938.385416666664</v>
      </c>
      <c r="F3665" s="300">
        <f t="shared" si="59"/>
        <v>1.0020833333328483</v>
      </c>
      <c r="G3665" s="1" t="s">
        <v>708</v>
      </c>
      <c r="I3665" s="1" t="s">
        <v>598</v>
      </c>
      <c r="J3665" s="1" t="s">
        <v>598</v>
      </c>
      <c r="K3665" s="123" t="s">
        <v>1422</v>
      </c>
      <c r="L3665" s="1" t="s">
        <v>627</v>
      </c>
      <c r="M3665" s="241" t="s">
        <v>710</v>
      </c>
      <c r="N3665" s="28" t="s">
        <v>1270</v>
      </c>
    </row>
    <row r="3666" spans="1:14" ht="28.9">
      <c r="A3666" s="1" t="s">
        <v>768</v>
      </c>
      <c r="B3666" s="1" t="s">
        <v>789</v>
      </c>
      <c r="C3666" s="230">
        <v>45937.383333333331</v>
      </c>
      <c r="D3666" s="230">
        <v>45937.383333333331</v>
      </c>
      <c r="E3666" s="230">
        <v>45938.385416666664</v>
      </c>
      <c r="F3666" s="300">
        <f t="shared" si="59"/>
        <v>1.0020833333328483</v>
      </c>
      <c r="G3666" s="1" t="s">
        <v>708</v>
      </c>
      <c r="I3666" s="1" t="s">
        <v>598</v>
      </c>
      <c r="J3666" s="1" t="s">
        <v>598</v>
      </c>
      <c r="K3666" s="123" t="s">
        <v>1422</v>
      </c>
      <c r="L3666" s="1" t="s">
        <v>627</v>
      </c>
      <c r="M3666" s="241" t="s">
        <v>710</v>
      </c>
      <c r="N3666" s="28" t="s">
        <v>1270</v>
      </c>
    </row>
    <row r="3667" spans="1:14" ht="28.9">
      <c r="A3667" s="1" t="s">
        <v>768</v>
      </c>
      <c r="B3667" s="1" t="s">
        <v>790</v>
      </c>
      <c r="C3667" s="230">
        <v>45937.383333333331</v>
      </c>
      <c r="D3667" s="230">
        <v>45937.383333333331</v>
      </c>
      <c r="E3667" s="230">
        <v>45938.385416666664</v>
      </c>
      <c r="F3667" s="300">
        <f t="shared" si="59"/>
        <v>1.0020833333328483</v>
      </c>
      <c r="G3667" s="1" t="s">
        <v>708</v>
      </c>
      <c r="I3667" s="1" t="s">
        <v>598</v>
      </c>
      <c r="J3667" s="1" t="s">
        <v>598</v>
      </c>
      <c r="K3667" s="123" t="s">
        <v>1422</v>
      </c>
      <c r="L3667" s="1" t="s">
        <v>627</v>
      </c>
      <c r="M3667" s="241" t="s">
        <v>710</v>
      </c>
      <c r="N3667" s="28" t="s">
        <v>1270</v>
      </c>
    </row>
    <row r="3668" spans="1:14" ht="28.9">
      <c r="A3668" s="1" t="s">
        <v>768</v>
      </c>
      <c r="B3668" s="1" t="s">
        <v>791</v>
      </c>
      <c r="C3668" s="230">
        <v>45937.383333333331</v>
      </c>
      <c r="D3668" s="230">
        <v>45937.383333333331</v>
      </c>
      <c r="E3668" s="230">
        <v>45938.385416666664</v>
      </c>
      <c r="F3668" s="300">
        <f t="shared" si="59"/>
        <v>1.0020833333328483</v>
      </c>
      <c r="G3668" s="1" t="s">
        <v>708</v>
      </c>
      <c r="I3668" s="1" t="s">
        <v>598</v>
      </c>
      <c r="J3668" s="1" t="s">
        <v>598</v>
      </c>
      <c r="K3668" s="123" t="s">
        <v>1422</v>
      </c>
      <c r="L3668" s="1" t="s">
        <v>627</v>
      </c>
      <c r="M3668" s="241" t="s">
        <v>710</v>
      </c>
      <c r="N3668" s="28" t="s">
        <v>1270</v>
      </c>
    </row>
    <row r="3669" spans="1:14" ht="28.9">
      <c r="A3669" s="1" t="s">
        <v>768</v>
      </c>
      <c r="B3669" s="1" t="s">
        <v>792</v>
      </c>
      <c r="C3669" s="230">
        <v>45937.383333333331</v>
      </c>
      <c r="D3669" s="230">
        <v>45937.383333333331</v>
      </c>
      <c r="E3669" s="230">
        <v>45938.385416666664</v>
      </c>
      <c r="F3669" s="300">
        <f t="shared" si="59"/>
        <v>1.0020833333328483</v>
      </c>
      <c r="G3669" s="1" t="s">
        <v>708</v>
      </c>
      <c r="I3669" s="1" t="s">
        <v>598</v>
      </c>
      <c r="J3669" s="1" t="s">
        <v>598</v>
      </c>
      <c r="K3669" s="123" t="s">
        <v>1422</v>
      </c>
      <c r="L3669" s="1" t="s">
        <v>627</v>
      </c>
      <c r="M3669" s="241" t="s">
        <v>710</v>
      </c>
      <c r="N3669" s="28" t="s">
        <v>1270</v>
      </c>
    </row>
    <row r="3670" spans="1:14">
      <c r="A3670" s="225" t="s">
        <v>1048</v>
      </c>
      <c r="B3670" s="245" t="s">
        <v>612</v>
      </c>
      <c r="C3670" s="230">
        <v>45937.39166666667</v>
      </c>
      <c r="D3670" s="230">
        <v>45937.39166666667</v>
      </c>
      <c r="E3670" s="303"/>
      <c r="F3670" s="300">
        <f t="shared" si="59"/>
        <v>-45937.39166666667</v>
      </c>
      <c r="G3670" s="1" t="s">
        <v>637</v>
      </c>
      <c r="H3670" s="225" t="s">
        <v>644</v>
      </c>
      <c r="I3670" s="1" t="s">
        <v>645</v>
      </c>
      <c r="J3670" s="1" t="s">
        <v>646</v>
      </c>
      <c r="K3670" s="1" t="s">
        <v>1423</v>
      </c>
      <c r="L3670" s="1" t="s">
        <v>957</v>
      </c>
      <c r="M3670" s="241" t="s">
        <v>618</v>
      </c>
      <c r="N3670" s="28" t="s">
        <v>1424</v>
      </c>
    </row>
    <row r="3671" spans="1:14">
      <c r="A3671" s="225" t="s">
        <v>1048</v>
      </c>
      <c r="B3671" s="245" t="s">
        <v>1425</v>
      </c>
      <c r="C3671" s="230">
        <v>45937.39166666667</v>
      </c>
      <c r="D3671" s="230">
        <v>45937.39166666667</v>
      </c>
      <c r="E3671" s="303"/>
      <c r="F3671" s="300">
        <f t="shared" si="59"/>
        <v>-45937.39166666667</v>
      </c>
      <c r="G3671" s="1" t="s">
        <v>637</v>
      </c>
      <c r="H3671" s="225" t="s">
        <v>644</v>
      </c>
      <c r="I3671" s="1" t="s">
        <v>645</v>
      </c>
      <c r="J3671" s="1" t="s">
        <v>646</v>
      </c>
      <c r="K3671" s="1" t="s">
        <v>1423</v>
      </c>
      <c r="L3671" s="1" t="s">
        <v>957</v>
      </c>
      <c r="M3671" s="241" t="s">
        <v>618</v>
      </c>
      <c r="N3671" s="28" t="s">
        <v>1424</v>
      </c>
    </row>
    <row r="3672" spans="1:14">
      <c r="A3672" s="225" t="s">
        <v>1048</v>
      </c>
      <c r="B3672" s="245" t="s">
        <v>1426</v>
      </c>
      <c r="C3672" s="230">
        <v>45937.39166666667</v>
      </c>
      <c r="D3672" s="230">
        <v>45937.39166666667</v>
      </c>
      <c r="E3672" s="303"/>
      <c r="F3672" s="300">
        <f t="shared" si="59"/>
        <v>-45937.39166666667</v>
      </c>
      <c r="G3672" s="1" t="s">
        <v>637</v>
      </c>
      <c r="H3672" s="225" t="s">
        <v>644</v>
      </c>
      <c r="I3672" s="1" t="s">
        <v>645</v>
      </c>
      <c r="J3672" s="1" t="s">
        <v>646</v>
      </c>
      <c r="K3672" s="1" t="s">
        <v>1423</v>
      </c>
      <c r="L3672" s="1" t="s">
        <v>957</v>
      </c>
      <c r="M3672" s="241" t="s">
        <v>618</v>
      </c>
      <c r="N3672" s="28" t="s">
        <v>1424</v>
      </c>
    </row>
    <row r="3673" spans="1:14">
      <c r="A3673" s="225" t="s">
        <v>1048</v>
      </c>
      <c r="B3673" s="245" t="s">
        <v>651</v>
      </c>
      <c r="C3673" s="230">
        <v>45937.39166666667</v>
      </c>
      <c r="D3673" s="230">
        <v>45937.39166666667</v>
      </c>
      <c r="E3673" s="303"/>
      <c r="F3673" s="300">
        <f t="shared" si="59"/>
        <v>-45937.39166666667</v>
      </c>
      <c r="G3673" s="1" t="s">
        <v>637</v>
      </c>
      <c r="H3673" s="225" t="s">
        <v>644</v>
      </c>
      <c r="I3673" s="1" t="s">
        <v>645</v>
      </c>
      <c r="J3673" s="1" t="s">
        <v>646</v>
      </c>
      <c r="K3673" s="1" t="s">
        <v>1423</v>
      </c>
      <c r="L3673" s="1" t="s">
        <v>957</v>
      </c>
      <c r="M3673" s="241" t="s">
        <v>618</v>
      </c>
      <c r="N3673" s="28" t="s">
        <v>1424</v>
      </c>
    </row>
    <row r="3674" spans="1:14">
      <c r="A3674" s="225" t="s">
        <v>862</v>
      </c>
      <c r="B3674" s="245" t="s">
        <v>612</v>
      </c>
      <c r="C3674" s="230">
        <v>45937.463888888888</v>
      </c>
      <c r="D3674" s="230">
        <v>45937.463888888888</v>
      </c>
      <c r="E3674" s="230">
        <v>45937.468055555553</v>
      </c>
      <c r="F3674" s="300">
        <f t="shared" si="59"/>
        <v>4.166666665696539E-3</v>
      </c>
      <c r="G3674" s="1" t="s">
        <v>613</v>
      </c>
      <c r="I3674" s="1" t="s">
        <v>614</v>
      </c>
      <c r="J3674" s="1" t="s">
        <v>615</v>
      </c>
      <c r="K3674" s="1" t="s">
        <v>1361</v>
      </c>
      <c r="L3674" s="1" t="s">
        <v>617</v>
      </c>
      <c r="M3674" s="241" t="s">
        <v>656</v>
      </c>
      <c r="N3674" s="28" t="s">
        <v>1342</v>
      </c>
    </row>
    <row r="3675" spans="1:14">
      <c r="A3675" s="225" t="s">
        <v>870</v>
      </c>
      <c r="B3675" s="245" t="s">
        <v>612</v>
      </c>
      <c r="C3675" s="230">
        <v>45937.463888888888</v>
      </c>
      <c r="D3675" s="230">
        <v>45937.463888888888</v>
      </c>
      <c r="E3675" s="230">
        <v>45937.468055555553</v>
      </c>
      <c r="F3675" s="300">
        <f t="shared" si="59"/>
        <v>4.166666665696539E-3</v>
      </c>
      <c r="G3675" s="1" t="s">
        <v>613</v>
      </c>
      <c r="I3675" s="1" t="s">
        <v>614</v>
      </c>
      <c r="J3675" s="1" t="s">
        <v>615</v>
      </c>
      <c r="K3675" s="1" t="s">
        <v>1361</v>
      </c>
      <c r="L3675" s="1" t="s">
        <v>617</v>
      </c>
      <c r="M3675" s="241" t="s">
        <v>656</v>
      </c>
      <c r="N3675" s="28" t="s">
        <v>1342</v>
      </c>
    </row>
    <row r="3676" spans="1:14">
      <c r="A3676" s="225" t="s">
        <v>643</v>
      </c>
      <c r="B3676" s="245" t="s">
        <v>612</v>
      </c>
      <c r="C3676" s="230">
        <v>45937.463888888888</v>
      </c>
      <c r="D3676" s="230">
        <v>45937.463888888888</v>
      </c>
      <c r="E3676" s="230">
        <v>45937.468055555553</v>
      </c>
      <c r="F3676" s="300">
        <f t="shared" si="59"/>
        <v>4.166666665696539E-3</v>
      </c>
      <c r="G3676" s="1" t="s">
        <v>613</v>
      </c>
      <c r="I3676" s="1" t="s">
        <v>614</v>
      </c>
      <c r="J3676" s="1" t="s">
        <v>615</v>
      </c>
      <c r="K3676" s="1" t="s">
        <v>1361</v>
      </c>
      <c r="L3676" s="1" t="s">
        <v>617</v>
      </c>
      <c r="M3676" s="241" t="s">
        <v>656</v>
      </c>
      <c r="N3676" s="28" t="s">
        <v>1342</v>
      </c>
    </row>
    <row r="3677" spans="1:14">
      <c r="A3677" s="225" t="s">
        <v>759</v>
      </c>
      <c r="B3677" s="245" t="s">
        <v>612</v>
      </c>
      <c r="C3677" s="230">
        <v>45937.463888888888</v>
      </c>
      <c r="D3677" s="230">
        <v>45937.463888888888</v>
      </c>
      <c r="E3677" s="230">
        <v>45937.468055555553</v>
      </c>
      <c r="F3677" s="300">
        <f t="shared" si="59"/>
        <v>4.166666665696539E-3</v>
      </c>
      <c r="G3677" s="1" t="s">
        <v>613</v>
      </c>
      <c r="I3677" s="1" t="s">
        <v>614</v>
      </c>
      <c r="J3677" s="1" t="s">
        <v>615</v>
      </c>
      <c r="K3677" s="1" t="s">
        <v>1361</v>
      </c>
      <c r="L3677" s="1" t="s">
        <v>617</v>
      </c>
      <c r="M3677" s="241" t="s">
        <v>656</v>
      </c>
      <c r="N3677" s="28" t="s">
        <v>1342</v>
      </c>
    </row>
    <row r="3678" spans="1:14">
      <c r="A3678" s="225" t="s">
        <v>850</v>
      </c>
      <c r="B3678" s="245" t="s">
        <v>612</v>
      </c>
      <c r="C3678" s="230">
        <v>45937.463888888888</v>
      </c>
      <c r="D3678" s="230">
        <v>45937.463888888888</v>
      </c>
      <c r="E3678" s="230">
        <v>45937.468055555553</v>
      </c>
      <c r="F3678" s="300">
        <f t="shared" si="59"/>
        <v>4.166666665696539E-3</v>
      </c>
      <c r="G3678" s="1" t="s">
        <v>613</v>
      </c>
      <c r="I3678" s="1" t="s">
        <v>614</v>
      </c>
      <c r="J3678" s="1" t="s">
        <v>615</v>
      </c>
      <c r="K3678" s="1" t="s">
        <v>1361</v>
      </c>
      <c r="L3678" s="1" t="s">
        <v>617</v>
      </c>
      <c r="M3678" s="241" t="s">
        <v>656</v>
      </c>
      <c r="N3678" s="28" t="s">
        <v>1342</v>
      </c>
    </row>
    <row r="3679" spans="1:14" ht="57.6">
      <c r="A3679" s="1" t="s">
        <v>1204</v>
      </c>
      <c r="B3679" s="1" t="s">
        <v>651</v>
      </c>
      <c r="C3679" s="230">
        <v>45937.53125</v>
      </c>
      <c r="D3679" s="230">
        <v>45937.53125</v>
      </c>
      <c r="E3679" s="230">
        <v>45937.680555555555</v>
      </c>
      <c r="F3679" s="300">
        <f t="shared" si="59"/>
        <v>0.14930555555474712</v>
      </c>
      <c r="G3679" s="1" t="s">
        <v>613</v>
      </c>
      <c r="I3679" s="1" t="s">
        <v>598</v>
      </c>
      <c r="J3679" s="1" t="s">
        <v>598</v>
      </c>
      <c r="K3679" s="246" t="s">
        <v>1427</v>
      </c>
      <c r="L3679" s="1" t="s">
        <v>1376</v>
      </c>
      <c r="M3679" s="241" t="s">
        <v>618</v>
      </c>
      <c r="N3679" s="304" t="s">
        <v>1428</v>
      </c>
    </row>
    <row r="3680" spans="1:14" ht="57.6">
      <c r="A3680" s="1" t="s">
        <v>1204</v>
      </c>
      <c r="B3680" s="1" t="s">
        <v>658</v>
      </c>
      <c r="C3680" s="230">
        <v>45937.53125</v>
      </c>
      <c r="D3680" s="230">
        <v>45937.53125</v>
      </c>
      <c r="E3680" s="230">
        <v>45937.680555555555</v>
      </c>
      <c r="F3680" s="300">
        <f t="shared" si="59"/>
        <v>0.14930555555474712</v>
      </c>
      <c r="G3680" s="1" t="s">
        <v>613</v>
      </c>
      <c r="I3680" s="1" t="s">
        <v>598</v>
      </c>
      <c r="J3680" s="1" t="s">
        <v>598</v>
      </c>
      <c r="K3680" s="246" t="s">
        <v>1427</v>
      </c>
      <c r="L3680" s="1" t="s">
        <v>1376</v>
      </c>
      <c r="M3680" s="241" t="s">
        <v>618</v>
      </c>
      <c r="N3680" s="304" t="s">
        <v>1428</v>
      </c>
    </row>
    <row r="3681" spans="1:14" ht="57.6">
      <c r="A3681" s="1" t="s">
        <v>1204</v>
      </c>
      <c r="B3681" s="1" t="s">
        <v>622</v>
      </c>
      <c r="C3681" s="230">
        <v>45937.53125</v>
      </c>
      <c r="D3681" s="230">
        <v>45937.53125</v>
      </c>
      <c r="E3681" s="230">
        <v>45937.680555555555</v>
      </c>
      <c r="F3681" s="300">
        <f t="shared" si="59"/>
        <v>0.14930555555474712</v>
      </c>
      <c r="G3681" s="1" t="s">
        <v>613</v>
      </c>
      <c r="I3681" s="1" t="s">
        <v>598</v>
      </c>
      <c r="J3681" s="1" t="s">
        <v>598</v>
      </c>
      <c r="K3681" s="246" t="s">
        <v>1427</v>
      </c>
      <c r="L3681" s="1" t="s">
        <v>1376</v>
      </c>
      <c r="M3681" s="241" t="s">
        <v>618</v>
      </c>
      <c r="N3681" s="304" t="s">
        <v>1428</v>
      </c>
    </row>
    <row r="3682" spans="1:14" ht="57.6">
      <c r="A3682" s="1" t="s">
        <v>1204</v>
      </c>
      <c r="B3682" s="1" t="s">
        <v>612</v>
      </c>
      <c r="C3682" s="230">
        <v>45937.53125</v>
      </c>
      <c r="D3682" s="230">
        <v>45937.53125</v>
      </c>
      <c r="E3682" s="230">
        <v>45937.680555555555</v>
      </c>
      <c r="F3682" s="300">
        <f t="shared" si="59"/>
        <v>0.14930555555474712</v>
      </c>
      <c r="G3682" s="1" t="s">
        <v>613</v>
      </c>
      <c r="I3682" s="1" t="s">
        <v>598</v>
      </c>
      <c r="J3682" s="1" t="s">
        <v>598</v>
      </c>
      <c r="K3682" s="246" t="s">
        <v>1427</v>
      </c>
      <c r="L3682" s="1" t="s">
        <v>1376</v>
      </c>
      <c r="M3682" s="241" t="s">
        <v>618</v>
      </c>
      <c r="N3682" s="304" t="s">
        <v>1428</v>
      </c>
    </row>
    <row r="3683" spans="1:14">
      <c r="A3683" s="225" t="s">
        <v>706</v>
      </c>
      <c r="B3683" s="227" t="s">
        <v>716</v>
      </c>
      <c r="C3683" s="230">
        <v>45937.585416666669</v>
      </c>
      <c r="D3683" s="230">
        <v>45937.585416666669</v>
      </c>
      <c r="E3683" s="230">
        <v>45937.618750000001</v>
      </c>
      <c r="F3683" s="300">
        <f t="shared" si="59"/>
        <v>3.3333333332848269E-2</v>
      </c>
      <c r="G3683" s="1" t="s">
        <v>613</v>
      </c>
      <c r="I3683" s="1" t="s">
        <v>750</v>
      </c>
      <c r="J3683" s="1" t="s">
        <v>275</v>
      </c>
      <c r="K3683" s="1" t="s">
        <v>1429</v>
      </c>
      <c r="L3683" s="1" t="s">
        <v>1089</v>
      </c>
      <c r="M3683" s="241" t="s">
        <v>618</v>
      </c>
      <c r="N3683" s="28" t="s">
        <v>1430</v>
      </c>
    </row>
    <row r="3684" spans="1:14">
      <c r="A3684" s="225" t="s">
        <v>706</v>
      </c>
      <c r="B3684" s="227" t="s">
        <v>715</v>
      </c>
      <c r="C3684" s="230">
        <v>45937.585416666669</v>
      </c>
      <c r="D3684" s="230">
        <v>45937.585416666669</v>
      </c>
      <c r="E3684" s="230">
        <v>45937.618750000001</v>
      </c>
      <c r="F3684" s="300">
        <f t="shared" si="59"/>
        <v>3.3333333332848269E-2</v>
      </c>
      <c r="G3684" s="1" t="s">
        <v>613</v>
      </c>
      <c r="I3684" s="1" t="s">
        <v>750</v>
      </c>
      <c r="J3684" s="1" t="s">
        <v>275</v>
      </c>
      <c r="K3684" s="1" t="s">
        <v>1429</v>
      </c>
      <c r="L3684" s="1" t="s">
        <v>1089</v>
      </c>
      <c r="M3684" s="241" t="s">
        <v>618</v>
      </c>
      <c r="N3684" s="28" t="s">
        <v>1430</v>
      </c>
    </row>
    <row r="3685" spans="1:14">
      <c r="A3685" s="225" t="s">
        <v>706</v>
      </c>
      <c r="B3685" s="222" t="s">
        <v>714</v>
      </c>
      <c r="C3685" s="230">
        <v>45937.585416666669</v>
      </c>
      <c r="D3685" s="230">
        <v>45937.585416666669</v>
      </c>
      <c r="E3685" s="230">
        <v>45937.618750000001</v>
      </c>
      <c r="F3685" s="300">
        <f t="shared" si="59"/>
        <v>3.3333333332848269E-2</v>
      </c>
      <c r="G3685" s="1" t="s">
        <v>613</v>
      </c>
      <c r="I3685" s="1" t="s">
        <v>750</v>
      </c>
      <c r="J3685" s="1" t="s">
        <v>275</v>
      </c>
      <c r="K3685" s="1" t="s">
        <v>1429</v>
      </c>
      <c r="L3685" s="1" t="s">
        <v>1089</v>
      </c>
      <c r="M3685" s="241" t="s">
        <v>618</v>
      </c>
      <c r="N3685" s="28" t="s">
        <v>1430</v>
      </c>
    </row>
    <row r="3686" spans="1:14">
      <c r="A3686" s="1" t="s">
        <v>1261</v>
      </c>
      <c r="B3686" s="1" t="s">
        <v>651</v>
      </c>
      <c r="C3686" s="230">
        <v>45937.840277777781</v>
      </c>
      <c r="D3686" s="230">
        <v>45937.840277777781</v>
      </c>
      <c r="E3686" s="230">
        <v>45938.284722222219</v>
      </c>
      <c r="F3686" s="300">
        <f t="shared" si="59"/>
        <v>0.44444444443797693</v>
      </c>
      <c r="G3686" s="1" t="s">
        <v>613</v>
      </c>
      <c r="I3686" s="1" t="s">
        <v>614</v>
      </c>
      <c r="J3686" s="1" t="s">
        <v>615</v>
      </c>
      <c r="K3686" s="1" t="s">
        <v>1431</v>
      </c>
      <c r="L3686" s="1" t="s">
        <v>617</v>
      </c>
      <c r="M3686" s="241" t="s">
        <v>656</v>
      </c>
      <c r="N3686" s="28" t="s">
        <v>1342</v>
      </c>
    </row>
    <row r="3687" spans="1:14">
      <c r="A3687" s="1" t="s">
        <v>1261</v>
      </c>
      <c r="B3687" s="1" t="s">
        <v>658</v>
      </c>
      <c r="C3687" s="230">
        <v>45937.840277777781</v>
      </c>
      <c r="D3687" s="230">
        <v>45937.840277777781</v>
      </c>
      <c r="E3687" s="230">
        <v>45938.284722222219</v>
      </c>
      <c r="F3687" s="300">
        <f t="shared" si="59"/>
        <v>0.44444444443797693</v>
      </c>
      <c r="G3687" s="1" t="s">
        <v>613</v>
      </c>
      <c r="I3687" s="1" t="s">
        <v>614</v>
      </c>
      <c r="J3687" s="1" t="s">
        <v>615</v>
      </c>
      <c r="K3687" s="1" t="s">
        <v>1431</v>
      </c>
      <c r="L3687" s="1" t="s">
        <v>617</v>
      </c>
      <c r="M3687" s="241" t="s">
        <v>656</v>
      </c>
      <c r="N3687" s="28" t="s">
        <v>1342</v>
      </c>
    </row>
    <row r="3688" spans="1:14">
      <c r="A3688" s="1" t="s">
        <v>1261</v>
      </c>
      <c r="B3688" s="1" t="s">
        <v>622</v>
      </c>
      <c r="C3688" s="230">
        <v>45937.840277777781</v>
      </c>
      <c r="D3688" s="230">
        <v>45937.840277777781</v>
      </c>
      <c r="E3688" s="230">
        <v>45938.284722222219</v>
      </c>
      <c r="F3688" s="300">
        <f t="shared" si="59"/>
        <v>0.44444444443797693</v>
      </c>
      <c r="G3688" s="1" t="s">
        <v>613</v>
      </c>
      <c r="I3688" s="1" t="s">
        <v>614</v>
      </c>
      <c r="J3688" s="1" t="s">
        <v>615</v>
      </c>
      <c r="K3688" s="1" t="s">
        <v>1431</v>
      </c>
      <c r="L3688" s="1" t="s">
        <v>617</v>
      </c>
      <c r="M3688" s="241" t="s">
        <v>656</v>
      </c>
      <c r="N3688" s="28" t="s">
        <v>1342</v>
      </c>
    </row>
    <row r="3689" spans="1:14">
      <c r="A3689" s="1" t="s">
        <v>1261</v>
      </c>
      <c r="B3689" s="1" t="s">
        <v>659</v>
      </c>
      <c r="C3689" s="230">
        <v>45937.840277777781</v>
      </c>
      <c r="D3689" s="230">
        <v>45937.840277777781</v>
      </c>
      <c r="E3689" s="230">
        <v>45938.284722222219</v>
      </c>
      <c r="F3689" s="300">
        <f t="shared" si="59"/>
        <v>0.44444444443797693</v>
      </c>
      <c r="G3689" s="1" t="s">
        <v>613</v>
      </c>
      <c r="I3689" s="1" t="s">
        <v>614</v>
      </c>
      <c r="J3689" s="1" t="s">
        <v>615</v>
      </c>
      <c r="K3689" s="1" t="s">
        <v>1431</v>
      </c>
      <c r="L3689" s="1" t="s">
        <v>617</v>
      </c>
      <c r="M3689" s="241" t="s">
        <v>656</v>
      </c>
      <c r="N3689" s="28" t="s">
        <v>1342</v>
      </c>
    </row>
    <row r="3690" spans="1:14">
      <c r="A3690" s="1" t="s">
        <v>1263</v>
      </c>
      <c r="B3690" s="1" t="s">
        <v>651</v>
      </c>
      <c r="C3690" s="230">
        <v>45937.840277777781</v>
      </c>
      <c r="D3690" s="230">
        <v>45937.840277777781</v>
      </c>
      <c r="E3690" s="230">
        <v>45938.284722222219</v>
      </c>
      <c r="F3690" s="300">
        <f t="shared" si="59"/>
        <v>0.44444444443797693</v>
      </c>
      <c r="G3690" s="1" t="s">
        <v>613</v>
      </c>
      <c r="I3690" s="1" t="s">
        <v>614</v>
      </c>
      <c r="J3690" s="1" t="s">
        <v>615</v>
      </c>
      <c r="K3690" s="1" t="s">
        <v>1431</v>
      </c>
      <c r="L3690" s="1" t="s">
        <v>617</v>
      </c>
      <c r="M3690" s="241" t="s">
        <v>656</v>
      </c>
      <c r="N3690" s="28" t="s">
        <v>1342</v>
      </c>
    </row>
    <row r="3691" spans="1:14">
      <c r="A3691" s="1" t="s">
        <v>1263</v>
      </c>
      <c r="B3691" s="1" t="s">
        <v>658</v>
      </c>
      <c r="C3691" s="230">
        <v>45937.840277777781</v>
      </c>
      <c r="D3691" s="230">
        <v>45937.840277777781</v>
      </c>
      <c r="E3691" s="230">
        <v>45938.284722222219</v>
      </c>
      <c r="F3691" s="300">
        <f t="shared" si="59"/>
        <v>0.44444444443797693</v>
      </c>
      <c r="G3691" s="1" t="s">
        <v>613</v>
      </c>
      <c r="I3691" s="1" t="s">
        <v>614</v>
      </c>
      <c r="J3691" s="1" t="s">
        <v>615</v>
      </c>
      <c r="K3691" s="1" t="s">
        <v>1431</v>
      </c>
      <c r="L3691" s="1" t="s">
        <v>617</v>
      </c>
      <c r="M3691" s="241" t="s">
        <v>656</v>
      </c>
      <c r="N3691" s="28" t="s">
        <v>1342</v>
      </c>
    </row>
    <row r="3692" spans="1:14">
      <c r="A3692" s="1" t="s">
        <v>1263</v>
      </c>
      <c r="B3692" s="1" t="s">
        <v>622</v>
      </c>
      <c r="C3692" s="230">
        <v>45937.840277777781</v>
      </c>
      <c r="D3692" s="230">
        <v>45937.840277777781</v>
      </c>
      <c r="E3692" s="230">
        <v>45938.284722222219</v>
      </c>
      <c r="F3692" s="300">
        <f t="shared" si="59"/>
        <v>0.44444444443797693</v>
      </c>
      <c r="G3692" s="1" t="s">
        <v>613</v>
      </c>
      <c r="I3692" s="1" t="s">
        <v>614</v>
      </c>
      <c r="J3692" s="1" t="s">
        <v>615</v>
      </c>
      <c r="K3692" s="1" t="s">
        <v>1431</v>
      </c>
      <c r="L3692" s="1" t="s">
        <v>617</v>
      </c>
      <c r="M3692" s="241" t="s">
        <v>656</v>
      </c>
      <c r="N3692" s="28" t="s">
        <v>1342</v>
      </c>
    </row>
    <row r="3693" spans="1:14">
      <c r="A3693" s="1" t="s">
        <v>1263</v>
      </c>
      <c r="B3693" s="1" t="s">
        <v>659</v>
      </c>
      <c r="C3693" s="230">
        <v>45937.840277777781</v>
      </c>
      <c r="D3693" s="230">
        <v>45937.840277777781</v>
      </c>
      <c r="E3693" s="230">
        <v>45938.284722222219</v>
      </c>
      <c r="F3693" s="300">
        <f t="shared" si="59"/>
        <v>0.44444444443797693</v>
      </c>
      <c r="G3693" s="1" t="s">
        <v>613</v>
      </c>
      <c r="I3693" s="1" t="s">
        <v>614</v>
      </c>
      <c r="J3693" s="1" t="s">
        <v>615</v>
      </c>
      <c r="K3693" s="1" t="s">
        <v>1431</v>
      </c>
      <c r="L3693" s="1" t="s">
        <v>617</v>
      </c>
      <c r="M3693" s="241" t="s">
        <v>656</v>
      </c>
      <c r="N3693" s="28" t="s">
        <v>1342</v>
      </c>
    </row>
    <row r="3694" spans="1:14">
      <c r="A3694" s="1" t="s">
        <v>816</v>
      </c>
      <c r="B3694" s="1" t="s">
        <v>612</v>
      </c>
      <c r="C3694" s="230">
        <v>45937.840277777781</v>
      </c>
      <c r="D3694" s="230">
        <v>45937.840277777781</v>
      </c>
      <c r="E3694" s="230">
        <v>45938.284722222219</v>
      </c>
      <c r="F3694" s="300">
        <f t="shared" ref="F3694:F3757" si="60">E3694-D3694</f>
        <v>0.44444444443797693</v>
      </c>
      <c r="G3694" s="1" t="s">
        <v>613</v>
      </c>
      <c r="I3694" s="1" t="s">
        <v>614</v>
      </c>
      <c r="J3694" s="1" t="s">
        <v>615</v>
      </c>
      <c r="K3694" s="1" t="s">
        <v>1431</v>
      </c>
      <c r="L3694" s="1" t="s">
        <v>617</v>
      </c>
      <c r="M3694" s="241" t="s">
        <v>656</v>
      </c>
      <c r="N3694" s="28" t="s">
        <v>1342</v>
      </c>
    </row>
    <row r="3695" spans="1:14">
      <c r="A3695" s="1" t="s">
        <v>816</v>
      </c>
      <c r="B3695" s="1" t="s">
        <v>658</v>
      </c>
      <c r="C3695" s="230">
        <v>45937.840277777781</v>
      </c>
      <c r="D3695" s="230">
        <v>45937.840277777781</v>
      </c>
      <c r="E3695" s="230">
        <v>45938.284722222219</v>
      </c>
      <c r="F3695" s="300">
        <f t="shared" si="60"/>
        <v>0.44444444443797693</v>
      </c>
      <c r="G3695" s="1" t="s">
        <v>613</v>
      </c>
      <c r="I3695" s="1" t="s">
        <v>614</v>
      </c>
      <c r="J3695" s="1" t="s">
        <v>615</v>
      </c>
      <c r="K3695" s="1" t="s">
        <v>1431</v>
      </c>
      <c r="L3695" s="1" t="s">
        <v>617</v>
      </c>
      <c r="M3695" s="241" t="s">
        <v>656</v>
      </c>
      <c r="N3695" s="28" t="s">
        <v>1342</v>
      </c>
    </row>
    <row r="3696" spans="1:14">
      <c r="A3696" s="1" t="s">
        <v>816</v>
      </c>
      <c r="B3696" s="1" t="s">
        <v>622</v>
      </c>
      <c r="C3696" s="230">
        <v>45937.840277777781</v>
      </c>
      <c r="D3696" s="230">
        <v>45937.840277777781</v>
      </c>
      <c r="E3696" s="230">
        <v>45938.284722222219</v>
      </c>
      <c r="F3696" s="300">
        <f t="shared" si="60"/>
        <v>0.44444444443797693</v>
      </c>
      <c r="G3696" s="1" t="s">
        <v>613</v>
      </c>
      <c r="I3696" s="1" t="s">
        <v>614</v>
      </c>
      <c r="J3696" s="1" t="s">
        <v>615</v>
      </c>
      <c r="K3696" s="1" t="s">
        <v>1431</v>
      </c>
      <c r="L3696" s="1" t="s">
        <v>617</v>
      </c>
      <c r="M3696" s="241" t="s">
        <v>656</v>
      </c>
      <c r="N3696" s="28" t="s">
        <v>1342</v>
      </c>
    </row>
    <row r="3697" spans="1:14">
      <c r="A3697" s="1" t="s">
        <v>816</v>
      </c>
      <c r="B3697" s="1" t="s">
        <v>659</v>
      </c>
      <c r="C3697" s="230">
        <v>45937.840277777781</v>
      </c>
      <c r="D3697" s="230">
        <v>45937.840277777781</v>
      </c>
      <c r="E3697" s="230">
        <v>45938.284722222219</v>
      </c>
      <c r="F3697" s="300">
        <f t="shared" si="60"/>
        <v>0.44444444443797693</v>
      </c>
      <c r="G3697" s="1" t="s">
        <v>613</v>
      </c>
      <c r="I3697" s="1" t="s">
        <v>614</v>
      </c>
      <c r="J3697" s="1" t="s">
        <v>615</v>
      </c>
      <c r="K3697" s="1" t="s">
        <v>1431</v>
      </c>
      <c r="L3697" s="1" t="s">
        <v>617</v>
      </c>
      <c r="M3697" s="241" t="s">
        <v>656</v>
      </c>
      <c r="N3697" s="28" t="s">
        <v>1342</v>
      </c>
    </row>
    <row r="3698" spans="1:14">
      <c r="A3698" s="1" t="s">
        <v>1200</v>
      </c>
      <c r="B3698" s="1" t="s">
        <v>651</v>
      </c>
      <c r="C3698" s="230">
        <v>45937.840277777781</v>
      </c>
      <c r="D3698" s="230">
        <v>45937.840277777781</v>
      </c>
      <c r="E3698" s="230">
        <v>45938.284722222219</v>
      </c>
      <c r="F3698" s="300">
        <f t="shared" si="60"/>
        <v>0.44444444443797693</v>
      </c>
      <c r="G3698" s="1" t="s">
        <v>613</v>
      </c>
      <c r="I3698" s="1" t="s">
        <v>614</v>
      </c>
      <c r="J3698" s="1" t="s">
        <v>615</v>
      </c>
      <c r="K3698" s="1" t="s">
        <v>1431</v>
      </c>
      <c r="L3698" s="1" t="s">
        <v>617</v>
      </c>
      <c r="M3698" s="241" t="s">
        <v>656</v>
      </c>
      <c r="N3698" s="28" t="s">
        <v>1342</v>
      </c>
    </row>
    <row r="3699" spans="1:14">
      <c r="A3699" s="1" t="s">
        <v>1200</v>
      </c>
      <c r="B3699" s="1" t="s">
        <v>658</v>
      </c>
      <c r="C3699" s="230">
        <v>45937.840277777781</v>
      </c>
      <c r="D3699" s="230">
        <v>45937.840277777781</v>
      </c>
      <c r="E3699" s="230">
        <v>45938.284722222219</v>
      </c>
      <c r="F3699" s="300">
        <f t="shared" si="60"/>
        <v>0.44444444443797693</v>
      </c>
      <c r="G3699" s="1" t="s">
        <v>613</v>
      </c>
      <c r="I3699" s="1" t="s">
        <v>614</v>
      </c>
      <c r="J3699" s="1" t="s">
        <v>615</v>
      </c>
      <c r="K3699" s="1" t="s">
        <v>1431</v>
      </c>
      <c r="L3699" s="1" t="s">
        <v>617</v>
      </c>
      <c r="M3699" s="241" t="s">
        <v>656</v>
      </c>
      <c r="N3699" s="28" t="s">
        <v>1342</v>
      </c>
    </row>
    <row r="3700" spans="1:14">
      <c r="A3700" s="1" t="s">
        <v>1200</v>
      </c>
      <c r="B3700" s="1" t="s">
        <v>622</v>
      </c>
      <c r="C3700" s="230">
        <v>45937.840277777781</v>
      </c>
      <c r="D3700" s="230">
        <v>45937.840277777781</v>
      </c>
      <c r="E3700" s="230">
        <v>45938.284722222219</v>
      </c>
      <c r="F3700" s="300">
        <f t="shared" si="60"/>
        <v>0.44444444443797693</v>
      </c>
      <c r="G3700" s="1" t="s">
        <v>613</v>
      </c>
      <c r="I3700" s="1" t="s">
        <v>614</v>
      </c>
      <c r="J3700" s="1" t="s">
        <v>615</v>
      </c>
      <c r="K3700" s="1" t="s">
        <v>1431</v>
      </c>
      <c r="L3700" s="1" t="s">
        <v>617</v>
      </c>
      <c r="M3700" s="241" t="s">
        <v>656</v>
      </c>
      <c r="N3700" s="28" t="s">
        <v>1342</v>
      </c>
    </row>
    <row r="3701" spans="1:14">
      <c r="A3701" s="1" t="s">
        <v>1200</v>
      </c>
      <c r="B3701" s="1" t="s">
        <v>659</v>
      </c>
      <c r="C3701" s="230">
        <v>45937.840277777781</v>
      </c>
      <c r="D3701" s="230">
        <v>45937.840277777781</v>
      </c>
      <c r="E3701" s="230">
        <v>45938.284722222219</v>
      </c>
      <c r="F3701" s="300">
        <f t="shared" si="60"/>
        <v>0.44444444443797693</v>
      </c>
      <c r="G3701" s="1" t="s">
        <v>613</v>
      </c>
      <c r="I3701" s="1" t="s">
        <v>614</v>
      </c>
      <c r="J3701" s="1" t="s">
        <v>615</v>
      </c>
      <c r="K3701" s="1" t="s">
        <v>1431</v>
      </c>
      <c r="L3701" s="1" t="s">
        <v>617</v>
      </c>
      <c r="M3701" s="241" t="s">
        <v>656</v>
      </c>
      <c r="N3701" s="28" t="s">
        <v>1342</v>
      </c>
    </row>
    <row r="3702" spans="1:14">
      <c r="A3702" s="1" t="s">
        <v>1204</v>
      </c>
      <c r="B3702" s="1" t="s">
        <v>651</v>
      </c>
      <c r="C3702" s="230">
        <v>45937.840277777781</v>
      </c>
      <c r="D3702" s="230">
        <v>45937.840277777781</v>
      </c>
      <c r="E3702" s="230">
        <v>45938.284722222219</v>
      </c>
      <c r="F3702" s="300">
        <f t="shared" si="60"/>
        <v>0.44444444443797693</v>
      </c>
      <c r="G3702" s="1" t="s">
        <v>613</v>
      </c>
      <c r="I3702" s="1" t="s">
        <v>614</v>
      </c>
      <c r="J3702" s="1" t="s">
        <v>615</v>
      </c>
      <c r="K3702" s="1" t="s">
        <v>1431</v>
      </c>
      <c r="L3702" s="1" t="s">
        <v>617</v>
      </c>
      <c r="M3702" s="241" t="s">
        <v>656</v>
      </c>
      <c r="N3702" s="28" t="s">
        <v>1342</v>
      </c>
    </row>
    <row r="3703" spans="1:14">
      <c r="A3703" s="1" t="s">
        <v>1204</v>
      </c>
      <c r="B3703" s="1" t="s">
        <v>658</v>
      </c>
      <c r="C3703" s="230">
        <v>45937.840277777781</v>
      </c>
      <c r="D3703" s="230">
        <v>45937.840277777781</v>
      </c>
      <c r="E3703" s="230">
        <v>45938.284722222219</v>
      </c>
      <c r="F3703" s="300">
        <f t="shared" si="60"/>
        <v>0.44444444443797693</v>
      </c>
      <c r="G3703" s="1" t="s">
        <v>613</v>
      </c>
      <c r="I3703" s="1" t="s">
        <v>614</v>
      </c>
      <c r="J3703" s="1" t="s">
        <v>615</v>
      </c>
      <c r="K3703" s="1" t="s">
        <v>1431</v>
      </c>
      <c r="L3703" s="1" t="s">
        <v>617</v>
      </c>
      <c r="M3703" s="241" t="s">
        <v>656</v>
      </c>
      <c r="N3703" s="28" t="s">
        <v>1342</v>
      </c>
    </row>
    <row r="3704" spans="1:14">
      <c r="A3704" s="1" t="s">
        <v>1204</v>
      </c>
      <c r="B3704" s="1" t="s">
        <v>622</v>
      </c>
      <c r="C3704" s="230">
        <v>45937.840277777781</v>
      </c>
      <c r="D3704" s="230">
        <v>45937.840277777781</v>
      </c>
      <c r="E3704" s="230">
        <v>45938.284722222219</v>
      </c>
      <c r="F3704" s="300">
        <f t="shared" si="60"/>
        <v>0.44444444443797693</v>
      </c>
      <c r="G3704" s="1" t="s">
        <v>613</v>
      </c>
      <c r="I3704" s="1" t="s">
        <v>614</v>
      </c>
      <c r="J3704" s="1" t="s">
        <v>615</v>
      </c>
      <c r="K3704" s="1" t="s">
        <v>1431</v>
      </c>
      <c r="L3704" s="1" t="s">
        <v>617</v>
      </c>
      <c r="M3704" s="241" t="s">
        <v>656</v>
      </c>
      <c r="N3704" s="28" t="s">
        <v>1342</v>
      </c>
    </row>
    <row r="3705" spans="1:14">
      <c r="A3705" s="1" t="s">
        <v>1204</v>
      </c>
      <c r="B3705" s="1" t="s">
        <v>612</v>
      </c>
      <c r="C3705" s="230">
        <v>45937.840277777781</v>
      </c>
      <c r="D3705" s="230">
        <v>45937.840277777781</v>
      </c>
      <c r="E3705" s="230">
        <v>45938.284722222219</v>
      </c>
      <c r="F3705" s="300">
        <f t="shared" si="60"/>
        <v>0.44444444443797693</v>
      </c>
      <c r="G3705" s="1" t="s">
        <v>613</v>
      </c>
      <c r="I3705" s="1" t="s">
        <v>614</v>
      </c>
      <c r="J3705" s="1" t="s">
        <v>615</v>
      </c>
      <c r="K3705" s="1" t="s">
        <v>1431</v>
      </c>
      <c r="L3705" s="1" t="s">
        <v>617</v>
      </c>
      <c r="M3705" s="241" t="s">
        <v>656</v>
      </c>
      <c r="N3705" s="28" t="s">
        <v>1342</v>
      </c>
    </row>
    <row r="3706" spans="1:14">
      <c r="A3706" s="1" t="s">
        <v>844</v>
      </c>
      <c r="B3706" s="1" t="s">
        <v>833</v>
      </c>
      <c r="C3706" s="230">
        <v>45938.348611111112</v>
      </c>
      <c r="D3706" s="230">
        <v>45938.348611111112</v>
      </c>
      <c r="E3706" s="230">
        <v>45946.513888888891</v>
      </c>
      <c r="F3706" s="300">
        <f t="shared" si="60"/>
        <v>8.1652777777781012</v>
      </c>
      <c r="G3706" s="1" t="s">
        <v>613</v>
      </c>
      <c r="I3706" s="1" t="s">
        <v>750</v>
      </c>
      <c r="J3706" s="1" t="s">
        <v>275</v>
      </c>
      <c r="K3706" s="1" t="s">
        <v>1432</v>
      </c>
      <c r="L3706" s="1" t="s">
        <v>1089</v>
      </c>
      <c r="M3706" s="241" t="s">
        <v>1369</v>
      </c>
      <c r="N3706" s="28" t="s">
        <v>1433</v>
      </c>
    </row>
    <row r="3707" spans="1:14">
      <c r="A3707" s="1" t="s">
        <v>844</v>
      </c>
      <c r="B3707" s="1" t="s">
        <v>832</v>
      </c>
      <c r="C3707" s="230">
        <v>45938.348611111112</v>
      </c>
      <c r="D3707" s="230">
        <v>45938.348611111112</v>
      </c>
      <c r="E3707" s="230">
        <v>45938.375</v>
      </c>
      <c r="F3707" s="300">
        <f t="shared" si="60"/>
        <v>2.6388888887595385E-2</v>
      </c>
      <c r="G3707" s="1" t="s">
        <v>708</v>
      </c>
      <c r="I3707" s="1" t="s">
        <v>598</v>
      </c>
      <c r="J3707" s="1" t="s">
        <v>598</v>
      </c>
      <c r="K3707" s="1" t="s">
        <v>1432</v>
      </c>
      <c r="L3707" s="1" t="s">
        <v>627</v>
      </c>
      <c r="M3707" s="241" t="s">
        <v>1369</v>
      </c>
      <c r="N3707" s="28" t="s">
        <v>1433</v>
      </c>
    </row>
    <row r="3708" spans="1:14">
      <c r="A3708" s="1" t="s">
        <v>844</v>
      </c>
      <c r="B3708" s="1" t="s">
        <v>834</v>
      </c>
      <c r="C3708" s="230">
        <v>45938.348611111112</v>
      </c>
      <c r="D3708" s="230">
        <v>45938.348611111112</v>
      </c>
      <c r="E3708" s="230">
        <v>45938.375</v>
      </c>
      <c r="F3708" s="300">
        <f t="shared" si="60"/>
        <v>2.6388888887595385E-2</v>
      </c>
      <c r="G3708" s="1" t="s">
        <v>708</v>
      </c>
      <c r="I3708" s="1" t="s">
        <v>598</v>
      </c>
      <c r="J3708" s="1" t="s">
        <v>598</v>
      </c>
      <c r="K3708" s="1" t="s">
        <v>1432</v>
      </c>
      <c r="L3708" s="1" t="s">
        <v>627</v>
      </c>
      <c r="M3708" s="241" t="s">
        <v>1369</v>
      </c>
      <c r="N3708" s="28" t="s">
        <v>1433</v>
      </c>
    </row>
    <row r="3709" spans="1:14">
      <c r="A3709" s="1" t="s">
        <v>844</v>
      </c>
      <c r="B3709" s="1" t="s">
        <v>836</v>
      </c>
      <c r="C3709" s="230">
        <v>45938.348611111112</v>
      </c>
      <c r="D3709" s="230">
        <v>45938.348611111112</v>
      </c>
      <c r="E3709" s="230">
        <v>45938.375</v>
      </c>
      <c r="F3709" s="300">
        <f t="shared" si="60"/>
        <v>2.6388888887595385E-2</v>
      </c>
      <c r="G3709" s="1" t="s">
        <v>708</v>
      </c>
      <c r="I3709" s="1" t="s">
        <v>598</v>
      </c>
      <c r="J3709" s="1" t="s">
        <v>598</v>
      </c>
      <c r="K3709" s="1" t="s">
        <v>1432</v>
      </c>
      <c r="L3709" s="1" t="s">
        <v>627</v>
      </c>
      <c r="M3709" s="241" t="s">
        <v>1369</v>
      </c>
      <c r="N3709" s="28" t="s">
        <v>1433</v>
      </c>
    </row>
    <row r="3710" spans="1:14">
      <c r="A3710" s="1" t="s">
        <v>844</v>
      </c>
      <c r="B3710" s="1" t="s">
        <v>835</v>
      </c>
      <c r="C3710" s="230">
        <v>45938.348611111112</v>
      </c>
      <c r="D3710" s="230">
        <v>45938.348611111112</v>
      </c>
      <c r="E3710" s="230">
        <v>45938.375</v>
      </c>
      <c r="F3710" s="300">
        <f t="shared" si="60"/>
        <v>2.6388888887595385E-2</v>
      </c>
      <c r="G3710" s="1" t="s">
        <v>708</v>
      </c>
      <c r="I3710" s="1" t="s">
        <v>598</v>
      </c>
      <c r="J3710" s="1" t="s">
        <v>598</v>
      </c>
      <c r="K3710" s="1" t="s">
        <v>1432</v>
      </c>
      <c r="L3710" s="1" t="s">
        <v>627</v>
      </c>
      <c r="M3710" s="241" t="s">
        <v>1369</v>
      </c>
      <c r="N3710" s="28" t="s">
        <v>1433</v>
      </c>
    </row>
    <row r="3711" spans="1:14">
      <c r="A3711" s="1" t="s">
        <v>768</v>
      </c>
      <c r="B3711" s="1" t="s">
        <v>793</v>
      </c>
      <c r="C3711" s="230">
        <v>45938.380555555559</v>
      </c>
      <c r="D3711" s="230">
        <v>45938.380555555559</v>
      </c>
      <c r="E3711" s="230">
        <v>45938.75</v>
      </c>
      <c r="F3711" s="300">
        <f t="shared" si="60"/>
        <v>0.36944444444088731</v>
      </c>
      <c r="G3711" s="1" t="s">
        <v>708</v>
      </c>
      <c r="I3711" s="1" t="s">
        <v>598</v>
      </c>
      <c r="J3711" s="1" t="s">
        <v>598</v>
      </c>
      <c r="K3711" s="1" t="s">
        <v>1422</v>
      </c>
      <c r="L3711" s="1" t="s">
        <v>627</v>
      </c>
      <c r="M3711" s="28" t="s">
        <v>710</v>
      </c>
      <c r="N3711" s="28" t="s">
        <v>1270</v>
      </c>
    </row>
    <row r="3712" spans="1:14">
      <c r="A3712" s="1" t="s">
        <v>768</v>
      </c>
      <c r="B3712" s="1" t="s">
        <v>794</v>
      </c>
      <c r="C3712" s="230">
        <v>45938.380555555559</v>
      </c>
      <c r="D3712" s="230">
        <v>45938.380555555559</v>
      </c>
      <c r="E3712" s="230">
        <v>45938.75</v>
      </c>
      <c r="F3712" s="300">
        <f t="shared" si="60"/>
        <v>0.36944444444088731</v>
      </c>
      <c r="G3712" s="1" t="s">
        <v>708</v>
      </c>
      <c r="I3712" s="1" t="s">
        <v>598</v>
      </c>
      <c r="J3712" s="1" t="s">
        <v>598</v>
      </c>
      <c r="K3712" s="1" t="s">
        <v>1422</v>
      </c>
      <c r="L3712" s="1" t="s">
        <v>627</v>
      </c>
      <c r="M3712" s="28" t="s">
        <v>710</v>
      </c>
      <c r="N3712" s="28" t="s">
        <v>1270</v>
      </c>
    </row>
    <row r="3713" spans="1:14">
      <c r="A3713" s="1" t="s">
        <v>768</v>
      </c>
      <c r="B3713" s="1" t="s">
        <v>795</v>
      </c>
      <c r="C3713" s="230">
        <v>45938.380555555559</v>
      </c>
      <c r="D3713" s="230">
        <v>45938.380555555559</v>
      </c>
      <c r="E3713" s="230">
        <v>45938.75</v>
      </c>
      <c r="F3713" s="300">
        <f t="shared" si="60"/>
        <v>0.36944444444088731</v>
      </c>
      <c r="G3713" s="1" t="s">
        <v>708</v>
      </c>
      <c r="I3713" s="1" t="s">
        <v>598</v>
      </c>
      <c r="J3713" s="1" t="s">
        <v>598</v>
      </c>
      <c r="K3713" s="1" t="s">
        <v>1422</v>
      </c>
      <c r="L3713" s="1" t="s">
        <v>627</v>
      </c>
      <c r="M3713" s="28" t="s">
        <v>710</v>
      </c>
      <c r="N3713" s="28" t="s">
        <v>1270</v>
      </c>
    </row>
    <row r="3714" spans="1:14">
      <c r="A3714" s="1" t="s">
        <v>768</v>
      </c>
      <c r="B3714" s="1" t="s">
        <v>796</v>
      </c>
      <c r="C3714" s="230">
        <v>45938.380555555559</v>
      </c>
      <c r="D3714" s="230">
        <v>45938.380555555559</v>
      </c>
      <c r="E3714" s="230">
        <v>45938.75</v>
      </c>
      <c r="F3714" s="300">
        <f t="shared" si="60"/>
        <v>0.36944444444088731</v>
      </c>
      <c r="G3714" s="1" t="s">
        <v>708</v>
      </c>
      <c r="I3714" s="1" t="s">
        <v>598</v>
      </c>
      <c r="J3714" s="1" t="s">
        <v>598</v>
      </c>
      <c r="K3714" s="1" t="s">
        <v>1422</v>
      </c>
      <c r="L3714" s="1" t="s">
        <v>627</v>
      </c>
      <c r="M3714" s="28" t="s">
        <v>710</v>
      </c>
      <c r="N3714" s="28" t="s">
        <v>1270</v>
      </c>
    </row>
    <row r="3715" spans="1:14">
      <c r="A3715" s="1" t="s">
        <v>768</v>
      </c>
      <c r="B3715" s="1" t="s">
        <v>797</v>
      </c>
      <c r="C3715" s="230">
        <v>45938.380555555559</v>
      </c>
      <c r="D3715" s="230">
        <v>45938.380555555559</v>
      </c>
      <c r="E3715" s="230">
        <v>45938.75</v>
      </c>
      <c r="F3715" s="300">
        <f t="shared" si="60"/>
        <v>0.36944444444088731</v>
      </c>
      <c r="G3715" s="1" t="s">
        <v>708</v>
      </c>
      <c r="I3715" s="1" t="s">
        <v>598</v>
      </c>
      <c r="J3715" s="1" t="s">
        <v>598</v>
      </c>
      <c r="K3715" s="1" t="s">
        <v>1422</v>
      </c>
      <c r="L3715" s="1" t="s">
        <v>627</v>
      </c>
      <c r="M3715" s="28" t="s">
        <v>710</v>
      </c>
      <c r="N3715" s="28" t="s">
        <v>1270</v>
      </c>
    </row>
    <row r="3716" spans="1:14">
      <c r="A3716" s="1" t="s">
        <v>768</v>
      </c>
      <c r="B3716" s="1" t="s">
        <v>798</v>
      </c>
      <c r="C3716" s="230">
        <v>45938.380555555559</v>
      </c>
      <c r="D3716" s="230">
        <v>45938.380555555559</v>
      </c>
      <c r="E3716" s="230">
        <v>45938.75</v>
      </c>
      <c r="F3716" s="300">
        <f t="shared" si="60"/>
        <v>0.36944444444088731</v>
      </c>
      <c r="G3716" s="1" t="s">
        <v>708</v>
      </c>
      <c r="I3716" s="1" t="s">
        <v>598</v>
      </c>
      <c r="J3716" s="1" t="s">
        <v>598</v>
      </c>
      <c r="K3716" s="1" t="s">
        <v>1422</v>
      </c>
      <c r="L3716" s="1" t="s">
        <v>627</v>
      </c>
      <c r="M3716" s="28" t="s">
        <v>710</v>
      </c>
      <c r="N3716" s="28" t="s">
        <v>1270</v>
      </c>
    </row>
    <row r="3717" spans="1:14">
      <c r="A3717" s="1" t="s">
        <v>1272</v>
      </c>
      <c r="B3717" s="1" t="s">
        <v>1283</v>
      </c>
      <c r="C3717" s="230">
        <v>45937.463888888888</v>
      </c>
      <c r="D3717" s="230">
        <v>45937.463888888888</v>
      </c>
      <c r="E3717" s="230">
        <v>45938.769837962966</v>
      </c>
      <c r="F3717" s="300">
        <f t="shared" si="60"/>
        <v>1.3059490740779438</v>
      </c>
      <c r="G3717" s="1" t="s">
        <v>708</v>
      </c>
      <c r="I3717" s="1" t="s">
        <v>598</v>
      </c>
      <c r="J3717" s="1" t="s">
        <v>598</v>
      </c>
      <c r="K3717" s="1" t="s">
        <v>1422</v>
      </c>
      <c r="L3717" s="1" t="s">
        <v>627</v>
      </c>
      <c r="M3717" s="28" t="s">
        <v>710</v>
      </c>
      <c r="N3717" s="28" t="s">
        <v>1270</v>
      </c>
    </row>
    <row r="3718" spans="1:14">
      <c r="A3718" s="1" t="s">
        <v>1272</v>
      </c>
      <c r="B3718" s="1" t="s">
        <v>1282</v>
      </c>
      <c r="C3718" s="230">
        <v>45937.463888888888</v>
      </c>
      <c r="D3718" s="230">
        <v>45937.463888888888</v>
      </c>
      <c r="E3718" s="230">
        <v>45938.769837962966</v>
      </c>
      <c r="F3718" s="300">
        <f t="shared" si="60"/>
        <v>1.3059490740779438</v>
      </c>
      <c r="G3718" s="1" t="s">
        <v>708</v>
      </c>
      <c r="I3718" s="1" t="s">
        <v>598</v>
      </c>
      <c r="J3718" s="1" t="s">
        <v>598</v>
      </c>
      <c r="K3718" s="1" t="s">
        <v>1422</v>
      </c>
      <c r="L3718" s="1" t="s">
        <v>627</v>
      </c>
      <c r="M3718" s="28" t="s">
        <v>710</v>
      </c>
      <c r="N3718" s="28" t="s">
        <v>1270</v>
      </c>
    </row>
    <row r="3719" spans="1:14">
      <c r="A3719" s="1" t="s">
        <v>1272</v>
      </c>
      <c r="B3719" s="1" t="s">
        <v>1284</v>
      </c>
      <c r="C3719" s="230">
        <v>45937.463888888888</v>
      </c>
      <c r="D3719" s="230">
        <v>45937.463888888888</v>
      </c>
      <c r="E3719" s="230">
        <v>45938.769837962966</v>
      </c>
      <c r="F3719" s="300">
        <f t="shared" si="60"/>
        <v>1.3059490740779438</v>
      </c>
      <c r="G3719" s="1" t="s">
        <v>708</v>
      </c>
      <c r="I3719" s="1" t="s">
        <v>598</v>
      </c>
      <c r="J3719" s="1" t="s">
        <v>598</v>
      </c>
      <c r="K3719" s="1" t="s">
        <v>1422</v>
      </c>
      <c r="L3719" s="1" t="s">
        <v>627</v>
      </c>
      <c r="M3719" s="28" t="s">
        <v>710</v>
      </c>
      <c r="N3719" s="28" t="s">
        <v>1270</v>
      </c>
    </row>
    <row r="3720" spans="1:14">
      <c r="A3720" s="1" t="s">
        <v>1272</v>
      </c>
      <c r="B3720" s="1" t="s">
        <v>1280</v>
      </c>
      <c r="C3720" s="230">
        <v>45937.463888888888</v>
      </c>
      <c r="D3720" s="230">
        <v>45937.463888888888</v>
      </c>
      <c r="E3720" s="230">
        <v>45938.769837962966</v>
      </c>
      <c r="F3720" s="300">
        <f t="shared" si="60"/>
        <v>1.3059490740779438</v>
      </c>
      <c r="G3720" s="1" t="s">
        <v>708</v>
      </c>
      <c r="I3720" s="1" t="s">
        <v>598</v>
      </c>
      <c r="J3720" s="1" t="s">
        <v>598</v>
      </c>
      <c r="K3720" s="1" t="s">
        <v>1422</v>
      </c>
      <c r="L3720" s="1" t="s">
        <v>627</v>
      </c>
      <c r="M3720" s="28" t="s">
        <v>710</v>
      </c>
      <c r="N3720" s="28" t="s">
        <v>1270</v>
      </c>
    </row>
    <row r="3721" spans="1:14">
      <c r="A3721" s="1" t="s">
        <v>1272</v>
      </c>
      <c r="B3721" s="1" t="s">
        <v>1278</v>
      </c>
      <c r="C3721" s="230">
        <v>45939.334687499999</v>
      </c>
      <c r="D3721" s="230">
        <v>45939.334687499999</v>
      </c>
      <c r="E3721" s="230">
        <v>45939.491898148146</v>
      </c>
      <c r="F3721" s="300">
        <f t="shared" si="60"/>
        <v>0.15721064814715646</v>
      </c>
      <c r="G3721" s="1" t="s">
        <v>708</v>
      </c>
      <c r="I3721" s="1" t="s">
        <v>598</v>
      </c>
      <c r="J3721" s="1" t="s">
        <v>598</v>
      </c>
      <c r="K3721" s="1" t="s">
        <v>1422</v>
      </c>
      <c r="L3721" s="1" t="s">
        <v>627</v>
      </c>
      <c r="M3721" s="28" t="s">
        <v>710</v>
      </c>
      <c r="N3721" s="28" t="s">
        <v>1270</v>
      </c>
    </row>
    <row r="3722" spans="1:14">
      <c r="A3722" s="1" t="s">
        <v>1272</v>
      </c>
      <c r="B3722" s="1" t="s">
        <v>1277</v>
      </c>
      <c r="C3722" s="230">
        <v>45939.334687499999</v>
      </c>
      <c r="D3722" s="230">
        <v>45939.334687499999</v>
      </c>
      <c r="E3722" s="230">
        <v>45939.491898148146</v>
      </c>
      <c r="F3722" s="300">
        <f t="shared" si="60"/>
        <v>0.15721064814715646</v>
      </c>
      <c r="G3722" s="1" t="s">
        <v>708</v>
      </c>
      <c r="I3722" s="1" t="s">
        <v>598</v>
      </c>
      <c r="J3722" s="1" t="s">
        <v>598</v>
      </c>
      <c r="K3722" s="1" t="s">
        <v>1422</v>
      </c>
      <c r="L3722" s="1" t="s">
        <v>627</v>
      </c>
      <c r="M3722" s="28" t="s">
        <v>710</v>
      </c>
      <c r="N3722" s="28" t="s">
        <v>1270</v>
      </c>
    </row>
    <row r="3723" spans="1:14">
      <c r="A3723" s="1" t="s">
        <v>1272</v>
      </c>
      <c r="B3723" s="1" t="s">
        <v>1276</v>
      </c>
      <c r="C3723" s="230">
        <v>45939.334687499999</v>
      </c>
      <c r="D3723" s="230">
        <v>45939.334687499999</v>
      </c>
      <c r="E3723" s="230">
        <v>45939.491898148146</v>
      </c>
      <c r="F3723" s="300">
        <f t="shared" si="60"/>
        <v>0.15721064814715646</v>
      </c>
      <c r="G3723" s="1" t="s">
        <v>708</v>
      </c>
      <c r="I3723" s="1" t="s">
        <v>598</v>
      </c>
      <c r="J3723" s="1" t="s">
        <v>598</v>
      </c>
      <c r="K3723" s="1" t="s">
        <v>1422</v>
      </c>
      <c r="L3723" s="1" t="s">
        <v>627</v>
      </c>
      <c r="M3723" s="28" t="s">
        <v>710</v>
      </c>
      <c r="N3723" s="28" t="s">
        <v>1270</v>
      </c>
    </row>
    <row r="3724" spans="1:14">
      <c r="A3724" s="1" t="s">
        <v>1272</v>
      </c>
      <c r="B3724" s="1" t="s">
        <v>1281</v>
      </c>
      <c r="C3724" s="230">
        <v>45939.334687499999</v>
      </c>
      <c r="D3724" s="230">
        <v>45939.334687499999</v>
      </c>
      <c r="E3724" s="230">
        <v>45939.491898148146</v>
      </c>
      <c r="F3724" s="300">
        <f t="shared" si="60"/>
        <v>0.15721064814715646</v>
      </c>
      <c r="G3724" s="1" t="s">
        <v>708</v>
      </c>
      <c r="I3724" s="1" t="s">
        <v>598</v>
      </c>
      <c r="J3724" s="1" t="s">
        <v>598</v>
      </c>
      <c r="K3724" s="1" t="s">
        <v>1422</v>
      </c>
      <c r="L3724" s="1" t="s">
        <v>627</v>
      </c>
      <c r="M3724" s="28" t="s">
        <v>710</v>
      </c>
      <c r="N3724" s="28" t="s">
        <v>1270</v>
      </c>
    </row>
    <row r="3725" spans="1:14">
      <c r="A3725" s="1" t="s">
        <v>1272</v>
      </c>
      <c r="B3725" s="1" t="s">
        <v>1279</v>
      </c>
      <c r="C3725" s="230">
        <v>45939.581458333334</v>
      </c>
      <c r="D3725" s="230">
        <v>45939.581458333334</v>
      </c>
      <c r="E3725" s="230">
        <v>45939.782708333332</v>
      </c>
      <c r="F3725" s="300">
        <f t="shared" si="60"/>
        <v>0.20124999999825377</v>
      </c>
      <c r="G3725" s="1" t="s">
        <v>708</v>
      </c>
      <c r="I3725" s="1" t="s">
        <v>598</v>
      </c>
      <c r="J3725" s="1" t="s">
        <v>598</v>
      </c>
      <c r="K3725" s="1" t="s">
        <v>1422</v>
      </c>
      <c r="L3725" s="1" t="s">
        <v>627</v>
      </c>
      <c r="M3725" s="28" t="s">
        <v>710</v>
      </c>
      <c r="N3725" s="28" t="s">
        <v>1270</v>
      </c>
    </row>
    <row r="3726" spans="1:14">
      <c r="A3726" s="1" t="s">
        <v>1272</v>
      </c>
      <c r="B3726" s="1" t="s">
        <v>1273</v>
      </c>
      <c r="C3726" s="230">
        <v>45939.581458333334</v>
      </c>
      <c r="D3726" s="230">
        <v>45939.581458333334</v>
      </c>
      <c r="E3726" s="230">
        <v>45939.782708333332</v>
      </c>
      <c r="F3726" s="300">
        <f t="shared" si="60"/>
        <v>0.20124999999825377</v>
      </c>
      <c r="G3726" s="1" t="s">
        <v>708</v>
      </c>
      <c r="I3726" s="1" t="s">
        <v>598</v>
      </c>
      <c r="J3726" s="1" t="s">
        <v>598</v>
      </c>
      <c r="K3726" s="1" t="s">
        <v>1422</v>
      </c>
      <c r="L3726" s="1" t="s">
        <v>627</v>
      </c>
      <c r="M3726" s="28" t="s">
        <v>710</v>
      </c>
      <c r="N3726" s="28" t="s">
        <v>1270</v>
      </c>
    </row>
    <row r="3727" spans="1:14">
      <c r="A3727" s="1" t="s">
        <v>1272</v>
      </c>
      <c r="B3727" s="1" t="s">
        <v>1279</v>
      </c>
      <c r="C3727" s="230">
        <v>45940.336909722224</v>
      </c>
      <c r="D3727" s="230">
        <v>45940.336909722224</v>
      </c>
      <c r="E3727" s="230">
        <v>45940.522187499999</v>
      </c>
      <c r="F3727" s="300">
        <f t="shared" si="60"/>
        <v>0.18527777777489973</v>
      </c>
      <c r="G3727" s="1" t="s">
        <v>708</v>
      </c>
      <c r="I3727" s="1" t="s">
        <v>598</v>
      </c>
      <c r="J3727" s="1" t="s">
        <v>598</v>
      </c>
      <c r="K3727" s="1" t="s">
        <v>1422</v>
      </c>
      <c r="L3727" s="1" t="s">
        <v>627</v>
      </c>
      <c r="M3727" s="28" t="s">
        <v>710</v>
      </c>
      <c r="N3727" s="28" t="s">
        <v>1270</v>
      </c>
    </row>
    <row r="3728" spans="1:14">
      <c r="A3728" s="1" t="s">
        <v>1272</v>
      </c>
      <c r="B3728" s="1" t="s">
        <v>1273</v>
      </c>
      <c r="C3728" s="230">
        <v>45940.336909722224</v>
      </c>
      <c r="D3728" s="230">
        <v>45940.336909722224</v>
      </c>
      <c r="E3728" s="230">
        <v>45940.522187499999</v>
      </c>
      <c r="F3728" s="300">
        <f t="shared" si="60"/>
        <v>0.18527777777489973</v>
      </c>
      <c r="G3728" s="1" t="s">
        <v>708</v>
      </c>
      <c r="I3728" s="1" t="s">
        <v>598</v>
      </c>
      <c r="J3728" s="1" t="s">
        <v>598</v>
      </c>
      <c r="K3728" s="1" t="s">
        <v>1422</v>
      </c>
      <c r="L3728" s="1" t="s">
        <v>627</v>
      </c>
      <c r="M3728" s="28" t="s">
        <v>710</v>
      </c>
      <c r="N3728" s="28" t="s">
        <v>1270</v>
      </c>
    </row>
    <row r="3729" spans="1:14">
      <c r="A3729" s="1" t="s">
        <v>1272</v>
      </c>
      <c r="B3729" s="1" t="s">
        <v>1278</v>
      </c>
      <c r="C3729" s="230">
        <v>45940.336909722224</v>
      </c>
      <c r="D3729" s="230">
        <v>45940.336909722224</v>
      </c>
      <c r="E3729" s="230">
        <v>45940.522187499999</v>
      </c>
      <c r="F3729" s="300">
        <f t="shared" si="60"/>
        <v>0.18527777777489973</v>
      </c>
      <c r="G3729" s="1" t="s">
        <v>708</v>
      </c>
      <c r="I3729" s="1" t="s">
        <v>598</v>
      </c>
      <c r="J3729" s="1" t="s">
        <v>598</v>
      </c>
      <c r="K3729" s="1" t="s">
        <v>1422</v>
      </c>
      <c r="L3729" s="1" t="s">
        <v>627</v>
      </c>
      <c r="M3729" s="28" t="s">
        <v>710</v>
      </c>
      <c r="N3729" s="28" t="s">
        <v>1270</v>
      </c>
    </row>
    <row r="3730" spans="1:14">
      <c r="A3730" s="1" t="s">
        <v>1272</v>
      </c>
      <c r="B3730" s="1" t="s">
        <v>1277</v>
      </c>
      <c r="C3730" s="230">
        <v>45940.336909722224</v>
      </c>
      <c r="D3730" s="230">
        <v>45940.336909722224</v>
      </c>
      <c r="E3730" s="230">
        <v>45940.522187499999</v>
      </c>
      <c r="F3730" s="300">
        <f t="shared" si="60"/>
        <v>0.18527777777489973</v>
      </c>
      <c r="G3730" s="1" t="s">
        <v>708</v>
      </c>
      <c r="I3730" s="1" t="s">
        <v>598</v>
      </c>
      <c r="J3730" s="1" t="s">
        <v>598</v>
      </c>
      <c r="K3730" s="1" t="s">
        <v>1422</v>
      </c>
      <c r="L3730" s="1" t="s">
        <v>627</v>
      </c>
      <c r="M3730" s="28" t="s">
        <v>710</v>
      </c>
      <c r="N3730" s="28" t="s">
        <v>1270</v>
      </c>
    </row>
    <row r="3731" spans="1:14">
      <c r="A3731" s="1" t="s">
        <v>1272</v>
      </c>
      <c r="B3731" s="1" t="s">
        <v>1276</v>
      </c>
      <c r="C3731" s="230">
        <v>45940.336909722224</v>
      </c>
      <c r="D3731" s="230">
        <v>45940.336909722224</v>
      </c>
      <c r="E3731" s="230">
        <v>45940.522187499999</v>
      </c>
      <c r="F3731" s="300">
        <f t="shared" si="60"/>
        <v>0.18527777777489973</v>
      </c>
      <c r="G3731" s="1" t="s">
        <v>708</v>
      </c>
      <c r="I3731" s="1" t="s">
        <v>598</v>
      </c>
      <c r="J3731" s="1" t="s">
        <v>598</v>
      </c>
      <c r="K3731" s="1" t="s">
        <v>1422</v>
      </c>
      <c r="L3731" s="1" t="s">
        <v>627</v>
      </c>
      <c r="M3731" s="28" t="s">
        <v>710</v>
      </c>
      <c r="N3731" s="28" t="s">
        <v>1270</v>
      </c>
    </row>
    <row r="3732" spans="1:14">
      <c r="A3732" s="1" t="s">
        <v>1272</v>
      </c>
      <c r="B3732" s="1" t="s">
        <v>1281</v>
      </c>
      <c r="C3732" s="230">
        <v>45940.336909722224</v>
      </c>
      <c r="D3732" s="230">
        <v>45940.336909722224</v>
      </c>
      <c r="E3732" s="230">
        <v>45940.522187499999</v>
      </c>
      <c r="F3732" s="300">
        <f t="shared" si="60"/>
        <v>0.18527777777489973</v>
      </c>
      <c r="G3732" s="1" t="s">
        <v>708</v>
      </c>
      <c r="I3732" s="1" t="s">
        <v>598</v>
      </c>
      <c r="J3732" s="1" t="s">
        <v>598</v>
      </c>
      <c r="K3732" s="1" t="s">
        <v>1422</v>
      </c>
      <c r="L3732" s="1" t="s">
        <v>627</v>
      </c>
      <c r="M3732" s="28" t="s">
        <v>710</v>
      </c>
      <c r="N3732" s="28" t="s">
        <v>1270</v>
      </c>
    </row>
    <row r="3733" spans="1:14">
      <c r="A3733" s="1" t="s">
        <v>1272</v>
      </c>
      <c r="B3733" s="1" t="s">
        <v>1283</v>
      </c>
      <c r="C3733" s="230">
        <v>45940.336909722224</v>
      </c>
      <c r="D3733" s="230">
        <v>45940.336909722224</v>
      </c>
      <c r="E3733" s="230">
        <v>45940.522187499999</v>
      </c>
      <c r="F3733" s="300">
        <f t="shared" si="60"/>
        <v>0.18527777777489973</v>
      </c>
      <c r="G3733" s="1" t="s">
        <v>708</v>
      </c>
      <c r="I3733" s="1" t="s">
        <v>598</v>
      </c>
      <c r="J3733" s="1" t="s">
        <v>598</v>
      </c>
      <c r="K3733" s="1" t="s">
        <v>1422</v>
      </c>
      <c r="L3733" s="1" t="s">
        <v>627</v>
      </c>
      <c r="M3733" s="28" t="s">
        <v>710</v>
      </c>
      <c r="N3733" s="28" t="s">
        <v>1270</v>
      </c>
    </row>
    <row r="3734" spans="1:14">
      <c r="A3734" s="1" t="s">
        <v>1272</v>
      </c>
      <c r="B3734" s="1" t="s">
        <v>1282</v>
      </c>
      <c r="C3734" s="230">
        <v>45940.336909722224</v>
      </c>
      <c r="D3734" s="230">
        <v>45940.336909722224</v>
      </c>
      <c r="E3734" s="230">
        <v>45940.522187499999</v>
      </c>
      <c r="F3734" s="300">
        <f t="shared" si="60"/>
        <v>0.18527777777489973</v>
      </c>
      <c r="G3734" s="1" t="s">
        <v>708</v>
      </c>
      <c r="I3734" s="1" t="s">
        <v>598</v>
      </c>
      <c r="J3734" s="1" t="s">
        <v>598</v>
      </c>
      <c r="K3734" s="1" t="s">
        <v>1422</v>
      </c>
      <c r="L3734" s="1" t="s">
        <v>627</v>
      </c>
      <c r="M3734" s="28" t="s">
        <v>710</v>
      </c>
      <c r="N3734" s="28" t="s">
        <v>1270</v>
      </c>
    </row>
    <row r="3735" spans="1:14">
      <c r="A3735" s="1" t="s">
        <v>1272</v>
      </c>
      <c r="B3735" s="1" t="s">
        <v>1284</v>
      </c>
      <c r="C3735" s="230">
        <v>45940.336909722224</v>
      </c>
      <c r="D3735" s="230">
        <v>45940.336909722224</v>
      </c>
      <c r="E3735" s="230">
        <v>45940.522187499999</v>
      </c>
      <c r="F3735" s="300">
        <f t="shared" si="60"/>
        <v>0.18527777777489973</v>
      </c>
      <c r="G3735" s="1" t="s">
        <v>708</v>
      </c>
      <c r="I3735" s="1" t="s">
        <v>598</v>
      </c>
      <c r="J3735" s="1" t="s">
        <v>598</v>
      </c>
      <c r="K3735" s="1" t="s">
        <v>1422</v>
      </c>
      <c r="L3735" s="1" t="s">
        <v>627</v>
      </c>
      <c r="M3735" s="28" t="s">
        <v>710</v>
      </c>
      <c r="N3735" s="28" t="s">
        <v>1270</v>
      </c>
    </row>
    <row r="3736" spans="1:14">
      <c r="A3736" s="1" t="s">
        <v>1272</v>
      </c>
      <c r="B3736" s="1" t="s">
        <v>1280</v>
      </c>
      <c r="C3736" s="230">
        <v>45940.336909722224</v>
      </c>
      <c r="D3736" s="230">
        <v>45940.336909722224</v>
      </c>
      <c r="E3736" s="230">
        <v>45940.522187499999</v>
      </c>
      <c r="F3736" s="300">
        <f t="shared" si="60"/>
        <v>0.18527777777489973</v>
      </c>
      <c r="G3736" s="1" t="s">
        <v>708</v>
      </c>
      <c r="I3736" s="1" t="s">
        <v>598</v>
      </c>
      <c r="J3736" s="1" t="s">
        <v>598</v>
      </c>
      <c r="K3736" s="1" t="s">
        <v>1422</v>
      </c>
      <c r="L3736" s="1" t="s">
        <v>627</v>
      </c>
      <c r="M3736" s="28" t="s">
        <v>710</v>
      </c>
      <c r="N3736" s="28" t="s">
        <v>1270</v>
      </c>
    </row>
    <row r="3737" spans="1:14">
      <c r="A3737" s="225" t="s">
        <v>1048</v>
      </c>
      <c r="B3737" s="245" t="s">
        <v>612</v>
      </c>
      <c r="C3737" s="230">
        <v>45960.715277777781</v>
      </c>
      <c r="D3737" s="230">
        <v>45960.715277777781</v>
      </c>
      <c r="E3737" s="230">
        <v>45960.756944444445</v>
      </c>
      <c r="F3737" s="300">
        <f t="shared" si="60"/>
        <v>4.1666666664241347E-2</v>
      </c>
      <c r="G3737" s="1" t="s">
        <v>708</v>
      </c>
      <c r="I3737" s="1" t="s">
        <v>598</v>
      </c>
      <c r="J3737" s="1" t="s">
        <v>598</v>
      </c>
      <c r="K3737" s="1" t="s">
        <v>1434</v>
      </c>
      <c r="L3737" s="1" t="s">
        <v>627</v>
      </c>
      <c r="M3737" s="241" t="s">
        <v>1369</v>
      </c>
      <c r="N3737" s="28" t="s">
        <v>1435</v>
      </c>
    </row>
    <row r="3738" spans="1:14">
      <c r="A3738" s="225" t="s">
        <v>1048</v>
      </c>
      <c r="B3738" s="245" t="s">
        <v>1425</v>
      </c>
      <c r="C3738" s="230">
        <v>45960.715277777781</v>
      </c>
      <c r="D3738" s="230">
        <v>45960.715277777781</v>
      </c>
      <c r="E3738" s="230">
        <v>45960.756944444445</v>
      </c>
      <c r="F3738" s="300">
        <f t="shared" si="60"/>
        <v>4.1666666664241347E-2</v>
      </c>
      <c r="G3738" s="1" t="s">
        <v>708</v>
      </c>
      <c r="I3738" s="1" t="s">
        <v>598</v>
      </c>
      <c r="J3738" s="1" t="s">
        <v>598</v>
      </c>
      <c r="K3738" s="1" t="s">
        <v>1434</v>
      </c>
      <c r="L3738" s="1" t="s">
        <v>627</v>
      </c>
      <c r="M3738" s="241" t="s">
        <v>1369</v>
      </c>
      <c r="N3738" s="28" t="s">
        <v>1435</v>
      </c>
    </row>
    <row r="3739" spans="1:14">
      <c r="A3739" s="225" t="s">
        <v>1048</v>
      </c>
      <c r="B3739" s="245" t="s">
        <v>1426</v>
      </c>
      <c r="C3739" s="230">
        <v>45960.715277777781</v>
      </c>
      <c r="D3739" s="230">
        <v>45960.715277777781</v>
      </c>
      <c r="E3739" s="230">
        <v>45960.756944444445</v>
      </c>
      <c r="F3739" s="300">
        <f t="shared" si="60"/>
        <v>4.1666666664241347E-2</v>
      </c>
      <c r="G3739" s="1" t="s">
        <v>708</v>
      </c>
      <c r="I3739" s="1" t="s">
        <v>598</v>
      </c>
      <c r="J3739" s="1" t="s">
        <v>598</v>
      </c>
      <c r="K3739" s="1" t="s">
        <v>1434</v>
      </c>
      <c r="L3739" s="1" t="s">
        <v>627</v>
      </c>
      <c r="M3739" s="241" t="s">
        <v>1369</v>
      </c>
      <c r="N3739" s="28" t="s">
        <v>1435</v>
      </c>
    </row>
    <row r="3740" spans="1:14">
      <c r="A3740" s="225" t="s">
        <v>1048</v>
      </c>
      <c r="B3740" s="245" t="s">
        <v>651</v>
      </c>
      <c r="C3740" s="230">
        <v>45960.715277777781</v>
      </c>
      <c r="D3740" s="230">
        <v>45960.715277777781</v>
      </c>
      <c r="E3740" s="230">
        <v>45960.756944444445</v>
      </c>
      <c r="F3740" s="300">
        <f t="shared" si="60"/>
        <v>4.1666666664241347E-2</v>
      </c>
      <c r="G3740" s="1" t="s">
        <v>708</v>
      </c>
      <c r="I3740" s="1" t="s">
        <v>598</v>
      </c>
      <c r="J3740" s="1" t="s">
        <v>598</v>
      </c>
      <c r="K3740" s="1" t="s">
        <v>1434</v>
      </c>
      <c r="L3740" s="1" t="s">
        <v>627</v>
      </c>
      <c r="M3740" s="241" t="s">
        <v>1369</v>
      </c>
      <c r="N3740" s="28" t="s">
        <v>1435</v>
      </c>
    </row>
    <row r="3741" spans="1:14">
      <c r="A3741" s="225" t="s">
        <v>729</v>
      </c>
      <c r="B3741" s="1" t="s">
        <v>737</v>
      </c>
      <c r="C3741" s="230">
        <v>46972.422222222223</v>
      </c>
      <c r="D3741" s="230">
        <v>46972.422222222223</v>
      </c>
      <c r="E3741" s="230">
        <v>46972.520833333336</v>
      </c>
      <c r="F3741" s="224">
        <f t="shared" si="60"/>
        <v>9.8611111112404615E-2</v>
      </c>
      <c r="G3741" s="1" t="s">
        <v>613</v>
      </c>
      <c r="I3741" s="225" t="s">
        <v>614</v>
      </c>
      <c r="J3741" s="225" t="s">
        <v>615</v>
      </c>
      <c r="K3741" s="1" t="s">
        <v>1436</v>
      </c>
      <c r="L3741" s="1" t="s">
        <v>655</v>
      </c>
      <c r="M3741" s="241" t="s">
        <v>656</v>
      </c>
      <c r="N3741" s="28" t="s">
        <v>1131</v>
      </c>
    </row>
    <row r="3742" spans="1:14">
      <c r="A3742" s="225" t="s">
        <v>729</v>
      </c>
      <c r="B3742" s="1" t="s">
        <v>738</v>
      </c>
      <c r="C3742" s="230">
        <v>46972.422222222223</v>
      </c>
      <c r="D3742" s="230">
        <v>46972.422222222223</v>
      </c>
      <c r="E3742" s="230">
        <v>46972.520833333336</v>
      </c>
      <c r="F3742" s="224">
        <f t="shared" si="60"/>
        <v>9.8611111112404615E-2</v>
      </c>
      <c r="G3742" s="1" t="s">
        <v>613</v>
      </c>
      <c r="I3742" s="225" t="s">
        <v>614</v>
      </c>
      <c r="J3742" s="225" t="s">
        <v>615</v>
      </c>
      <c r="K3742" s="1" t="s">
        <v>1436</v>
      </c>
      <c r="L3742" s="1" t="s">
        <v>655</v>
      </c>
      <c r="M3742" s="241" t="s">
        <v>656</v>
      </c>
      <c r="N3742" s="28" t="s">
        <v>1131</v>
      </c>
    </row>
    <row r="3743" spans="1:14">
      <c r="A3743" s="225" t="s">
        <v>729</v>
      </c>
      <c r="B3743" s="1" t="s">
        <v>743</v>
      </c>
      <c r="C3743" s="230">
        <v>46972.422222222223</v>
      </c>
      <c r="D3743" s="230">
        <v>46972.422222222223</v>
      </c>
      <c r="E3743" s="230">
        <v>46972.520833333336</v>
      </c>
      <c r="F3743" s="224">
        <f t="shared" si="60"/>
        <v>9.8611111112404615E-2</v>
      </c>
      <c r="G3743" s="1" t="s">
        <v>613</v>
      </c>
      <c r="I3743" s="225" t="s">
        <v>614</v>
      </c>
      <c r="J3743" s="225" t="s">
        <v>615</v>
      </c>
      <c r="K3743" s="1" t="s">
        <v>1436</v>
      </c>
      <c r="L3743" s="1" t="s">
        <v>655</v>
      </c>
      <c r="M3743" s="241" t="s">
        <v>656</v>
      </c>
      <c r="N3743" s="28" t="s">
        <v>1131</v>
      </c>
    </row>
    <row r="3744" spans="1:14">
      <c r="A3744" s="225" t="s">
        <v>729</v>
      </c>
      <c r="B3744" s="1" t="s">
        <v>746</v>
      </c>
      <c r="C3744" s="230">
        <v>46972.422222222223</v>
      </c>
      <c r="D3744" s="230">
        <v>46972.422222222223</v>
      </c>
      <c r="E3744" s="230">
        <v>46972.520833333336</v>
      </c>
      <c r="F3744" s="224">
        <f t="shared" si="60"/>
        <v>9.8611111112404615E-2</v>
      </c>
      <c r="G3744" s="1" t="s">
        <v>613</v>
      </c>
      <c r="I3744" s="225" t="s">
        <v>614</v>
      </c>
      <c r="J3744" s="225" t="s">
        <v>615</v>
      </c>
      <c r="K3744" s="1" t="s">
        <v>1436</v>
      </c>
      <c r="L3744" s="1" t="s">
        <v>655</v>
      </c>
      <c r="M3744" s="241" t="s">
        <v>656</v>
      </c>
      <c r="N3744" s="28" t="s">
        <v>1131</v>
      </c>
    </row>
    <row r="3745" spans="1:14">
      <c r="A3745" s="222" t="s">
        <v>704</v>
      </c>
      <c r="B3745" s="222" t="s">
        <v>612</v>
      </c>
      <c r="C3745" s="229" t="s">
        <v>1437</v>
      </c>
      <c r="D3745" s="229" t="s">
        <v>1437</v>
      </c>
      <c r="E3745" s="223">
        <v>45840.370567129627</v>
      </c>
      <c r="F3745" s="224">
        <f t="shared" si="60"/>
        <v>0.56577546295739012</v>
      </c>
      <c r="G3745" s="225" t="s">
        <v>637</v>
      </c>
      <c r="H3745" s="225" t="s">
        <v>644</v>
      </c>
      <c r="I3745" s="225" t="s">
        <v>645</v>
      </c>
      <c r="J3745" s="225" t="s">
        <v>646</v>
      </c>
      <c r="K3745" s="225" t="s">
        <v>647</v>
      </c>
      <c r="L3745" s="225" t="s">
        <v>648</v>
      </c>
      <c r="M3745" s="241" t="s">
        <v>618</v>
      </c>
      <c r="N3745" s="225" t="s">
        <v>705</v>
      </c>
    </row>
    <row r="3746" spans="1:14">
      <c r="A3746" s="222" t="s">
        <v>704</v>
      </c>
      <c r="B3746" s="222" t="s">
        <v>651</v>
      </c>
      <c r="C3746" s="229" t="s">
        <v>1437</v>
      </c>
      <c r="D3746" s="229" t="s">
        <v>1437</v>
      </c>
      <c r="E3746" s="223">
        <v>45840.370567129627</v>
      </c>
      <c r="F3746" s="224">
        <f t="shared" si="60"/>
        <v>0.56577546295739012</v>
      </c>
      <c r="G3746" s="225" t="s">
        <v>637</v>
      </c>
      <c r="H3746" s="225" t="s">
        <v>644</v>
      </c>
      <c r="I3746" s="225" t="s">
        <v>645</v>
      </c>
      <c r="J3746" s="225" t="s">
        <v>646</v>
      </c>
      <c r="K3746" s="225" t="s">
        <v>647</v>
      </c>
      <c r="L3746" s="225" t="s">
        <v>648</v>
      </c>
      <c r="M3746" s="241" t="s">
        <v>618</v>
      </c>
      <c r="N3746" s="225" t="s">
        <v>705</v>
      </c>
    </row>
    <row r="3747" spans="1:14">
      <c r="A3747" s="222" t="s">
        <v>704</v>
      </c>
      <c r="B3747" s="222" t="s">
        <v>658</v>
      </c>
      <c r="C3747" s="229" t="s">
        <v>1437</v>
      </c>
      <c r="D3747" s="229" t="s">
        <v>1437</v>
      </c>
      <c r="E3747" s="223">
        <v>45840.370567129627</v>
      </c>
      <c r="F3747" s="224">
        <f t="shared" si="60"/>
        <v>0.56577546295739012</v>
      </c>
      <c r="G3747" s="225" t="s">
        <v>637</v>
      </c>
      <c r="H3747" s="225" t="s">
        <v>644</v>
      </c>
      <c r="I3747" s="225" t="s">
        <v>645</v>
      </c>
      <c r="J3747" s="225" t="s">
        <v>646</v>
      </c>
      <c r="K3747" s="225" t="s">
        <v>647</v>
      </c>
      <c r="L3747" s="225" t="s">
        <v>648</v>
      </c>
      <c r="M3747" s="241" t="s">
        <v>618</v>
      </c>
      <c r="N3747" s="225" t="s">
        <v>705</v>
      </c>
    </row>
    <row r="3748" spans="1:14">
      <c r="A3748" s="222" t="s">
        <v>704</v>
      </c>
      <c r="B3748" s="222" t="s">
        <v>622</v>
      </c>
      <c r="C3748" s="229" t="s">
        <v>1437</v>
      </c>
      <c r="D3748" s="229" t="s">
        <v>1437</v>
      </c>
      <c r="E3748" s="223">
        <v>45840.370567129627</v>
      </c>
      <c r="F3748" s="224">
        <f t="shared" si="60"/>
        <v>0.56577546295739012</v>
      </c>
      <c r="G3748" s="225" t="s">
        <v>637</v>
      </c>
      <c r="H3748" s="225" t="s">
        <v>644</v>
      </c>
      <c r="I3748" s="225" t="s">
        <v>645</v>
      </c>
      <c r="J3748" s="225" t="s">
        <v>646</v>
      </c>
      <c r="K3748" s="225" t="s">
        <v>647</v>
      </c>
      <c r="L3748" s="225" t="s">
        <v>648</v>
      </c>
      <c r="M3748" s="241" t="s">
        <v>618</v>
      </c>
      <c r="N3748" s="225" t="s">
        <v>705</v>
      </c>
    </row>
    <row r="3749" spans="1:14">
      <c r="A3749" s="222" t="s">
        <v>704</v>
      </c>
      <c r="B3749" s="222" t="s">
        <v>612</v>
      </c>
      <c r="C3749" s="229" t="s">
        <v>1438</v>
      </c>
      <c r="D3749" s="229" t="s">
        <v>1438</v>
      </c>
      <c r="E3749" s="223">
        <v>45841.32916666667</v>
      </c>
      <c r="F3749" s="224">
        <f t="shared" si="60"/>
        <v>0.82402777778042946</v>
      </c>
      <c r="G3749" s="225" t="s">
        <v>637</v>
      </c>
      <c r="H3749" s="225" t="s">
        <v>644</v>
      </c>
      <c r="I3749" s="225" t="s">
        <v>645</v>
      </c>
      <c r="J3749" s="225" t="s">
        <v>646</v>
      </c>
      <c r="K3749" s="225" t="s">
        <v>1439</v>
      </c>
      <c r="L3749" s="225" t="s">
        <v>648</v>
      </c>
      <c r="M3749" s="241" t="s">
        <v>618</v>
      </c>
      <c r="N3749" s="225" t="s">
        <v>1440</v>
      </c>
    </row>
    <row r="3750" spans="1:14">
      <c r="A3750" s="222" t="s">
        <v>704</v>
      </c>
      <c r="B3750" s="222" t="s">
        <v>651</v>
      </c>
      <c r="C3750" s="229" t="s">
        <v>1438</v>
      </c>
      <c r="D3750" s="229" t="s">
        <v>1438</v>
      </c>
      <c r="E3750" s="223">
        <v>45841.32916666667</v>
      </c>
      <c r="F3750" s="224">
        <f t="shared" si="60"/>
        <v>0.82402777778042946</v>
      </c>
      <c r="G3750" s="225" t="s">
        <v>637</v>
      </c>
      <c r="H3750" s="225" t="s">
        <v>644</v>
      </c>
      <c r="I3750" s="225" t="s">
        <v>645</v>
      </c>
      <c r="J3750" s="225" t="s">
        <v>646</v>
      </c>
      <c r="K3750" s="225" t="s">
        <v>1439</v>
      </c>
      <c r="L3750" s="225" t="s">
        <v>648</v>
      </c>
      <c r="M3750" s="241" t="s">
        <v>618</v>
      </c>
      <c r="N3750" s="225" t="s">
        <v>1440</v>
      </c>
    </row>
    <row r="3751" spans="1:14">
      <c r="A3751" s="222" t="s">
        <v>704</v>
      </c>
      <c r="B3751" s="222" t="s">
        <v>658</v>
      </c>
      <c r="C3751" s="229" t="s">
        <v>1438</v>
      </c>
      <c r="D3751" s="229" t="s">
        <v>1438</v>
      </c>
      <c r="E3751" s="223">
        <v>45841.32916666667</v>
      </c>
      <c r="F3751" s="224">
        <f t="shared" si="60"/>
        <v>0.82402777778042946</v>
      </c>
      <c r="G3751" s="225" t="s">
        <v>637</v>
      </c>
      <c r="H3751" s="225" t="s">
        <v>644</v>
      </c>
      <c r="I3751" s="225" t="s">
        <v>645</v>
      </c>
      <c r="J3751" s="225" t="s">
        <v>646</v>
      </c>
      <c r="K3751" s="225" t="s">
        <v>1439</v>
      </c>
      <c r="L3751" s="225" t="s">
        <v>648</v>
      </c>
      <c r="M3751" s="241" t="s">
        <v>618</v>
      </c>
      <c r="N3751" s="225" t="s">
        <v>1440</v>
      </c>
    </row>
    <row r="3752" spans="1:14">
      <c r="A3752" s="222" t="s">
        <v>704</v>
      </c>
      <c r="B3752" s="222" t="s">
        <v>622</v>
      </c>
      <c r="C3752" s="229" t="s">
        <v>1438</v>
      </c>
      <c r="D3752" s="229" t="s">
        <v>1438</v>
      </c>
      <c r="E3752" s="223">
        <v>45841.32916666667</v>
      </c>
      <c r="F3752" s="224">
        <f t="shared" si="60"/>
        <v>0.82402777778042946</v>
      </c>
      <c r="G3752" s="225" t="s">
        <v>637</v>
      </c>
      <c r="H3752" s="225" t="s">
        <v>644</v>
      </c>
      <c r="I3752" s="225" t="s">
        <v>645</v>
      </c>
      <c r="J3752" s="225" t="s">
        <v>646</v>
      </c>
      <c r="K3752" s="225" t="s">
        <v>1439</v>
      </c>
      <c r="L3752" s="225" t="s">
        <v>648</v>
      </c>
      <c r="M3752" s="241" t="s">
        <v>618</v>
      </c>
      <c r="N3752" s="225" t="s">
        <v>1440</v>
      </c>
    </row>
    <row r="3753" spans="1:14">
      <c r="A3753" s="225" t="s">
        <v>706</v>
      </c>
      <c r="B3753" s="123" t="s">
        <v>719</v>
      </c>
      <c r="C3753" s="226" t="s">
        <v>1441</v>
      </c>
      <c r="D3753" s="226" t="s">
        <v>1441</v>
      </c>
      <c r="E3753" s="226" t="s">
        <v>1442</v>
      </c>
      <c r="F3753" s="224">
        <f t="shared" si="60"/>
        <v>7.2592592594446614E-2</v>
      </c>
      <c r="G3753" s="225" t="s">
        <v>613</v>
      </c>
      <c r="H3753" s="225"/>
      <c r="I3753" s="225" t="s">
        <v>652</v>
      </c>
      <c r="J3753" s="225" t="s">
        <v>653</v>
      </c>
      <c r="K3753" s="227" t="s">
        <v>654</v>
      </c>
      <c r="L3753" s="123" t="s">
        <v>655</v>
      </c>
      <c r="M3753" s="241" t="s">
        <v>656</v>
      </c>
      <c r="N3753" s="28" t="s">
        <v>1443</v>
      </c>
    </row>
    <row r="3754" spans="1:14">
      <c r="A3754" s="225" t="s">
        <v>706</v>
      </c>
      <c r="B3754" s="123" t="s">
        <v>726</v>
      </c>
      <c r="C3754" s="226" t="s">
        <v>1441</v>
      </c>
      <c r="D3754" s="226" t="s">
        <v>1441</v>
      </c>
      <c r="E3754" s="226" t="s">
        <v>1442</v>
      </c>
      <c r="F3754" s="224">
        <f t="shared" si="60"/>
        <v>7.2592592594446614E-2</v>
      </c>
      <c r="G3754" s="225" t="s">
        <v>613</v>
      </c>
      <c r="H3754" s="225"/>
      <c r="I3754" s="225" t="s">
        <v>652</v>
      </c>
      <c r="J3754" s="225" t="s">
        <v>653</v>
      </c>
      <c r="K3754" s="227" t="s">
        <v>654</v>
      </c>
      <c r="L3754" s="123" t="s">
        <v>655</v>
      </c>
      <c r="M3754" s="241" t="s">
        <v>656</v>
      </c>
      <c r="N3754" s="28" t="s">
        <v>1443</v>
      </c>
    </row>
    <row r="3755" spans="1:14">
      <c r="A3755" s="225" t="s">
        <v>706</v>
      </c>
      <c r="B3755" s="123" t="s">
        <v>720</v>
      </c>
      <c r="C3755" s="226" t="s">
        <v>1441</v>
      </c>
      <c r="D3755" s="226" t="s">
        <v>1441</v>
      </c>
      <c r="E3755" s="226" t="s">
        <v>1444</v>
      </c>
      <c r="F3755" s="224">
        <f t="shared" si="60"/>
        <v>7.3148148148902692E-2</v>
      </c>
      <c r="G3755" s="225" t="s">
        <v>613</v>
      </c>
      <c r="H3755" s="225"/>
      <c r="I3755" s="225" t="s">
        <v>652</v>
      </c>
      <c r="J3755" s="225" t="s">
        <v>653</v>
      </c>
      <c r="K3755" s="227" t="s">
        <v>654</v>
      </c>
      <c r="L3755" s="123" t="s">
        <v>655</v>
      </c>
      <c r="M3755" s="241" t="s">
        <v>656</v>
      </c>
      <c r="N3755" s="28" t="s">
        <v>1443</v>
      </c>
    </row>
    <row r="3756" spans="1:14">
      <c r="A3756" s="225" t="s">
        <v>748</v>
      </c>
      <c r="B3756" s="227" t="s">
        <v>749</v>
      </c>
      <c r="C3756" s="226" t="s">
        <v>1441</v>
      </c>
      <c r="D3756" s="226" t="s">
        <v>1441</v>
      </c>
      <c r="E3756" s="226" t="s">
        <v>1444</v>
      </c>
      <c r="F3756" s="224">
        <f t="shared" si="60"/>
        <v>7.3148148148902692E-2</v>
      </c>
      <c r="G3756" s="225" t="s">
        <v>613</v>
      </c>
      <c r="H3756" s="225"/>
      <c r="I3756" s="225" t="s">
        <v>652</v>
      </c>
      <c r="J3756" s="225" t="s">
        <v>653</v>
      </c>
      <c r="K3756" s="227" t="s">
        <v>654</v>
      </c>
      <c r="L3756" s="123" t="s">
        <v>655</v>
      </c>
      <c r="M3756" s="241" t="s">
        <v>656</v>
      </c>
      <c r="N3756" s="28" t="s">
        <v>1443</v>
      </c>
    </row>
    <row r="3757" spans="1:14">
      <c r="A3757" s="225" t="s">
        <v>748</v>
      </c>
      <c r="B3757" s="227" t="s">
        <v>754</v>
      </c>
      <c r="C3757" s="226" t="s">
        <v>1441</v>
      </c>
      <c r="D3757" s="226" t="s">
        <v>1441</v>
      </c>
      <c r="E3757" s="226" t="s">
        <v>1444</v>
      </c>
      <c r="F3757" s="224">
        <f t="shared" si="60"/>
        <v>7.3148148148902692E-2</v>
      </c>
      <c r="G3757" s="225" t="s">
        <v>613</v>
      </c>
      <c r="H3757" s="225"/>
      <c r="I3757" s="225" t="s">
        <v>652</v>
      </c>
      <c r="J3757" s="225" t="s">
        <v>653</v>
      </c>
      <c r="K3757" s="227" t="s">
        <v>654</v>
      </c>
      <c r="L3757" s="123" t="s">
        <v>655</v>
      </c>
      <c r="M3757" s="241" t="s">
        <v>656</v>
      </c>
      <c r="N3757" s="28" t="s">
        <v>1443</v>
      </c>
    </row>
    <row r="3758" spans="1:14">
      <c r="A3758" s="225" t="s">
        <v>748</v>
      </c>
      <c r="B3758" s="227" t="s">
        <v>755</v>
      </c>
      <c r="C3758" s="226" t="s">
        <v>1441</v>
      </c>
      <c r="D3758" s="226" t="s">
        <v>1441</v>
      </c>
      <c r="E3758" s="226" t="s">
        <v>1444</v>
      </c>
      <c r="F3758" s="224">
        <f t="shared" ref="F3758:F3821" si="61">E3758-D3758</f>
        <v>7.3148148148902692E-2</v>
      </c>
      <c r="G3758" s="225" t="s">
        <v>613</v>
      </c>
      <c r="H3758" s="225"/>
      <c r="I3758" s="225" t="s">
        <v>652</v>
      </c>
      <c r="J3758" s="225" t="s">
        <v>653</v>
      </c>
      <c r="K3758" s="227" t="s">
        <v>654</v>
      </c>
      <c r="L3758" s="123" t="s">
        <v>655</v>
      </c>
      <c r="M3758" s="241" t="s">
        <v>656</v>
      </c>
      <c r="N3758" s="28" t="s">
        <v>1443</v>
      </c>
    </row>
    <row r="3759" spans="1:14">
      <c r="A3759" s="225" t="s">
        <v>748</v>
      </c>
      <c r="B3759" s="227" t="s">
        <v>728</v>
      </c>
      <c r="C3759" s="226" t="s">
        <v>1441</v>
      </c>
      <c r="D3759" s="226" t="s">
        <v>1441</v>
      </c>
      <c r="E3759" s="226" t="s">
        <v>1444</v>
      </c>
      <c r="F3759" s="224">
        <f t="shared" si="61"/>
        <v>7.3148148148902692E-2</v>
      </c>
      <c r="G3759" s="225" t="s">
        <v>613</v>
      </c>
      <c r="H3759" s="225"/>
      <c r="I3759" s="225" t="s">
        <v>652</v>
      </c>
      <c r="J3759" s="225" t="s">
        <v>653</v>
      </c>
      <c r="K3759" s="227" t="s">
        <v>654</v>
      </c>
      <c r="L3759" s="123" t="s">
        <v>655</v>
      </c>
      <c r="M3759" s="241" t="s">
        <v>656</v>
      </c>
      <c r="N3759" s="28" t="s">
        <v>1443</v>
      </c>
    </row>
    <row r="3760" spans="1:14">
      <c r="A3760" s="225" t="s">
        <v>748</v>
      </c>
      <c r="B3760" s="227" t="s">
        <v>756</v>
      </c>
      <c r="C3760" s="226" t="s">
        <v>1441</v>
      </c>
      <c r="D3760" s="226" t="s">
        <v>1441</v>
      </c>
      <c r="E3760" s="226" t="s">
        <v>1444</v>
      </c>
      <c r="F3760" s="224">
        <f t="shared" si="61"/>
        <v>7.3148148148902692E-2</v>
      </c>
      <c r="G3760" s="225" t="s">
        <v>613</v>
      </c>
      <c r="H3760" s="225"/>
      <c r="I3760" s="225" t="s">
        <v>652</v>
      </c>
      <c r="J3760" s="225" t="s">
        <v>653</v>
      </c>
      <c r="K3760" s="227" t="s">
        <v>654</v>
      </c>
      <c r="L3760" s="123" t="s">
        <v>655</v>
      </c>
      <c r="M3760" s="241" t="s">
        <v>656</v>
      </c>
      <c r="N3760" s="28" t="s">
        <v>1443</v>
      </c>
    </row>
    <row r="3761" spans="1:14">
      <c r="A3761" s="225" t="s">
        <v>748</v>
      </c>
      <c r="B3761" s="227" t="s">
        <v>757</v>
      </c>
      <c r="C3761" s="226" t="s">
        <v>1441</v>
      </c>
      <c r="D3761" s="226" t="s">
        <v>1441</v>
      </c>
      <c r="E3761" s="226" t="s">
        <v>1444</v>
      </c>
      <c r="F3761" s="224">
        <f t="shared" si="61"/>
        <v>7.3148148148902692E-2</v>
      </c>
      <c r="G3761" s="225" t="s">
        <v>613</v>
      </c>
      <c r="H3761" s="225"/>
      <c r="I3761" s="225" t="s">
        <v>652</v>
      </c>
      <c r="J3761" s="225" t="s">
        <v>653</v>
      </c>
      <c r="K3761" s="227" t="s">
        <v>654</v>
      </c>
      <c r="L3761" s="123" t="s">
        <v>655</v>
      </c>
      <c r="M3761" s="241" t="s">
        <v>656</v>
      </c>
      <c r="N3761" s="28" t="s">
        <v>1443</v>
      </c>
    </row>
    <row r="3762" spans="1:14">
      <c r="A3762" s="225" t="s">
        <v>748</v>
      </c>
      <c r="B3762" s="227" t="s">
        <v>758</v>
      </c>
      <c r="C3762" s="226" t="s">
        <v>1441</v>
      </c>
      <c r="D3762" s="226" t="s">
        <v>1441</v>
      </c>
      <c r="E3762" s="226" t="s">
        <v>1444</v>
      </c>
      <c r="F3762" s="224">
        <f t="shared" si="61"/>
        <v>7.3148148148902692E-2</v>
      </c>
      <c r="G3762" s="225" t="s">
        <v>613</v>
      </c>
      <c r="H3762" s="225"/>
      <c r="I3762" s="225" t="s">
        <v>652</v>
      </c>
      <c r="J3762" s="225" t="s">
        <v>653</v>
      </c>
      <c r="K3762" s="227" t="s">
        <v>654</v>
      </c>
      <c r="L3762" s="123" t="s">
        <v>655</v>
      </c>
      <c r="M3762" s="241" t="s">
        <v>656</v>
      </c>
      <c r="N3762" s="28" t="s">
        <v>1443</v>
      </c>
    </row>
    <row r="3763" spans="1:14">
      <c r="A3763" s="225" t="s">
        <v>706</v>
      </c>
      <c r="B3763" s="123" t="s">
        <v>712</v>
      </c>
      <c r="C3763" s="226" t="s">
        <v>1445</v>
      </c>
      <c r="D3763" s="226" t="s">
        <v>1445</v>
      </c>
      <c r="E3763" s="226" t="s">
        <v>1446</v>
      </c>
      <c r="F3763" s="224">
        <f t="shared" si="61"/>
        <v>7.4548611111822538E-2</v>
      </c>
      <c r="G3763" s="225" t="s">
        <v>613</v>
      </c>
      <c r="H3763" s="225"/>
      <c r="I3763" s="225" t="s">
        <v>652</v>
      </c>
      <c r="J3763" s="225" t="s">
        <v>653</v>
      </c>
      <c r="K3763" s="227" t="s">
        <v>654</v>
      </c>
      <c r="L3763" s="123" t="s">
        <v>655</v>
      </c>
      <c r="M3763" s="241" t="s">
        <v>656</v>
      </c>
      <c r="N3763" s="28" t="s">
        <v>1443</v>
      </c>
    </row>
    <row r="3764" spans="1:14">
      <c r="A3764" s="225" t="s">
        <v>706</v>
      </c>
      <c r="B3764" s="123" t="s">
        <v>707</v>
      </c>
      <c r="C3764" s="226" t="s">
        <v>1447</v>
      </c>
      <c r="D3764" s="226" t="s">
        <v>1447</v>
      </c>
      <c r="E3764" s="226" t="s">
        <v>1444</v>
      </c>
      <c r="F3764" s="224">
        <f t="shared" si="61"/>
        <v>7.3032407410209998E-2</v>
      </c>
      <c r="G3764" s="225" t="s">
        <v>613</v>
      </c>
      <c r="H3764" s="225"/>
      <c r="I3764" s="225" t="s">
        <v>652</v>
      </c>
      <c r="J3764" s="225" t="s">
        <v>653</v>
      </c>
      <c r="K3764" s="227" t="s">
        <v>654</v>
      </c>
      <c r="L3764" s="123" t="s">
        <v>655</v>
      </c>
      <c r="M3764" s="241" t="s">
        <v>656</v>
      </c>
      <c r="N3764" s="28" t="s">
        <v>1443</v>
      </c>
    </row>
    <row r="3765" spans="1:14">
      <c r="A3765" s="225" t="s">
        <v>706</v>
      </c>
      <c r="B3765" s="123" t="s">
        <v>722</v>
      </c>
      <c r="C3765" s="226" t="s">
        <v>1448</v>
      </c>
      <c r="D3765" s="226" t="s">
        <v>1448</v>
      </c>
      <c r="E3765" s="226" t="s">
        <v>1449</v>
      </c>
      <c r="F3765" s="224">
        <f t="shared" si="61"/>
        <v>7.5543981482042E-2</v>
      </c>
      <c r="G3765" s="225" t="s">
        <v>613</v>
      </c>
      <c r="H3765" s="225"/>
      <c r="I3765" s="225" t="s">
        <v>652</v>
      </c>
      <c r="J3765" s="225" t="s">
        <v>653</v>
      </c>
      <c r="K3765" s="227" t="s">
        <v>654</v>
      </c>
      <c r="L3765" s="123" t="s">
        <v>655</v>
      </c>
      <c r="M3765" s="241" t="s">
        <v>656</v>
      </c>
      <c r="N3765" s="28" t="s">
        <v>1443</v>
      </c>
    </row>
    <row r="3766" spans="1:14">
      <c r="A3766" s="225" t="s">
        <v>706</v>
      </c>
      <c r="B3766" s="222" t="s">
        <v>718</v>
      </c>
      <c r="C3766" s="226" t="s">
        <v>1450</v>
      </c>
      <c r="D3766" s="226" t="s">
        <v>1450</v>
      </c>
      <c r="E3766" s="226" t="s">
        <v>1451</v>
      </c>
      <c r="F3766" s="224">
        <f t="shared" si="61"/>
        <v>7.2384259263344575E-2</v>
      </c>
      <c r="G3766" s="225" t="s">
        <v>613</v>
      </c>
      <c r="H3766" s="225"/>
      <c r="I3766" s="225" t="s">
        <v>652</v>
      </c>
      <c r="J3766" s="225" t="s">
        <v>653</v>
      </c>
      <c r="K3766" s="227" t="s">
        <v>654</v>
      </c>
      <c r="L3766" s="123" t="s">
        <v>655</v>
      </c>
      <c r="M3766" s="241" t="s">
        <v>656</v>
      </c>
      <c r="N3766" s="28" t="s">
        <v>1443</v>
      </c>
    </row>
    <row r="3767" spans="1:14">
      <c r="A3767" s="225" t="s">
        <v>706</v>
      </c>
      <c r="B3767" s="222" t="s">
        <v>714</v>
      </c>
      <c r="C3767" s="226" t="s">
        <v>1452</v>
      </c>
      <c r="D3767" s="226" t="s">
        <v>1452</v>
      </c>
      <c r="E3767" s="226" t="s">
        <v>1453</v>
      </c>
      <c r="F3767" s="224">
        <f t="shared" si="61"/>
        <v>7.4340277773444541E-2</v>
      </c>
      <c r="G3767" s="225" t="s">
        <v>613</v>
      </c>
      <c r="H3767" s="225"/>
      <c r="I3767" s="225" t="s">
        <v>652</v>
      </c>
      <c r="J3767" s="225" t="s">
        <v>653</v>
      </c>
      <c r="K3767" s="227" t="s">
        <v>654</v>
      </c>
      <c r="L3767" s="123" t="s">
        <v>655</v>
      </c>
      <c r="M3767" s="241" t="s">
        <v>656</v>
      </c>
      <c r="N3767" s="28" t="s">
        <v>1443</v>
      </c>
    </row>
    <row r="3768" spans="1:14">
      <c r="A3768" s="225" t="s">
        <v>706</v>
      </c>
      <c r="B3768" s="227" t="s">
        <v>725</v>
      </c>
      <c r="C3768" s="226" t="s">
        <v>1454</v>
      </c>
      <c r="D3768" s="226" t="s">
        <v>1454</v>
      </c>
      <c r="E3768" s="226" t="s">
        <v>1455</v>
      </c>
      <c r="F3768" s="224">
        <f t="shared" si="61"/>
        <v>7.5266203697538003E-2</v>
      </c>
      <c r="G3768" s="225" t="s">
        <v>613</v>
      </c>
      <c r="I3768" s="225" t="s">
        <v>652</v>
      </c>
      <c r="J3768" s="225" t="s">
        <v>653</v>
      </c>
      <c r="K3768" s="227" t="s">
        <v>654</v>
      </c>
      <c r="L3768" s="123" t="s">
        <v>655</v>
      </c>
      <c r="M3768" s="241" t="s">
        <v>656</v>
      </c>
      <c r="N3768" s="28" t="s">
        <v>1443</v>
      </c>
    </row>
    <row r="3769" spans="1:14">
      <c r="A3769" s="225" t="s">
        <v>706</v>
      </c>
      <c r="B3769" s="1" t="s">
        <v>727</v>
      </c>
      <c r="C3769" s="226" t="s">
        <v>1456</v>
      </c>
      <c r="D3769" s="226" t="s">
        <v>1456</v>
      </c>
      <c r="E3769" s="226" t="s">
        <v>1457</v>
      </c>
      <c r="F3769" s="224">
        <f t="shared" si="61"/>
        <v>7.2569444448163267E-2</v>
      </c>
      <c r="G3769" s="225" t="s">
        <v>613</v>
      </c>
      <c r="I3769" s="225" t="s">
        <v>652</v>
      </c>
      <c r="J3769" s="225" t="s">
        <v>653</v>
      </c>
      <c r="K3769" s="227" t="s">
        <v>654</v>
      </c>
      <c r="L3769" s="123" t="s">
        <v>655</v>
      </c>
      <c r="M3769" s="241" t="s">
        <v>656</v>
      </c>
      <c r="N3769" s="28" t="s">
        <v>1443</v>
      </c>
    </row>
    <row r="3770" spans="1:14">
      <c r="A3770" s="225" t="s">
        <v>706</v>
      </c>
      <c r="B3770" s="227" t="s">
        <v>715</v>
      </c>
      <c r="C3770" s="230" t="s">
        <v>1458</v>
      </c>
      <c r="D3770" s="230" t="s">
        <v>1458</v>
      </c>
      <c r="E3770" s="230" t="s">
        <v>1459</v>
      </c>
      <c r="F3770" s="224">
        <f t="shared" si="61"/>
        <v>7.2071759255777579E-2</v>
      </c>
      <c r="G3770" s="225" t="s">
        <v>613</v>
      </c>
      <c r="I3770" s="225" t="s">
        <v>652</v>
      </c>
      <c r="J3770" s="225" t="s">
        <v>653</v>
      </c>
      <c r="K3770" s="227" t="s">
        <v>654</v>
      </c>
      <c r="L3770" s="123" t="s">
        <v>655</v>
      </c>
      <c r="M3770" s="241" t="s">
        <v>656</v>
      </c>
      <c r="N3770" s="28" t="s">
        <v>1443</v>
      </c>
    </row>
    <row r="3771" spans="1:14">
      <c r="A3771" s="225" t="s">
        <v>706</v>
      </c>
      <c r="B3771" s="227" t="s">
        <v>721</v>
      </c>
      <c r="C3771" s="230" t="s">
        <v>1460</v>
      </c>
      <c r="D3771" s="230" t="s">
        <v>1460</v>
      </c>
      <c r="E3771" s="230" t="s">
        <v>1461</v>
      </c>
      <c r="F3771" s="224">
        <f t="shared" si="61"/>
        <v>7.5081018519995268E-2</v>
      </c>
      <c r="G3771" s="225" t="s">
        <v>613</v>
      </c>
      <c r="I3771" s="225" t="s">
        <v>652</v>
      </c>
      <c r="J3771" s="225" t="s">
        <v>653</v>
      </c>
      <c r="K3771" s="227" t="s">
        <v>654</v>
      </c>
      <c r="L3771" s="123" t="s">
        <v>655</v>
      </c>
      <c r="M3771" s="241" t="s">
        <v>656</v>
      </c>
      <c r="N3771" s="28" t="s">
        <v>1443</v>
      </c>
    </row>
    <row r="3772" spans="1:14">
      <c r="A3772" s="225" t="s">
        <v>706</v>
      </c>
      <c r="B3772" s="227" t="s">
        <v>724</v>
      </c>
      <c r="C3772" s="230" t="s">
        <v>1462</v>
      </c>
      <c r="D3772" s="230" t="s">
        <v>1462</v>
      </c>
      <c r="E3772" s="230" t="s">
        <v>1463</v>
      </c>
      <c r="F3772" s="224">
        <f t="shared" si="61"/>
        <v>7.2013888886431232E-2</v>
      </c>
      <c r="G3772" s="225" t="s">
        <v>613</v>
      </c>
      <c r="I3772" s="225" t="s">
        <v>652</v>
      </c>
      <c r="J3772" s="225" t="s">
        <v>653</v>
      </c>
      <c r="K3772" s="227" t="s">
        <v>654</v>
      </c>
      <c r="L3772" s="123" t="s">
        <v>655</v>
      </c>
      <c r="M3772" s="241" t="s">
        <v>656</v>
      </c>
      <c r="N3772" s="28" t="s">
        <v>1443</v>
      </c>
    </row>
    <row r="3773" spans="1:14">
      <c r="A3773" s="225" t="s">
        <v>706</v>
      </c>
      <c r="B3773" s="227" t="s">
        <v>716</v>
      </c>
      <c r="C3773" s="230" t="s">
        <v>1464</v>
      </c>
      <c r="D3773" s="230" t="s">
        <v>1464</v>
      </c>
      <c r="E3773" s="230" t="s">
        <v>1465</v>
      </c>
      <c r="F3773" s="224">
        <f t="shared" si="61"/>
        <v>7.4456018519413192E-2</v>
      </c>
      <c r="G3773" s="225" t="s">
        <v>613</v>
      </c>
      <c r="I3773" s="225" t="s">
        <v>652</v>
      </c>
      <c r="J3773" s="225" t="s">
        <v>653</v>
      </c>
      <c r="K3773" s="227" t="s">
        <v>654</v>
      </c>
      <c r="L3773" s="123" t="s">
        <v>655</v>
      </c>
      <c r="M3773" s="241" t="s">
        <v>656</v>
      </c>
      <c r="N3773" s="28" t="s">
        <v>1443</v>
      </c>
    </row>
    <row r="3774" spans="1:14">
      <c r="A3774" s="225" t="s">
        <v>706</v>
      </c>
      <c r="B3774" s="227" t="s">
        <v>728</v>
      </c>
      <c r="C3774" s="230" t="s">
        <v>1466</v>
      </c>
      <c r="D3774" s="230" t="s">
        <v>1466</v>
      </c>
      <c r="E3774" s="230" t="s">
        <v>1467</v>
      </c>
      <c r="F3774" s="224">
        <f t="shared" si="61"/>
        <v>7.2951388894580305E-2</v>
      </c>
      <c r="G3774" s="225" t="s">
        <v>613</v>
      </c>
      <c r="I3774" s="225" t="s">
        <v>652</v>
      </c>
      <c r="J3774" s="225" t="s">
        <v>653</v>
      </c>
      <c r="K3774" s="227" t="s">
        <v>654</v>
      </c>
      <c r="L3774" s="123" t="s">
        <v>655</v>
      </c>
      <c r="M3774" s="241" t="s">
        <v>656</v>
      </c>
      <c r="N3774" s="28" t="s">
        <v>1443</v>
      </c>
    </row>
    <row r="3775" spans="1:14">
      <c r="A3775" s="225" t="s">
        <v>706</v>
      </c>
      <c r="B3775" s="227" t="s">
        <v>713</v>
      </c>
      <c r="C3775" s="230" t="s">
        <v>1466</v>
      </c>
      <c r="D3775" s="230" t="s">
        <v>1466</v>
      </c>
      <c r="E3775" s="230" t="s">
        <v>1468</v>
      </c>
      <c r="F3775" s="224">
        <f t="shared" si="61"/>
        <v>7.1458333331975155E-2</v>
      </c>
      <c r="G3775" s="225" t="s">
        <v>613</v>
      </c>
      <c r="I3775" s="225" t="s">
        <v>652</v>
      </c>
      <c r="J3775" s="225" t="s">
        <v>653</v>
      </c>
      <c r="K3775" s="227" t="s">
        <v>654</v>
      </c>
      <c r="L3775" s="123" t="s">
        <v>655</v>
      </c>
      <c r="M3775" s="241" t="s">
        <v>656</v>
      </c>
      <c r="N3775" s="28" t="s">
        <v>1443</v>
      </c>
    </row>
    <row r="3776" spans="1:14">
      <c r="A3776" s="225" t="s">
        <v>729</v>
      </c>
      <c r="B3776" s="231" t="s">
        <v>730</v>
      </c>
      <c r="C3776" s="223" t="s">
        <v>1469</v>
      </c>
      <c r="D3776" s="223" t="s">
        <v>1469</v>
      </c>
      <c r="E3776" s="223" t="s">
        <v>1470</v>
      </c>
      <c r="F3776" s="224">
        <f t="shared" si="61"/>
        <v>2.4421296293439809E-2</v>
      </c>
      <c r="G3776" s="225" t="s">
        <v>613</v>
      </c>
      <c r="H3776" s="225"/>
      <c r="I3776" s="225" t="s">
        <v>614</v>
      </c>
      <c r="J3776" s="225" t="s">
        <v>615</v>
      </c>
      <c r="K3776" s="227" t="s">
        <v>731</v>
      </c>
      <c r="L3776" s="123" t="s">
        <v>655</v>
      </c>
      <c r="M3776" s="241" t="s">
        <v>656</v>
      </c>
      <c r="N3776" s="225" t="s">
        <v>665</v>
      </c>
    </row>
    <row r="3777" spans="1:14">
      <c r="A3777" s="225" t="s">
        <v>729</v>
      </c>
      <c r="B3777" s="231" t="s">
        <v>732</v>
      </c>
      <c r="C3777" s="223" t="s">
        <v>1469</v>
      </c>
      <c r="D3777" s="223" t="s">
        <v>1469</v>
      </c>
      <c r="E3777" s="223" t="s">
        <v>1470</v>
      </c>
      <c r="F3777" s="224">
        <f t="shared" si="61"/>
        <v>2.4421296293439809E-2</v>
      </c>
      <c r="G3777" s="225" t="s">
        <v>613</v>
      </c>
      <c r="H3777" s="225"/>
      <c r="I3777" s="225" t="s">
        <v>614</v>
      </c>
      <c r="J3777" s="225" t="s">
        <v>615</v>
      </c>
      <c r="K3777" s="227" t="s">
        <v>731</v>
      </c>
      <c r="L3777" s="123" t="s">
        <v>655</v>
      </c>
      <c r="M3777" s="241" t="s">
        <v>656</v>
      </c>
      <c r="N3777" s="225" t="s">
        <v>665</v>
      </c>
    </row>
    <row r="3778" spans="1:14">
      <c r="A3778" s="225" t="s">
        <v>729</v>
      </c>
      <c r="B3778" s="231" t="s">
        <v>733</v>
      </c>
      <c r="C3778" s="223" t="s">
        <v>1469</v>
      </c>
      <c r="D3778" s="223" t="s">
        <v>1469</v>
      </c>
      <c r="E3778" s="223" t="s">
        <v>1470</v>
      </c>
      <c r="F3778" s="224">
        <f t="shared" si="61"/>
        <v>2.4421296293439809E-2</v>
      </c>
      <c r="G3778" s="225" t="s">
        <v>613</v>
      </c>
      <c r="H3778" s="225"/>
      <c r="I3778" s="225" t="s">
        <v>614</v>
      </c>
      <c r="J3778" s="225" t="s">
        <v>615</v>
      </c>
      <c r="K3778" s="227" t="s">
        <v>731</v>
      </c>
      <c r="L3778" s="123" t="s">
        <v>655</v>
      </c>
      <c r="M3778" s="241" t="s">
        <v>656</v>
      </c>
      <c r="N3778" s="225" t="s">
        <v>665</v>
      </c>
    </row>
    <row r="3779" spans="1:14">
      <c r="A3779" s="225" t="s">
        <v>729</v>
      </c>
      <c r="B3779" s="231" t="s">
        <v>734</v>
      </c>
      <c r="C3779" s="223" t="s">
        <v>1469</v>
      </c>
      <c r="D3779" s="223" t="s">
        <v>1469</v>
      </c>
      <c r="E3779" s="223" t="s">
        <v>1470</v>
      </c>
      <c r="F3779" s="224">
        <f t="shared" si="61"/>
        <v>2.4421296293439809E-2</v>
      </c>
      <c r="G3779" s="225" t="s">
        <v>613</v>
      </c>
      <c r="H3779" s="225"/>
      <c r="I3779" s="225" t="s">
        <v>614</v>
      </c>
      <c r="J3779" s="225" t="s">
        <v>615</v>
      </c>
      <c r="K3779" s="227" t="s">
        <v>731</v>
      </c>
      <c r="L3779" s="123" t="s">
        <v>655</v>
      </c>
      <c r="M3779" s="241" t="s">
        <v>656</v>
      </c>
      <c r="N3779" s="225" t="s">
        <v>665</v>
      </c>
    </row>
    <row r="3780" spans="1:14">
      <c r="A3780" s="225" t="s">
        <v>729</v>
      </c>
      <c r="B3780" s="123" t="s">
        <v>735</v>
      </c>
      <c r="C3780" s="223" t="s">
        <v>1469</v>
      </c>
      <c r="D3780" s="223" t="s">
        <v>1469</v>
      </c>
      <c r="E3780" s="223" t="s">
        <v>1470</v>
      </c>
      <c r="F3780" s="224">
        <f t="shared" si="61"/>
        <v>2.4421296293439809E-2</v>
      </c>
      <c r="G3780" s="225" t="s">
        <v>613</v>
      </c>
      <c r="H3780" s="225"/>
      <c r="I3780" s="225" t="s">
        <v>614</v>
      </c>
      <c r="J3780" s="225" t="s">
        <v>615</v>
      </c>
      <c r="K3780" s="227" t="s">
        <v>731</v>
      </c>
      <c r="L3780" s="123" t="s">
        <v>655</v>
      </c>
      <c r="M3780" s="241" t="s">
        <v>656</v>
      </c>
      <c r="N3780" s="225" t="s">
        <v>665</v>
      </c>
    </row>
    <row r="3781" spans="1:14">
      <c r="A3781" s="225" t="s">
        <v>729</v>
      </c>
      <c r="B3781" s="123" t="s">
        <v>736</v>
      </c>
      <c r="C3781" s="223" t="s">
        <v>1469</v>
      </c>
      <c r="D3781" s="223" t="s">
        <v>1469</v>
      </c>
      <c r="E3781" s="223" t="s">
        <v>1470</v>
      </c>
      <c r="F3781" s="224">
        <f t="shared" si="61"/>
        <v>2.4421296293439809E-2</v>
      </c>
      <c r="G3781" s="225" t="s">
        <v>613</v>
      </c>
      <c r="H3781" s="225"/>
      <c r="I3781" s="225" t="s">
        <v>614</v>
      </c>
      <c r="J3781" s="225" t="s">
        <v>615</v>
      </c>
      <c r="K3781" s="227" t="s">
        <v>731</v>
      </c>
      <c r="L3781" s="123" t="s">
        <v>655</v>
      </c>
      <c r="M3781" s="241" t="s">
        <v>656</v>
      </c>
      <c r="N3781" s="225" t="s">
        <v>665</v>
      </c>
    </row>
    <row r="3782" spans="1:14">
      <c r="A3782" s="225" t="s">
        <v>729</v>
      </c>
      <c r="B3782" s="123" t="s">
        <v>737</v>
      </c>
      <c r="C3782" s="223" t="s">
        <v>1469</v>
      </c>
      <c r="D3782" s="223" t="s">
        <v>1469</v>
      </c>
      <c r="E3782" s="223" t="s">
        <v>1470</v>
      </c>
      <c r="F3782" s="224">
        <f t="shared" si="61"/>
        <v>2.4421296293439809E-2</v>
      </c>
      <c r="G3782" s="225" t="s">
        <v>613</v>
      </c>
      <c r="H3782" s="225"/>
      <c r="I3782" s="225" t="s">
        <v>614</v>
      </c>
      <c r="J3782" s="225" t="s">
        <v>615</v>
      </c>
      <c r="K3782" s="227" t="s">
        <v>731</v>
      </c>
      <c r="L3782" s="123" t="s">
        <v>655</v>
      </c>
      <c r="M3782" s="241" t="s">
        <v>656</v>
      </c>
      <c r="N3782" s="225" t="s">
        <v>665</v>
      </c>
    </row>
    <row r="3783" spans="1:14">
      <c r="A3783" s="225" t="s">
        <v>729</v>
      </c>
      <c r="B3783" s="123" t="s">
        <v>738</v>
      </c>
      <c r="C3783" s="223" t="s">
        <v>1469</v>
      </c>
      <c r="D3783" s="223" t="s">
        <v>1469</v>
      </c>
      <c r="E3783" s="223" t="s">
        <v>1470</v>
      </c>
      <c r="F3783" s="224">
        <f t="shared" si="61"/>
        <v>2.4421296293439809E-2</v>
      </c>
      <c r="G3783" s="225" t="s">
        <v>613</v>
      </c>
      <c r="H3783" s="225"/>
      <c r="I3783" s="225" t="s">
        <v>614</v>
      </c>
      <c r="J3783" s="225" t="s">
        <v>615</v>
      </c>
      <c r="K3783" s="227" t="s">
        <v>731</v>
      </c>
      <c r="L3783" s="123" t="s">
        <v>655</v>
      </c>
      <c r="M3783" s="241" t="s">
        <v>656</v>
      </c>
      <c r="N3783" s="225" t="s">
        <v>665</v>
      </c>
    </row>
    <row r="3784" spans="1:14">
      <c r="A3784" s="225" t="s">
        <v>729</v>
      </c>
      <c r="B3784" s="123" t="s">
        <v>739</v>
      </c>
      <c r="C3784" s="223" t="s">
        <v>1469</v>
      </c>
      <c r="D3784" s="223" t="s">
        <v>1469</v>
      </c>
      <c r="E3784" s="223" t="s">
        <v>1470</v>
      </c>
      <c r="F3784" s="224">
        <f t="shared" si="61"/>
        <v>2.4421296293439809E-2</v>
      </c>
      <c r="G3784" s="225" t="s">
        <v>613</v>
      </c>
      <c r="H3784" s="225"/>
      <c r="I3784" s="225" t="s">
        <v>614</v>
      </c>
      <c r="J3784" s="225" t="s">
        <v>615</v>
      </c>
      <c r="K3784" s="227" t="s">
        <v>731</v>
      </c>
      <c r="L3784" s="123" t="s">
        <v>655</v>
      </c>
      <c r="M3784" s="241" t="s">
        <v>656</v>
      </c>
      <c r="N3784" s="225" t="s">
        <v>665</v>
      </c>
    </row>
    <row r="3785" spans="1:14">
      <c r="A3785" s="225" t="s">
        <v>729</v>
      </c>
      <c r="B3785" s="123" t="s">
        <v>740</v>
      </c>
      <c r="C3785" s="223" t="s">
        <v>1469</v>
      </c>
      <c r="D3785" s="223" t="s">
        <v>1469</v>
      </c>
      <c r="E3785" s="223" t="s">
        <v>1470</v>
      </c>
      <c r="F3785" s="224">
        <f t="shared" si="61"/>
        <v>2.4421296293439809E-2</v>
      </c>
      <c r="G3785" s="225" t="s">
        <v>613</v>
      </c>
      <c r="H3785" s="225"/>
      <c r="I3785" s="225" t="s">
        <v>614</v>
      </c>
      <c r="J3785" s="225" t="s">
        <v>615</v>
      </c>
      <c r="K3785" s="227" t="s">
        <v>731</v>
      </c>
      <c r="L3785" s="123" t="s">
        <v>655</v>
      </c>
      <c r="M3785" s="241" t="s">
        <v>656</v>
      </c>
      <c r="N3785" s="225" t="s">
        <v>665</v>
      </c>
    </row>
    <row r="3786" spans="1:14">
      <c r="A3786" s="225" t="s">
        <v>729</v>
      </c>
      <c r="B3786" s="123" t="s">
        <v>741</v>
      </c>
      <c r="C3786" s="223" t="s">
        <v>1469</v>
      </c>
      <c r="D3786" s="223" t="s">
        <v>1469</v>
      </c>
      <c r="E3786" s="223" t="s">
        <v>1470</v>
      </c>
      <c r="F3786" s="224">
        <f t="shared" si="61"/>
        <v>2.4421296293439809E-2</v>
      </c>
      <c r="G3786" s="225" t="s">
        <v>613</v>
      </c>
      <c r="H3786" s="225"/>
      <c r="I3786" s="225" t="s">
        <v>614</v>
      </c>
      <c r="J3786" s="225" t="s">
        <v>615</v>
      </c>
      <c r="K3786" s="227" t="s">
        <v>731</v>
      </c>
      <c r="L3786" s="123" t="s">
        <v>655</v>
      </c>
      <c r="M3786" s="241" t="s">
        <v>656</v>
      </c>
      <c r="N3786" s="225" t="s">
        <v>665</v>
      </c>
    </row>
    <row r="3787" spans="1:14">
      <c r="A3787" s="225" t="s">
        <v>729</v>
      </c>
      <c r="B3787" s="123" t="s">
        <v>742</v>
      </c>
      <c r="C3787" s="223" t="s">
        <v>1469</v>
      </c>
      <c r="D3787" s="223" t="s">
        <v>1469</v>
      </c>
      <c r="E3787" s="223" t="s">
        <v>1470</v>
      </c>
      <c r="F3787" s="224">
        <f t="shared" si="61"/>
        <v>2.4421296293439809E-2</v>
      </c>
      <c r="G3787" s="225" t="s">
        <v>613</v>
      </c>
      <c r="H3787" s="225"/>
      <c r="I3787" s="225" t="s">
        <v>614</v>
      </c>
      <c r="J3787" s="225" t="s">
        <v>615</v>
      </c>
      <c r="K3787" s="227" t="s">
        <v>731</v>
      </c>
      <c r="L3787" s="123" t="s">
        <v>655</v>
      </c>
      <c r="M3787" s="241" t="s">
        <v>656</v>
      </c>
      <c r="N3787" s="225" t="s">
        <v>665</v>
      </c>
    </row>
    <row r="3788" spans="1:14">
      <c r="A3788" s="225" t="s">
        <v>729</v>
      </c>
      <c r="B3788" s="123" t="s">
        <v>743</v>
      </c>
      <c r="C3788" s="223" t="s">
        <v>1469</v>
      </c>
      <c r="D3788" s="223" t="s">
        <v>1469</v>
      </c>
      <c r="E3788" s="223" t="s">
        <v>1470</v>
      </c>
      <c r="F3788" s="224">
        <f t="shared" si="61"/>
        <v>2.4421296293439809E-2</v>
      </c>
      <c r="G3788" s="225" t="s">
        <v>613</v>
      </c>
      <c r="H3788" s="225"/>
      <c r="I3788" s="225" t="s">
        <v>614</v>
      </c>
      <c r="J3788" s="225" t="s">
        <v>615</v>
      </c>
      <c r="K3788" s="227" t="s">
        <v>731</v>
      </c>
      <c r="L3788" s="123" t="s">
        <v>655</v>
      </c>
      <c r="M3788" s="241" t="s">
        <v>656</v>
      </c>
      <c r="N3788" s="225" t="s">
        <v>665</v>
      </c>
    </row>
    <row r="3789" spans="1:14">
      <c r="A3789" s="225" t="s">
        <v>729</v>
      </c>
      <c r="B3789" s="123" t="s">
        <v>744</v>
      </c>
      <c r="C3789" s="223" t="s">
        <v>1469</v>
      </c>
      <c r="D3789" s="223" t="s">
        <v>1469</v>
      </c>
      <c r="E3789" s="223" t="s">
        <v>1470</v>
      </c>
      <c r="F3789" s="224">
        <f t="shared" si="61"/>
        <v>2.4421296293439809E-2</v>
      </c>
      <c r="G3789" s="225" t="s">
        <v>613</v>
      </c>
      <c r="H3789" s="225"/>
      <c r="I3789" s="225" t="s">
        <v>614</v>
      </c>
      <c r="J3789" s="225" t="s">
        <v>615</v>
      </c>
      <c r="K3789" s="227" t="s">
        <v>731</v>
      </c>
      <c r="L3789" s="123" t="s">
        <v>655</v>
      </c>
      <c r="M3789" s="241" t="s">
        <v>656</v>
      </c>
      <c r="N3789" s="225" t="s">
        <v>665</v>
      </c>
    </row>
    <row r="3790" spans="1:14">
      <c r="A3790" s="225" t="s">
        <v>729</v>
      </c>
      <c r="B3790" s="123" t="s">
        <v>745</v>
      </c>
      <c r="C3790" s="223" t="s">
        <v>1469</v>
      </c>
      <c r="D3790" s="223" t="s">
        <v>1469</v>
      </c>
      <c r="E3790" s="223" t="s">
        <v>1470</v>
      </c>
      <c r="F3790" s="224">
        <f t="shared" si="61"/>
        <v>2.4421296293439809E-2</v>
      </c>
      <c r="G3790" s="225" t="s">
        <v>613</v>
      </c>
      <c r="H3790" s="225"/>
      <c r="I3790" s="225" t="s">
        <v>614</v>
      </c>
      <c r="J3790" s="225" t="s">
        <v>615</v>
      </c>
      <c r="K3790" s="227" t="s">
        <v>731</v>
      </c>
      <c r="L3790" s="123" t="s">
        <v>655</v>
      </c>
      <c r="M3790" s="241" t="s">
        <v>656</v>
      </c>
      <c r="N3790" s="225" t="s">
        <v>665</v>
      </c>
    </row>
    <row r="3791" spans="1:14">
      <c r="A3791" s="225" t="s">
        <v>729</v>
      </c>
      <c r="B3791" s="123" t="s">
        <v>746</v>
      </c>
      <c r="C3791" s="223" t="s">
        <v>1469</v>
      </c>
      <c r="D3791" s="223" t="s">
        <v>1469</v>
      </c>
      <c r="E3791" s="223" t="s">
        <v>1470</v>
      </c>
      <c r="F3791" s="224">
        <f t="shared" si="61"/>
        <v>2.4421296293439809E-2</v>
      </c>
      <c r="G3791" s="225" t="s">
        <v>613</v>
      </c>
      <c r="H3791" s="225"/>
      <c r="I3791" s="225" t="s">
        <v>614</v>
      </c>
      <c r="J3791" s="225" t="s">
        <v>615</v>
      </c>
      <c r="K3791" s="227" t="s">
        <v>731</v>
      </c>
      <c r="L3791" s="123" t="s">
        <v>655</v>
      </c>
      <c r="M3791" s="241" t="s">
        <v>656</v>
      </c>
      <c r="N3791" s="225" t="s">
        <v>665</v>
      </c>
    </row>
    <row r="3792" spans="1:14">
      <c r="A3792" s="225" t="s">
        <v>729</v>
      </c>
      <c r="B3792" s="123" t="s">
        <v>747</v>
      </c>
      <c r="C3792" s="223" t="s">
        <v>1469</v>
      </c>
      <c r="D3792" s="223" t="s">
        <v>1469</v>
      </c>
      <c r="E3792" s="223" t="s">
        <v>1470</v>
      </c>
      <c r="F3792" s="224">
        <f t="shared" si="61"/>
        <v>2.4421296293439809E-2</v>
      </c>
      <c r="G3792" s="225" t="s">
        <v>613</v>
      </c>
      <c r="H3792" s="225"/>
      <c r="I3792" s="225" t="s">
        <v>614</v>
      </c>
      <c r="J3792" s="225" t="s">
        <v>615</v>
      </c>
      <c r="K3792" s="227" t="s">
        <v>731</v>
      </c>
      <c r="L3792" s="123" t="s">
        <v>655</v>
      </c>
      <c r="M3792" s="241" t="s">
        <v>656</v>
      </c>
      <c r="N3792" s="225" t="s">
        <v>665</v>
      </c>
    </row>
    <row r="3793" spans="1:14">
      <c r="A3793" s="225" t="s">
        <v>706</v>
      </c>
      <c r="B3793" s="227" t="s">
        <v>717</v>
      </c>
      <c r="C3793" s="230" t="s">
        <v>1471</v>
      </c>
      <c r="D3793" s="230" t="s">
        <v>1462</v>
      </c>
      <c r="E3793" s="230" t="s">
        <v>1463</v>
      </c>
      <c r="F3793" s="224">
        <f t="shared" si="61"/>
        <v>7.2013888886431232E-2</v>
      </c>
      <c r="G3793" s="225" t="s">
        <v>613</v>
      </c>
      <c r="I3793" s="225" t="s">
        <v>652</v>
      </c>
      <c r="J3793" s="225" t="s">
        <v>653</v>
      </c>
      <c r="K3793" s="227" t="s">
        <v>654</v>
      </c>
      <c r="L3793" s="123" t="s">
        <v>655</v>
      </c>
      <c r="M3793" s="241" t="s">
        <v>656</v>
      </c>
      <c r="N3793" s="28" t="s">
        <v>1443</v>
      </c>
    </row>
    <row r="3794" spans="1:14">
      <c r="A3794" s="225" t="s">
        <v>706</v>
      </c>
      <c r="B3794" s="227" t="s">
        <v>723</v>
      </c>
      <c r="C3794" s="230" t="s">
        <v>1472</v>
      </c>
      <c r="D3794" s="230" t="s">
        <v>1462</v>
      </c>
      <c r="E3794" s="230" t="s">
        <v>1463</v>
      </c>
      <c r="F3794" s="224">
        <f t="shared" si="61"/>
        <v>7.2013888886431232E-2</v>
      </c>
      <c r="G3794" s="225" t="s">
        <v>613</v>
      </c>
      <c r="I3794" s="225" t="s">
        <v>652</v>
      </c>
      <c r="J3794" s="225" t="s">
        <v>653</v>
      </c>
      <c r="K3794" s="227" t="s">
        <v>654</v>
      </c>
      <c r="L3794" s="123" t="s">
        <v>655</v>
      </c>
      <c r="M3794" s="241" t="s">
        <v>656</v>
      </c>
      <c r="N3794" s="28" t="s">
        <v>1443</v>
      </c>
    </row>
    <row r="3795" spans="1:14">
      <c r="A3795" s="225" t="s">
        <v>729</v>
      </c>
      <c r="B3795" s="123" t="s">
        <v>747</v>
      </c>
      <c r="C3795" s="226" t="s">
        <v>1473</v>
      </c>
      <c r="D3795" s="226" t="s">
        <v>1473</v>
      </c>
      <c r="E3795" s="226" t="s">
        <v>1474</v>
      </c>
      <c r="F3795" s="224">
        <f t="shared" si="61"/>
        <v>4.1666666664241347E-2</v>
      </c>
      <c r="G3795" s="225" t="s">
        <v>613</v>
      </c>
      <c r="H3795" s="225"/>
      <c r="I3795" s="225" t="s">
        <v>614</v>
      </c>
      <c r="J3795" s="225" t="s">
        <v>615</v>
      </c>
      <c r="K3795" s="225" t="s">
        <v>975</v>
      </c>
      <c r="L3795" s="123" t="s">
        <v>655</v>
      </c>
      <c r="M3795" s="241" t="s">
        <v>821</v>
      </c>
      <c r="N3795" s="241" t="s">
        <v>1475</v>
      </c>
    </row>
    <row r="3796" spans="1:14">
      <c r="A3796" s="225" t="s">
        <v>729</v>
      </c>
      <c r="B3796" s="123" t="s">
        <v>745</v>
      </c>
      <c r="C3796" s="226" t="s">
        <v>1476</v>
      </c>
      <c r="D3796" s="226" t="s">
        <v>1476</v>
      </c>
      <c r="E3796" s="226" t="s">
        <v>1477</v>
      </c>
      <c r="F3796" s="224">
        <f t="shared" si="61"/>
        <v>2.0717592560686171E-3</v>
      </c>
      <c r="G3796" s="225" t="s">
        <v>613</v>
      </c>
      <c r="H3796" s="225"/>
      <c r="I3796" s="225" t="s">
        <v>614</v>
      </c>
      <c r="J3796" s="225" t="s">
        <v>615</v>
      </c>
      <c r="K3796" s="225" t="s">
        <v>975</v>
      </c>
      <c r="L3796" s="123" t="s">
        <v>655</v>
      </c>
      <c r="M3796" s="241" t="s">
        <v>821</v>
      </c>
      <c r="N3796" s="241" t="s">
        <v>1475</v>
      </c>
    </row>
    <row r="3797" spans="1:14">
      <c r="A3797" s="225" t="s">
        <v>729</v>
      </c>
      <c r="B3797" s="123" t="s">
        <v>737</v>
      </c>
      <c r="C3797" s="226" t="s">
        <v>1478</v>
      </c>
      <c r="D3797" s="226" t="s">
        <v>1478</v>
      </c>
      <c r="E3797" s="226" t="s">
        <v>1479</v>
      </c>
      <c r="F3797" s="224">
        <f t="shared" si="61"/>
        <v>2.1064814791316167E-3</v>
      </c>
      <c r="G3797" s="225" t="s">
        <v>613</v>
      </c>
      <c r="H3797" s="225"/>
      <c r="I3797" s="225" t="s">
        <v>614</v>
      </c>
      <c r="J3797" s="225" t="s">
        <v>615</v>
      </c>
      <c r="K3797" s="225" t="s">
        <v>975</v>
      </c>
      <c r="L3797" s="123" t="s">
        <v>655</v>
      </c>
      <c r="M3797" s="241" t="s">
        <v>821</v>
      </c>
      <c r="N3797" s="241" t="s">
        <v>1475</v>
      </c>
    </row>
    <row r="3798" spans="1:14">
      <c r="A3798" s="225" t="s">
        <v>729</v>
      </c>
      <c r="B3798" s="123" t="s">
        <v>745</v>
      </c>
      <c r="C3798" s="226" t="s">
        <v>1480</v>
      </c>
      <c r="D3798" s="226" t="s">
        <v>1480</v>
      </c>
      <c r="E3798" s="226" t="s">
        <v>1481</v>
      </c>
      <c r="F3798" s="224">
        <f t="shared" si="61"/>
        <v>2.0949074023519643E-3</v>
      </c>
      <c r="G3798" s="225" t="s">
        <v>613</v>
      </c>
      <c r="H3798" s="225"/>
      <c r="I3798" s="225" t="s">
        <v>614</v>
      </c>
      <c r="J3798" s="225" t="s">
        <v>615</v>
      </c>
      <c r="K3798" s="225" t="s">
        <v>975</v>
      </c>
      <c r="L3798" s="123" t="s">
        <v>655</v>
      </c>
      <c r="M3798" s="241" t="s">
        <v>821</v>
      </c>
      <c r="N3798" s="241" t="s">
        <v>1475</v>
      </c>
    </row>
    <row r="3799" spans="1:14">
      <c r="A3799" s="225" t="s">
        <v>729</v>
      </c>
      <c r="B3799" s="123" t="s">
        <v>737</v>
      </c>
      <c r="C3799" s="226" t="s">
        <v>1482</v>
      </c>
      <c r="D3799" s="226" t="s">
        <v>1482</v>
      </c>
      <c r="E3799" s="226" t="s">
        <v>1483</v>
      </c>
      <c r="F3799" s="224">
        <f t="shared" si="61"/>
        <v>2.1064814791316167E-3</v>
      </c>
      <c r="G3799" s="225" t="s">
        <v>613</v>
      </c>
      <c r="H3799" s="225"/>
      <c r="I3799" s="225" t="s">
        <v>614</v>
      </c>
      <c r="J3799" s="225" t="s">
        <v>615</v>
      </c>
      <c r="K3799" s="225" t="s">
        <v>975</v>
      </c>
      <c r="L3799" s="123" t="s">
        <v>655</v>
      </c>
      <c r="M3799" s="241" t="s">
        <v>821</v>
      </c>
      <c r="N3799" s="241" t="s">
        <v>1475</v>
      </c>
    </row>
    <row r="3800" spans="1:14">
      <c r="A3800" s="225" t="s">
        <v>729</v>
      </c>
      <c r="B3800" s="123" t="s">
        <v>743</v>
      </c>
      <c r="C3800" s="226" t="s">
        <v>1484</v>
      </c>
      <c r="D3800" s="226" t="s">
        <v>1484</v>
      </c>
      <c r="E3800" s="226" t="s">
        <v>1485</v>
      </c>
      <c r="F3800" s="224">
        <f t="shared" si="61"/>
        <v>1.9907407404389232E-3</v>
      </c>
      <c r="G3800" s="225" t="s">
        <v>613</v>
      </c>
      <c r="H3800" s="225"/>
      <c r="I3800" s="225" t="s">
        <v>614</v>
      </c>
      <c r="J3800" s="225" t="s">
        <v>615</v>
      </c>
      <c r="K3800" s="225" t="s">
        <v>975</v>
      </c>
      <c r="L3800" s="123" t="s">
        <v>655</v>
      </c>
      <c r="M3800" s="241" t="s">
        <v>821</v>
      </c>
      <c r="N3800" s="241" t="s">
        <v>1475</v>
      </c>
    </row>
    <row r="3801" spans="1:14">
      <c r="A3801" s="225" t="s">
        <v>729</v>
      </c>
      <c r="B3801" s="123" t="s">
        <v>745</v>
      </c>
      <c r="C3801" s="226" t="s">
        <v>1486</v>
      </c>
      <c r="D3801" s="226" t="s">
        <v>1486</v>
      </c>
      <c r="E3801" s="226" t="s">
        <v>1487</v>
      </c>
      <c r="F3801" s="224">
        <f t="shared" si="61"/>
        <v>2.0833333328482695E-3</v>
      </c>
      <c r="G3801" s="225" t="s">
        <v>613</v>
      </c>
      <c r="H3801" s="225"/>
      <c r="I3801" s="225" t="s">
        <v>614</v>
      </c>
      <c r="J3801" s="225" t="s">
        <v>615</v>
      </c>
      <c r="K3801" s="225" t="s">
        <v>975</v>
      </c>
      <c r="L3801" s="123" t="s">
        <v>655</v>
      </c>
      <c r="M3801" s="241" t="s">
        <v>821</v>
      </c>
      <c r="N3801" s="241" t="s">
        <v>1475</v>
      </c>
    </row>
    <row r="3802" spans="1:14">
      <c r="A3802" s="225" t="s">
        <v>729</v>
      </c>
      <c r="B3802" s="123" t="s">
        <v>737</v>
      </c>
      <c r="C3802" s="226" t="s">
        <v>1488</v>
      </c>
      <c r="D3802" s="226" t="s">
        <v>1488</v>
      </c>
      <c r="E3802" s="226" t="s">
        <v>1489</v>
      </c>
      <c r="F3802" s="224">
        <f t="shared" si="61"/>
        <v>2.118055555911269E-3</v>
      </c>
      <c r="G3802" s="225" t="s">
        <v>613</v>
      </c>
      <c r="H3802" s="225"/>
      <c r="I3802" s="225" t="s">
        <v>614</v>
      </c>
      <c r="J3802" s="225" t="s">
        <v>615</v>
      </c>
      <c r="K3802" s="225" t="s">
        <v>975</v>
      </c>
      <c r="L3802" s="123" t="s">
        <v>655</v>
      </c>
      <c r="M3802" s="241" t="s">
        <v>821</v>
      </c>
      <c r="N3802" s="241" t="s">
        <v>1475</v>
      </c>
    </row>
    <row r="3803" spans="1:14">
      <c r="A3803" s="225" t="s">
        <v>729</v>
      </c>
      <c r="B3803" s="123" t="s">
        <v>746</v>
      </c>
      <c r="C3803" s="226" t="s">
        <v>1490</v>
      </c>
      <c r="D3803" s="226" t="s">
        <v>1490</v>
      </c>
      <c r="E3803" s="226" t="s">
        <v>1491</v>
      </c>
      <c r="F3803" s="224">
        <f t="shared" si="61"/>
        <v>2.0601851865649223E-3</v>
      </c>
      <c r="G3803" s="225" t="s">
        <v>613</v>
      </c>
      <c r="H3803" s="225"/>
      <c r="I3803" s="225" t="s">
        <v>614</v>
      </c>
      <c r="J3803" s="225" t="s">
        <v>615</v>
      </c>
      <c r="K3803" s="225" t="s">
        <v>975</v>
      </c>
      <c r="L3803" s="123" t="s">
        <v>655</v>
      </c>
      <c r="M3803" s="241" t="s">
        <v>821</v>
      </c>
      <c r="N3803" s="241" t="s">
        <v>1475</v>
      </c>
    </row>
    <row r="3804" spans="1:14">
      <c r="A3804" s="225" t="s">
        <v>729</v>
      </c>
      <c r="B3804" s="123" t="s">
        <v>745</v>
      </c>
      <c r="C3804" s="226" t="s">
        <v>1492</v>
      </c>
      <c r="D3804" s="226" t="s">
        <v>1492</v>
      </c>
      <c r="E3804" s="226" t="s">
        <v>1493</v>
      </c>
      <c r="F3804" s="224">
        <f t="shared" si="61"/>
        <v>2.0717592633445747E-3</v>
      </c>
      <c r="G3804" s="225" t="s">
        <v>613</v>
      </c>
      <c r="H3804" s="225"/>
      <c r="I3804" s="225" t="s">
        <v>614</v>
      </c>
      <c r="J3804" s="225" t="s">
        <v>615</v>
      </c>
      <c r="K3804" s="225" t="s">
        <v>975</v>
      </c>
      <c r="L3804" s="123" t="s">
        <v>655</v>
      </c>
      <c r="M3804" s="241" t="s">
        <v>821</v>
      </c>
      <c r="N3804" s="241" t="s">
        <v>1475</v>
      </c>
    </row>
    <row r="3805" spans="1:14">
      <c r="A3805" s="225" t="s">
        <v>729</v>
      </c>
      <c r="B3805" s="123" t="s">
        <v>737</v>
      </c>
      <c r="C3805" s="226" t="s">
        <v>1494</v>
      </c>
      <c r="D3805" s="226" t="s">
        <v>1494</v>
      </c>
      <c r="E3805" s="226" t="s">
        <v>1495</v>
      </c>
      <c r="F3805" s="224">
        <f t="shared" si="61"/>
        <v>2.118055555911269E-3</v>
      </c>
      <c r="G3805" s="225" t="s">
        <v>613</v>
      </c>
      <c r="H3805" s="225"/>
      <c r="I3805" s="225" t="s">
        <v>750</v>
      </c>
      <c r="J3805" s="225" t="s">
        <v>275</v>
      </c>
      <c r="K3805" s="225" t="s">
        <v>975</v>
      </c>
      <c r="L3805" s="123" t="s">
        <v>655</v>
      </c>
      <c r="M3805" s="241" t="s">
        <v>821</v>
      </c>
      <c r="N3805" s="241" t="s">
        <v>1475</v>
      </c>
    </row>
    <row r="3806" spans="1:14">
      <c r="A3806" s="225" t="s">
        <v>668</v>
      </c>
      <c r="B3806" s="1" t="s">
        <v>686</v>
      </c>
      <c r="C3806" s="230" t="s">
        <v>1496</v>
      </c>
      <c r="D3806" s="230" t="s">
        <v>1496</v>
      </c>
      <c r="E3806" s="230" t="s">
        <v>1497</v>
      </c>
      <c r="F3806" s="224">
        <f t="shared" si="61"/>
        <v>1.1643518519122154E-2</v>
      </c>
      <c r="G3806" s="1" t="s">
        <v>613</v>
      </c>
      <c r="I3806" s="225" t="s">
        <v>614</v>
      </c>
      <c r="J3806" s="225" t="s">
        <v>615</v>
      </c>
      <c r="K3806" s="1" t="s">
        <v>1436</v>
      </c>
      <c r="L3806" s="1" t="s">
        <v>655</v>
      </c>
      <c r="M3806" s="241" t="s">
        <v>656</v>
      </c>
      <c r="N3806" s="28" t="s">
        <v>1131</v>
      </c>
    </row>
    <row r="3807" spans="1:14">
      <c r="A3807" s="225" t="s">
        <v>668</v>
      </c>
      <c r="B3807" s="1" t="s">
        <v>686</v>
      </c>
      <c r="C3807" s="230" t="s">
        <v>1498</v>
      </c>
      <c r="D3807" s="230" t="s">
        <v>1498</v>
      </c>
      <c r="E3807" s="230" t="s">
        <v>1499</v>
      </c>
      <c r="F3807" s="224">
        <f t="shared" si="61"/>
        <v>3.8541666668606922E-2</v>
      </c>
      <c r="G3807" s="1" t="s">
        <v>613</v>
      </c>
      <c r="I3807" s="225" t="s">
        <v>614</v>
      </c>
      <c r="J3807" s="225" t="s">
        <v>615</v>
      </c>
      <c r="K3807" s="1" t="s">
        <v>1436</v>
      </c>
      <c r="L3807" s="1" t="s">
        <v>655</v>
      </c>
      <c r="M3807" s="241" t="s">
        <v>656</v>
      </c>
      <c r="N3807" s="28" t="s">
        <v>1131</v>
      </c>
    </row>
    <row r="3808" spans="1:14">
      <c r="A3808" s="225" t="s">
        <v>668</v>
      </c>
      <c r="B3808" s="1" t="s">
        <v>694</v>
      </c>
      <c r="C3808" s="230" t="s">
        <v>1498</v>
      </c>
      <c r="D3808" s="230" t="s">
        <v>1498</v>
      </c>
      <c r="E3808" s="230" t="s">
        <v>1500</v>
      </c>
      <c r="F3808" s="224">
        <f t="shared" si="61"/>
        <v>4.1666666671517305E-2</v>
      </c>
      <c r="G3808" s="1" t="s">
        <v>613</v>
      </c>
      <c r="I3808" s="225" t="s">
        <v>614</v>
      </c>
      <c r="J3808" s="225" t="s">
        <v>615</v>
      </c>
      <c r="K3808" s="1" t="s">
        <v>1436</v>
      </c>
      <c r="L3808" s="1" t="s">
        <v>655</v>
      </c>
      <c r="M3808" s="241" t="s">
        <v>656</v>
      </c>
      <c r="N3808" s="28" t="s">
        <v>1131</v>
      </c>
    </row>
    <row r="3809" spans="1:14">
      <c r="A3809" s="225" t="s">
        <v>668</v>
      </c>
      <c r="B3809" s="1" t="s">
        <v>675</v>
      </c>
      <c r="C3809" s="230" t="s">
        <v>1501</v>
      </c>
      <c r="D3809" s="230" t="s">
        <v>1501</v>
      </c>
      <c r="E3809" s="230" t="s">
        <v>1502</v>
      </c>
      <c r="F3809" s="224">
        <f t="shared" si="61"/>
        <v>2.1527777789742686E-3</v>
      </c>
      <c r="G3809" s="1" t="s">
        <v>613</v>
      </c>
      <c r="I3809" s="225" t="s">
        <v>614</v>
      </c>
      <c r="J3809" s="225" t="s">
        <v>615</v>
      </c>
      <c r="K3809" s="1" t="s">
        <v>1436</v>
      </c>
      <c r="L3809" s="1" t="s">
        <v>655</v>
      </c>
      <c r="M3809" s="241" t="s">
        <v>656</v>
      </c>
      <c r="N3809" s="28" t="s">
        <v>1131</v>
      </c>
    </row>
    <row r="3810" spans="1:14">
      <c r="A3810" s="225" t="s">
        <v>668</v>
      </c>
      <c r="B3810" s="1" t="s">
        <v>675</v>
      </c>
      <c r="C3810" s="230" t="s">
        <v>1503</v>
      </c>
      <c r="D3810" s="230" t="s">
        <v>1503</v>
      </c>
      <c r="E3810" s="230" t="s">
        <v>1504</v>
      </c>
      <c r="F3810" s="224">
        <f t="shared" si="61"/>
        <v>2.1874999947613105E-3</v>
      </c>
      <c r="G3810" s="1" t="s">
        <v>613</v>
      </c>
      <c r="I3810" s="225" t="s">
        <v>614</v>
      </c>
      <c r="J3810" s="225" t="s">
        <v>615</v>
      </c>
      <c r="K3810" s="1" t="s">
        <v>1436</v>
      </c>
      <c r="L3810" s="1" t="s">
        <v>655</v>
      </c>
      <c r="M3810" s="241" t="s">
        <v>656</v>
      </c>
      <c r="N3810" s="28" t="s">
        <v>1131</v>
      </c>
    </row>
    <row r="3811" spans="1:14">
      <c r="A3811" s="225" t="s">
        <v>668</v>
      </c>
      <c r="B3811" s="1" t="s">
        <v>688</v>
      </c>
      <c r="C3811" s="230" t="s">
        <v>1505</v>
      </c>
      <c r="D3811" s="230" t="s">
        <v>1505</v>
      </c>
      <c r="E3811" s="230" t="s">
        <v>1506</v>
      </c>
      <c r="F3811" s="224">
        <f t="shared" si="61"/>
        <v>4.687499997089617E-3</v>
      </c>
      <c r="G3811" s="1" t="s">
        <v>613</v>
      </c>
      <c r="I3811" s="225" t="s">
        <v>614</v>
      </c>
      <c r="J3811" s="225" t="s">
        <v>615</v>
      </c>
      <c r="K3811" s="1" t="s">
        <v>1436</v>
      </c>
      <c r="L3811" s="1" t="s">
        <v>655</v>
      </c>
      <c r="M3811" s="241" t="s">
        <v>656</v>
      </c>
      <c r="N3811" s="28" t="s">
        <v>1131</v>
      </c>
    </row>
    <row r="3812" spans="1:14">
      <c r="A3812" s="225" t="s">
        <v>668</v>
      </c>
      <c r="B3812" s="1" t="s">
        <v>675</v>
      </c>
      <c r="C3812" s="230" t="s">
        <v>1507</v>
      </c>
      <c r="D3812" s="230" t="s">
        <v>1507</v>
      </c>
      <c r="E3812" s="230" t="s">
        <v>1508</v>
      </c>
      <c r="F3812" s="224">
        <f t="shared" si="61"/>
        <v>2.1296296326909214E-3</v>
      </c>
      <c r="G3812" s="1" t="s">
        <v>613</v>
      </c>
      <c r="I3812" s="225" t="s">
        <v>614</v>
      </c>
      <c r="J3812" s="225" t="s">
        <v>615</v>
      </c>
      <c r="K3812" s="1" t="s">
        <v>1436</v>
      </c>
      <c r="L3812" s="1" t="s">
        <v>655</v>
      </c>
      <c r="M3812" s="241" t="s">
        <v>656</v>
      </c>
      <c r="N3812" s="28" t="s">
        <v>1131</v>
      </c>
    </row>
    <row r="3813" spans="1:14">
      <c r="A3813" s="225" t="s">
        <v>668</v>
      </c>
      <c r="B3813" s="1" t="s">
        <v>675</v>
      </c>
      <c r="C3813" s="230" t="s">
        <v>1509</v>
      </c>
      <c r="D3813" s="230" t="s">
        <v>1509</v>
      </c>
      <c r="E3813" s="230" t="s">
        <v>1510</v>
      </c>
      <c r="F3813" s="224">
        <f t="shared" si="61"/>
        <v>2.1527777789742686E-3</v>
      </c>
      <c r="G3813" s="1" t="s">
        <v>613</v>
      </c>
      <c r="I3813" s="225" t="s">
        <v>614</v>
      </c>
      <c r="J3813" s="225" t="s">
        <v>615</v>
      </c>
      <c r="K3813" s="1" t="s">
        <v>1436</v>
      </c>
      <c r="L3813" s="1" t="s">
        <v>655</v>
      </c>
      <c r="M3813" s="241" t="s">
        <v>656</v>
      </c>
      <c r="N3813" s="28" t="s">
        <v>1131</v>
      </c>
    </row>
    <row r="3814" spans="1:14">
      <c r="A3814" s="225" t="s">
        <v>668</v>
      </c>
      <c r="B3814" s="1" t="s">
        <v>675</v>
      </c>
      <c r="C3814" s="230" t="s">
        <v>1511</v>
      </c>
      <c r="D3814" s="230" t="s">
        <v>1511</v>
      </c>
      <c r="E3814" s="230" t="s">
        <v>1512</v>
      </c>
      <c r="F3814" s="224">
        <f t="shared" si="61"/>
        <v>2.0949074023519643E-3</v>
      </c>
      <c r="G3814" s="1" t="s">
        <v>613</v>
      </c>
      <c r="I3814" s="225" t="s">
        <v>614</v>
      </c>
      <c r="J3814" s="225" t="s">
        <v>615</v>
      </c>
      <c r="K3814" s="1" t="s">
        <v>1436</v>
      </c>
      <c r="L3814" s="1" t="s">
        <v>655</v>
      </c>
      <c r="M3814" s="241" t="s">
        <v>656</v>
      </c>
      <c r="N3814" s="28" t="s">
        <v>1131</v>
      </c>
    </row>
    <row r="3815" spans="1:14">
      <c r="A3815" s="1" t="s">
        <v>729</v>
      </c>
      <c r="B3815" s="1" t="s">
        <v>745</v>
      </c>
      <c r="C3815" s="230" t="s">
        <v>1513</v>
      </c>
      <c r="D3815" s="230" t="s">
        <v>1513</v>
      </c>
      <c r="E3815" s="230" t="s">
        <v>1514</v>
      </c>
      <c r="F3815" s="224">
        <f t="shared" si="61"/>
        <v>2.0717592560686171E-3</v>
      </c>
      <c r="G3815" s="1" t="s">
        <v>613</v>
      </c>
      <c r="I3815" s="1" t="s">
        <v>614</v>
      </c>
      <c r="J3815" s="1" t="s">
        <v>615</v>
      </c>
      <c r="K3815" s="1" t="s">
        <v>1515</v>
      </c>
      <c r="L3815" s="1" t="s">
        <v>655</v>
      </c>
      <c r="M3815" s="241" t="s">
        <v>656</v>
      </c>
      <c r="N3815" s="28" t="s">
        <v>1516</v>
      </c>
    </row>
    <row r="3816" spans="1:14">
      <c r="A3816" s="1" t="s">
        <v>729</v>
      </c>
      <c r="B3816" s="1" t="s">
        <v>745</v>
      </c>
      <c r="C3816" s="230" t="s">
        <v>1517</v>
      </c>
      <c r="D3816" s="230" t="s">
        <v>1517</v>
      </c>
      <c r="E3816" s="230" t="s">
        <v>1518</v>
      </c>
      <c r="F3816" s="224">
        <f t="shared" si="61"/>
        <v>2.0601851865649223E-3</v>
      </c>
      <c r="G3816" s="1" t="s">
        <v>613</v>
      </c>
      <c r="I3816" s="1" t="s">
        <v>614</v>
      </c>
      <c r="J3816" s="1" t="s">
        <v>615</v>
      </c>
      <c r="K3816" s="1" t="s">
        <v>1515</v>
      </c>
      <c r="L3816" s="1" t="s">
        <v>655</v>
      </c>
      <c r="M3816" s="241" t="s">
        <v>656</v>
      </c>
      <c r="N3816" s="28" t="s">
        <v>1516</v>
      </c>
    </row>
    <row r="3817" spans="1:14">
      <c r="A3817" s="1" t="s">
        <v>729</v>
      </c>
      <c r="B3817" s="1" t="s">
        <v>745</v>
      </c>
      <c r="C3817" s="230" t="s">
        <v>1519</v>
      </c>
      <c r="D3817" s="230" t="s">
        <v>1519</v>
      </c>
      <c r="E3817" s="230" t="s">
        <v>1520</v>
      </c>
      <c r="F3817" s="224">
        <f t="shared" si="61"/>
        <v>2.0717592633445747E-3</v>
      </c>
      <c r="G3817" s="1" t="s">
        <v>613</v>
      </c>
      <c r="I3817" s="1" t="s">
        <v>614</v>
      </c>
      <c r="J3817" s="1" t="s">
        <v>615</v>
      </c>
      <c r="K3817" s="1" t="s">
        <v>1515</v>
      </c>
      <c r="L3817" s="1" t="s">
        <v>655</v>
      </c>
      <c r="M3817" s="241" t="s">
        <v>656</v>
      </c>
      <c r="N3817" s="28" t="s">
        <v>1516</v>
      </c>
    </row>
    <row r="3818" spans="1:14">
      <c r="A3818" s="1" t="s">
        <v>729</v>
      </c>
      <c r="B3818" s="1" t="s">
        <v>745</v>
      </c>
      <c r="C3818" s="230" t="s">
        <v>1521</v>
      </c>
      <c r="D3818" s="230" t="s">
        <v>1521</v>
      </c>
      <c r="E3818" s="230" t="s">
        <v>1522</v>
      </c>
      <c r="F3818" s="224">
        <f t="shared" si="61"/>
        <v>2.0254629635019228E-3</v>
      </c>
      <c r="G3818" s="1" t="s">
        <v>613</v>
      </c>
      <c r="I3818" s="1" t="s">
        <v>614</v>
      </c>
      <c r="J3818" s="1" t="s">
        <v>615</v>
      </c>
      <c r="K3818" s="1" t="s">
        <v>1515</v>
      </c>
      <c r="L3818" s="1" t="s">
        <v>655</v>
      </c>
      <c r="M3818" s="241" t="s">
        <v>656</v>
      </c>
      <c r="N3818" s="28" t="s">
        <v>1516</v>
      </c>
    </row>
    <row r="3819" spans="1:14">
      <c r="A3819" s="1" t="s">
        <v>729</v>
      </c>
      <c r="B3819" s="1" t="s">
        <v>744</v>
      </c>
      <c r="C3819" s="230" t="s">
        <v>1523</v>
      </c>
      <c r="D3819" s="230" t="s">
        <v>1523</v>
      </c>
      <c r="E3819" s="230" t="s">
        <v>1524</v>
      </c>
      <c r="F3819" s="224">
        <f t="shared" si="61"/>
        <v>2.0254629635019228E-3</v>
      </c>
      <c r="G3819" s="1" t="s">
        <v>613</v>
      </c>
      <c r="I3819" s="1" t="s">
        <v>614</v>
      </c>
      <c r="J3819" s="1" t="s">
        <v>615</v>
      </c>
      <c r="K3819" s="1" t="s">
        <v>1515</v>
      </c>
      <c r="L3819" s="1" t="s">
        <v>655</v>
      </c>
      <c r="M3819" s="241" t="s">
        <v>656</v>
      </c>
      <c r="N3819" s="28" t="s">
        <v>1516</v>
      </c>
    </row>
    <row r="3820" spans="1:14">
      <c r="A3820" s="1" t="s">
        <v>729</v>
      </c>
      <c r="B3820" s="1" t="s">
        <v>745</v>
      </c>
      <c r="C3820" s="230" t="s">
        <v>1525</v>
      </c>
      <c r="D3820" s="230" t="s">
        <v>1525</v>
      </c>
      <c r="E3820" s="230" t="s">
        <v>1526</v>
      </c>
      <c r="F3820" s="224">
        <f t="shared" si="61"/>
        <v>2.013888893998228E-3</v>
      </c>
      <c r="G3820" s="1" t="s">
        <v>613</v>
      </c>
      <c r="I3820" s="1" t="s">
        <v>614</v>
      </c>
      <c r="J3820" s="1" t="s">
        <v>615</v>
      </c>
      <c r="K3820" s="1" t="s">
        <v>1515</v>
      </c>
      <c r="L3820" s="1" t="s">
        <v>655</v>
      </c>
      <c r="M3820" s="241" t="s">
        <v>656</v>
      </c>
      <c r="N3820" s="28" t="s">
        <v>1516</v>
      </c>
    </row>
    <row r="3821" spans="1:14">
      <c r="A3821" s="1" t="s">
        <v>729</v>
      </c>
      <c r="B3821" s="1" t="s">
        <v>745</v>
      </c>
      <c r="C3821" s="230" t="s">
        <v>1527</v>
      </c>
      <c r="D3821" s="230" t="s">
        <v>1527</v>
      </c>
      <c r="E3821" s="230" t="s">
        <v>1528</v>
      </c>
      <c r="F3821" s="224">
        <f t="shared" si="61"/>
        <v>2.118055555911269E-3</v>
      </c>
      <c r="G3821" s="1" t="s">
        <v>613</v>
      </c>
      <c r="I3821" s="1" t="s">
        <v>614</v>
      </c>
      <c r="J3821" s="1" t="s">
        <v>615</v>
      </c>
      <c r="K3821" s="1" t="s">
        <v>1515</v>
      </c>
      <c r="L3821" s="1" t="s">
        <v>655</v>
      </c>
      <c r="M3821" s="241" t="s">
        <v>656</v>
      </c>
      <c r="N3821" s="28" t="s">
        <v>1516</v>
      </c>
    </row>
    <row r="3822" spans="1:14">
      <c r="A3822" s="1" t="s">
        <v>729</v>
      </c>
      <c r="B3822" s="1" t="s">
        <v>742</v>
      </c>
      <c r="C3822" s="230" t="s">
        <v>1529</v>
      </c>
      <c r="D3822" s="230" t="s">
        <v>1529</v>
      </c>
      <c r="E3822" s="230" t="s">
        <v>1530</v>
      </c>
      <c r="F3822" s="224">
        <f t="shared" ref="F3822:F3856" si="62">E3822-D3822</f>
        <v>2.118055555911269E-3</v>
      </c>
      <c r="G3822" s="1" t="s">
        <v>613</v>
      </c>
      <c r="I3822" s="1" t="s">
        <v>614</v>
      </c>
      <c r="J3822" s="1" t="s">
        <v>615</v>
      </c>
      <c r="K3822" s="1" t="s">
        <v>1515</v>
      </c>
      <c r="L3822" s="1" t="s">
        <v>655</v>
      </c>
      <c r="M3822" s="241" t="s">
        <v>656</v>
      </c>
      <c r="N3822" s="28" t="s">
        <v>1516</v>
      </c>
    </row>
    <row r="3823" spans="1:14">
      <c r="A3823" s="1" t="s">
        <v>729</v>
      </c>
      <c r="B3823" s="1" t="s">
        <v>745</v>
      </c>
      <c r="C3823" s="230" t="s">
        <v>1531</v>
      </c>
      <c r="D3823" s="230" t="s">
        <v>1531</v>
      </c>
      <c r="E3823" s="230" t="s">
        <v>1532</v>
      </c>
      <c r="F3823" s="224">
        <f t="shared" si="62"/>
        <v>1.9791666709352285E-3</v>
      </c>
      <c r="G3823" s="1" t="s">
        <v>613</v>
      </c>
      <c r="I3823" s="1" t="s">
        <v>614</v>
      </c>
      <c r="J3823" s="1" t="s">
        <v>615</v>
      </c>
      <c r="K3823" s="1" t="s">
        <v>1515</v>
      </c>
      <c r="L3823" s="1" t="s">
        <v>655</v>
      </c>
      <c r="M3823" s="241" t="s">
        <v>656</v>
      </c>
      <c r="N3823" s="28" t="s">
        <v>1516</v>
      </c>
    </row>
    <row r="3824" spans="1:14">
      <c r="A3824" s="1" t="s">
        <v>729</v>
      </c>
      <c r="B3824" s="1" t="s">
        <v>744</v>
      </c>
      <c r="C3824" s="230" t="s">
        <v>1533</v>
      </c>
      <c r="D3824" s="230" t="s">
        <v>1533</v>
      </c>
      <c r="E3824" s="230" t="s">
        <v>1534</v>
      </c>
      <c r="F3824" s="224">
        <f t="shared" si="62"/>
        <v>1.9907407404389232E-3</v>
      </c>
      <c r="G3824" s="1" t="s">
        <v>613</v>
      </c>
      <c r="I3824" s="1" t="s">
        <v>614</v>
      </c>
      <c r="J3824" s="1" t="s">
        <v>615</v>
      </c>
      <c r="K3824" s="1" t="s">
        <v>1515</v>
      </c>
      <c r="L3824" s="1" t="s">
        <v>655</v>
      </c>
      <c r="M3824" s="241" t="s">
        <v>656</v>
      </c>
      <c r="N3824" s="28" t="s">
        <v>1516</v>
      </c>
    </row>
    <row r="3825" spans="1:14">
      <c r="A3825" s="1" t="s">
        <v>729</v>
      </c>
      <c r="B3825" s="1" t="s">
        <v>745</v>
      </c>
      <c r="C3825" s="230" t="s">
        <v>1535</v>
      </c>
      <c r="D3825" s="230" t="s">
        <v>1535</v>
      </c>
      <c r="E3825" s="230" t="s">
        <v>1536</v>
      </c>
      <c r="F3825" s="224">
        <f t="shared" si="62"/>
        <v>2.0717592560686171E-3</v>
      </c>
      <c r="G3825" s="1" t="s">
        <v>613</v>
      </c>
      <c r="I3825" s="1" t="s">
        <v>614</v>
      </c>
      <c r="J3825" s="1" t="s">
        <v>615</v>
      </c>
      <c r="K3825" s="1" t="s">
        <v>1515</v>
      </c>
      <c r="L3825" s="1" t="s">
        <v>655</v>
      </c>
      <c r="M3825" s="241" t="s">
        <v>656</v>
      </c>
      <c r="N3825" s="28" t="s">
        <v>1516</v>
      </c>
    </row>
    <row r="3826" spans="1:14">
      <c r="A3826" s="1" t="s">
        <v>729</v>
      </c>
      <c r="B3826" s="1" t="s">
        <v>745</v>
      </c>
      <c r="C3826" s="230" t="s">
        <v>1537</v>
      </c>
      <c r="D3826" s="230" t="s">
        <v>1537</v>
      </c>
      <c r="E3826" s="230" t="s">
        <v>1538</v>
      </c>
      <c r="F3826" s="224">
        <f t="shared" si="62"/>
        <v>2.0833333328482695E-3</v>
      </c>
      <c r="G3826" s="1" t="s">
        <v>613</v>
      </c>
      <c r="I3826" s="1" t="s">
        <v>614</v>
      </c>
      <c r="J3826" s="1" t="s">
        <v>615</v>
      </c>
      <c r="K3826" s="1" t="s">
        <v>1515</v>
      </c>
      <c r="L3826" s="1" t="s">
        <v>655</v>
      </c>
      <c r="M3826" s="241" t="s">
        <v>656</v>
      </c>
      <c r="N3826" s="28" t="s">
        <v>1516</v>
      </c>
    </row>
    <row r="3827" spans="1:14">
      <c r="A3827" s="1" t="s">
        <v>729</v>
      </c>
      <c r="B3827" s="1" t="s">
        <v>737</v>
      </c>
      <c r="C3827" s="230" t="s">
        <v>1539</v>
      </c>
      <c r="D3827" s="230" t="s">
        <v>1539</v>
      </c>
      <c r="E3827" s="230" t="s">
        <v>1540</v>
      </c>
      <c r="F3827" s="224">
        <f t="shared" si="62"/>
        <v>2.2384259260434192E-2</v>
      </c>
      <c r="G3827" s="1" t="s">
        <v>613</v>
      </c>
      <c r="I3827" s="1" t="s">
        <v>614</v>
      </c>
      <c r="J3827" s="1" t="s">
        <v>615</v>
      </c>
      <c r="K3827" s="1" t="s">
        <v>1515</v>
      </c>
      <c r="L3827" s="1" t="s">
        <v>655</v>
      </c>
      <c r="M3827" s="241" t="s">
        <v>656</v>
      </c>
      <c r="N3827" s="28" t="s">
        <v>1516</v>
      </c>
    </row>
    <row r="3828" spans="1:14">
      <c r="A3828" s="1" t="s">
        <v>729</v>
      </c>
      <c r="B3828" s="1" t="s">
        <v>742</v>
      </c>
      <c r="C3828" s="230" t="s">
        <v>1541</v>
      </c>
      <c r="D3828" s="230" t="s">
        <v>1541</v>
      </c>
      <c r="E3828" s="230" t="s">
        <v>1542</v>
      </c>
      <c r="F3828" s="224">
        <f t="shared" si="62"/>
        <v>2.0717592560686171E-3</v>
      </c>
      <c r="G3828" s="1" t="s">
        <v>613</v>
      </c>
      <c r="I3828" s="1" t="s">
        <v>614</v>
      </c>
      <c r="J3828" s="1" t="s">
        <v>615</v>
      </c>
      <c r="K3828" s="1" t="s">
        <v>1515</v>
      </c>
      <c r="L3828" s="1" t="s">
        <v>655</v>
      </c>
      <c r="M3828" s="241" t="s">
        <v>656</v>
      </c>
      <c r="N3828" s="28" t="s">
        <v>1516</v>
      </c>
    </row>
    <row r="3829" spans="1:14">
      <c r="A3829" s="1" t="s">
        <v>729</v>
      </c>
      <c r="B3829" s="1" t="s">
        <v>733</v>
      </c>
      <c r="C3829" s="230" t="s">
        <v>1543</v>
      </c>
      <c r="D3829" s="230" t="s">
        <v>1543</v>
      </c>
      <c r="E3829" s="230" t="s">
        <v>1544</v>
      </c>
      <c r="F3829" s="224">
        <f t="shared" si="62"/>
        <v>2.0949074096279219E-3</v>
      </c>
      <c r="G3829" s="1" t="s">
        <v>613</v>
      </c>
      <c r="I3829" s="1" t="s">
        <v>614</v>
      </c>
      <c r="J3829" s="1" t="s">
        <v>615</v>
      </c>
      <c r="K3829" s="1" t="s">
        <v>1515</v>
      </c>
      <c r="L3829" s="1" t="s">
        <v>655</v>
      </c>
      <c r="M3829" s="241" t="s">
        <v>656</v>
      </c>
      <c r="N3829" s="28" t="s">
        <v>1516</v>
      </c>
    </row>
    <row r="3830" spans="1:14">
      <c r="A3830" s="1" t="s">
        <v>729</v>
      </c>
      <c r="B3830" s="1" t="s">
        <v>744</v>
      </c>
      <c r="C3830" s="230" t="s">
        <v>1545</v>
      </c>
      <c r="D3830" s="230" t="s">
        <v>1545</v>
      </c>
      <c r="E3830" s="230" t="s">
        <v>1546</v>
      </c>
      <c r="F3830" s="224">
        <f t="shared" si="62"/>
        <v>1.9791666636592709E-3</v>
      </c>
      <c r="G3830" s="1" t="s">
        <v>613</v>
      </c>
      <c r="I3830" s="1" t="s">
        <v>614</v>
      </c>
      <c r="J3830" s="1" t="s">
        <v>615</v>
      </c>
      <c r="K3830" s="1" t="s">
        <v>1515</v>
      </c>
      <c r="L3830" s="1" t="s">
        <v>655</v>
      </c>
      <c r="M3830" s="241" t="s">
        <v>656</v>
      </c>
      <c r="N3830" s="28" t="s">
        <v>1516</v>
      </c>
    </row>
    <row r="3831" spans="1:14">
      <c r="A3831" s="1" t="s">
        <v>729</v>
      </c>
      <c r="B3831" s="1" t="s">
        <v>745</v>
      </c>
      <c r="C3831" s="230" t="s">
        <v>1547</v>
      </c>
      <c r="D3831" s="230" t="s">
        <v>1547</v>
      </c>
      <c r="E3831" s="230" t="s">
        <v>1548</v>
      </c>
      <c r="F3831" s="224">
        <f t="shared" si="62"/>
        <v>2.0717592560686171E-3</v>
      </c>
      <c r="G3831" s="1" t="s">
        <v>613</v>
      </c>
      <c r="I3831" s="1" t="s">
        <v>614</v>
      </c>
      <c r="J3831" s="1" t="s">
        <v>615</v>
      </c>
      <c r="K3831" s="1" t="s">
        <v>1515</v>
      </c>
      <c r="L3831" s="1" t="s">
        <v>655</v>
      </c>
      <c r="M3831" s="241" t="s">
        <v>656</v>
      </c>
      <c r="N3831" s="28" t="s">
        <v>1516</v>
      </c>
    </row>
    <row r="3832" spans="1:14">
      <c r="A3832" s="1" t="s">
        <v>1058</v>
      </c>
      <c r="B3832" s="1" t="s">
        <v>1331</v>
      </c>
      <c r="C3832" s="230" t="s">
        <v>1549</v>
      </c>
      <c r="D3832" s="230" t="s">
        <v>1549</v>
      </c>
      <c r="E3832" s="230" t="s">
        <v>1550</v>
      </c>
      <c r="F3832" s="255">
        <f t="shared" si="62"/>
        <v>6.8287036992842332E-4</v>
      </c>
      <c r="G3832" s="1" t="s">
        <v>613</v>
      </c>
      <c r="I3832" s="1" t="s">
        <v>750</v>
      </c>
      <c r="J3832" s="1" t="s">
        <v>275</v>
      </c>
      <c r="K3832" s="1" t="s">
        <v>1088</v>
      </c>
      <c r="L3832" s="1" t="s">
        <v>1089</v>
      </c>
      <c r="M3832" s="1" t="s">
        <v>821</v>
      </c>
      <c r="N3832" s="1" t="s">
        <v>1551</v>
      </c>
    </row>
    <row r="3833" spans="1:14">
      <c r="A3833" s="1" t="s">
        <v>760</v>
      </c>
      <c r="B3833" s="1" t="s">
        <v>1552</v>
      </c>
      <c r="C3833" s="230" t="s">
        <v>1553</v>
      </c>
      <c r="D3833" s="230" t="s">
        <v>1553</v>
      </c>
      <c r="E3833" s="230" t="s">
        <v>1554</v>
      </c>
      <c r="F3833" s="255">
        <f t="shared" si="62"/>
        <v>7.7546296961372718E-4</v>
      </c>
      <c r="G3833" s="1" t="s">
        <v>613</v>
      </c>
      <c r="I3833" s="1" t="s">
        <v>750</v>
      </c>
      <c r="J3833" s="1" t="s">
        <v>275</v>
      </c>
      <c r="K3833" s="1" t="s">
        <v>1555</v>
      </c>
      <c r="L3833" s="1" t="s">
        <v>1089</v>
      </c>
      <c r="M3833" s="1" t="s">
        <v>821</v>
      </c>
      <c r="N3833" s="1" t="s">
        <v>1551</v>
      </c>
    </row>
    <row r="3834" spans="1:14">
      <c r="A3834" s="1" t="s">
        <v>704</v>
      </c>
      <c r="B3834" s="1" t="s">
        <v>658</v>
      </c>
      <c r="C3834" s="230" t="s">
        <v>1556</v>
      </c>
      <c r="D3834" s="230" t="s">
        <v>1556</v>
      </c>
      <c r="E3834" s="230" t="s">
        <v>1557</v>
      </c>
      <c r="F3834" s="255">
        <f t="shared" si="62"/>
        <v>6.1342592380242422E-4</v>
      </c>
      <c r="G3834" s="1" t="s">
        <v>613</v>
      </c>
      <c r="I3834" s="1" t="s">
        <v>750</v>
      </c>
      <c r="J3834" s="1" t="s">
        <v>275</v>
      </c>
      <c r="K3834" s="1" t="s">
        <v>1558</v>
      </c>
      <c r="L3834" s="1" t="s">
        <v>1089</v>
      </c>
      <c r="M3834" s="1" t="s">
        <v>821</v>
      </c>
      <c r="N3834" s="1" t="s">
        <v>1551</v>
      </c>
    </row>
    <row r="3835" spans="1:14">
      <c r="A3835" s="1" t="s">
        <v>699</v>
      </c>
      <c r="B3835" s="1" t="s">
        <v>620</v>
      </c>
      <c r="C3835" s="230" t="s">
        <v>1559</v>
      </c>
      <c r="D3835" s="230" t="s">
        <v>1559</v>
      </c>
      <c r="E3835" s="230" t="s">
        <v>1560</v>
      </c>
      <c r="F3835" s="255">
        <f t="shared" si="62"/>
        <v>3.7037037036498077E-3</v>
      </c>
      <c r="G3835" s="1" t="s">
        <v>613</v>
      </c>
      <c r="I3835" s="1" t="s">
        <v>750</v>
      </c>
      <c r="J3835" s="1" t="s">
        <v>275</v>
      </c>
      <c r="K3835" s="1" t="s">
        <v>1561</v>
      </c>
      <c r="L3835" s="1" t="s">
        <v>1089</v>
      </c>
      <c r="M3835" s="1" t="s">
        <v>821</v>
      </c>
      <c r="N3835" s="1" t="s">
        <v>1551</v>
      </c>
    </row>
    <row r="3836" spans="1:14">
      <c r="A3836" s="1" t="s">
        <v>699</v>
      </c>
      <c r="B3836" s="1" t="s">
        <v>620</v>
      </c>
      <c r="C3836" s="230" t="s">
        <v>1559</v>
      </c>
      <c r="D3836" s="230" t="s">
        <v>1559</v>
      </c>
      <c r="E3836" s="230" t="s">
        <v>1560</v>
      </c>
      <c r="F3836" s="255">
        <f t="shared" si="62"/>
        <v>3.7037037036498077E-3</v>
      </c>
      <c r="G3836" s="1" t="s">
        <v>613</v>
      </c>
      <c r="I3836" s="1" t="s">
        <v>750</v>
      </c>
      <c r="J3836" s="1" t="s">
        <v>275</v>
      </c>
      <c r="K3836" s="1" t="s">
        <v>1561</v>
      </c>
      <c r="L3836" s="1" t="s">
        <v>1089</v>
      </c>
      <c r="M3836" s="1" t="s">
        <v>821</v>
      </c>
      <c r="N3836" s="1" t="s">
        <v>1551</v>
      </c>
    </row>
    <row r="3837" spans="1:14">
      <c r="A3837" s="1" t="s">
        <v>699</v>
      </c>
      <c r="B3837" s="1" t="s">
        <v>620</v>
      </c>
      <c r="C3837" s="230" t="s">
        <v>1562</v>
      </c>
      <c r="D3837" s="230" t="s">
        <v>1562</v>
      </c>
      <c r="E3837" s="230" t="s">
        <v>1563</v>
      </c>
      <c r="F3837" s="255">
        <f t="shared" si="62"/>
        <v>2.1064814791316167E-3</v>
      </c>
      <c r="G3837" s="1" t="s">
        <v>613</v>
      </c>
      <c r="I3837" s="1" t="s">
        <v>750</v>
      </c>
      <c r="J3837" s="1" t="s">
        <v>275</v>
      </c>
      <c r="K3837" s="1" t="s">
        <v>1561</v>
      </c>
      <c r="L3837" s="1" t="s">
        <v>1089</v>
      </c>
      <c r="M3837" s="1" t="s">
        <v>821</v>
      </c>
      <c r="N3837" s="1" t="s">
        <v>1551</v>
      </c>
    </row>
    <row r="3838" spans="1:14">
      <c r="A3838" s="1" t="s">
        <v>699</v>
      </c>
      <c r="B3838" s="1" t="s">
        <v>620</v>
      </c>
      <c r="C3838" s="230" t="s">
        <v>1564</v>
      </c>
      <c r="D3838" s="230" t="s">
        <v>1564</v>
      </c>
      <c r="E3838" s="230" t="s">
        <v>1565</v>
      </c>
      <c r="F3838" s="255">
        <f t="shared" si="62"/>
        <v>2.0254629635019228E-3</v>
      </c>
      <c r="G3838" s="1" t="s">
        <v>613</v>
      </c>
      <c r="I3838" s="1" t="s">
        <v>750</v>
      </c>
      <c r="J3838" s="1" t="s">
        <v>275</v>
      </c>
      <c r="K3838" s="1" t="s">
        <v>1561</v>
      </c>
      <c r="L3838" s="1" t="s">
        <v>1089</v>
      </c>
      <c r="M3838" s="1" t="s">
        <v>821</v>
      </c>
      <c r="N3838" s="1" t="s">
        <v>1551</v>
      </c>
    </row>
    <row r="3839" spans="1:14">
      <c r="A3839" s="1" t="s">
        <v>699</v>
      </c>
      <c r="B3839" s="1" t="s">
        <v>620</v>
      </c>
      <c r="C3839" s="230" t="s">
        <v>1566</v>
      </c>
      <c r="D3839" s="230" t="s">
        <v>1566</v>
      </c>
      <c r="E3839" s="230" t="s">
        <v>1567</v>
      </c>
      <c r="F3839" s="255">
        <f t="shared" si="62"/>
        <v>8.7962963152676821E-4</v>
      </c>
      <c r="G3839" s="1" t="s">
        <v>613</v>
      </c>
      <c r="I3839" s="1" t="s">
        <v>750</v>
      </c>
      <c r="J3839" s="1" t="s">
        <v>275</v>
      </c>
      <c r="K3839" s="1" t="s">
        <v>1561</v>
      </c>
      <c r="L3839" s="1" t="s">
        <v>1089</v>
      </c>
      <c r="M3839" s="1" t="s">
        <v>821</v>
      </c>
      <c r="N3839" s="1" t="s">
        <v>1551</v>
      </c>
    </row>
    <row r="3840" spans="1:14">
      <c r="A3840" s="1" t="s">
        <v>699</v>
      </c>
      <c r="B3840" s="1" t="s">
        <v>620</v>
      </c>
      <c r="C3840" s="230" t="s">
        <v>1568</v>
      </c>
      <c r="D3840" s="230" t="s">
        <v>1568</v>
      </c>
      <c r="E3840" s="230" t="s">
        <v>1567</v>
      </c>
      <c r="F3840" s="255">
        <f t="shared" si="62"/>
        <v>8.6805556202307343E-4</v>
      </c>
      <c r="G3840" s="1" t="s">
        <v>613</v>
      </c>
      <c r="I3840" s="1" t="s">
        <v>750</v>
      </c>
      <c r="J3840" s="1" t="s">
        <v>275</v>
      </c>
      <c r="K3840" s="1" t="s">
        <v>1561</v>
      </c>
      <c r="L3840" s="1" t="s">
        <v>1089</v>
      </c>
      <c r="M3840" s="1" t="s">
        <v>821</v>
      </c>
      <c r="N3840" s="1" t="s">
        <v>1551</v>
      </c>
    </row>
    <row r="3841" spans="1:14">
      <c r="A3841" s="1" t="s">
        <v>699</v>
      </c>
      <c r="B3841" s="1" t="s">
        <v>620</v>
      </c>
      <c r="C3841" s="230" t="s">
        <v>1569</v>
      </c>
      <c r="D3841" s="230" t="s">
        <v>1569</v>
      </c>
      <c r="E3841" s="230" t="s">
        <v>1570</v>
      </c>
      <c r="F3841" s="255">
        <f t="shared" si="62"/>
        <v>1.1805555550381541E-3</v>
      </c>
      <c r="G3841" s="1" t="s">
        <v>613</v>
      </c>
      <c r="I3841" s="1" t="s">
        <v>750</v>
      </c>
      <c r="J3841" s="1" t="s">
        <v>275</v>
      </c>
      <c r="K3841" s="1" t="s">
        <v>1561</v>
      </c>
      <c r="L3841" s="1" t="s">
        <v>1089</v>
      </c>
      <c r="M3841" s="1" t="s">
        <v>821</v>
      </c>
      <c r="N3841" s="1" t="s">
        <v>1551</v>
      </c>
    </row>
    <row r="3842" spans="1:14">
      <c r="A3842" s="1" t="s">
        <v>699</v>
      </c>
      <c r="B3842" s="1" t="s">
        <v>620</v>
      </c>
      <c r="C3842" s="230" t="s">
        <v>1571</v>
      </c>
      <c r="D3842" s="230" t="s">
        <v>1571</v>
      </c>
      <c r="E3842" s="230" t="s">
        <v>1572</v>
      </c>
      <c r="F3842" s="255">
        <f t="shared" si="62"/>
        <v>1.157407408754807E-3</v>
      </c>
      <c r="G3842" s="1" t="s">
        <v>613</v>
      </c>
      <c r="I3842" s="1" t="s">
        <v>750</v>
      </c>
      <c r="J3842" s="1" t="s">
        <v>275</v>
      </c>
      <c r="K3842" s="1" t="s">
        <v>1561</v>
      </c>
      <c r="L3842" s="1" t="s">
        <v>1089</v>
      </c>
      <c r="M3842" s="1" t="s">
        <v>821</v>
      </c>
      <c r="N3842" s="1" t="s">
        <v>1551</v>
      </c>
    </row>
    <row r="3843" spans="1:14">
      <c r="A3843" s="1" t="s">
        <v>699</v>
      </c>
      <c r="B3843" s="1" t="s">
        <v>620</v>
      </c>
      <c r="C3843" s="230" t="s">
        <v>1573</v>
      </c>
      <c r="D3843" s="230" t="s">
        <v>1573</v>
      </c>
      <c r="E3843" s="230" t="s">
        <v>1574</v>
      </c>
      <c r="F3843" s="255">
        <f t="shared" si="62"/>
        <v>2.6851851849642117E-2</v>
      </c>
      <c r="G3843" s="1" t="s">
        <v>613</v>
      </c>
      <c r="I3843" s="1" t="s">
        <v>750</v>
      </c>
      <c r="J3843" s="1" t="s">
        <v>275</v>
      </c>
      <c r="K3843" s="1" t="s">
        <v>1561</v>
      </c>
      <c r="L3843" s="1" t="s">
        <v>1089</v>
      </c>
      <c r="M3843" s="1" t="s">
        <v>821</v>
      </c>
      <c r="N3843" s="1" t="s">
        <v>1551</v>
      </c>
    </row>
    <row r="3844" spans="1:14">
      <c r="A3844" s="1" t="s">
        <v>699</v>
      </c>
      <c r="B3844" s="1" t="s">
        <v>620</v>
      </c>
      <c r="C3844" s="230" t="s">
        <v>1575</v>
      </c>
      <c r="D3844" s="230" t="s">
        <v>1575</v>
      </c>
      <c r="E3844" s="230" t="s">
        <v>1574</v>
      </c>
      <c r="F3844" s="255">
        <f t="shared" si="62"/>
        <v>2.417824073927477E-2</v>
      </c>
      <c r="G3844" s="1" t="s">
        <v>613</v>
      </c>
      <c r="I3844" s="1" t="s">
        <v>750</v>
      </c>
      <c r="J3844" s="1" t="s">
        <v>275</v>
      </c>
      <c r="K3844" s="1" t="s">
        <v>1561</v>
      </c>
      <c r="L3844" s="1" t="s">
        <v>1089</v>
      </c>
      <c r="M3844" s="1" t="s">
        <v>821</v>
      </c>
      <c r="N3844" s="1" t="s">
        <v>1551</v>
      </c>
    </row>
    <row r="3845" spans="1:14">
      <c r="A3845" s="1" t="s">
        <v>1102</v>
      </c>
      <c r="B3845" s="1" t="s">
        <v>1298</v>
      </c>
      <c r="C3845" s="230" t="s">
        <v>1576</v>
      </c>
      <c r="D3845" s="230" t="s">
        <v>1576</v>
      </c>
      <c r="E3845" s="230" t="s">
        <v>1577</v>
      </c>
      <c r="F3845" s="255">
        <f t="shared" si="62"/>
        <v>4.6296292566694319E-5</v>
      </c>
      <c r="G3845" s="1" t="s">
        <v>613</v>
      </c>
      <c r="I3845" s="1" t="s">
        <v>614</v>
      </c>
      <c r="J3845" s="1" t="s">
        <v>615</v>
      </c>
      <c r="K3845" s="1" t="s">
        <v>1578</v>
      </c>
      <c r="L3845" s="1" t="s">
        <v>617</v>
      </c>
      <c r="M3845" s="241" t="s">
        <v>656</v>
      </c>
      <c r="N3845" s="28" t="s">
        <v>1420</v>
      </c>
    </row>
    <row r="3846" spans="1:14">
      <c r="A3846" s="1" t="s">
        <v>1102</v>
      </c>
      <c r="B3846" s="1" t="s">
        <v>1298</v>
      </c>
      <c r="C3846" s="230" t="s">
        <v>1579</v>
      </c>
      <c r="D3846" s="230" t="s">
        <v>1579</v>
      </c>
      <c r="E3846" s="230" t="s">
        <v>1580</v>
      </c>
      <c r="F3846" s="255">
        <f t="shared" si="62"/>
        <v>0.72885416667122627</v>
      </c>
      <c r="G3846" s="1" t="s">
        <v>613</v>
      </c>
      <c r="I3846" s="1" t="s">
        <v>750</v>
      </c>
      <c r="J3846" s="1" t="s">
        <v>275</v>
      </c>
      <c r="K3846" s="1" t="s">
        <v>1419</v>
      </c>
      <c r="L3846" s="1" t="s">
        <v>1089</v>
      </c>
      <c r="M3846" s="241" t="s">
        <v>618</v>
      </c>
      <c r="N3846" s="28" t="s">
        <v>1420</v>
      </c>
    </row>
    <row r="3847" spans="1:14">
      <c r="A3847" s="1" t="s">
        <v>1102</v>
      </c>
      <c r="B3847" s="1" t="s">
        <v>1298</v>
      </c>
      <c r="C3847" s="230" t="s">
        <v>1581</v>
      </c>
      <c r="D3847" s="230" t="s">
        <v>1581</v>
      </c>
      <c r="E3847" s="230" t="s">
        <v>1582</v>
      </c>
      <c r="F3847" s="255">
        <f t="shared" si="62"/>
        <v>4.6296299842651933E-5</v>
      </c>
      <c r="G3847" s="1" t="s">
        <v>613</v>
      </c>
      <c r="I3847" s="1" t="s">
        <v>614</v>
      </c>
      <c r="J3847" s="1" t="s">
        <v>615</v>
      </c>
      <c r="K3847" s="1" t="s">
        <v>1578</v>
      </c>
      <c r="L3847" s="1" t="s">
        <v>617</v>
      </c>
      <c r="M3847" s="241" t="s">
        <v>656</v>
      </c>
      <c r="N3847" s="28" t="s">
        <v>1420</v>
      </c>
    </row>
    <row r="3848" spans="1:14">
      <c r="A3848" s="1" t="s">
        <v>1102</v>
      </c>
      <c r="B3848" s="1" t="s">
        <v>1298</v>
      </c>
      <c r="C3848" s="230" t="s">
        <v>1583</v>
      </c>
      <c r="D3848" s="230" t="s">
        <v>1583</v>
      </c>
      <c r="E3848" s="230" t="s">
        <v>1584</v>
      </c>
      <c r="F3848" s="255">
        <f t="shared" si="62"/>
        <v>0.17277777777781012</v>
      </c>
      <c r="G3848" s="1" t="s">
        <v>613</v>
      </c>
      <c r="I3848" s="1" t="s">
        <v>750</v>
      </c>
      <c r="J3848" s="1" t="s">
        <v>275</v>
      </c>
      <c r="K3848" s="1" t="s">
        <v>1419</v>
      </c>
      <c r="L3848" s="1" t="s">
        <v>1089</v>
      </c>
      <c r="M3848" s="241" t="s">
        <v>618</v>
      </c>
      <c r="N3848" s="28" t="s">
        <v>1420</v>
      </c>
    </row>
    <row r="3849" spans="1:14">
      <c r="A3849" s="1" t="s">
        <v>768</v>
      </c>
      <c r="B3849" s="1" t="s">
        <v>799</v>
      </c>
      <c r="C3849" s="230">
        <v>45939.311111111114</v>
      </c>
      <c r="D3849" s="230">
        <v>45939.311111111114</v>
      </c>
      <c r="E3849" s="230">
        <v>45939.5</v>
      </c>
      <c r="F3849" s="300">
        <f t="shared" si="62"/>
        <v>0.18888888888614019</v>
      </c>
      <c r="G3849" s="1" t="s">
        <v>708</v>
      </c>
      <c r="I3849" s="1" t="s">
        <v>598</v>
      </c>
      <c r="J3849" s="1" t="s">
        <v>598</v>
      </c>
      <c r="K3849" s="1" t="s">
        <v>1422</v>
      </c>
      <c r="L3849" s="1" t="s">
        <v>627</v>
      </c>
      <c r="M3849" s="28" t="s">
        <v>710</v>
      </c>
      <c r="N3849" s="28" t="s">
        <v>1270</v>
      </c>
    </row>
    <row r="3850" spans="1:14">
      <c r="A3850" s="1" t="s">
        <v>768</v>
      </c>
      <c r="B3850" s="1" t="s">
        <v>800</v>
      </c>
      <c r="C3850" s="230">
        <v>45939.311111111114</v>
      </c>
      <c r="D3850" s="230">
        <v>45939.311111111114</v>
      </c>
      <c r="E3850" s="230">
        <v>45939.5</v>
      </c>
      <c r="F3850" s="300">
        <f t="shared" si="62"/>
        <v>0.18888888888614019</v>
      </c>
      <c r="G3850" s="1" t="s">
        <v>708</v>
      </c>
      <c r="I3850" s="1" t="s">
        <v>598</v>
      </c>
      <c r="J3850" s="1" t="s">
        <v>598</v>
      </c>
      <c r="K3850" s="1" t="s">
        <v>1422</v>
      </c>
      <c r="L3850" s="1" t="s">
        <v>627</v>
      </c>
      <c r="M3850" s="28" t="s">
        <v>710</v>
      </c>
      <c r="N3850" s="28" t="s">
        <v>1270</v>
      </c>
    </row>
    <row r="3851" spans="1:14">
      <c r="A3851" s="1" t="s">
        <v>768</v>
      </c>
      <c r="B3851" s="1" t="s">
        <v>801</v>
      </c>
      <c r="C3851" s="230">
        <v>45939.311111111114</v>
      </c>
      <c r="D3851" s="230">
        <v>45939.311111111114</v>
      </c>
      <c r="E3851" s="230">
        <v>45939.5</v>
      </c>
      <c r="F3851" s="300">
        <f t="shared" si="62"/>
        <v>0.18888888888614019</v>
      </c>
      <c r="G3851" s="1" t="s">
        <v>708</v>
      </c>
      <c r="I3851" s="1" t="s">
        <v>598</v>
      </c>
      <c r="J3851" s="1" t="s">
        <v>598</v>
      </c>
      <c r="K3851" s="1" t="s">
        <v>1422</v>
      </c>
      <c r="L3851" s="1" t="s">
        <v>627</v>
      </c>
      <c r="M3851" s="28" t="s">
        <v>710</v>
      </c>
      <c r="N3851" s="28" t="s">
        <v>1270</v>
      </c>
    </row>
    <row r="3852" spans="1:14">
      <c r="A3852" s="1" t="s">
        <v>844</v>
      </c>
      <c r="B3852" s="1" t="s">
        <v>833</v>
      </c>
      <c r="C3852" s="230">
        <v>45939.547222222223</v>
      </c>
      <c r="D3852" s="230">
        <v>45939.547222222223</v>
      </c>
      <c r="E3852" s="230">
        <v>45939.555555555555</v>
      </c>
      <c r="F3852" s="300">
        <f t="shared" si="62"/>
        <v>8.333333331393078E-3</v>
      </c>
      <c r="G3852" s="1" t="s">
        <v>637</v>
      </c>
      <c r="H3852" s="225" t="s">
        <v>644</v>
      </c>
      <c r="I3852" s="1" t="s">
        <v>645</v>
      </c>
      <c r="J3852" s="1" t="s">
        <v>646</v>
      </c>
      <c r="K3852" s="1" t="s">
        <v>1120</v>
      </c>
      <c r="L3852" s="1" t="s">
        <v>648</v>
      </c>
      <c r="M3852" s="241" t="s">
        <v>618</v>
      </c>
      <c r="N3852" s="28" t="s">
        <v>1585</v>
      </c>
    </row>
    <row r="3853" spans="1:14">
      <c r="A3853" s="1" t="s">
        <v>844</v>
      </c>
      <c r="B3853" s="1" t="s">
        <v>832</v>
      </c>
      <c r="C3853" s="230">
        <v>45939.547222222223</v>
      </c>
      <c r="D3853" s="230">
        <v>45939.547222222223</v>
      </c>
      <c r="E3853" s="230">
        <v>45939.555555555555</v>
      </c>
      <c r="F3853" s="300">
        <f t="shared" si="62"/>
        <v>8.333333331393078E-3</v>
      </c>
      <c r="G3853" s="1" t="s">
        <v>637</v>
      </c>
      <c r="H3853" s="225" t="s">
        <v>644</v>
      </c>
      <c r="I3853" s="1" t="s">
        <v>645</v>
      </c>
      <c r="J3853" s="1" t="s">
        <v>646</v>
      </c>
      <c r="K3853" s="1" t="s">
        <v>1120</v>
      </c>
      <c r="L3853" s="1" t="s">
        <v>648</v>
      </c>
      <c r="M3853" s="241" t="s">
        <v>618</v>
      </c>
      <c r="N3853" s="28" t="s">
        <v>1585</v>
      </c>
    </row>
    <row r="3854" spans="1:14">
      <c r="A3854" s="1" t="s">
        <v>844</v>
      </c>
      <c r="B3854" s="1" t="s">
        <v>834</v>
      </c>
      <c r="C3854" s="230">
        <v>45939.547222222223</v>
      </c>
      <c r="D3854" s="230">
        <v>45939.547222222223</v>
      </c>
      <c r="E3854" s="230">
        <v>45939.555555555555</v>
      </c>
      <c r="F3854" s="300">
        <f t="shared" si="62"/>
        <v>8.333333331393078E-3</v>
      </c>
      <c r="G3854" s="1" t="s">
        <v>637</v>
      </c>
      <c r="H3854" s="225" t="s">
        <v>644</v>
      </c>
      <c r="I3854" s="1" t="s">
        <v>645</v>
      </c>
      <c r="J3854" s="1" t="s">
        <v>646</v>
      </c>
      <c r="K3854" s="1" t="s">
        <v>1120</v>
      </c>
      <c r="L3854" s="1" t="s">
        <v>648</v>
      </c>
      <c r="M3854" s="241" t="s">
        <v>618</v>
      </c>
      <c r="N3854" s="28" t="s">
        <v>1585</v>
      </c>
    </row>
    <row r="3855" spans="1:14">
      <c r="A3855" s="1" t="s">
        <v>844</v>
      </c>
      <c r="B3855" s="1" t="s">
        <v>836</v>
      </c>
      <c r="C3855" s="230">
        <v>45939.547222222223</v>
      </c>
      <c r="D3855" s="230">
        <v>45939.547222222223</v>
      </c>
      <c r="E3855" s="230">
        <v>45939.555555555555</v>
      </c>
      <c r="F3855" s="300">
        <f t="shared" si="62"/>
        <v>8.333333331393078E-3</v>
      </c>
      <c r="G3855" s="1" t="s">
        <v>637</v>
      </c>
      <c r="H3855" s="225" t="s">
        <v>644</v>
      </c>
      <c r="I3855" s="1" t="s">
        <v>645</v>
      </c>
      <c r="J3855" s="1" t="s">
        <v>646</v>
      </c>
      <c r="K3855" s="1" t="s">
        <v>1120</v>
      </c>
      <c r="L3855" s="1" t="s">
        <v>648</v>
      </c>
      <c r="M3855" s="241" t="s">
        <v>618</v>
      </c>
      <c r="N3855" s="28" t="s">
        <v>1585</v>
      </c>
    </row>
    <row r="3856" spans="1:14">
      <c r="A3856" s="1" t="s">
        <v>844</v>
      </c>
      <c r="B3856" s="1" t="s">
        <v>835</v>
      </c>
      <c r="C3856" s="230">
        <v>45939.547222222223</v>
      </c>
      <c r="D3856" s="230">
        <v>45939.547222222223</v>
      </c>
      <c r="E3856" s="230">
        <v>45939.555555555555</v>
      </c>
      <c r="F3856" s="300">
        <f t="shared" si="62"/>
        <v>8.333333331393078E-3</v>
      </c>
      <c r="G3856" s="1" t="s">
        <v>637</v>
      </c>
      <c r="H3856" s="225" t="s">
        <v>644</v>
      </c>
      <c r="I3856" s="1" t="s">
        <v>645</v>
      </c>
      <c r="J3856" s="1" t="s">
        <v>646</v>
      </c>
      <c r="K3856" s="1" t="s">
        <v>1120</v>
      </c>
      <c r="L3856" s="1" t="s">
        <v>648</v>
      </c>
      <c r="M3856" s="241" t="s">
        <v>618</v>
      </c>
      <c r="N3856" s="28" t="s">
        <v>1585</v>
      </c>
    </row>
    <row r="3857" spans="1:14" ht="72">
      <c r="A3857" s="1" t="s">
        <v>635</v>
      </c>
      <c r="B3857" s="1" t="s">
        <v>636</v>
      </c>
      <c r="C3857" s="230">
        <v>45939.647916666669</v>
      </c>
      <c r="D3857" s="230">
        <v>45939.647916666669</v>
      </c>
      <c r="E3857" s="230">
        <v>45939.673611111109</v>
      </c>
      <c r="F3857" s="300">
        <f t="shared" ref="F3857:F3884" si="63">E3857-D3857</f>
        <v>2.569444444088731E-2</v>
      </c>
      <c r="G3857" s="1" t="s">
        <v>613</v>
      </c>
      <c r="I3857" s="1" t="s">
        <v>598</v>
      </c>
      <c r="J3857" s="1" t="s">
        <v>598</v>
      </c>
      <c r="K3857" s="1" t="s">
        <v>1586</v>
      </c>
      <c r="L3857" s="1" t="s">
        <v>1376</v>
      </c>
      <c r="M3857" s="241" t="s">
        <v>618</v>
      </c>
      <c r="N3857" s="246" t="s">
        <v>1587</v>
      </c>
    </row>
    <row r="3858" spans="1:14" ht="72">
      <c r="A3858" s="1" t="s">
        <v>635</v>
      </c>
      <c r="B3858" s="1" t="s">
        <v>666</v>
      </c>
      <c r="C3858" s="230">
        <v>45939.647916666669</v>
      </c>
      <c r="D3858" s="230">
        <v>45939.647916666669</v>
      </c>
      <c r="E3858" s="230">
        <v>45939.673611111109</v>
      </c>
      <c r="F3858" s="300">
        <f t="shared" si="63"/>
        <v>2.569444444088731E-2</v>
      </c>
      <c r="G3858" s="1" t="s">
        <v>613</v>
      </c>
      <c r="I3858" s="1" t="s">
        <v>598</v>
      </c>
      <c r="J3858" s="1" t="s">
        <v>598</v>
      </c>
      <c r="K3858" s="1" t="s">
        <v>1586</v>
      </c>
      <c r="L3858" s="1" t="s">
        <v>1376</v>
      </c>
      <c r="M3858" s="241" t="s">
        <v>618</v>
      </c>
      <c r="N3858" s="246" t="s">
        <v>1587</v>
      </c>
    </row>
    <row r="3859" spans="1:14" ht="72">
      <c r="A3859" s="1" t="s">
        <v>635</v>
      </c>
      <c r="B3859" s="1" t="s">
        <v>667</v>
      </c>
      <c r="C3859" s="230">
        <v>45939.647916666669</v>
      </c>
      <c r="D3859" s="230">
        <v>45939.647916666669</v>
      </c>
      <c r="E3859" s="230">
        <v>45939.673611111109</v>
      </c>
      <c r="F3859" s="300">
        <f t="shared" si="63"/>
        <v>2.569444444088731E-2</v>
      </c>
      <c r="G3859" s="1" t="s">
        <v>613</v>
      </c>
      <c r="I3859" s="1" t="s">
        <v>598</v>
      </c>
      <c r="J3859" s="1" t="s">
        <v>598</v>
      </c>
      <c r="K3859" s="1" t="s">
        <v>1586</v>
      </c>
      <c r="L3859" s="1" t="s">
        <v>1376</v>
      </c>
      <c r="M3859" s="241" t="s">
        <v>618</v>
      </c>
      <c r="N3859" s="246" t="s">
        <v>1587</v>
      </c>
    </row>
    <row r="3860" spans="1:14" ht="72">
      <c r="A3860" s="1" t="s">
        <v>635</v>
      </c>
      <c r="B3860" s="1" t="s">
        <v>621</v>
      </c>
      <c r="C3860" s="230">
        <v>45939.647916666669</v>
      </c>
      <c r="D3860" s="230">
        <v>45939.647916666669</v>
      </c>
      <c r="E3860" s="230">
        <v>45939.673611111109</v>
      </c>
      <c r="F3860" s="300">
        <f t="shared" si="63"/>
        <v>2.569444444088731E-2</v>
      </c>
      <c r="G3860" s="1" t="s">
        <v>613</v>
      </c>
      <c r="I3860" s="1" t="s">
        <v>598</v>
      </c>
      <c r="J3860" s="1" t="s">
        <v>598</v>
      </c>
      <c r="K3860" s="1" t="s">
        <v>1586</v>
      </c>
      <c r="L3860" s="1" t="s">
        <v>1376</v>
      </c>
      <c r="M3860" s="241" t="s">
        <v>618</v>
      </c>
      <c r="N3860" s="246" t="s">
        <v>1587</v>
      </c>
    </row>
    <row r="3861" spans="1:14" ht="72">
      <c r="A3861" s="1" t="s">
        <v>635</v>
      </c>
      <c r="B3861" s="1" t="s">
        <v>620</v>
      </c>
      <c r="C3861" s="230">
        <v>45939.647916666669</v>
      </c>
      <c r="D3861" s="230">
        <v>45939.647916666669</v>
      </c>
      <c r="E3861" s="230">
        <v>45939.673611111109</v>
      </c>
      <c r="F3861" s="300">
        <f t="shared" si="63"/>
        <v>2.569444444088731E-2</v>
      </c>
      <c r="G3861" s="1" t="s">
        <v>613</v>
      </c>
      <c r="I3861" s="1" t="s">
        <v>598</v>
      </c>
      <c r="J3861" s="1" t="s">
        <v>598</v>
      </c>
      <c r="K3861" s="1" t="s">
        <v>1586</v>
      </c>
      <c r="L3861" s="1" t="s">
        <v>1376</v>
      </c>
      <c r="M3861" s="241" t="s">
        <v>618</v>
      </c>
      <c r="N3861" s="246" t="s">
        <v>1587</v>
      </c>
    </row>
    <row r="3862" spans="1:14">
      <c r="A3862" s="1" t="s">
        <v>844</v>
      </c>
      <c r="B3862" s="1" t="s">
        <v>833</v>
      </c>
      <c r="C3862" s="230">
        <v>45939.284722222219</v>
      </c>
      <c r="D3862" s="230">
        <v>45939.284722222219</v>
      </c>
      <c r="F3862" s="300">
        <f t="shared" si="63"/>
        <v>-45939.284722222219</v>
      </c>
      <c r="G3862" s="1" t="s">
        <v>613</v>
      </c>
      <c r="I3862" s="1" t="s">
        <v>750</v>
      </c>
      <c r="J3862" s="1" t="s">
        <v>275</v>
      </c>
    </row>
    <row r="3863" spans="1:14">
      <c r="A3863" s="1" t="s">
        <v>1272</v>
      </c>
      <c r="B3863" s="1" t="s">
        <v>1283</v>
      </c>
      <c r="F3863" s="300">
        <f t="shared" si="63"/>
        <v>0</v>
      </c>
    </row>
    <row r="3864" spans="1:14">
      <c r="A3864" s="1" t="s">
        <v>1272</v>
      </c>
      <c r="B3864" s="1" t="s">
        <v>1282</v>
      </c>
      <c r="F3864" s="300">
        <f t="shared" si="63"/>
        <v>0</v>
      </c>
    </row>
    <row r="3865" spans="1:14">
      <c r="A3865" s="1" t="s">
        <v>1272</v>
      </c>
      <c r="B3865" s="1" t="s">
        <v>1284</v>
      </c>
      <c r="F3865" s="300">
        <f t="shared" si="63"/>
        <v>0</v>
      </c>
    </row>
    <row r="3866" spans="1:14">
      <c r="A3866" s="1" t="s">
        <v>1272</v>
      </c>
      <c r="B3866" s="1" t="s">
        <v>1280</v>
      </c>
      <c r="F3866" s="300">
        <f t="shared" si="63"/>
        <v>0</v>
      </c>
    </row>
    <row r="3867" spans="1:14">
      <c r="A3867" s="1" t="s">
        <v>1272</v>
      </c>
      <c r="B3867" s="1" t="s">
        <v>1278</v>
      </c>
      <c r="F3867" s="300">
        <f t="shared" si="63"/>
        <v>0</v>
      </c>
    </row>
    <row r="3868" spans="1:14">
      <c r="A3868" s="1" t="s">
        <v>1272</v>
      </c>
      <c r="B3868" s="1" t="s">
        <v>1277</v>
      </c>
      <c r="F3868" s="300">
        <f t="shared" si="63"/>
        <v>0</v>
      </c>
    </row>
    <row r="3869" spans="1:14">
      <c r="A3869" s="1" t="s">
        <v>1272</v>
      </c>
      <c r="B3869" s="1" t="s">
        <v>1276</v>
      </c>
      <c r="F3869" s="300">
        <f t="shared" si="63"/>
        <v>0</v>
      </c>
    </row>
    <row r="3870" spans="1:14">
      <c r="A3870" s="1" t="s">
        <v>1272</v>
      </c>
      <c r="B3870" s="1" t="s">
        <v>1281</v>
      </c>
      <c r="F3870" s="300">
        <f t="shared" si="63"/>
        <v>0</v>
      </c>
    </row>
    <row r="3871" spans="1:14">
      <c r="A3871" s="1" t="s">
        <v>1272</v>
      </c>
      <c r="B3871" s="1" t="s">
        <v>1279</v>
      </c>
      <c r="F3871" s="300">
        <f t="shared" si="63"/>
        <v>0</v>
      </c>
    </row>
    <row r="3872" spans="1:14">
      <c r="A3872" s="1" t="s">
        <v>1272</v>
      </c>
      <c r="B3872" s="1" t="s">
        <v>1273</v>
      </c>
      <c r="F3872" s="300">
        <f t="shared" si="63"/>
        <v>0</v>
      </c>
    </row>
    <row r="3873" spans="1:14">
      <c r="A3873" s="225" t="s">
        <v>837</v>
      </c>
      <c r="B3873" s="102" t="s">
        <v>838</v>
      </c>
      <c r="C3873" s="230">
        <v>45940.4375</v>
      </c>
      <c r="D3873" s="230">
        <v>45940.4375</v>
      </c>
      <c r="E3873" s="230">
        <v>45940.663888888892</v>
      </c>
      <c r="F3873" s="300">
        <f t="shared" si="63"/>
        <v>0.22638888889196096</v>
      </c>
      <c r="G3873" s="1" t="s">
        <v>708</v>
      </c>
      <c r="I3873" s="1" t="s">
        <v>598</v>
      </c>
      <c r="J3873" s="1" t="s">
        <v>598</v>
      </c>
      <c r="K3873" s="1" t="s">
        <v>1422</v>
      </c>
      <c r="L3873" s="1" t="s">
        <v>627</v>
      </c>
      <c r="M3873" s="28" t="s">
        <v>710</v>
      </c>
      <c r="N3873" s="28" t="s">
        <v>1270</v>
      </c>
    </row>
    <row r="3874" spans="1:14">
      <c r="A3874" s="225" t="s">
        <v>837</v>
      </c>
      <c r="B3874" s="102" t="s">
        <v>839</v>
      </c>
      <c r="C3874" s="230">
        <v>45940.4375</v>
      </c>
      <c r="D3874" s="230">
        <v>45940.4375</v>
      </c>
      <c r="E3874" s="230">
        <v>45940.663888888892</v>
      </c>
      <c r="F3874" s="300">
        <f t="shared" si="63"/>
        <v>0.22638888889196096</v>
      </c>
      <c r="G3874" s="1" t="s">
        <v>708</v>
      </c>
      <c r="I3874" s="1" t="s">
        <v>598</v>
      </c>
      <c r="J3874" s="1" t="s">
        <v>598</v>
      </c>
      <c r="K3874" s="1" t="s">
        <v>1422</v>
      </c>
      <c r="L3874" s="1" t="s">
        <v>627</v>
      </c>
      <c r="M3874" s="28" t="s">
        <v>710</v>
      </c>
      <c r="N3874" s="28" t="s">
        <v>1270</v>
      </c>
    </row>
    <row r="3875" spans="1:14">
      <c r="A3875" s="225" t="s">
        <v>837</v>
      </c>
      <c r="B3875" s="102" t="s">
        <v>840</v>
      </c>
      <c r="C3875" s="230">
        <v>45940.4375</v>
      </c>
      <c r="D3875" s="230">
        <v>45940.4375</v>
      </c>
      <c r="E3875" s="230">
        <v>45940.663888888892</v>
      </c>
      <c r="F3875" s="300">
        <f t="shared" si="63"/>
        <v>0.22638888889196096</v>
      </c>
      <c r="G3875" s="1" t="s">
        <v>708</v>
      </c>
      <c r="I3875" s="1" t="s">
        <v>598</v>
      </c>
      <c r="J3875" s="1" t="s">
        <v>598</v>
      </c>
      <c r="K3875" s="1" t="s">
        <v>1422</v>
      </c>
      <c r="L3875" s="1" t="s">
        <v>627</v>
      </c>
      <c r="M3875" s="28" t="s">
        <v>710</v>
      </c>
      <c r="N3875" s="28" t="s">
        <v>1270</v>
      </c>
    </row>
    <row r="3876" spans="1:14">
      <c r="A3876" s="225" t="s">
        <v>861</v>
      </c>
      <c r="B3876" s="1" t="s">
        <v>651</v>
      </c>
      <c r="C3876" s="230">
        <v>45940.698611111111</v>
      </c>
      <c r="D3876" s="230">
        <v>45940.698611111111</v>
      </c>
      <c r="E3876" s="230">
        <v>45941.317361111112</v>
      </c>
      <c r="F3876" s="300">
        <f t="shared" si="63"/>
        <v>0.61875000000145519</v>
      </c>
      <c r="G3876" s="1" t="s">
        <v>613</v>
      </c>
      <c r="I3876" s="1" t="s">
        <v>614</v>
      </c>
      <c r="J3876" s="1" t="s">
        <v>615</v>
      </c>
      <c r="K3876" s="1" t="s">
        <v>1588</v>
      </c>
      <c r="L3876" s="1" t="s">
        <v>655</v>
      </c>
      <c r="M3876" s="28" t="s">
        <v>656</v>
      </c>
      <c r="N3876" s="28" t="s">
        <v>1342</v>
      </c>
    </row>
    <row r="3877" spans="1:14">
      <c r="A3877" s="225" t="s">
        <v>861</v>
      </c>
      <c r="B3877" s="1" t="s">
        <v>658</v>
      </c>
      <c r="C3877" s="230">
        <v>45940.698611111111</v>
      </c>
      <c r="D3877" s="230">
        <v>45940.698611111111</v>
      </c>
      <c r="E3877" s="230">
        <v>45941.317361111112</v>
      </c>
      <c r="F3877" s="300">
        <f t="shared" si="63"/>
        <v>0.61875000000145519</v>
      </c>
      <c r="G3877" s="1" t="s">
        <v>613</v>
      </c>
      <c r="I3877" s="1" t="s">
        <v>614</v>
      </c>
      <c r="J3877" s="1" t="s">
        <v>615</v>
      </c>
      <c r="K3877" s="1" t="s">
        <v>1588</v>
      </c>
      <c r="L3877" s="1" t="s">
        <v>655</v>
      </c>
      <c r="M3877" s="28" t="s">
        <v>656</v>
      </c>
      <c r="N3877" s="28" t="s">
        <v>1342</v>
      </c>
    </row>
    <row r="3878" spans="1:14">
      <c r="A3878" s="225" t="s">
        <v>860</v>
      </c>
      <c r="B3878" s="1" t="s">
        <v>658</v>
      </c>
      <c r="C3878" s="230">
        <v>45940.698611111111</v>
      </c>
      <c r="D3878" s="230">
        <v>45940.698611111111</v>
      </c>
      <c r="E3878" s="230">
        <v>45941.317361111112</v>
      </c>
      <c r="F3878" s="300">
        <f t="shared" si="63"/>
        <v>0.61875000000145519</v>
      </c>
      <c r="G3878" s="1" t="s">
        <v>613</v>
      </c>
      <c r="I3878" s="1" t="s">
        <v>614</v>
      </c>
      <c r="J3878" s="1" t="s">
        <v>615</v>
      </c>
      <c r="K3878" s="1" t="s">
        <v>1588</v>
      </c>
      <c r="L3878" s="1" t="s">
        <v>655</v>
      </c>
      <c r="M3878" s="28" t="s">
        <v>656</v>
      </c>
      <c r="N3878" s="28" t="s">
        <v>1342</v>
      </c>
    </row>
    <row r="3879" spans="1:14">
      <c r="A3879" s="225" t="s">
        <v>860</v>
      </c>
      <c r="B3879" s="1" t="s">
        <v>651</v>
      </c>
      <c r="C3879" s="230">
        <v>45940.698611111111</v>
      </c>
      <c r="D3879" s="230">
        <v>45940.698611111111</v>
      </c>
      <c r="E3879" s="230">
        <v>45941.317361111112</v>
      </c>
      <c r="F3879" s="300">
        <f t="shared" si="63"/>
        <v>0.61875000000145519</v>
      </c>
      <c r="G3879" s="1" t="s">
        <v>613</v>
      </c>
      <c r="I3879" s="1" t="s">
        <v>614</v>
      </c>
      <c r="J3879" s="1" t="s">
        <v>615</v>
      </c>
      <c r="K3879" s="1" t="s">
        <v>1588</v>
      </c>
      <c r="L3879" s="1" t="s">
        <v>655</v>
      </c>
      <c r="M3879" s="28" t="s">
        <v>656</v>
      </c>
      <c r="N3879" s="28" t="s">
        <v>1342</v>
      </c>
    </row>
    <row r="3880" spans="1:14">
      <c r="A3880" s="225" t="s">
        <v>860</v>
      </c>
      <c r="B3880" s="1" t="s">
        <v>659</v>
      </c>
      <c r="C3880" s="230">
        <v>45940.698611111111</v>
      </c>
      <c r="D3880" s="230">
        <v>45940.698611111111</v>
      </c>
      <c r="E3880" s="230">
        <v>45941.317361111112</v>
      </c>
      <c r="F3880" s="300">
        <f t="shared" si="63"/>
        <v>0.61875000000145519</v>
      </c>
      <c r="G3880" s="1" t="s">
        <v>613</v>
      </c>
      <c r="I3880" s="1" t="s">
        <v>614</v>
      </c>
      <c r="J3880" s="1" t="s">
        <v>615</v>
      </c>
      <c r="K3880" s="1" t="s">
        <v>1588</v>
      </c>
      <c r="L3880" s="1" t="s">
        <v>655</v>
      </c>
      <c r="M3880" s="28" t="s">
        <v>656</v>
      </c>
      <c r="N3880" s="28" t="s">
        <v>1342</v>
      </c>
    </row>
    <row r="3881" spans="1:14">
      <c r="A3881" s="225" t="s">
        <v>860</v>
      </c>
      <c r="B3881" s="1" t="s">
        <v>622</v>
      </c>
      <c r="C3881" s="230">
        <v>45940.698611111111</v>
      </c>
      <c r="D3881" s="230">
        <v>45940.698611111111</v>
      </c>
      <c r="E3881" s="230">
        <v>45941.317361111112</v>
      </c>
      <c r="F3881" s="300">
        <f t="shared" si="63"/>
        <v>0.61875000000145519</v>
      </c>
      <c r="G3881" s="1" t="s">
        <v>613</v>
      </c>
      <c r="I3881" s="1" t="s">
        <v>614</v>
      </c>
      <c r="J3881" s="1" t="s">
        <v>615</v>
      </c>
      <c r="K3881" s="1" t="s">
        <v>1588</v>
      </c>
      <c r="L3881" s="1" t="s">
        <v>655</v>
      </c>
      <c r="M3881" s="28" t="s">
        <v>656</v>
      </c>
      <c r="N3881" s="28" t="s">
        <v>1342</v>
      </c>
    </row>
    <row r="3882" spans="1:14">
      <c r="A3882" s="225" t="s">
        <v>855</v>
      </c>
      <c r="B3882" s="1" t="s">
        <v>658</v>
      </c>
      <c r="C3882" s="230">
        <v>45940.698611111111</v>
      </c>
      <c r="D3882" s="230">
        <v>45940.698611111111</v>
      </c>
      <c r="E3882" s="230">
        <v>45941.317361111112</v>
      </c>
      <c r="F3882" s="300">
        <f t="shared" si="63"/>
        <v>0.61875000000145519</v>
      </c>
      <c r="G3882" s="1" t="s">
        <v>613</v>
      </c>
      <c r="I3882" s="1" t="s">
        <v>614</v>
      </c>
      <c r="J3882" s="1" t="s">
        <v>615</v>
      </c>
      <c r="K3882" s="1" t="s">
        <v>1588</v>
      </c>
      <c r="L3882" s="1" t="s">
        <v>655</v>
      </c>
      <c r="M3882" s="28" t="s">
        <v>656</v>
      </c>
      <c r="N3882" s="28" t="s">
        <v>1342</v>
      </c>
    </row>
    <row r="3883" spans="1:14">
      <c r="A3883" s="225" t="s">
        <v>855</v>
      </c>
      <c r="B3883" s="1" t="s">
        <v>651</v>
      </c>
      <c r="C3883" s="230">
        <v>45940.698611111111</v>
      </c>
      <c r="D3883" s="230">
        <v>45940.698611111111</v>
      </c>
      <c r="E3883" s="230">
        <v>45941.317361111112</v>
      </c>
      <c r="F3883" s="300">
        <f t="shared" si="63"/>
        <v>0.61875000000145519</v>
      </c>
      <c r="G3883" s="1" t="s">
        <v>613</v>
      </c>
      <c r="I3883" s="1" t="s">
        <v>614</v>
      </c>
      <c r="J3883" s="1" t="s">
        <v>615</v>
      </c>
      <c r="K3883" s="1" t="s">
        <v>1588</v>
      </c>
      <c r="L3883" s="1" t="s">
        <v>655</v>
      </c>
      <c r="M3883" s="28" t="s">
        <v>656</v>
      </c>
      <c r="N3883" s="28" t="s">
        <v>1342</v>
      </c>
    </row>
    <row r="3884" spans="1:14">
      <c r="A3884" s="225" t="s">
        <v>855</v>
      </c>
      <c r="B3884" s="1" t="s">
        <v>612</v>
      </c>
      <c r="C3884" s="230">
        <v>45940.698611111111</v>
      </c>
      <c r="D3884" s="230">
        <v>45940.698611111111</v>
      </c>
      <c r="E3884" s="230">
        <v>45941.317361111112</v>
      </c>
      <c r="F3884" s="300">
        <f t="shared" si="63"/>
        <v>0.61875000000145519</v>
      </c>
      <c r="G3884" s="1" t="s">
        <v>613</v>
      </c>
      <c r="I3884" s="1" t="s">
        <v>614</v>
      </c>
      <c r="J3884" s="1" t="s">
        <v>615</v>
      </c>
      <c r="K3884" s="1" t="s">
        <v>1588</v>
      </c>
      <c r="L3884" s="1" t="s">
        <v>655</v>
      </c>
      <c r="M3884" s="28" t="s">
        <v>656</v>
      </c>
      <c r="N3884" s="28" t="s">
        <v>1342</v>
      </c>
    </row>
    <row r="3885" spans="1:14">
      <c r="A3885" s="1" t="s">
        <v>862</v>
      </c>
      <c r="B3885" s="1" t="s">
        <v>612</v>
      </c>
      <c r="C3885" s="230">
        <v>45941.27847222222</v>
      </c>
      <c r="D3885" s="230">
        <v>45941.27847222222</v>
      </c>
      <c r="E3885" s="230">
        <v>45941.302083333336</v>
      </c>
      <c r="F3885" s="300">
        <f t="shared" ref="F3885:F3889" si="64">E3885-D3885</f>
        <v>2.3611111115314998E-2</v>
      </c>
      <c r="G3885" s="1" t="s">
        <v>613</v>
      </c>
      <c r="I3885" s="1" t="s">
        <v>614</v>
      </c>
      <c r="J3885" s="1" t="s">
        <v>615</v>
      </c>
      <c r="K3885" s="1" t="s">
        <v>1589</v>
      </c>
      <c r="L3885" s="1" t="s">
        <v>655</v>
      </c>
      <c r="M3885" s="28" t="s">
        <v>656</v>
      </c>
      <c r="N3885" s="28" t="s">
        <v>1342</v>
      </c>
    </row>
    <row r="3886" spans="1:14">
      <c r="A3886" s="1" t="s">
        <v>870</v>
      </c>
      <c r="B3886" s="1" t="s">
        <v>612</v>
      </c>
      <c r="C3886" s="230">
        <v>45941.27847222222</v>
      </c>
      <c r="D3886" s="230">
        <v>45941.27847222222</v>
      </c>
      <c r="E3886" s="230">
        <v>45941.302083333336</v>
      </c>
      <c r="F3886" s="300">
        <f t="shared" si="64"/>
        <v>2.3611111115314998E-2</v>
      </c>
      <c r="G3886" s="1" t="s">
        <v>613</v>
      </c>
      <c r="I3886" s="1" t="s">
        <v>614</v>
      </c>
      <c r="J3886" s="1" t="s">
        <v>615</v>
      </c>
      <c r="K3886" s="1" t="s">
        <v>1589</v>
      </c>
      <c r="L3886" s="1" t="s">
        <v>655</v>
      </c>
      <c r="M3886" s="28" t="s">
        <v>656</v>
      </c>
      <c r="N3886" s="28" t="s">
        <v>1342</v>
      </c>
    </row>
    <row r="3887" spans="1:14">
      <c r="A3887" s="1" t="s">
        <v>643</v>
      </c>
      <c r="B3887" s="1" t="s">
        <v>612</v>
      </c>
      <c r="C3887" s="230">
        <v>45941.27847222222</v>
      </c>
      <c r="D3887" s="230">
        <v>45941.27847222222</v>
      </c>
      <c r="E3887" s="230">
        <v>45941.302083333336</v>
      </c>
      <c r="F3887" s="300">
        <f t="shared" si="64"/>
        <v>2.3611111115314998E-2</v>
      </c>
      <c r="G3887" s="1" t="s">
        <v>613</v>
      </c>
      <c r="I3887" s="1" t="s">
        <v>614</v>
      </c>
      <c r="J3887" s="1" t="s">
        <v>615</v>
      </c>
      <c r="K3887" s="1" t="s">
        <v>1589</v>
      </c>
      <c r="L3887" s="1" t="s">
        <v>655</v>
      </c>
      <c r="M3887" s="28" t="s">
        <v>656</v>
      </c>
      <c r="N3887" s="28" t="s">
        <v>1342</v>
      </c>
    </row>
    <row r="3888" spans="1:14">
      <c r="A3888" s="1" t="s">
        <v>759</v>
      </c>
      <c r="B3888" s="1" t="s">
        <v>612</v>
      </c>
      <c r="C3888" s="230">
        <v>45941.27847222222</v>
      </c>
      <c r="D3888" s="230">
        <v>45941.27847222222</v>
      </c>
      <c r="E3888" s="230">
        <v>45941.302083333336</v>
      </c>
      <c r="F3888" s="300">
        <f t="shared" si="64"/>
        <v>2.3611111115314998E-2</v>
      </c>
      <c r="G3888" s="1" t="s">
        <v>613</v>
      </c>
      <c r="I3888" s="1" t="s">
        <v>614</v>
      </c>
      <c r="J3888" s="1" t="s">
        <v>615</v>
      </c>
      <c r="K3888" s="1" t="s">
        <v>1589</v>
      </c>
      <c r="L3888" s="1" t="s">
        <v>655</v>
      </c>
      <c r="M3888" s="28" t="s">
        <v>656</v>
      </c>
      <c r="N3888" s="28" t="s">
        <v>1342</v>
      </c>
    </row>
    <row r="3889" spans="1:14">
      <c r="A3889" s="1" t="s">
        <v>850</v>
      </c>
      <c r="B3889" s="1" t="s">
        <v>612</v>
      </c>
      <c r="C3889" s="230">
        <v>45941.27847222222</v>
      </c>
      <c r="D3889" s="230">
        <v>45941.27847222222</v>
      </c>
      <c r="E3889" s="230">
        <v>45941.302083333336</v>
      </c>
      <c r="F3889" s="300">
        <f t="shared" si="64"/>
        <v>2.3611111115314998E-2</v>
      </c>
      <c r="G3889" s="1" t="s">
        <v>613</v>
      </c>
      <c r="I3889" s="1" t="s">
        <v>614</v>
      </c>
      <c r="J3889" s="1" t="s">
        <v>615</v>
      </c>
      <c r="K3889" s="1" t="s">
        <v>1589</v>
      </c>
      <c r="L3889" s="1" t="s">
        <v>655</v>
      </c>
      <c r="M3889" s="28" t="s">
        <v>656</v>
      </c>
      <c r="N3889" s="28" t="s">
        <v>1342</v>
      </c>
    </row>
    <row r="3890" spans="1:14">
      <c r="A3890" s="225" t="s">
        <v>668</v>
      </c>
      <c r="B3890" s="123" t="s">
        <v>688</v>
      </c>
      <c r="C3890" s="230">
        <v>45941.427083333336</v>
      </c>
      <c r="D3890" s="230">
        <v>45941.427083333336</v>
      </c>
      <c r="E3890" s="230">
        <v>45941.552083333336</v>
      </c>
      <c r="F3890" s="300">
        <f t="shared" ref="F3890:F3902" si="65">E3890-D3890</f>
        <v>0.125</v>
      </c>
      <c r="G3890" s="1" t="s">
        <v>613</v>
      </c>
      <c r="I3890" s="1" t="s">
        <v>750</v>
      </c>
      <c r="J3890" s="1" t="s">
        <v>275</v>
      </c>
      <c r="K3890" s="1" t="s">
        <v>1590</v>
      </c>
      <c r="L3890" s="1" t="s">
        <v>752</v>
      </c>
      <c r="M3890" s="241" t="s">
        <v>618</v>
      </c>
      <c r="N3890" s="28" t="s">
        <v>1591</v>
      </c>
    </row>
    <row r="3891" spans="1:14">
      <c r="A3891" s="1" t="s">
        <v>941</v>
      </c>
      <c r="B3891" s="1" t="s">
        <v>942</v>
      </c>
      <c r="C3891" s="230">
        <v>45941.599999999999</v>
      </c>
      <c r="D3891" s="230">
        <v>45941.599999999999</v>
      </c>
      <c r="E3891" s="230">
        <v>45941.657638888886</v>
      </c>
      <c r="F3891" s="300">
        <f t="shared" si="65"/>
        <v>5.7638888887595385E-2</v>
      </c>
      <c r="G3891" s="1" t="s">
        <v>637</v>
      </c>
      <c r="H3891" s="225" t="s">
        <v>644</v>
      </c>
      <c r="I3891" s="1" t="s">
        <v>645</v>
      </c>
      <c r="J3891" s="1" t="s">
        <v>646</v>
      </c>
      <c r="K3891" s="1" t="s">
        <v>1120</v>
      </c>
      <c r="L3891" s="1" t="s">
        <v>648</v>
      </c>
      <c r="M3891" s="241" t="s">
        <v>618</v>
      </c>
      <c r="N3891" s="28" t="s">
        <v>1585</v>
      </c>
    </row>
    <row r="3892" spans="1:14">
      <c r="A3892" s="1" t="s">
        <v>941</v>
      </c>
      <c r="B3892" s="1" t="s">
        <v>945</v>
      </c>
      <c r="C3892" s="230">
        <v>45941.599999999999</v>
      </c>
      <c r="D3892" s="230">
        <v>45941.599999999999</v>
      </c>
      <c r="E3892" s="230">
        <v>45941.657638888886</v>
      </c>
      <c r="F3892" s="300">
        <f t="shared" si="65"/>
        <v>5.7638888887595385E-2</v>
      </c>
      <c r="G3892" s="1" t="s">
        <v>637</v>
      </c>
      <c r="H3892" s="225" t="s">
        <v>644</v>
      </c>
      <c r="I3892" s="1" t="s">
        <v>645</v>
      </c>
      <c r="J3892" s="1" t="s">
        <v>646</v>
      </c>
      <c r="K3892" s="1" t="s">
        <v>1120</v>
      </c>
      <c r="L3892" s="1" t="s">
        <v>648</v>
      </c>
      <c r="M3892" s="241" t="s">
        <v>618</v>
      </c>
      <c r="N3892" s="28" t="s">
        <v>1585</v>
      </c>
    </row>
    <row r="3893" spans="1:14">
      <c r="A3893" s="222" t="s">
        <v>941</v>
      </c>
      <c r="B3893" s="222" t="s">
        <v>946</v>
      </c>
      <c r="C3893" s="230">
        <v>45941.599999999999</v>
      </c>
      <c r="D3893" s="230">
        <v>45941.599999999999</v>
      </c>
      <c r="E3893" s="230">
        <v>45941.657638888886</v>
      </c>
      <c r="F3893" s="300">
        <f t="shared" si="65"/>
        <v>5.7638888887595385E-2</v>
      </c>
      <c r="G3893" s="1" t="s">
        <v>637</v>
      </c>
      <c r="H3893" s="225" t="s">
        <v>644</v>
      </c>
      <c r="I3893" s="1" t="s">
        <v>645</v>
      </c>
      <c r="J3893" s="1" t="s">
        <v>646</v>
      </c>
      <c r="K3893" s="1" t="s">
        <v>1120</v>
      </c>
      <c r="L3893" s="1" t="s">
        <v>648</v>
      </c>
      <c r="M3893" s="241" t="s">
        <v>618</v>
      </c>
      <c r="N3893" s="28" t="s">
        <v>1585</v>
      </c>
    </row>
    <row r="3894" spans="1:14">
      <c r="A3894" s="222" t="s">
        <v>941</v>
      </c>
      <c r="B3894" s="222" t="s">
        <v>947</v>
      </c>
      <c r="C3894" s="230">
        <v>45941.599999999999</v>
      </c>
      <c r="D3894" s="230">
        <v>45941.599999999999</v>
      </c>
      <c r="E3894" s="230">
        <v>45941.657638888886</v>
      </c>
      <c r="F3894" s="300">
        <f t="shared" si="65"/>
        <v>5.7638888887595385E-2</v>
      </c>
      <c r="G3894" s="1" t="s">
        <v>637</v>
      </c>
      <c r="H3894" s="225" t="s">
        <v>644</v>
      </c>
      <c r="I3894" s="1" t="s">
        <v>645</v>
      </c>
      <c r="J3894" s="1" t="s">
        <v>646</v>
      </c>
      <c r="K3894" s="1" t="s">
        <v>1120</v>
      </c>
      <c r="L3894" s="1" t="s">
        <v>648</v>
      </c>
      <c r="M3894" s="241" t="s">
        <v>618</v>
      </c>
      <c r="N3894" s="28" t="s">
        <v>1585</v>
      </c>
    </row>
    <row r="3895" spans="1:14">
      <c r="A3895" s="1" t="s">
        <v>941</v>
      </c>
      <c r="B3895" s="1" t="s">
        <v>948</v>
      </c>
      <c r="C3895" s="230">
        <v>45941.599999999999</v>
      </c>
      <c r="D3895" s="230">
        <v>45941.599999999999</v>
      </c>
      <c r="E3895" s="230">
        <v>45941.657638888886</v>
      </c>
      <c r="F3895" s="300">
        <f t="shared" si="65"/>
        <v>5.7638888887595385E-2</v>
      </c>
      <c r="G3895" s="1" t="s">
        <v>637</v>
      </c>
      <c r="H3895" s="225" t="s">
        <v>644</v>
      </c>
      <c r="I3895" s="1" t="s">
        <v>645</v>
      </c>
      <c r="J3895" s="1" t="s">
        <v>646</v>
      </c>
      <c r="K3895" s="1" t="s">
        <v>1120</v>
      </c>
      <c r="L3895" s="1" t="s">
        <v>648</v>
      </c>
      <c r="M3895" s="241" t="s">
        <v>618</v>
      </c>
      <c r="N3895" s="28" t="s">
        <v>1585</v>
      </c>
    </row>
    <row r="3896" spans="1:14">
      <c r="A3896" s="1" t="s">
        <v>941</v>
      </c>
      <c r="B3896" s="1" t="s">
        <v>949</v>
      </c>
      <c r="C3896" s="230">
        <v>45941.599999999999</v>
      </c>
      <c r="D3896" s="230">
        <v>45941.599999999999</v>
      </c>
      <c r="E3896" s="230">
        <v>45941.657638888886</v>
      </c>
      <c r="F3896" s="300">
        <f t="shared" si="65"/>
        <v>5.7638888887595385E-2</v>
      </c>
      <c r="G3896" s="1" t="s">
        <v>637</v>
      </c>
      <c r="H3896" s="225" t="s">
        <v>644</v>
      </c>
      <c r="I3896" s="1" t="s">
        <v>645</v>
      </c>
      <c r="J3896" s="1" t="s">
        <v>646</v>
      </c>
      <c r="K3896" s="1" t="s">
        <v>1120</v>
      </c>
      <c r="L3896" s="1" t="s">
        <v>648</v>
      </c>
      <c r="M3896" s="241" t="s">
        <v>618</v>
      </c>
      <c r="N3896" s="28" t="s">
        <v>1585</v>
      </c>
    </row>
    <row r="3897" spans="1:14">
      <c r="A3897" s="1" t="s">
        <v>941</v>
      </c>
      <c r="B3897" s="1" t="s">
        <v>950</v>
      </c>
      <c r="C3897" s="230">
        <v>45941.599999999999</v>
      </c>
      <c r="D3897" s="230">
        <v>45941.599999999999</v>
      </c>
      <c r="E3897" s="230">
        <v>45941.657638888886</v>
      </c>
      <c r="F3897" s="300">
        <f t="shared" si="65"/>
        <v>5.7638888887595385E-2</v>
      </c>
      <c r="G3897" s="1" t="s">
        <v>637</v>
      </c>
      <c r="H3897" s="225" t="s">
        <v>644</v>
      </c>
      <c r="I3897" s="1" t="s">
        <v>645</v>
      </c>
      <c r="J3897" s="1" t="s">
        <v>646</v>
      </c>
      <c r="K3897" s="1" t="s">
        <v>1120</v>
      </c>
      <c r="L3897" s="1" t="s">
        <v>648</v>
      </c>
      <c r="M3897" s="241" t="s">
        <v>618</v>
      </c>
      <c r="N3897" s="28" t="s">
        <v>1585</v>
      </c>
    </row>
    <row r="3898" spans="1:14">
      <c r="A3898" s="1" t="s">
        <v>941</v>
      </c>
      <c r="B3898" s="1" t="s">
        <v>951</v>
      </c>
      <c r="C3898" s="230">
        <v>45941.599999999999</v>
      </c>
      <c r="D3898" s="230">
        <v>45941.599999999999</v>
      </c>
      <c r="E3898" s="230">
        <v>45941.657638888886</v>
      </c>
      <c r="F3898" s="300">
        <f t="shared" si="65"/>
        <v>5.7638888887595385E-2</v>
      </c>
      <c r="G3898" s="1" t="s">
        <v>637</v>
      </c>
      <c r="H3898" s="225" t="s">
        <v>644</v>
      </c>
      <c r="I3898" s="1" t="s">
        <v>645</v>
      </c>
      <c r="J3898" s="1" t="s">
        <v>646</v>
      </c>
      <c r="K3898" s="1" t="s">
        <v>1120</v>
      </c>
      <c r="L3898" s="1" t="s">
        <v>648</v>
      </c>
      <c r="M3898" s="241" t="s">
        <v>618</v>
      </c>
      <c r="N3898" s="28" t="s">
        <v>1585</v>
      </c>
    </row>
    <row r="3899" spans="1:14">
      <c r="A3899" s="1" t="s">
        <v>941</v>
      </c>
      <c r="B3899" s="1" t="s">
        <v>952</v>
      </c>
      <c r="C3899" s="230">
        <v>45941.599999999999</v>
      </c>
      <c r="D3899" s="230">
        <v>45941.599999999999</v>
      </c>
      <c r="E3899" s="230">
        <v>45941.657638888886</v>
      </c>
      <c r="F3899" s="300">
        <f t="shared" si="65"/>
        <v>5.7638888887595385E-2</v>
      </c>
      <c r="G3899" s="1" t="s">
        <v>637</v>
      </c>
      <c r="H3899" s="225" t="s">
        <v>644</v>
      </c>
      <c r="I3899" s="1" t="s">
        <v>645</v>
      </c>
      <c r="J3899" s="1" t="s">
        <v>646</v>
      </c>
      <c r="K3899" s="1" t="s">
        <v>1120</v>
      </c>
      <c r="L3899" s="1" t="s">
        <v>648</v>
      </c>
      <c r="M3899" s="241" t="s">
        <v>618</v>
      </c>
      <c r="N3899" s="28" t="s">
        <v>1585</v>
      </c>
    </row>
    <row r="3900" spans="1:14">
      <c r="A3900" s="1" t="s">
        <v>941</v>
      </c>
      <c r="B3900" s="1" t="s">
        <v>953</v>
      </c>
      <c r="C3900" s="230">
        <v>45941.599999999999</v>
      </c>
      <c r="D3900" s="230">
        <v>45941.599999999999</v>
      </c>
      <c r="E3900" s="230">
        <v>45941.657638888886</v>
      </c>
      <c r="F3900" s="300">
        <f t="shared" si="65"/>
        <v>5.7638888887595385E-2</v>
      </c>
      <c r="G3900" s="1" t="s">
        <v>637</v>
      </c>
      <c r="H3900" s="225" t="s">
        <v>644</v>
      </c>
      <c r="I3900" s="1" t="s">
        <v>645</v>
      </c>
      <c r="J3900" s="1" t="s">
        <v>646</v>
      </c>
      <c r="K3900" s="1" t="s">
        <v>1120</v>
      </c>
      <c r="L3900" s="1" t="s">
        <v>648</v>
      </c>
      <c r="M3900" s="241" t="s">
        <v>618</v>
      </c>
      <c r="N3900" s="28" t="s">
        <v>1585</v>
      </c>
    </row>
    <row r="3901" spans="1:14">
      <c r="A3901" s="1" t="s">
        <v>941</v>
      </c>
      <c r="B3901" s="1" t="s">
        <v>954</v>
      </c>
      <c r="C3901" s="230">
        <v>45941.599999999999</v>
      </c>
      <c r="D3901" s="230">
        <v>45941.599999999999</v>
      </c>
      <c r="E3901" s="230">
        <v>45941.657638888886</v>
      </c>
      <c r="F3901" s="300">
        <f t="shared" si="65"/>
        <v>5.7638888887595385E-2</v>
      </c>
      <c r="G3901" s="1" t="s">
        <v>637</v>
      </c>
      <c r="H3901" s="225" t="s">
        <v>644</v>
      </c>
      <c r="I3901" s="1" t="s">
        <v>645</v>
      </c>
      <c r="J3901" s="1" t="s">
        <v>646</v>
      </c>
      <c r="K3901" s="1" t="s">
        <v>1120</v>
      </c>
      <c r="L3901" s="1" t="s">
        <v>648</v>
      </c>
      <c r="M3901" s="241" t="s">
        <v>618</v>
      </c>
      <c r="N3901" s="28" t="s">
        <v>1585</v>
      </c>
    </row>
    <row r="3902" spans="1:14">
      <c r="A3902" s="1" t="s">
        <v>941</v>
      </c>
      <c r="B3902" s="1" t="s">
        <v>955</v>
      </c>
      <c r="C3902" s="230">
        <v>45941.599999999999</v>
      </c>
      <c r="D3902" s="230">
        <v>45941.599999999999</v>
      </c>
      <c r="E3902" s="230">
        <v>45941.657638888886</v>
      </c>
      <c r="F3902" s="300">
        <f t="shared" si="65"/>
        <v>5.7638888887595385E-2</v>
      </c>
      <c r="G3902" s="1" t="s">
        <v>637</v>
      </c>
      <c r="H3902" s="225" t="s">
        <v>644</v>
      </c>
      <c r="I3902" s="1" t="s">
        <v>645</v>
      </c>
      <c r="J3902" s="1" t="s">
        <v>646</v>
      </c>
      <c r="K3902" s="1" t="s">
        <v>1120</v>
      </c>
      <c r="L3902" s="1" t="s">
        <v>648</v>
      </c>
      <c r="M3902" s="241" t="s">
        <v>618</v>
      </c>
      <c r="N3902" s="28" t="s">
        <v>1585</v>
      </c>
    </row>
    <row r="3903" spans="1:14">
      <c r="A3903" s="225" t="s">
        <v>668</v>
      </c>
      <c r="B3903" s="123" t="s">
        <v>688</v>
      </c>
      <c r="C3903" s="230">
        <v>45942.298611111109</v>
      </c>
      <c r="D3903" s="230">
        <v>45942.298611111109</v>
      </c>
      <c r="E3903" s="230">
        <v>45951.416666666664</v>
      </c>
      <c r="F3903" s="300">
        <f t="shared" ref="F3903:F3910" si="66">E3903-D3903</f>
        <v>9.1180555555547471</v>
      </c>
      <c r="G3903" s="1" t="s">
        <v>613</v>
      </c>
      <c r="I3903" s="1" t="s">
        <v>750</v>
      </c>
      <c r="J3903" s="1" t="s">
        <v>275</v>
      </c>
      <c r="K3903" s="1" t="s">
        <v>1590</v>
      </c>
      <c r="L3903" s="1" t="s">
        <v>752</v>
      </c>
      <c r="M3903" s="241" t="s">
        <v>1369</v>
      </c>
      <c r="N3903" s="28" t="s">
        <v>1592</v>
      </c>
    </row>
    <row r="3904" spans="1:14">
      <c r="A3904" s="1" t="s">
        <v>863</v>
      </c>
      <c r="B3904" s="1" t="s">
        <v>914</v>
      </c>
      <c r="C3904" s="230">
        <v>45942.436111111114</v>
      </c>
      <c r="D3904" s="230">
        <v>45942.436111111114</v>
      </c>
      <c r="E3904" s="230">
        <v>45942.625</v>
      </c>
      <c r="F3904" s="300">
        <f t="shared" si="66"/>
        <v>0.18888888888614019</v>
      </c>
      <c r="G3904" s="1" t="s">
        <v>613</v>
      </c>
      <c r="I3904" s="1" t="s">
        <v>750</v>
      </c>
      <c r="J3904" s="1" t="s">
        <v>275</v>
      </c>
      <c r="K3904" s="1" t="s">
        <v>1228</v>
      </c>
      <c r="L3904" s="1" t="s">
        <v>1089</v>
      </c>
      <c r="M3904" s="28" t="s">
        <v>618</v>
      </c>
      <c r="N3904" s="28" t="s">
        <v>1351</v>
      </c>
    </row>
    <row r="3905" spans="1:14">
      <c r="A3905" s="1" t="s">
        <v>941</v>
      </c>
      <c r="B3905" s="1" t="s">
        <v>942</v>
      </c>
      <c r="C3905" s="230">
        <v>45942.591666666667</v>
      </c>
      <c r="D3905" s="230">
        <v>45942.591666666667</v>
      </c>
      <c r="E3905" s="230">
        <v>45942.635416666664</v>
      </c>
      <c r="F3905" s="300">
        <f t="shared" si="66"/>
        <v>4.3749999997089617E-2</v>
      </c>
      <c r="G3905" s="1" t="s">
        <v>613</v>
      </c>
      <c r="I3905" s="1" t="s">
        <v>614</v>
      </c>
      <c r="J3905" s="1" t="s">
        <v>615</v>
      </c>
      <c r="K3905" s="1" t="s">
        <v>1593</v>
      </c>
      <c r="L3905" s="1" t="s">
        <v>655</v>
      </c>
      <c r="M3905" s="28" t="s">
        <v>821</v>
      </c>
      <c r="N3905" s="28" t="s">
        <v>1594</v>
      </c>
    </row>
    <row r="3906" spans="1:14">
      <c r="A3906" s="1" t="s">
        <v>635</v>
      </c>
      <c r="B3906" s="1" t="s">
        <v>636</v>
      </c>
      <c r="C3906" s="230">
        <v>45942.616666666669</v>
      </c>
      <c r="D3906" s="230">
        <v>45942.616666666669</v>
      </c>
      <c r="E3906" s="230">
        <v>45942.673611111109</v>
      </c>
      <c r="F3906" s="300">
        <f t="shared" si="66"/>
        <v>5.694444444088731E-2</v>
      </c>
      <c r="G3906" s="1" t="s">
        <v>637</v>
      </c>
      <c r="H3906" s="225" t="s">
        <v>644</v>
      </c>
      <c r="I3906" s="1" t="s">
        <v>645</v>
      </c>
      <c r="J3906" s="1" t="s">
        <v>646</v>
      </c>
      <c r="K3906" s="1" t="s">
        <v>1120</v>
      </c>
      <c r="L3906" s="1" t="s">
        <v>648</v>
      </c>
      <c r="M3906" s="241" t="s">
        <v>618</v>
      </c>
      <c r="N3906" s="246" t="s">
        <v>1595</v>
      </c>
    </row>
    <row r="3907" spans="1:14">
      <c r="A3907" s="1" t="s">
        <v>635</v>
      </c>
      <c r="B3907" s="1" t="s">
        <v>666</v>
      </c>
      <c r="C3907" s="230">
        <v>45942.616666666669</v>
      </c>
      <c r="D3907" s="230">
        <v>45942.616666666669</v>
      </c>
      <c r="E3907" s="230">
        <v>45942.673611111109</v>
      </c>
      <c r="F3907" s="300">
        <f t="shared" si="66"/>
        <v>5.694444444088731E-2</v>
      </c>
      <c r="G3907" s="1" t="s">
        <v>637</v>
      </c>
      <c r="H3907" s="225" t="s">
        <v>644</v>
      </c>
      <c r="I3907" s="1" t="s">
        <v>645</v>
      </c>
      <c r="J3907" s="1" t="s">
        <v>646</v>
      </c>
      <c r="K3907" s="1" t="s">
        <v>1120</v>
      </c>
      <c r="L3907" s="1" t="s">
        <v>648</v>
      </c>
      <c r="M3907" s="241" t="s">
        <v>618</v>
      </c>
      <c r="N3907" s="246" t="s">
        <v>1595</v>
      </c>
    </row>
    <row r="3908" spans="1:14">
      <c r="A3908" s="1" t="s">
        <v>635</v>
      </c>
      <c r="B3908" s="1" t="s">
        <v>667</v>
      </c>
      <c r="C3908" s="230">
        <v>45942.616666666669</v>
      </c>
      <c r="D3908" s="230">
        <v>45942.616666666669</v>
      </c>
      <c r="E3908" s="230">
        <v>45942.673611111109</v>
      </c>
      <c r="F3908" s="300">
        <f t="shared" si="66"/>
        <v>5.694444444088731E-2</v>
      </c>
      <c r="G3908" s="1" t="s">
        <v>637</v>
      </c>
      <c r="H3908" s="225" t="s">
        <v>644</v>
      </c>
      <c r="I3908" s="1" t="s">
        <v>645</v>
      </c>
      <c r="J3908" s="1" t="s">
        <v>646</v>
      </c>
      <c r="K3908" s="1" t="s">
        <v>1120</v>
      </c>
      <c r="L3908" s="1" t="s">
        <v>648</v>
      </c>
      <c r="M3908" s="241" t="s">
        <v>618</v>
      </c>
      <c r="N3908" s="246" t="s">
        <v>1595</v>
      </c>
    </row>
    <row r="3909" spans="1:14">
      <c r="A3909" s="1" t="s">
        <v>635</v>
      </c>
      <c r="B3909" s="1" t="s">
        <v>621</v>
      </c>
      <c r="C3909" s="230">
        <v>45942.616666666669</v>
      </c>
      <c r="D3909" s="230">
        <v>45942.616666666669</v>
      </c>
      <c r="E3909" s="230">
        <v>45942.673611111109</v>
      </c>
      <c r="F3909" s="300">
        <f t="shared" si="66"/>
        <v>5.694444444088731E-2</v>
      </c>
      <c r="G3909" s="1" t="s">
        <v>637</v>
      </c>
      <c r="H3909" s="225" t="s">
        <v>644</v>
      </c>
      <c r="I3909" s="1" t="s">
        <v>645</v>
      </c>
      <c r="J3909" s="1" t="s">
        <v>646</v>
      </c>
      <c r="K3909" s="1" t="s">
        <v>1120</v>
      </c>
      <c r="L3909" s="1" t="s">
        <v>648</v>
      </c>
      <c r="M3909" s="241" t="s">
        <v>618</v>
      </c>
      <c r="N3909" s="246" t="s">
        <v>1595</v>
      </c>
    </row>
    <row r="3910" spans="1:14">
      <c r="A3910" s="1" t="s">
        <v>635</v>
      </c>
      <c r="B3910" s="1" t="s">
        <v>620</v>
      </c>
      <c r="C3910" s="230">
        <v>45942.616666666669</v>
      </c>
      <c r="D3910" s="230">
        <v>45942.616666666669</v>
      </c>
      <c r="E3910" s="230">
        <v>45942.673611111109</v>
      </c>
      <c r="F3910" s="300">
        <f t="shared" si="66"/>
        <v>5.694444444088731E-2</v>
      </c>
      <c r="G3910" s="1" t="s">
        <v>637</v>
      </c>
      <c r="H3910" s="225" t="s">
        <v>644</v>
      </c>
      <c r="I3910" s="1" t="s">
        <v>645</v>
      </c>
      <c r="J3910" s="1" t="s">
        <v>646</v>
      </c>
      <c r="K3910" s="1" t="s">
        <v>1120</v>
      </c>
      <c r="L3910" s="1" t="s">
        <v>648</v>
      </c>
      <c r="M3910" s="241" t="s">
        <v>618</v>
      </c>
      <c r="N3910" s="246" t="s">
        <v>1595</v>
      </c>
    </row>
    <row r="3911" spans="1:14">
      <c r="A3911" s="1" t="s">
        <v>941</v>
      </c>
      <c r="B3911" s="1" t="s">
        <v>942</v>
      </c>
      <c r="C3911" s="230">
        <v>45943.480555555558</v>
      </c>
      <c r="D3911" s="230">
        <v>45943.480555555558</v>
      </c>
      <c r="E3911" s="230">
        <v>45943.534722222219</v>
      </c>
      <c r="F3911" s="300">
        <f t="shared" ref="F3911" si="67">E3911-D3911</f>
        <v>5.4166666661330964E-2</v>
      </c>
      <c r="G3911" s="1" t="s">
        <v>613</v>
      </c>
      <c r="I3911" s="1" t="s">
        <v>614</v>
      </c>
      <c r="J3911" s="1" t="s">
        <v>615</v>
      </c>
      <c r="K3911" s="1" t="s">
        <v>1593</v>
      </c>
      <c r="L3911" s="1" t="s">
        <v>655</v>
      </c>
      <c r="M3911" s="28" t="s">
        <v>821</v>
      </c>
      <c r="N3911" s="28" t="s">
        <v>1594</v>
      </c>
    </row>
    <row r="3912" spans="1:14">
      <c r="A3912" s="1" t="s">
        <v>768</v>
      </c>
      <c r="B3912" s="1" t="s">
        <v>799</v>
      </c>
      <c r="C3912" s="230">
        <v>45943.625</v>
      </c>
      <c r="D3912" s="230">
        <v>45943.625</v>
      </c>
      <c r="E3912" s="230">
        <v>45943.75</v>
      </c>
      <c r="F3912" s="300">
        <f>E3912-D3912</f>
        <v>0.125</v>
      </c>
      <c r="G3912" s="1" t="s">
        <v>708</v>
      </c>
      <c r="I3912" s="1" t="s">
        <v>598</v>
      </c>
      <c r="J3912" s="1" t="s">
        <v>598</v>
      </c>
      <c r="K3912" s="1" t="s">
        <v>1422</v>
      </c>
      <c r="L3912" s="1" t="s">
        <v>627</v>
      </c>
      <c r="M3912" s="28" t="s">
        <v>710</v>
      </c>
      <c r="N3912" s="28" t="s">
        <v>1270</v>
      </c>
    </row>
    <row r="3913" spans="1:14">
      <c r="A3913" s="1" t="s">
        <v>768</v>
      </c>
      <c r="B3913" s="1" t="s">
        <v>800</v>
      </c>
      <c r="C3913" s="230">
        <v>45943.625</v>
      </c>
      <c r="D3913" s="230">
        <v>45943.625</v>
      </c>
      <c r="E3913" s="230">
        <v>45943.75</v>
      </c>
      <c r="F3913" s="300">
        <f>E3913-D3913</f>
        <v>0.125</v>
      </c>
      <c r="G3913" s="1" t="s">
        <v>708</v>
      </c>
      <c r="I3913" s="1" t="s">
        <v>598</v>
      </c>
      <c r="J3913" s="1" t="s">
        <v>598</v>
      </c>
      <c r="K3913" s="1" t="s">
        <v>1422</v>
      </c>
      <c r="L3913" s="1" t="s">
        <v>627</v>
      </c>
      <c r="M3913" s="28" t="s">
        <v>710</v>
      </c>
      <c r="N3913" s="28" t="s">
        <v>1270</v>
      </c>
    </row>
    <row r="3914" spans="1:14">
      <c r="A3914" s="1" t="s">
        <v>768</v>
      </c>
      <c r="B3914" s="1" t="s">
        <v>801</v>
      </c>
      <c r="C3914" s="230">
        <v>45943.625</v>
      </c>
      <c r="D3914" s="230">
        <v>45943.625</v>
      </c>
      <c r="E3914" s="230">
        <v>45943.75</v>
      </c>
      <c r="F3914" s="300">
        <f>E3914-D3914</f>
        <v>0.125</v>
      </c>
      <c r="G3914" s="1" t="s">
        <v>708</v>
      </c>
      <c r="I3914" s="1" t="s">
        <v>598</v>
      </c>
      <c r="J3914" s="1" t="s">
        <v>598</v>
      </c>
      <c r="K3914" s="1" t="s">
        <v>1422</v>
      </c>
      <c r="L3914" s="1" t="s">
        <v>627</v>
      </c>
      <c r="M3914" s="28" t="s">
        <v>710</v>
      </c>
      <c r="N3914" s="28" t="s">
        <v>1270</v>
      </c>
    </row>
    <row r="3915" spans="1:14">
      <c r="A3915" s="1" t="s">
        <v>862</v>
      </c>
      <c r="B3915" s="1" t="s">
        <v>612</v>
      </c>
      <c r="C3915" s="230">
        <v>45944.277777777781</v>
      </c>
      <c r="D3915" s="230">
        <v>45944.277777777781</v>
      </c>
      <c r="E3915" s="230">
        <v>45944.293749999997</v>
      </c>
      <c r="F3915" s="300">
        <f t="shared" ref="F3915:F3978" si="68">E3915-D3915</f>
        <v>1.597222221607808E-2</v>
      </c>
      <c r="G3915" s="1" t="s">
        <v>613</v>
      </c>
      <c r="I3915" s="1" t="s">
        <v>614</v>
      </c>
      <c r="J3915" s="1" t="s">
        <v>615</v>
      </c>
      <c r="K3915" s="1" t="s">
        <v>1596</v>
      </c>
      <c r="L3915" s="1" t="s">
        <v>655</v>
      </c>
      <c r="M3915" s="28" t="s">
        <v>656</v>
      </c>
      <c r="N3915" s="28" t="s">
        <v>1342</v>
      </c>
    </row>
    <row r="3916" spans="1:14">
      <c r="A3916" s="1" t="s">
        <v>870</v>
      </c>
      <c r="B3916" s="1" t="s">
        <v>612</v>
      </c>
      <c r="C3916" s="230">
        <v>45944.277777777781</v>
      </c>
      <c r="D3916" s="230">
        <v>45944.277777777781</v>
      </c>
      <c r="E3916" s="230">
        <v>45944.293749999997</v>
      </c>
      <c r="F3916" s="300">
        <f t="shared" si="68"/>
        <v>1.597222221607808E-2</v>
      </c>
      <c r="G3916" s="1" t="s">
        <v>613</v>
      </c>
      <c r="I3916" s="1" t="s">
        <v>614</v>
      </c>
      <c r="J3916" s="1" t="s">
        <v>615</v>
      </c>
      <c r="K3916" s="1" t="s">
        <v>1596</v>
      </c>
      <c r="L3916" s="1" t="s">
        <v>655</v>
      </c>
      <c r="M3916" s="28" t="s">
        <v>656</v>
      </c>
      <c r="N3916" s="28" t="s">
        <v>1342</v>
      </c>
    </row>
    <row r="3917" spans="1:14">
      <c r="A3917" s="1" t="s">
        <v>643</v>
      </c>
      <c r="B3917" s="1" t="s">
        <v>612</v>
      </c>
      <c r="C3917" s="230">
        <v>45944.277777777781</v>
      </c>
      <c r="D3917" s="230">
        <v>45944.277777777781</v>
      </c>
      <c r="E3917" s="230">
        <v>45944.293749999997</v>
      </c>
      <c r="F3917" s="300">
        <f t="shared" si="68"/>
        <v>1.597222221607808E-2</v>
      </c>
      <c r="G3917" s="1" t="s">
        <v>613</v>
      </c>
      <c r="I3917" s="1" t="s">
        <v>614</v>
      </c>
      <c r="J3917" s="1" t="s">
        <v>615</v>
      </c>
      <c r="K3917" s="1" t="s">
        <v>1596</v>
      </c>
      <c r="L3917" s="1" t="s">
        <v>655</v>
      </c>
      <c r="M3917" s="28" t="s">
        <v>656</v>
      </c>
      <c r="N3917" s="28" t="s">
        <v>1342</v>
      </c>
    </row>
    <row r="3918" spans="1:14">
      <c r="A3918" s="1" t="s">
        <v>759</v>
      </c>
      <c r="B3918" s="1" t="s">
        <v>612</v>
      </c>
      <c r="C3918" s="230">
        <v>45944.277777777781</v>
      </c>
      <c r="D3918" s="230">
        <v>45944.277777777781</v>
      </c>
      <c r="E3918" s="230">
        <v>45944.293749999997</v>
      </c>
      <c r="F3918" s="300">
        <f t="shared" si="68"/>
        <v>1.597222221607808E-2</v>
      </c>
      <c r="G3918" s="1" t="s">
        <v>613</v>
      </c>
      <c r="I3918" s="1" t="s">
        <v>614</v>
      </c>
      <c r="J3918" s="1" t="s">
        <v>615</v>
      </c>
      <c r="K3918" s="1" t="s">
        <v>1596</v>
      </c>
      <c r="L3918" s="1" t="s">
        <v>655</v>
      </c>
      <c r="M3918" s="28" t="s">
        <v>656</v>
      </c>
      <c r="N3918" s="28" t="s">
        <v>1342</v>
      </c>
    </row>
    <row r="3919" spans="1:14">
      <c r="A3919" s="1" t="s">
        <v>850</v>
      </c>
      <c r="B3919" s="1" t="s">
        <v>612</v>
      </c>
      <c r="C3919" s="230">
        <v>45944.277777777781</v>
      </c>
      <c r="D3919" s="230">
        <v>45944.277777777781</v>
      </c>
      <c r="E3919" s="230">
        <v>45944.293749999997</v>
      </c>
      <c r="F3919" s="300">
        <f t="shared" si="68"/>
        <v>1.597222221607808E-2</v>
      </c>
      <c r="G3919" s="1" t="s">
        <v>613</v>
      </c>
      <c r="I3919" s="1" t="s">
        <v>614</v>
      </c>
      <c r="J3919" s="1" t="s">
        <v>615</v>
      </c>
      <c r="K3919" s="1" t="s">
        <v>1596</v>
      </c>
      <c r="L3919" s="1" t="s">
        <v>655</v>
      </c>
      <c r="M3919" s="28" t="s">
        <v>656</v>
      </c>
      <c r="N3919" s="28" t="s">
        <v>1342</v>
      </c>
    </row>
    <row r="3920" spans="1:14">
      <c r="A3920" s="1" t="s">
        <v>997</v>
      </c>
      <c r="B3920" s="1" t="s">
        <v>998</v>
      </c>
      <c r="C3920" s="230">
        <v>45944.270833333336</v>
      </c>
      <c r="D3920" s="230">
        <v>45944.270833333336</v>
      </c>
      <c r="E3920" s="230">
        <v>45944.618055555555</v>
      </c>
      <c r="F3920" s="300">
        <f t="shared" si="68"/>
        <v>0.34722222221898846</v>
      </c>
      <c r="G3920" s="1" t="s">
        <v>613</v>
      </c>
      <c r="I3920" s="1" t="s">
        <v>614</v>
      </c>
      <c r="J3920" s="1" t="s">
        <v>615</v>
      </c>
      <c r="K3920" s="1" t="s">
        <v>1597</v>
      </c>
      <c r="L3920" s="1" t="s">
        <v>655</v>
      </c>
      <c r="M3920" s="28" t="s">
        <v>656</v>
      </c>
      <c r="N3920" s="28" t="s">
        <v>1598</v>
      </c>
    </row>
    <row r="3921" spans="1:14">
      <c r="A3921" s="1" t="s">
        <v>997</v>
      </c>
      <c r="B3921" s="1" t="s">
        <v>999</v>
      </c>
      <c r="C3921" s="230">
        <v>45944.270833333336</v>
      </c>
      <c r="D3921" s="230">
        <v>45944.270833333336</v>
      </c>
      <c r="E3921" s="230">
        <v>45944.618055555555</v>
      </c>
      <c r="F3921" s="300">
        <f t="shared" si="68"/>
        <v>0.34722222221898846</v>
      </c>
      <c r="G3921" s="1" t="s">
        <v>613</v>
      </c>
      <c r="I3921" s="1" t="s">
        <v>614</v>
      </c>
      <c r="J3921" s="1" t="s">
        <v>615</v>
      </c>
      <c r="K3921" s="1" t="s">
        <v>1597</v>
      </c>
      <c r="L3921" s="1" t="s">
        <v>655</v>
      </c>
      <c r="M3921" s="28" t="s">
        <v>656</v>
      </c>
      <c r="N3921" s="28" t="s">
        <v>1598</v>
      </c>
    </row>
    <row r="3922" spans="1:14">
      <c r="A3922" s="1" t="s">
        <v>997</v>
      </c>
      <c r="B3922" s="1" t="s">
        <v>1000</v>
      </c>
      <c r="C3922" s="230">
        <v>45944.270833333336</v>
      </c>
      <c r="D3922" s="230">
        <v>45944.270833333336</v>
      </c>
      <c r="E3922" s="230">
        <v>45944.618055555555</v>
      </c>
      <c r="F3922" s="300">
        <f t="shared" si="68"/>
        <v>0.34722222221898846</v>
      </c>
      <c r="G3922" s="1" t="s">
        <v>613</v>
      </c>
      <c r="I3922" s="1" t="s">
        <v>614</v>
      </c>
      <c r="J3922" s="1" t="s">
        <v>615</v>
      </c>
      <c r="K3922" s="1" t="s">
        <v>1597</v>
      </c>
      <c r="L3922" s="1" t="s">
        <v>655</v>
      </c>
      <c r="M3922" s="28" t="s">
        <v>656</v>
      </c>
      <c r="N3922" s="28" t="s">
        <v>1598</v>
      </c>
    </row>
    <row r="3923" spans="1:14">
      <c r="A3923" s="1" t="s">
        <v>997</v>
      </c>
      <c r="B3923" s="1" t="s">
        <v>1001</v>
      </c>
      <c r="C3923" s="230">
        <v>45944.270833333336</v>
      </c>
      <c r="D3923" s="230">
        <v>45944.270833333336</v>
      </c>
      <c r="E3923" s="230">
        <v>45944.618055555555</v>
      </c>
      <c r="F3923" s="300">
        <f t="shared" si="68"/>
        <v>0.34722222221898846</v>
      </c>
      <c r="G3923" s="1" t="s">
        <v>613</v>
      </c>
      <c r="I3923" s="1" t="s">
        <v>614</v>
      </c>
      <c r="J3923" s="1" t="s">
        <v>615</v>
      </c>
      <c r="K3923" s="1" t="s">
        <v>1597</v>
      </c>
      <c r="L3923" s="1" t="s">
        <v>655</v>
      </c>
      <c r="M3923" s="28" t="s">
        <v>656</v>
      </c>
      <c r="N3923" s="28" t="s">
        <v>1598</v>
      </c>
    </row>
    <row r="3924" spans="1:14">
      <c r="A3924" s="225" t="s">
        <v>978</v>
      </c>
      <c r="B3924" s="123" t="s">
        <v>979</v>
      </c>
      <c r="C3924" s="230">
        <v>45944.270833333336</v>
      </c>
      <c r="D3924" s="230">
        <v>45944.270833333336</v>
      </c>
      <c r="E3924" s="230">
        <v>45944.618055555555</v>
      </c>
      <c r="F3924" s="300">
        <f t="shared" si="68"/>
        <v>0.34722222221898846</v>
      </c>
      <c r="G3924" s="1" t="s">
        <v>613</v>
      </c>
      <c r="I3924" s="1" t="s">
        <v>614</v>
      </c>
      <c r="J3924" s="1" t="s">
        <v>615</v>
      </c>
      <c r="K3924" s="1" t="s">
        <v>1597</v>
      </c>
      <c r="L3924" s="1" t="s">
        <v>655</v>
      </c>
      <c r="M3924" s="28" t="s">
        <v>656</v>
      </c>
      <c r="N3924" s="28" t="s">
        <v>1598</v>
      </c>
    </row>
    <row r="3925" spans="1:14">
      <c r="A3925" s="225" t="s">
        <v>978</v>
      </c>
      <c r="B3925" s="123" t="s">
        <v>981</v>
      </c>
      <c r="C3925" s="230">
        <v>45944.270833333336</v>
      </c>
      <c r="D3925" s="230">
        <v>45944.270833333336</v>
      </c>
      <c r="E3925" s="230">
        <v>45944.618055555555</v>
      </c>
      <c r="F3925" s="300">
        <f t="shared" si="68"/>
        <v>0.34722222221898846</v>
      </c>
      <c r="G3925" s="1" t="s">
        <v>613</v>
      </c>
      <c r="I3925" s="1" t="s">
        <v>614</v>
      </c>
      <c r="J3925" s="1" t="s">
        <v>615</v>
      </c>
      <c r="K3925" s="1" t="s">
        <v>1597</v>
      </c>
      <c r="L3925" s="1" t="s">
        <v>655</v>
      </c>
      <c r="M3925" s="28" t="s">
        <v>656</v>
      </c>
      <c r="N3925" s="28" t="s">
        <v>1598</v>
      </c>
    </row>
    <row r="3926" spans="1:14">
      <c r="A3926" s="225" t="s">
        <v>978</v>
      </c>
      <c r="B3926" s="123" t="s">
        <v>982</v>
      </c>
      <c r="C3926" s="230">
        <v>45944.270833333336</v>
      </c>
      <c r="D3926" s="230">
        <v>45944.270833333336</v>
      </c>
      <c r="E3926" s="230">
        <v>45944.618055555555</v>
      </c>
      <c r="F3926" s="300">
        <f t="shared" si="68"/>
        <v>0.34722222221898846</v>
      </c>
      <c r="G3926" s="1" t="s">
        <v>613</v>
      </c>
      <c r="I3926" s="1" t="s">
        <v>614</v>
      </c>
      <c r="J3926" s="1" t="s">
        <v>615</v>
      </c>
      <c r="K3926" s="1" t="s">
        <v>1597</v>
      </c>
      <c r="L3926" s="1" t="s">
        <v>655</v>
      </c>
      <c r="M3926" s="28" t="s">
        <v>656</v>
      </c>
      <c r="N3926" s="28" t="s">
        <v>1598</v>
      </c>
    </row>
    <row r="3927" spans="1:14">
      <c r="A3927" s="225" t="s">
        <v>978</v>
      </c>
      <c r="B3927" s="123" t="s">
        <v>983</v>
      </c>
      <c r="C3927" s="230">
        <v>45944.270833333336</v>
      </c>
      <c r="D3927" s="230">
        <v>45944.270833333336</v>
      </c>
      <c r="E3927" s="230">
        <v>45944.618055555555</v>
      </c>
      <c r="F3927" s="300">
        <f t="shared" si="68"/>
        <v>0.34722222221898846</v>
      </c>
      <c r="G3927" s="1" t="s">
        <v>613</v>
      </c>
      <c r="I3927" s="1" t="s">
        <v>614</v>
      </c>
      <c r="J3927" s="1" t="s">
        <v>615</v>
      </c>
      <c r="K3927" s="1" t="s">
        <v>1597</v>
      </c>
      <c r="L3927" s="1" t="s">
        <v>655</v>
      </c>
      <c r="M3927" s="28" t="s">
        <v>656</v>
      </c>
      <c r="N3927" s="28" t="s">
        <v>1598</v>
      </c>
    </row>
    <row r="3928" spans="1:14">
      <c r="A3928" s="225" t="s">
        <v>978</v>
      </c>
      <c r="B3928" s="123" t="s">
        <v>984</v>
      </c>
      <c r="C3928" s="230">
        <v>45944.270833333336</v>
      </c>
      <c r="D3928" s="230">
        <v>45944.270833333336</v>
      </c>
      <c r="E3928" s="230">
        <v>45944.618055555555</v>
      </c>
      <c r="F3928" s="300">
        <f t="shared" si="68"/>
        <v>0.34722222221898846</v>
      </c>
      <c r="G3928" s="1" t="s">
        <v>613</v>
      </c>
      <c r="I3928" s="1" t="s">
        <v>614</v>
      </c>
      <c r="J3928" s="1" t="s">
        <v>615</v>
      </c>
      <c r="K3928" s="1" t="s">
        <v>1597</v>
      </c>
      <c r="L3928" s="1" t="s">
        <v>655</v>
      </c>
      <c r="M3928" s="28" t="s">
        <v>656</v>
      </c>
      <c r="N3928" s="28" t="s">
        <v>1598</v>
      </c>
    </row>
    <row r="3929" spans="1:14">
      <c r="A3929" s="225" t="s">
        <v>978</v>
      </c>
      <c r="B3929" s="123" t="s">
        <v>985</v>
      </c>
      <c r="C3929" s="230">
        <v>45944.270833333336</v>
      </c>
      <c r="D3929" s="230">
        <v>45944.270833333336</v>
      </c>
      <c r="E3929" s="230">
        <v>45944.618055555555</v>
      </c>
      <c r="F3929" s="300">
        <f t="shared" si="68"/>
        <v>0.34722222221898846</v>
      </c>
      <c r="G3929" s="1" t="s">
        <v>613</v>
      </c>
      <c r="I3929" s="1" t="s">
        <v>614</v>
      </c>
      <c r="J3929" s="1" t="s">
        <v>615</v>
      </c>
      <c r="K3929" s="1" t="s">
        <v>1597</v>
      </c>
      <c r="L3929" s="1" t="s">
        <v>655</v>
      </c>
      <c r="M3929" s="28" t="s">
        <v>656</v>
      </c>
      <c r="N3929" s="28" t="s">
        <v>1598</v>
      </c>
    </row>
    <row r="3930" spans="1:14">
      <c r="A3930" s="225" t="s">
        <v>978</v>
      </c>
      <c r="B3930" s="123" t="s">
        <v>986</v>
      </c>
      <c r="C3930" s="230">
        <v>45944.270833333336</v>
      </c>
      <c r="D3930" s="230">
        <v>45944.270833333336</v>
      </c>
      <c r="E3930" s="230">
        <v>45944.618055555555</v>
      </c>
      <c r="F3930" s="300">
        <f t="shared" si="68"/>
        <v>0.34722222221898846</v>
      </c>
      <c r="G3930" s="1" t="s">
        <v>613</v>
      </c>
      <c r="I3930" s="1" t="s">
        <v>614</v>
      </c>
      <c r="J3930" s="1" t="s">
        <v>615</v>
      </c>
      <c r="K3930" s="1" t="s">
        <v>1597</v>
      </c>
      <c r="L3930" s="1" t="s">
        <v>655</v>
      </c>
      <c r="M3930" s="28" t="s">
        <v>656</v>
      </c>
      <c r="N3930" s="28" t="s">
        <v>1598</v>
      </c>
    </row>
    <row r="3931" spans="1:14">
      <c r="A3931" s="225" t="s">
        <v>978</v>
      </c>
      <c r="B3931" s="123" t="s">
        <v>987</v>
      </c>
      <c r="C3931" s="230">
        <v>45944.270833333336</v>
      </c>
      <c r="D3931" s="230">
        <v>45944.270833333336</v>
      </c>
      <c r="E3931" s="230">
        <v>45944.618055555555</v>
      </c>
      <c r="F3931" s="300">
        <f t="shared" si="68"/>
        <v>0.34722222221898846</v>
      </c>
      <c r="G3931" s="1" t="s">
        <v>613</v>
      </c>
      <c r="I3931" s="1" t="s">
        <v>614</v>
      </c>
      <c r="J3931" s="1" t="s">
        <v>615</v>
      </c>
      <c r="K3931" s="1" t="s">
        <v>1597</v>
      </c>
      <c r="L3931" s="1" t="s">
        <v>655</v>
      </c>
      <c r="M3931" s="28" t="s">
        <v>656</v>
      </c>
      <c r="N3931" s="28" t="s">
        <v>1598</v>
      </c>
    </row>
    <row r="3932" spans="1:14">
      <c r="A3932" s="225" t="s">
        <v>978</v>
      </c>
      <c r="B3932" s="123" t="s">
        <v>988</v>
      </c>
      <c r="C3932" s="230">
        <v>45944.270833333336</v>
      </c>
      <c r="D3932" s="230">
        <v>45944.270833333336</v>
      </c>
      <c r="E3932" s="230">
        <v>45944.618055555555</v>
      </c>
      <c r="F3932" s="300">
        <f t="shared" si="68"/>
        <v>0.34722222221898846</v>
      </c>
      <c r="G3932" s="1" t="s">
        <v>613</v>
      </c>
      <c r="I3932" s="1" t="s">
        <v>614</v>
      </c>
      <c r="J3932" s="1" t="s">
        <v>615</v>
      </c>
      <c r="K3932" s="1" t="s">
        <v>1597</v>
      </c>
      <c r="L3932" s="1" t="s">
        <v>655</v>
      </c>
      <c r="M3932" s="28" t="s">
        <v>656</v>
      </c>
      <c r="N3932" s="28" t="s">
        <v>1598</v>
      </c>
    </row>
    <row r="3933" spans="1:14">
      <c r="A3933" s="225" t="s">
        <v>978</v>
      </c>
      <c r="B3933" s="123" t="s">
        <v>989</v>
      </c>
      <c r="C3933" s="230">
        <v>45944.270833333336</v>
      </c>
      <c r="D3933" s="230">
        <v>45944.270833333336</v>
      </c>
      <c r="E3933" s="230">
        <v>45944.618055555555</v>
      </c>
      <c r="F3933" s="300">
        <f t="shared" si="68"/>
        <v>0.34722222221898846</v>
      </c>
      <c r="G3933" s="1" t="s">
        <v>613</v>
      </c>
      <c r="I3933" s="1" t="s">
        <v>614</v>
      </c>
      <c r="J3933" s="1" t="s">
        <v>615</v>
      </c>
      <c r="K3933" s="1" t="s">
        <v>1597</v>
      </c>
      <c r="L3933" s="1" t="s">
        <v>655</v>
      </c>
      <c r="M3933" s="28" t="s">
        <v>656</v>
      </c>
      <c r="N3933" s="28" t="s">
        <v>1598</v>
      </c>
    </row>
    <row r="3934" spans="1:14">
      <c r="A3934" s="225" t="s">
        <v>978</v>
      </c>
      <c r="B3934" s="123" t="s">
        <v>990</v>
      </c>
      <c r="C3934" s="230">
        <v>45944.270833333336</v>
      </c>
      <c r="D3934" s="230">
        <v>45944.270833333336</v>
      </c>
      <c r="E3934" s="230">
        <v>45944.618055555555</v>
      </c>
      <c r="F3934" s="300">
        <f t="shared" si="68"/>
        <v>0.34722222221898846</v>
      </c>
      <c r="G3934" s="1" t="s">
        <v>613</v>
      </c>
      <c r="I3934" s="1" t="s">
        <v>614</v>
      </c>
      <c r="J3934" s="1" t="s">
        <v>615</v>
      </c>
      <c r="K3934" s="1" t="s">
        <v>1597</v>
      </c>
      <c r="L3934" s="1" t="s">
        <v>655</v>
      </c>
      <c r="M3934" s="28" t="s">
        <v>656</v>
      </c>
      <c r="N3934" s="28" t="s">
        <v>1598</v>
      </c>
    </row>
    <row r="3935" spans="1:14">
      <c r="A3935" s="225" t="s">
        <v>978</v>
      </c>
      <c r="B3935" s="123" t="s">
        <v>991</v>
      </c>
      <c r="C3935" s="230">
        <v>45944.270833333336</v>
      </c>
      <c r="D3935" s="230">
        <v>45944.270833333336</v>
      </c>
      <c r="E3935" s="230">
        <v>45944.618055555555</v>
      </c>
      <c r="F3935" s="300">
        <f t="shared" si="68"/>
        <v>0.34722222221898846</v>
      </c>
      <c r="G3935" s="1" t="s">
        <v>613</v>
      </c>
      <c r="I3935" s="1" t="s">
        <v>614</v>
      </c>
      <c r="J3935" s="1" t="s">
        <v>615</v>
      </c>
      <c r="K3935" s="1" t="s">
        <v>1597</v>
      </c>
      <c r="L3935" s="1" t="s">
        <v>655</v>
      </c>
      <c r="M3935" s="28" t="s">
        <v>656</v>
      </c>
      <c r="N3935" s="28" t="s">
        <v>1598</v>
      </c>
    </row>
    <row r="3936" spans="1:14">
      <c r="A3936" s="225" t="s">
        <v>978</v>
      </c>
      <c r="B3936" s="123" t="s">
        <v>992</v>
      </c>
      <c r="C3936" s="230">
        <v>45944.270833333336</v>
      </c>
      <c r="D3936" s="230">
        <v>45944.270833333336</v>
      </c>
      <c r="E3936" s="230">
        <v>45944.618055555555</v>
      </c>
      <c r="F3936" s="300">
        <f t="shared" si="68"/>
        <v>0.34722222221898846</v>
      </c>
      <c r="G3936" s="1" t="s">
        <v>613</v>
      </c>
      <c r="I3936" s="1" t="s">
        <v>614</v>
      </c>
      <c r="J3936" s="1" t="s">
        <v>615</v>
      </c>
      <c r="K3936" s="1" t="s">
        <v>1597</v>
      </c>
      <c r="L3936" s="1" t="s">
        <v>655</v>
      </c>
      <c r="M3936" s="28" t="s">
        <v>656</v>
      </c>
      <c r="N3936" s="28" t="s">
        <v>1598</v>
      </c>
    </row>
    <row r="3937" spans="1:14">
      <c r="A3937" s="225" t="s">
        <v>978</v>
      </c>
      <c r="B3937" s="123" t="s">
        <v>993</v>
      </c>
      <c r="C3937" s="230">
        <v>45944.270833333336</v>
      </c>
      <c r="D3937" s="230">
        <v>45944.270833333336</v>
      </c>
      <c r="E3937" s="230">
        <v>45944.618055555555</v>
      </c>
      <c r="F3937" s="300">
        <f t="shared" si="68"/>
        <v>0.34722222221898846</v>
      </c>
      <c r="G3937" s="1" t="s">
        <v>613</v>
      </c>
      <c r="I3937" s="1" t="s">
        <v>614</v>
      </c>
      <c r="J3937" s="1" t="s">
        <v>615</v>
      </c>
      <c r="K3937" s="1" t="s">
        <v>1597</v>
      </c>
      <c r="L3937" s="1" t="s">
        <v>655</v>
      </c>
      <c r="M3937" s="28" t="s">
        <v>656</v>
      </c>
      <c r="N3937" s="28" t="s">
        <v>1598</v>
      </c>
    </row>
    <row r="3938" spans="1:14">
      <c r="A3938" s="225" t="s">
        <v>978</v>
      </c>
      <c r="B3938" s="123" t="s">
        <v>994</v>
      </c>
      <c r="C3938" s="230">
        <v>45944.270833333336</v>
      </c>
      <c r="D3938" s="230">
        <v>45944.270833333336</v>
      </c>
      <c r="E3938" s="230">
        <v>45944.618055555555</v>
      </c>
      <c r="F3938" s="300">
        <f t="shared" si="68"/>
        <v>0.34722222221898846</v>
      </c>
      <c r="G3938" s="1" t="s">
        <v>613</v>
      </c>
      <c r="I3938" s="1" t="s">
        <v>614</v>
      </c>
      <c r="J3938" s="1" t="s">
        <v>615</v>
      </c>
      <c r="K3938" s="1" t="s">
        <v>1597</v>
      </c>
      <c r="L3938" s="1" t="s">
        <v>655</v>
      </c>
      <c r="M3938" s="28" t="s">
        <v>656</v>
      </c>
      <c r="N3938" s="28" t="s">
        <v>1598</v>
      </c>
    </row>
    <row r="3939" spans="1:14">
      <c r="A3939" s="225" t="s">
        <v>978</v>
      </c>
      <c r="B3939" s="123" t="s">
        <v>995</v>
      </c>
      <c r="C3939" s="230">
        <v>45944.270833333336</v>
      </c>
      <c r="D3939" s="230">
        <v>45944.270833333336</v>
      </c>
      <c r="E3939" s="230">
        <v>45944.618055555555</v>
      </c>
      <c r="F3939" s="300">
        <f t="shared" si="68"/>
        <v>0.34722222221898846</v>
      </c>
      <c r="G3939" s="1" t="s">
        <v>613</v>
      </c>
      <c r="I3939" s="1" t="s">
        <v>614</v>
      </c>
      <c r="J3939" s="1" t="s">
        <v>615</v>
      </c>
      <c r="K3939" s="1" t="s">
        <v>1597</v>
      </c>
      <c r="L3939" s="1" t="s">
        <v>655</v>
      </c>
      <c r="M3939" s="28" t="s">
        <v>656</v>
      </c>
      <c r="N3939" s="28" t="s">
        <v>1598</v>
      </c>
    </row>
    <row r="3940" spans="1:14">
      <c r="A3940" s="225" t="s">
        <v>978</v>
      </c>
      <c r="B3940" s="123" t="s">
        <v>996</v>
      </c>
      <c r="C3940" s="230">
        <v>45944.270833333336</v>
      </c>
      <c r="D3940" s="230">
        <v>45944.270833333336</v>
      </c>
      <c r="E3940" s="230">
        <v>45944.618055555555</v>
      </c>
      <c r="F3940" s="300">
        <f t="shared" si="68"/>
        <v>0.34722222221898846</v>
      </c>
      <c r="G3940" s="1" t="s">
        <v>613</v>
      </c>
      <c r="I3940" s="1" t="s">
        <v>614</v>
      </c>
      <c r="J3940" s="1" t="s">
        <v>615</v>
      </c>
      <c r="K3940" s="1" t="s">
        <v>1597</v>
      </c>
      <c r="L3940" s="1" t="s">
        <v>655</v>
      </c>
      <c r="M3940" s="28" t="s">
        <v>656</v>
      </c>
      <c r="N3940" s="28" t="s">
        <v>1598</v>
      </c>
    </row>
    <row r="3941" spans="1:14">
      <c r="A3941" s="102" t="s">
        <v>729</v>
      </c>
      <c r="B3941" s="1" t="s">
        <v>1384</v>
      </c>
      <c r="C3941" s="230">
        <v>45944.270833333336</v>
      </c>
      <c r="D3941" s="230">
        <v>45944.270833333336</v>
      </c>
      <c r="E3941" s="230">
        <v>45944.299305555556</v>
      </c>
      <c r="F3941" s="300">
        <f t="shared" si="68"/>
        <v>2.8472222220443655E-2</v>
      </c>
      <c r="G3941" s="1" t="s">
        <v>613</v>
      </c>
      <c r="I3941" s="1" t="s">
        <v>614</v>
      </c>
      <c r="J3941" s="1" t="s">
        <v>615</v>
      </c>
      <c r="K3941" s="1" t="s">
        <v>1597</v>
      </c>
      <c r="L3941" s="1" t="s">
        <v>655</v>
      </c>
      <c r="M3941" s="28" t="s">
        <v>656</v>
      </c>
      <c r="N3941" s="28" t="s">
        <v>1598</v>
      </c>
    </row>
    <row r="3942" spans="1:14">
      <c r="A3942" s="102" t="s">
        <v>729</v>
      </c>
      <c r="B3942" s="1" t="s">
        <v>1387</v>
      </c>
      <c r="C3942" s="230">
        <v>45944.270833333336</v>
      </c>
      <c r="D3942" s="230">
        <v>45944.270833333336</v>
      </c>
      <c r="E3942" s="230">
        <v>45944.299305555556</v>
      </c>
      <c r="F3942" s="300">
        <f t="shared" si="68"/>
        <v>2.8472222220443655E-2</v>
      </c>
      <c r="G3942" s="1" t="s">
        <v>613</v>
      </c>
      <c r="I3942" s="1" t="s">
        <v>614</v>
      </c>
      <c r="J3942" s="1" t="s">
        <v>615</v>
      </c>
      <c r="K3942" s="1" t="s">
        <v>1597</v>
      </c>
      <c r="L3942" s="1" t="s">
        <v>655</v>
      </c>
      <c r="M3942" s="28" t="s">
        <v>656</v>
      </c>
      <c r="N3942" s="28" t="s">
        <v>1598</v>
      </c>
    </row>
    <row r="3943" spans="1:14">
      <c r="A3943" s="102" t="s">
        <v>729</v>
      </c>
      <c r="B3943" s="1" t="s">
        <v>1388</v>
      </c>
      <c r="C3943" s="230">
        <v>45944.270833333336</v>
      </c>
      <c r="D3943" s="230">
        <v>45944.270833333336</v>
      </c>
      <c r="E3943" s="230">
        <v>45944.299305555556</v>
      </c>
      <c r="F3943" s="300">
        <f t="shared" si="68"/>
        <v>2.8472222220443655E-2</v>
      </c>
      <c r="G3943" s="1" t="s">
        <v>613</v>
      </c>
      <c r="I3943" s="1" t="s">
        <v>614</v>
      </c>
      <c r="J3943" s="1" t="s">
        <v>615</v>
      </c>
      <c r="K3943" s="1" t="s">
        <v>1597</v>
      </c>
      <c r="L3943" s="1" t="s">
        <v>655</v>
      </c>
      <c r="M3943" s="28" t="s">
        <v>656</v>
      </c>
      <c r="N3943" s="28" t="s">
        <v>1598</v>
      </c>
    </row>
    <row r="3944" spans="1:14">
      <c r="A3944" s="102" t="s">
        <v>729</v>
      </c>
      <c r="B3944" s="1" t="s">
        <v>1389</v>
      </c>
      <c r="C3944" s="230">
        <v>45944.270833333336</v>
      </c>
      <c r="D3944" s="230">
        <v>45944.270833333336</v>
      </c>
      <c r="E3944" s="230">
        <v>45944.299305555556</v>
      </c>
      <c r="F3944" s="300">
        <f t="shared" si="68"/>
        <v>2.8472222220443655E-2</v>
      </c>
      <c r="G3944" s="1" t="s">
        <v>613</v>
      </c>
      <c r="I3944" s="1" t="s">
        <v>614</v>
      </c>
      <c r="J3944" s="1" t="s">
        <v>615</v>
      </c>
      <c r="K3944" s="1" t="s">
        <v>1597</v>
      </c>
      <c r="L3944" s="1" t="s">
        <v>655</v>
      </c>
      <c r="M3944" s="28" t="s">
        <v>656</v>
      </c>
      <c r="N3944" s="28" t="s">
        <v>1598</v>
      </c>
    </row>
    <row r="3945" spans="1:14">
      <c r="A3945" s="102" t="s">
        <v>729</v>
      </c>
      <c r="B3945" s="1" t="s">
        <v>1390</v>
      </c>
      <c r="C3945" s="230">
        <v>45944.270833333336</v>
      </c>
      <c r="D3945" s="230">
        <v>45944.270833333336</v>
      </c>
      <c r="E3945" s="230">
        <v>45944.299305555556</v>
      </c>
      <c r="F3945" s="300">
        <f t="shared" si="68"/>
        <v>2.8472222220443655E-2</v>
      </c>
      <c r="G3945" s="1" t="s">
        <v>613</v>
      </c>
      <c r="I3945" s="1" t="s">
        <v>614</v>
      </c>
      <c r="J3945" s="1" t="s">
        <v>615</v>
      </c>
      <c r="K3945" s="1" t="s">
        <v>1597</v>
      </c>
      <c r="L3945" s="1" t="s">
        <v>655</v>
      </c>
      <c r="M3945" s="28" t="s">
        <v>656</v>
      </c>
      <c r="N3945" s="28" t="s">
        <v>1598</v>
      </c>
    </row>
    <row r="3946" spans="1:14">
      <c r="A3946" s="102" t="s">
        <v>729</v>
      </c>
      <c r="B3946" s="1" t="s">
        <v>1391</v>
      </c>
      <c r="C3946" s="230">
        <v>45944.270833333336</v>
      </c>
      <c r="D3946" s="230">
        <v>45944.270833333336</v>
      </c>
      <c r="E3946" s="230">
        <v>45944.299305555556</v>
      </c>
      <c r="F3946" s="300">
        <f t="shared" si="68"/>
        <v>2.8472222220443655E-2</v>
      </c>
      <c r="G3946" s="1" t="s">
        <v>613</v>
      </c>
      <c r="I3946" s="1" t="s">
        <v>614</v>
      </c>
      <c r="J3946" s="1" t="s">
        <v>615</v>
      </c>
      <c r="K3946" s="1" t="s">
        <v>1597</v>
      </c>
      <c r="L3946" s="1" t="s">
        <v>655</v>
      </c>
      <c r="M3946" s="28" t="s">
        <v>656</v>
      </c>
      <c r="N3946" s="28" t="s">
        <v>1598</v>
      </c>
    </row>
    <row r="3947" spans="1:14">
      <c r="A3947" s="102" t="s">
        <v>729</v>
      </c>
      <c r="B3947" s="1" t="s">
        <v>1392</v>
      </c>
      <c r="C3947" s="230">
        <v>45944.270833333336</v>
      </c>
      <c r="D3947" s="230">
        <v>45944.270833333336</v>
      </c>
      <c r="E3947" s="230">
        <v>45944.299305555556</v>
      </c>
      <c r="F3947" s="300">
        <f t="shared" si="68"/>
        <v>2.8472222220443655E-2</v>
      </c>
      <c r="G3947" s="1" t="s">
        <v>613</v>
      </c>
      <c r="I3947" s="1" t="s">
        <v>614</v>
      </c>
      <c r="J3947" s="1" t="s">
        <v>615</v>
      </c>
      <c r="K3947" s="1" t="s">
        <v>1597</v>
      </c>
      <c r="L3947" s="1" t="s">
        <v>655</v>
      </c>
      <c r="M3947" s="28" t="s">
        <v>656</v>
      </c>
      <c r="N3947" s="28" t="s">
        <v>1598</v>
      </c>
    </row>
    <row r="3948" spans="1:14">
      <c r="A3948" s="102" t="s">
        <v>729</v>
      </c>
      <c r="B3948" s="1" t="s">
        <v>1393</v>
      </c>
      <c r="C3948" s="230">
        <v>45944.270833333336</v>
      </c>
      <c r="D3948" s="230">
        <v>45944.270833333336</v>
      </c>
      <c r="E3948" s="230">
        <v>45944.385416666664</v>
      </c>
      <c r="F3948" s="300">
        <f t="shared" si="68"/>
        <v>0.11458333332848269</v>
      </c>
      <c r="G3948" s="1" t="s">
        <v>613</v>
      </c>
      <c r="I3948" s="1" t="s">
        <v>614</v>
      </c>
      <c r="J3948" s="1" t="s">
        <v>615</v>
      </c>
      <c r="K3948" s="1" t="s">
        <v>1597</v>
      </c>
      <c r="L3948" s="1" t="s">
        <v>655</v>
      </c>
      <c r="M3948" s="28" t="s">
        <v>656</v>
      </c>
      <c r="N3948" s="28" t="s">
        <v>1598</v>
      </c>
    </row>
    <row r="3949" spans="1:14">
      <c r="A3949" s="102" t="s">
        <v>729</v>
      </c>
      <c r="B3949" s="1" t="s">
        <v>1394</v>
      </c>
      <c r="C3949" s="230">
        <v>45944.270833333336</v>
      </c>
      <c r="D3949" s="230">
        <v>45944.270833333336</v>
      </c>
      <c r="E3949" s="230">
        <v>45944.385416666664</v>
      </c>
      <c r="F3949" s="300">
        <f t="shared" si="68"/>
        <v>0.11458333332848269</v>
      </c>
      <c r="G3949" s="1" t="s">
        <v>613</v>
      </c>
      <c r="I3949" s="1" t="s">
        <v>614</v>
      </c>
      <c r="J3949" s="1" t="s">
        <v>615</v>
      </c>
      <c r="K3949" s="1" t="s">
        <v>1597</v>
      </c>
      <c r="L3949" s="1" t="s">
        <v>655</v>
      </c>
      <c r="M3949" s="28" t="s">
        <v>656</v>
      </c>
      <c r="N3949" s="28" t="s">
        <v>1598</v>
      </c>
    </row>
    <row r="3950" spans="1:14">
      <c r="A3950" s="102" t="s">
        <v>729</v>
      </c>
      <c r="B3950" s="1" t="s">
        <v>1395</v>
      </c>
      <c r="C3950" s="230">
        <v>45944.270833333336</v>
      </c>
      <c r="D3950" s="230">
        <v>45944.270833333336</v>
      </c>
      <c r="E3950" s="230">
        <v>45944.385416666664</v>
      </c>
      <c r="F3950" s="300">
        <f t="shared" si="68"/>
        <v>0.11458333332848269</v>
      </c>
      <c r="G3950" s="1" t="s">
        <v>613</v>
      </c>
      <c r="I3950" s="1" t="s">
        <v>614</v>
      </c>
      <c r="J3950" s="1" t="s">
        <v>615</v>
      </c>
      <c r="K3950" s="1" t="s">
        <v>1597</v>
      </c>
      <c r="L3950" s="1" t="s">
        <v>655</v>
      </c>
      <c r="M3950" s="28" t="s">
        <v>656</v>
      </c>
      <c r="N3950" s="28" t="s">
        <v>1598</v>
      </c>
    </row>
    <row r="3951" spans="1:14">
      <c r="A3951" s="102" t="s">
        <v>729</v>
      </c>
      <c r="B3951" s="1" t="s">
        <v>1396</v>
      </c>
      <c r="C3951" s="230">
        <v>45944.270833333336</v>
      </c>
      <c r="D3951" s="230">
        <v>45944.270833333336</v>
      </c>
      <c r="E3951" s="230">
        <v>45944.385416666664</v>
      </c>
      <c r="F3951" s="300">
        <f t="shared" si="68"/>
        <v>0.11458333332848269</v>
      </c>
      <c r="G3951" s="1" t="s">
        <v>613</v>
      </c>
      <c r="I3951" s="1" t="s">
        <v>614</v>
      </c>
      <c r="J3951" s="1" t="s">
        <v>615</v>
      </c>
      <c r="K3951" s="1" t="s">
        <v>1597</v>
      </c>
      <c r="L3951" s="1" t="s">
        <v>655</v>
      </c>
      <c r="M3951" s="28" t="s">
        <v>656</v>
      </c>
      <c r="N3951" s="28" t="s">
        <v>1598</v>
      </c>
    </row>
    <row r="3952" spans="1:14">
      <c r="A3952" s="102" t="s">
        <v>729</v>
      </c>
      <c r="B3952" s="1" t="s">
        <v>1397</v>
      </c>
      <c r="C3952" s="230">
        <v>45944.270833333336</v>
      </c>
      <c r="D3952" s="230">
        <v>45944.270833333336</v>
      </c>
      <c r="E3952" s="230">
        <v>45944.385416666664</v>
      </c>
      <c r="F3952" s="300">
        <f t="shared" si="68"/>
        <v>0.11458333332848269</v>
      </c>
      <c r="G3952" s="1" t="s">
        <v>613</v>
      </c>
      <c r="I3952" s="1" t="s">
        <v>614</v>
      </c>
      <c r="J3952" s="1" t="s">
        <v>615</v>
      </c>
      <c r="K3952" s="1" t="s">
        <v>1597</v>
      </c>
      <c r="L3952" s="1" t="s">
        <v>655</v>
      </c>
      <c r="M3952" s="28" t="s">
        <v>656</v>
      </c>
      <c r="N3952" s="28" t="s">
        <v>1598</v>
      </c>
    </row>
    <row r="3953" spans="1:14">
      <c r="A3953" s="102" t="s">
        <v>729</v>
      </c>
      <c r="B3953" s="1" t="s">
        <v>1398</v>
      </c>
      <c r="C3953" s="230">
        <v>45944.270833333336</v>
      </c>
      <c r="D3953" s="230">
        <v>45944.270833333336</v>
      </c>
      <c r="E3953" s="230">
        <v>45944.385416666664</v>
      </c>
      <c r="F3953" s="300">
        <f t="shared" si="68"/>
        <v>0.11458333332848269</v>
      </c>
      <c r="G3953" s="1" t="s">
        <v>613</v>
      </c>
      <c r="I3953" s="1" t="s">
        <v>614</v>
      </c>
      <c r="J3953" s="1" t="s">
        <v>615</v>
      </c>
      <c r="K3953" s="1" t="s">
        <v>1597</v>
      </c>
      <c r="L3953" s="1" t="s">
        <v>655</v>
      </c>
      <c r="M3953" s="28" t="s">
        <v>656</v>
      </c>
      <c r="N3953" s="28" t="s">
        <v>1598</v>
      </c>
    </row>
    <row r="3954" spans="1:14">
      <c r="A3954" s="102" t="s">
        <v>729</v>
      </c>
      <c r="B3954" s="1" t="s">
        <v>1399</v>
      </c>
      <c r="C3954" s="230">
        <v>45944.270833333336</v>
      </c>
      <c r="D3954" s="230">
        <v>45944.270833333336</v>
      </c>
      <c r="E3954" s="230">
        <v>45944.385416666664</v>
      </c>
      <c r="F3954" s="300">
        <f t="shared" si="68"/>
        <v>0.11458333332848269</v>
      </c>
      <c r="G3954" s="1" t="s">
        <v>613</v>
      </c>
      <c r="I3954" s="1" t="s">
        <v>614</v>
      </c>
      <c r="J3954" s="1" t="s">
        <v>615</v>
      </c>
      <c r="K3954" s="1" t="s">
        <v>1597</v>
      </c>
      <c r="L3954" s="1" t="s">
        <v>655</v>
      </c>
      <c r="M3954" s="28" t="s">
        <v>656</v>
      </c>
      <c r="N3954" s="28" t="s">
        <v>1598</v>
      </c>
    </row>
    <row r="3955" spans="1:14">
      <c r="A3955" s="102" t="s">
        <v>729</v>
      </c>
      <c r="B3955" s="1" t="s">
        <v>1400</v>
      </c>
      <c r="C3955" s="230">
        <v>45944.270833333336</v>
      </c>
      <c r="D3955" s="230">
        <v>45944.270833333336</v>
      </c>
      <c r="E3955" s="230">
        <v>45944.385416666664</v>
      </c>
      <c r="F3955" s="300">
        <f t="shared" si="68"/>
        <v>0.11458333332848269</v>
      </c>
      <c r="G3955" s="1" t="s">
        <v>613</v>
      </c>
      <c r="I3955" s="1" t="s">
        <v>614</v>
      </c>
      <c r="J3955" s="1" t="s">
        <v>615</v>
      </c>
      <c r="K3955" s="1" t="s">
        <v>1597</v>
      </c>
      <c r="L3955" s="1" t="s">
        <v>655</v>
      </c>
      <c r="M3955" s="28" t="s">
        <v>656</v>
      </c>
      <c r="N3955" s="28" t="s">
        <v>1598</v>
      </c>
    </row>
    <row r="3956" spans="1:14">
      <c r="A3956" s="102" t="s">
        <v>729</v>
      </c>
      <c r="B3956" s="1" t="s">
        <v>1401</v>
      </c>
      <c r="C3956" s="230">
        <v>45944.270833333336</v>
      </c>
      <c r="D3956" s="230">
        <v>45944.270833333336</v>
      </c>
      <c r="E3956" s="230">
        <v>45944.385416666664</v>
      </c>
      <c r="F3956" s="300">
        <f t="shared" si="68"/>
        <v>0.11458333332848269</v>
      </c>
      <c r="G3956" s="1" t="s">
        <v>613</v>
      </c>
      <c r="I3956" s="1" t="s">
        <v>614</v>
      </c>
      <c r="J3956" s="1" t="s">
        <v>615</v>
      </c>
      <c r="K3956" s="1" t="s">
        <v>1597</v>
      </c>
      <c r="L3956" s="1" t="s">
        <v>655</v>
      </c>
      <c r="M3956" s="28" t="s">
        <v>656</v>
      </c>
      <c r="N3956" s="28" t="s">
        <v>1598</v>
      </c>
    </row>
    <row r="3957" spans="1:14">
      <c r="A3957" s="102" t="s">
        <v>729</v>
      </c>
      <c r="B3957" s="1" t="s">
        <v>1402</v>
      </c>
      <c r="C3957" s="230">
        <v>45944.270833333336</v>
      </c>
      <c r="D3957" s="230">
        <v>45944.270833333336</v>
      </c>
      <c r="E3957" s="230">
        <v>45944.385416666664</v>
      </c>
      <c r="F3957" s="300">
        <f t="shared" si="68"/>
        <v>0.11458333332848269</v>
      </c>
      <c r="G3957" s="1" t="s">
        <v>613</v>
      </c>
      <c r="I3957" s="1" t="s">
        <v>614</v>
      </c>
      <c r="J3957" s="1" t="s">
        <v>615</v>
      </c>
      <c r="K3957" s="1" t="s">
        <v>1597</v>
      </c>
      <c r="L3957" s="1" t="s">
        <v>655</v>
      </c>
      <c r="M3957" s="28" t="s">
        <v>656</v>
      </c>
      <c r="N3957" s="28" t="s">
        <v>1598</v>
      </c>
    </row>
    <row r="3958" spans="1:14">
      <c r="A3958" s="225" t="s">
        <v>668</v>
      </c>
      <c r="B3958" s="123" t="s">
        <v>669</v>
      </c>
      <c r="C3958" s="230">
        <v>45944.270833333336</v>
      </c>
      <c r="D3958" s="230">
        <v>45944.270833333336</v>
      </c>
      <c r="E3958" s="230">
        <v>45944.347222222219</v>
      </c>
      <c r="F3958" s="300">
        <f t="shared" si="68"/>
        <v>7.6388888883229811E-2</v>
      </c>
      <c r="G3958" s="1" t="s">
        <v>613</v>
      </c>
      <c r="I3958" s="1" t="s">
        <v>614</v>
      </c>
      <c r="J3958" s="1" t="s">
        <v>615</v>
      </c>
      <c r="K3958" s="1" t="s">
        <v>1597</v>
      </c>
      <c r="L3958" s="1" t="s">
        <v>655</v>
      </c>
      <c r="M3958" s="28" t="s">
        <v>656</v>
      </c>
      <c r="N3958" s="28" t="s">
        <v>1598</v>
      </c>
    </row>
    <row r="3959" spans="1:14">
      <c r="A3959" s="225" t="s">
        <v>668</v>
      </c>
      <c r="B3959" s="123" t="s">
        <v>670</v>
      </c>
      <c r="C3959" s="230">
        <v>45944.270833333336</v>
      </c>
      <c r="D3959" s="230">
        <v>45944.270833333336</v>
      </c>
      <c r="E3959" s="230">
        <v>45944.347222222219</v>
      </c>
      <c r="F3959" s="300">
        <f t="shared" si="68"/>
        <v>7.6388888883229811E-2</v>
      </c>
      <c r="G3959" s="1" t="s">
        <v>613</v>
      </c>
      <c r="I3959" s="1" t="s">
        <v>614</v>
      </c>
      <c r="J3959" s="1" t="s">
        <v>615</v>
      </c>
      <c r="K3959" s="1" t="s">
        <v>1597</v>
      </c>
      <c r="L3959" s="1" t="s">
        <v>655</v>
      </c>
      <c r="M3959" s="28" t="s">
        <v>656</v>
      </c>
      <c r="N3959" s="28" t="s">
        <v>1598</v>
      </c>
    </row>
    <row r="3960" spans="1:14">
      <c r="A3960" s="225" t="s">
        <v>668</v>
      </c>
      <c r="B3960" s="123" t="s">
        <v>671</v>
      </c>
      <c r="C3960" s="230">
        <v>45944.270833333336</v>
      </c>
      <c r="D3960" s="230">
        <v>45944.270833333336</v>
      </c>
      <c r="E3960" s="230">
        <v>45944.347222222219</v>
      </c>
      <c r="F3960" s="300">
        <f t="shared" si="68"/>
        <v>7.6388888883229811E-2</v>
      </c>
      <c r="G3960" s="1" t="s">
        <v>613</v>
      </c>
      <c r="I3960" s="1" t="s">
        <v>614</v>
      </c>
      <c r="J3960" s="1" t="s">
        <v>615</v>
      </c>
      <c r="K3960" s="1" t="s">
        <v>1597</v>
      </c>
      <c r="L3960" s="1" t="s">
        <v>655</v>
      </c>
      <c r="M3960" s="28" t="s">
        <v>656</v>
      </c>
      <c r="N3960" s="28" t="s">
        <v>1598</v>
      </c>
    </row>
    <row r="3961" spans="1:14">
      <c r="A3961" s="225" t="s">
        <v>668</v>
      </c>
      <c r="B3961" s="123" t="s">
        <v>672</v>
      </c>
      <c r="C3961" s="230">
        <v>45944.270833333336</v>
      </c>
      <c r="D3961" s="230">
        <v>45944.270833333336</v>
      </c>
      <c r="E3961" s="230">
        <v>45944.347222222219</v>
      </c>
      <c r="F3961" s="300">
        <f t="shared" si="68"/>
        <v>7.6388888883229811E-2</v>
      </c>
      <c r="G3961" s="1" t="s">
        <v>613</v>
      </c>
      <c r="I3961" s="1" t="s">
        <v>614</v>
      </c>
      <c r="J3961" s="1" t="s">
        <v>615</v>
      </c>
      <c r="K3961" s="1" t="s">
        <v>1597</v>
      </c>
      <c r="L3961" s="1" t="s">
        <v>655</v>
      </c>
      <c r="M3961" s="28" t="s">
        <v>656</v>
      </c>
      <c r="N3961" s="28" t="s">
        <v>1598</v>
      </c>
    </row>
    <row r="3962" spans="1:14">
      <c r="A3962" s="225" t="s">
        <v>668</v>
      </c>
      <c r="B3962" s="123" t="s">
        <v>673</v>
      </c>
      <c r="C3962" s="230">
        <v>45944.270833333336</v>
      </c>
      <c r="D3962" s="230">
        <v>45944.270833333336</v>
      </c>
      <c r="E3962" s="230">
        <v>45944.347222222219</v>
      </c>
      <c r="F3962" s="300">
        <f t="shared" si="68"/>
        <v>7.6388888883229811E-2</v>
      </c>
      <c r="G3962" s="1" t="s">
        <v>613</v>
      </c>
      <c r="I3962" s="1" t="s">
        <v>614</v>
      </c>
      <c r="J3962" s="1" t="s">
        <v>615</v>
      </c>
      <c r="K3962" s="1" t="s">
        <v>1597</v>
      </c>
      <c r="L3962" s="1" t="s">
        <v>655</v>
      </c>
      <c r="M3962" s="28" t="s">
        <v>656</v>
      </c>
      <c r="N3962" s="28" t="s">
        <v>1598</v>
      </c>
    </row>
    <row r="3963" spans="1:14">
      <c r="A3963" s="225" t="s">
        <v>668</v>
      </c>
      <c r="B3963" s="123" t="s">
        <v>674</v>
      </c>
      <c r="C3963" s="230">
        <v>45944.270833333336</v>
      </c>
      <c r="D3963" s="230">
        <v>45944.270833333336</v>
      </c>
      <c r="E3963" s="230">
        <v>45944.347222222219</v>
      </c>
      <c r="F3963" s="300">
        <f t="shared" si="68"/>
        <v>7.6388888883229811E-2</v>
      </c>
      <c r="G3963" s="1" t="s">
        <v>613</v>
      </c>
      <c r="I3963" s="1" t="s">
        <v>614</v>
      </c>
      <c r="J3963" s="1" t="s">
        <v>615</v>
      </c>
      <c r="K3963" s="1" t="s">
        <v>1597</v>
      </c>
      <c r="L3963" s="1" t="s">
        <v>655</v>
      </c>
      <c r="M3963" s="28" t="s">
        <v>656</v>
      </c>
      <c r="N3963" s="28" t="s">
        <v>1598</v>
      </c>
    </row>
    <row r="3964" spans="1:14">
      <c r="A3964" s="225" t="s">
        <v>668</v>
      </c>
      <c r="B3964" s="123" t="s">
        <v>675</v>
      </c>
      <c r="C3964" s="230">
        <v>45944.270833333336</v>
      </c>
      <c r="D3964" s="230">
        <v>45944.270833333336</v>
      </c>
      <c r="E3964" s="230">
        <v>45944.347222222219</v>
      </c>
      <c r="F3964" s="300">
        <f t="shared" si="68"/>
        <v>7.6388888883229811E-2</v>
      </c>
      <c r="G3964" s="1" t="s">
        <v>613</v>
      </c>
      <c r="I3964" s="1" t="s">
        <v>614</v>
      </c>
      <c r="J3964" s="1" t="s">
        <v>615</v>
      </c>
      <c r="K3964" s="1" t="s">
        <v>1597</v>
      </c>
      <c r="L3964" s="1" t="s">
        <v>655</v>
      </c>
      <c r="M3964" s="28" t="s">
        <v>656</v>
      </c>
      <c r="N3964" s="28" t="s">
        <v>1598</v>
      </c>
    </row>
    <row r="3965" spans="1:14">
      <c r="A3965" s="225" t="s">
        <v>668</v>
      </c>
      <c r="B3965" s="123" t="s">
        <v>676</v>
      </c>
      <c r="C3965" s="230">
        <v>45944.270833333336</v>
      </c>
      <c r="D3965" s="230">
        <v>45944.270833333336</v>
      </c>
      <c r="E3965" s="230">
        <v>45944.347222222219</v>
      </c>
      <c r="F3965" s="300">
        <f t="shared" si="68"/>
        <v>7.6388888883229811E-2</v>
      </c>
      <c r="G3965" s="1" t="s">
        <v>613</v>
      </c>
      <c r="I3965" s="1" t="s">
        <v>614</v>
      </c>
      <c r="J3965" s="1" t="s">
        <v>615</v>
      </c>
      <c r="K3965" s="1" t="s">
        <v>1597</v>
      </c>
      <c r="L3965" s="1" t="s">
        <v>655</v>
      </c>
      <c r="M3965" s="28" t="s">
        <v>656</v>
      </c>
      <c r="N3965" s="28" t="s">
        <v>1598</v>
      </c>
    </row>
    <row r="3966" spans="1:14">
      <c r="A3966" s="225" t="s">
        <v>668</v>
      </c>
      <c r="B3966" s="123" t="s">
        <v>677</v>
      </c>
      <c r="C3966" s="230">
        <v>45944.270833333336</v>
      </c>
      <c r="D3966" s="230">
        <v>45944.270833333336</v>
      </c>
      <c r="E3966" s="230">
        <v>45944.347222222219</v>
      </c>
      <c r="F3966" s="300">
        <f t="shared" si="68"/>
        <v>7.6388888883229811E-2</v>
      </c>
      <c r="G3966" s="1" t="s">
        <v>613</v>
      </c>
      <c r="I3966" s="1" t="s">
        <v>614</v>
      </c>
      <c r="J3966" s="1" t="s">
        <v>615</v>
      </c>
      <c r="K3966" s="1" t="s">
        <v>1597</v>
      </c>
      <c r="L3966" s="1" t="s">
        <v>655</v>
      </c>
      <c r="M3966" s="28" t="s">
        <v>656</v>
      </c>
      <c r="N3966" s="28" t="s">
        <v>1598</v>
      </c>
    </row>
    <row r="3967" spans="1:14">
      <c r="A3967" s="225" t="s">
        <v>668</v>
      </c>
      <c r="B3967" s="123" t="s">
        <v>678</v>
      </c>
      <c r="C3967" s="230">
        <v>45944.270833333336</v>
      </c>
      <c r="D3967" s="230">
        <v>45944.270833333336</v>
      </c>
      <c r="E3967" s="230">
        <v>45944.347222222219</v>
      </c>
      <c r="F3967" s="300">
        <f t="shared" si="68"/>
        <v>7.6388888883229811E-2</v>
      </c>
      <c r="G3967" s="1" t="s">
        <v>613</v>
      </c>
      <c r="I3967" s="1" t="s">
        <v>614</v>
      </c>
      <c r="J3967" s="1" t="s">
        <v>615</v>
      </c>
      <c r="K3967" s="1" t="s">
        <v>1597</v>
      </c>
      <c r="L3967" s="1" t="s">
        <v>655</v>
      </c>
      <c r="M3967" s="28" t="s">
        <v>656</v>
      </c>
      <c r="N3967" s="28" t="s">
        <v>1598</v>
      </c>
    </row>
    <row r="3968" spans="1:14">
      <c r="A3968" s="225" t="s">
        <v>668</v>
      </c>
      <c r="B3968" s="123" t="s">
        <v>679</v>
      </c>
      <c r="C3968" s="230">
        <v>45944.270833333336</v>
      </c>
      <c r="D3968" s="230">
        <v>45944.270833333336</v>
      </c>
      <c r="E3968" s="230">
        <v>45944.347222222219</v>
      </c>
      <c r="F3968" s="300">
        <f t="shared" si="68"/>
        <v>7.6388888883229811E-2</v>
      </c>
      <c r="G3968" s="1" t="s">
        <v>613</v>
      </c>
      <c r="I3968" s="1" t="s">
        <v>614</v>
      </c>
      <c r="J3968" s="1" t="s">
        <v>615</v>
      </c>
      <c r="K3968" s="1" t="s">
        <v>1597</v>
      </c>
      <c r="L3968" s="1" t="s">
        <v>655</v>
      </c>
      <c r="M3968" s="28" t="s">
        <v>656</v>
      </c>
      <c r="N3968" s="28" t="s">
        <v>1598</v>
      </c>
    </row>
    <row r="3969" spans="1:14">
      <c r="A3969" s="225" t="s">
        <v>668</v>
      </c>
      <c r="B3969" s="123" t="s">
        <v>680</v>
      </c>
      <c r="C3969" s="230">
        <v>45944.270833333336</v>
      </c>
      <c r="D3969" s="230">
        <v>45944.270833333336</v>
      </c>
      <c r="E3969" s="230">
        <v>45944.347222222219</v>
      </c>
      <c r="F3969" s="300">
        <f t="shared" si="68"/>
        <v>7.6388888883229811E-2</v>
      </c>
      <c r="G3969" s="1" t="s">
        <v>613</v>
      </c>
      <c r="I3969" s="1" t="s">
        <v>614</v>
      </c>
      <c r="J3969" s="1" t="s">
        <v>615</v>
      </c>
      <c r="K3969" s="1" t="s">
        <v>1597</v>
      </c>
      <c r="L3969" s="1" t="s">
        <v>655</v>
      </c>
      <c r="M3969" s="28" t="s">
        <v>656</v>
      </c>
      <c r="N3969" s="28" t="s">
        <v>1598</v>
      </c>
    </row>
    <row r="3970" spans="1:14">
      <c r="A3970" s="225" t="s">
        <v>668</v>
      </c>
      <c r="B3970" s="123" t="s">
        <v>681</v>
      </c>
      <c r="C3970" s="230">
        <v>45944.270833333336</v>
      </c>
      <c r="D3970" s="230">
        <v>45944.270833333336</v>
      </c>
      <c r="E3970" s="230">
        <v>45944.347222222219</v>
      </c>
      <c r="F3970" s="300">
        <f t="shared" si="68"/>
        <v>7.6388888883229811E-2</v>
      </c>
      <c r="G3970" s="1" t="s">
        <v>613</v>
      </c>
      <c r="I3970" s="1" t="s">
        <v>614</v>
      </c>
      <c r="J3970" s="1" t="s">
        <v>615</v>
      </c>
      <c r="K3970" s="1" t="s">
        <v>1597</v>
      </c>
      <c r="L3970" s="1" t="s">
        <v>655</v>
      </c>
      <c r="M3970" s="28" t="s">
        <v>656</v>
      </c>
      <c r="N3970" s="28" t="s">
        <v>1598</v>
      </c>
    </row>
    <row r="3971" spans="1:14">
      <c r="A3971" s="225" t="s">
        <v>668</v>
      </c>
      <c r="B3971" s="123" t="s">
        <v>682</v>
      </c>
      <c r="C3971" s="230">
        <v>45944.270833333336</v>
      </c>
      <c r="D3971" s="230">
        <v>45944.270833333336</v>
      </c>
      <c r="E3971" s="230">
        <v>45944.347222222219</v>
      </c>
      <c r="F3971" s="300">
        <f t="shared" si="68"/>
        <v>7.6388888883229811E-2</v>
      </c>
      <c r="G3971" s="1" t="s">
        <v>613</v>
      </c>
      <c r="I3971" s="1" t="s">
        <v>614</v>
      </c>
      <c r="J3971" s="1" t="s">
        <v>615</v>
      </c>
      <c r="K3971" s="1" t="s">
        <v>1597</v>
      </c>
      <c r="L3971" s="1" t="s">
        <v>655</v>
      </c>
      <c r="M3971" s="28" t="s">
        <v>656</v>
      </c>
      <c r="N3971" s="28" t="s">
        <v>1598</v>
      </c>
    </row>
    <row r="3972" spans="1:14">
      <c r="A3972" s="225" t="s">
        <v>668</v>
      </c>
      <c r="B3972" s="123" t="s">
        <v>683</v>
      </c>
      <c r="C3972" s="230">
        <v>45944.270833333336</v>
      </c>
      <c r="D3972" s="230">
        <v>45944.270833333336</v>
      </c>
      <c r="E3972" s="230">
        <v>45944.347222222219</v>
      </c>
      <c r="F3972" s="300">
        <f t="shared" si="68"/>
        <v>7.6388888883229811E-2</v>
      </c>
      <c r="G3972" s="1" t="s">
        <v>613</v>
      </c>
      <c r="I3972" s="1" t="s">
        <v>614</v>
      </c>
      <c r="J3972" s="1" t="s">
        <v>615</v>
      </c>
      <c r="K3972" s="1" t="s">
        <v>1597</v>
      </c>
      <c r="L3972" s="1" t="s">
        <v>655</v>
      </c>
      <c r="M3972" s="28" t="s">
        <v>656</v>
      </c>
      <c r="N3972" s="28" t="s">
        <v>1598</v>
      </c>
    </row>
    <row r="3973" spans="1:14">
      <c r="A3973" s="225" t="s">
        <v>668</v>
      </c>
      <c r="B3973" s="123" t="s">
        <v>684</v>
      </c>
      <c r="C3973" s="230">
        <v>45944.270833333336</v>
      </c>
      <c r="D3973" s="230">
        <v>45944.270833333336</v>
      </c>
      <c r="E3973" s="230">
        <v>45944.347222222219</v>
      </c>
      <c r="F3973" s="300">
        <f t="shared" si="68"/>
        <v>7.6388888883229811E-2</v>
      </c>
      <c r="G3973" s="1" t="s">
        <v>613</v>
      </c>
      <c r="I3973" s="1" t="s">
        <v>614</v>
      </c>
      <c r="J3973" s="1" t="s">
        <v>615</v>
      </c>
      <c r="K3973" s="1" t="s">
        <v>1597</v>
      </c>
      <c r="L3973" s="1" t="s">
        <v>655</v>
      </c>
      <c r="M3973" s="28" t="s">
        <v>656</v>
      </c>
      <c r="N3973" s="28" t="s">
        <v>1598</v>
      </c>
    </row>
    <row r="3974" spans="1:14">
      <c r="A3974" s="225" t="s">
        <v>668</v>
      </c>
      <c r="B3974" s="123" t="s">
        <v>685</v>
      </c>
      <c r="C3974" s="230">
        <v>45944.270833333336</v>
      </c>
      <c r="D3974" s="230">
        <v>45944.270833333336</v>
      </c>
      <c r="E3974" s="230">
        <v>45944.347222222219</v>
      </c>
      <c r="F3974" s="300">
        <f t="shared" si="68"/>
        <v>7.6388888883229811E-2</v>
      </c>
      <c r="G3974" s="1" t="s">
        <v>613</v>
      </c>
      <c r="I3974" s="1" t="s">
        <v>614</v>
      </c>
      <c r="J3974" s="1" t="s">
        <v>615</v>
      </c>
      <c r="K3974" s="1" t="s">
        <v>1597</v>
      </c>
      <c r="L3974" s="1" t="s">
        <v>655</v>
      </c>
      <c r="M3974" s="28" t="s">
        <v>656</v>
      </c>
      <c r="N3974" s="28" t="s">
        <v>1598</v>
      </c>
    </row>
    <row r="3975" spans="1:14">
      <c r="A3975" s="225" t="s">
        <v>668</v>
      </c>
      <c r="B3975" s="123" t="s">
        <v>686</v>
      </c>
      <c r="C3975" s="230">
        <v>45944.270833333336</v>
      </c>
      <c r="D3975" s="230">
        <v>45944.270833333336</v>
      </c>
      <c r="E3975" s="230">
        <v>45944.347222222219</v>
      </c>
      <c r="F3975" s="300">
        <f t="shared" si="68"/>
        <v>7.6388888883229811E-2</v>
      </c>
      <c r="G3975" s="1" t="s">
        <v>613</v>
      </c>
      <c r="I3975" s="1" t="s">
        <v>614</v>
      </c>
      <c r="J3975" s="1" t="s">
        <v>615</v>
      </c>
      <c r="K3975" s="1" t="s">
        <v>1597</v>
      </c>
      <c r="L3975" s="1" t="s">
        <v>655</v>
      </c>
      <c r="M3975" s="28" t="s">
        <v>656</v>
      </c>
      <c r="N3975" s="28" t="s">
        <v>1598</v>
      </c>
    </row>
    <row r="3976" spans="1:14">
      <c r="A3976" s="225" t="s">
        <v>668</v>
      </c>
      <c r="B3976" s="123" t="s">
        <v>687</v>
      </c>
      <c r="C3976" s="230">
        <v>45944.270833333336</v>
      </c>
      <c r="D3976" s="230">
        <v>45944.270833333336</v>
      </c>
      <c r="E3976" s="230">
        <v>45944.347222222219</v>
      </c>
      <c r="F3976" s="300">
        <f t="shared" si="68"/>
        <v>7.6388888883229811E-2</v>
      </c>
      <c r="G3976" s="1" t="s">
        <v>613</v>
      </c>
      <c r="I3976" s="1" t="s">
        <v>614</v>
      </c>
      <c r="J3976" s="1" t="s">
        <v>615</v>
      </c>
      <c r="K3976" s="1" t="s">
        <v>1597</v>
      </c>
      <c r="L3976" s="1" t="s">
        <v>655</v>
      </c>
      <c r="M3976" s="28" t="s">
        <v>656</v>
      </c>
      <c r="N3976" s="28" t="s">
        <v>1598</v>
      </c>
    </row>
    <row r="3977" spans="1:14">
      <c r="A3977" s="225" t="s">
        <v>668</v>
      </c>
      <c r="B3977" s="123" t="s">
        <v>688</v>
      </c>
      <c r="C3977" s="230">
        <v>45944.270833333336</v>
      </c>
      <c r="D3977" s="230">
        <v>45944.270833333336</v>
      </c>
      <c r="E3977" s="230">
        <v>45944.347222222219</v>
      </c>
      <c r="F3977" s="300">
        <f t="shared" si="68"/>
        <v>7.6388888883229811E-2</v>
      </c>
      <c r="G3977" s="1" t="s">
        <v>613</v>
      </c>
      <c r="I3977" s="1" t="s">
        <v>614</v>
      </c>
      <c r="J3977" s="1" t="s">
        <v>615</v>
      </c>
      <c r="K3977" s="1" t="s">
        <v>1597</v>
      </c>
      <c r="L3977" s="1" t="s">
        <v>655</v>
      </c>
      <c r="M3977" s="28" t="s">
        <v>656</v>
      </c>
      <c r="N3977" s="28" t="s">
        <v>1598</v>
      </c>
    </row>
    <row r="3978" spans="1:14">
      <c r="A3978" s="225" t="s">
        <v>668</v>
      </c>
      <c r="B3978" s="123" t="s">
        <v>689</v>
      </c>
      <c r="C3978" s="230">
        <v>45944.270833333336</v>
      </c>
      <c r="D3978" s="230">
        <v>45944.270833333336</v>
      </c>
      <c r="E3978" s="230">
        <v>45944.347222222219</v>
      </c>
      <c r="F3978" s="300">
        <f t="shared" si="68"/>
        <v>7.6388888883229811E-2</v>
      </c>
      <c r="G3978" s="1" t="s">
        <v>613</v>
      </c>
      <c r="I3978" s="1" t="s">
        <v>614</v>
      </c>
      <c r="J3978" s="1" t="s">
        <v>615</v>
      </c>
      <c r="K3978" s="1" t="s">
        <v>1597</v>
      </c>
      <c r="L3978" s="1" t="s">
        <v>655</v>
      </c>
      <c r="M3978" s="28" t="s">
        <v>656</v>
      </c>
      <c r="N3978" s="28" t="s">
        <v>1598</v>
      </c>
    </row>
    <row r="3979" spans="1:14">
      <c r="A3979" s="225" t="s">
        <v>668</v>
      </c>
      <c r="B3979" s="123" t="s">
        <v>690</v>
      </c>
      <c r="C3979" s="230">
        <v>45944.270833333336</v>
      </c>
      <c r="D3979" s="230">
        <v>45944.270833333336</v>
      </c>
      <c r="E3979" s="230">
        <v>45944.347222222219</v>
      </c>
      <c r="F3979" s="300">
        <f t="shared" ref="F3979:F4001" si="69">E3979-D3979</f>
        <v>7.6388888883229811E-2</v>
      </c>
      <c r="G3979" s="1" t="s">
        <v>613</v>
      </c>
      <c r="I3979" s="1" t="s">
        <v>614</v>
      </c>
      <c r="J3979" s="1" t="s">
        <v>615</v>
      </c>
      <c r="K3979" s="1" t="s">
        <v>1597</v>
      </c>
      <c r="L3979" s="1" t="s">
        <v>655</v>
      </c>
      <c r="M3979" s="28" t="s">
        <v>656</v>
      </c>
      <c r="N3979" s="28" t="s">
        <v>1598</v>
      </c>
    </row>
    <row r="3980" spans="1:14">
      <c r="A3980" s="225" t="s">
        <v>668</v>
      </c>
      <c r="B3980" s="123" t="s">
        <v>691</v>
      </c>
      <c r="C3980" s="230">
        <v>45944.270833333336</v>
      </c>
      <c r="D3980" s="230">
        <v>45944.270833333336</v>
      </c>
      <c r="E3980" s="230">
        <v>45944.347222222219</v>
      </c>
      <c r="F3980" s="300">
        <f t="shared" si="69"/>
        <v>7.6388888883229811E-2</v>
      </c>
      <c r="G3980" s="1" t="s">
        <v>613</v>
      </c>
      <c r="I3980" s="1" t="s">
        <v>614</v>
      </c>
      <c r="J3980" s="1" t="s">
        <v>615</v>
      </c>
      <c r="K3980" s="1" t="s">
        <v>1597</v>
      </c>
      <c r="L3980" s="1" t="s">
        <v>655</v>
      </c>
      <c r="M3980" s="28" t="s">
        <v>656</v>
      </c>
      <c r="N3980" s="28" t="s">
        <v>1598</v>
      </c>
    </row>
    <row r="3981" spans="1:14">
      <c r="A3981" s="225" t="s">
        <v>668</v>
      </c>
      <c r="B3981" s="123" t="s">
        <v>692</v>
      </c>
      <c r="C3981" s="230">
        <v>45944.270833333336</v>
      </c>
      <c r="D3981" s="230">
        <v>45944.270833333336</v>
      </c>
      <c r="E3981" s="230">
        <v>45944.347222222219</v>
      </c>
      <c r="F3981" s="300">
        <f t="shared" si="69"/>
        <v>7.6388888883229811E-2</v>
      </c>
      <c r="G3981" s="1" t="s">
        <v>613</v>
      </c>
      <c r="I3981" s="1" t="s">
        <v>614</v>
      </c>
      <c r="J3981" s="1" t="s">
        <v>615</v>
      </c>
      <c r="K3981" s="1" t="s">
        <v>1597</v>
      </c>
      <c r="L3981" s="1" t="s">
        <v>655</v>
      </c>
      <c r="M3981" s="28" t="s">
        <v>656</v>
      </c>
      <c r="N3981" s="28" t="s">
        <v>1598</v>
      </c>
    </row>
    <row r="3982" spans="1:14">
      <c r="A3982" s="225" t="s">
        <v>668</v>
      </c>
      <c r="B3982" s="123" t="s">
        <v>693</v>
      </c>
      <c r="C3982" s="230">
        <v>45944.270833333336</v>
      </c>
      <c r="D3982" s="230">
        <v>45944.270833333336</v>
      </c>
      <c r="E3982" s="230">
        <v>45944.347222222219</v>
      </c>
      <c r="F3982" s="300">
        <f t="shared" si="69"/>
        <v>7.6388888883229811E-2</v>
      </c>
      <c r="G3982" s="1" t="s">
        <v>613</v>
      </c>
      <c r="I3982" s="1" t="s">
        <v>614</v>
      </c>
      <c r="J3982" s="1" t="s">
        <v>615</v>
      </c>
      <c r="K3982" s="1" t="s">
        <v>1597</v>
      </c>
      <c r="L3982" s="1" t="s">
        <v>655</v>
      </c>
      <c r="M3982" s="28" t="s">
        <v>656</v>
      </c>
      <c r="N3982" s="28" t="s">
        <v>1598</v>
      </c>
    </row>
    <row r="3983" spans="1:14">
      <c r="A3983" s="225" t="s">
        <v>668</v>
      </c>
      <c r="B3983" s="123" t="s">
        <v>694</v>
      </c>
      <c r="C3983" s="230">
        <v>45944.270833333336</v>
      </c>
      <c r="D3983" s="230">
        <v>45944.270833333336</v>
      </c>
      <c r="E3983" s="230">
        <v>45944.347222222219</v>
      </c>
      <c r="F3983" s="300">
        <f t="shared" si="69"/>
        <v>7.6388888883229811E-2</v>
      </c>
      <c r="G3983" s="1" t="s">
        <v>613</v>
      </c>
      <c r="I3983" s="1" t="s">
        <v>614</v>
      </c>
      <c r="J3983" s="1" t="s">
        <v>615</v>
      </c>
      <c r="K3983" s="1" t="s">
        <v>1597</v>
      </c>
      <c r="L3983" s="1" t="s">
        <v>655</v>
      </c>
      <c r="M3983" s="28" t="s">
        <v>656</v>
      </c>
      <c r="N3983" s="28" t="s">
        <v>1598</v>
      </c>
    </row>
    <row r="3984" spans="1:14">
      <c r="A3984" s="225" t="s">
        <v>668</v>
      </c>
      <c r="B3984" s="123" t="s">
        <v>695</v>
      </c>
      <c r="C3984" s="230">
        <v>45944.270833333336</v>
      </c>
      <c r="D3984" s="230">
        <v>45944.270833333336</v>
      </c>
      <c r="E3984" s="230">
        <v>45944.347222222219</v>
      </c>
      <c r="F3984" s="300">
        <f t="shared" si="69"/>
        <v>7.6388888883229811E-2</v>
      </c>
      <c r="G3984" s="1" t="s">
        <v>613</v>
      </c>
      <c r="I3984" s="1" t="s">
        <v>614</v>
      </c>
      <c r="J3984" s="1" t="s">
        <v>615</v>
      </c>
      <c r="K3984" s="1" t="s">
        <v>1597</v>
      </c>
      <c r="L3984" s="1" t="s">
        <v>655</v>
      </c>
      <c r="M3984" s="28" t="s">
        <v>656</v>
      </c>
      <c r="N3984" s="28" t="s">
        <v>1598</v>
      </c>
    </row>
    <row r="3985" spans="1:14">
      <c r="A3985" s="225" t="s">
        <v>668</v>
      </c>
      <c r="B3985" s="123" t="s">
        <v>696</v>
      </c>
      <c r="C3985" s="230">
        <v>45944.270833333336</v>
      </c>
      <c r="D3985" s="230">
        <v>45944.270833333336</v>
      </c>
      <c r="E3985" s="230">
        <v>45944.347222222219</v>
      </c>
      <c r="F3985" s="300">
        <f t="shared" si="69"/>
        <v>7.6388888883229811E-2</v>
      </c>
      <c r="G3985" s="1" t="s">
        <v>613</v>
      </c>
      <c r="I3985" s="1" t="s">
        <v>614</v>
      </c>
      <c r="J3985" s="1" t="s">
        <v>615</v>
      </c>
      <c r="K3985" s="1" t="s">
        <v>1597</v>
      </c>
      <c r="L3985" s="1" t="s">
        <v>655</v>
      </c>
      <c r="M3985" s="28" t="s">
        <v>656</v>
      </c>
      <c r="N3985" s="28" t="s">
        <v>1598</v>
      </c>
    </row>
    <row r="3986" spans="1:14">
      <c r="A3986" s="225" t="s">
        <v>668</v>
      </c>
      <c r="B3986" s="123" t="s">
        <v>697</v>
      </c>
      <c r="C3986" s="230">
        <v>45944.270833333336</v>
      </c>
      <c r="D3986" s="230">
        <v>45944.270833333336</v>
      </c>
      <c r="E3986" s="230">
        <v>45944.347222222219</v>
      </c>
      <c r="F3986" s="300">
        <f t="shared" si="69"/>
        <v>7.6388888883229811E-2</v>
      </c>
      <c r="G3986" s="1" t="s">
        <v>613</v>
      </c>
      <c r="I3986" s="1" t="s">
        <v>614</v>
      </c>
      <c r="J3986" s="1" t="s">
        <v>615</v>
      </c>
      <c r="K3986" s="1" t="s">
        <v>1597</v>
      </c>
      <c r="L3986" s="1" t="s">
        <v>655</v>
      </c>
      <c r="M3986" s="28" t="s">
        <v>656</v>
      </c>
      <c r="N3986" s="28" t="s">
        <v>1598</v>
      </c>
    </row>
    <row r="3987" spans="1:14">
      <c r="A3987" s="1" t="s">
        <v>664</v>
      </c>
      <c r="B3987" s="1" t="s">
        <v>621</v>
      </c>
      <c r="C3987" s="230">
        <v>45944.270833333336</v>
      </c>
      <c r="D3987" s="230">
        <v>45944.270833333336</v>
      </c>
      <c r="E3987" s="230">
        <v>45944.350694444445</v>
      </c>
      <c r="F3987" s="300">
        <f t="shared" si="69"/>
        <v>7.9861111109494232E-2</v>
      </c>
      <c r="G3987" s="1" t="s">
        <v>613</v>
      </c>
      <c r="I3987" s="1" t="s">
        <v>614</v>
      </c>
      <c r="J3987" s="1" t="s">
        <v>615</v>
      </c>
      <c r="K3987" s="1" t="s">
        <v>1597</v>
      </c>
      <c r="L3987" s="1" t="s">
        <v>655</v>
      </c>
      <c r="M3987" s="28" t="s">
        <v>656</v>
      </c>
      <c r="N3987" s="28" t="s">
        <v>1598</v>
      </c>
    </row>
    <row r="3988" spans="1:14">
      <c r="A3988" s="1" t="s">
        <v>664</v>
      </c>
      <c r="B3988" s="1" t="s">
        <v>620</v>
      </c>
      <c r="C3988" s="230">
        <v>45944.270833333336</v>
      </c>
      <c r="D3988" s="230">
        <v>45944.270833333336</v>
      </c>
      <c r="E3988" s="230">
        <v>45944.350694444445</v>
      </c>
      <c r="F3988" s="300">
        <f t="shared" si="69"/>
        <v>7.9861111109494232E-2</v>
      </c>
      <c r="G3988" s="1" t="s">
        <v>613</v>
      </c>
      <c r="I3988" s="1" t="s">
        <v>614</v>
      </c>
      <c r="J3988" s="1" t="s">
        <v>615</v>
      </c>
      <c r="K3988" s="1" t="s">
        <v>1597</v>
      </c>
      <c r="L3988" s="1" t="s">
        <v>655</v>
      </c>
      <c r="M3988" s="28" t="s">
        <v>656</v>
      </c>
      <c r="N3988" s="28" t="s">
        <v>1598</v>
      </c>
    </row>
    <row r="3989" spans="1:14">
      <c r="A3989" s="1" t="s">
        <v>664</v>
      </c>
      <c r="B3989" s="1" t="s">
        <v>666</v>
      </c>
      <c r="C3989" s="230">
        <v>45944.270833333336</v>
      </c>
      <c r="D3989" s="230">
        <v>45944.270833333336</v>
      </c>
      <c r="E3989" s="230">
        <v>45944.350694444445</v>
      </c>
      <c r="F3989" s="300">
        <f t="shared" si="69"/>
        <v>7.9861111109494232E-2</v>
      </c>
      <c r="G3989" s="1" t="s">
        <v>613</v>
      </c>
      <c r="I3989" s="1" t="s">
        <v>614</v>
      </c>
      <c r="J3989" s="1" t="s">
        <v>615</v>
      </c>
      <c r="K3989" s="1" t="s">
        <v>1597</v>
      </c>
      <c r="L3989" s="1" t="s">
        <v>655</v>
      </c>
      <c r="M3989" s="28" t="s">
        <v>656</v>
      </c>
      <c r="N3989" s="28" t="s">
        <v>1598</v>
      </c>
    </row>
    <row r="3990" spans="1:14">
      <c r="A3990" s="1" t="s">
        <v>664</v>
      </c>
      <c r="B3990" s="1" t="s">
        <v>667</v>
      </c>
      <c r="C3990" s="230">
        <v>45944.270833333336</v>
      </c>
      <c r="D3990" s="230">
        <v>45944.270833333336</v>
      </c>
      <c r="E3990" s="230">
        <v>45944.350694444445</v>
      </c>
      <c r="F3990" s="300">
        <f t="shared" si="69"/>
        <v>7.9861111109494232E-2</v>
      </c>
      <c r="G3990" s="1" t="s">
        <v>613</v>
      </c>
      <c r="I3990" s="1" t="s">
        <v>614</v>
      </c>
      <c r="J3990" s="1" t="s">
        <v>615</v>
      </c>
      <c r="K3990" s="1" t="s">
        <v>1597</v>
      </c>
      <c r="L3990" s="1" t="s">
        <v>655</v>
      </c>
      <c r="M3990" s="28" t="s">
        <v>656</v>
      </c>
      <c r="N3990" s="28" t="s">
        <v>1598</v>
      </c>
    </row>
    <row r="3991" spans="1:14">
      <c r="A3991" s="1" t="s">
        <v>664</v>
      </c>
      <c r="B3991" s="1" t="s">
        <v>636</v>
      </c>
      <c r="C3991" s="230">
        <v>45944.270833333336</v>
      </c>
      <c r="D3991" s="230">
        <v>45944.270833333336</v>
      </c>
      <c r="E3991" s="230">
        <v>45944.350694444445</v>
      </c>
      <c r="F3991" s="300">
        <f t="shared" si="69"/>
        <v>7.9861111109494232E-2</v>
      </c>
      <c r="G3991" s="1" t="s">
        <v>613</v>
      </c>
      <c r="I3991" s="1" t="s">
        <v>614</v>
      </c>
      <c r="J3991" s="1" t="s">
        <v>615</v>
      </c>
      <c r="K3991" s="1" t="s">
        <v>1597</v>
      </c>
      <c r="L3991" s="1" t="s">
        <v>655</v>
      </c>
      <c r="M3991" s="28" t="s">
        <v>656</v>
      </c>
      <c r="N3991" s="28" t="s">
        <v>1598</v>
      </c>
    </row>
    <row r="3992" spans="1:14">
      <c r="A3992" s="225" t="s">
        <v>698</v>
      </c>
      <c r="B3992" s="123" t="s">
        <v>621</v>
      </c>
      <c r="C3992" s="230">
        <v>45944.270833333336</v>
      </c>
      <c r="D3992" s="230">
        <v>45944.270833333336</v>
      </c>
      <c r="E3992" s="230">
        <v>45944.350694444445</v>
      </c>
      <c r="F3992" s="300">
        <f t="shared" si="69"/>
        <v>7.9861111109494232E-2</v>
      </c>
      <c r="G3992" s="1" t="s">
        <v>613</v>
      </c>
      <c r="I3992" s="1" t="s">
        <v>614</v>
      </c>
      <c r="J3992" s="1" t="s">
        <v>615</v>
      </c>
      <c r="K3992" s="1" t="s">
        <v>1597</v>
      </c>
      <c r="L3992" s="1" t="s">
        <v>655</v>
      </c>
      <c r="M3992" s="28" t="s">
        <v>656</v>
      </c>
      <c r="N3992" s="28" t="s">
        <v>1598</v>
      </c>
    </row>
    <row r="3993" spans="1:14">
      <c r="A3993" s="225" t="s">
        <v>698</v>
      </c>
      <c r="B3993" s="123" t="s">
        <v>620</v>
      </c>
      <c r="C3993" s="230">
        <v>45944.270833333336</v>
      </c>
      <c r="D3993" s="230">
        <v>45944.270833333336</v>
      </c>
      <c r="E3993" s="230">
        <v>45944.350694444445</v>
      </c>
      <c r="F3993" s="300">
        <f t="shared" si="69"/>
        <v>7.9861111109494232E-2</v>
      </c>
      <c r="G3993" s="1" t="s">
        <v>613</v>
      </c>
      <c r="I3993" s="1" t="s">
        <v>614</v>
      </c>
      <c r="J3993" s="1" t="s">
        <v>615</v>
      </c>
      <c r="K3993" s="1" t="s">
        <v>1597</v>
      </c>
      <c r="L3993" s="1" t="s">
        <v>655</v>
      </c>
      <c r="M3993" s="28" t="s">
        <v>656</v>
      </c>
      <c r="N3993" s="28" t="s">
        <v>1598</v>
      </c>
    </row>
    <row r="3994" spans="1:14">
      <c r="A3994" s="1" t="s">
        <v>698</v>
      </c>
      <c r="B3994" s="1" t="s">
        <v>666</v>
      </c>
      <c r="C3994" s="230">
        <v>45944.270833333336</v>
      </c>
      <c r="D3994" s="230">
        <v>45944.270833333336</v>
      </c>
      <c r="E3994" s="230">
        <v>45944.350694444445</v>
      </c>
      <c r="F3994" s="300">
        <f t="shared" si="69"/>
        <v>7.9861111109494232E-2</v>
      </c>
      <c r="G3994" s="1" t="s">
        <v>613</v>
      </c>
      <c r="I3994" s="1" t="s">
        <v>614</v>
      </c>
      <c r="J3994" s="1" t="s">
        <v>615</v>
      </c>
      <c r="K3994" s="1" t="s">
        <v>1597</v>
      </c>
      <c r="L3994" s="1" t="s">
        <v>655</v>
      </c>
      <c r="M3994" s="28" t="s">
        <v>656</v>
      </c>
      <c r="N3994" s="28" t="s">
        <v>1598</v>
      </c>
    </row>
    <row r="3995" spans="1:14">
      <c r="A3995" s="1" t="s">
        <v>698</v>
      </c>
      <c r="B3995" s="1" t="s">
        <v>667</v>
      </c>
      <c r="C3995" s="230">
        <v>45944.270833333336</v>
      </c>
      <c r="D3995" s="230">
        <v>45944.270833333336</v>
      </c>
      <c r="E3995" s="230">
        <v>45944.350694444445</v>
      </c>
      <c r="F3995" s="300">
        <f t="shared" si="69"/>
        <v>7.9861111109494232E-2</v>
      </c>
      <c r="G3995" s="1" t="s">
        <v>613</v>
      </c>
      <c r="I3995" s="1" t="s">
        <v>614</v>
      </c>
      <c r="J3995" s="1" t="s">
        <v>615</v>
      </c>
      <c r="K3995" s="1" t="s">
        <v>1597</v>
      </c>
      <c r="L3995" s="1" t="s">
        <v>655</v>
      </c>
      <c r="M3995" s="28" t="s">
        <v>656</v>
      </c>
      <c r="N3995" s="28" t="s">
        <v>1598</v>
      </c>
    </row>
    <row r="3996" spans="1:14">
      <c r="A3996" s="1" t="s">
        <v>698</v>
      </c>
      <c r="B3996" s="1" t="s">
        <v>636</v>
      </c>
      <c r="C3996" s="230">
        <v>45944.270833333336</v>
      </c>
      <c r="D3996" s="230">
        <v>45944.270833333336</v>
      </c>
      <c r="E3996" s="230">
        <v>45944.350694444445</v>
      </c>
      <c r="F3996" s="300">
        <f t="shared" si="69"/>
        <v>7.9861111109494232E-2</v>
      </c>
      <c r="G3996" s="1" t="s">
        <v>613</v>
      </c>
      <c r="I3996" s="1" t="s">
        <v>614</v>
      </c>
      <c r="J3996" s="1" t="s">
        <v>615</v>
      </c>
      <c r="K3996" s="1" t="s">
        <v>1597</v>
      </c>
      <c r="L3996" s="1" t="s">
        <v>655</v>
      </c>
      <c r="M3996" s="28" t="s">
        <v>656</v>
      </c>
      <c r="N3996" s="28" t="s">
        <v>1598</v>
      </c>
    </row>
    <row r="3997" spans="1:14">
      <c r="A3997" s="1" t="s">
        <v>699</v>
      </c>
      <c r="B3997" s="1" t="s">
        <v>621</v>
      </c>
      <c r="C3997" s="230">
        <v>45944.270833333336</v>
      </c>
      <c r="D3997" s="230">
        <v>45944.270833333336</v>
      </c>
      <c r="E3997" s="230">
        <v>45944.350694444445</v>
      </c>
      <c r="F3997" s="300">
        <f t="shared" si="69"/>
        <v>7.9861111109494232E-2</v>
      </c>
      <c r="G3997" s="1" t="s">
        <v>613</v>
      </c>
      <c r="I3997" s="1" t="s">
        <v>614</v>
      </c>
      <c r="J3997" s="1" t="s">
        <v>615</v>
      </c>
      <c r="K3997" s="1" t="s">
        <v>1597</v>
      </c>
      <c r="L3997" s="1" t="s">
        <v>655</v>
      </c>
      <c r="M3997" s="28" t="s">
        <v>656</v>
      </c>
      <c r="N3997" s="28" t="s">
        <v>1598</v>
      </c>
    </row>
    <row r="3998" spans="1:14">
      <c r="A3998" s="1" t="s">
        <v>699</v>
      </c>
      <c r="B3998" s="1" t="s">
        <v>620</v>
      </c>
      <c r="C3998" s="230">
        <v>45944.270833333336</v>
      </c>
      <c r="D3998" s="230">
        <v>45944.270833333336</v>
      </c>
      <c r="E3998" s="230">
        <v>45944.350694444445</v>
      </c>
      <c r="F3998" s="300">
        <f t="shared" si="69"/>
        <v>7.9861111109494232E-2</v>
      </c>
      <c r="G3998" s="1" t="s">
        <v>613</v>
      </c>
      <c r="I3998" s="1" t="s">
        <v>614</v>
      </c>
      <c r="J3998" s="1" t="s">
        <v>615</v>
      </c>
      <c r="K3998" s="1" t="s">
        <v>1597</v>
      </c>
      <c r="L3998" s="1" t="s">
        <v>655</v>
      </c>
      <c r="M3998" s="28" t="s">
        <v>656</v>
      </c>
      <c r="N3998" s="28" t="s">
        <v>1598</v>
      </c>
    </row>
    <row r="3999" spans="1:14">
      <c r="A3999" s="1" t="s">
        <v>699</v>
      </c>
      <c r="B3999" s="1" t="s">
        <v>666</v>
      </c>
      <c r="C3999" s="230">
        <v>45944.270833333336</v>
      </c>
      <c r="D3999" s="230">
        <v>45944.270833333336</v>
      </c>
      <c r="E3999" s="230">
        <v>45944.350694444445</v>
      </c>
      <c r="F3999" s="300">
        <f t="shared" si="69"/>
        <v>7.9861111109494232E-2</v>
      </c>
      <c r="G3999" s="1" t="s">
        <v>613</v>
      </c>
      <c r="I3999" s="1" t="s">
        <v>614</v>
      </c>
      <c r="J3999" s="1" t="s">
        <v>615</v>
      </c>
      <c r="K3999" s="1" t="s">
        <v>1597</v>
      </c>
      <c r="L3999" s="1" t="s">
        <v>655</v>
      </c>
      <c r="M3999" s="28" t="s">
        <v>656</v>
      </c>
      <c r="N3999" s="28" t="s">
        <v>1598</v>
      </c>
    </row>
    <row r="4000" spans="1:14">
      <c r="A4000" s="1" t="s">
        <v>699</v>
      </c>
      <c r="B4000" s="1" t="s">
        <v>667</v>
      </c>
      <c r="C4000" s="230">
        <v>45944.270833333336</v>
      </c>
      <c r="D4000" s="230">
        <v>45944.270833333336</v>
      </c>
      <c r="E4000" s="230">
        <v>45944.350694444445</v>
      </c>
      <c r="F4000" s="300">
        <f t="shared" si="69"/>
        <v>7.9861111109494232E-2</v>
      </c>
      <c r="G4000" s="1" t="s">
        <v>613</v>
      </c>
      <c r="I4000" s="1" t="s">
        <v>614</v>
      </c>
      <c r="J4000" s="1" t="s">
        <v>615</v>
      </c>
      <c r="K4000" s="1" t="s">
        <v>1597</v>
      </c>
      <c r="L4000" s="1" t="s">
        <v>655</v>
      </c>
      <c r="M4000" s="28" t="s">
        <v>656</v>
      </c>
      <c r="N4000" s="28" t="s">
        <v>1598</v>
      </c>
    </row>
    <row r="4001" spans="1:14">
      <c r="A4001" s="1" t="s">
        <v>699</v>
      </c>
      <c r="B4001" s="1" t="s">
        <v>636</v>
      </c>
      <c r="C4001" s="230">
        <v>45944.270833333336</v>
      </c>
      <c r="D4001" s="230">
        <v>45944.270833333336</v>
      </c>
      <c r="E4001" s="230">
        <v>45944.350694444445</v>
      </c>
      <c r="F4001" s="300">
        <f t="shared" si="69"/>
        <v>7.9861111109494232E-2</v>
      </c>
      <c r="G4001" s="1" t="s">
        <v>613</v>
      </c>
      <c r="I4001" s="1" t="s">
        <v>614</v>
      </c>
      <c r="J4001" s="1" t="s">
        <v>615</v>
      </c>
      <c r="K4001" s="1" t="s">
        <v>1597</v>
      </c>
      <c r="L4001" s="1" t="s">
        <v>655</v>
      </c>
      <c r="M4001" s="28" t="s">
        <v>656</v>
      </c>
      <c r="N4001" s="28" t="s">
        <v>1598</v>
      </c>
    </row>
    <row r="4002" spans="1:14">
      <c r="A4002" s="1" t="s">
        <v>1406</v>
      </c>
      <c r="B4002" s="1" t="s">
        <v>651</v>
      </c>
      <c r="C4002" s="230">
        <v>45944.274305555555</v>
      </c>
      <c r="D4002" s="230">
        <v>45944.274305555555</v>
      </c>
      <c r="E4002" s="230">
        <v>45944.338888888888</v>
      </c>
      <c r="F4002" s="300">
        <f t="shared" ref="F4002:F4019" si="70">E4002-D4002</f>
        <v>6.4583333332848269E-2</v>
      </c>
      <c r="G4002" s="1" t="s">
        <v>613</v>
      </c>
      <c r="I4002" s="1" t="s">
        <v>614</v>
      </c>
      <c r="J4002" s="1" t="s">
        <v>615</v>
      </c>
      <c r="K4002" s="1" t="s">
        <v>1599</v>
      </c>
      <c r="L4002" s="1" t="s">
        <v>655</v>
      </c>
      <c r="M4002" s="28" t="s">
        <v>656</v>
      </c>
      <c r="N4002" s="28" t="s">
        <v>1342</v>
      </c>
    </row>
    <row r="4003" spans="1:14">
      <c r="A4003" s="1" t="s">
        <v>1406</v>
      </c>
      <c r="B4003" s="1" t="s">
        <v>658</v>
      </c>
      <c r="C4003" s="230">
        <v>45944.274305555555</v>
      </c>
      <c r="D4003" s="230">
        <v>45944.274305555555</v>
      </c>
      <c r="E4003" s="230">
        <v>45944.338888888888</v>
      </c>
      <c r="F4003" s="300">
        <f t="shared" si="70"/>
        <v>6.4583333332848269E-2</v>
      </c>
      <c r="G4003" s="1" t="s">
        <v>613</v>
      </c>
      <c r="I4003" s="1" t="s">
        <v>614</v>
      </c>
      <c r="J4003" s="1" t="s">
        <v>615</v>
      </c>
      <c r="K4003" s="1" t="s">
        <v>1599</v>
      </c>
      <c r="L4003" s="1" t="s">
        <v>655</v>
      </c>
      <c r="M4003" s="28" t="s">
        <v>656</v>
      </c>
      <c r="N4003" s="28" t="s">
        <v>1342</v>
      </c>
    </row>
    <row r="4004" spans="1:14">
      <c r="A4004" s="1" t="s">
        <v>1406</v>
      </c>
      <c r="B4004" s="1" t="s">
        <v>622</v>
      </c>
      <c r="C4004" s="230">
        <v>45944.274305555555</v>
      </c>
      <c r="D4004" s="230">
        <v>45944.274305555555</v>
      </c>
      <c r="E4004" s="230">
        <v>45944.338888888888</v>
      </c>
      <c r="F4004" s="300">
        <f t="shared" si="70"/>
        <v>6.4583333332848269E-2</v>
      </c>
      <c r="G4004" s="1" t="s">
        <v>613</v>
      </c>
      <c r="I4004" s="1" t="s">
        <v>614</v>
      </c>
      <c r="J4004" s="1" t="s">
        <v>615</v>
      </c>
      <c r="K4004" s="1" t="s">
        <v>1599</v>
      </c>
      <c r="L4004" s="1" t="s">
        <v>655</v>
      </c>
      <c r="M4004" s="28" t="s">
        <v>656</v>
      </c>
      <c r="N4004" s="28" t="s">
        <v>1342</v>
      </c>
    </row>
    <row r="4005" spans="1:14">
      <c r="A4005" s="1" t="s">
        <v>1406</v>
      </c>
      <c r="B4005" s="1" t="s">
        <v>659</v>
      </c>
      <c r="C4005" s="230">
        <v>45944.274305555555</v>
      </c>
      <c r="D4005" s="230">
        <v>45944.274305555555</v>
      </c>
      <c r="E4005" s="230">
        <v>45944.338888888888</v>
      </c>
      <c r="F4005" s="300">
        <f t="shared" si="70"/>
        <v>6.4583333332848269E-2</v>
      </c>
      <c r="G4005" s="1" t="s">
        <v>613</v>
      </c>
      <c r="I4005" s="1" t="s">
        <v>614</v>
      </c>
      <c r="J4005" s="1" t="s">
        <v>615</v>
      </c>
      <c r="K4005" s="1" t="s">
        <v>1599</v>
      </c>
      <c r="L4005" s="1" t="s">
        <v>655</v>
      </c>
      <c r="M4005" s="28" t="s">
        <v>656</v>
      </c>
      <c r="N4005" s="28" t="s">
        <v>1342</v>
      </c>
    </row>
    <row r="4006" spans="1:14">
      <c r="A4006" s="1" t="s">
        <v>1408</v>
      </c>
      <c r="B4006" s="1" t="s">
        <v>651</v>
      </c>
      <c r="C4006" s="230">
        <v>45944.274305555555</v>
      </c>
      <c r="D4006" s="230">
        <v>45944.274305555555</v>
      </c>
      <c r="E4006" s="230">
        <v>45944.338888888888</v>
      </c>
      <c r="F4006" s="300">
        <f t="shared" si="70"/>
        <v>6.4583333332848269E-2</v>
      </c>
      <c r="G4006" s="1" t="s">
        <v>613</v>
      </c>
      <c r="I4006" s="1" t="s">
        <v>614</v>
      </c>
      <c r="J4006" s="1" t="s">
        <v>615</v>
      </c>
      <c r="K4006" s="1" t="s">
        <v>1599</v>
      </c>
      <c r="L4006" s="1" t="s">
        <v>655</v>
      </c>
      <c r="M4006" s="28" t="s">
        <v>656</v>
      </c>
      <c r="N4006" s="28" t="s">
        <v>1342</v>
      </c>
    </row>
    <row r="4007" spans="1:14">
      <c r="A4007" s="1" t="s">
        <v>1408</v>
      </c>
      <c r="B4007" s="1" t="s">
        <v>658</v>
      </c>
      <c r="C4007" s="230">
        <v>45944.274305555555</v>
      </c>
      <c r="D4007" s="230">
        <v>45944.274305555555</v>
      </c>
      <c r="E4007" s="230">
        <v>45944.338888888888</v>
      </c>
      <c r="F4007" s="300">
        <f t="shared" si="70"/>
        <v>6.4583333332848269E-2</v>
      </c>
      <c r="G4007" s="1" t="s">
        <v>613</v>
      </c>
      <c r="I4007" s="1" t="s">
        <v>614</v>
      </c>
      <c r="J4007" s="1" t="s">
        <v>615</v>
      </c>
      <c r="K4007" s="1" t="s">
        <v>1599</v>
      </c>
      <c r="L4007" s="1" t="s">
        <v>655</v>
      </c>
      <c r="M4007" s="28" t="s">
        <v>656</v>
      </c>
      <c r="N4007" s="28" t="s">
        <v>1342</v>
      </c>
    </row>
    <row r="4008" spans="1:14">
      <c r="A4008" s="1" t="s">
        <v>1408</v>
      </c>
      <c r="B4008" s="1" t="s">
        <v>622</v>
      </c>
      <c r="C4008" s="230">
        <v>45944.274305555555</v>
      </c>
      <c r="D4008" s="230">
        <v>45944.274305555555</v>
      </c>
      <c r="E4008" s="230">
        <v>45944.338888888888</v>
      </c>
      <c r="F4008" s="300">
        <f t="shared" si="70"/>
        <v>6.4583333332848269E-2</v>
      </c>
      <c r="G4008" s="1" t="s">
        <v>613</v>
      </c>
      <c r="I4008" s="1" t="s">
        <v>614</v>
      </c>
      <c r="J4008" s="1" t="s">
        <v>615</v>
      </c>
      <c r="K4008" s="1" t="s">
        <v>1599</v>
      </c>
      <c r="L4008" s="1" t="s">
        <v>655</v>
      </c>
      <c r="M4008" s="28" t="s">
        <v>656</v>
      </c>
      <c r="N4008" s="28" t="s">
        <v>1342</v>
      </c>
    </row>
    <row r="4009" spans="1:14">
      <c r="A4009" s="1" t="s">
        <v>1408</v>
      </c>
      <c r="B4009" s="1" t="s">
        <v>659</v>
      </c>
      <c r="C4009" s="230">
        <v>45944.274305555555</v>
      </c>
      <c r="D4009" s="230">
        <v>45944.274305555555</v>
      </c>
      <c r="E4009" s="230">
        <v>45944.338888888888</v>
      </c>
      <c r="F4009" s="300">
        <f t="shared" si="70"/>
        <v>6.4583333332848269E-2</v>
      </c>
      <c r="G4009" s="1" t="s">
        <v>613</v>
      </c>
      <c r="I4009" s="1" t="s">
        <v>614</v>
      </c>
      <c r="J4009" s="1" t="s">
        <v>615</v>
      </c>
      <c r="K4009" s="1" t="s">
        <v>1599</v>
      </c>
      <c r="L4009" s="1" t="s">
        <v>655</v>
      </c>
      <c r="M4009" s="28" t="s">
        <v>656</v>
      </c>
      <c r="N4009" s="28" t="s">
        <v>1342</v>
      </c>
    </row>
    <row r="4010" spans="1:14">
      <c r="A4010" s="1" t="s">
        <v>1409</v>
      </c>
      <c r="B4010" s="1" t="s">
        <v>1410</v>
      </c>
      <c r="C4010" s="230">
        <v>45944.274305555555</v>
      </c>
      <c r="D4010" s="230">
        <v>45944.274305555555</v>
      </c>
      <c r="E4010" s="230">
        <v>45944.338888888888</v>
      </c>
      <c r="F4010" s="300">
        <f t="shared" si="70"/>
        <v>6.4583333332848269E-2</v>
      </c>
      <c r="G4010" s="1" t="s">
        <v>613</v>
      </c>
      <c r="I4010" s="1" t="s">
        <v>614</v>
      </c>
      <c r="J4010" s="1" t="s">
        <v>615</v>
      </c>
      <c r="K4010" s="1" t="s">
        <v>1599</v>
      </c>
      <c r="L4010" s="1" t="s">
        <v>655</v>
      </c>
      <c r="M4010" s="28" t="s">
        <v>656</v>
      </c>
      <c r="N4010" s="28" t="s">
        <v>1342</v>
      </c>
    </row>
    <row r="4011" spans="1:14">
      <c r="A4011" s="1" t="s">
        <v>1409</v>
      </c>
      <c r="B4011" s="1" t="s">
        <v>612</v>
      </c>
      <c r="C4011" s="230">
        <v>45944.274305555555</v>
      </c>
      <c r="D4011" s="230">
        <v>45944.274305555555</v>
      </c>
      <c r="E4011" s="230">
        <v>45944.338888888888</v>
      </c>
      <c r="F4011" s="300">
        <f t="shared" si="70"/>
        <v>6.4583333332848269E-2</v>
      </c>
      <c r="G4011" s="1" t="s">
        <v>613</v>
      </c>
      <c r="I4011" s="1" t="s">
        <v>614</v>
      </c>
      <c r="J4011" s="1" t="s">
        <v>615</v>
      </c>
      <c r="K4011" s="1" t="s">
        <v>1599</v>
      </c>
      <c r="L4011" s="1" t="s">
        <v>655</v>
      </c>
      <c r="M4011" s="28" t="s">
        <v>656</v>
      </c>
      <c r="N4011" s="28" t="s">
        <v>1342</v>
      </c>
    </row>
    <row r="4012" spans="1:14">
      <c r="A4012" s="1" t="s">
        <v>1411</v>
      </c>
      <c r="B4012" s="1" t="s">
        <v>658</v>
      </c>
      <c r="C4012" s="230">
        <v>45944.274305555555</v>
      </c>
      <c r="D4012" s="230">
        <v>45944.274305555555</v>
      </c>
      <c r="E4012" s="230">
        <v>45944.338888888888</v>
      </c>
      <c r="F4012" s="300">
        <f t="shared" si="70"/>
        <v>6.4583333332848269E-2</v>
      </c>
      <c r="G4012" s="1" t="s">
        <v>613</v>
      </c>
      <c r="I4012" s="1" t="s">
        <v>614</v>
      </c>
      <c r="J4012" s="1" t="s">
        <v>615</v>
      </c>
      <c r="K4012" s="1" t="s">
        <v>1599</v>
      </c>
      <c r="L4012" s="1" t="s">
        <v>655</v>
      </c>
      <c r="M4012" s="28" t="s">
        <v>656</v>
      </c>
      <c r="N4012" s="28" t="s">
        <v>1342</v>
      </c>
    </row>
    <row r="4013" spans="1:14">
      <c r="A4013" s="1" t="s">
        <v>1411</v>
      </c>
      <c r="B4013" s="1" t="s">
        <v>651</v>
      </c>
      <c r="C4013" s="230">
        <v>45944.274305555555</v>
      </c>
      <c r="D4013" s="230">
        <v>45944.274305555555</v>
      </c>
      <c r="E4013" s="230">
        <v>45944.338888888888</v>
      </c>
      <c r="F4013" s="300">
        <f t="shared" si="70"/>
        <v>6.4583333332848269E-2</v>
      </c>
      <c r="G4013" s="1" t="s">
        <v>613</v>
      </c>
      <c r="I4013" s="1" t="s">
        <v>614</v>
      </c>
      <c r="J4013" s="1" t="s">
        <v>615</v>
      </c>
      <c r="K4013" s="1" t="s">
        <v>1599</v>
      </c>
      <c r="L4013" s="1" t="s">
        <v>655</v>
      </c>
      <c r="M4013" s="28" t="s">
        <v>656</v>
      </c>
      <c r="N4013" s="28" t="s">
        <v>1342</v>
      </c>
    </row>
    <row r="4014" spans="1:14">
      <c r="A4014" s="1" t="s">
        <v>1411</v>
      </c>
      <c r="B4014" s="1" t="s">
        <v>659</v>
      </c>
      <c r="C4014" s="230">
        <v>45944.274305555555</v>
      </c>
      <c r="D4014" s="230">
        <v>45944.274305555555</v>
      </c>
      <c r="E4014" s="230">
        <v>45944.338888888888</v>
      </c>
      <c r="F4014" s="300">
        <f t="shared" si="70"/>
        <v>6.4583333332848269E-2</v>
      </c>
      <c r="G4014" s="1" t="s">
        <v>613</v>
      </c>
      <c r="I4014" s="1" t="s">
        <v>614</v>
      </c>
      <c r="J4014" s="1" t="s">
        <v>615</v>
      </c>
      <c r="K4014" s="1" t="s">
        <v>1599</v>
      </c>
      <c r="L4014" s="1" t="s">
        <v>655</v>
      </c>
      <c r="M4014" s="28" t="s">
        <v>656</v>
      </c>
      <c r="N4014" s="28" t="s">
        <v>1342</v>
      </c>
    </row>
    <row r="4015" spans="1:14">
      <c r="A4015" s="1" t="s">
        <v>1411</v>
      </c>
      <c r="B4015" s="1" t="s">
        <v>622</v>
      </c>
      <c r="C4015" s="230">
        <v>45944.274305555555</v>
      </c>
      <c r="D4015" s="230">
        <v>45944.274305555555</v>
      </c>
      <c r="E4015" s="230">
        <v>45944.338888888888</v>
      </c>
      <c r="F4015" s="300">
        <f t="shared" si="70"/>
        <v>6.4583333332848269E-2</v>
      </c>
      <c r="G4015" s="1" t="s">
        <v>613</v>
      </c>
      <c r="I4015" s="1" t="s">
        <v>614</v>
      </c>
      <c r="J4015" s="1" t="s">
        <v>615</v>
      </c>
      <c r="K4015" s="1" t="s">
        <v>1599</v>
      </c>
      <c r="L4015" s="1" t="s">
        <v>655</v>
      </c>
      <c r="M4015" s="28" t="s">
        <v>656</v>
      </c>
      <c r="N4015" s="28" t="s">
        <v>1342</v>
      </c>
    </row>
    <row r="4016" spans="1:14">
      <c r="A4016" s="1" t="s">
        <v>1412</v>
      </c>
      <c r="B4016" s="1" t="s">
        <v>659</v>
      </c>
      <c r="C4016" s="230">
        <v>45944.274305555555</v>
      </c>
      <c r="D4016" s="230">
        <v>45944.274305555555</v>
      </c>
      <c r="E4016" s="230">
        <v>45944.338888888888</v>
      </c>
      <c r="F4016" s="300">
        <f t="shared" si="70"/>
        <v>6.4583333332848269E-2</v>
      </c>
      <c r="G4016" s="1" t="s">
        <v>613</v>
      </c>
      <c r="I4016" s="1" t="s">
        <v>614</v>
      </c>
      <c r="J4016" s="1" t="s">
        <v>615</v>
      </c>
      <c r="K4016" s="1" t="s">
        <v>1599</v>
      </c>
      <c r="L4016" s="1" t="s">
        <v>655</v>
      </c>
      <c r="M4016" s="28" t="s">
        <v>656</v>
      </c>
      <c r="N4016" s="28" t="s">
        <v>1342</v>
      </c>
    </row>
    <row r="4017" spans="1:14">
      <c r="A4017" s="1" t="s">
        <v>1412</v>
      </c>
      <c r="B4017" s="1" t="s">
        <v>658</v>
      </c>
      <c r="C4017" s="230">
        <v>45944.274305555555</v>
      </c>
      <c r="D4017" s="230">
        <v>45944.274305555555</v>
      </c>
      <c r="E4017" s="230">
        <v>45944.338888888888</v>
      </c>
      <c r="F4017" s="300">
        <f t="shared" si="70"/>
        <v>6.4583333332848269E-2</v>
      </c>
      <c r="G4017" s="1" t="s">
        <v>613</v>
      </c>
      <c r="I4017" s="1" t="s">
        <v>614</v>
      </c>
      <c r="J4017" s="1" t="s">
        <v>615</v>
      </c>
      <c r="K4017" s="1" t="s">
        <v>1599</v>
      </c>
      <c r="L4017" s="1" t="s">
        <v>655</v>
      </c>
      <c r="M4017" s="28" t="s">
        <v>656</v>
      </c>
      <c r="N4017" s="28" t="s">
        <v>1342</v>
      </c>
    </row>
    <row r="4018" spans="1:14">
      <c r="A4018" s="1" t="s">
        <v>1412</v>
      </c>
      <c r="B4018" s="1" t="s">
        <v>622</v>
      </c>
      <c r="C4018" s="230">
        <v>45944.274305555555</v>
      </c>
      <c r="D4018" s="230">
        <v>45944.274305555555</v>
      </c>
      <c r="E4018" s="230">
        <v>45944.338888888888</v>
      </c>
      <c r="F4018" s="300">
        <f t="shared" si="70"/>
        <v>6.4583333332848269E-2</v>
      </c>
      <c r="G4018" s="1" t="s">
        <v>613</v>
      </c>
      <c r="I4018" s="1" t="s">
        <v>614</v>
      </c>
      <c r="J4018" s="1" t="s">
        <v>615</v>
      </c>
      <c r="K4018" s="1" t="s">
        <v>1599</v>
      </c>
      <c r="L4018" s="1" t="s">
        <v>655</v>
      </c>
      <c r="M4018" s="28" t="s">
        <v>656</v>
      </c>
      <c r="N4018" s="28" t="s">
        <v>1342</v>
      </c>
    </row>
    <row r="4019" spans="1:14">
      <c r="A4019" s="1" t="s">
        <v>1412</v>
      </c>
      <c r="B4019" s="1" t="s">
        <v>651</v>
      </c>
      <c r="C4019" s="230">
        <v>45944.274305555555</v>
      </c>
      <c r="D4019" s="230">
        <v>45944.274305555555</v>
      </c>
      <c r="E4019" s="230">
        <v>45944.338888888888</v>
      </c>
      <c r="F4019" s="300">
        <f t="shared" si="70"/>
        <v>6.4583333332848269E-2</v>
      </c>
      <c r="G4019" s="1" t="s">
        <v>613</v>
      </c>
      <c r="I4019" s="1" t="s">
        <v>614</v>
      </c>
      <c r="J4019" s="1" t="s">
        <v>615</v>
      </c>
      <c r="K4019" s="1" t="s">
        <v>1599</v>
      </c>
      <c r="L4019" s="1" t="s">
        <v>655</v>
      </c>
      <c r="M4019" s="28" t="s">
        <v>656</v>
      </c>
      <c r="N4019" s="28" t="s">
        <v>1342</v>
      </c>
    </row>
    <row r="4020" spans="1:14">
      <c r="A4020" s="225" t="s">
        <v>861</v>
      </c>
      <c r="B4020" s="1" t="s">
        <v>651</v>
      </c>
      <c r="C4020" s="230">
        <v>45944.28125</v>
      </c>
      <c r="D4020" s="230">
        <v>45944.28125</v>
      </c>
      <c r="E4020" s="230">
        <v>45944.326388888891</v>
      </c>
      <c r="F4020" s="300">
        <f t="shared" ref="F4020:F4041" si="71">E4020-D4020</f>
        <v>4.5138888890505768E-2</v>
      </c>
      <c r="G4020" s="1" t="s">
        <v>613</v>
      </c>
      <c r="I4020" s="1" t="s">
        <v>614</v>
      </c>
      <c r="J4020" s="1" t="s">
        <v>615</v>
      </c>
      <c r="K4020" s="1" t="s">
        <v>1600</v>
      </c>
      <c r="L4020" s="1" t="s">
        <v>655</v>
      </c>
      <c r="M4020" s="28" t="s">
        <v>656</v>
      </c>
      <c r="N4020" s="28" t="s">
        <v>1342</v>
      </c>
    </row>
    <row r="4021" spans="1:14">
      <c r="A4021" s="225" t="s">
        <v>861</v>
      </c>
      <c r="B4021" s="1" t="s">
        <v>658</v>
      </c>
      <c r="C4021" s="230">
        <v>45944.28125</v>
      </c>
      <c r="D4021" s="230">
        <v>45944.28125</v>
      </c>
      <c r="E4021" s="230">
        <v>45944.326388888891</v>
      </c>
      <c r="F4021" s="300">
        <f t="shared" si="71"/>
        <v>4.5138888890505768E-2</v>
      </c>
      <c r="G4021" s="1" t="s">
        <v>613</v>
      </c>
      <c r="I4021" s="1" t="s">
        <v>614</v>
      </c>
      <c r="J4021" s="1" t="s">
        <v>615</v>
      </c>
      <c r="K4021" s="1" t="s">
        <v>1600</v>
      </c>
      <c r="L4021" s="1" t="s">
        <v>655</v>
      </c>
      <c r="M4021" s="28" t="s">
        <v>656</v>
      </c>
      <c r="N4021" s="28" t="s">
        <v>1342</v>
      </c>
    </row>
    <row r="4022" spans="1:14">
      <c r="A4022" s="225" t="s">
        <v>860</v>
      </c>
      <c r="B4022" s="1" t="s">
        <v>658</v>
      </c>
      <c r="C4022" s="230">
        <v>45944.28125</v>
      </c>
      <c r="D4022" s="230">
        <v>45944.28125</v>
      </c>
      <c r="E4022" s="230">
        <v>45944.326388888891</v>
      </c>
      <c r="F4022" s="300">
        <f t="shared" si="71"/>
        <v>4.5138888890505768E-2</v>
      </c>
      <c r="G4022" s="1" t="s">
        <v>613</v>
      </c>
      <c r="I4022" s="1" t="s">
        <v>614</v>
      </c>
      <c r="J4022" s="1" t="s">
        <v>615</v>
      </c>
      <c r="K4022" s="1" t="s">
        <v>1600</v>
      </c>
      <c r="L4022" s="1" t="s">
        <v>655</v>
      </c>
      <c r="M4022" s="28" t="s">
        <v>656</v>
      </c>
      <c r="N4022" s="28" t="s">
        <v>1342</v>
      </c>
    </row>
    <row r="4023" spans="1:14">
      <c r="A4023" s="225" t="s">
        <v>860</v>
      </c>
      <c r="B4023" s="1" t="s">
        <v>651</v>
      </c>
      <c r="C4023" s="230">
        <v>45944.28125</v>
      </c>
      <c r="D4023" s="230">
        <v>45944.28125</v>
      </c>
      <c r="E4023" s="230">
        <v>45944.326388888891</v>
      </c>
      <c r="F4023" s="300">
        <f t="shared" si="71"/>
        <v>4.5138888890505768E-2</v>
      </c>
      <c r="G4023" s="1" t="s">
        <v>613</v>
      </c>
      <c r="I4023" s="1" t="s">
        <v>614</v>
      </c>
      <c r="J4023" s="1" t="s">
        <v>615</v>
      </c>
      <c r="K4023" s="1" t="s">
        <v>1600</v>
      </c>
      <c r="L4023" s="1" t="s">
        <v>655</v>
      </c>
      <c r="M4023" s="28" t="s">
        <v>656</v>
      </c>
      <c r="N4023" s="28" t="s">
        <v>1342</v>
      </c>
    </row>
    <row r="4024" spans="1:14">
      <c r="A4024" s="225" t="s">
        <v>860</v>
      </c>
      <c r="B4024" s="1" t="s">
        <v>659</v>
      </c>
      <c r="C4024" s="230">
        <v>45944.28125</v>
      </c>
      <c r="D4024" s="230">
        <v>45944.28125</v>
      </c>
      <c r="E4024" s="230">
        <v>45944.326388888891</v>
      </c>
      <c r="F4024" s="300">
        <f t="shared" si="71"/>
        <v>4.5138888890505768E-2</v>
      </c>
      <c r="G4024" s="1" t="s">
        <v>613</v>
      </c>
      <c r="I4024" s="1" t="s">
        <v>614</v>
      </c>
      <c r="J4024" s="1" t="s">
        <v>615</v>
      </c>
      <c r="K4024" s="1" t="s">
        <v>1600</v>
      </c>
      <c r="L4024" s="1" t="s">
        <v>655</v>
      </c>
      <c r="M4024" s="28" t="s">
        <v>656</v>
      </c>
      <c r="N4024" s="28" t="s">
        <v>1342</v>
      </c>
    </row>
    <row r="4025" spans="1:14">
      <c r="A4025" s="225" t="s">
        <v>860</v>
      </c>
      <c r="B4025" s="1" t="s">
        <v>622</v>
      </c>
      <c r="C4025" s="230">
        <v>45944.28125</v>
      </c>
      <c r="D4025" s="230">
        <v>45944.28125</v>
      </c>
      <c r="E4025" s="230">
        <v>45944.326388888891</v>
      </c>
      <c r="F4025" s="300">
        <f t="shared" si="71"/>
        <v>4.5138888890505768E-2</v>
      </c>
      <c r="G4025" s="1" t="s">
        <v>613</v>
      </c>
      <c r="I4025" s="1" t="s">
        <v>614</v>
      </c>
      <c r="J4025" s="1" t="s">
        <v>615</v>
      </c>
      <c r="K4025" s="1" t="s">
        <v>1600</v>
      </c>
      <c r="L4025" s="1" t="s">
        <v>655</v>
      </c>
      <c r="M4025" s="28" t="s">
        <v>656</v>
      </c>
      <c r="N4025" s="28" t="s">
        <v>1342</v>
      </c>
    </row>
    <row r="4026" spans="1:14">
      <c r="A4026" s="225" t="s">
        <v>855</v>
      </c>
      <c r="B4026" s="1" t="s">
        <v>658</v>
      </c>
      <c r="C4026" s="230">
        <v>45944.28125</v>
      </c>
      <c r="D4026" s="230">
        <v>45944.28125</v>
      </c>
      <c r="E4026" s="230">
        <v>45944.326388888891</v>
      </c>
      <c r="F4026" s="300">
        <f t="shared" si="71"/>
        <v>4.5138888890505768E-2</v>
      </c>
      <c r="G4026" s="1" t="s">
        <v>613</v>
      </c>
      <c r="I4026" s="1" t="s">
        <v>614</v>
      </c>
      <c r="J4026" s="1" t="s">
        <v>615</v>
      </c>
      <c r="K4026" s="1" t="s">
        <v>1600</v>
      </c>
      <c r="L4026" s="1" t="s">
        <v>655</v>
      </c>
      <c r="M4026" s="28" t="s">
        <v>656</v>
      </c>
      <c r="N4026" s="28" t="s">
        <v>1342</v>
      </c>
    </row>
    <row r="4027" spans="1:14">
      <c r="A4027" s="225" t="s">
        <v>855</v>
      </c>
      <c r="B4027" s="1" t="s">
        <v>651</v>
      </c>
      <c r="C4027" s="230">
        <v>45944.28125</v>
      </c>
      <c r="D4027" s="230">
        <v>45944.28125</v>
      </c>
      <c r="E4027" s="230">
        <v>45944.326388888891</v>
      </c>
      <c r="F4027" s="300">
        <f t="shared" si="71"/>
        <v>4.5138888890505768E-2</v>
      </c>
      <c r="G4027" s="1" t="s">
        <v>613</v>
      </c>
      <c r="I4027" s="1" t="s">
        <v>614</v>
      </c>
      <c r="J4027" s="1" t="s">
        <v>615</v>
      </c>
      <c r="K4027" s="1" t="s">
        <v>1600</v>
      </c>
      <c r="L4027" s="1" t="s">
        <v>655</v>
      </c>
      <c r="M4027" s="28" t="s">
        <v>656</v>
      </c>
      <c r="N4027" s="28" t="s">
        <v>1342</v>
      </c>
    </row>
    <row r="4028" spans="1:14">
      <c r="A4028" s="225" t="s">
        <v>855</v>
      </c>
      <c r="B4028" s="1" t="s">
        <v>612</v>
      </c>
      <c r="C4028" s="230">
        <v>45944.28125</v>
      </c>
      <c r="D4028" s="230">
        <v>45944.28125</v>
      </c>
      <c r="E4028" s="230">
        <v>45944.326388888891</v>
      </c>
      <c r="F4028" s="300">
        <f t="shared" si="71"/>
        <v>4.5138888890505768E-2</v>
      </c>
      <c r="G4028" s="1" t="s">
        <v>613</v>
      </c>
      <c r="I4028" s="1" t="s">
        <v>614</v>
      </c>
      <c r="J4028" s="1" t="s">
        <v>615</v>
      </c>
      <c r="K4028" s="1" t="s">
        <v>1600</v>
      </c>
      <c r="L4028" s="1" t="s">
        <v>655</v>
      </c>
      <c r="M4028" s="28" t="s">
        <v>656</v>
      </c>
      <c r="N4028" s="28" t="s">
        <v>1342</v>
      </c>
    </row>
    <row r="4029" spans="1:14">
      <c r="A4029" s="225" t="s">
        <v>823</v>
      </c>
      <c r="B4029" s="123" t="s">
        <v>824</v>
      </c>
      <c r="C4029" s="230">
        <v>45944.284722222219</v>
      </c>
      <c r="D4029" s="230">
        <v>45944.284722222219</v>
      </c>
      <c r="E4029" s="230">
        <v>45944.304166666669</v>
      </c>
      <c r="F4029" s="300">
        <f t="shared" si="71"/>
        <v>1.9444444449618459E-2</v>
      </c>
      <c r="G4029" s="1" t="s">
        <v>613</v>
      </c>
      <c r="I4029" s="1" t="s">
        <v>614</v>
      </c>
      <c r="J4029" s="1" t="s">
        <v>615</v>
      </c>
      <c r="K4029" s="1" t="s">
        <v>1601</v>
      </c>
      <c r="L4029" s="1" t="s">
        <v>655</v>
      </c>
      <c r="M4029" s="28" t="s">
        <v>656</v>
      </c>
      <c r="N4029" s="28" t="s">
        <v>1342</v>
      </c>
    </row>
    <row r="4030" spans="1:14">
      <c r="A4030" s="225" t="s">
        <v>823</v>
      </c>
      <c r="B4030" s="123" t="s">
        <v>827</v>
      </c>
      <c r="C4030" s="230">
        <v>45944.284722222219</v>
      </c>
      <c r="D4030" s="230">
        <v>45944.284722222219</v>
      </c>
      <c r="E4030" s="230">
        <v>45944.304166666669</v>
      </c>
      <c r="F4030" s="300">
        <f t="shared" si="71"/>
        <v>1.9444444449618459E-2</v>
      </c>
      <c r="G4030" s="1" t="s">
        <v>613</v>
      </c>
      <c r="I4030" s="1" t="s">
        <v>614</v>
      </c>
      <c r="J4030" s="1" t="s">
        <v>615</v>
      </c>
      <c r="K4030" s="1" t="s">
        <v>1601</v>
      </c>
      <c r="L4030" s="1" t="s">
        <v>655</v>
      </c>
      <c r="M4030" s="28" t="s">
        <v>656</v>
      </c>
      <c r="N4030" s="28" t="s">
        <v>1342</v>
      </c>
    </row>
    <row r="4031" spans="1:14">
      <c r="A4031" s="225" t="s">
        <v>823</v>
      </c>
      <c r="B4031" s="123" t="s">
        <v>828</v>
      </c>
      <c r="C4031" s="230">
        <v>45944.284722222219</v>
      </c>
      <c r="D4031" s="230">
        <v>45944.284722222219</v>
      </c>
      <c r="E4031" s="230">
        <v>45944.304166666669</v>
      </c>
      <c r="F4031" s="300">
        <f t="shared" si="71"/>
        <v>1.9444444449618459E-2</v>
      </c>
      <c r="G4031" s="1" t="s">
        <v>613</v>
      </c>
      <c r="I4031" s="1" t="s">
        <v>614</v>
      </c>
      <c r="J4031" s="1" t="s">
        <v>615</v>
      </c>
      <c r="K4031" s="1" t="s">
        <v>1601</v>
      </c>
      <c r="L4031" s="1" t="s">
        <v>655</v>
      </c>
      <c r="M4031" s="28" t="s">
        <v>656</v>
      </c>
      <c r="N4031" s="28" t="s">
        <v>1342</v>
      </c>
    </row>
    <row r="4032" spans="1:14">
      <c r="A4032" s="225" t="s">
        <v>823</v>
      </c>
      <c r="B4032" s="123" t="s">
        <v>829</v>
      </c>
      <c r="C4032" s="230">
        <v>45944.284722222219</v>
      </c>
      <c r="D4032" s="230">
        <v>45944.284722222219</v>
      </c>
      <c r="E4032" s="230">
        <v>45944.304166666669</v>
      </c>
      <c r="F4032" s="300">
        <f t="shared" si="71"/>
        <v>1.9444444449618459E-2</v>
      </c>
      <c r="G4032" s="1" t="s">
        <v>613</v>
      </c>
      <c r="I4032" s="1" t="s">
        <v>614</v>
      </c>
      <c r="J4032" s="1" t="s">
        <v>615</v>
      </c>
      <c r="K4032" s="1" t="s">
        <v>1601</v>
      </c>
      <c r="L4032" s="1" t="s">
        <v>655</v>
      </c>
      <c r="M4032" s="28" t="s">
        <v>656</v>
      </c>
      <c r="N4032" s="28" t="s">
        <v>1342</v>
      </c>
    </row>
    <row r="4033" spans="1:14">
      <c r="A4033" s="225" t="s">
        <v>823</v>
      </c>
      <c r="B4033" s="123" t="s">
        <v>830</v>
      </c>
      <c r="C4033" s="230">
        <v>45944.284722222219</v>
      </c>
      <c r="D4033" s="230">
        <v>45944.284722222219</v>
      </c>
      <c r="E4033" s="230">
        <v>45944.304166666669</v>
      </c>
      <c r="F4033" s="300">
        <f t="shared" si="71"/>
        <v>1.9444444449618459E-2</v>
      </c>
      <c r="G4033" s="1" t="s">
        <v>613</v>
      </c>
      <c r="I4033" s="1" t="s">
        <v>614</v>
      </c>
      <c r="J4033" s="1" t="s">
        <v>615</v>
      </c>
      <c r="K4033" s="1" t="s">
        <v>1601</v>
      </c>
      <c r="L4033" s="1" t="s">
        <v>655</v>
      </c>
      <c r="M4033" s="28" t="s">
        <v>656</v>
      </c>
      <c r="N4033" s="28" t="s">
        <v>1342</v>
      </c>
    </row>
    <row r="4034" spans="1:14">
      <c r="A4034" s="1" t="s">
        <v>831</v>
      </c>
      <c r="B4034" s="1" t="s">
        <v>832</v>
      </c>
      <c r="C4034" s="230">
        <v>45944.284722222219</v>
      </c>
      <c r="D4034" s="230">
        <v>45944.284722222219</v>
      </c>
      <c r="E4034" s="230">
        <v>45944.304166666669</v>
      </c>
      <c r="F4034" s="300">
        <f t="shared" si="71"/>
        <v>1.9444444449618459E-2</v>
      </c>
      <c r="G4034" s="1" t="s">
        <v>613</v>
      </c>
      <c r="I4034" s="1" t="s">
        <v>614</v>
      </c>
      <c r="J4034" s="1" t="s">
        <v>615</v>
      </c>
      <c r="K4034" s="1" t="s">
        <v>1601</v>
      </c>
      <c r="L4034" s="1" t="s">
        <v>655</v>
      </c>
      <c r="M4034" s="28" t="s">
        <v>656</v>
      </c>
      <c r="N4034" s="28" t="s">
        <v>1342</v>
      </c>
    </row>
    <row r="4035" spans="1:14">
      <c r="A4035" s="1" t="s">
        <v>831</v>
      </c>
      <c r="B4035" s="1" t="s">
        <v>833</v>
      </c>
      <c r="C4035" s="230">
        <v>45944.284722222219</v>
      </c>
      <c r="D4035" s="230">
        <v>45944.284722222219</v>
      </c>
      <c r="E4035" s="230">
        <v>45944.304166666669</v>
      </c>
      <c r="F4035" s="300">
        <f t="shared" si="71"/>
        <v>1.9444444449618459E-2</v>
      </c>
      <c r="G4035" s="1" t="s">
        <v>613</v>
      </c>
      <c r="I4035" s="1" t="s">
        <v>614</v>
      </c>
      <c r="J4035" s="1" t="s">
        <v>615</v>
      </c>
      <c r="K4035" s="1" t="s">
        <v>1601</v>
      </c>
      <c r="L4035" s="1" t="s">
        <v>655</v>
      </c>
      <c r="M4035" s="28" t="s">
        <v>656</v>
      </c>
      <c r="N4035" s="28" t="s">
        <v>1342</v>
      </c>
    </row>
    <row r="4036" spans="1:14">
      <c r="A4036" s="1" t="s">
        <v>831</v>
      </c>
      <c r="B4036" s="1" t="s">
        <v>834</v>
      </c>
      <c r="C4036" s="230">
        <v>45944.284722222219</v>
      </c>
      <c r="D4036" s="230">
        <v>45944.284722222219</v>
      </c>
      <c r="E4036" s="230">
        <v>45944.304166666669</v>
      </c>
      <c r="F4036" s="300">
        <f t="shared" si="71"/>
        <v>1.9444444449618459E-2</v>
      </c>
      <c r="G4036" s="1" t="s">
        <v>613</v>
      </c>
      <c r="I4036" s="1" t="s">
        <v>614</v>
      </c>
      <c r="J4036" s="1" t="s">
        <v>615</v>
      </c>
      <c r="K4036" s="1" t="s">
        <v>1601</v>
      </c>
      <c r="L4036" s="1" t="s">
        <v>655</v>
      </c>
      <c r="M4036" s="28" t="s">
        <v>656</v>
      </c>
      <c r="N4036" s="28" t="s">
        <v>1342</v>
      </c>
    </row>
    <row r="4037" spans="1:14">
      <c r="A4037" s="1" t="s">
        <v>831</v>
      </c>
      <c r="B4037" s="1" t="s">
        <v>835</v>
      </c>
      <c r="C4037" s="230">
        <v>45944.284722222219</v>
      </c>
      <c r="D4037" s="230">
        <v>45944.284722222219</v>
      </c>
      <c r="E4037" s="230">
        <v>45944.304166666669</v>
      </c>
      <c r="F4037" s="300">
        <f t="shared" si="71"/>
        <v>1.9444444449618459E-2</v>
      </c>
      <c r="G4037" s="1" t="s">
        <v>613</v>
      </c>
      <c r="I4037" s="1" t="s">
        <v>614</v>
      </c>
      <c r="J4037" s="1" t="s">
        <v>615</v>
      </c>
      <c r="K4037" s="1" t="s">
        <v>1601</v>
      </c>
      <c r="L4037" s="1" t="s">
        <v>655</v>
      </c>
      <c r="M4037" s="28" t="s">
        <v>656</v>
      </c>
      <c r="N4037" s="28" t="s">
        <v>1342</v>
      </c>
    </row>
    <row r="4038" spans="1:14">
      <c r="A4038" s="1" t="s">
        <v>831</v>
      </c>
      <c r="B4038" s="1" t="s">
        <v>836</v>
      </c>
      <c r="C4038" s="230">
        <v>45944.284722222219</v>
      </c>
      <c r="D4038" s="230">
        <v>45944.284722222219</v>
      </c>
      <c r="E4038" s="230">
        <v>45944.304166666669</v>
      </c>
      <c r="F4038" s="300">
        <f t="shared" si="71"/>
        <v>1.9444444449618459E-2</v>
      </c>
      <c r="G4038" s="1" t="s">
        <v>613</v>
      </c>
      <c r="I4038" s="1" t="s">
        <v>614</v>
      </c>
      <c r="J4038" s="1" t="s">
        <v>615</v>
      </c>
      <c r="K4038" s="1" t="s">
        <v>1601</v>
      </c>
      <c r="L4038" s="1" t="s">
        <v>655</v>
      </c>
      <c r="M4038" s="28" t="s">
        <v>656</v>
      </c>
      <c r="N4038" s="28" t="s">
        <v>1342</v>
      </c>
    </row>
    <row r="4039" spans="1:14">
      <c r="A4039" s="225" t="s">
        <v>837</v>
      </c>
      <c r="B4039" s="102" t="s">
        <v>838</v>
      </c>
      <c r="C4039" s="230">
        <v>45944.284722222219</v>
      </c>
      <c r="D4039" s="230">
        <v>45944.284722222219</v>
      </c>
      <c r="E4039" s="230">
        <v>45944.304166666669</v>
      </c>
      <c r="F4039" s="300">
        <f t="shared" si="71"/>
        <v>1.9444444449618459E-2</v>
      </c>
      <c r="G4039" s="1" t="s">
        <v>613</v>
      </c>
      <c r="I4039" s="1" t="s">
        <v>614</v>
      </c>
      <c r="J4039" s="1" t="s">
        <v>615</v>
      </c>
      <c r="K4039" s="1" t="s">
        <v>1601</v>
      </c>
      <c r="L4039" s="1" t="s">
        <v>655</v>
      </c>
      <c r="M4039" s="28" t="s">
        <v>656</v>
      </c>
      <c r="N4039" s="28" t="s">
        <v>1342</v>
      </c>
    </row>
    <row r="4040" spans="1:14">
      <c r="A4040" s="225" t="s">
        <v>837</v>
      </c>
      <c r="B4040" s="102" t="s">
        <v>839</v>
      </c>
      <c r="C4040" s="230">
        <v>45944.284722222219</v>
      </c>
      <c r="D4040" s="230">
        <v>45944.284722222219</v>
      </c>
      <c r="E4040" s="230">
        <v>45944.304166666669</v>
      </c>
      <c r="F4040" s="300">
        <f t="shared" si="71"/>
        <v>1.9444444449618459E-2</v>
      </c>
      <c r="G4040" s="1" t="s">
        <v>613</v>
      </c>
      <c r="I4040" s="1" t="s">
        <v>614</v>
      </c>
      <c r="J4040" s="1" t="s">
        <v>615</v>
      </c>
      <c r="K4040" s="1" t="s">
        <v>1601</v>
      </c>
      <c r="L4040" s="1" t="s">
        <v>655</v>
      </c>
      <c r="M4040" s="28" t="s">
        <v>656</v>
      </c>
      <c r="N4040" s="28" t="s">
        <v>1342</v>
      </c>
    </row>
    <row r="4041" spans="1:14">
      <c r="A4041" s="225" t="s">
        <v>837</v>
      </c>
      <c r="B4041" s="102" t="s">
        <v>840</v>
      </c>
      <c r="C4041" s="230">
        <v>45944.284722222219</v>
      </c>
      <c r="D4041" s="230">
        <v>45944.284722222219</v>
      </c>
      <c r="E4041" s="230">
        <v>45944.304166666669</v>
      </c>
      <c r="F4041" s="300">
        <f t="shared" si="71"/>
        <v>1.9444444449618459E-2</v>
      </c>
      <c r="G4041" s="1" t="s">
        <v>613</v>
      </c>
      <c r="I4041" s="1" t="s">
        <v>614</v>
      </c>
      <c r="J4041" s="1" t="s">
        <v>615</v>
      </c>
      <c r="K4041" s="1" t="s">
        <v>1601</v>
      </c>
      <c r="L4041" s="1" t="s">
        <v>655</v>
      </c>
      <c r="M4041" s="28" t="s">
        <v>656</v>
      </c>
      <c r="N4041" s="28" t="s">
        <v>1342</v>
      </c>
    </row>
    <row r="4042" spans="1:14">
      <c r="A4042" s="1" t="s">
        <v>768</v>
      </c>
      <c r="B4042" s="1" t="s">
        <v>802</v>
      </c>
      <c r="C4042" s="230">
        <v>45944.375</v>
      </c>
      <c r="D4042" s="230">
        <v>45944.375</v>
      </c>
      <c r="E4042" s="230">
        <v>45944.486111111109</v>
      </c>
      <c r="F4042" s="300">
        <f>E4042-D4042</f>
        <v>0.11111111110949423</v>
      </c>
      <c r="G4042" s="1" t="s">
        <v>708</v>
      </c>
      <c r="I4042" s="1" t="s">
        <v>598</v>
      </c>
      <c r="J4042" s="1" t="s">
        <v>598</v>
      </c>
      <c r="K4042" s="1" t="s">
        <v>1422</v>
      </c>
      <c r="L4042" s="1" t="s">
        <v>627</v>
      </c>
      <c r="M4042" s="28" t="s">
        <v>710</v>
      </c>
      <c r="N4042" s="28" t="s">
        <v>1270</v>
      </c>
    </row>
    <row r="4043" spans="1:14">
      <c r="A4043" s="1" t="s">
        <v>768</v>
      </c>
      <c r="B4043" s="1" t="s">
        <v>803</v>
      </c>
      <c r="C4043" s="230">
        <v>45944.375</v>
      </c>
      <c r="D4043" s="230">
        <v>45944.375</v>
      </c>
      <c r="E4043" s="230">
        <v>45944.486111111109</v>
      </c>
      <c r="F4043" s="300">
        <f>E4043-D4043</f>
        <v>0.11111111110949423</v>
      </c>
      <c r="G4043" s="1" t="s">
        <v>708</v>
      </c>
      <c r="I4043" s="1" t="s">
        <v>598</v>
      </c>
      <c r="J4043" s="1" t="s">
        <v>598</v>
      </c>
      <c r="K4043" s="1" t="s">
        <v>1422</v>
      </c>
      <c r="L4043" s="1" t="s">
        <v>627</v>
      </c>
      <c r="M4043" s="28" t="s">
        <v>710</v>
      </c>
      <c r="N4043" s="28" t="s">
        <v>1270</v>
      </c>
    </row>
    <row r="4044" spans="1:14">
      <c r="A4044" s="1" t="s">
        <v>768</v>
      </c>
      <c r="B4044" s="1" t="s">
        <v>804</v>
      </c>
      <c r="C4044" s="230">
        <v>45944.375</v>
      </c>
      <c r="D4044" s="230">
        <v>45944.375</v>
      </c>
      <c r="E4044" s="230">
        <v>45944.486111111109</v>
      </c>
      <c r="F4044" s="300">
        <f>E4044-D4044</f>
        <v>0.11111111110949423</v>
      </c>
      <c r="G4044" s="1" t="s">
        <v>708</v>
      </c>
      <c r="I4044" s="1" t="s">
        <v>598</v>
      </c>
      <c r="J4044" s="1" t="s">
        <v>598</v>
      </c>
      <c r="K4044" s="1" t="s">
        <v>1422</v>
      </c>
      <c r="L4044" s="1" t="s">
        <v>627</v>
      </c>
      <c r="M4044" s="28" t="s">
        <v>710</v>
      </c>
      <c r="N4044" s="28" t="s">
        <v>1270</v>
      </c>
    </row>
    <row r="4045" spans="1:14">
      <c r="A4045" s="1" t="s">
        <v>768</v>
      </c>
      <c r="B4045" s="1" t="s">
        <v>787</v>
      </c>
      <c r="C4045" s="230">
        <v>45944.402777777781</v>
      </c>
      <c r="D4045" s="230">
        <v>45944.402777777781</v>
      </c>
      <c r="E4045" s="230">
        <v>45944.4375</v>
      </c>
      <c r="F4045" s="300">
        <f t="shared" ref="F4045:F4050" si="72">E4045-D4045</f>
        <v>3.4722222218988463E-2</v>
      </c>
      <c r="G4045" s="1" t="s">
        <v>708</v>
      </c>
      <c r="I4045" s="1" t="s">
        <v>598</v>
      </c>
      <c r="J4045" s="1" t="s">
        <v>598</v>
      </c>
      <c r="K4045" s="1" t="s">
        <v>1602</v>
      </c>
      <c r="L4045" s="1" t="s">
        <v>627</v>
      </c>
      <c r="M4045" s="28" t="s">
        <v>710</v>
      </c>
      <c r="N4045" s="28" t="s">
        <v>1603</v>
      </c>
    </row>
    <row r="4046" spans="1:14">
      <c r="A4046" s="1" t="s">
        <v>768</v>
      </c>
      <c r="B4046" s="1" t="s">
        <v>788</v>
      </c>
      <c r="C4046" s="230">
        <v>45944.402777777781</v>
      </c>
      <c r="D4046" s="230">
        <v>45944.402777777781</v>
      </c>
      <c r="E4046" s="230">
        <v>45944.4375</v>
      </c>
      <c r="F4046" s="300">
        <f t="shared" si="72"/>
        <v>3.4722222218988463E-2</v>
      </c>
      <c r="G4046" s="1" t="s">
        <v>708</v>
      </c>
      <c r="I4046" s="1" t="s">
        <v>598</v>
      </c>
      <c r="J4046" s="1" t="s">
        <v>598</v>
      </c>
      <c r="K4046" s="1" t="s">
        <v>1602</v>
      </c>
      <c r="L4046" s="1" t="s">
        <v>627</v>
      </c>
      <c r="M4046" s="28" t="s">
        <v>710</v>
      </c>
      <c r="N4046" s="28" t="s">
        <v>1603</v>
      </c>
    </row>
    <row r="4047" spans="1:14">
      <c r="A4047" s="1" t="s">
        <v>768</v>
      </c>
      <c r="B4047" s="1" t="s">
        <v>789</v>
      </c>
      <c r="C4047" s="230">
        <v>45944.402777777781</v>
      </c>
      <c r="D4047" s="230">
        <v>45944.402777777781</v>
      </c>
      <c r="E4047" s="230">
        <v>45944.4375</v>
      </c>
      <c r="F4047" s="300">
        <f t="shared" si="72"/>
        <v>3.4722222218988463E-2</v>
      </c>
      <c r="G4047" s="1" t="s">
        <v>708</v>
      </c>
      <c r="I4047" s="1" t="s">
        <v>598</v>
      </c>
      <c r="J4047" s="1" t="s">
        <v>598</v>
      </c>
      <c r="K4047" s="1" t="s">
        <v>1602</v>
      </c>
      <c r="L4047" s="1" t="s">
        <v>627</v>
      </c>
      <c r="M4047" s="28" t="s">
        <v>710</v>
      </c>
      <c r="N4047" s="28" t="s">
        <v>1603</v>
      </c>
    </row>
    <row r="4048" spans="1:14">
      <c r="A4048" s="1" t="s">
        <v>768</v>
      </c>
      <c r="B4048" s="1" t="s">
        <v>790</v>
      </c>
      <c r="C4048" s="230">
        <v>45944.402777777781</v>
      </c>
      <c r="D4048" s="230">
        <v>45944.402777777781</v>
      </c>
      <c r="E4048" s="230">
        <v>45944.4375</v>
      </c>
      <c r="F4048" s="300">
        <f t="shared" si="72"/>
        <v>3.4722222218988463E-2</v>
      </c>
      <c r="G4048" s="1" t="s">
        <v>708</v>
      </c>
      <c r="I4048" s="1" t="s">
        <v>598</v>
      </c>
      <c r="J4048" s="1" t="s">
        <v>598</v>
      </c>
      <c r="K4048" s="1" t="s">
        <v>1602</v>
      </c>
      <c r="L4048" s="1" t="s">
        <v>627</v>
      </c>
      <c r="M4048" s="28" t="s">
        <v>710</v>
      </c>
      <c r="N4048" s="28" t="s">
        <v>1603</v>
      </c>
    </row>
    <row r="4049" spans="1:14">
      <c r="A4049" s="1" t="s">
        <v>768</v>
      </c>
      <c r="B4049" s="1" t="s">
        <v>791</v>
      </c>
      <c r="C4049" s="230">
        <v>45944.402777777781</v>
      </c>
      <c r="D4049" s="230">
        <v>45944.402777777781</v>
      </c>
      <c r="E4049" s="230">
        <v>45944.4375</v>
      </c>
      <c r="F4049" s="300">
        <f t="shared" si="72"/>
        <v>3.4722222218988463E-2</v>
      </c>
      <c r="G4049" s="1" t="s">
        <v>708</v>
      </c>
      <c r="I4049" s="1" t="s">
        <v>598</v>
      </c>
      <c r="J4049" s="1" t="s">
        <v>598</v>
      </c>
      <c r="K4049" s="1" t="s">
        <v>1602</v>
      </c>
      <c r="L4049" s="1" t="s">
        <v>627</v>
      </c>
      <c r="M4049" s="28" t="s">
        <v>710</v>
      </c>
      <c r="N4049" s="28" t="s">
        <v>1603</v>
      </c>
    </row>
    <row r="4050" spans="1:14">
      <c r="A4050" s="1" t="s">
        <v>768</v>
      </c>
      <c r="B4050" s="1" t="s">
        <v>792</v>
      </c>
      <c r="C4050" s="230">
        <v>45944.402777777781</v>
      </c>
      <c r="D4050" s="230">
        <v>45944.402777777781</v>
      </c>
      <c r="E4050" s="230">
        <v>45944.4375</v>
      </c>
      <c r="F4050" s="300">
        <f t="shared" si="72"/>
        <v>3.4722222218988463E-2</v>
      </c>
      <c r="G4050" s="1" t="s">
        <v>708</v>
      </c>
      <c r="I4050" s="1" t="s">
        <v>598</v>
      </c>
      <c r="J4050" s="1" t="s">
        <v>598</v>
      </c>
      <c r="K4050" s="1" t="s">
        <v>1602</v>
      </c>
      <c r="L4050" s="1" t="s">
        <v>627</v>
      </c>
      <c r="M4050" s="28" t="s">
        <v>710</v>
      </c>
      <c r="N4050" s="28" t="s">
        <v>1603</v>
      </c>
    </row>
    <row r="4051" spans="1:14">
      <c r="A4051" s="1" t="s">
        <v>768</v>
      </c>
      <c r="B4051" s="1" t="s">
        <v>793</v>
      </c>
      <c r="C4051" s="230">
        <v>45944.4375</v>
      </c>
      <c r="D4051" s="230">
        <v>45944.4375</v>
      </c>
      <c r="E4051" s="230">
        <v>45944.458333333336</v>
      </c>
      <c r="F4051" s="300">
        <f t="shared" ref="F4051:F4059" si="73">E4051-D4051</f>
        <v>2.0833333335758653E-2</v>
      </c>
      <c r="G4051" s="1" t="s">
        <v>708</v>
      </c>
      <c r="I4051" s="1" t="s">
        <v>598</v>
      </c>
      <c r="J4051" s="1" t="s">
        <v>598</v>
      </c>
      <c r="K4051" s="1" t="s">
        <v>1602</v>
      </c>
      <c r="L4051" s="1" t="s">
        <v>627</v>
      </c>
      <c r="M4051" s="28" t="s">
        <v>710</v>
      </c>
      <c r="N4051" s="28" t="s">
        <v>1603</v>
      </c>
    </row>
    <row r="4052" spans="1:14">
      <c r="A4052" s="1" t="s">
        <v>768</v>
      </c>
      <c r="B4052" s="1" t="s">
        <v>794</v>
      </c>
      <c r="C4052" s="230">
        <v>45944.4375</v>
      </c>
      <c r="D4052" s="230">
        <v>45944.4375</v>
      </c>
      <c r="E4052" s="230">
        <v>45944.458333333336</v>
      </c>
      <c r="F4052" s="300">
        <f t="shared" si="73"/>
        <v>2.0833333335758653E-2</v>
      </c>
      <c r="G4052" s="1" t="s">
        <v>708</v>
      </c>
      <c r="I4052" s="1" t="s">
        <v>598</v>
      </c>
      <c r="J4052" s="1" t="s">
        <v>598</v>
      </c>
      <c r="K4052" s="1" t="s">
        <v>1602</v>
      </c>
      <c r="L4052" s="1" t="s">
        <v>627</v>
      </c>
      <c r="M4052" s="28" t="s">
        <v>710</v>
      </c>
      <c r="N4052" s="28" t="s">
        <v>1603</v>
      </c>
    </row>
    <row r="4053" spans="1:14">
      <c r="A4053" s="1" t="s">
        <v>768</v>
      </c>
      <c r="B4053" s="1" t="s">
        <v>795</v>
      </c>
      <c r="C4053" s="230">
        <v>45944.4375</v>
      </c>
      <c r="D4053" s="230">
        <v>45944.4375</v>
      </c>
      <c r="E4053" s="230">
        <v>45944.458333333336</v>
      </c>
      <c r="F4053" s="300">
        <f t="shared" si="73"/>
        <v>2.0833333335758653E-2</v>
      </c>
      <c r="G4053" s="1" t="s">
        <v>708</v>
      </c>
      <c r="I4053" s="1" t="s">
        <v>598</v>
      </c>
      <c r="J4053" s="1" t="s">
        <v>598</v>
      </c>
      <c r="K4053" s="1" t="s">
        <v>1602</v>
      </c>
      <c r="L4053" s="1" t="s">
        <v>627</v>
      </c>
      <c r="M4053" s="28" t="s">
        <v>710</v>
      </c>
      <c r="N4053" s="28" t="s">
        <v>1603</v>
      </c>
    </row>
    <row r="4054" spans="1:14">
      <c r="A4054" s="1" t="s">
        <v>768</v>
      </c>
      <c r="B4054" s="1" t="s">
        <v>796</v>
      </c>
      <c r="C4054" s="230">
        <v>45944.4375</v>
      </c>
      <c r="D4054" s="230">
        <v>45944.4375</v>
      </c>
      <c r="E4054" s="230">
        <v>45944.458333333336</v>
      </c>
      <c r="F4054" s="300">
        <f t="shared" si="73"/>
        <v>2.0833333335758653E-2</v>
      </c>
      <c r="G4054" s="1" t="s">
        <v>708</v>
      </c>
      <c r="I4054" s="1" t="s">
        <v>598</v>
      </c>
      <c r="J4054" s="1" t="s">
        <v>598</v>
      </c>
      <c r="K4054" s="1" t="s">
        <v>1602</v>
      </c>
      <c r="L4054" s="1" t="s">
        <v>627</v>
      </c>
      <c r="M4054" s="28" t="s">
        <v>710</v>
      </c>
      <c r="N4054" s="28" t="s">
        <v>1603</v>
      </c>
    </row>
    <row r="4055" spans="1:14">
      <c r="A4055" s="1" t="s">
        <v>768</v>
      </c>
      <c r="B4055" s="1" t="s">
        <v>797</v>
      </c>
      <c r="C4055" s="230">
        <v>45944.4375</v>
      </c>
      <c r="D4055" s="230">
        <v>45944.4375</v>
      </c>
      <c r="E4055" s="230">
        <v>45944.458333333336</v>
      </c>
      <c r="F4055" s="300">
        <f t="shared" si="73"/>
        <v>2.0833333335758653E-2</v>
      </c>
      <c r="G4055" s="1" t="s">
        <v>708</v>
      </c>
      <c r="I4055" s="1" t="s">
        <v>598</v>
      </c>
      <c r="J4055" s="1" t="s">
        <v>598</v>
      </c>
      <c r="K4055" s="1" t="s">
        <v>1602</v>
      </c>
      <c r="L4055" s="1" t="s">
        <v>627</v>
      </c>
      <c r="M4055" s="28" t="s">
        <v>710</v>
      </c>
      <c r="N4055" s="28" t="s">
        <v>1603</v>
      </c>
    </row>
    <row r="4056" spans="1:14">
      <c r="A4056" s="1" t="s">
        <v>768</v>
      </c>
      <c r="B4056" s="1" t="s">
        <v>798</v>
      </c>
      <c r="C4056" s="230">
        <v>45944.4375</v>
      </c>
      <c r="D4056" s="230">
        <v>45944.4375</v>
      </c>
      <c r="E4056" s="230">
        <v>45944.458333333336</v>
      </c>
      <c r="F4056" s="300">
        <f t="shared" si="73"/>
        <v>2.0833333335758653E-2</v>
      </c>
      <c r="G4056" s="1" t="s">
        <v>708</v>
      </c>
      <c r="I4056" s="1" t="s">
        <v>598</v>
      </c>
      <c r="J4056" s="1" t="s">
        <v>598</v>
      </c>
      <c r="K4056" s="1" t="s">
        <v>1602</v>
      </c>
      <c r="L4056" s="1" t="s">
        <v>627</v>
      </c>
      <c r="M4056" s="28" t="s">
        <v>710</v>
      </c>
      <c r="N4056" s="28" t="s">
        <v>1603</v>
      </c>
    </row>
    <row r="4057" spans="1:14">
      <c r="A4057" s="1" t="s">
        <v>768</v>
      </c>
      <c r="B4057" s="1" t="s">
        <v>799</v>
      </c>
      <c r="C4057" s="230">
        <v>45944.458333333336</v>
      </c>
      <c r="D4057" s="230">
        <v>45944.458333333336</v>
      </c>
      <c r="E4057" s="230">
        <v>45944.486111111109</v>
      </c>
      <c r="F4057" s="300">
        <f t="shared" si="73"/>
        <v>2.7777777773735579E-2</v>
      </c>
      <c r="G4057" s="1" t="s">
        <v>708</v>
      </c>
      <c r="I4057" s="1" t="s">
        <v>598</v>
      </c>
      <c r="J4057" s="1" t="s">
        <v>598</v>
      </c>
      <c r="K4057" s="1" t="s">
        <v>1602</v>
      </c>
      <c r="L4057" s="1" t="s">
        <v>627</v>
      </c>
      <c r="M4057" s="28" t="s">
        <v>710</v>
      </c>
      <c r="N4057" s="28" t="s">
        <v>1603</v>
      </c>
    </row>
    <row r="4058" spans="1:14">
      <c r="A4058" s="1" t="s">
        <v>768</v>
      </c>
      <c r="B4058" s="1" t="s">
        <v>800</v>
      </c>
      <c r="C4058" s="230">
        <v>45944.458333333336</v>
      </c>
      <c r="D4058" s="230">
        <v>45944.458333333336</v>
      </c>
      <c r="E4058" s="230">
        <v>45944.486111111109</v>
      </c>
      <c r="F4058" s="300">
        <f t="shared" si="73"/>
        <v>2.7777777773735579E-2</v>
      </c>
      <c r="G4058" s="1" t="s">
        <v>708</v>
      </c>
      <c r="I4058" s="1" t="s">
        <v>598</v>
      </c>
      <c r="J4058" s="1" t="s">
        <v>598</v>
      </c>
      <c r="K4058" s="1" t="s">
        <v>1602</v>
      </c>
      <c r="L4058" s="1" t="s">
        <v>627</v>
      </c>
      <c r="M4058" s="28" t="s">
        <v>710</v>
      </c>
      <c r="N4058" s="28" t="s">
        <v>1603</v>
      </c>
    </row>
    <row r="4059" spans="1:14">
      <c r="A4059" s="1" t="s">
        <v>768</v>
      </c>
      <c r="B4059" s="1" t="s">
        <v>801</v>
      </c>
      <c r="C4059" s="230">
        <v>45944.458333333336</v>
      </c>
      <c r="D4059" s="230">
        <v>45944.458333333336</v>
      </c>
      <c r="E4059" s="230">
        <v>45944.486111111109</v>
      </c>
      <c r="F4059" s="300">
        <f t="shared" si="73"/>
        <v>2.7777777773735579E-2</v>
      </c>
      <c r="G4059" s="1" t="s">
        <v>708</v>
      </c>
      <c r="I4059" s="1" t="s">
        <v>598</v>
      </c>
      <c r="J4059" s="1" t="s">
        <v>598</v>
      </c>
      <c r="K4059" s="1" t="s">
        <v>1602</v>
      </c>
      <c r="L4059" s="1" t="s">
        <v>627</v>
      </c>
      <c r="M4059" s="28" t="s">
        <v>710</v>
      </c>
      <c r="N4059" s="28" t="s">
        <v>1603</v>
      </c>
    </row>
    <row r="4060" spans="1:14">
      <c r="A4060" s="1" t="s">
        <v>768</v>
      </c>
      <c r="B4060" s="1" t="s">
        <v>802</v>
      </c>
      <c r="C4060" s="230">
        <v>45944.486111111109</v>
      </c>
      <c r="D4060" s="230">
        <v>45944.486111111109</v>
      </c>
      <c r="E4060" s="230">
        <v>45944.506944444445</v>
      </c>
      <c r="F4060" s="300">
        <f t="shared" ref="F4060:F4062" si="74">E4060-D4060</f>
        <v>2.0833333335758653E-2</v>
      </c>
      <c r="G4060" s="1" t="s">
        <v>708</v>
      </c>
      <c r="I4060" s="1" t="s">
        <v>598</v>
      </c>
      <c r="J4060" s="1" t="s">
        <v>598</v>
      </c>
      <c r="K4060" s="1" t="s">
        <v>1602</v>
      </c>
      <c r="L4060" s="1" t="s">
        <v>627</v>
      </c>
      <c r="M4060" s="28" t="s">
        <v>710</v>
      </c>
      <c r="N4060" s="28" t="s">
        <v>1603</v>
      </c>
    </row>
    <row r="4061" spans="1:14">
      <c r="A4061" s="1" t="s">
        <v>768</v>
      </c>
      <c r="B4061" s="1" t="s">
        <v>803</v>
      </c>
      <c r="C4061" s="230">
        <v>45944.486111111109</v>
      </c>
      <c r="D4061" s="230">
        <v>45944.486111111109</v>
      </c>
      <c r="E4061" s="230">
        <v>45944.506944444445</v>
      </c>
      <c r="F4061" s="300">
        <f t="shared" si="74"/>
        <v>2.0833333335758653E-2</v>
      </c>
      <c r="G4061" s="1" t="s">
        <v>708</v>
      </c>
      <c r="I4061" s="1" t="s">
        <v>598</v>
      </c>
      <c r="J4061" s="1" t="s">
        <v>598</v>
      </c>
      <c r="K4061" s="1" t="s">
        <v>1602</v>
      </c>
      <c r="L4061" s="1" t="s">
        <v>627</v>
      </c>
      <c r="M4061" s="28" t="s">
        <v>710</v>
      </c>
      <c r="N4061" s="28" t="s">
        <v>1603</v>
      </c>
    </row>
    <row r="4062" spans="1:14">
      <c r="A4062" s="1" t="s">
        <v>768</v>
      </c>
      <c r="B4062" s="1" t="s">
        <v>804</v>
      </c>
      <c r="C4062" s="230">
        <v>45944.486111111109</v>
      </c>
      <c r="D4062" s="230">
        <v>45944.486111111109</v>
      </c>
      <c r="E4062" s="230">
        <v>45944.506944444445</v>
      </c>
      <c r="F4062" s="300">
        <f t="shared" si="74"/>
        <v>2.0833333335758653E-2</v>
      </c>
      <c r="G4062" s="1" t="s">
        <v>708</v>
      </c>
      <c r="I4062" s="1" t="s">
        <v>598</v>
      </c>
      <c r="J4062" s="1" t="s">
        <v>598</v>
      </c>
      <c r="K4062" s="1" t="s">
        <v>1602</v>
      </c>
      <c r="L4062" s="1" t="s">
        <v>627</v>
      </c>
      <c r="M4062" s="28" t="s">
        <v>710</v>
      </c>
      <c r="N4062" s="28" t="s">
        <v>1603</v>
      </c>
    </row>
    <row r="4063" spans="1:14">
      <c r="A4063" s="102" t="s">
        <v>855</v>
      </c>
      <c r="B4063" s="102" t="s">
        <v>651</v>
      </c>
      <c r="C4063" s="230">
        <v>45944.541666666664</v>
      </c>
      <c r="D4063" s="230">
        <v>45944.541666666664</v>
      </c>
      <c r="E4063" s="230">
        <v>45944.590277777781</v>
      </c>
      <c r="F4063" s="300">
        <f t="shared" ref="F4063:F4072" si="75">E4063-D4063</f>
        <v>4.8611111116770189E-2</v>
      </c>
      <c r="G4063" s="1" t="s">
        <v>708</v>
      </c>
      <c r="I4063" s="1" t="s">
        <v>750</v>
      </c>
      <c r="J4063" s="1" t="s">
        <v>275</v>
      </c>
      <c r="K4063" s="1" t="s">
        <v>1604</v>
      </c>
      <c r="L4063" s="1" t="s">
        <v>627</v>
      </c>
      <c r="M4063" s="28" t="s">
        <v>628</v>
      </c>
      <c r="N4063" s="28" t="s">
        <v>1605</v>
      </c>
    </row>
    <row r="4064" spans="1:14">
      <c r="A4064" s="225" t="s">
        <v>837</v>
      </c>
      <c r="B4064" s="102" t="s">
        <v>838</v>
      </c>
      <c r="C4064" s="230">
        <v>45944.633333333331</v>
      </c>
      <c r="D4064" s="230">
        <v>45944.633333333331</v>
      </c>
      <c r="E4064" s="230">
        <v>45944.716666666667</v>
      </c>
      <c r="F4064" s="300">
        <f t="shared" si="75"/>
        <v>8.3333333335758653E-2</v>
      </c>
      <c r="G4064" s="1" t="s">
        <v>708</v>
      </c>
      <c r="I4064" s="1" t="s">
        <v>598</v>
      </c>
      <c r="J4064" s="1" t="s">
        <v>598</v>
      </c>
      <c r="K4064" s="1" t="s">
        <v>1606</v>
      </c>
      <c r="L4064" s="1" t="s">
        <v>627</v>
      </c>
      <c r="M4064" s="28" t="s">
        <v>628</v>
      </c>
      <c r="N4064" s="28" t="s">
        <v>1607</v>
      </c>
    </row>
    <row r="4065" spans="1:14">
      <c r="A4065" s="225" t="s">
        <v>837</v>
      </c>
      <c r="B4065" s="102" t="s">
        <v>839</v>
      </c>
      <c r="C4065" s="230">
        <v>45944.633333333331</v>
      </c>
      <c r="D4065" s="230">
        <v>45944.633333333331</v>
      </c>
      <c r="E4065" s="230">
        <v>45944.716666666667</v>
      </c>
      <c r="F4065" s="300">
        <f t="shared" si="75"/>
        <v>8.3333333335758653E-2</v>
      </c>
      <c r="G4065" s="1" t="s">
        <v>708</v>
      </c>
      <c r="I4065" s="1" t="s">
        <v>598</v>
      </c>
      <c r="J4065" s="1" t="s">
        <v>598</v>
      </c>
      <c r="K4065" s="1" t="s">
        <v>1606</v>
      </c>
      <c r="L4065" s="1" t="s">
        <v>627</v>
      </c>
      <c r="M4065" s="28" t="s">
        <v>628</v>
      </c>
      <c r="N4065" s="28" t="s">
        <v>1607</v>
      </c>
    </row>
    <row r="4066" spans="1:14">
      <c r="A4066" s="225" t="s">
        <v>837</v>
      </c>
      <c r="B4066" s="102" t="s">
        <v>840</v>
      </c>
      <c r="C4066" s="230">
        <v>45944.633333333331</v>
      </c>
      <c r="D4066" s="230">
        <v>45944.633333333331</v>
      </c>
      <c r="E4066" s="230">
        <v>45944.716666666667</v>
      </c>
      <c r="F4066" s="300">
        <f t="shared" si="75"/>
        <v>8.3333333335758653E-2</v>
      </c>
      <c r="G4066" s="1" t="s">
        <v>708</v>
      </c>
      <c r="I4066" s="1" t="s">
        <v>598</v>
      </c>
      <c r="J4066" s="1" t="s">
        <v>598</v>
      </c>
      <c r="K4066" s="1" t="s">
        <v>1606</v>
      </c>
      <c r="L4066" s="1" t="s">
        <v>627</v>
      </c>
      <c r="M4066" s="28" t="s">
        <v>628</v>
      </c>
      <c r="N4066" s="28" t="s">
        <v>1607</v>
      </c>
    </row>
    <row r="4067" spans="1:14">
      <c r="A4067" s="1" t="s">
        <v>768</v>
      </c>
      <c r="B4067" s="1" t="s">
        <v>805</v>
      </c>
      <c r="C4067" s="230">
        <v>45945.3125</v>
      </c>
      <c r="D4067" s="230">
        <v>45945.3125</v>
      </c>
      <c r="E4067" s="230">
        <v>45945.450694444444</v>
      </c>
      <c r="F4067" s="300">
        <f t="shared" si="75"/>
        <v>0.13819444444379769</v>
      </c>
      <c r="G4067" s="1" t="s">
        <v>708</v>
      </c>
      <c r="I4067" s="1" t="s">
        <v>598</v>
      </c>
      <c r="J4067" s="1" t="s">
        <v>598</v>
      </c>
      <c r="K4067" s="1" t="s">
        <v>1422</v>
      </c>
      <c r="L4067" s="1" t="s">
        <v>627</v>
      </c>
      <c r="M4067" s="28" t="s">
        <v>710</v>
      </c>
      <c r="N4067" s="28" t="s">
        <v>1270</v>
      </c>
    </row>
    <row r="4068" spans="1:14">
      <c r="A4068" s="1" t="s">
        <v>768</v>
      </c>
      <c r="B4068" s="1" t="s">
        <v>806</v>
      </c>
      <c r="C4068" s="230">
        <v>45945.3125</v>
      </c>
      <c r="D4068" s="230">
        <v>45945.3125</v>
      </c>
      <c r="E4068" s="230">
        <v>45945.450694444444</v>
      </c>
      <c r="F4068" s="300">
        <f t="shared" si="75"/>
        <v>0.13819444444379769</v>
      </c>
      <c r="G4068" s="1" t="s">
        <v>708</v>
      </c>
      <c r="I4068" s="1" t="s">
        <v>598</v>
      </c>
      <c r="J4068" s="1" t="s">
        <v>598</v>
      </c>
      <c r="K4068" s="1" t="s">
        <v>1422</v>
      </c>
      <c r="L4068" s="1" t="s">
        <v>627</v>
      </c>
      <c r="M4068" s="28" t="s">
        <v>710</v>
      </c>
      <c r="N4068" s="28" t="s">
        <v>1270</v>
      </c>
    </row>
    <row r="4069" spans="1:14">
      <c r="A4069" s="1" t="s">
        <v>768</v>
      </c>
      <c r="B4069" s="1" t="s">
        <v>807</v>
      </c>
      <c r="C4069" s="230">
        <v>45945.3125</v>
      </c>
      <c r="D4069" s="230">
        <v>45945.3125</v>
      </c>
      <c r="E4069" s="230">
        <v>45945.450694444444</v>
      </c>
      <c r="F4069" s="300">
        <f t="shared" si="75"/>
        <v>0.13819444444379769</v>
      </c>
      <c r="G4069" s="1" t="s">
        <v>708</v>
      </c>
      <c r="I4069" s="1" t="s">
        <v>598</v>
      </c>
      <c r="J4069" s="1" t="s">
        <v>598</v>
      </c>
      <c r="K4069" s="1" t="s">
        <v>1422</v>
      </c>
      <c r="L4069" s="1" t="s">
        <v>627</v>
      </c>
      <c r="M4069" s="28" t="s">
        <v>710</v>
      </c>
      <c r="N4069" s="28" t="s">
        <v>1270</v>
      </c>
    </row>
    <row r="4070" spans="1:14">
      <c r="A4070" s="1" t="s">
        <v>768</v>
      </c>
      <c r="B4070" s="1" t="s">
        <v>808</v>
      </c>
      <c r="C4070" s="230">
        <v>45945.3125</v>
      </c>
      <c r="D4070" s="230">
        <v>45945.3125</v>
      </c>
      <c r="E4070" s="230">
        <v>45945.450694444444</v>
      </c>
      <c r="F4070" s="300">
        <f t="shared" si="75"/>
        <v>0.13819444444379769</v>
      </c>
      <c r="G4070" s="1" t="s">
        <v>708</v>
      </c>
      <c r="I4070" s="1" t="s">
        <v>598</v>
      </c>
      <c r="J4070" s="1" t="s">
        <v>598</v>
      </c>
      <c r="K4070" s="1" t="s">
        <v>1422</v>
      </c>
      <c r="L4070" s="1" t="s">
        <v>627</v>
      </c>
      <c r="M4070" s="28" t="s">
        <v>710</v>
      </c>
      <c r="N4070" s="28" t="s">
        <v>1270</v>
      </c>
    </row>
    <row r="4071" spans="1:14">
      <c r="A4071" s="1" t="s">
        <v>768</v>
      </c>
      <c r="B4071" s="1" t="s">
        <v>809</v>
      </c>
      <c r="C4071" s="230">
        <v>45945.3125</v>
      </c>
      <c r="D4071" s="230">
        <v>45945.3125</v>
      </c>
      <c r="E4071" s="230">
        <v>45945.450694444444</v>
      </c>
      <c r="F4071" s="300">
        <f t="shared" si="75"/>
        <v>0.13819444444379769</v>
      </c>
      <c r="G4071" s="1" t="s">
        <v>708</v>
      </c>
      <c r="I4071" s="1" t="s">
        <v>598</v>
      </c>
      <c r="J4071" s="1" t="s">
        <v>598</v>
      </c>
      <c r="K4071" s="1" t="s">
        <v>1422</v>
      </c>
      <c r="L4071" s="1" t="s">
        <v>627</v>
      </c>
      <c r="M4071" s="28" t="s">
        <v>710</v>
      </c>
      <c r="N4071" s="28" t="s">
        <v>1270</v>
      </c>
    </row>
    <row r="4072" spans="1:14">
      <c r="A4072" s="1" t="s">
        <v>768</v>
      </c>
      <c r="B4072" s="1" t="s">
        <v>810</v>
      </c>
      <c r="C4072" s="230">
        <v>45945.3125</v>
      </c>
      <c r="D4072" s="230">
        <v>45945.3125</v>
      </c>
      <c r="E4072" s="230">
        <v>45945.450694444444</v>
      </c>
      <c r="F4072" s="300">
        <f t="shared" si="75"/>
        <v>0.13819444444379769</v>
      </c>
      <c r="G4072" s="1" t="s">
        <v>708</v>
      </c>
      <c r="I4072" s="1" t="s">
        <v>598</v>
      </c>
      <c r="J4072" s="1" t="s">
        <v>598</v>
      </c>
      <c r="K4072" s="1" t="s">
        <v>1422</v>
      </c>
      <c r="L4072" s="1" t="s">
        <v>627</v>
      </c>
      <c r="M4072" s="28" t="s">
        <v>710</v>
      </c>
      <c r="N4072" s="28" t="s">
        <v>1270</v>
      </c>
    </row>
    <row r="4073" spans="1:14">
      <c r="A4073" s="1" t="s">
        <v>768</v>
      </c>
      <c r="B4073" s="1" t="s">
        <v>811</v>
      </c>
      <c r="C4073" s="230">
        <v>45945.453472222223</v>
      </c>
      <c r="D4073" s="230">
        <v>45945.453472222223</v>
      </c>
      <c r="E4073" s="230">
        <v>45945.665277777778</v>
      </c>
      <c r="F4073" s="300">
        <f t="shared" ref="F4073:F4084" si="76">E4073-D4073</f>
        <v>0.21180555555474712</v>
      </c>
      <c r="G4073" s="1" t="s">
        <v>708</v>
      </c>
      <c r="I4073" s="1" t="s">
        <v>598</v>
      </c>
      <c r="J4073" s="1" t="s">
        <v>598</v>
      </c>
      <c r="K4073" s="1" t="s">
        <v>1422</v>
      </c>
      <c r="L4073" s="1" t="s">
        <v>627</v>
      </c>
      <c r="M4073" s="28" t="s">
        <v>710</v>
      </c>
      <c r="N4073" s="28" t="s">
        <v>1270</v>
      </c>
    </row>
    <row r="4074" spans="1:14">
      <c r="A4074" s="1" t="s">
        <v>768</v>
      </c>
      <c r="B4074" s="1" t="s">
        <v>812</v>
      </c>
      <c r="C4074" s="230">
        <v>45945.453472222223</v>
      </c>
      <c r="D4074" s="230">
        <v>45945.453472222223</v>
      </c>
      <c r="E4074" s="230">
        <v>45945.665277777778</v>
      </c>
      <c r="F4074" s="300">
        <f t="shared" si="76"/>
        <v>0.21180555555474712</v>
      </c>
      <c r="G4074" s="1" t="s">
        <v>708</v>
      </c>
      <c r="I4074" s="1" t="s">
        <v>598</v>
      </c>
      <c r="J4074" s="1" t="s">
        <v>598</v>
      </c>
      <c r="K4074" s="1" t="s">
        <v>1422</v>
      </c>
      <c r="L4074" s="1" t="s">
        <v>627</v>
      </c>
      <c r="M4074" s="28" t="s">
        <v>710</v>
      </c>
      <c r="N4074" s="28" t="s">
        <v>1270</v>
      </c>
    </row>
    <row r="4075" spans="1:14">
      <c r="A4075" s="1" t="s">
        <v>768</v>
      </c>
      <c r="B4075" s="1" t="s">
        <v>813</v>
      </c>
      <c r="C4075" s="230">
        <v>45945.453472222223</v>
      </c>
      <c r="D4075" s="230">
        <v>45945.453472222223</v>
      </c>
      <c r="E4075" s="230">
        <v>45945.665277777778</v>
      </c>
      <c r="F4075" s="300">
        <f t="shared" si="76"/>
        <v>0.21180555555474712</v>
      </c>
      <c r="G4075" s="1" t="s">
        <v>708</v>
      </c>
      <c r="I4075" s="1" t="s">
        <v>598</v>
      </c>
      <c r="J4075" s="1" t="s">
        <v>598</v>
      </c>
      <c r="K4075" s="1" t="s">
        <v>1422</v>
      </c>
      <c r="L4075" s="1" t="s">
        <v>627</v>
      </c>
      <c r="M4075" s="28" t="s">
        <v>710</v>
      </c>
      <c r="N4075" s="28" t="s">
        <v>1270</v>
      </c>
    </row>
    <row r="4076" spans="1:14" ht="72">
      <c r="A4076" s="1" t="s">
        <v>1215</v>
      </c>
      <c r="B4076" s="1" t="s">
        <v>1216</v>
      </c>
      <c r="C4076" s="230">
        <v>45945.416666666664</v>
      </c>
      <c r="D4076" s="230">
        <v>45945.416666666664</v>
      </c>
      <c r="E4076" s="230">
        <v>45945.4375</v>
      </c>
      <c r="F4076" s="300">
        <f t="shared" si="76"/>
        <v>2.0833333335758653E-2</v>
      </c>
      <c r="G4076" s="1" t="s">
        <v>613</v>
      </c>
      <c r="I4076" s="1" t="s">
        <v>614</v>
      </c>
      <c r="J4076" s="1" t="s">
        <v>615</v>
      </c>
      <c r="K4076" s="1" t="s">
        <v>1608</v>
      </c>
      <c r="L4076" s="1" t="s">
        <v>655</v>
      </c>
      <c r="M4076" s="28" t="s">
        <v>656</v>
      </c>
      <c r="N4076" s="246" t="s">
        <v>1609</v>
      </c>
    </row>
    <row r="4077" spans="1:14" ht="72">
      <c r="A4077" s="1" t="s">
        <v>1215</v>
      </c>
      <c r="B4077" s="1" t="s">
        <v>660</v>
      </c>
      <c r="C4077" s="230">
        <v>45945.416666666664</v>
      </c>
      <c r="D4077" s="230">
        <v>45945.416666666664</v>
      </c>
      <c r="E4077" s="230">
        <v>45945.4375</v>
      </c>
      <c r="F4077" s="300">
        <f t="shared" si="76"/>
        <v>2.0833333335758653E-2</v>
      </c>
      <c r="G4077" s="1" t="s">
        <v>613</v>
      </c>
      <c r="I4077" s="1" t="s">
        <v>614</v>
      </c>
      <c r="J4077" s="1" t="s">
        <v>615</v>
      </c>
      <c r="K4077" s="1" t="s">
        <v>1608</v>
      </c>
      <c r="L4077" s="1" t="s">
        <v>655</v>
      </c>
      <c r="M4077" s="28" t="s">
        <v>656</v>
      </c>
      <c r="N4077" s="246" t="s">
        <v>1609</v>
      </c>
    </row>
    <row r="4078" spans="1:14" ht="72">
      <c r="A4078" s="1" t="s">
        <v>1215</v>
      </c>
      <c r="B4078" s="1" t="s">
        <v>651</v>
      </c>
      <c r="C4078" s="230">
        <v>45945.416666666664</v>
      </c>
      <c r="D4078" s="230">
        <v>45945.416666666664</v>
      </c>
      <c r="E4078" s="230">
        <v>45945.4375</v>
      </c>
      <c r="F4078" s="300">
        <f t="shared" si="76"/>
        <v>2.0833333335758653E-2</v>
      </c>
      <c r="G4078" s="1" t="s">
        <v>613</v>
      </c>
      <c r="I4078" s="1" t="s">
        <v>614</v>
      </c>
      <c r="J4078" s="1" t="s">
        <v>615</v>
      </c>
      <c r="K4078" s="1" t="s">
        <v>1608</v>
      </c>
      <c r="L4078" s="1" t="s">
        <v>655</v>
      </c>
      <c r="M4078" s="28" t="s">
        <v>656</v>
      </c>
      <c r="N4078" s="246" t="s">
        <v>1609</v>
      </c>
    </row>
    <row r="4079" spans="1:14" ht="72">
      <c r="A4079" s="1" t="s">
        <v>1215</v>
      </c>
      <c r="B4079" s="1" t="s">
        <v>1217</v>
      </c>
      <c r="C4079" s="230">
        <v>45945.416666666664</v>
      </c>
      <c r="D4079" s="230">
        <v>45945.416666666664</v>
      </c>
      <c r="E4079" s="230">
        <v>45945.4375</v>
      </c>
      <c r="F4079" s="300">
        <f t="shared" si="76"/>
        <v>2.0833333335758653E-2</v>
      </c>
      <c r="G4079" s="1" t="s">
        <v>613</v>
      </c>
      <c r="I4079" s="1" t="s">
        <v>614</v>
      </c>
      <c r="J4079" s="1" t="s">
        <v>615</v>
      </c>
      <c r="K4079" s="1" t="s">
        <v>1608</v>
      </c>
      <c r="L4079" s="1" t="s">
        <v>655</v>
      </c>
      <c r="M4079" s="28" t="s">
        <v>656</v>
      </c>
      <c r="N4079" s="246" t="s">
        <v>1609</v>
      </c>
    </row>
    <row r="4080" spans="1:14" ht="72">
      <c r="A4080" s="1" t="s">
        <v>1215</v>
      </c>
      <c r="B4080" s="1" t="s">
        <v>612</v>
      </c>
      <c r="C4080" s="230">
        <v>45945.416666666664</v>
      </c>
      <c r="D4080" s="230">
        <v>45945.416666666664</v>
      </c>
      <c r="E4080" s="230">
        <v>45945.4375</v>
      </c>
      <c r="F4080" s="300">
        <f t="shared" si="76"/>
        <v>2.0833333335758653E-2</v>
      </c>
      <c r="G4080" s="1" t="s">
        <v>613</v>
      </c>
      <c r="I4080" s="1" t="s">
        <v>614</v>
      </c>
      <c r="J4080" s="1" t="s">
        <v>615</v>
      </c>
      <c r="K4080" s="1" t="s">
        <v>1608</v>
      </c>
      <c r="L4080" s="1" t="s">
        <v>655</v>
      </c>
      <c r="M4080" s="28" t="s">
        <v>656</v>
      </c>
      <c r="N4080" s="246" t="s">
        <v>1609</v>
      </c>
    </row>
    <row r="4081" spans="1:14">
      <c r="A4081" s="225" t="s">
        <v>704</v>
      </c>
      <c r="B4081" s="28" t="s">
        <v>658</v>
      </c>
      <c r="C4081" s="230">
        <v>45945.5</v>
      </c>
      <c r="D4081" s="230">
        <v>45945.5</v>
      </c>
      <c r="E4081" s="230">
        <v>45945.548611111109</v>
      </c>
      <c r="F4081" s="300">
        <f t="shared" si="76"/>
        <v>4.8611111109494232E-2</v>
      </c>
      <c r="G4081" s="1" t="s">
        <v>637</v>
      </c>
      <c r="H4081" s="225" t="s">
        <v>644</v>
      </c>
      <c r="I4081" s="1" t="s">
        <v>645</v>
      </c>
      <c r="J4081" s="1" t="s">
        <v>646</v>
      </c>
      <c r="K4081" s="1" t="s">
        <v>1120</v>
      </c>
      <c r="L4081" s="1" t="s">
        <v>648</v>
      </c>
      <c r="M4081" s="241" t="s">
        <v>618</v>
      </c>
      <c r="N4081" s="246" t="s">
        <v>1610</v>
      </c>
    </row>
    <row r="4082" spans="1:14">
      <c r="A4082" s="225" t="s">
        <v>704</v>
      </c>
      <c r="B4082" s="28" t="s">
        <v>651</v>
      </c>
      <c r="C4082" s="230">
        <v>45945.5</v>
      </c>
      <c r="D4082" s="230">
        <v>45945.5</v>
      </c>
      <c r="E4082" s="230">
        <v>45945.548611111109</v>
      </c>
      <c r="F4082" s="300">
        <f t="shared" si="76"/>
        <v>4.8611111109494232E-2</v>
      </c>
      <c r="G4082" s="1" t="s">
        <v>637</v>
      </c>
      <c r="H4082" s="225" t="s">
        <v>644</v>
      </c>
      <c r="I4082" s="1" t="s">
        <v>645</v>
      </c>
      <c r="J4082" s="1" t="s">
        <v>646</v>
      </c>
      <c r="K4082" s="1" t="s">
        <v>1120</v>
      </c>
      <c r="L4082" s="1" t="s">
        <v>648</v>
      </c>
      <c r="M4082" s="241" t="s">
        <v>618</v>
      </c>
      <c r="N4082" s="246" t="s">
        <v>1610</v>
      </c>
    </row>
    <row r="4083" spans="1:14">
      <c r="A4083" s="225" t="s">
        <v>704</v>
      </c>
      <c r="B4083" s="28" t="s">
        <v>622</v>
      </c>
      <c r="C4083" s="230">
        <v>45945.5</v>
      </c>
      <c r="D4083" s="230">
        <v>45945.5</v>
      </c>
      <c r="E4083" s="230">
        <v>45945.548611111109</v>
      </c>
      <c r="F4083" s="300">
        <f t="shared" si="76"/>
        <v>4.8611111109494232E-2</v>
      </c>
      <c r="G4083" s="1" t="s">
        <v>637</v>
      </c>
      <c r="H4083" s="225" t="s">
        <v>644</v>
      </c>
      <c r="I4083" s="1" t="s">
        <v>645</v>
      </c>
      <c r="J4083" s="1" t="s">
        <v>646</v>
      </c>
      <c r="K4083" s="1" t="s">
        <v>1120</v>
      </c>
      <c r="L4083" s="1" t="s">
        <v>648</v>
      </c>
      <c r="M4083" s="241" t="s">
        <v>618</v>
      </c>
      <c r="N4083" s="246" t="s">
        <v>1610</v>
      </c>
    </row>
    <row r="4084" spans="1:14">
      <c r="A4084" s="225" t="s">
        <v>704</v>
      </c>
      <c r="B4084" s="28" t="s">
        <v>612</v>
      </c>
      <c r="C4084" s="230">
        <v>45945.5</v>
      </c>
      <c r="D4084" s="230">
        <v>45945.5</v>
      </c>
      <c r="E4084" s="230">
        <v>45945.548611111109</v>
      </c>
      <c r="F4084" s="300">
        <f t="shared" si="76"/>
        <v>4.8611111109494232E-2</v>
      </c>
      <c r="G4084" s="1" t="s">
        <v>637</v>
      </c>
      <c r="H4084" s="225" t="s">
        <v>644</v>
      </c>
      <c r="I4084" s="1" t="s">
        <v>645</v>
      </c>
      <c r="J4084" s="1" t="s">
        <v>646</v>
      </c>
      <c r="K4084" s="1" t="s">
        <v>1120</v>
      </c>
      <c r="L4084" s="1" t="s">
        <v>648</v>
      </c>
      <c r="M4084" s="241" t="s">
        <v>618</v>
      </c>
      <c r="N4084" s="246" t="s">
        <v>1610</v>
      </c>
    </row>
    <row r="4085" spans="1:14">
      <c r="A4085" s="225" t="s">
        <v>823</v>
      </c>
      <c r="B4085" s="123" t="s">
        <v>824</v>
      </c>
      <c r="C4085" s="230">
        <v>45945.496527777781</v>
      </c>
      <c r="D4085" s="230">
        <v>45945.496527777781</v>
      </c>
      <c r="E4085" s="230">
        <v>45945.552083333336</v>
      </c>
      <c r="F4085" s="300">
        <f t="shared" ref="F4085:F4106" si="77">E4085-D4085</f>
        <v>5.5555555554747116E-2</v>
      </c>
      <c r="G4085" s="1" t="s">
        <v>613</v>
      </c>
      <c r="I4085" s="1" t="s">
        <v>614</v>
      </c>
      <c r="J4085" s="1" t="s">
        <v>615</v>
      </c>
      <c r="K4085" s="1" t="s">
        <v>1601</v>
      </c>
      <c r="L4085" s="1" t="s">
        <v>655</v>
      </c>
      <c r="M4085" s="28" t="s">
        <v>656</v>
      </c>
      <c r="N4085" s="28" t="s">
        <v>1342</v>
      </c>
    </row>
    <row r="4086" spans="1:14">
      <c r="A4086" s="225" t="s">
        <v>823</v>
      </c>
      <c r="B4086" s="123" t="s">
        <v>827</v>
      </c>
      <c r="C4086" s="230">
        <v>45945.496527777781</v>
      </c>
      <c r="D4086" s="230">
        <v>45945.496527777781</v>
      </c>
      <c r="E4086" s="230">
        <v>45945.552083333336</v>
      </c>
      <c r="F4086" s="300">
        <f t="shared" si="77"/>
        <v>5.5555555554747116E-2</v>
      </c>
      <c r="G4086" s="1" t="s">
        <v>613</v>
      </c>
      <c r="I4086" s="1" t="s">
        <v>614</v>
      </c>
      <c r="J4086" s="1" t="s">
        <v>615</v>
      </c>
      <c r="K4086" s="1" t="s">
        <v>1601</v>
      </c>
      <c r="L4086" s="1" t="s">
        <v>655</v>
      </c>
      <c r="M4086" s="28" t="s">
        <v>656</v>
      </c>
      <c r="N4086" s="28" t="s">
        <v>1342</v>
      </c>
    </row>
    <row r="4087" spans="1:14">
      <c r="A4087" s="225" t="s">
        <v>823</v>
      </c>
      <c r="B4087" s="123" t="s">
        <v>828</v>
      </c>
      <c r="C4087" s="230">
        <v>45945.496527777781</v>
      </c>
      <c r="D4087" s="230">
        <v>45945.496527777781</v>
      </c>
      <c r="E4087" s="230">
        <v>45945.552083333336</v>
      </c>
      <c r="F4087" s="300">
        <f t="shared" si="77"/>
        <v>5.5555555554747116E-2</v>
      </c>
      <c r="G4087" s="1" t="s">
        <v>613</v>
      </c>
      <c r="I4087" s="1" t="s">
        <v>614</v>
      </c>
      <c r="J4087" s="1" t="s">
        <v>615</v>
      </c>
      <c r="K4087" s="1" t="s">
        <v>1601</v>
      </c>
      <c r="L4087" s="1" t="s">
        <v>655</v>
      </c>
      <c r="M4087" s="28" t="s">
        <v>656</v>
      </c>
      <c r="N4087" s="28" t="s">
        <v>1342</v>
      </c>
    </row>
    <row r="4088" spans="1:14">
      <c r="A4088" s="225" t="s">
        <v>823</v>
      </c>
      <c r="B4088" s="123" t="s">
        <v>829</v>
      </c>
      <c r="C4088" s="230">
        <v>45945.496527777781</v>
      </c>
      <c r="D4088" s="230">
        <v>45945.496527777781</v>
      </c>
      <c r="E4088" s="230">
        <v>45945.552083333336</v>
      </c>
      <c r="F4088" s="300">
        <f t="shared" si="77"/>
        <v>5.5555555554747116E-2</v>
      </c>
      <c r="G4088" s="1" t="s">
        <v>613</v>
      </c>
      <c r="I4088" s="1" t="s">
        <v>614</v>
      </c>
      <c r="J4088" s="1" t="s">
        <v>615</v>
      </c>
      <c r="K4088" s="1" t="s">
        <v>1601</v>
      </c>
      <c r="L4088" s="1" t="s">
        <v>655</v>
      </c>
      <c r="M4088" s="28" t="s">
        <v>656</v>
      </c>
      <c r="N4088" s="28" t="s">
        <v>1342</v>
      </c>
    </row>
    <row r="4089" spans="1:14">
      <c r="A4089" s="225" t="s">
        <v>823</v>
      </c>
      <c r="B4089" s="123" t="s">
        <v>830</v>
      </c>
      <c r="C4089" s="230">
        <v>45945.496527777781</v>
      </c>
      <c r="D4089" s="230">
        <v>45945.496527777781</v>
      </c>
      <c r="E4089" s="230">
        <v>45945.552083333336</v>
      </c>
      <c r="F4089" s="300">
        <f t="shared" si="77"/>
        <v>5.5555555554747116E-2</v>
      </c>
      <c r="G4089" s="1" t="s">
        <v>613</v>
      </c>
      <c r="I4089" s="1" t="s">
        <v>614</v>
      </c>
      <c r="J4089" s="1" t="s">
        <v>615</v>
      </c>
      <c r="K4089" s="1" t="s">
        <v>1601</v>
      </c>
      <c r="L4089" s="1" t="s">
        <v>655</v>
      </c>
      <c r="M4089" s="28" t="s">
        <v>656</v>
      </c>
      <c r="N4089" s="28" t="s">
        <v>1342</v>
      </c>
    </row>
    <row r="4090" spans="1:14">
      <c r="A4090" s="1" t="s">
        <v>831</v>
      </c>
      <c r="B4090" s="1" t="s">
        <v>832</v>
      </c>
      <c r="C4090" s="230">
        <v>45945.496527777781</v>
      </c>
      <c r="D4090" s="230">
        <v>45945.496527777781</v>
      </c>
      <c r="E4090" s="230">
        <v>45945.552083333336</v>
      </c>
      <c r="F4090" s="300">
        <f t="shared" si="77"/>
        <v>5.5555555554747116E-2</v>
      </c>
      <c r="G4090" s="1" t="s">
        <v>613</v>
      </c>
      <c r="I4090" s="1" t="s">
        <v>614</v>
      </c>
      <c r="J4090" s="1" t="s">
        <v>615</v>
      </c>
      <c r="K4090" s="1" t="s">
        <v>1601</v>
      </c>
      <c r="L4090" s="1" t="s">
        <v>655</v>
      </c>
      <c r="M4090" s="28" t="s">
        <v>656</v>
      </c>
      <c r="N4090" s="28" t="s">
        <v>1342</v>
      </c>
    </row>
    <row r="4091" spans="1:14">
      <c r="A4091" s="1" t="s">
        <v>831</v>
      </c>
      <c r="B4091" s="1" t="s">
        <v>833</v>
      </c>
      <c r="C4091" s="230">
        <v>45945.496527777781</v>
      </c>
      <c r="D4091" s="230">
        <v>45945.496527777781</v>
      </c>
      <c r="E4091" s="230">
        <v>45945.552083333336</v>
      </c>
      <c r="F4091" s="300">
        <f t="shared" si="77"/>
        <v>5.5555555554747116E-2</v>
      </c>
      <c r="G4091" s="1" t="s">
        <v>613</v>
      </c>
      <c r="I4091" s="1" t="s">
        <v>614</v>
      </c>
      <c r="J4091" s="1" t="s">
        <v>615</v>
      </c>
      <c r="K4091" s="1" t="s">
        <v>1601</v>
      </c>
      <c r="L4091" s="1" t="s">
        <v>655</v>
      </c>
      <c r="M4091" s="28" t="s">
        <v>656</v>
      </c>
      <c r="N4091" s="28" t="s">
        <v>1342</v>
      </c>
    </row>
    <row r="4092" spans="1:14">
      <c r="A4092" s="1" t="s">
        <v>831</v>
      </c>
      <c r="B4092" s="1" t="s">
        <v>834</v>
      </c>
      <c r="C4092" s="230">
        <v>45945.496527777781</v>
      </c>
      <c r="D4092" s="230">
        <v>45945.496527777781</v>
      </c>
      <c r="E4092" s="230">
        <v>45945.552083333336</v>
      </c>
      <c r="F4092" s="300">
        <f t="shared" si="77"/>
        <v>5.5555555554747116E-2</v>
      </c>
      <c r="G4092" s="1" t="s">
        <v>613</v>
      </c>
      <c r="I4092" s="1" t="s">
        <v>614</v>
      </c>
      <c r="J4092" s="1" t="s">
        <v>615</v>
      </c>
      <c r="K4092" s="1" t="s">
        <v>1601</v>
      </c>
      <c r="L4092" s="1" t="s">
        <v>655</v>
      </c>
      <c r="M4092" s="28" t="s">
        <v>656</v>
      </c>
      <c r="N4092" s="28" t="s">
        <v>1342</v>
      </c>
    </row>
    <row r="4093" spans="1:14">
      <c r="A4093" s="1" t="s">
        <v>831</v>
      </c>
      <c r="B4093" s="1" t="s">
        <v>835</v>
      </c>
      <c r="C4093" s="230">
        <v>45945.496527777781</v>
      </c>
      <c r="D4093" s="230">
        <v>45945.496527777781</v>
      </c>
      <c r="E4093" s="230">
        <v>45945.552083333336</v>
      </c>
      <c r="F4093" s="300">
        <f t="shared" si="77"/>
        <v>5.5555555554747116E-2</v>
      </c>
      <c r="G4093" s="1" t="s">
        <v>613</v>
      </c>
      <c r="I4093" s="1" t="s">
        <v>614</v>
      </c>
      <c r="J4093" s="1" t="s">
        <v>615</v>
      </c>
      <c r="K4093" s="1" t="s">
        <v>1601</v>
      </c>
      <c r="L4093" s="1" t="s">
        <v>655</v>
      </c>
      <c r="M4093" s="28" t="s">
        <v>656</v>
      </c>
      <c r="N4093" s="28" t="s">
        <v>1342</v>
      </c>
    </row>
    <row r="4094" spans="1:14">
      <c r="A4094" s="1" t="s">
        <v>831</v>
      </c>
      <c r="B4094" s="1" t="s">
        <v>836</v>
      </c>
      <c r="C4094" s="230">
        <v>45945.496527777781</v>
      </c>
      <c r="D4094" s="230">
        <v>45945.496527777781</v>
      </c>
      <c r="E4094" s="230">
        <v>45945.552083333336</v>
      </c>
      <c r="F4094" s="300">
        <f t="shared" si="77"/>
        <v>5.5555555554747116E-2</v>
      </c>
      <c r="G4094" s="1" t="s">
        <v>613</v>
      </c>
      <c r="I4094" s="1" t="s">
        <v>614</v>
      </c>
      <c r="J4094" s="1" t="s">
        <v>615</v>
      </c>
      <c r="K4094" s="1" t="s">
        <v>1601</v>
      </c>
      <c r="L4094" s="1" t="s">
        <v>655</v>
      </c>
      <c r="M4094" s="28" t="s">
        <v>656</v>
      </c>
      <c r="N4094" s="28" t="s">
        <v>1342</v>
      </c>
    </row>
    <row r="4095" spans="1:14">
      <c r="A4095" s="225" t="s">
        <v>837</v>
      </c>
      <c r="B4095" s="102" t="s">
        <v>838</v>
      </c>
      <c r="C4095" s="230">
        <v>45945.496527777781</v>
      </c>
      <c r="D4095" s="230">
        <v>45945.496527777781</v>
      </c>
      <c r="E4095" s="230">
        <v>45945.552083333336</v>
      </c>
      <c r="F4095" s="300">
        <f t="shared" si="77"/>
        <v>5.5555555554747116E-2</v>
      </c>
      <c r="G4095" s="1" t="s">
        <v>613</v>
      </c>
      <c r="I4095" s="1" t="s">
        <v>614</v>
      </c>
      <c r="J4095" s="1" t="s">
        <v>615</v>
      </c>
      <c r="K4095" s="1" t="s">
        <v>1601</v>
      </c>
      <c r="L4095" s="1" t="s">
        <v>655</v>
      </c>
      <c r="M4095" s="28" t="s">
        <v>656</v>
      </c>
      <c r="N4095" s="28" t="s">
        <v>1342</v>
      </c>
    </row>
    <row r="4096" spans="1:14">
      <c r="A4096" s="225" t="s">
        <v>837</v>
      </c>
      <c r="B4096" s="102" t="s">
        <v>839</v>
      </c>
      <c r="C4096" s="230">
        <v>45945.496527777781</v>
      </c>
      <c r="D4096" s="230">
        <v>45945.496527777781</v>
      </c>
      <c r="E4096" s="230">
        <v>45945.552083333336</v>
      </c>
      <c r="F4096" s="300">
        <f t="shared" si="77"/>
        <v>5.5555555554747116E-2</v>
      </c>
      <c r="G4096" s="1" t="s">
        <v>613</v>
      </c>
      <c r="I4096" s="1" t="s">
        <v>614</v>
      </c>
      <c r="J4096" s="1" t="s">
        <v>615</v>
      </c>
      <c r="K4096" s="1" t="s">
        <v>1601</v>
      </c>
      <c r="L4096" s="1" t="s">
        <v>655</v>
      </c>
      <c r="M4096" s="28" t="s">
        <v>656</v>
      </c>
      <c r="N4096" s="28" t="s">
        <v>1342</v>
      </c>
    </row>
    <row r="4097" spans="1:14">
      <c r="A4097" s="225" t="s">
        <v>837</v>
      </c>
      <c r="B4097" s="102" t="s">
        <v>840</v>
      </c>
      <c r="C4097" s="230">
        <v>45945.496527777781</v>
      </c>
      <c r="D4097" s="230">
        <v>45945.496527777781</v>
      </c>
      <c r="E4097" s="230">
        <v>45945.552083333336</v>
      </c>
      <c r="F4097" s="300">
        <f t="shared" si="77"/>
        <v>5.5555555554747116E-2</v>
      </c>
      <c r="G4097" s="1" t="s">
        <v>613</v>
      </c>
      <c r="I4097" s="1" t="s">
        <v>614</v>
      </c>
      <c r="J4097" s="1" t="s">
        <v>615</v>
      </c>
      <c r="K4097" s="1" t="s">
        <v>1601</v>
      </c>
      <c r="L4097" s="1" t="s">
        <v>655</v>
      </c>
      <c r="M4097" s="28" t="s">
        <v>656</v>
      </c>
      <c r="N4097" s="28" t="s">
        <v>1342</v>
      </c>
    </row>
    <row r="4098" spans="1:14">
      <c r="A4098" s="1" t="s">
        <v>768</v>
      </c>
      <c r="B4098" s="1" t="s">
        <v>814</v>
      </c>
      <c r="C4098" s="230">
        <v>45946.326388888891</v>
      </c>
      <c r="D4098" s="230">
        <v>45946.326388888891</v>
      </c>
      <c r="E4098" s="230">
        <v>45946.486111111109</v>
      </c>
      <c r="F4098" s="300">
        <f t="shared" si="77"/>
        <v>0.15972222221898846</v>
      </c>
      <c r="G4098" s="1" t="s">
        <v>708</v>
      </c>
      <c r="I4098" s="1" t="s">
        <v>598</v>
      </c>
      <c r="J4098" s="1" t="s">
        <v>598</v>
      </c>
      <c r="K4098" s="1" t="s">
        <v>1422</v>
      </c>
      <c r="L4098" s="1" t="s">
        <v>627</v>
      </c>
      <c r="M4098" s="28" t="s">
        <v>710</v>
      </c>
      <c r="N4098" s="28" t="s">
        <v>1270</v>
      </c>
    </row>
    <row r="4099" spans="1:14">
      <c r="A4099" s="1" t="s">
        <v>768</v>
      </c>
      <c r="B4099" s="1" t="s">
        <v>815</v>
      </c>
      <c r="C4099" s="230">
        <v>45946.326388888891</v>
      </c>
      <c r="D4099" s="230">
        <v>45946.326388888891</v>
      </c>
      <c r="E4099" s="230">
        <v>45946.486111111109</v>
      </c>
      <c r="F4099" s="300">
        <f t="shared" si="77"/>
        <v>0.15972222221898846</v>
      </c>
      <c r="G4099" s="1" t="s">
        <v>708</v>
      </c>
      <c r="I4099" s="1" t="s">
        <v>598</v>
      </c>
      <c r="J4099" s="1" t="s">
        <v>598</v>
      </c>
      <c r="K4099" s="1" t="s">
        <v>1422</v>
      </c>
      <c r="L4099" s="1" t="s">
        <v>627</v>
      </c>
      <c r="M4099" s="28" t="s">
        <v>710</v>
      </c>
      <c r="N4099" s="28" t="s">
        <v>1270</v>
      </c>
    </row>
    <row r="4100" spans="1:14">
      <c r="A4100" s="1" t="s">
        <v>768</v>
      </c>
      <c r="B4100" s="1" t="s">
        <v>769</v>
      </c>
      <c r="C4100" s="230">
        <v>45946.326388888891</v>
      </c>
      <c r="D4100" s="230">
        <v>45946.326388888891</v>
      </c>
      <c r="E4100" s="230">
        <v>45946.486111111109</v>
      </c>
      <c r="F4100" s="300">
        <f t="shared" si="77"/>
        <v>0.15972222221898846</v>
      </c>
      <c r="G4100" s="1" t="s">
        <v>708</v>
      </c>
      <c r="I4100" s="1" t="s">
        <v>598</v>
      </c>
      <c r="J4100" s="1" t="s">
        <v>598</v>
      </c>
      <c r="K4100" s="1" t="s">
        <v>1422</v>
      </c>
      <c r="L4100" s="1" t="s">
        <v>627</v>
      </c>
      <c r="M4100" s="28" t="s">
        <v>710</v>
      </c>
      <c r="N4100" s="28" t="s">
        <v>1270</v>
      </c>
    </row>
    <row r="4101" spans="1:14">
      <c r="A4101" s="1" t="s">
        <v>768</v>
      </c>
      <c r="B4101" s="1" t="s">
        <v>776</v>
      </c>
      <c r="C4101" s="230">
        <v>45946.326388888891</v>
      </c>
      <c r="D4101" s="230">
        <v>45946.326388888891</v>
      </c>
      <c r="E4101" s="230">
        <v>45946.486111111109</v>
      </c>
      <c r="F4101" s="300">
        <f t="shared" si="77"/>
        <v>0.15972222221898846</v>
      </c>
      <c r="G4101" s="1" t="s">
        <v>708</v>
      </c>
      <c r="I4101" s="1" t="s">
        <v>598</v>
      </c>
      <c r="J4101" s="1" t="s">
        <v>598</v>
      </c>
      <c r="K4101" s="1" t="s">
        <v>1422</v>
      </c>
      <c r="L4101" s="1" t="s">
        <v>627</v>
      </c>
      <c r="M4101" s="28" t="s">
        <v>710</v>
      </c>
      <c r="N4101" s="28" t="s">
        <v>1270</v>
      </c>
    </row>
    <row r="4102" spans="1:14">
      <c r="A4102" s="1" t="s">
        <v>768</v>
      </c>
      <c r="B4102" s="1" t="s">
        <v>777</v>
      </c>
      <c r="C4102" s="230">
        <v>45946.326388888891</v>
      </c>
      <c r="D4102" s="230">
        <v>45946.326388888891</v>
      </c>
      <c r="E4102" s="230">
        <v>45946.486111111109</v>
      </c>
      <c r="F4102" s="300">
        <f t="shared" si="77"/>
        <v>0.15972222221898846</v>
      </c>
      <c r="G4102" s="1" t="s">
        <v>708</v>
      </c>
      <c r="I4102" s="1" t="s">
        <v>598</v>
      </c>
      <c r="J4102" s="1" t="s">
        <v>598</v>
      </c>
      <c r="K4102" s="1" t="s">
        <v>1422</v>
      </c>
      <c r="L4102" s="1" t="s">
        <v>627</v>
      </c>
      <c r="M4102" s="28" t="s">
        <v>710</v>
      </c>
      <c r="N4102" s="28" t="s">
        <v>1270</v>
      </c>
    </row>
    <row r="4103" spans="1:14">
      <c r="A4103" s="1" t="s">
        <v>768</v>
      </c>
      <c r="B4103" s="1" t="s">
        <v>778</v>
      </c>
      <c r="C4103" s="230">
        <v>45946.326388888891</v>
      </c>
      <c r="D4103" s="230">
        <v>45946.326388888891</v>
      </c>
      <c r="E4103" s="230">
        <v>45946.486111111109</v>
      </c>
      <c r="F4103" s="300">
        <f t="shared" si="77"/>
        <v>0.15972222221898846</v>
      </c>
      <c r="G4103" s="1" t="s">
        <v>708</v>
      </c>
      <c r="I4103" s="1" t="s">
        <v>598</v>
      </c>
      <c r="J4103" s="1" t="s">
        <v>598</v>
      </c>
      <c r="K4103" s="1" t="s">
        <v>1422</v>
      </c>
      <c r="L4103" s="1" t="s">
        <v>627</v>
      </c>
      <c r="M4103" s="28" t="s">
        <v>710</v>
      </c>
      <c r="N4103" s="28" t="s">
        <v>1270</v>
      </c>
    </row>
    <row r="4104" spans="1:14">
      <c r="A4104" s="1" t="s">
        <v>768</v>
      </c>
      <c r="B4104" s="1" t="s">
        <v>779</v>
      </c>
      <c r="C4104" s="230">
        <v>45946.326388888891</v>
      </c>
      <c r="D4104" s="230">
        <v>45946.326388888891</v>
      </c>
      <c r="E4104" s="230">
        <v>45946.486111111109</v>
      </c>
      <c r="F4104" s="300">
        <f t="shared" si="77"/>
        <v>0.15972222221898846</v>
      </c>
      <c r="G4104" s="1" t="s">
        <v>708</v>
      </c>
      <c r="I4104" s="1" t="s">
        <v>598</v>
      </c>
      <c r="J4104" s="1" t="s">
        <v>598</v>
      </c>
      <c r="K4104" s="1" t="s">
        <v>1422</v>
      </c>
      <c r="L4104" s="1" t="s">
        <v>627</v>
      </c>
      <c r="M4104" s="28" t="s">
        <v>710</v>
      </c>
      <c r="N4104" s="28" t="s">
        <v>1270</v>
      </c>
    </row>
    <row r="4105" spans="1:14">
      <c r="A4105" s="1" t="s">
        <v>768</v>
      </c>
      <c r="B4105" s="1" t="s">
        <v>780</v>
      </c>
      <c r="C4105" s="230">
        <v>45946.326388888891</v>
      </c>
      <c r="D4105" s="230">
        <v>45946.326388888891</v>
      </c>
      <c r="E4105" s="230">
        <v>45946.486111111109</v>
      </c>
      <c r="F4105" s="300">
        <f t="shared" si="77"/>
        <v>0.15972222221898846</v>
      </c>
      <c r="G4105" s="1" t="s">
        <v>708</v>
      </c>
      <c r="I4105" s="1" t="s">
        <v>598</v>
      </c>
      <c r="J4105" s="1" t="s">
        <v>598</v>
      </c>
      <c r="K4105" s="1" t="s">
        <v>1422</v>
      </c>
      <c r="L4105" s="1" t="s">
        <v>627</v>
      </c>
      <c r="M4105" s="28" t="s">
        <v>710</v>
      </c>
      <c r="N4105" s="28" t="s">
        <v>1270</v>
      </c>
    </row>
    <row r="4106" spans="1:14">
      <c r="A4106" s="1" t="s">
        <v>768</v>
      </c>
      <c r="B4106" s="1" t="s">
        <v>781</v>
      </c>
      <c r="C4106" s="230">
        <v>45946.326388888891</v>
      </c>
      <c r="D4106" s="230">
        <v>45946.326388888891</v>
      </c>
      <c r="E4106" s="230">
        <v>45946.486111111109</v>
      </c>
      <c r="F4106" s="300">
        <f t="shared" si="77"/>
        <v>0.15972222221898846</v>
      </c>
      <c r="G4106" s="1" t="s">
        <v>708</v>
      </c>
      <c r="I4106" s="1" t="s">
        <v>598</v>
      </c>
      <c r="J4106" s="1" t="s">
        <v>598</v>
      </c>
      <c r="K4106" s="1" t="s">
        <v>1422</v>
      </c>
      <c r="L4106" s="1" t="s">
        <v>627</v>
      </c>
      <c r="M4106" s="28" t="s">
        <v>710</v>
      </c>
      <c r="N4106" s="28" t="s">
        <v>1270</v>
      </c>
    </row>
    <row r="4107" spans="1:14">
      <c r="A4107" s="225" t="s">
        <v>668</v>
      </c>
      <c r="B4107" s="123" t="s">
        <v>669</v>
      </c>
      <c r="C4107" s="230">
        <v>45946.25</v>
      </c>
      <c r="D4107" s="230">
        <v>45946.25</v>
      </c>
      <c r="E4107" s="230">
        <v>45946.326388888891</v>
      </c>
      <c r="F4107" s="300">
        <f t="shared" ref="F4107:F4151" si="78">E4107-D4107</f>
        <v>7.6388888890505768E-2</v>
      </c>
      <c r="G4107" s="1" t="s">
        <v>613</v>
      </c>
      <c r="I4107" s="1" t="s">
        <v>614</v>
      </c>
      <c r="J4107" s="1" t="s">
        <v>615</v>
      </c>
      <c r="K4107" s="1" t="s">
        <v>1597</v>
      </c>
      <c r="L4107" s="1" t="s">
        <v>655</v>
      </c>
      <c r="M4107" s="28" t="s">
        <v>656</v>
      </c>
      <c r="N4107" s="28" t="s">
        <v>1598</v>
      </c>
    </row>
    <row r="4108" spans="1:14">
      <c r="A4108" s="225" t="s">
        <v>668</v>
      </c>
      <c r="B4108" s="123" t="s">
        <v>670</v>
      </c>
      <c r="C4108" s="230">
        <v>45946.25</v>
      </c>
      <c r="D4108" s="230">
        <v>45946.25</v>
      </c>
      <c r="E4108" s="230">
        <v>45946.326388888891</v>
      </c>
      <c r="F4108" s="300">
        <f t="shared" si="78"/>
        <v>7.6388888890505768E-2</v>
      </c>
      <c r="G4108" s="1" t="s">
        <v>613</v>
      </c>
      <c r="I4108" s="1" t="s">
        <v>614</v>
      </c>
      <c r="J4108" s="1" t="s">
        <v>615</v>
      </c>
      <c r="K4108" s="1" t="s">
        <v>1597</v>
      </c>
      <c r="L4108" s="1" t="s">
        <v>655</v>
      </c>
      <c r="M4108" s="28" t="s">
        <v>656</v>
      </c>
      <c r="N4108" s="28" t="s">
        <v>1598</v>
      </c>
    </row>
    <row r="4109" spans="1:14">
      <c r="A4109" s="225" t="s">
        <v>668</v>
      </c>
      <c r="B4109" s="123" t="s">
        <v>671</v>
      </c>
      <c r="C4109" s="230">
        <v>45946.25</v>
      </c>
      <c r="D4109" s="230">
        <v>45946.25</v>
      </c>
      <c r="E4109" s="230">
        <v>45946.326388888891</v>
      </c>
      <c r="F4109" s="300">
        <f t="shared" si="78"/>
        <v>7.6388888890505768E-2</v>
      </c>
      <c r="G4109" s="1" t="s">
        <v>613</v>
      </c>
      <c r="I4109" s="1" t="s">
        <v>614</v>
      </c>
      <c r="J4109" s="1" t="s">
        <v>615</v>
      </c>
      <c r="K4109" s="1" t="s">
        <v>1597</v>
      </c>
      <c r="L4109" s="1" t="s">
        <v>655</v>
      </c>
      <c r="M4109" s="28" t="s">
        <v>656</v>
      </c>
      <c r="N4109" s="28" t="s">
        <v>1598</v>
      </c>
    </row>
    <row r="4110" spans="1:14">
      <c r="A4110" s="225" t="s">
        <v>668</v>
      </c>
      <c r="B4110" s="123" t="s">
        <v>672</v>
      </c>
      <c r="C4110" s="230">
        <v>45946.25</v>
      </c>
      <c r="D4110" s="230">
        <v>45946.25</v>
      </c>
      <c r="E4110" s="230">
        <v>45946.326388888891</v>
      </c>
      <c r="F4110" s="300">
        <f t="shared" si="78"/>
        <v>7.6388888890505768E-2</v>
      </c>
      <c r="G4110" s="1" t="s">
        <v>613</v>
      </c>
      <c r="I4110" s="1" t="s">
        <v>614</v>
      </c>
      <c r="J4110" s="1" t="s">
        <v>615</v>
      </c>
      <c r="K4110" s="1" t="s">
        <v>1597</v>
      </c>
      <c r="L4110" s="1" t="s">
        <v>655</v>
      </c>
      <c r="M4110" s="28" t="s">
        <v>656</v>
      </c>
      <c r="N4110" s="28" t="s">
        <v>1598</v>
      </c>
    </row>
    <row r="4111" spans="1:14">
      <c r="A4111" s="225" t="s">
        <v>668</v>
      </c>
      <c r="B4111" s="123" t="s">
        <v>673</v>
      </c>
      <c r="C4111" s="230">
        <v>45946.25</v>
      </c>
      <c r="D4111" s="230">
        <v>45946.25</v>
      </c>
      <c r="E4111" s="230">
        <v>45946.326388888891</v>
      </c>
      <c r="F4111" s="300">
        <f t="shared" si="78"/>
        <v>7.6388888890505768E-2</v>
      </c>
      <c r="G4111" s="1" t="s">
        <v>613</v>
      </c>
      <c r="I4111" s="1" t="s">
        <v>614</v>
      </c>
      <c r="J4111" s="1" t="s">
        <v>615</v>
      </c>
      <c r="K4111" s="1" t="s">
        <v>1597</v>
      </c>
      <c r="L4111" s="1" t="s">
        <v>655</v>
      </c>
      <c r="M4111" s="28" t="s">
        <v>656</v>
      </c>
      <c r="N4111" s="28" t="s">
        <v>1598</v>
      </c>
    </row>
    <row r="4112" spans="1:14">
      <c r="A4112" s="225" t="s">
        <v>668</v>
      </c>
      <c r="B4112" s="123" t="s">
        <v>674</v>
      </c>
      <c r="C4112" s="230">
        <v>45946.25</v>
      </c>
      <c r="D4112" s="230">
        <v>45946.25</v>
      </c>
      <c r="E4112" s="230">
        <v>45946.326388888891</v>
      </c>
      <c r="F4112" s="300">
        <f t="shared" si="78"/>
        <v>7.6388888890505768E-2</v>
      </c>
      <c r="G4112" s="1" t="s">
        <v>613</v>
      </c>
      <c r="I4112" s="1" t="s">
        <v>614</v>
      </c>
      <c r="J4112" s="1" t="s">
        <v>615</v>
      </c>
      <c r="K4112" s="1" t="s">
        <v>1597</v>
      </c>
      <c r="L4112" s="1" t="s">
        <v>655</v>
      </c>
      <c r="M4112" s="28" t="s">
        <v>656</v>
      </c>
      <c r="N4112" s="28" t="s">
        <v>1598</v>
      </c>
    </row>
    <row r="4113" spans="1:14">
      <c r="A4113" s="225" t="s">
        <v>668</v>
      </c>
      <c r="B4113" s="123" t="s">
        <v>675</v>
      </c>
      <c r="C4113" s="230">
        <v>45946.25</v>
      </c>
      <c r="D4113" s="230">
        <v>45946.25</v>
      </c>
      <c r="E4113" s="230">
        <v>45946.326388888891</v>
      </c>
      <c r="F4113" s="300">
        <f t="shared" si="78"/>
        <v>7.6388888890505768E-2</v>
      </c>
      <c r="G4113" s="1" t="s">
        <v>613</v>
      </c>
      <c r="I4113" s="1" t="s">
        <v>614</v>
      </c>
      <c r="J4113" s="1" t="s">
        <v>615</v>
      </c>
      <c r="K4113" s="1" t="s">
        <v>1597</v>
      </c>
      <c r="L4113" s="1" t="s">
        <v>655</v>
      </c>
      <c r="M4113" s="28" t="s">
        <v>656</v>
      </c>
      <c r="N4113" s="28" t="s">
        <v>1598</v>
      </c>
    </row>
    <row r="4114" spans="1:14">
      <c r="A4114" s="225" t="s">
        <v>668</v>
      </c>
      <c r="B4114" s="123" t="s">
        <v>676</v>
      </c>
      <c r="C4114" s="230">
        <v>45946.25</v>
      </c>
      <c r="D4114" s="230">
        <v>45946.25</v>
      </c>
      <c r="E4114" s="230">
        <v>45946.326388888891</v>
      </c>
      <c r="F4114" s="300">
        <f t="shared" si="78"/>
        <v>7.6388888890505768E-2</v>
      </c>
      <c r="G4114" s="1" t="s">
        <v>613</v>
      </c>
      <c r="I4114" s="1" t="s">
        <v>614</v>
      </c>
      <c r="J4114" s="1" t="s">
        <v>615</v>
      </c>
      <c r="K4114" s="1" t="s">
        <v>1597</v>
      </c>
      <c r="L4114" s="1" t="s">
        <v>655</v>
      </c>
      <c r="M4114" s="28" t="s">
        <v>656</v>
      </c>
      <c r="N4114" s="28" t="s">
        <v>1598</v>
      </c>
    </row>
    <row r="4115" spans="1:14">
      <c r="A4115" s="225" t="s">
        <v>668</v>
      </c>
      <c r="B4115" s="123" t="s">
        <v>677</v>
      </c>
      <c r="C4115" s="230">
        <v>45946.25</v>
      </c>
      <c r="D4115" s="230">
        <v>45946.25</v>
      </c>
      <c r="E4115" s="230">
        <v>45946.326388888891</v>
      </c>
      <c r="F4115" s="300">
        <f t="shared" si="78"/>
        <v>7.6388888890505768E-2</v>
      </c>
      <c r="G4115" s="1" t="s">
        <v>613</v>
      </c>
      <c r="I4115" s="1" t="s">
        <v>614</v>
      </c>
      <c r="J4115" s="1" t="s">
        <v>615</v>
      </c>
      <c r="K4115" s="1" t="s">
        <v>1597</v>
      </c>
      <c r="L4115" s="1" t="s">
        <v>655</v>
      </c>
      <c r="M4115" s="28" t="s">
        <v>656</v>
      </c>
      <c r="N4115" s="28" t="s">
        <v>1598</v>
      </c>
    </row>
    <row r="4116" spans="1:14">
      <c r="A4116" s="225" t="s">
        <v>668</v>
      </c>
      <c r="B4116" s="123" t="s">
        <v>678</v>
      </c>
      <c r="C4116" s="230">
        <v>45946.25</v>
      </c>
      <c r="D4116" s="230">
        <v>45946.25</v>
      </c>
      <c r="E4116" s="230">
        <v>45946.326388888891</v>
      </c>
      <c r="F4116" s="300">
        <f t="shared" si="78"/>
        <v>7.6388888890505768E-2</v>
      </c>
      <c r="G4116" s="1" t="s">
        <v>613</v>
      </c>
      <c r="I4116" s="1" t="s">
        <v>614</v>
      </c>
      <c r="J4116" s="1" t="s">
        <v>615</v>
      </c>
      <c r="K4116" s="1" t="s">
        <v>1597</v>
      </c>
      <c r="L4116" s="1" t="s">
        <v>655</v>
      </c>
      <c r="M4116" s="28" t="s">
        <v>656</v>
      </c>
      <c r="N4116" s="28" t="s">
        <v>1598</v>
      </c>
    </row>
    <row r="4117" spans="1:14">
      <c r="A4117" s="225" t="s">
        <v>668</v>
      </c>
      <c r="B4117" s="123" t="s">
        <v>679</v>
      </c>
      <c r="C4117" s="230">
        <v>45946.25</v>
      </c>
      <c r="D4117" s="230">
        <v>45946.25</v>
      </c>
      <c r="E4117" s="230">
        <v>45946.326388888891</v>
      </c>
      <c r="F4117" s="300">
        <f t="shared" si="78"/>
        <v>7.6388888890505768E-2</v>
      </c>
      <c r="G4117" s="1" t="s">
        <v>613</v>
      </c>
      <c r="I4117" s="1" t="s">
        <v>614</v>
      </c>
      <c r="J4117" s="1" t="s">
        <v>615</v>
      </c>
      <c r="K4117" s="1" t="s">
        <v>1597</v>
      </c>
      <c r="L4117" s="1" t="s">
        <v>655</v>
      </c>
      <c r="M4117" s="28" t="s">
        <v>656</v>
      </c>
      <c r="N4117" s="28" t="s">
        <v>1598</v>
      </c>
    </row>
    <row r="4118" spans="1:14">
      <c r="A4118" s="225" t="s">
        <v>668</v>
      </c>
      <c r="B4118" s="123" t="s">
        <v>680</v>
      </c>
      <c r="C4118" s="230">
        <v>45946.25</v>
      </c>
      <c r="D4118" s="230">
        <v>45946.25</v>
      </c>
      <c r="E4118" s="230">
        <v>45946.326388888891</v>
      </c>
      <c r="F4118" s="300">
        <f t="shared" si="78"/>
        <v>7.6388888890505768E-2</v>
      </c>
      <c r="G4118" s="1" t="s">
        <v>613</v>
      </c>
      <c r="I4118" s="1" t="s">
        <v>614</v>
      </c>
      <c r="J4118" s="1" t="s">
        <v>615</v>
      </c>
      <c r="K4118" s="1" t="s">
        <v>1597</v>
      </c>
      <c r="L4118" s="1" t="s">
        <v>655</v>
      </c>
      <c r="M4118" s="28" t="s">
        <v>656</v>
      </c>
      <c r="N4118" s="28" t="s">
        <v>1598</v>
      </c>
    </row>
    <row r="4119" spans="1:14">
      <c r="A4119" s="225" t="s">
        <v>668</v>
      </c>
      <c r="B4119" s="123" t="s">
        <v>681</v>
      </c>
      <c r="C4119" s="230">
        <v>45946.25</v>
      </c>
      <c r="D4119" s="230">
        <v>45946.25</v>
      </c>
      <c r="E4119" s="230">
        <v>45946.326388888891</v>
      </c>
      <c r="F4119" s="300">
        <f t="shared" si="78"/>
        <v>7.6388888890505768E-2</v>
      </c>
      <c r="G4119" s="1" t="s">
        <v>613</v>
      </c>
      <c r="I4119" s="1" t="s">
        <v>614</v>
      </c>
      <c r="J4119" s="1" t="s">
        <v>615</v>
      </c>
      <c r="K4119" s="1" t="s">
        <v>1597</v>
      </c>
      <c r="L4119" s="1" t="s">
        <v>655</v>
      </c>
      <c r="M4119" s="28" t="s">
        <v>656</v>
      </c>
      <c r="N4119" s="28" t="s">
        <v>1598</v>
      </c>
    </row>
    <row r="4120" spans="1:14">
      <c r="A4120" s="225" t="s">
        <v>668</v>
      </c>
      <c r="B4120" s="123" t="s">
        <v>682</v>
      </c>
      <c r="C4120" s="230">
        <v>45946.25</v>
      </c>
      <c r="D4120" s="230">
        <v>45946.25</v>
      </c>
      <c r="E4120" s="230">
        <v>45946.326388888891</v>
      </c>
      <c r="F4120" s="300">
        <f t="shared" si="78"/>
        <v>7.6388888890505768E-2</v>
      </c>
      <c r="G4120" s="1" t="s">
        <v>613</v>
      </c>
      <c r="I4120" s="1" t="s">
        <v>614</v>
      </c>
      <c r="J4120" s="1" t="s">
        <v>615</v>
      </c>
      <c r="K4120" s="1" t="s">
        <v>1597</v>
      </c>
      <c r="L4120" s="1" t="s">
        <v>655</v>
      </c>
      <c r="M4120" s="28" t="s">
        <v>656</v>
      </c>
      <c r="N4120" s="28" t="s">
        <v>1598</v>
      </c>
    </row>
    <row r="4121" spans="1:14">
      <c r="A4121" s="225" t="s">
        <v>668</v>
      </c>
      <c r="B4121" s="123" t="s">
        <v>683</v>
      </c>
      <c r="C4121" s="230">
        <v>45946.25</v>
      </c>
      <c r="D4121" s="230">
        <v>45946.25</v>
      </c>
      <c r="E4121" s="230">
        <v>45946.326388888891</v>
      </c>
      <c r="F4121" s="300">
        <f t="shared" si="78"/>
        <v>7.6388888890505768E-2</v>
      </c>
      <c r="G4121" s="1" t="s">
        <v>613</v>
      </c>
      <c r="I4121" s="1" t="s">
        <v>614</v>
      </c>
      <c r="J4121" s="1" t="s">
        <v>615</v>
      </c>
      <c r="K4121" s="1" t="s">
        <v>1597</v>
      </c>
      <c r="L4121" s="1" t="s">
        <v>655</v>
      </c>
      <c r="M4121" s="28" t="s">
        <v>656</v>
      </c>
      <c r="N4121" s="28" t="s">
        <v>1598</v>
      </c>
    </row>
    <row r="4122" spans="1:14">
      <c r="A4122" s="225" t="s">
        <v>668</v>
      </c>
      <c r="B4122" s="123" t="s">
        <v>684</v>
      </c>
      <c r="C4122" s="230">
        <v>45946.25</v>
      </c>
      <c r="D4122" s="230">
        <v>45946.25</v>
      </c>
      <c r="E4122" s="230">
        <v>45946.326388888891</v>
      </c>
      <c r="F4122" s="300">
        <f t="shared" si="78"/>
        <v>7.6388888890505768E-2</v>
      </c>
      <c r="G4122" s="1" t="s">
        <v>613</v>
      </c>
      <c r="I4122" s="1" t="s">
        <v>614</v>
      </c>
      <c r="J4122" s="1" t="s">
        <v>615</v>
      </c>
      <c r="K4122" s="1" t="s">
        <v>1597</v>
      </c>
      <c r="L4122" s="1" t="s">
        <v>655</v>
      </c>
      <c r="M4122" s="28" t="s">
        <v>656</v>
      </c>
      <c r="N4122" s="28" t="s">
        <v>1598</v>
      </c>
    </row>
    <row r="4123" spans="1:14">
      <c r="A4123" s="225" t="s">
        <v>668</v>
      </c>
      <c r="B4123" s="123" t="s">
        <v>685</v>
      </c>
      <c r="C4123" s="230">
        <v>45946.25</v>
      </c>
      <c r="D4123" s="230">
        <v>45946.25</v>
      </c>
      <c r="E4123" s="230">
        <v>45946.326388888891</v>
      </c>
      <c r="F4123" s="300">
        <f t="shared" si="78"/>
        <v>7.6388888890505768E-2</v>
      </c>
      <c r="G4123" s="1" t="s">
        <v>613</v>
      </c>
      <c r="I4123" s="1" t="s">
        <v>614</v>
      </c>
      <c r="J4123" s="1" t="s">
        <v>615</v>
      </c>
      <c r="K4123" s="1" t="s">
        <v>1597</v>
      </c>
      <c r="L4123" s="1" t="s">
        <v>655</v>
      </c>
      <c r="M4123" s="28" t="s">
        <v>656</v>
      </c>
      <c r="N4123" s="28" t="s">
        <v>1598</v>
      </c>
    </row>
    <row r="4124" spans="1:14">
      <c r="A4124" s="225" t="s">
        <v>668</v>
      </c>
      <c r="B4124" s="123" t="s">
        <v>686</v>
      </c>
      <c r="C4124" s="230">
        <v>45946.25</v>
      </c>
      <c r="D4124" s="230">
        <v>45946.25</v>
      </c>
      <c r="E4124" s="230">
        <v>45946.326388888891</v>
      </c>
      <c r="F4124" s="300">
        <f t="shared" si="78"/>
        <v>7.6388888890505768E-2</v>
      </c>
      <c r="G4124" s="1" t="s">
        <v>613</v>
      </c>
      <c r="I4124" s="1" t="s">
        <v>614</v>
      </c>
      <c r="J4124" s="1" t="s">
        <v>615</v>
      </c>
      <c r="K4124" s="1" t="s">
        <v>1597</v>
      </c>
      <c r="L4124" s="1" t="s">
        <v>655</v>
      </c>
      <c r="M4124" s="28" t="s">
        <v>656</v>
      </c>
      <c r="N4124" s="28" t="s">
        <v>1598</v>
      </c>
    </row>
    <row r="4125" spans="1:14">
      <c r="A4125" s="225" t="s">
        <v>668</v>
      </c>
      <c r="B4125" s="123" t="s">
        <v>687</v>
      </c>
      <c r="C4125" s="230">
        <v>45946.25</v>
      </c>
      <c r="D4125" s="230">
        <v>45946.25</v>
      </c>
      <c r="E4125" s="230">
        <v>45946.326388888891</v>
      </c>
      <c r="F4125" s="300">
        <f t="shared" si="78"/>
        <v>7.6388888890505768E-2</v>
      </c>
      <c r="G4125" s="1" t="s">
        <v>613</v>
      </c>
      <c r="I4125" s="1" t="s">
        <v>614</v>
      </c>
      <c r="J4125" s="1" t="s">
        <v>615</v>
      </c>
      <c r="K4125" s="1" t="s">
        <v>1597</v>
      </c>
      <c r="L4125" s="1" t="s">
        <v>655</v>
      </c>
      <c r="M4125" s="28" t="s">
        <v>656</v>
      </c>
      <c r="N4125" s="28" t="s">
        <v>1598</v>
      </c>
    </row>
    <row r="4126" spans="1:14">
      <c r="A4126" s="225" t="s">
        <v>668</v>
      </c>
      <c r="B4126" s="123" t="s">
        <v>688</v>
      </c>
      <c r="C4126" s="230">
        <v>45946.25</v>
      </c>
      <c r="D4126" s="230">
        <v>45946.25</v>
      </c>
      <c r="E4126" s="230">
        <v>45946.326388888891</v>
      </c>
      <c r="F4126" s="300">
        <f t="shared" si="78"/>
        <v>7.6388888890505768E-2</v>
      </c>
      <c r="G4126" s="1" t="s">
        <v>613</v>
      </c>
      <c r="I4126" s="1" t="s">
        <v>614</v>
      </c>
      <c r="J4126" s="1" t="s">
        <v>615</v>
      </c>
      <c r="K4126" s="1" t="s">
        <v>1597</v>
      </c>
      <c r="L4126" s="1" t="s">
        <v>655</v>
      </c>
      <c r="M4126" s="28" t="s">
        <v>656</v>
      </c>
      <c r="N4126" s="28" t="s">
        <v>1598</v>
      </c>
    </row>
    <row r="4127" spans="1:14">
      <c r="A4127" s="225" t="s">
        <v>668</v>
      </c>
      <c r="B4127" s="123" t="s">
        <v>689</v>
      </c>
      <c r="C4127" s="230">
        <v>45946.25</v>
      </c>
      <c r="D4127" s="230">
        <v>45946.25</v>
      </c>
      <c r="E4127" s="230">
        <v>45946.326388888891</v>
      </c>
      <c r="F4127" s="300">
        <f t="shared" si="78"/>
        <v>7.6388888890505768E-2</v>
      </c>
      <c r="G4127" s="1" t="s">
        <v>613</v>
      </c>
      <c r="I4127" s="1" t="s">
        <v>614</v>
      </c>
      <c r="J4127" s="1" t="s">
        <v>615</v>
      </c>
      <c r="K4127" s="1" t="s">
        <v>1597</v>
      </c>
      <c r="L4127" s="1" t="s">
        <v>655</v>
      </c>
      <c r="M4127" s="28" t="s">
        <v>656</v>
      </c>
      <c r="N4127" s="28" t="s">
        <v>1598</v>
      </c>
    </row>
    <row r="4128" spans="1:14">
      <c r="A4128" s="225" t="s">
        <v>668</v>
      </c>
      <c r="B4128" s="123" t="s">
        <v>690</v>
      </c>
      <c r="C4128" s="230">
        <v>45946.25</v>
      </c>
      <c r="D4128" s="230">
        <v>45946.25</v>
      </c>
      <c r="E4128" s="230">
        <v>45946.326388888891</v>
      </c>
      <c r="F4128" s="300">
        <f t="shared" si="78"/>
        <v>7.6388888890505768E-2</v>
      </c>
      <c r="G4128" s="1" t="s">
        <v>613</v>
      </c>
      <c r="I4128" s="1" t="s">
        <v>614</v>
      </c>
      <c r="J4128" s="1" t="s">
        <v>615</v>
      </c>
      <c r="K4128" s="1" t="s">
        <v>1597</v>
      </c>
      <c r="L4128" s="1" t="s">
        <v>655</v>
      </c>
      <c r="M4128" s="28" t="s">
        <v>656</v>
      </c>
      <c r="N4128" s="28" t="s">
        <v>1598</v>
      </c>
    </row>
    <row r="4129" spans="1:14">
      <c r="A4129" s="225" t="s">
        <v>668</v>
      </c>
      <c r="B4129" s="123" t="s">
        <v>691</v>
      </c>
      <c r="C4129" s="230">
        <v>45946.25</v>
      </c>
      <c r="D4129" s="230">
        <v>45946.25</v>
      </c>
      <c r="E4129" s="230">
        <v>45946.326388888891</v>
      </c>
      <c r="F4129" s="300">
        <f t="shared" si="78"/>
        <v>7.6388888890505768E-2</v>
      </c>
      <c r="G4129" s="1" t="s">
        <v>613</v>
      </c>
      <c r="I4129" s="1" t="s">
        <v>614</v>
      </c>
      <c r="J4129" s="1" t="s">
        <v>615</v>
      </c>
      <c r="K4129" s="1" t="s">
        <v>1597</v>
      </c>
      <c r="L4129" s="1" t="s">
        <v>655</v>
      </c>
      <c r="M4129" s="28" t="s">
        <v>656</v>
      </c>
      <c r="N4129" s="28" t="s">
        <v>1598</v>
      </c>
    </row>
    <row r="4130" spans="1:14">
      <c r="A4130" s="225" t="s">
        <v>668</v>
      </c>
      <c r="B4130" s="123" t="s">
        <v>692</v>
      </c>
      <c r="C4130" s="230">
        <v>45946.25</v>
      </c>
      <c r="D4130" s="230">
        <v>45946.25</v>
      </c>
      <c r="E4130" s="230">
        <v>45946.326388888891</v>
      </c>
      <c r="F4130" s="300">
        <f t="shared" si="78"/>
        <v>7.6388888890505768E-2</v>
      </c>
      <c r="G4130" s="1" t="s">
        <v>613</v>
      </c>
      <c r="I4130" s="1" t="s">
        <v>614</v>
      </c>
      <c r="J4130" s="1" t="s">
        <v>615</v>
      </c>
      <c r="K4130" s="1" t="s">
        <v>1597</v>
      </c>
      <c r="L4130" s="1" t="s">
        <v>655</v>
      </c>
      <c r="M4130" s="28" t="s">
        <v>656</v>
      </c>
      <c r="N4130" s="28" t="s">
        <v>1598</v>
      </c>
    </row>
    <row r="4131" spans="1:14">
      <c r="A4131" s="225" t="s">
        <v>668</v>
      </c>
      <c r="B4131" s="123" t="s">
        <v>693</v>
      </c>
      <c r="C4131" s="230">
        <v>45946.25</v>
      </c>
      <c r="D4131" s="230">
        <v>45946.25</v>
      </c>
      <c r="E4131" s="230">
        <v>45946.326388888891</v>
      </c>
      <c r="F4131" s="300">
        <f t="shared" si="78"/>
        <v>7.6388888890505768E-2</v>
      </c>
      <c r="G4131" s="1" t="s">
        <v>613</v>
      </c>
      <c r="I4131" s="1" t="s">
        <v>614</v>
      </c>
      <c r="J4131" s="1" t="s">
        <v>615</v>
      </c>
      <c r="K4131" s="1" t="s">
        <v>1597</v>
      </c>
      <c r="L4131" s="1" t="s">
        <v>655</v>
      </c>
      <c r="M4131" s="28" t="s">
        <v>656</v>
      </c>
      <c r="N4131" s="28" t="s">
        <v>1598</v>
      </c>
    </row>
    <row r="4132" spans="1:14">
      <c r="A4132" s="225" t="s">
        <v>668</v>
      </c>
      <c r="B4132" s="123" t="s">
        <v>694</v>
      </c>
      <c r="C4132" s="230">
        <v>45946.25</v>
      </c>
      <c r="D4132" s="230">
        <v>45946.25</v>
      </c>
      <c r="E4132" s="230">
        <v>45946.326388888891</v>
      </c>
      <c r="F4132" s="300">
        <f t="shared" si="78"/>
        <v>7.6388888890505768E-2</v>
      </c>
      <c r="G4132" s="1" t="s">
        <v>613</v>
      </c>
      <c r="I4132" s="1" t="s">
        <v>614</v>
      </c>
      <c r="J4132" s="1" t="s">
        <v>615</v>
      </c>
      <c r="K4132" s="1" t="s">
        <v>1597</v>
      </c>
      <c r="L4132" s="1" t="s">
        <v>655</v>
      </c>
      <c r="M4132" s="28" t="s">
        <v>656</v>
      </c>
      <c r="N4132" s="28" t="s">
        <v>1598</v>
      </c>
    </row>
    <row r="4133" spans="1:14">
      <c r="A4133" s="225" t="s">
        <v>668</v>
      </c>
      <c r="B4133" s="123" t="s">
        <v>695</v>
      </c>
      <c r="C4133" s="230">
        <v>45946.25</v>
      </c>
      <c r="D4133" s="230">
        <v>45946.25</v>
      </c>
      <c r="E4133" s="230">
        <v>45946.326388888891</v>
      </c>
      <c r="F4133" s="300">
        <f t="shared" si="78"/>
        <v>7.6388888890505768E-2</v>
      </c>
      <c r="G4133" s="1" t="s">
        <v>613</v>
      </c>
      <c r="I4133" s="1" t="s">
        <v>614</v>
      </c>
      <c r="J4133" s="1" t="s">
        <v>615</v>
      </c>
      <c r="K4133" s="1" t="s">
        <v>1597</v>
      </c>
      <c r="L4133" s="1" t="s">
        <v>655</v>
      </c>
      <c r="M4133" s="28" t="s">
        <v>656</v>
      </c>
      <c r="N4133" s="28" t="s">
        <v>1598</v>
      </c>
    </row>
    <row r="4134" spans="1:14">
      <c r="A4134" s="225" t="s">
        <v>668</v>
      </c>
      <c r="B4134" s="123" t="s">
        <v>696</v>
      </c>
      <c r="C4134" s="230">
        <v>45946.25</v>
      </c>
      <c r="D4134" s="230">
        <v>45946.25</v>
      </c>
      <c r="E4134" s="230">
        <v>45946.326388888891</v>
      </c>
      <c r="F4134" s="300">
        <f t="shared" si="78"/>
        <v>7.6388888890505768E-2</v>
      </c>
      <c r="G4134" s="1" t="s">
        <v>613</v>
      </c>
      <c r="I4134" s="1" t="s">
        <v>614</v>
      </c>
      <c r="J4134" s="1" t="s">
        <v>615</v>
      </c>
      <c r="K4134" s="1" t="s">
        <v>1597</v>
      </c>
      <c r="L4134" s="1" t="s">
        <v>655</v>
      </c>
      <c r="M4134" s="28" t="s">
        <v>656</v>
      </c>
      <c r="N4134" s="28" t="s">
        <v>1598</v>
      </c>
    </row>
    <row r="4135" spans="1:14">
      <c r="A4135" s="225" t="s">
        <v>668</v>
      </c>
      <c r="B4135" s="123" t="s">
        <v>697</v>
      </c>
      <c r="C4135" s="230">
        <v>45946.25</v>
      </c>
      <c r="D4135" s="230">
        <v>45946.25</v>
      </c>
      <c r="E4135" s="230">
        <v>45946.326388888891</v>
      </c>
      <c r="F4135" s="300">
        <f t="shared" si="78"/>
        <v>7.6388888890505768E-2</v>
      </c>
      <c r="G4135" s="1" t="s">
        <v>613</v>
      </c>
      <c r="I4135" s="1" t="s">
        <v>614</v>
      </c>
      <c r="J4135" s="1" t="s">
        <v>615</v>
      </c>
      <c r="K4135" s="1" t="s">
        <v>1597</v>
      </c>
      <c r="L4135" s="1" t="s">
        <v>655</v>
      </c>
      <c r="M4135" s="28" t="s">
        <v>656</v>
      </c>
      <c r="N4135" s="28" t="s">
        <v>1598</v>
      </c>
    </row>
    <row r="4136" spans="1:14">
      <c r="A4136" s="1" t="s">
        <v>664</v>
      </c>
      <c r="B4136" s="1" t="s">
        <v>621</v>
      </c>
      <c r="C4136" s="230">
        <v>45946.25</v>
      </c>
      <c r="D4136" s="230">
        <v>45946.25</v>
      </c>
      <c r="E4136" s="230">
        <v>45946.326388888891</v>
      </c>
      <c r="F4136" s="300">
        <f t="shared" si="78"/>
        <v>7.6388888890505768E-2</v>
      </c>
      <c r="G4136" s="1" t="s">
        <v>613</v>
      </c>
      <c r="I4136" s="1" t="s">
        <v>614</v>
      </c>
      <c r="J4136" s="1" t="s">
        <v>615</v>
      </c>
      <c r="K4136" s="1" t="s">
        <v>1597</v>
      </c>
      <c r="L4136" s="1" t="s">
        <v>655</v>
      </c>
      <c r="M4136" s="28" t="s">
        <v>656</v>
      </c>
      <c r="N4136" s="28" t="s">
        <v>1598</v>
      </c>
    </row>
    <row r="4137" spans="1:14">
      <c r="A4137" s="1" t="s">
        <v>664</v>
      </c>
      <c r="B4137" s="1" t="s">
        <v>620</v>
      </c>
      <c r="C4137" s="230">
        <v>45946.25</v>
      </c>
      <c r="D4137" s="230">
        <v>45946.25</v>
      </c>
      <c r="E4137" s="230">
        <v>45946.326388888891</v>
      </c>
      <c r="F4137" s="300">
        <f t="shared" si="78"/>
        <v>7.6388888890505768E-2</v>
      </c>
      <c r="G4137" s="1" t="s">
        <v>613</v>
      </c>
      <c r="I4137" s="1" t="s">
        <v>614</v>
      </c>
      <c r="J4137" s="1" t="s">
        <v>615</v>
      </c>
      <c r="K4137" s="1" t="s">
        <v>1597</v>
      </c>
      <c r="L4137" s="1" t="s">
        <v>655</v>
      </c>
      <c r="M4137" s="28" t="s">
        <v>656</v>
      </c>
      <c r="N4137" s="28" t="s">
        <v>1598</v>
      </c>
    </row>
    <row r="4138" spans="1:14">
      <c r="A4138" s="1" t="s">
        <v>664</v>
      </c>
      <c r="B4138" s="1" t="s">
        <v>666</v>
      </c>
      <c r="C4138" s="230">
        <v>45946.25</v>
      </c>
      <c r="D4138" s="230">
        <v>45946.25</v>
      </c>
      <c r="E4138" s="230">
        <v>45946.326388888891</v>
      </c>
      <c r="F4138" s="300">
        <f t="shared" si="78"/>
        <v>7.6388888890505768E-2</v>
      </c>
      <c r="G4138" s="1" t="s">
        <v>613</v>
      </c>
      <c r="I4138" s="1" t="s">
        <v>614</v>
      </c>
      <c r="J4138" s="1" t="s">
        <v>615</v>
      </c>
      <c r="K4138" s="1" t="s">
        <v>1597</v>
      </c>
      <c r="L4138" s="1" t="s">
        <v>655</v>
      </c>
      <c r="M4138" s="28" t="s">
        <v>656</v>
      </c>
      <c r="N4138" s="28" t="s">
        <v>1598</v>
      </c>
    </row>
    <row r="4139" spans="1:14">
      <c r="A4139" s="1" t="s">
        <v>664</v>
      </c>
      <c r="B4139" s="1" t="s">
        <v>667</v>
      </c>
      <c r="C4139" s="230">
        <v>45946.25</v>
      </c>
      <c r="D4139" s="230">
        <v>45946.25</v>
      </c>
      <c r="E4139" s="230">
        <v>45946.326388888891</v>
      </c>
      <c r="F4139" s="300">
        <f t="shared" si="78"/>
        <v>7.6388888890505768E-2</v>
      </c>
      <c r="G4139" s="1" t="s">
        <v>613</v>
      </c>
      <c r="I4139" s="1" t="s">
        <v>614</v>
      </c>
      <c r="J4139" s="1" t="s">
        <v>615</v>
      </c>
      <c r="K4139" s="1" t="s">
        <v>1597</v>
      </c>
      <c r="L4139" s="1" t="s">
        <v>655</v>
      </c>
      <c r="M4139" s="28" t="s">
        <v>656</v>
      </c>
      <c r="N4139" s="28" t="s">
        <v>1598</v>
      </c>
    </row>
    <row r="4140" spans="1:14">
      <c r="A4140" s="1" t="s">
        <v>664</v>
      </c>
      <c r="B4140" s="1" t="s">
        <v>636</v>
      </c>
      <c r="C4140" s="230">
        <v>45946.25</v>
      </c>
      <c r="D4140" s="230">
        <v>45946.25</v>
      </c>
      <c r="E4140" s="230">
        <v>45946.326388888891</v>
      </c>
      <c r="F4140" s="300">
        <f t="shared" si="78"/>
        <v>7.6388888890505768E-2</v>
      </c>
      <c r="G4140" s="1" t="s">
        <v>613</v>
      </c>
      <c r="I4140" s="1" t="s">
        <v>614</v>
      </c>
      <c r="J4140" s="1" t="s">
        <v>615</v>
      </c>
      <c r="K4140" s="1" t="s">
        <v>1597</v>
      </c>
      <c r="L4140" s="1" t="s">
        <v>655</v>
      </c>
      <c r="M4140" s="28" t="s">
        <v>656</v>
      </c>
      <c r="N4140" s="28" t="s">
        <v>1598</v>
      </c>
    </row>
    <row r="4141" spans="1:14">
      <c r="A4141" s="225" t="s">
        <v>698</v>
      </c>
      <c r="B4141" s="123" t="s">
        <v>621</v>
      </c>
      <c r="C4141" s="230">
        <v>45946.25</v>
      </c>
      <c r="D4141" s="230">
        <v>45946.25</v>
      </c>
      <c r="E4141" s="230">
        <v>45946.326388888891</v>
      </c>
      <c r="F4141" s="300">
        <f t="shared" si="78"/>
        <v>7.6388888890505768E-2</v>
      </c>
      <c r="G4141" s="1" t="s">
        <v>613</v>
      </c>
      <c r="I4141" s="1" t="s">
        <v>614</v>
      </c>
      <c r="J4141" s="1" t="s">
        <v>615</v>
      </c>
      <c r="K4141" s="1" t="s">
        <v>1597</v>
      </c>
      <c r="L4141" s="1" t="s">
        <v>655</v>
      </c>
      <c r="M4141" s="28" t="s">
        <v>656</v>
      </c>
      <c r="N4141" s="28" t="s">
        <v>1598</v>
      </c>
    </row>
    <row r="4142" spans="1:14">
      <c r="A4142" s="225" t="s">
        <v>698</v>
      </c>
      <c r="B4142" s="123" t="s">
        <v>620</v>
      </c>
      <c r="C4142" s="230">
        <v>45946.25</v>
      </c>
      <c r="D4142" s="230">
        <v>45946.25</v>
      </c>
      <c r="E4142" s="230">
        <v>45946.326388888891</v>
      </c>
      <c r="F4142" s="300">
        <f t="shared" si="78"/>
        <v>7.6388888890505768E-2</v>
      </c>
      <c r="G4142" s="1" t="s">
        <v>613</v>
      </c>
      <c r="I4142" s="1" t="s">
        <v>614</v>
      </c>
      <c r="J4142" s="1" t="s">
        <v>615</v>
      </c>
      <c r="K4142" s="1" t="s">
        <v>1597</v>
      </c>
      <c r="L4142" s="1" t="s">
        <v>655</v>
      </c>
      <c r="M4142" s="28" t="s">
        <v>656</v>
      </c>
      <c r="N4142" s="28" t="s">
        <v>1598</v>
      </c>
    </row>
    <row r="4143" spans="1:14">
      <c r="A4143" s="1" t="s">
        <v>698</v>
      </c>
      <c r="B4143" s="1" t="s">
        <v>666</v>
      </c>
      <c r="C4143" s="230">
        <v>45946.25</v>
      </c>
      <c r="D4143" s="230">
        <v>45946.25</v>
      </c>
      <c r="E4143" s="230">
        <v>45946.326388888891</v>
      </c>
      <c r="F4143" s="300">
        <f t="shared" si="78"/>
        <v>7.6388888890505768E-2</v>
      </c>
      <c r="G4143" s="1" t="s">
        <v>613</v>
      </c>
      <c r="I4143" s="1" t="s">
        <v>614</v>
      </c>
      <c r="J4143" s="1" t="s">
        <v>615</v>
      </c>
      <c r="K4143" s="1" t="s">
        <v>1597</v>
      </c>
      <c r="L4143" s="1" t="s">
        <v>655</v>
      </c>
      <c r="M4143" s="28" t="s">
        <v>656</v>
      </c>
      <c r="N4143" s="28" t="s">
        <v>1598</v>
      </c>
    </row>
    <row r="4144" spans="1:14">
      <c r="A4144" s="1" t="s">
        <v>698</v>
      </c>
      <c r="B4144" s="1" t="s">
        <v>667</v>
      </c>
      <c r="C4144" s="230">
        <v>45946.25</v>
      </c>
      <c r="D4144" s="230">
        <v>45946.25</v>
      </c>
      <c r="E4144" s="230">
        <v>45946.326388888891</v>
      </c>
      <c r="F4144" s="300">
        <f t="shared" si="78"/>
        <v>7.6388888890505768E-2</v>
      </c>
      <c r="G4144" s="1" t="s">
        <v>613</v>
      </c>
      <c r="I4144" s="1" t="s">
        <v>614</v>
      </c>
      <c r="J4144" s="1" t="s">
        <v>615</v>
      </c>
      <c r="K4144" s="1" t="s">
        <v>1597</v>
      </c>
      <c r="L4144" s="1" t="s">
        <v>655</v>
      </c>
      <c r="M4144" s="28" t="s">
        <v>656</v>
      </c>
      <c r="N4144" s="28" t="s">
        <v>1598</v>
      </c>
    </row>
    <row r="4145" spans="1:15">
      <c r="A4145" s="1" t="s">
        <v>698</v>
      </c>
      <c r="B4145" s="1" t="s">
        <v>636</v>
      </c>
      <c r="C4145" s="230">
        <v>45946.25</v>
      </c>
      <c r="D4145" s="230">
        <v>45946.25</v>
      </c>
      <c r="E4145" s="230">
        <v>45946.326388888891</v>
      </c>
      <c r="F4145" s="300">
        <f t="shared" si="78"/>
        <v>7.6388888890505768E-2</v>
      </c>
      <c r="G4145" s="1" t="s">
        <v>613</v>
      </c>
      <c r="I4145" s="1" t="s">
        <v>614</v>
      </c>
      <c r="J4145" s="1" t="s">
        <v>615</v>
      </c>
      <c r="K4145" s="1" t="s">
        <v>1597</v>
      </c>
      <c r="L4145" s="1" t="s">
        <v>655</v>
      </c>
      <c r="M4145" s="28" t="s">
        <v>656</v>
      </c>
      <c r="N4145" s="28" t="s">
        <v>1598</v>
      </c>
    </row>
    <row r="4146" spans="1:15">
      <c r="A4146" s="1" t="s">
        <v>699</v>
      </c>
      <c r="B4146" s="1" t="s">
        <v>621</v>
      </c>
      <c r="C4146" s="230">
        <v>45946.25</v>
      </c>
      <c r="D4146" s="230">
        <v>45946.25</v>
      </c>
      <c r="E4146" s="230">
        <v>45946.326388888891</v>
      </c>
      <c r="F4146" s="300">
        <f t="shared" si="78"/>
        <v>7.6388888890505768E-2</v>
      </c>
      <c r="G4146" s="1" t="s">
        <v>613</v>
      </c>
      <c r="I4146" s="1" t="s">
        <v>614</v>
      </c>
      <c r="J4146" s="1" t="s">
        <v>615</v>
      </c>
      <c r="K4146" s="1" t="s">
        <v>1597</v>
      </c>
      <c r="L4146" s="1" t="s">
        <v>655</v>
      </c>
      <c r="M4146" s="28" t="s">
        <v>656</v>
      </c>
      <c r="N4146" s="28" t="s">
        <v>1598</v>
      </c>
    </row>
    <row r="4147" spans="1:15">
      <c r="A4147" s="1" t="s">
        <v>699</v>
      </c>
      <c r="B4147" s="1" t="s">
        <v>620</v>
      </c>
      <c r="C4147" s="230">
        <v>45946.25</v>
      </c>
      <c r="D4147" s="230">
        <v>45946.25</v>
      </c>
      <c r="E4147" s="230">
        <v>45946.326388888891</v>
      </c>
      <c r="F4147" s="300">
        <f t="shared" si="78"/>
        <v>7.6388888890505768E-2</v>
      </c>
      <c r="G4147" s="1" t="s">
        <v>613</v>
      </c>
      <c r="I4147" s="1" t="s">
        <v>614</v>
      </c>
      <c r="J4147" s="1" t="s">
        <v>615</v>
      </c>
      <c r="K4147" s="1" t="s">
        <v>1597</v>
      </c>
      <c r="L4147" s="1" t="s">
        <v>655</v>
      </c>
      <c r="M4147" s="28" t="s">
        <v>656</v>
      </c>
      <c r="N4147" s="28" t="s">
        <v>1598</v>
      </c>
    </row>
    <row r="4148" spans="1:15">
      <c r="A4148" s="1" t="s">
        <v>699</v>
      </c>
      <c r="B4148" s="1" t="s">
        <v>666</v>
      </c>
      <c r="C4148" s="230">
        <v>45946.25</v>
      </c>
      <c r="D4148" s="230">
        <v>45946.25</v>
      </c>
      <c r="E4148" s="230">
        <v>45946.326388888891</v>
      </c>
      <c r="F4148" s="300">
        <f t="shared" si="78"/>
        <v>7.6388888890505768E-2</v>
      </c>
      <c r="G4148" s="1" t="s">
        <v>613</v>
      </c>
      <c r="I4148" s="1" t="s">
        <v>614</v>
      </c>
      <c r="J4148" s="1" t="s">
        <v>615</v>
      </c>
      <c r="K4148" s="1" t="s">
        <v>1597</v>
      </c>
      <c r="L4148" s="1" t="s">
        <v>655</v>
      </c>
      <c r="M4148" s="28" t="s">
        <v>656</v>
      </c>
      <c r="N4148" s="28" t="s">
        <v>1598</v>
      </c>
    </row>
    <row r="4149" spans="1:15">
      <c r="A4149" s="1" t="s">
        <v>699</v>
      </c>
      <c r="B4149" s="1" t="s">
        <v>667</v>
      </c>
      <c r="C4149" s="230">
        <v>45946.25</v>
      </c>
      <c r="D4149" s="230">
        <v>45946.25</v>
      </c>
      <c r="E4149" s="230">
        <v>45946.326388888891</v>
      </c>
      <c r="F4149" s="300">
        <f t="shared" si="78"/>
        <v>7.6388888890505768E-2</v>
      </c>
      <c r="G4149" s="1" t="s">
        <v>613</v>
      </c>
      <c r="I4149" s="1" t="s">
        <v>614</v>
      </c>
      <c r="J4149" s="1" t="s">
        <v>615</v>
      </c>
      <c r="K4149" s="1" t="s">
        <v>1597</v>
      </c>
      <c r="L4149" s="1" t="s">
        <v>655</v>
      </c>
      <c r="M4149" s="28" t="s">
        <v>656</v>
      </c>
      <c r="N4149" s="28" t="s">
        <v>1598</v>
      </c>
    </row>
    <row r="4150" spans="1:15">
      <c r="A4150" s="1" t="s">
        <v>699</v>
      </c>
      <c r="B4150" s="1" t="s">
        <v>636</v>
      </c>
      <c r="C4150" s="230">
        <v>45946.25</v>
      </c>
      <c r="D4150" s="230">
        <v>45946.25</v>
      </c>
      <c r="E4150" s="230">
        <v>45946.326388888891</v>
      </c>
      <c r="F4150" s="300">
        <f t="shared" si="78"/>
        <v>7.6388888890505768E-2</v>
      </c>
      <c r="G4150" s="1" t="s">
        <v>613</v>
      </c>
      <c r="I4150" s="1" t="s">
        <v>614</v>
      </c>
      <c r="J4150" s="1" t="s">
        <v>615</v>
      </c>
      <c r="K4150" s="1" t="s">
        <v>1597</v>
      </c>
      <c r="L4150" s="1" t="s">
        <v>655</v>
      </c>
      <c r="M4150" s="28" t="s">
        <v>656</v>
      </c>
      <c r="N4150" s="28" t="s">
        <v>1598</v>
      </c>
    </row>
    <row r="4151" spans="1:15">
      <c r="A4151" s="1" t="s">
        <v>862</v>
      </c>
      <c r="B4151" s="1" t="s">
        <v>612</v>
      </c>
      <c r="C4151" s="230">
        <v>45946.315972222219</v>
      </c>
      <c r="D4151" s="230">
        <v>45946.315972222219</v>
      </c>
      <c r="E4151" s="230">
        <v>45947.591666666667</v>
      </c>
      <c r="F4151" s="300">
        <f t="shared" si="78"/>
        <v>1.2756944444481633</v>
      </c>
      <c r="G4151" s="1" t="s">
        <v>613</v>
      </c>
      <c r="I4151" s="1" t="s">
        <v>614</v>
      </c>
      <c r="J4151" s="1" t="s">
        <v>615</v>
      </c>
      <c r="K4151" s="1" t="s">
        <v>1611</v>
      </c>
      <c r="L4151" s="1" t="s">
        <v>655</v>
      </c>
      <c r="M4151" s="28" t="s">
        <v>656</v>
      </c>
      <c r="N4151" s="28" t="s">
        <v>1612</v>
      </c>
      <c r="O4151" t="s">
        <v>1613</v>
      </c>
    </row>
    <row r="4152" spans="1:15">
      <c r="A4152" s="1" t="s">
        <v>870</v>
      </c>
      <c r="B4152" s="1" t="s">
        <v>612</v>
      </c>
      <c r="C4152" s="230">
        <v>45946.315972222219</v>
      </c>
      <c r="D4152" s="230">
        <v>45946.315972222219</v>
      </c>
      <c r="E4152" s="230">
        <v>45947.591666666667</v>
      </c>
      <c r="F4152" s="300">
        <f t="shared" ref="F4152:F4211" si="79">E4152-D4152</f>
        <v>1.2756944444481633</v>
      </c>
      <c r="G4152" s="1" t="s">
        <v>613</v>
      </c>
      <c r="I4152" s="1" t="s">
        <v>614</v>
      </c>
      <c r="J4152" s="1" t="s">
        <v>615</v>
      </c>
      <c r="K4152" s="1" t="s">
        <v>1611</v>
      </c>
      <c r="L4152" s="1" t="s">
        <v>655</v>
      </c>
      <c r="M4152" s="28" t="s">
        <v>656</v>
      </c>
      <c r="N4152" s="28" t="s">
        <v>1612</v>
      </c>
    </row>
    <row r="4153" spans="1:15">
      <c r="A4153" s="1" t="s">
        <v>643</v>
      </c>
      <c r="B4153" s="1" t="s">
        <v>612</v>
      </c>
      <c r="C4153" s="230">
        <v>45946.315972222219</v>
      </c>
      <c r="D4153" s="230">
        <v>45946.315972222219</v>
      </c>
      <c r="E4153" s="230">
        <v>45947.591666666667</v>
      </c>
      <c r="F4153" s="300">
        <f t="shared" si="79"/>
        <v>1.2756944444481633</v>
      </c>
      <c r="G4153" s="1" t="s">
        <v>613</v>
      </c>
      <c r="I4153" s="1" t="s">
        <v>614</v>
      </c>
      <c r="J4153" s="1" t="s">
        <v>615</v>
      </c>
      <c r="K4153" s="1" t="s">
        <v>1611</v>
      </c>
      <c r="L4153" s="1" t="s">
        <v>655</v>
      </c>
      <c r="M4153" s="28" t="s">
        <v>656</v>
      </c>
      <c r="N4153" s="28" t="s">
        <v>1612</v>
      </c>
    </row>
    <row r="4154" spans="1:15">
      <c r="A4154" s="1" t="s">
        <v>759</v>
      </c>
      <c r="B4154" s="1" t="s">
        <v>612</v>
      </c>
      <c r="C4154" s="230">
        <v>45946.315972222219</v>
      </c>
      <c r="D4154" s="230">
        <v>45946.315972222219</v>
      </c>
      <c r="E4154" s="230">
        <v>45947.591666666667</v>
      </c>
      <c r="F4154" s="300">
        <f t="shared" si="79"/>
        <v>1.2756944444481633</v>
      </c>
      <c r="G4154" s="1" t="s">
        <v>613</v>
      </c>
      <c r="I4154" s="1" t="s">
        <v>614</v>
      </c>
      <c r="J4154" s="1" t="s">
        <v>615</v>
      </c>
      <c r="K4154" s="1" t="s">
        <v>1611</v>
      </c>
      <c r="L4154" s="1" t="s">
        <v>655</v>
      </c>
      <c r="M4154" s="28" t="s">
        <v>656</v>
      </c>
      <c r="N4154" s="28" t="s">
        <v>1612</v>
      </c>
    </row>
    <row r="4155" spans="1:15">
      <c r="A4155" s="1" t="s">
        <v>850</v>
      </c>
      <c r="B4155" s="1" t="s">
        <v>612</v>
      </c>
      <c r="C4155" s="230">
        <v>45946.315972222219</v>
      </c>
      <c r="D4155" s="230">
        <v>45946.315972222219</v>
      </c>
      <c r="E4155" s="230">
        <v>45947.591666666667</v>
      </c>
      <c r="F4155" s="300">
        <f t="shared" si="79"/>
        <v>1.2756944444481633</v>
      </c>
      <c r="G4155" s="1" t="s">
        <v>613</v>
      </c>
      <c r="I4155" s="1" t="s">
        <v>614</v>
      </c>
      <c r="J4155" s="1" t="s">
        <v>615</v>
      </c>
      <c r="K4155" s="1" t="s">
        <v>1611</v>
      </c>
      <c r="L4155" s="1" t="s">
        <v>655</v>
      </c>
      <c r="M4155" s="28" t="s">
        <v>656</v>
      </c>
      <c r="N4155" s="28" t="s">
        <v>1612</v>
      </c>
    </row>
    <row r="4156" spans="1:15">
      <c r="A4156" s="225" t="s">
        <v>706</v>
      </c>
      <c r="B4156" s="222" t="s">
        <v>723</v>
      </c>
      <c r="C4156" s="230">
        <v>45946.315972222219</v>
      </c>
      <c r="D4156" s="230">
        <v>45946.315972222219</v>
      </c>
      <c r="E4156" s="230">
        <v>45947.591666666667</v>
      </c>
      <c r="F4156" s="300">
        <f t="shared" si="79"/>
        <v>1.2756944444481633</v>
      </c>
      <c r="G4156" s="1" t="s">
        <v>613</v>
      </c>
      <c r="I4156" s="1" t="s">
        <v>614</v>
      </c>
      <c r="J4156" s="1" t="s">
        <v>615</v>
      </c>
      <c r="K4156" s="1" t="s">
        <v>1611</v>
      </c>
      <c r="L4156" s="1" t="s">
        <v>655</v>
      </c>
      <c r="M4156" s="28" t="s">
        <v>656</v>
      </c>
      <c r="N4156" s="28" t="s">
        <v>1612</v>
      </c>
    </row>
    <row r="4157" spans="1:15">
      <c r="A4157" s="225" t="s">
        <v>706</v>
      </c>
      <c r="B4157" s="222" t="s">
        <v>717</v>
      </c>
      <c r="C4157" s="230">
        <v>45946.315972222219</v>
      </c>
      <c r="D4157" s="230">
        <v>45946.315972222219</v>
      </c>
      <c r="E4157" s="230">
        <v>45947.591666666667</v>
      </c>
      <c r="F4157" s="300">
        <f t="shared" si="79"/>
        <v>1.2756944444481633</v>
      </c>
      <c r="G4157" s="1" t="s">
        <v>613</v>
      </c>
      <c r="I4157" s="1" t="s">
        <v>614</v>
      </c>
      <c r="J4157" s="1" t="s">
        <v>615</v>
      </c>
      <c r="K4157" s="1" t="s">
        <v>1611</v>
      </c>
      <c r="L4157" s="1" t="s">
        <v>655</v>
      </c>
      <c r="M4157" s="28" t="s">
        <v>656</v>
      </c>
      <c r="N4157" s="28" t="s">
        <v>1612</v>
      </c>
    </row>
    <row r="4158" spans="1:15">
      <c r="A4158" s="225" t="s">
        <v>706</v>
      </c>
      <c r="B4158" s="123" t="s">
        <v>728</v>
      </c>
      <c r="C4158" s="230">
        <v>45946.315972222219</v>
      </c>
      <c r="D4158" s="230">
        <v>45946.315972222219</v>
      </c>
      <c r="E4158" s="230">
        <v>45947.591666666667</v>
      </c>
      <c r="F4158" s="300">
        <f t="shared" si="79"/>
        <v>1.2756944444481633</v>
      </c>
      <c r="G4158" s="1" t="s">
        <v>613</v>
      </c>
      <c r="I4158" s="1" t="s">
        <v>614</v>
      </c>
      <c r="J4158" s="1" t="s">
        <v>615</v>
      </c>
      <c r="K4158" s="1" t="s">
        <v>1611</v>
      </c>
      <c r="L4158" s="1" t="s">
        <v>655</v>
      </c>
      <c r="M4158" s="28" t="s">
        <v>656</v>
      </c>
      <c r="N4158" s="28" t="s">
        <v>1612</v>
      </c>
    </row>
    <row r="4159" spans="1:15">
      <c r="A4159" s="225" t="s">
        <v>706</v>
      </c>
      <c r="B4159" s="123" t="s">
        <v>713</v>
      </c>
      <c r="C4159" s="230">
        <v>45946.315972222219</v>
      </c>
      <c r="D4159" s="230">
        <v>45946.315972222219</v>
      </c>
      <c r="E4159" s="230">
        <v>45947.591666666667</v>
      </c>
      <c r="F4159" s="300">
        <f t="shared" si="79"/>
        <v>1.2756944444481633</v>
      </c>
      <c r="G4159" s="1" t="s">
        <v>613</v>
      </c>
      <c r="I4159" s="1" t="s">
        <v>614</v>
      </c>
      <c r="J4159" s="1" t="s">
        <v>615</v>
      </c>
      <c r="K4159" s="1" t="s">
        <v>1611</v>
      </c>
      <c r="L4159" s="1" t="s">
        <v>655</v>
      </c>
      <c r="M4159" s="28" t="s">
        <v>656</v>
      </c>
      <c r="N4159" s="28" t="s">
        <v>1612</v>
      </c>
    </row>
    <row r="4160" spans="1:15">
      <c r="A4160" s="225" t="s">
        <v>706</v>
      </c>
      <c r="B4160" s="123" t="s">
        <v>716</v>
      </c>
      <c r="C4160" s="230">
        <v>45946.315972222219</v>
      </c>
      <c r="D4160" s="230">
        <v>45946.315972222219</v>
      </c>
      <c r="E4160" s="230">
        <v>45947.591666666667</v>
      </c>
      <c r="F4160" s="300">
        <f t="shared" si="79"/>
        <v>1.2756944444481633</v>
      </c>
      <c r="G4160" s="1" t="s">
        <v>613</v>
      </c>
      <c r="I4160" s="1" t="s">
        <v>614</v>
      </c>
      <c r="J4160" s="1" t="s">
        <v>615</v>
      </c>
      <c r="K4160" s="1" t="s">
        <v>1611</v>
      </c>
      <c r="L4160" s="1" t="s">
        <v>655</v>
      </c>
      <c r="M4160" s="28" t="s">
        <v>656</v>
      </c>
      <c r="N4160" s="28" t="s">
        <v>1612</v>
      </c>
    </row>
    <row r="4161" spans="1:14">
      <c r="A4161" s="225" t="s">
        <v>706</v>
      </c>
      <c r="B4161" s="123" t="s">
        <v>724</v>
      </c>
      <c r="C4161" s="230">
        <v>45946.315972222219</v>
      </c>
      <c r="D4161" s="230">
        <v>45946.315972222219</v>
      </c>
      <c r="E4161" s="230">
        <v>45947.591666666667</v>
      </c>
      <c r="F4161" s="300">
        <f t="shared" si="79"/>
        <v>1.2756944444481633</v>
      </c>
      <c r="G4161" s="1" t="s">
        <v>613</v>
      </c>
      <c r="I4161" s="1" t="s">
        <v>614</v>
      </c>
      <c r="J4161" s="1" t="s">
        <v>615</v>
      </c>
      <c r="K4161" s="1" t="s">
        <v>1611</v>
      </c>
      <c r="L4161" s="1" t="s">
        <v>655</v>
      </c>
      <c r="M4161" s="28" t="s">
        <v>656</v>
      </c>
      <c r="N4161" s="28" t="s">
        <v>1612</v>
      </c>
    </row>
    <row r="4162" spans="1:14">
      <c r="A4162" s="225" t="s">
        <v>706</v>
      </c>
      <c r="B4162" s="123" t="s">
        <v>721</v>
      </c>
      <c r="C4162" s="230">
        <v>45946.315972222219</v>
      </c>
      <c r="D4162" s="230">
        <v>45946.315972222219</v>
      </c>
      <c r="E4162" s="230">
        <v>45947.591666666667</v>
      </c>
      <c r="F4162" s="300">
        <f t="shared" si="79"/>
        <v>1.2756944444481633</v>
      </c>
      <c r="G4162" s="1" t="s">
        <v>613</v>
      </c>
      <c r="I4162" s="1" t="s">
        <v>614</v>
      </c>
      <c r="J4162" s="1" t="s">
        <v>615</v>
      </c>
      <c r="K4162" s="1" t="s">
        <v>1611</v>
      </c>
      <c r="L4162" s="1" t="s">
        <v>655</v>
      </c>
      <c r="M4162" s="28" t="s">
        <v>656</v>
      </c>
      <c r="N4162" s="28" t="s">
        <v>1612</v>
      </c>
    </row>
    <row r="4163" spans="1:14">
      <c r="A4163" s="225" t="s">
        <v>706</v>
      </c>
      <c r="B4163" s="123" t="s">
        <v>715</v>
      </c>
      <c r="C4163" s="230">
        <v>45946.315972222219</v>
      </c>
      <c r="D4163" s="230">
        <v>45946.315972222219</v>
      </c>
      <c r="E4163" s="230">
        <v>45947.591666666667</v>
      </c>
      <c r="F4163" s="300">
        <f t="shared" si="79"/>
        <v>1.2756944444481633</v>
      </c>
      <c r="G4163" s="1" t="s">
        <v>613</v>
      </c>
      <c r="I4163" s="1" t="s">
        <v>614</v>
      </c>
      <c r="J4163" s="1" t="s">
        <v>615</v>
      </c>
      <c r="K4163" s="1" t="s">
        <v>1611</v>
      </c>
      <c r="L4163" s="1" t="s">
        <v>655</v>
      </c>
      <c r="M4163" s="28" t="s">
        <v>656</v>
      </c>
      <c r="N4163" s="28" t="s">
        <v>1612</v>
      </c>
    </row>
    <row r="4164" spans="1:14">
      <c r="A4164" s="225" t="s">
        <v>706</v>
      </c>
      <c r="B4164" s="227" t="s">
        <v>727</v>
      </c>
      <c r="C4164" s="230">
        <v>45946.315972222219</v>
      </c>
      <c r="D4164" s="230">
        <v>45946.315972222219</v>
      </c>
      <c r="E4164" s="230">
        <v>45947.591666666667</v>
      </c>
      <c r="F4164" s="300">
        <f t="shared" si="79"/>
        <v>1.2756944444481633</v>
      </c>
      <c r="G4164" s="1" t="s">
        <v>613</v>
      </c>
      <c r="I4164" s="1" t="s">
        <v>614</v>
      </c>
      <c r="J4164" s="1" t="s">
        <v>615</v>
      </c>
      <c r="K4164" s="1" t="s">
        <v>1611</v>
      </c>
      <c r="L4164" s="1" t="s">
        <v>655</v>
      </c>
      <c r="M4164" s="28" t="s">
        <v>656</v>
      </c>
      <c r="N4164" s="28" t="s">
        <v>1612</v>
      </c>
    </row>
    <row r="4165" spans="1:14">
      <c r="A4165" s="225" t="s">
        <v>706</v>
      </c>
      <c r="B4165" s="227" t="s">
        <v>725</v>
      </c>
      <c r="C4165" s="230">
        <v>45946.315972222219</v>
      </c>
      <c r="D4165" s="230">
        <v>45946.315972222219</v>
      </c>
      <c r="E4165" s="230">
        <v>45947.591666666667</v>
      </c>
      <c r="F4165" s="300">
        <f t="shared" si="79"/>
        <v>1.2756944444481633</v>
      </c>
      <c r="G4165" s="1" t="s">
        <v>613</v>
      </c>
      <c r="I4165" s="1" t="s">
        <v>614</v>
      </c>
      <c r="J4165" s="1" t="s">
        <v>615</v>
      </c>
      <c r="K4165" s="1" t="s">
        <v>1611</v>
      </c>
      <c r="L4165" s="1" t="s">
        <v>655</v>
      </c>
      <c r="M4165" s="28" t="s">
        <v>656</v>
      </c>
      <c r="N4165" s="28" t="s">
        <v>1612</v>
      </c>
    </row>
    <row r="4166" spans="1:14">
      <c r="A4166" s="225" t="s">
        <v>706</v>
      </c>
      <c r="B4166" s="227" t="s">
        <v>714</v>
      </c>
      <c r="C4166" s="230">
        <v>45946.315972222219</v>
      </c>
      <c r="D4166" s="230">
        <v>45946.315972222219</v>
      </c>
      <c r="E4166" s="230">
        <v>45947.591666666667</v>
      </c>
      <c r="F4166" s="300">
        <f t="shared" si="79"/>
        <v>1.2756944444481633</v>
      </c>
      <c r="G4166" s="1" t="s">
        <v>613</v>
      </c>
      <c r="I4166" s="1" t="s">
        <v>614</v>
      </c>
      <c r="J4166" s="1" t="s">
        <v>615</v>
      </c>
      <c r="K4166" s="1" t="s">
        <v>1611</v>
      </c>
      <c r="L4166" s="1" t="s">
        <v>655</v>
      </c>
      <c r="M4166" s="28" t="s">
        <v>656</v>
      </c>
      <c r="N4166" s="28" t="s">
        <v>1612</v>
      </c>
    </row>
    <row r="4167" spans="1:14">
      <c r="A4167" s="225" t="s">
        <v>706</v>
      </c>
      <c r="B4167" s="227" t="s">
        <v>718</v>
      </c>
      <c r="C4167" s="230">
        <v>45946.315972222219</v>
      </c>
      <c r="D4167" s="230">
        <v>45946.315972222219</v>
      </c>
      <c r="E4167" s="230">
        <v>45947.591666666667</v>
      </c>
      <c r="F4167" s="300">
        <f t="shared" si="79"/>
        <v>1.2756944444481633</v>
      </c>
      <c r="G4167" s="1" t="s">
        <v>613</v>
      </c>
      <c r="I4167" s="1" t="s">
        <v>614</v>
      </c>
      <c r="J4167" s="1" t="s">
        <v>615</v>
      </c>
      <c r="K4167" s="1" t="s">
        <v>1611</v>
      </c>
      <c r="L4167" s="1" t="s">
        <v>655</v>
      </c>
      <c r="M4167" s="28" t="s">
        <v>656</v>
      </c>
      <c r="N4167" s="28" t="s">
        <v>1612</v>
      </c>
    </row>
    <row r="4168" spans="1:14">
      <c r="A4168" s="225" t="s">
        <v>706</v>
      </c>
      <c r="B4168" s="227" t="s">
        <v>722</v>
      </c>
      <c r="C4168" s="230">
        <v>45946.315972222219</v>
      </c>
      <c r="D4168" s="230">
        <v>45946.315972222219</v>
      </c>
      <c r="E4168" s="230">
        <v>45947.591666666667</v>
      </c>
      <c r="F4168" s="300">
        <f t="shared" si="79"/>
        <v>1.2756944444481633</v>
      </c>
      <c r="G4168" s="1" t="s">
        <v>613</v>
      </c>
      <c r="I4168" s="1" t="s">
        <v>614</v>
      </c>
      <c r="J4168" s="1" t="s">
        <v>615</v>
      </c>
      <c r="K4168" s="1" t="s">
        <v>1611</v>
      </c>
      <c r="L4168" s="1" t="s">
        <v>655</v>
      </c>
      <c r="M4168" s="28" t="s">
        <v>656</v>
      </c>
      <c r="N4168" s="28" t="s">
        <v>1612</v>
      </c>
    </row>
    <row r="4169" spans="1:14">
      <c r="A4169" s="225" t="s">
        <v>706</v>
      </c>
      <c r="B4169" s="227" t="s">
        <v>707</v>
      </c>
      <c r="C4169" s="230">
        <v>45946.315972222219</v>
      </c>
      <c r="D4169" s="230">
        <v>45946.315972222219</v>
      </c>
      <c r="E4169" s="230">
        <v>45947.591666666667</v>
      </c>
      <c r="F4169" s="300">
        <f t="shared" si="79"/>
        <v>1.2756944444481633</v>
      </c>
      <c r="G4169" s="1" t="s">
        <v>613</v>
      </c>
      <c r="I4169" s="1" t="s">
        <v>614</v>
      </c>
      <c r="J4169" s="1" t="s">
        <v>615</v>
      </c>
      <c r="K4169" s="1" t="s">
        <v>1611</v>
      </c>
      <c r="L4169" s="1" t="s">
        <v>655</v>
      </c>
      <c r="M4169" s="28" t="s">
        <v>656</v>
      </c>
      <c r="N4169" s="28" t="s">
        <v>1612</v>
      </c>
    </row>
    <row r="4170" spans="1:14">
      <c r="A4170" s="225" t="s">
        <v>706</v>
      </c>
      <c r="B4170" s="227" t="s">
        <v>712</v>
      </c>
      <c r="C4170" s="230">
        <v>45946.315972222219</v>
      </c>
      <c r="D4170" s="230">
        <v>45946.315972222219</v>
      </c>
      <c r="E4170" s="230">
        <v>45947.591666666667</v>
      </c>
      <c r="F4170" s="300">
        <f t="shared" si="79"/>
        <v>1.2756944444481633</v>
      </c>
      <c r="G4170" s="1" t="s">
        <v>613</v>
      </c>
      <c r="I4170" s="1" t="s">
        <v>614</v>
      </c>
      <c r="J4170" s="1" t="s">
        <v>615</v>
      </c>
      <c r="K4170" s="1" t="s">
        <v>1611</v>
      </c>
      <c r="L4170" s="1" t="s">
        <v>655</v>
      </c>
      <c r="M4170" s="28" t="s">
        <v>656</v>
      </c>
      <c r="N4170" s="28" t="s">
        <v>1612</v>
      </c>
    </row>
    <row r="4171" spans="1:14">
      <c r="A4171" s="227" t="s">
        <v>706</v>
      </c>
      <c r="B4171" s="123" t="s">
        <v>719</v>
      </c>
      <c r="C4171" s="230">
        <v>45946.315972222219</v>
      </c>
      <c r="D4171" s="230">
        <v>45946.315972222219</v>
      </c>
      <c r="E4171" s="230">
        <v>45947.591666666667</v>
      </c>
      <c r="F4171" s="300">
        <f t="shared" si="79"/>
        <v>1.2756944444481633</v>
      </c>
      <c r="G4171" s="1" t="s">
        <v>613</v>
      </c>
      <c r="I4171" s="1" t="s">
        <v>614</v>
      </c>
      <c r="J4171" s="1" t="s">
        <v>615</v>
      </c>
      <c r="K4171" s="1" t="s">
        <v>1611</v>
      </c>
      <c r="L4171" s="1" t="s">
        <v>655</v>
      </c>
      <c r="M4171" s="28" t="s">
        <v>656</v>
      </c>
      <c r="N4171" s="28" t="s">
        <v>1612</v>
      </c>
    </row>
    <row r="4172" spans="1:14">
      <c r="A4172" s="227" t="s">
        <v>706</v>
      </c>
      <c r="B4172" s="123" t="s">
        <v>726</v>
      </c>
      <c r="C4172" s="230">
        <v>45946.315972222219</v>
      </c>
      <c r="D4172" s="230">
        <v>45946.315972222219</v>
      </c>
      <c r="E4172" s="230">
        <v>45947.591666666667</v>
      </c>
      <c r="F4172" s="300">
        <f t="shared" si="79"/>
        <v>1.2756944444481633</v>
      </c>
      <c r="G4172" s="1" t="s">
        <v>613</v>
      </c>
      <c r="I4172" s="1" t="s">
        <v>614</v>
      </c>
      <c r="J4172" s="1" t="s">
        <v>615</v>
      </c>
      <c r="K4172" s="1" t="s">
        <v>1611</v>
      </c>
      <c r="L4172" s="1" t="s">
        <v>655</v>
      </c>
      <c r="M4172" s="28" t="s">
        <v>656</v>
      </c>
      <c r="N4172" s="28" t="s">
        <v>1612</v>
      </c>
    </row>
    <row r="4173" spans="1:14">
      <c r="A4173" s="227" t="s">
        <v>706</v>
      </c>
      <c r="B4173" s="123" t="s">
        <v>720</v>
      </c>
      <c r="C4173" s="230">
        <v>45946.315972222219</v>
      </c>
      <c r="D4173" s="230">
        <v>45946.315972222219</v>
      </c>
      <c r="E4173" s="230">
        <v>45947.591666666667</v>
      </c>
      <c r="F4173" s="300">
        <f t="shared" si="79"/>
        <v>1.2756944444481633</v>
      </c>
      <c r="G4173" s="1" t="s">
        <v>613</v>
      </c>
      <c r="I4173" s="1" t="s">
        <v>614</v>
      </c>
      <c r="J4173" s="1" t="s">
        <v>615</v>
      </c>
      <c r="K4173" s="1" t="s">
        <v>1611</v>
      </c>
      <c r="L4173" s="1" t="s">
        <v>655</v>
      </c>
      <c r="M4173" s="28" t="s">
        <v>656</v>
      </c>
      <c r="N4173" s="28" t="s">
        <v>1612</v>
      </c>
    </row>
    <row r="4174" spans="1:14">
      <c r="A4174" s="227" t="s">
        <v>748</v>
      </c>
      <c r="B4174" s="246" t="s">
        <v>749</v>
      </c>
      <c r="C4174" s="230">
        <v>45946.315972222219</v>
      </c>
      <c r="D4174" s="230">
        <v>45946.315972222219</v>
      </c>
      <c r="E4174" s="230">
        <v>45947.591666666667</v>
      </c>
      <c r="F4174" s="300">
        <f t="shared" si="79"/>
        <v>1.2756944444481633</v>
      </c>
      <c r="G4174" s="1" t="s">
        <v>613</v>
      </c>
      <c r="I4174" s="1" t="s">
        <v>614</v>
      </c>
      <c r="J4174" s="1" t="s">
        <v>615</v>
      </c>
      <c r="K4174" s="1" t="s">
        <v>1611</v>
      </c>
      <c r="L4174" s="1" t="s">
        <v>655</v>
      </c>
      <c r="M4174" s="28" t="s">
        <v>656</v>
      </c>
      <c r="N4174" s="28" t="s">
        <v>1612</v>
      </c>
    </row>
    <row r="4175" spans="1:14">
      <c r="A4175" s="225" t="s">
        <v>748</v>
      </c>
      <c r="B4175" s="123" t="s">
        <v>754</v>
      </c>
      <c r="C4175" s="230">
        <v>45946.315972222219</v>
      </c>
      <c r="D4175" s="230">
        <v>45946.315972222219</v>
      </c>
      <c r="E4175" s="230">
        <v>45947.591666666667</v>
      </c>
      <c r="F4175" s="300">
        <f t="shared" si="79"/>
        <v>1.2756944444481633</v>
      </c>
      <c r="G4175" s="1" t="s">
        <v>613</v>
      </c>
      <c r="I4175" s="1" t="s">
        <v>614</v>
      </c>
      <c r="J4175" s="1" t="s">
        <v>615</v>
      </c>
      <c r="K4175" s="1" t="s">
        <v>1611</v>
      </c>
      <c r="L4175" s="1" t="s">
        <v>655</v>
      </c>
      <c r="M4175" s="28" t="s">
        <v>656</v>
      </c>
      <c r="N4175" s="28" t="s">
        <v>1612</v>
      </c>
    </row>
    <row r="4176" spans="1:14">
      <c r="A4176" s="225" t="s">
        <v>748</v>
      </c>
      <c r="B4176" s="123" t="s">
        <v>755</v>
      </c>
      <c r="C4176" s="230">
        <v>45946.315972222219</v>
      </c>
      <c r="D4176" s="230">
        <v>45946.315972222219</v>
      </c>
      <c r="E4176" s="230">
        <v>45947.591666666667</v>
      </c>
      <c r="F4176" s="300">
        <f t="shared" si="79"/>
        <v>1.2756944444481633</v>
      </c>
      <c r="G4176" s="1" t="s">
        <v>613</v>
      </c>
      <c r="I4176" s="1" t="s">
        <v>614</v>
      </c>
      <c r="J4176" s="1" t="s">
        <v>615</v>
      </c>
      <c r="K4176" s="1" t="s">
        <v>1611</v>
      </c>
      <c r="L4176" s="1" t="s">
        <v>655</v>
      </c>
      <c r="M4176" s="28" t="s">
        <v>656</v>
      </c>
      <c r="N4176" s="28" t="s">
        <v>1612</v>
      </c>
    </row>
    <row r="4177" spans="1:14">
      <c r="A4177" s="225" t="s">
        <v>748</v>
      </c>
      <c r="B4177" s="123" t="s">
        <v>728</v>
      </c>
      <c r="C4177" s="230">
        <v>45946.315972222219</v>
      </c>
      <c r="D4177" s="230">
        <v>45946.315972222219</v>
      </c>
      <c r="E4177" s="230">
        <v>45947.591666666667</v>
      </c>
      <c r="F4177" s="300">
        <f t="shared" si="79"/>
        <v>1.2756944444481633</v>
      </c>
      <c r="G4177" s="1" t="s">
        <v>613</v>
      </c>
      <c r="I4177" s="1" t="s">
        <v>614</v>
      </c>
      <c r="J4177" s="1" t="s">
        <v>615</v>
      </c>
      <c r="K4177" s="1" t="s">
        <v>1611</v>
      </c>
      <c r="L4177" s="1" t="s">
        <v>655</v>
      </c>
      <c r="M4177" s="28" t="s">
        <v>656</v>
      </c>
      <c r="N4177" s="28" t="s">
        <v>1612</v>
      </c>
    </row>
    <row r="4178" spans="1:14">
      <c r="A4178" s="225" t="s">
        <v>748</v>
      </c>
      <c r="B4178" s="123" t="s">
        <v>756</v>
      </c>
      <c r="C4178" s="230">
        <v>45946.315972222219</v>
      </c>
      <c r="D4178" s="230">
        <v>45946.315972222219</v>
      </c>
      <c r="E4178" s="230">
        <v>45947.591666666667</v>
      </c>
      <c r="F4178" s="300">
        <f t="shared" si="79"/>
        <v>1.2756944444481633</v>
      </c>
      <c r="G4178" s="1" t="s">
        <v>613</v>
      </c>
      <c r="I4178" s="1" t="s">
        <v>614</v>
      </c>
      <c r="J4178" s="1" t="s">
        <v>615</v>
      </c>
      <c r="K4178" s="1" t="s">
        <v>1611</v>
      </c>
      <c r="L4178" s="1" t="s">
        <v>655</v>
      </c>
      <c r="M4178" s="28" t="s">
        <v>656</v>
      </c>
      <c r="N4178" s="28" t="s">
        <v>1612</v>
      </c>
    </row>
    <row r="4179" spans="1:14">
      <c r="A4179" s="1" t="s">
        <v>748</v>
      </c>
      <c r="B4179" s="1" t="s">
        <v>757</v>
      </c>
      <c r="C4179" s="230">
        <v>45946.315972222219</v>
      </c>
      <c r="D4179" s="230">
        <v>45946.315972222219</v>
      </c>
      <c r="E4179" s="230">
        <v>45947.591666666667</v>
      </c>
      <c r="F4179" s="300">
        <f t="shared" si="79"/>
        <v>1.2756944444481633</v>
      </c>
      <c r="G4179" s="1" t="s">
        <v>613</v>
      </c>
      <c r="I4179" s="1" t="s">
        <v>614</v>
      </c>
      <c r="J4179" s="1" t="s">
        <v>615</v>
      </c>
      <c r="K4179" s="1" t="s">
        <v>1611</v>
      </c>
      <c r="L4179" s="1" t="s">
        <v>655</v>
      </c>
      <c r="M4179" s="28" t="s">
        <v>656</v>
      </c>
      <c r="N4179" s="28" t="s">
        <v>1612</v>
      </c>
    </row>
    <row r="4180" spans="1:14">
      <c r="A4180" s="1" t="s">
        <v>748</v>
      </c>
      <c r="B4180" s="1" t="s">
        <v>758</v>
      </c>
      <c r="C4180" s="230">
        <v>45946.315972222219</v>
      </c>
      <c r="D4180" s="230">
        <v>45946.315972222219</v>
      </c>
      <c r="E4180" s="230">
        <v>45947.591666666667</v>
      </c>
      <c r="F4180" s="300">
        <f t="shared" si="79"/>
        <v>1.2756944444481633</v>
      </c>
      <c r="G4180" s="1" t="s">
        <v>613</v>
      </c>
      <c r="I4180" s="1" t="s">
        <v>614</v>
      </c>
      <c r="J4180" s="1" t="s">
        <v>615</v>
      </c>
      <c r="K4180" s="1" t="s">
        <v>1611</v>
      </c>
      <c r="L4180" s="1" t="s">
        <v>655</v>
      </c>
      <c r="M4180" s="28" t="s">
        <v>656</v>
      </c>
      <c r="N4180" s="28" t="s">
        <v>1612</v>
      </c>
    </row>
    <row r="4181" spans="1:14">
      <c r="A4181" s="225" t="s">
        <v>960</v>
      </c>
      <c r="B4181" s="1" t="s">
        <v>961</v>
      </c>
      <c r="C4181" s="230">
        <v>45946.315972222219</v>
      </c>
      <c r="D4181" s="230">
        <v>45946.315972222219</v>
      </c>
      <c r="E4181" s="230">
        <v>45947.591666666667</v>
      </c>
      <c r="F4181" s="300">
        <f t="shared" si="79"/>
        <v>1.2756944444481633</v>
      </c>
      <c r="G4181" s="1" t="s">
        <v>613</v>
      </c>
      <c r="I4181" s="1" t="s">
        <v>614</v>
      </c>
      <c r="J4181" s="1" t="s">
        <v>615</v>
      </c>
      <c r="K4181" s="1" t="s">
        <v>1611</v>
      </c>
      <c r="L4181" s="1" t="s">
        <v>655</v>
      </c>
      <c r="M4181" s="28" t="s">
        <v>656</v>
      </c>
      <c r="N4181" s="28" t="s">
        <v>1612</v>
      </c>
    </row>
    <row r="4182" spans="1:14">
      <c r="A4182" s="225" t="s">
        <v>960</v>
      </c>
      <c r="B4182" s="1" t="s">
        <v>962</v>
      </c>
      <c r="C4182" s="230">
        <v>45946.315972222219</v>
      </c>
      <c r="D4182" s="230">
        <v>45946.315972222219</v>
      </c>
      <c r="E4182" s="230">
        <v>45947.591666666667</v>
      </c>
      <c r="F4182" s="300">
        <f t="shared" si="79"/>
        <v>1.2756944444481633</v>
      </c>
      <c r="G4182" s="1" t="s">
        <v>613</v>
      </c>
      <c r="I4182" s="1" t="s">
        <v>614</v>
      </c>
      <c r="J4182" s="1" t="s">
        <v>615</v>
      </c>
      <c r="K4182" s="1" t="s">
        <v>1611</v>
      </c>
      <c r="L4182" s="1" t="s">
        <v>655</v>
      </c>
      <c r="M4182" s="28" t="s">
        <v>656</v>
      </c>
      <c r="N4182" s="28" t="s">
        <v>1612</v>
      </c>
    </row>
    <row r="4183" spans="1:14">
      <c r="A4183" s="225" t="s">
        <v>960</v>
      </c>
      <c r="B4183" s="1" t="s">
        <v>963</v>
      </c>
      <c r="C4183" s="230">
        <v>45946.315972222219</v>
      </c>
      <c r="D4183" s="230">
        <v>45946.315972222219</v>
      </c>
      <c r="E4183" s="230">
        <v>45947.591666666667</v>
      </c>
      <c r="F4183" s="300">
        <f t="shared" si="79"/>
        <v>1.2756944444481633</v>
      </c>
      <c r="G4183" s="1" t="s">
        <v>613</v>
      </c>
      <c r="I4183" s="1" t="s">
        <v>614</v>
      </c>
      <c r="J4183" s="1" t="s">
        <v>615</v>
      </c>
      <c r="K4183" s="1" t="s">
        <v>1611</v>
      </c>
      <c r="L4183" s="1" t="s">
        <v>655</v>
      </c>
      <c r="M4183" s="28" t="s">
        <v>656</v>
      </c>
      <c r="N4183" s="28" t="s">
        <v>1612</v>
      </c>
    </row>
    <row r="4184" spans="1:14">
      <c r="A4184" s="225" t="s">
        <v>960</v>
      </c>
      <c r="B4184" s="1" t="s">
        <v>964</v>
      </c>
      <c r="C4184" s="230">
        <v>45946.315972222219</v>
      </c>
      <c r="D4184" s="230">
        <v>45946.315972222219</v>
      </c>
      <c r="E4184" s="230">
        <v>45947.591666666667</v>
      </c>
      <c r="F4184" s="300">
        <f t="shared" si="79"/>
        <v>1.2756944444481633</v>
      </c>
      <c r="G4184" s="1" t="s">
        <v>613</v>
      </c>
      <c r="I4184" s="1" t="s">
        <v>614</v>
      </c>
      <c r="J4184" s="1" t="s">
        <v>615</v>
      </c>
      <c r="K4184" s="1" t="s">
        <v>1611</v>
      </c>
      <c r="L4184" s="1" t="s">
        <v>655</v>
      </c>
      <c r="M4184" s="28" t="s">
        <v>656</v>
      </c>
      <c r="N4184" s="28" t="s">
        <v>1612</v>
      </c>
    </row>
    <row r="4185" spans="1:14">
      <c r="A4185" s="225" t="s">
        <v>965</v>
      </c>
      <c r="B4185" s="1" t="s">
        <v>966</v>
      </c>
      <c r="C4185" s="230">
        <v>45946.315972222219</v>
      </c>
      <c r="D4185" s="230">
        <v>45946.315972222219</v>
      </c>
      <c r="E4185" s="230">
        <v>45947.591666666667</v>
      </c>
      <c r="F4185" s="300">
        <f t="shared" si="79"/>
        <v>1.2756944444481633</v>
      </c>
      <c r="G4185" s="1" t="s">
        <v>613</v>
      </c>
      <c r="I4185" s="1" t="s">
        <v>614</v>
      </c>
      <c r="J4185" s="1" t="s">
        <v>615</v>
      </c>
      <c r="K4185" s="1" t="s">
        <v>1611</v>
      </c>
      <c r="L4185" s="1" t="s">
        <v>655</v>
      </c>
      <c r="M4185" s="28" t="s">
        <v>656</v>
      </c>
      <c r="N4185" s="28" t="s">
        <v>1612</v>
      </c>
    </row>
    <row r="4186" spans="1:14">
      <c r="A4186" s="225" t="s">
        <v>965</v>
      </c>
      <c r="B4186" s="1" t="s">
        <v>967</v>
      </c>
      <c r="C4186" s="230">
        <v>45946.315972222219</v>
      </c>
      <c r="D4186" s="230">
        <v>45946.315972222219</v>
      </c>
      <c r="E4186" s="230">
        <v>45947.591666666667</v>
      </c>
      <c r="F4186" s="300">
        <f t="shared" si="79"/>
        <v>1.2756944444481633</v>
      </c>
      <c r="G4186" s="1" t="s">
        <v>613</v>
      </c>
      <c r="I4186" s="1" t="s">
        <v>614</v>
      </c>
      <c r="J4186" s="1" t="s">
        <v>615</v>
      </c>
      <c r="K4186" s="1" t="s">
        <v>1611</v>
      </c>
      <c r="L4186" s="1" t="s">
        <v>655</v>
      </c>
      <c r="M4186" s="28" t="s">
        <v>656</v>
      </c>
      <c r="N4186" s="28" t="s">
        <v>1612</v>
      </c>
    </row>
    <row r="4187" spans="1:14">
      <c r="A4187" s="225" t="s">
        <v>965</v>
      </c>
      <c r="B4187" s="1" t="s">
        <v>968</v>
      </c>
      <c r="C4187" s="230">
        <v>45946.315972222219</v>
      </c>
      <c r="D4187" s="230">
        <v>45946.315972222219</v>
      </c>
      <c r="E4187" s="230">
        <v>45947.591666666667</v>
      </c>
      <c r="F4187" s="300">
        <f t="shared" si="79"/>
        <v>1.2756944444481633</v>
      </c>
      <c r="G4187" s="1" t="s">
        <v>613</v>
      </c>
      <c r="I4187" s="1" t="s">
        <v>614</v>
      </c>
      <c r="J4187" s="1" t="s">
        <v>615</v>
      </c>
      <c r="K4187" s="1" t="s">
        <v>1611</v>
      </c>
      <c r="L4187" s="1" t="s">
        <v>655</v>
      </c>
      <c r="M4187" s="28" t="s">
        <v>656</v>
      </c>
      <c r="N4187" s="28" t="s">
        <v>1612</v>
      </c>
    </row>
    <row r="4188" spans="1:14">
      <c r="A4188" s="225" t="s">
        <v>965</v>
      </c>
      <c r="B4188" s="1" t="s">
        <v>969</v>
      </c>
      <c r="C4188" s="230">
        <v>45946.315972222219</v>
      </c>
      <c r="D4188" s="230">
        <v>45946.315972222219</v>
      </c>
      <c r="E4188" s="230">
        <v>45947.591666666667</v>
      </c>
      <c r="F4188" s="300">
        <f t="shared" si="79"/>
        <v>1.2756944444481633</v>
      </c>
      <c r="G4188" s="1" t="s">
        <v>613</v>
      </c>
      <c r="I4188" s="1" t="s">
        <v>614</v>
      </c>
      <c r="J4188" s="1" t="s">
        <v>615</v>
      </c>
      <c r="K4188" s="1" t="s">
        <v>1611</v>
      </c>
      <c r="L4188" s="1" t="s">
        <v>655</v>
      </c>
      <c r="M4188" s="28" t="s">
        <v>656</v>
      </c>
      <c r="N4188" s="28" t="s">
        <v>1612</v>
      </c>
    </row>
    <row r="4189" spans="1:14">
      <c r="A4189" s="225" t="s">
        <v>650</v>
      </c>
      <c r="B4189" s="1" t="s">
        <v>651</v>
      </c>
      <c r="C4189" s="230">
        <v>45946.315972222219</v>
      </c>
      <c r="D4189" s="230">
        <v>45946.315972222219</v>
      </c>
      <c r="E4189" s="230">
        <v>45947.591666666667</v>
      </c>
      <c r="F4189" s="300">
        <f t="shared" si="79"/>
        <v>1.2756944444481633</v>
      </c>
      <c r="G4189" s="1" t="s">
        <v>613</v>
      </c>
      <c r="I4189" s="1" t="s">
        <v>614</v>
      </c>
      <c r="J4189" s="1" t="s">
        <v>615</v>
      </c>
      <c r="K4189" s="1" t="s">
        <v>1611</v>
      </c>
      <c r="L4189" s="1" t="s">
        <v>655</v>
      </c>
      <c r="M4189" s="28" t="s">
        <v>656</v>
      </c>
      <c r="N4189" s="28" t="s">
        <v>1612</v>
      </c>
    </row>
    <row r="4190" spans="1:14">
      <c r="A4190" s="225" t="s">
        <v>650</v>
      </c>
      <c r="B4190" s="1" t="s">
        <v>658</v>
      </c>
      <c r="C4190" s="230">
        <v>45946.315972222219</v>
      </c>
      <c r="D4190" s="230">
        <v>45946.315972222219</v>
      </c>
      <c r="E4190" s="230">
        <v>45947.591666666667</v>
      </c>
      <c r="F4190" s="300">
        <f t="shared" si="79"/>
        <v>1.2756944444481633</v>
      </c>
      <c r="G4190" s="1" t="s">
        <v>613</v>
      </c>
      <c r="I4190" s="1" t="s">
        <v>614</v>
      </c>
      <c r="J4190" s="1" t="s">
        <v>615</v>
      </c>
      <c r="K4190" s="1" t="s">
        <v>1611</v>
      </c>
      <c r="L4190" s="1" t="s">
        <v>655</v>
      </c>
      <c r="M4190" s="28" t="s">
        <v>656</v>
      </c>
      <c r="N4190" s="28" t="s">
        <v>1612</v>
      </c>
    </row>
    <row r="4191" spans="1:14">
      <c r="A4191" s="225" t="s">
        <v>650</v>
      </c>
      <c r="B4191" s="1" t="s">
        <v>622</v>
      </c>
      <c r="C4191" s="230">
        <v>45946.315972222219</v>
      </c>
      <c r="D4191" s="230">
        <v>45946.315972222219</v>
      </c>
      <c r="E4191" s="230">
        <v>45947.591666666667</v>
      </c>
      <c r="F4191" s="300">
        <f t="shared" si="79"/>
        <v>1.2756944444481633</v>
      </c>
      <c r="G4191" s="1" t="s">
        <v>613</v>
      </c>
      <c r="I4191" s="1" t="s">
        <v>614</v>
      </c>
      <c r="J4191" s="1" t="s">
        <v>615</v>
      </c>
      <c r="K4191" s="1" t="s">
        <v>1611</v>
      </c>
      <c r="L4191" s="1" t="s">
        <v>655</v>
      </c>
      <c r="M4191" s="28" t="s">
        <v>656</v>
      </c>
      <c r="N4191" s="28" t="s">
        <v>1612</v>
      </c>
    </row>
    <row r="4192" spans="1:14">
      <c r="A4192" s="225" t="s">
        <v>650</v>
      </c>
      <c r="B4192" s="1" t="s">
        <v>659</v>
      </c>
      <c r="C4192" s="230">
        <v>45946.315972222219</v>
      </c>
      <c r="D4192" s="230">
        <v>45946.315972222219</v>
      </c>
      <c r="E4192" s="230">
        <v>45947.591666666667</v>
      </c>
      <c r="F4192" s="300">
        <f t="shared" si="79"/>
        <v>1.2756944444481633</v>
      </c>
      <c r="G4192" s="1" t="s">
        <v>613</v>
      </c>
      <c r="I4192" s="1" t="s">
        <v>614</v>
      </c>
      <c r="J4192" s="1" t="s">
        <v>615</v>
      </c>
      <c r="K4192" s="1" t="s">
        <v>1611</v>
      </c>
      <c r="L4192" s="1" t="s">
        <v>655</v>
      </c>
      <c r="M4192" s="28" t="s">
        <v>656</v>
      </c>
      <c r="N4192" s="28" t="s">
        <v>1612</v>
      </c>
    </row>
    <row r="4193" spans="1:14">
      <c r="A4193" s="225" t="s">
        <v>650</v>
      </c>
      <c r="B4193" s="1" t="s">
        <v>660</v>
      </c>
      <c r="C4193" s="230">
        <v>45946.315972222219</v>
      </c>
      <c r="D4193" s="230">
        <v>45946.315972222219</v>
      </c>
      <c r="E4193" s="230">
        <v>45947.591666666667</v>
      </c>
      <c r="F4193" s="300">
        <f t="shared" si="79"/>
        <v>1.2756944444481633</v>
      </c>
      <c r="G4193" s="1" t="s">
        <v>613</v>
      </c>
      <c r="I4193" s="1" t="s">
        <v>614</v>
      </c>
      <c r="J4193" s="1" t="s">
        <v>615</v>
      </c>
      <c r="K4193" s="1" t="s">
        <v>1611</v>
      </c>
      <c r="L4193" s="1" t="s">
        <v>655</v>
      </c>
      <c r="M4193" s="28" t="s">
        <v>656</v>
      </c>
      <c r="N4193" s="28" t="s">
        <v>1612</v>
      </c>
    </row>
    <row r="4194" spans="1:14">
      <c r="A4194" s="225" t="s">
        <v>661</v>
      </c>
      <c r="B4194" s="1" t="s">
        <v>662</v>
      </c>
      <c r="C4194" s="230">
        <v>45946.315972222219</v>
      </c>
      <c r="D4194" s="230">
        <v>45946.315972222219</v>
      </c>
      <c r="E4194" s="230">
        <v>45947.591666666667</v>
      </c>
      <c r="F4194" s="300">
        <f t="shared" si="79"/>
        <v>1.2756944444481633</v>
      </c>
      <c r="G4194" s="1" t="s">
        <v>613</v>
      </c>
      <c r="I4194" s="1" t="s">
        <v>614</v>
      </c>
      <c r="J4194" s="1" t="s">
        <v>615</v>
      </c>
      <c r="K4194" s="1" t="s">
        <v>1611</v>
      </c>
      <c r="L4194" s="1" t="s">
        <v>655</v>
      </c>
      <c r="M4194" s="28" t="s">
        <v>656</v>
      </c>
      <c r="N4194" s="28" t="s">
        <v>1612</v>
      </c>
    </row>
    <row r="4195" spans="1:14">
      <c r="A4195" s="225" t="s">
        <v>661</v>
      </c>
      <c r="B4195" s="1" t="s">
        <v>663</v>
      </c>
      <c r="C4195" s="230">
        <v>45946.315972222219</v>
      </c>
      <c r="D4195" s="230">
        <v>45946.315972222219</v>
      </c>
      <c r="E4195" s="230">
        <v>45947.591666666667</v>
      </c>
      <c r="F4195" s="300">
        <f t="shared" si="79"/>
        <v>1.2756944444481633</v>
      </c>
      <c r="G4195" s="1" t="s">
        <v>613</v>
      </c>
      <c r="I4195" s="1" t="s">
        <v>614</v>
      </c>
      <c r="J4195" s="1" t="s">
        <v>615</v>
      </c>
      <c r="K4195" s="1" t="s">
        <v>1611</v>
      </c>
      <c r="L4195" s="1" t="s">
        <v>655</v>
      </c>
      <c r="M4195" s="28" t="s">
        <v>656</v>
      </c>
      <c r="N4195" s="28" t="s">
        <v>1612</v>
      </c>
    </row>
    <row r="4196" spans="1:14">
      <c r="A4196" s="225" t="s">
        <v>661</v>
      </c>
      <c r="B4196" s="1" t="s">
        <v>621</v>
      </c>
      <c r="C4196" s="230">
        <v>45946.315972222219</v>
      </c>
      <c r="D4196" s="230">
        <v>45946.315972222219</v>
      </c>
      <c r="E4196" s="230">
        <v>45947.591666666667</v>
      </c>
      <c r="F4196" s="300">
        <f t="shared" si="79"/>
        <v>1.2756944444481633</v>
      </c>
      <c r="G4196" s="1" t="s">
        <v>613</v>
      </c>
      <c r="I4196" s="1" t="s">
        <v>614</v>
      </c>
      <c r="J4196" s="1" t="s">
        <v>615</v>
      </c>
      <c r="K4196" s="1" t="s">
        <v>1611</v>
      </c>
      <c r="L4196" s="1" t="s">
        <v>655</v>
      </c>
      <c r="M4196" s="28" t="s">
        <v>656</v>
      </c>
      <c r="N4196" s="28" t="s">
        <v>1612</v>
      </c>
    </row>
    <row r="4197" spans="1:14">
      <c r="A4197" s="1" t="s">
        <v>1406</v>
      </c>
      <c r="B4197" s="1" t="s">
        <v>651</v>
      </c>
      <c r="C4197" s="230">
        <v>45946.284722222219</v>
      </c>
      <c r="D4197" s="230">
        <v>45946.284722222219</v>
      </c>
      <c r="E4197" s="230">
        <v>45946.331944444442</v>
      </c>
      <c r="F4197" s="300">
        <f t="shared" si="79"/>
        <v>4.7222222223354038E-2</v>
      </c>
      <c r="G4197" s="1" t="s">
        <v>613</v>
      </c>
      <c r="I4197" s="1" t="s">
        <v>614</v>
      </c>
      <c r="J4197" s="1" t="s">
        <v>615</v>
      </c>
      <c r="K4197" s="1" t="s">
        <v>1421</v>
      </c>
      <c r="L4197" s="1" t="s">
        <v>655</v>
      </c>
      <c r="M4197" s="28" t="s">
        <v>656</v>
      </c>
      <c r="N4197" s="28" t="s">
        <v>1598</v>
      </c>
    </row>
    <row r="4198" spans="1:14">
      <c r="A4198" s="1" t="s">
        <v>1406</v>
      </c>
      <c r="B4198" s="1" t="s">
        <v>658</v>
      </c>
      <c r="C4198" s="230">
        <v>45946.284722222219</v>
      </c>
      <c r="D4198" s="230">
        <v>45946.284722222219</v>
      </c>
      <c r="E4198" s="230">
        <v>45946.331944444442</v>
      </c>
      <c r="F4198" s="300">
        <f t="shared" si="79"/>
        <v>4.7222222223354038E-2</v>
      </c>
      <c r="G4198" s="1" t="s">
        <v>613</v>
      </c>
      <c r="I4198" s="1" t="s">
        <v>614</v>
      </c>
      <c r="J4198" s="1" t="s">
        <v>615</v>
      </c>
      <c r="K4198" s="1" t="s">
        <v>1421</v>
      </c>
      <c r="L4198" s="1" t="s">
        <v>655</v>
      </c>
      <c r="M4198" s="28" t="s">
        <v>656</v>
      </c>
      <c r="N4198" s="28" t="s">
        <v>1598</v>
      </c>
    </row>
    <row r="4199" spans="1:14">
      <c r="A4199" s="1" t="s">
        <v>1406</v>
      </c>
      <c r="B4199" s="1" t="s">
        <v>622</v>
      </c>
      <c r="C4199" s="230">
        <v>45946.284722222219</v>
      </c>
      <c r="D4199" s="230">
        <v>45946.284722222219</v>
      </c>
      <c r="E4199" s="230">
        <v>45946.331944444442</v>
      </c>
      <c r="F4199" s="300">
        <f t="shared" si="79"/>
        <v>4.7222222223354038E-2</v>
      </c>
      <c r="G4199" s="1" t="s">
        <v>613</v>
      </c>
      <c r="I4199" s="1" t="s">
        <v>614</v>
      </c>
      <c r="J4199" s="1" t="s">
        <v>615</v>
      </c>
      <c r="K4199" s="1" t="s">
        <v>1421</v>
      </c>
      <c r="L4199" s="1" t="s">
        <v>655</v>
      </c>
      <c r="M4199" s="28" t="s">
        <v>656</v>
      </c>
      <c r="N4199" s="28" t="s">
        <v>1598</v>
      </c>
    </row>
    <row r="4200" spans="1:14">
      <c r="A4200" s="1" t="s">
        <v>1406</v>
      </c>
      <c r="B4200" s="1" t="s">
        <v>659</v>
      </c>
      <c r="C4200" s="230">
        <v>45946.284722222219</v>
      </c>
      <c r="D4200" s="230">
        <v>45946.284722222219</v>
      </c>
      <c r="E4200" s="230">
        <v>45946.331944444442</v>
      </c>
      <c r="F4200" s="300">
        <f t="shared" si="79"/>
        <v>4.7222222223354038E-2</v>
      </c>
      <c r="G4200" s="1" t="s">
        <v>613</v>
      </c>
      <c r="I4200" s="1" t="s">
        <v>614</v>
      </c>
      <c r="J4200" s="1" t="s">
        <v>615</v>
      </c>
      <c r="K4200" s="1" t="s">
        <v>1421</v>
      </c>
      <c r="L4200" s="1" t="s">
        <v>655</v>
      </c>
      <c r="M4200" s="28" t="s">
        <v>656</v>
      </c>
      <c r="N4200" s="28" t="s">
        <v>1598</v>
      </c>
    </row>
    <row r="4201" spans="1:14">
      <c r="A4201" s="1" t="s">
        <v>1408</v>
      </c>
      <c r="B4201" s="1" t="s">
        <v>651</v>
      </c>
      <c r="C4201" s="230">
        <v>45946.284722222219</v>
      </c>
      <c r="D4201" s="230">
        <v>45946.284722222219</v>
      </c>
      <c r="E4201" s="230">
        <v>45946.331944444442</v>
      </c>
      <c r="F4201" s="300">
        <f t="shared" si="79"/>
        <v>4.7222222223354038E-2</v>
      </c>
      <c r="G4201" s="1" t="s">
        <v>613</v>
      </c>
      <c r="I4201" s="1" t="s">
        <v>614</v>
      </c>
      <c r="J4201" s="1" t="s">
        <v>615</v>
      </c>
      <c r="K4201" s="1" t="s">
        <v>1421</v>
      </c>
      <c r="L4201" s="1" t="s">
        <v>655</v>
      </c>
      <c r="M4201" s="28" t="s">
        <v>656</v>
      </c>
      <c r="N4201" s="28" t="s">
        <v>1598</v>
      </c>
    </row>
    <row r="4202" spans="1:14">
      <c r="A4202" s="1" t="s">
        <v>1408</v>
      </c>
      <c r="B4202" s="1" t="s">
        <v>658</v>
      </c>
      <c r="C4202" s="230">
        <v>45946.284722222219</v>
      </c>
      <c r="D4202" s="230">
        <v>45946.284722222219</v>
      </c>
      <c r="E4202" s="230">
        <v>45946.331944444442</v>
      </c>
      <c r="F4202" s="300">
        <f t="shared" si="79"/>
        <v>4.7222222223354038E-2</v>
      </c>
      <c r="G4202" s="1" t="s">
        <v>613</v>
      </c>
      <c r="I4202" s="1" t="s">
        <v>614</v>
      </c>
      <c r="J4202" s="1" t="s">
        <v>615</v>
      </c>
      <c r="K4202" s="1" t="s">
        <v>1421</v>
      </c>
      <c r="L4202" s="1" t="s">
        <v>655</v>
      </c>
      <c r="M4202" s="28" t="s">
        <v>656</v>
      </c>
      <c r="N4202" s="28" t="s">
        <v>1598</v>
      </c>
    </row>
    <row r="4203" spans="1:14">
      <c r="A4203" s="1" t="s">
        <v>1408</v>
      </c>
      <c r="B4203" s="1" t="s">
        <v>622</v>
      </c>
      <c r="C4203" s="230">
        <v>45946.284722222219</v>
      </c>
      <c r="D4203" s="230">
        <v>45946.284722222219</v>
      </c>
      <c r="E4203" s="230">
        <v>45946.331944444442</v>
      </c>
      <c r="F4203" s="300">
        <f t="shared" si="79"/>
        <v>4.7222222223354038E-2</v>
      </c>
      <c r="G4203" s="1" t="s">
        <v>613</v>
      </c>
      <c r="I4203" s="1" t="s">
        <v>614</v>
      </c>
      <c r="J4203" s="1" t="s">
        <v>615</v>
      </c>
      <c r="K4203" s="1" t="s">
        <v>1421</v>
      </c>
      <c r="L4203" s="1" t="s">
        <v>655</v>
      </c>
      <c r="M4203" s="28" t="s">
        <v>656</v>
      </c>
      <c r="N4203" s="28" t="s">
        <v>1598</v>
      </c>
    </row>
    <row r="4204" spans="1:14">
      <c r="A4204" s="1" t="s">
        <v>1408</v>
      </c>
      <c r="B4204" s="1" t="s">
        <v>659</v>
      </c>
      <c r="C4204" s="230">
        <v>45946.284722222219</v>
      </c>
      <c r="D4204" s="230">
        <v>45946.284722222219</v>
      </c>
      <c r="E4204" s="230">
        <v>45946.331944444442</v>
      </c>
      <c r="F4204" s="300">
        <f t="shared" si="79"/>
        <v>4.7222222223354038E-2</v>
      </c>
      <c r="G4204" s="1" t="s">
        <v>613</v>
      </c>
      <c r="I4204" s="1" t="s">
        <v>614</v>
      </c>
      <c r="J4204" s="1" t="s">
        <v>615</v>
      </c>
      <c r="K4204" s="1" t="s">
        <v>1421</v>
      </c>
      <c r="L4204" s="1" t="s">
        <v>655</v>
      </c>
      <c r="M4204" s="28" t="s">
        <v>656</v>
      </c>
      <c r="N4204" s="28" t="s">
        <v>1598</v>
      </c>
    </row>
    <row r="4205" spans="1:14">
      <c r="A4205" s="1" t="s">
        <v>1409</v>
      </c>
      <c r="B4205" s="1" t="s">
        <v>1410</v>
      </c>
      <c r="C4205" s="230">
        <v>45946.284722222219</v>
      </c>
      <c r="D4205" s="230">
        <v>45946.284722222219</v>
      </c>
      <c r="E4205" s="230">
        <v>45946.331944444442</v>
      </c>
      <c r="F4205" s="300">
        <f t="shared" si="79"/>
        <v>4.7222222223354038E-2</v>
      </c>
      <c r="G4205" s="1" t="s">
        <v>613</v>
      </c>
      <c r="I4205" s="1" t="s">
        <v>614</v>
      </c>
      <c r="J4205" s="1" t="s">
        <v>615</v>
      </c>
      <c r="K4205" s="1" t="s">
        <v>1421</v>
      </c>
      <c r="L4205" s="1" t="s">
        <v>655</v>
      </c>
      <c r="M4205" s="28" t="s">
        <v>656</v>
      </c>
      <c r="N4205" s="28" t="s">
        <v>1598</v>
      </c>
    </row>
    <row r="4206" spans="1:14">
      <c r="A4206" s="1" t="s">
        <v>1409</v>
      </c>
      <c r="B4206" s="1" t="s">
        <v>612</v>
      </c>
      <c r="C4206" s="230">
        <v>45946.284722222219</v>
      </c>
      <c r="D4206" s="230">
        <v>45946.284722222219</v>
      </c>
      <c r="E4206" s="230">
        <v>45946.331944444442</v>
      </c>
      <c r="F4206" s="300">
        <f t="shared" si="79"/>
        <v>4.7222222223354038E-2</v>
      </c>
      <c r="G4206" s="1" t="s">
        <v>613</v>
      </c>
      <c r="I4206" s="1" t="s">
        <v>614</v>
      </c>
      <c r="J4206" s="1" t="s">
        <v>615</v>
      </c>
      <c r="K4206" s="1" t="s">
        <v>1421</v>
      </c>
      <c r="L4206" s="1" t="s">
        <v>655</v>
      </c>
      <c r="M4206" s="28" t="s">
        <v>656</v>
      </c>
      <c r="N4206" s="28" t="s">
        <v>1598</v>
      </c>
    </row>
    <row r="4207" spans="1:14">
      <c r="A4207" s="1" t="s">
        <v>768</v>
      </c>
      <c r="B4207" s="1" t="s">
        <v>782</v>
      </c>
      <c r="C4207" s="230">
        <v>45946.326388888891</v>
      </c>
      <c r="D4207" s="230">
        <v>45946.326388888891</v>
      </c>
      <c r="E4207" s="230">
        <v>45946.492361111108</v>
      </c>
      <c r="F4207" s="300">
        <f t="shared" si="79"/>
        <v>0.16597222221753327</v>
      </c>
      <c r="G4207" s="1" t="s">
        <v>708</v>
      </c>
      <c r="I4207" s="1" t="s">
        <v>598</v>
      </c>
      <c r="J4207" s="1" t="s">
        <v>598</v>
      </c>
      <c r="K4207" s="1" t="s">
        <v>1422</v>
      </c>
      <c r="L4207" s="1" t="s">
        <v>627</v>
      </c>
      <c r="M4207" s="28" t="s">
        <v>710</v>
      </c>
      <c r="N4207" s="28" t="s">
        <v>1270</v>
      </c>
    </row>
    <row r="4208" spans="1:14">
      <c r="A4208" s="1" t="s">
        <v>768</v>
      </c>
      <c r="B4208" s="1" t="s">
        <v>783</v>
      </c>
      <c r="C4208" s="230">
        <v>45946.326388888891</v>
      </c>
      <c r="D4208" s="230">
        <v>45946.326388888891</v>
      </c>
      <c r="E4208" s="230">
        <v>45946.492361111108</v>
      </c>
      <c r="F4208" s="300">
        <f t="shared" si="79"/>
        <v>0.16597222221753327</v>
      </c>
      <c r="G4208" s="1" t="s">
        <v>708</v>
      </c>
      <c r="I4208" s="1" t="s">
        <v>598</v>
      </c>
      <c r="J4208" s="1" t="s">
        <v>598</v>
      </c>
      <c r="K4208" s="1" t="s">
        <v>1422</v>
      </c>
      <c r="L4208" s="1" t="s">
        <v>627</v>
      </c>
      <c r="M4208" s="28" t="s">
        <v>710</v>
      </c>
      <c r="N4208" s="28" t="s">
        <v>1270</v>
      </c>
    </row>
    <row r="4209" spans="1:14">
      <c r="A4209" s="1" t="s">
        <v>768</v>
      </c>
      <c r="B4209" s="1" t="s">
        <v>784</v>
      </c>
      <c r="C4209" s="230">
        <v>45946.326388888891</v>
      </c>
      <c r="D4209" s="230">
        <v>45946.326388888891</v>
      </c>
      <c r="E4209" s="230">
        <v>45946.492361111108</v>
      </c>
      <c r="F4209" s="300">
        <f t="shared" si="79"/>
        <v>0.16597222221753327</v>
      </c>
      <c r="G4209" s="1" t="s">
        <v>708</v>
      </c>
      <c r="I4209" s="1" t="s">
        <v>598</v>
      </c>
      <c r="J4209" s="1" t="s">
        <v>598</v>
      </c>
      <c r="K4209" s="1" t="s">
        <v>1422</v>
      </c>
      <c r="L4209" s="1" t="s">
        <v>627</v>
      </c>
      <c r="M4209" s="28" t="s">
        <v>710</v>
      </c>
      <c r="N4209" s="28" t="s">
        <v>1270</v>
      </c>
    </row>
    <row r="4210" spans="1:14">
      <c r="A4210" s="1" t="s">
        <v>768</v>
      </c>
      <c r="B4210" s="1" t="s">
        <v>785</v>
      </c>
      <c r="C4210" s="230">
        <v>45946.326388888891</v>
      </c>
      <c r="D4210" s="230">
        <v>45946.326388888891</v>
      </c>
      <c r="E4210" s="230">
        <v>45946.492361111108</v>
      </c>
      <c r="F4210" s="300">
        <f t="shared" si="79"/>
        <v>0.16597222221753327</v>
      </c>
      <c r="G4210" s="1" t="s">
        <v>708</v>
      </c>
      <c r="I4210" s="1" t="s">
        <v>598</v>
      </c>
      <c r="J4210" s="1" t="s">
        <v>598</v>
      </c>
      <c r="K4210" s="1" t="s">
        <v>1422</v>
      </c>
      <c r="L4210" s="1" t="s">
        <v>627</v>
      </c>
      <c r="M4210" s="28" t="s">
        <v>710</v>
      </c>
      <c r="N4210" s="28" t="s">
        <v>1270</v>
      </c>
    </row>
    <row r="4211" spans="1:14">
      <c r="A4211" s="1" t="s">
        <v>768</v>
      </c>
      <c r="B4211" s="1" t="s">
        <v>786</v>
      </c>
      <c r="C4211" s="230">
        <v>45946.326388888891</v>
      </c>
      <c r="D4211" s="230">
        <v>45946.326388888891</v>
      </c>
      <c r="E4211" s="230">
        <v>45946.492361111108</v>
      </c>
      <c r="F4211" s="300">
        <f t="shared" si="79"/>
        <v>0.16597222221753327</v>
      </c>
      <c r="G4211" s="1" t="s">
        <v>708</v>
      </c>
      <c r="I4211" s="1" t="s">
        <v>598</v>
      </c>
      <c r="J4211" s="1" t="s">
        <v>598</v>
      </c>
      <c r="K4211" s="1" t="s">
        <v>1422</v>
      </c>
      <c r="L4211" s="1" t="s">
        <v>627</v>
      </c>
      <c r="M4211" s="28" t="s">
        <v>710</v>
      </c>
      <c r="N4211" s="28" t="s">
        <v>1270</v>
      </c>
    </row>
    <row r="4212" spans="1:14">
      <c r="A4212" s="1" t="s">
        <v>635</v>
      </c>
      <c r="B4212" s="1" t="s">
        <v>636</v>
      </c>
      <c r="C4212" s="230">
        <v>45946.402777777781</v>
      </c>
      <c r="D4212" s="230">
        <v>45946.402777777781</v>
      </c>
      <c r="E4212" s="230">
        <v>45946.458333333336</v>
      </c>
      <c r="F4212" s="300">
        <f t="shared" ref="F4212:F4226" si="80">E4212-D4212</f>
        <v>5.5555555554747116E-2</v>
      </c>
      <c r="G4212" s="1" t="s">
        <v>637</v>
      </c>
      <c r="H4212" s="225" t="s">
        <v>644</v>
      </c>
      <c r="I4212" s="1" t="s">
        <v>645</v>
      </c>
      <c r="J4212" s="1" t="s">
        <v>646</v>
      </c>
      <c r="K4212" s="1" t="s">
        <v>1120</v>
      </c>
      <c r="L4212" s="1" t="s">
        <v>648</v>
      </c>
      <c r="M4212" s="241" t="s">
        <v>618</v>
      </c>
      <c r="N4212" s="246" t="s">
        <v>1595</v>
      </c>
    </row>
    <row r="4213" spans="1:14">
      <c r="A4213" s="1" t="s">
        <v>635</v>
      </c>
      <c r="B4213" s="1" t="s">
        <v>666</v>
      </c>
      <c r="C4213" s="230">
        <v>45946.402777777781</v>
      </c>
      <c r="D4213" s="230">
        <v>45946.402777777781</v>
      </c>
      <c r="E4213" s="230">
        <v>45946.458333333336</v>
      </c>
      <c r="F4213" s="300">
        <f t="shared" si="80"/>
        <v>5.5555555554747116E-2</v>
      </c>
      <c r="G4213" s="1" t="s">
        <v>637</v>
      </c>
      <c r="H4213" s="225" t="s">
        <v>644</v>
      </c>
      <c r="I4213" s="1" t="s">
        <v>645</v>
      </c>
      <c r="J4213" s="1" t="s">
        <v>646</v>
      </c>
      <c r="K4213" s="1" t="s">
        <v>1120</v>
      </c>
      <c r="L4213" s="1" t="s">
        <v>648</v>
      </c>
      <c r="M4213" s="241" t="s">
        <v>618</v>
      </c>
      <c r="N4213" s="246" t="s">
        <v>1595</v>
      </c>
    </row>
    <row r="4214" spans="1:14">
      <c r="A4214" s="1" t="s">
        <v>635</v>
      </c>
      <c r="B4214" s="1" t="s">
        <v>667</v>
      </c>
      <c r="C4214" s="230">
        <v>45946.402777777781</v>
      </c>
      <c r="D4214" s="230">
        <v>45946.402777777781</v>
      </c>
      <c r="E4214" s="230">
        <v>45946.458333333336</v>
      </c>
      <c r="F4214" s="300">
        <f t="shared" si="80"/>
        <v>5.5555555554747116E-2</v>
      </c>
      <c r="G4214" s="1" t="s">
        <v>637</v>
      </c>
      <c r="H4214" s="225" t="s">
        <v>644</v>
      </c>
      <c r="I4214" s="1" t="s">
        <v>645</v>
      </c>
      <c r="J4214" s="1" t="s">
        <v>646</v>
      </c>
      <c r="K4214" s="1" t="s">
        <v>1120</v>
      </c>
      <c r="L4214" s="1" t="s">
        <v>648</v>
      </c>
      <c r="M4214" s="241" t="s">
        <v>618</v>
      </c>
      <c r="N4214" s="246" t="s">
        <v>1595</v>
      </c>
    </row>
    <row r="4215" spans="1:14">
      <c r="A4215" s="1" t="s">
        <v>635</v>
      </c>
      <c r="B4215" s="1" t="s">
        <v>621</v>
      </c>
      <c r="C4215" s="230">
        <v>45946.402777777781</v>
      </c>
      <c r="D4215" s="230">
        <v>45946.402777777781</v>
      </c>
      <c r="E4215" s="230">
        <v>45946.458333333336</v>
      </c>
      <c r="F4215" s="300">
        <f t="shared" si="80"/>
        <v>5.5555555554747116E-2</v>
      </c>
      <c r="G4215" s="1" t="s">
        <v>637</v>
      </c>
      <c r="H4215" s="225" t="s">
        <v>644</v>
      </c>
      <c r="I4215" s="1" t="s">
        <v>645</v>
      </c>
      <c r="J4215" s="1" t="s">
        <v>646</v>
      </c>
      <c r="K4215" s="1" t="s">
        <v>1120</v>
      </c>
      <c r="L4215" s="1" t="s">
        <v>648</v>
      </c>
      <c r="M4215" s="241" t="s">
        <v>618</v>
      </c>
      <c r="N4215" s="246" t="s">
        <v>1595</v>
      </c>
    </row>
    <row r="4216" spans="1:14">
      <c r="A4216" s="1" t="s">
        <v>635</v>
      </c>
      <c r="B4216" s="1" t="s">
        <v>620</v>
      </c>
      <c r="C4216" s="230">
        <v>45946.402777777781</v>
      </c>
      <c r="D4216" s="230">
        <v>45946.402777777781</v>
      </c>
      <c r="E4216" s="230">
        <v>45946.458333333336</v>
      </c>
      <c r="F4216" s="300">
        <f t="shared" si="80"/>
        <v>5.5555555554747116E-2</v>
      </c>
      <c r="G4216" s="1" t="s">
        <v>637</v>
      </c>
      <c r="H4216" s="225" t="s">
        <v>644</v>
      </c>
      <c r="I4216" s="1" t="s">
        <v>645</v>
      </c>
      <c r="J4216" s="1" t="s">
        <v>646</v>
      </c>
      <c r="K4216" s="1" t="s">
        <v>1120</v>
      </c>
      <c r="L4216" s="1" t="s">
        <v>648</v>
      </c>
      <c r="M4216" s="241" t="s">
        <v>618</v>
      </c>
      <c r="N4216" s="246" t="s">
        <v>1595</v>
      </c>
    </row>
    <row r="4217" spans="1:14">
      <c r="A4217" s="225" t="s">
        <v>861</v>
      </c>
      <c r="B4217" s="1" t="s">
        <v>651</v>
      </c>
      <c r="C4217" s="230">
        <v>45946.666666666664</v>
      </c>
      <c r="D4217" s="230">
        <v>45946.666666666664</v>
      </c>
      <c r="E4217" s="230">
        <v>45946.693055555559</v>
      </c>
      <c r="F4217" s="300">
        <f t="shared" si="80"/>
        <v>2.6388888894871343E-2</v>
      </c>
      <c r="G4217" s="1" t="s">
        <v>708</v>
      </c>
      <c r="I4217" s="1" t="s">
        <v>598</v>
      </c>
      <c r="J4217" s="1" t="s">
        <v>598</v>
      </c>
      <c r="K4217" s="1" t="s">
        <v>1614</v>
      </c>
      <c r="L4217" s="1" t="s">
        <v>627</v>
      </c>
      <c r="M4217" s="28" t="s">
        <v>710</v>
      </c>
      <c r="N4217" s="28" t="s">
        <v>1615</v>
      </c>
    </row>
    <row r="4218" spans="1:14">
      <c r="A4218" s="225" t="s">
        <v>861</v>
      </c>
      <c r="B4218" s="1" t="s">
        <v>658</v>
      </c>
      <c r="C4218" s="230">
        <v>45946.666666666664</v>
      </c>
      <c r="D4218" s="230">
        <v>45946.666666666664</v>
      </c>
      <c r="E4218" s="230">
        <v>45946.693055555559</v>
      </c>
      <c r="F4218" s="300">
        <f t="shared" si="80"/>
        <v>2.6388888894871343E-2</v>
      </c>
      <c r="G4218" s="1" t="s">
        <v>708</v>
      </c>
      <c r="I4218" s="1" t="s">
        <v>598</v>
      </c>
      <c r="J4218" s="1" t="s">
        <v>598</v>
      </c>
      <c r="K4218" s="1" t="s">
        <v>1614</v>
      </c>
      <c r="L4218" s="1" t="s">
        <v>627</v>
      </c>
      <c r="M4218" s="28" t="s">
        <v>710</v>
      </c>
      <c r="N4218" s="28" t="s">
        <v>1615</v>
      </c>
    </row>
    <row r="4219" spans="1:14">
      <c r="A4219" s="225" t="s">
        <v>860</v>
      </c>
      <c r="B4219" s="1" t="s">
        <v>658</v>
      </c>
      <c r="C4219" s="230">
        <v>45946.666666666664</v>
      </c>
      <c r="D4219" s="230">
        <v>45946.666666666664</v>
      </c>
      <c r="E4219" s="230">
        <v>45946.693055555559</v>
      </c>
      <c r="F4219" s="300">
        <f t="shared" si="80"/>
        <v>2.6388888894871343E-2</v>
      </c>
      <c r="G4219" s="1" t="s">
        <v>708</v>
      </c>
      <c r="I4219" s="1" t="s">
        <v>598</v>
      </c>
      <c r="J4219" s="1" t="s">
        <v>598</v>
      </c>
      <c r="K4219" s="1" t="s">
        <v>1614</v>
      </c>
      <c r="L4219" s="1" t="s">
        <v>627</v>
      </c>
      <c r="M4219" s="28" t="s">
        <v>710</v>
      </c>
      <c r="N4219" s="28" t="s">
        <v>1615</v>
      </c>
    </row>
    <row r="4220" spans="1:14">
      <c r="A4220" s="225" t="s">
        <v>860</v>
      </c>
      <c r="B4220" s="1" t="s">
        <v>651</v>
      </c>
      <c r="C4220" s="230">
        <v>45946.666666666664</v>
      </c>
      <c r="D4220" s="230">
        <v>45946.666666666664</v>
      </c>
      <c r="E4220" s="230">
        <v>45946.693055555559</v>
      </c>
      <c r="F4220" s="300">
        <f t="shared" si="80"/>
        <v>2.6388888894871343E-2</v>
      </c>
      <c r="G4220" s="1" t="s">
        <v>708</v>
      </c>
      <c r="I4220" s="1" t="s">
        <v>598</v>
      </c>
      <c r="J4220" s="1" t="s">
        <v>598</v>
      </c>
      <c r="K4220" s="1" t="s">
        <v>1614</v>
      </c>
      <c r="L4220" s="1" t="s">
        <v>627</v>
      </c>
      <c r="M4220" s="28" t="s">
        <v>710</v>
      </c>
      <c r="N4220" s="28" t="s">
        <v>1615</v>
      </c>
    </row>
    <row r="4221" spans="1:14">
      <c r="A4221" s="225" t="s">
        <v>860</v>
      </c>
      <c r="B4221" s="1" t="s">
        <v>659</v>
      </c>
      <c r="C4221" s="230">
        <v>45946.666666666664</v>
      </c>
      <c r="D4221" s="230">
        <v>45946.666666666664</v>
      </c>
      <c r="E4221" s="230">
        <v>45946.693055555559</v>
      </c>
      <c r="F4221" s="300">
        <f t="shared" si="80"/>
        <v>2.6388888894871343E-2</v>
      </c>
      <c r="G4221" s="1" t="s">
        <v>708</v>
      </c>
      <c r="I4221" s="1" t="s">
        <v>598</v>
      </c>
      <c r="J4221" s="1" t="s">
        <v>598</v>
      </c>
      <c r="K4221" s="1" t="s">
        <v>1614</v>
      </c>
      <c r="L4221" s="1" t="s">
        <v>627</v>
      </c>
      <c r="M4221" s="28" t="s">
        <v>710</v>
      </c>
      <c r="N4221" s="28" t="s">
        <v>1615</v>
      </c>
    </row>
    <row r="4222" spans="1:14">
      <c r="A4222" s="225" t="s">
        <v>860</v>
      </c>
      <c r="B4222" s="1" t="s">
        <v>622</v>
      </c>
      <c r="C4222" s="230">
        <v>45946.666666666664</v>
      </c>
      <c r="D4222" s="230">
        <v>45946.666666666664</v>
      </c>
      <c r="E4222" s="230">
        <v>45946.693055555559</v>
      </c>
      <c r="F4222" s="300">
        <f t="shared" si="80"/>
        <v>2.6388888894871343E-2</v>
      </c>
      <c r="G4222" s="1" t="s">
        <v>708</v>
      </c>
      <c r="I4222" s="1" t="s">
        <v>598</v>
      </c>
      <c r="J4222" s="1" t="s">
        <v>598</v>
      </c>
      <c r="K4222" s="1" t="s">
        <v>1614</v>
      </c>
      <c r="L4222" s="1" t="s">
        <v>627</v>
      </c>
      <c r="M4222" s="28" t="s">
        <v>710</v>
      </c>
      <c r="N4222" s="28" t="s">
        <v>1615</v>
      </c>
    </row>
    <row r="4223" spans="1:14">
      <c r="A4223" s="1" t="s">
        <v>857</v>
      </c>
      <c r="B4223" s="1" t="s">
        <v>658</v>
      </c>
      <c r="C4223" s="230">
        <v>45946.666666666664</v>
      </c>
      <c r="D4223" s="230">
        <v>45946.666666666664</v>
      </c>
      <c r="E4223" s="230">
        <v>45946.693055555559</v>
      </c>
      <c r="F4223" s="300">
        <f t="shared" si="80"/>
        <v>2.6388888894871343E-2</v>
      </c>
      <c r="G4223" s="1" t="s">
        <v>708</v>
      </c>
      <c r="I4223" s="1" t="s">
        <v>598</v>
      </c>
      <c r="J4223" s="1" t="s">
        <v>598</v>
      </c>
      <c r="K4223" s="1" t="s">
        <v>1614</v>
      </c>
      <c r="L4223" s="1" t="s">
        <v>627</v>
      </c>
      <c r="M4223" s="28" t="s">
        <v>710</v>
      </c>
      <c r="N4223" s="28" t="s">
        <v>1615</v>
      </c>
    </row>
    <row r="4224" spans="1:14">
      <c r="A4224" s="1" t="s">
        <v>857</v>
      </c>
      <c r="B4224" s="1" t="s">
        <v>651</v>
      </c>
      <c r="C4224" s="230">
        <v>45946.666666666664</v>
      </c>
      <c r="D4224" s="230">
        <v>45946.666666666664</v>
      </c>
      <c r="E4224" s="230">
        <v>45946.693055555559</v>
      </c>
      <c r="F4224" s="300">
        <f t="shared" si="80"/>
        <v>2.6388888894871343E-2</v>
      </c>
      <c r="G4224" s="1" t="s">
        <v>708</v>
      </c>
      <c r="I4224" s="1" t="s">
        <v>598</v>
      </c>
      <c r="J4224" s="1" t="s">
        <v>598</v>
      </c>
      <c r="K4224" s="1" t="s">
        <v>1614</v>
      </c>
      <c r="L4224" s="1" t="s">
        <v>627</v>
      </c>
      <c r="M4224" s="28" t="s">
        <v>710</v>
      </c>
      <c r="N4224" s="28" t="s">
        <v>1615</v>
      </c>
    </row>
    <row r="4225" spans="1:14">
      <c r="A4225" s="1" t="s">
        <v>857</v>
      </c>
      <c r="B4225" s="1" t="s">
        <v>659</v>
      </c>
      <c r="C4225" s="230">
        <v>45946.666666666664</v>
      </c>
      <c r="D4225" s="230">
        <v>45946.666666666664</v>
      </c>
      <c r="E4225" s="230">
        <v>45946.693055555559</v>
      </c>
      <c r="F4225" s="300">
        <f t="shared" si="80"/>
        <v>2.6388888894871343E-2</v>
      </c>
      <c r="G4225" s="1" t="s">
        <v>708</v>
      </c>
      <c r="I4225" s="1" t="s">
        <v>598</v>
      </c>
      <c r="J4225" s="1" t="s">
        <v>598</v>
      </c>
      <c r="K4225" s="1" t="s">
        <v>1614</v>
      </c>
      <c r="L4225" s="1" t="s">
        <v>627</v>
      </c>
      <c r="M4225" s="28" t="s">
        <v>710</v>
      </c>
      <c r="N4225" s="28" t="s">
        <v>1615</v>
      </c>
    </row>
    <row r="4226" spans="1:14">
      <c r="A4226" s="1" t="s">
        <v>857</v>
      </c>
      <c r="B4226" s="1" t="s">
        <v>622</v>
      </c>
      <c r="C4226" s="230">
        <v>45946.666666666664</v>
      </c>
      <c r="D4226" s="230">
        <v>45946.666666666664</v>
      </c>
      <c r="E4226" s="230">
        <v>45946.693055555559</v>
      </c>
      <c r="F4226" s="300">
        <f t="shared" si="80"/>
        <v>2.6388888894871343E-2</v>
      </c>
      <c r="G4226" s="1" t="s">
        <v>708</v>
      </c>
      <c r="I4226" s="1" t="s">
        <v>598</v>
      </c>
      <c r="J4226" s="1" t="s">
        <v>598</v>
      </c>
      <c r="K4226" s="1" t="s">
        <v>1614</v>
      </c>
      <c r="L4226" s="1" t="s">
        <v>627</v>
      </c>
      <c r="M4226" s="28" t="s">
        <v>710</v>
      </c>
      <c r="N4226" s="28" t="s">
        <v>1615</v>
      </c>
    </row>
    <row r="4227" spans="1:14">
      <c r="A4227" s="102" t="s">
        <v>855</v>
      </c>
      <c r="B4227" s="102" t="s">
        <v>658</v>
      </c>
      <c r="C4227" s="230">
        <v>45946.696527777778</v>
      </c>
      <c r="D4227" s="230">
        <v>45946.696527777778</v>
      </c>
      <c r="E4227" s="230">
        <v>45946.725694444445</v>
      </c>
      <c r="F4227" s="300">
        <f t="shared" ref="F4227:F4282" si="81">E4227-D4227</f>
        <v>2.9166666667151731E-2</v>
      </c>
      <c r="G4227" s="1" t="s">
        <v>708</v>
      </c>
      <c r="I4227" s="1" t="s">
        <v>598</v>
      </c>
      <c r="J4227" s="1" t="s">
        <v>598</v>
      </c>
      <c r="K4227" s="1" t="s">
        <v>1614</v>
      </c>
      <c r="L4227" s="1" t="s">
        <v>627</v>
      </c>
      <c r="M4227" s="28" t="s">
        <v>710</v>
      </c>
      <c r="N4227" s="28" t="s">
        <v>1615</v>
      </c>
    </row>
    <row r="4228" spans="1:14">
      <c r="A4228" s="102" t="s">
        <v>855</v>
      </c>
      <c r="B4228" s="102" t="s">
        <v>651</v>
      </c>
      <c r="C4228" s="230">
        <v>45946.696527777778</v>
      </c>
      <c r="D4228" s="230">
        <v>45946.696527777778</v>
      </c>
      <c r="E4228" s="230">
        <v>45946.725694444445</v>
      </c>
      <c r="F4228" s="300">
        <f t="shared" si="81"/>
        <v>2.9166666667151731E-2</v>
      </c>
      <c r="G4228" s="1" t="s">
        <v>708</v>
      </c>
      <c r="I4228" s="1" t="s">
        <v>598</v>
      </c>
      <c r="J4228" s="1" t="s">
        <v>598</v>
      </c>
      <c r="K4228" s="1" t="s">
        <v>1614</v>
      </c>
      <c r="L4228" s="1" t="s">
        <v>627</v>
      </c>
      <c r="M4228" s="28" t="s">
        <v>710</v>
      </c>
      <c r="N4228" s="28" t="s">
        <v>1615</v>
      </c>
    </row>
    <row r="4229" spans="1:14">
      <c r="A4229" s="102" t="s">
        <v>855</v>
      </c>
      <c r="B4229" s="102" t="s">
        <v>612</v>
      </c>
      <c r="C4229" s="230">
        <v>45946.696527777778</v>
      </c>
      <c r="D4229" s="230">
        <v>45946.696527777778</v>
      </c>
      <c r="E4229" s="230">
        <v>45946.725694444445</v>
      </c>
      <c r="F4229" s="300">
        <f t="shared" si="81"/>
        <v>2.9166666667151731E-2</v>
      </c>
      <c r="G4229" s="1" t="s">
        <v>708</v>
      </c>
      <c r="I4229" s="1" t="s">
        <v>598</v>
      </c>
      <c r="J4229" s="1" t="s">
        <v>598</v>
      </c>
      <c r="K4229" s="1" t="s">
        <v>1614</v>
      </c>
      <c r="L4229" s="1" t="s">
        <v>627</v>
      </c>
      <c r="M4229" s="28" t="s">
        <v>710</v>
      </c>
      <c r="N4229" s="28" t="s">
        <v>1615</v>
      </c>
    </row>
    <row r="4230" spans="1:14">
      <c r="A4230" s="102" t="s">
        <v>855</v>
      </c>
      <c r="B4230" s="28" t="s">
        <v>622</v>
      </c>
      <c r="C4230" s="230">
        <v>45946.696527777778</v>
      </c>
      <c r="D4230" s="230">
        <v>45946.696527777778</v>
      </c>
      <c r="E4230" s="230">
        <v>45946.725694444445</v>
      </c>
      <c r="F4230" s="300">
        <f t="shared" si="81"/>
        <v>2.9166666667151731E-2</v>
      </c>
      <c r="G4230" s="1" t="s">
        <v>708</v>
      </c>
      <c r="I4230" s="1" t="s">
        <v>598</v>
      </c>
      <c r="J4230" s="1" t="s">
        <v>598</v>
      </c>
      <c r="K4230" s="1" t="s">
        <v>1614</v>
      </c>
      <c r="L4230" s="1" t="s">
        <v>627</v>
      </c>
      <c r="M4230" s="28" t="s">
        <v>710</v>
      </c>
      <c r="N4230" s="28" t="s">
        <v>1615</v>
      </c>
    </row>
    <row r="4231" spans="1:14">
      <c r="A4231" s="1" t="s">
        <v>856</v>
      </c>
      <c r="B4231" s="1" t="s">
        <v>658</v>
      </c>
      <c r="C4231" s="230">
        <v>45946.696527777778</v>
      </c>
      <c r="D4231" s="230">
        <v>45946.696527777778</v>
      </c>
      <c r="E4231" s="230">
        <v>45946.725694444445</v>
      </c>
      <c r="F4231" s="300">
        <f t="shared" si="81"/>
        <v>2.9166666667151731E-2</v>
      </c>
      <c r="G4231" s="1" t="s">
        <v>708</v>
      </c>
      <c r="I4231" s="1" t="s">
        <v>598</v>
      </c>
      <c r="J4231" s="1" t="s">
        <v>598</v>
      </c>
      <c r="K4231" s="1" t="s">
        <v>1614</v>
      </c>
      <c r="L4231" s="1" t="s">
        <v>627</v>
      </c>
      <c r="M4231" s="28" t="s">
        <v>710</v>
      </c>
      <c r="N4231" s="28" t="s">
        <v>1615</v>
      </c>
    </row>
    <row r="4232" spans="1:14">
      <c r="A4232" s="1" t="s">
        <v>856</v>
      </c>
      <c r="B4232" s="1" t="s">
        <v>651</v>
      </c>
      <c r="C4232" s="230">
        <v>45946.696527777778</v>
      </c>
      <c r="D4232" s="230">
        <v>45946.696527777778</v>
      </c>
      <c r="E4232" s="230">
        <v>45946.725694444445</v>
      </c>
      <c r="F4232" s="300">
        <f t="shared" si="81"/>
        <v>2.9166666667151731E-2</v>
      </c>
      <c r="G4232" s="1" t="s">
        <v>708</v>
      </c>
      <c r="I4232" s="1" t="s">
        <v>598</v>
      </c>
      <c r="J4232" s="1" t="s">
        <v>598</v>
      </c>
      <c r="K4232" s="1" t="s">
        <v>1614</v>
      </c>
      <c r="L4232" s="1" t="s">
        <v>627</v>
      </c>
      <c r="M4232" s="28" t="s">
        <v>710</v>
      </c>
      <c r="N4232" s="28" t="s">
        <v>1615</v>
      </c>
    </row>
    <row r="4233" spans="1:14">
      <c r="A4233" s="222" t="s">
        <v>704</v>
      </c>
      <c r="B4233" s="222" t="s">
        <v>612</v>
      </c>
      <c r="C4233" s="230">
        <v>45946.696527777778</v>
      </c>
      <c r="D4233" s="230">
        <v>45946.696527777778</v>
      </c>
      <c r="E4233" s="230">
        <v>45946.725694444445</v>
      </c>
      <c r="F4233" s="300">
        <f t="shared" si="81"/>
        <v>2.9166666667151731E-2</v>
      </c>
      <c r="G4233" s="1" t="s">
        <v>708</v>
      </c>
      <c r="I4233" s="1" t="s">
        <v>598</v>
      </c>
      <c r="J4233" s="1" t="s">
        <v>598</v>
      </c>
      <c r="K4233" s="1" t="s">
        <v>1614</v>
      </c>
      <c r="L4233" s="1" t="s">
        <v>627</v>
      </c>
      <c r="M4233" s="28" t="s">
        <v>710</v>
      </c>
      <c r="N4233" s="28" t="s">
        <v>1615</v>
      </c>
    </row>
    <row r="4234" spans="1:14">
      <c r="A4234" s="222" t="s">
        <v>704</v>
      </c>
      <c r="B4234" s="222" t="s">
        <v>651</v>
      </c>
      <c r="C4234" s="230">
        <v>45946.696527777778</v>
      </c>
      <c r="D4234" s="230">
        <v>45946.696527777778</v>
      </c>
      <c r="E4234" s="230">
        <v>45946.725694444445</v>
      </c>
      <c r="F4234" s="300">
        <f t="shared" si="81"/>
        <v>2.9166666667151731E-2</v>
      </c>
      <c r="G4234" s="1" t="s">
        <v>708</v>
      </c>
      <c r="I4234" s="1" t="s">
        <v>598</v>
      </c>
      <c r="J4234" s="1" t="s">
        <v>598</v>
      </c>
      <c r="K4234" s="1" t="s">
        <v>1614</v>
      </c>
      <c r="L4234" s="1" t="s">
        <v>627</v>
      </c>
      <c r="M4234" s="28" t="s">
        <v>710</v>
      </c>
      <c r="N4234" s="28" t="s">
        <v>1615</v>
      </c>
    </row>
    <row r="4235" spans="1:14">
      <c r="A4235" s="222" t="s">
        <v>704</v>
      </c>
      <c r="B4235" s="28" t="s">
        <v>622</v>
      </c>
      <c r="C4235" s="230">
        <v>45946.696527777778</v>
      </c>
      <c r="D4235" s="230">
        <v>45946.696527777778</v>
      </c>
      <c r="E4235" s="230">
        <v>45946.725694444445</v>
      </c>
      <c r="F4235" s="300">
        <f t="shared" si="81"/>
        <v>2.9166666667151731E-2</v>
      </c>
      <c r="G4235" s="1" t="s">
        <v>708</v>
      </c>
      <c r="I4235" s="1" t="s">
        <v>598</v>
      </c>
      <c r="J4235" s="1" t="s">
        <v>598</v>
      </c>
      <c r="K4235" s="1" t="s">
        <v>1614</v>
      </c>
      <c r="L4235" s="1" t="s">
        <v>627</v>
      </c>
      <c r="M4235" s="28" t="s">
        <v>710</v>
      </c>
      <c r="N4235" s="28" t="s">
        <v>1615</v>
      </c>
    </row>
    <row r="4236" spans="1:14">
      <c r="A4236" s="222" t="s">
        <v>704</v>
      </c>
      <c r="B4236" s="1" t="s">
        <v>658</v>
      </c>
      <c r="C4236" s="230">
        <v>45946.696527777778</v>
      </c>
      <c r="D4236" s="230">
        <v>45946.696527777778</v>
      </c>
      <c r="E4236" s="230">
        <v>45946.725694444445</v>
      </c>
      <c r="F4236" s="300">
        <f t="shared" si="81"/>
        <v>2.9166666667151731E-2</v>
      </c>
      <c r="G4236" s="1" t="s">
        <v>708</v>
      </c>
      <c r="I4236" s="1" t="s">
        <v>598</v>
      </c>
      <c r="J4236" s="1" t="s">
        <v>598</v>
      </c>
      <c r="K4236" s="1" t="s">
        <v>1614</v>
      </c>
      <c r="L4236" s="1" t="s">
        <v>627</v>
      </c>
      <c r="M4236" s="28" t="s">
        <v>710</v>
      </c>
      <c r="N4236" s="28" t="s">
        <v>1615</v>
      </c>
    </row>
    <row r="4237" spans="1:14">
      <c r="A4237" s="225" t="s">
        <v>844</v>
      </c>
      <c r="B4237" s="1" t="s">
        <v>836</v>
      </c>
      <c r="C4237" s="230">
        <v>45946.702777777777</v>
      </c>
      <c r="D4237" s="230">
        <v>45946.702777777777</v>
      </c>
      <c r="E4237" s="230">
        <v>45946.708333333336</v>
      </c>
      <c r="F4237" s="300">
        <f t="shared" si="81"/>
        <v>5.5555555591126904E-3</v>
      </c>
      <c r="G4237" s="1" t="s">
        <v>613</v>
      </c>
      <c r="I4237" s="1" t="s">
        <v>614</v>
      </c>
      <c r="J4237" s="1" t="s">
        <v>615</v>
      </c>
      <c r="K4237" s="1" t="s">
        <v>1601</v>
      </c>
      <c r="L4237" s="1" t="s">
        <v>655</v>
      </c>
      <c r="M4237" s="28" t="s">
        <v>656</v>
      </c>
      <c r="N4237" s="28" t="s">
        <v>1342</v>
      </c>
    </row>
    <row r="4238" spans="1:14">
      <c r="A4238" s="225" t="s">
        <v>844</v>
      </c>
      <c r="B4238" s="1" t="s">
        <v>835</v>
      </c>
      <c r="C4238" s="230">
        <v>45946.702777777777</v>
      </c>
      <c r="D4238" s="230">
        <v>45946.702777777777</v>
      </c>
      <c r="E4238" s="230">
        <v>45946.708333333336</v>
      </c>
      <c r="F4238" s="300">
        <f t="shared" si="81"/>
        <v>5.5555555591126904E-3</v>
      </c>
      <c r="G4238" s="1" t="s">
        <v>613</v>
      </c>
      <c r="I4238" s="1" t="s">
        <v>614</v>
      </c>
      <c r="J4238" s="1" t="s">
        <v>615</v>
      </c>
      <c r="K4238" s="1" t="s">
        <v>1601</v>
      </c>
      <c r="L4238" s="1" t="s">
        <v>655</v>
      </c>
      <c r="M4238" s="28" t="s">
        <v>656</v>
      </c>
      <c r="N4238" s="28" t="s">
        <v>1342</v>
      </c>
    </row>
    <row r="4239" spans="1:14">
      <c r="A4239" s="225" t="s">
        <v>844</v>
      </c>
      <c r="B4239" s="1" t="s">
        <v>834</v>
      </c>
      <c r="C4239" s="230">
        <v>45946.702777777777</v>
      </c>
      <c r="D4239" s="230">
        <v>45946.702777777777</v>
      </c>
      <c r="E4239" s="230">
        <v>45946.708333333336</v>
      </c>
      <c r="F4239" s="300">
        <f t="shared" si="81"/>
        <v>5.5555555591126904E-3</v>
      </c>
      <c r="G4239" s="1" t="s">
        <v>613</v>
      </c>
      <c r="I4239" s="1" t="s">
        <v>614</v>
      </c>
      <c r="J4239" s="1" t="s">
        <v>615</v>
      </c>
      <c r="K4239" s="1" t="s">
        <v>1601</v>
      </c>
      <c r="L4239" s="1" t="s">
        <v>655</v>
      </c>
      <c r="M4239" s="28" t="s">
        <v>656</v>
      </c>
      <c r="N4239" s="28" t="s">
        <v>1342</v>
      </c>
    </row>
    <row r="4240" spans="1:14">
      <c r="A4240" s="225" t="s">
        <v>844</v>
      </c>
      <c r="B4240" s="1" t="s">
        <v>833</v>
      </c>
      <c r="C4240" s="230">
        <v>45946.702777777777</v>
      </c>
      <c r="D4240" s="230">
        <v>45946.702777777777</v>
      </c>
      <c r="E4240" s="230">
        <v>45946.708333333336</v>
      </c>
      <c r="F4240" s="300">
        <f t="shared" si="81"/>
        <v>5.5555555591126904E-3</v>
      </c>
      <c r="G4240" s="1" t="s">
        <v>613</v>
      </c>
      <c r="I4240" s="1" t="s">
        <v>614</v>
      </c>
      <c r="J4240" s="1" t="s">
        <v>615</v>
      </c>
      <c r="K4240" s="1" t="s">
        <v>1601</v>
      </c>
      <c r="L4240" s="1" t="s">
        <v>655</v>
      </c>
      <c r="M4240" s="28" t="s">
        <v>656</v>
      </c>
      <c r="N4240" s="28" t="s">
        <v>1342</v>
      </c>
    </row>
    <row r="4241" spans="1:14">
      <c r="A4241" s="225" t="s">
        <v>844</v>
      </c>
      <c r="B4241" s="1" t="s">
        <v>832</v>
      </c>
      <c r="C4241" s="230">
        <v>45946.702777777777</v>
      </c>
      <c r="D4241" s="230">
        <v>45946.702777777777</v>
      </c>
      <c r="E4241" s="230">
        <v>45946.708333333336</v>
      </c>
      <c r="F4241" s="300">
        <f t="shared" si="81"/>
        <v>5.5555555591126904E-3</v>
      </c>
      <c r="G4241" s="1" t="s">
        <v>613</v>
      </c>
      <c r="I4241" s="1" t="s">
        <v>614</v>
      </c>
      <c r="J4241" s="1" t="s">
        <v>615</v>
      </c>
      <c r="K4241" s="1" t="s">
        <v>1601</v>
      </c>
      <c r="L4241" s="1" t="s">
        <v>655</v>
      </c>
      <c r="M4241" s="28" t="s">
        <v>656</v>
      </c>
      <c r="N4241" s="28" t="s">
        <v>1342</v>
      </c>
    </row>
    <row r="4242" spans="1:14">
      <c r="A4242" s="225" t="s">
        <v>841</v>
      </c>
      <c r="B4242" s="123" t="s">
        <v>622</v>
      </c>
      <c r="C4242" s="230">
        <v>45946.702777777777</v>
      </c>
      <c r="D4242" s="230">
        <v>45946.702777777777</v>
      </c>
      <c r="E4242" s="230">
        <v>45946.708333333336</v>
      </c>
      <c r="F4242" s="300">
        <f t="shared" si="81"/>
        <v>5.5555555591126904E-3</v>
      </c>
      <c r="G4242" s="1" t="s">
        <v>613</v>
      </c>
      <c r="I4242" s="1" t="s">
        <v>614</v>
      </c>
      <c r="J4242" s="1" t="s">
        <v>615</v>
      </c>
      <c r="K4242" s="1" t="s">
        <v>1601</v>
      </c>
      <c r="L4242" s="1" t="s">
        <v>655</v>
      </c>
      <c r="M4242" s="28" t="s">
        <v>656</v>
      </c>
      <c r="N4242" s="28" t="s">
        <v>1342</v>
      </c>
    </row>
    <row r="4243" spans="1:14">
      <c r="A4243" s="225" t="s">
        <v>841</v>
      </c>
      <c r="B4243" s="123" t="s">
        <v>659</v>
      </c>
      <c r="C4243" s="230">
        <v>45946.702777777777</v>
      </c>
      <c r="D4243" s="230">
        <v>45946.702777777777</v>
      </c>
      <c r="E4243" s="230">
        <v>45946.708333333336</v>
      </c>
      <c r="F4243" s="300">
        <f t="shared" si="81"/>
        <v>5.5555555591126904E-3</v>
      </c>
      <c r="G4243" s="1" t="s">
        <v>613</v>
      </c>
      <c r="I4243" s="1" t="s">
        <v>614</v>
      </c>
      <c r="J4243" s="1" t="s">
        <v>615</v>
      </c>
      <c r="K4243" s="1" t="s">
        <v>1601</v>
      </c>
      <c r="L4243" s="1" t="s">
        <v>655</v>
      </c>
      <c r="M4243" s="28" t="s">
        <v>656</v>
      </c>
      <c r="N4243" s="28" t="s">
        <v>1342</v>
      </c>
    </row>
    <row r="4244" spans="1:14">
      <c r="A4244" s="225" t="s">
        <v>841</v>
      </c>
      <c r="B4244" s="123" t="s">
        <v>660</v>
      </c>
      <c r="C4244" s="230">
        <v>45946.702777777777</v>
      </c>
      <c r="D4244" s="230">
        <v>45946.702777777777</v>
      </c>
      <c r="E4244" s="230">
        <v>45946.708333333336</v>
      </c>
      <c r="F4244" s="300">
        <f t="shared" si="81"/>
        <v>5.5555555591126904E-3</v>
      </c>
      <c r="G4244" s="1" t="s">
        <v>613</v>
      </c>
      <c r="I4244" s="1" t="s">
        <v>614</v>
      </c>
      <c r="J4244" s="1" t="s">
        <v>615</v>
      </c>
      <c r="K4244" s="1" t="s">
        <v>1601</v>
      </c>
      <c r="L4244" s="1" t="s">
        <v>655</v>
      </c>
      <c r="M4244" s="28" t="s">
        <v>656</v>
      </c>
      <c r="N4244" s="28" t="s">
        <v>1342</v>
      </c>
    </row>
    <row r="4245" spans="1:14">
      <c r="A4245" s="225" t="s">
        <v>841</v>
      </c>
      <c r="B4245" s="123" t="s">
        <v>842</v>
      </c>
      <c r="C4245" s="230">
        <v>45946.702777777777</v>
      </c>
      <c r="D4245" s="230">
        <v>45946.702777777777</v>
      </c>
      <c r="E4245" s="230">
        <v>45946.708333333336</v>
      </c>
      <c r="F4245" s="300">
        <f t="shared" si="81"/>
        <v>5.5555555591126904E-3</v>
      </c>
      <c r="G4245" s="1" t="s">
        <v>613</v>
      </c>
      <c r="I4245" s="1" t="s">
        <v>614</v>
      </c>
      <c r="J4245" s="1" t="s">
        <v>615</v>
      </c>
      <c r="K4245" s="1" t="s">
        <v>1601</v>
      </c>
      <c r="L4245" s="1" t="s">
        <v>655</v>
      </c>
      <c r="M4245" s="28" t="s">
        <v>656</v>
      </c>
      <c r="N4245" s="28" t="s">
        <v>1342</v>
      </c>
    </row>
    <row r="4246" spans="1:14">
      <c r="A4246" s="225" t="s">
        <v>841</v>
      </c>
      <c r="B4246" s="123" t="s">
        <v>843</v>
      </c>
      <c r="C4246" s="230">
        <v>45946.702777777777</v>
      </c>
      <c r="D4246" s="230">
        <v>45946.702777777777</v>
      </c>
      <c r="E4246" s="230">
        <v>45946.708333333336</v>
      </c>
      <c r="F4246" s="300">
        <f t="shared" si="81"/>
        <v>5.5555555591126904E-3</v>
      </c>
      <c r="G4246" s="1" t="s">
        <v>613</v>
      </c>
      <c r="I4246" s="1" t="s">
        <v>614</v>
      </c>
      <c r="J4246" s="1" t="s">
        <v>615</v>
      </c>
      <c r="K4246" s="1" t="s">
        <v>1601</v>
      </c>
      <c r="L4246" s="1" t="s">
        <v>655</v>
      </c>
      <c r="M4246" s="28" t="s">
        <v>656</v>
      </c>
      <c r="N4246" s="28" t="s">
        <v>1342</v>
      </c>
    </row>
    <row r="4247" spans="1:14">
      <c r="A4247" s="225" t="s">
        <v>823</v>
      </c>
      <c r="B4247" s="123" t="s">
        <v>824</v>
      </c>
      <c r="C4247" s="230">
        <v>45946.702777777777</v>
      </c>
      <c r="D4247" s="230">
        <v>45946.702777777777</v>
      </c>
      <c r="E4247" s="230">
        <v>45946.708333333336</v>
      </c>
      <c r="F4247" s="300">
        <f t="shared" si="81"/>
        <v>5.5555555591126904E-3</v>
      </c>
      <c r="G4247" s="1" t="s">
        <v>613</v>
      </c>
      <c r="I4247" s="1" t="s">
        <v>614</v>
      </c>
      <c r="J4247" s="1" t="s">
        <v>615</v>
      </c>
      <c r="K4247" s="1" t="s">
        <v>1601</v>
      </c>
      <c r="L4247" s="1" t="s">
        <v>655</v>
      </c>
      <c r="M4247" s="28" t="s">
        <v>656</v>
      </c>
      <c r="N4247" s="28" t="s">
        <v>1342</v>
      </c>
    </row>
    <row r="4248" spans="1:14">
      <c r="A4248" s="225" t="s">
        <v>823</v>
      </c>
      <c r="B4248" s="123" t="s">
        <v>827</v>
      </c>
      <c r="C4248" s="230">
        <v>45946.702777777777</v>
      </c>
      <c r="D4248" s="230">
        <v>45946.702777777777</v>
      </c>
      <c r="E4248" s="230">
        <v>45946.708333333336</v>
      </c>
      <c r="F4248" s="300">
        <f t="shared" si="81"/>
        <v>5.5555555591126904E-3</v>
      </c>
      <c r="G4248" s="1" t="s">
        <v>613</v>
      </c>
      <c r="I4248" s="1" t="s">
        <v>614</v>
      </c>
      <c r="J4248" s="1" t="s">
        <v>615</v>
      </c>
      <c r="K4248" s="1" t="s">
        <v>1601</v>
      </c>
      <c r="L4248" s="1" t="s">
        <v>655</v>
      </c>
      <c r="M4248" s="28" t="s">
        <v>656</v>
      </c>
      <c r="N4248" s="28" t="s">
        <v>1342</v>
      </c>
    </row>
    <row r="4249" spans="1:14">
      <c r="A4249" s="225" t="s">
        <v>823</v>
      </c>
      <c r="B4249" s="123" t="s">
        <v>828</v>
      </c>
      <c r="C4249" s="230">
        <v>45946.702777777777</v>
      </c>
      <c r="D4249" s="230">
        <v>45946.702777777777</v>
      </c>
      <c r="E4249" s="230">
        <v>45946.708333333336</v>
      </c>
      <c r="F4249" s="300">
        <f t="shared" si="81"/>
        <v>5.5555555591126904E-3</v>
      </c>
      <c r="G4249" s="1" t="s">
        <v>613</v>
      </c>
      <c r="I4249" s="1" t="s">
        <v>614</v>
      </c>
      <c r="J4249" s="1" t="s">
        <v>615</v>
      </c>
      <c r="K4249" s="1" t="s">
        <v>1601</v>
      </c>
      <c r="L4249" s="1" t="s">
        <v>655</v>
      </c>
      <c r="M4249" s="28" t="s">
        <v>656</v>
      </c>
      <c r="N4249" s="28" t="s">
        <v>1342</v>
      </c>
    </row>
    <row r="4250" spans="1:14">
      <c r="A4250" s="225" t="s">
        <v>823</v>
      </c>
      <c r="B4250" s="123" t="s">
        <v>829</v>
      </c>
      <c r="C4250" s="230">
        <v>45946.702777777777</v>
      </c>
      <c r="D4250" s="230">
        <v>45946.702777777777</v>
      </c>
      <c r="E4250" s="230">
        <v>45946.708333333336</v>
      </c>
      <c r="F4250" s="300">
        <f t="shared" si="81"/>
        <v>5.5555555591126904E-3</v>
      </c>
      <c r="G4250" s="1" t="s">
        <v>613</v>
      </c>
      <c r="I4250" s="1" t="s">
        <v>614</v>
      </c>
      <c r="J4250" s="1" t="s">
        <v>615</v>
      </c>
      <c r="K4250" s="1" t="s">
        <v>1601</v>
      </c>
      <c r="L4250" s="1" t="s">
        <v>655</v>
      </c>
      <c r="M4250" s="28" t="s">
        <v>656</v>
      </c>
      <c r="N4250" s="28" t="s">
        <v>1342</v>
      </c>
    </row>
    <row r="4251" spans="1:14">
      <c r="A4251" s="225" t="s">
        <v>823</v>
      </c>
      <c r="B4251" s="123" t="s">
        <v>830</v>
      </c>
      <c r="C4251" s="230">
        <v>45946.702777777777</v>
      </c>
      <c r="D4251" s="230">
        <v>45946.702777777777</v>
      </c>
      <c r="E4251" s="230">
        <v>45946.708333333336</v>
      </c>
      <c r="F4251" s="300">
        <f t="shared" si="81"/>
        <v>5.5555555591126904E-3</v>
      </c>
      <c r="G4251" s="1" t="s">
        <v>613</v>
      </c>
      <c r="I4251" s="1" t="s">
        <v>614</v>
      </c>
      <c r="J4251" s="1" t="s">
        <v>615</v>
      </c>
      <c r="K4251" s="1" t="s">
        <v>1601</v>
      </c>
      <c r="L4251" s="1" t="s">
        <v>655</v>
      </c>
      <c r="M4251" s="28" t="s">
        <v>656</v>
      </c>
      <c r="N4251" s="28" t="s">
        <v>1342</v>
      </c>
    </row>
    <row r="4252" spans="1:14">
      <c r="A4252" s="1" t="s">
        <v>831</v>
      </c>
      <c r="B4252" s="1" t="s">
        <v>832</v>
      </c>
      <c r="C4252" s="230">
        <v>45946.702777777777</v>
      </c>
      <c r="D4252" s="230">
        <v>45946.702777777777</v>
      </c>
      <c r="E4252" s="230">
        <v>45946.708333333336</v>
      </c>
      <c r="F4252" s="300">
        <f t="shared" si="81"/>
        <v>5.5555555591126904E-3</v>
      </c>
      <c r="G4252" s="1" t="s">
        <v>613</v>
      </c>
      <c r="I4252" s="1" t="s">
        <v>614</v>
      </c>
      <c r="J4252" s="1" t="s">
        <v>615</v>
      </c>
      <c r="K4252" s="1" t="s">
        <v>1601</v>
      </c>
      <c r="L4252" s="1" t="s">
        <v>655</v>
      </c>
      <c r="M4252" s="28" t="s">
        <v>656</v>
      </c>
      <c r="N4252" s="28" t="s">
        <v>1342</v>
      </c>
    </row>
    <row r="4253" spans="1:14">
      <c r="A4253" s="1" t="s">
        <v>831</v>
      </c>
      <c r="B4253" s="1" t="s">
        <v>833</v>
      </c>
      <c r="C4253" s="230">
        <v>45946.702777777777</v>
      </c>
      <c r="D4253" s="230">
        <v>45946.702777777777</v>
      </c>
      <c r="E4253" s="230">
        <v>45946.708333333336</v>
      </c>
      <c r="F4253" s="300">
        <f t="shared" si="81"/>
        <v>5.5555555591126904E-3</v>
      </c>
      <c r="G4253" s="1" t="s">
        <v>613</v>
      </c>
      <c r="I4253" s="1" t="s">
        <v>614</v>
      </c>
      <c r="J4253" s="1" t="s">
        <v>615</v>
      </c>
      <c r="K4253" s="1" t="s">
        <v>1601</v>
      </c>
      <c r="L4253" s="1" t="s">
        <v>655</v>
      </c>
      <c r="M4253" s="28" t="s">
        <v>656</v>
      </c>
      <c r="N4253" s="28" t="s">
        <v>1342</v>
      </c>
    </row>
    <row r="4254" spans="1:14">
      <c r="A4254" s="1" t="s">
        <v>831</v>
      </c>
      <c r="B4254" s="1" t="s">
        <v>834</v>
      </c>
      <c r="C4254" s="230">
        <v>45946.702777777777</v>
      </c>
      <c r="D4254" s="230">
        <v>45946.702777777777</v>
      </c>
      <c r="E4254" s="230">
        <v>45946.708333333336</v>
      </c>
      <c r="F4254" s="300">
        <f t="shared" si="81"/>
        <v>5.5555555591126904E-3</v>
      </c>
      <c r="G4254" s="1" t="s">
        <v>613</v>
      </c>
      <c r="I4254" s="1" t="s">
        <v>614</v>
      </c>
      <c r="J4254" s="1" t="s">
        <v>615</v>
      </c>
      <c r="K4254" s="1" t="s">
        <v>1601</v>
      </c>
      <c r="L4254" s="1" t="s">
        <v>655</v>
      </c>
      <c r="M4254" s="28" t="s">
        <v>656</v>
      </c>
      <c r="N4254" s="28" t="s">
        <v>1342</v>
      </c>
    </row>
    <row r="4255" spans="1:14">
      <c r="A4255" s="1" t="s">
        <v>831</v>
      </c>
      <c r="B4255" s="1" t="s">
        <v>835</v>
      </c>
      <c r="C4255" s="230">
        <v>45946.702777777777</v>
      </c>
      <c r="D4255" s="230">
        <v>45946.702777777777</v>
      </c>
      <c r="E4255" s="230">
        <v>45946.708333333336</v>
      </c>
      <c r="F4255" s="300">
        <f t="shared" si="81"/>
        <v>5.5555555591126904E-3</v>
      </c>
      <c r="G4255" s="1" t="s">
        <v>613</v>
      </c>
      <c r="I4255" s="1" t="s">
        <v>614</v>
      </c>
      <c r="J4255" s="1" t="s">
        <v>615</v>
      </c>
      <c r="K4255" s="1" t="s">
        <v>1601</v>
      </c>
      <c r="L4255" s="1" t="s">
        <v>655</v>
      </c>
      <c r="M4255" s="28" t="s">
        <v>656</v>
      </c>
      <c r="N4255" s="28" t="s">
        <v>1342</v>
      </c>
    </row>
    <row r="4256" spans="1:14">
      <c r="A4256" s="1" t="s">
        <v>831</v>
      </c>
      <c r="B4256" s="1" t="s">
        <v>836</v>
      </c>
      <c r="C4256" s="230">
        <v>45946.702777777777</v>
      </c>
      <c r="D4256" s="230">
        <v>45946.702777777777</v>
      </c>
      <c r="E4256" s="230">
        <v>45946.708333333336</v>
      </c>
      <c r="F4256" s="300">
        <f t="shared" si="81"/>
        <v>5.5555555591126904E-3</v>
      </c>
      <c r="G4256" s="1" t="s">
        <v>613</v>
      </c>
      <c r="I4256" s="1" t="s">
        <v>614</v>
      </c>
      <c r="J4256" s="1" t="s">
        <v>615</v>
      </c>
      <c r="K4256" s="1" t="s">
        <v>1601</v>
      </c>
      <c r="L4256" s="1" t="s">
        <v>655</v>
      </c>
      <c r="M4256" s="28" t="s">
        <v>656</v>
      </c>
      <c r="N4256" s="28" t="s">
        <v>1342</v>
      </c>
    </row>
    <row r="4257" spans="1:14">
      <c r="A4257" s="225" t="s">
        <v>837</v>
      </c>
      <c r="B4257" s="102" t="s">
        <v>838</v>
      </c>
      <c r="C4257" s="230">
        <v>45946.702777777777</v>
      </c>
      <c r="D4257" s="230">
        <v>45946.702777777777</v>
      </c>
      <c r="E4257" s="230">
        <v>45946.708333333336</v>
      </c>
      <c r="F4257" s="300">
        <f t="shared" si="81"/>
        <v>5.5555555591126904E-3</v>
      </c>
      <c r="G4257" s="1" t="s">
        <v>613</v>
      </c>
      <c r="I4257" s="1" t="s">
        <v>614</v>
      </c>
      <c r="J4257" s="1" t="s">
        <v>615</v>
      </c>
      <c r="K4257" s="1" t="s">
        <v>1601</v>
      </c>
      <c r="L4257" s="1" t="s">
        <v>655</v>
      </c>
      <c r="M4257" s="28" t="s">
        <v>656</v>
      </c>
      <c r="N4257" s="28" t="s">
        <v>1342</v>
      </c>
    </row>
    <row r="4258" spans="1:14">
      <c r="A4258" s="225" t="s">
        <v>837</v>
      </c>
      <c r="B4258" s="102" t="s">
        <v>839</v>
      </c>
      <c r="C4258" s="230">
        <v>45946.702777777777</v>
      </c>
      <c r="D4258" s="230">
        <v>45946.702777777777</v>
      </c>
      <c r="E4258" s="230">
        <v>45946.708333333336</v>
      </c>
      <c r="F4258" s="300">
        <f t="shared" si="81"/>
        <v>5.5555555591126904E-3</v>
      </c>
      <c r="G4258" s="1" t="s">
        <v>613</v>
      </c>
      <c r="I4258" s="1" t="s">
        <v>614</v>
      </c>
      <c r="J4258" s="1" t="s">
        <v>615</v>
      </c>
      <c r="K4258" s="1" t="s">
        <v>1601</v>
      </c>
      <c r="L4258" s="1" t="s">
        <v>655</v>
      </c>
      <c r="M4258" s="28" t="s">
        <v>656</v>
      </c>
      <c r="N4258" s="28" t="s">
        <v>1342</v>
      </c>
    </row>
    <row r="4259" spans="1:14">
      <c r="A4259" s="225" t="s">
        <v>837</v>
      </c>
      <c r="B4259" s="102" t="s">
        <v>840</v>
      </c>
      <c r="C4259" s="230">
        <v>45946.702777777777</v>
      </c>
      <c r="D4259" s="230">
        <v>45946.702777777777</v>
      </c>
      <c r="E4259" s="230">
        <v>45946.708333333336</v>
      </c>
      <c r="F4259" s="300">
        <f t="shared" si="81"/>
        <v>5.5555555591126904E-3</v>
      </c>
      <c r="G4259" s="1" t="s">
        <v>613</v>
      </c>
      <c r="I4259" s="1" t="s">
        <v>614</v>
      </c>
      <c r="J4259" s="1" t="s">
        <v>615</v>
      </c>
      <c r="K4259" s="1" t="s">
        <v>1601</v>
      </c>
      <c r="L4259" s="1" t="s">
        <v>655</v>
      </c>
      <c r="M4259" s="28" t="s">
        <v>656</v>
      </c>
      <c r="N4259" s="28" t="s">
        <v>1342</v>
      </c>
    </row>
    <row r="4260" spans="1:14">
      <c r="A4260" s="225" t="s">
        <v>845</v>
      </c>
      <c r="B4260" s="28" t="s">
        <v>838</v>
      </c>
      <c r="C4260" s="230">
        <v>45946.702777777777</v>
      </c>
      <c r="D4260" s="230">
        <v>45946.702777777777</v>
      </c>
      <c r="E4260" s="230">
        <v>45946.708333333336</v>
      </c>
      <c r="F4260" s="300">
        <f t="shared" si="81"/>
        <v>5.5555555591126904E-3</v>
      </c>
      <c r="G4260" s="1" t="s">
        <v>613</v>
      </c>
      <c r="I4260" s="1" t="s">
        <v>614</v>
      </c>
      <c r="J4260" s="1" t="s">
        <v>615</v>
      </c>
      <c r="K4260" s="1" t="s">
        <v>1601</v>
      </c>
      <c r="L4260" s="1" t="s">
        <v>655</v>
      </c>
      <c r="M4260" s="28" t="s">
        <v>656</v>
      </c>
      <c r="N4260" s="28" t="s">
        <v>1342</v>
      </c>
    </row>
    <row r="4261" spans="1:14">
      <c r="A4261" s="1" t="s">
        <v>845</v>
      </c>
      <c r="B4261" s="1" t="s">
        <v>840</v>
      </c>
      <c r="C4261" s="230">
        <v>45946.702777777777</v>
      </c>
      <c r="D4261" s="230">
        <v>45946.702777777777</v>
      </c>
      <c r="E4261" s="230">
        <v>45946.708333333336</v>
      </c>
      <c r="F4261" s="300">
        <f t="shared" si="81"/>
        <v>5.5555555591126904E-3</v>
      </c>
      <c r="G4261" s="1" t="s">
        <v>613</v>
      </c>
      <c r="I4261" s="1" t="s">
        <v>614</v>
      </c>
      <c r="J4261" s="1" t="s">
        <v>615</v>
      </c>
      <c r="K4261" s="1" t="s">
        <v>1601</v>
      </c>
      <c r="L4261" s="1" t="s">
        <v>655</v>
      </c>
      <c r="M4261" s="28" t="s">
        <v>656</v>
      </c>
      <c r="N4261" s="28" t="s">
        <v>1342</v>
      </c>
    </row>
    <row r="4262" spans="1:14">
      <c r="A4262" s="1" t="s">
        <v>845</v>
      </c>
      <c r="B4262" s="1" t="s">
        <v>839</v>
      </c>
      <c r="C4262" s="230">
        <v>45946.702777777777</v>
      </c>
      <c r="D4262" s="230">
        <v>45946.702777777777</v>
      </c>
      <c r="E4262" s="230">
        <v>45946.708333333336</v>
      </c>
      <c r="F4262" s="300">
        <f t="shared" si="81"/>
        <v>5.5555555591126904E-3</v>
      </c>
      <c r="G4262" s="1" t="s">
        <v>613</v>
      </c>
      <c r="I4262" s="1" t="s">
        <v>614</v>
      </c>
      <c r="J4262" s="1" t="s">
        <v>615</v>
      </c>
      <c r="K4262" s="1" t="s">
        <v>1601</v>
      </c>
      <c r="L4262" s="1" t="s">
        <v>655</v>
      </c>
      <c r="M4262" s="28" t="s">
        <v>656</v>
      </c>
      <c r="N4262" s="28" t="s">
        <v>1342</v>
      </c>
    </row>
    <row r="4263" spans="1:14">
      <c r="A4263" s="1" t="s">
        <v>1411</v>
      </c>
      <c r="B4263" s="1" t="s">
        <v>658</v>
      </c>
      <c r="C4263" s="230">
        <v>45947.591666666667</v>
      </c>
      <c r="D4263" s="230">
        <v>45947.591666666667</v>
      </c>
      <c r="E4263" s="230">
        <v>45947.625</v>
      </c>
      <c r="F4263" s="300">
        <f t="shared" si="81"/>
        <v>3.3333333332848269E-2</v>
      </c>
      <c r="G4263" s="1" t="s">
        <v>613</v>
      </c>
      <c r="I4263" s="1" t="s">
        <v>614</v>
      </c>
      <c r="J4263" s="1" t="s">
        <v>615</v>
      </c>
      <c r="K4263" s="1" t="s">
        <v>1616</v>
      </c>
      <c r="L4263" s="1" t="s">
        <v>655</v>
      </c>
      <c r="M4263" s="28" t="s">
        <v>656</v>
      </c>
      <c r="N4263" s="28" t="s">
        <v>1342</v>
      </c>
    </row>
    <row r="4264" spans="1:14">
      <c r="A4264" s="1" t="s">
        <v>1411</v>
      </c>
      <c r="B4264" s="1" t="s">
        <v>651</v>
      </c>
      <c r="C4264" s="230">
        <v>45947.591666666667</v>
      </c>
      <c r="D4264" s="230">
        <v>45947.591666666667</v>
      </c>
      <c r="E4264" s="230">
        <v>45947.625</v>
      </c>
      <c r="F4264" s="300">
        <f t="shared" si="81"/>
        <v>3.3333333332848269E-2</v>
      </c>
      <c r="G4264" s="1" t="s">
        <v>613</v>
      </c>
      <c r="I4264" s="1" t="s">
        <v>614</v>
      </c>
      <c r="J4264" s="1" t="s">
        <v>615</v>
      </c>
      <c r="K4264" s="1" t="s">
        <v>1616</v>
      </c>
      <c r="L4264" s="1" t="s">
        <v>655</v>
      </c>
      <c r="M4264" s="28" t="s">
        <v>656</v>
      </c>
      <c r="N4264" s="28" t="s">
        <v>1342</v>
      </c>
    </row>
    <row r="4265" spans="1:14">
      <c r="A4265" s="1" t="s">
        <v>1411</v>
      </c>
      <c r="B4265" s="1" t="s">
        <v>659</v>
      </c>
      <c r="C4265" s="230">
        <v>45947.591666666667</v>
      </c>
      <c r="D4265" s="230">
        <v>45947.591666666667</v>
      </c>
      <c r="E4265" s="230">
        <v>45947.625</v>
      </c>
      <c r="F4265" s="300">
        <f t="shared" si="81"/>
        <v>3.3333333332848269E-2</v>
      </c>
      <c r="G4265" s="1" t="s">
        <v>613</v>
      </c>
      <c r="I4265" s="1" t="s">
        <v>614</v>
      </c>
      <c r="J4265" s="1" t="s">
        <v>615</v>
      </c>
      <c r="K4265" s="1" t="s">
        <v>1616</v>
      </c>
      <c r="L4265" s="1" t="s">
        <v>655</v>
      </c>
      <c r="M4265" s="28" t="s">
        <v>656</v>
      </c>
      <c r="N4265" s="28" t="s">
        <v>1342</v>
      </c>
    </row>
    <row r="4266" spans="1:14">
      <c r="A4266" s="1" t="s">
        <v>1411</v>
      </c>
      <c r="B4266" s="1" t="s">
        <v>622</v>
      </c>
      <c r="C4266" s="230">
        <v>45947.591666666667</v>
      </c>
      <c r="D4266" s="230">
        <v>45947.591666666667</v>
      </c>
      <c r="E4266" s="230">
        <v>45947.625</v>
      </c>
      <c r="F4266" s="300">
        <f t="shared" si="81"/>
        <v>3.3333333332848269E-2</v>
      </c>
      <c r="G4266" s="1" t="s">
        <v>613</v>
      </c>
      <c r="I4266" s="1" t="s">
        <v>614</v>
      </c>
      <c r="J4266" s="1" t="s">
        <v>615</v>
      </c>
      <c r="K4266" s="1" t="s">
        <v>1616</v>
      </c>
      <c r="L4266" s="1" t="s">
        <v>655</v>
      </c>
      <c r="M4266" s="28" t="s">
        <v>656</v>
      </c>
      <c r="N4266" s="28" t="s">
        <v>1342</v>
      </c>
    </row>
    <row r="4267" spans="1:14">
      <c r="A4267" s="1" t="s">
        <v>1412</v>
      </c>
      <c r="B4267" s="1" t="s">
        <v>659</v>
      </c>
      <c r="C4267" s="230">
        <v>45947.591666666667</v>
      </c>
      <c r="D4267" s="230">
        <v>45947.591666666667</v>
      </c>
      <c r="E4267" s="230">
        <v>45947.625</v>
      </c>
      <c r="F4267" s="300">
        <f t="shared" si="81"/>
        <v>3.3333333332848269E-2</v>
      </c>
      <c r="G4267" s="1" t="s">
        <v>613</v>
      </c>
      <c r="I4267" s="1" t="s">
        <v>614</v>
      </c>
      <c r="J4267" s="1" t="s">
        <v>615</v>
      </c>
      <c r="K4267" s="1" t="s">
        <v>1616</v>
      </c>
      <c r="L4267" s="1" t="s">
        <v>655</v>
      </c>
      <c r="M4267" s="28" t="s">
        <v>656</v>
      </c>
      <c r="N4267" s="28" t="s">
        <v>1342</v>
      </c>
    </row>
    <row r="4268" spans="1:14">
      <c r="A4268" s="1" t="s">
        <v>1412</v>
      </c>
      <c r="B4268" s="1" t="s">
        <v>658</v>
      </c>
      <c r="C4268" s="230">
        <v>45947.591666666667</v>
      </c>
      <c r="D4268" s="230">
        <v>45947.591666666667</v>
      </c>
      <c r="E4268" s="230">
        <v>45947.625</v>
      </c>
      <c r="F4268" s="300">
        <f t="shared" si="81"/>
        <v>3.3333333332848269E-2</v>
      </c>
      <c r="G4268" s="1" t="s">
        <v>613</v>
      </c>
      <c r="I4268" s="1" t="s">
        <v>614</v>
      </c>
      <c r="J4268" s="1" t="s">
        <v>615</v>
      </c>
      <c r="K4268" s="1" t="s">
        <v>1616</v>
      </c>
      <c r="L4268" s="1" t="s">
        <v>655</v>
      </c>
      <c r="M4268" s="28" t="s">
        <v>656</v>
      </c>
      <c r="N4268" s="28" t="s">
        <v>1342</v>
      </c>
    </row>
    <row r="4269" spans="1:14">
      <c r="A4269" s="1" t="s">
        <v>1412</v>
      </c>
      <c r="B4269" s="1" t="s">
        <v>622</v>
      </c>
      <c r="C4269" s="230">
        <v>45947.591666666667</v>
      </c>
      <c r="D4269" s="230">
        <v>45947.591666666667</v>
      </c>
      <c r="E4269" s="230">
        <v>45947.625</v>
      </c>
      <c r="F4269" s="300">
        <f t="shared" si="81"/>
        <v>3.3333333332848269E-2</v>
      </c>
      <c r="G4269" s="1" t="s">
        <v>613</v>
      </c>
      <c r="I4269" s="1" t="s">
        <v>614</v>
      </c>
      <c r="J4269" s="1" t="s">
        <v>615</v>
      </c>
      <c r="K4269" s="1" t="s">
        <v>1616</v>
      </c>
      <c r="L4269" s="1" t="s">
        <v>655</v>
      </c>
      <c r="M4269" s="28" t="s">
        <v>656</v>
      </c>
      <c r="N4269" s="28" t="s">
        <v>1342</v>
      </c>
    </row>
    <row r="4270" spans="1:14">
      <c r="A4270" s="1" t="s">
        <v>1412</v>
      </c>
      <c r="B4270" s="1" t="s">
        <v>651</v>
      </c>
      <c r="C4270" s="230">
        <v>45947.591666666667</v>
      </c>
      <c r="D4270" s="230">
        <v>45947.591666666667</v>
      </c>
      <c r="E4270" s="230">
        <v>45947.625</v>
      </c>
      <c r="F4270" s="300">
        <f t="shared" si="81"/>
        <v>3.3333333332848269E-2</v>
      </c>
      <c r="G4270" s="1" t="s">
        <v>613</v>
      </c>
      <c r="I4270" s="1" t="s">
        <v>614</v>
      </c>
      <c r="J4270" s="1" t="s">
        <v>615</v>
      </c>
      <c r="K4270" s="1" t="s">
        <v>1616</v>
      </c>
      <c r="L4270" s="1" t="s">
        <v>655</v>
      </c>
      <c r="M4270" s="28" t="s">
        <v>656</v>
      </c>
      <c r="N4270" s="28" t="s">
        <v>1342</v>
      </c>
    </row>
    <row r="4271" spans="1:14">
      <c r="A4271" s="1" t="s">
        <v>941</v>
      </c>
      <c r="B4271" s="1" t="s">
        <v>942</v>
      </c>
      <c r="C4271" s="230">
        <v>45947.618055555555</v>
      </c>
      <c r="D4271" s="230">
        <v>45947.618055555555</v>
      </c>
      <c r="E4271" s="230">
        <v>45947.645833333336</v>
      </c>
      <c r="F4271" s="300">
        <f t="shared" si="81"/>
        <v>2.7777777781011537E-2</v>
      </c>
      <c r="G4271" s="1" t="s">
        <v>637</v>
      </c>
      <c r="H4271" s="225" t="s">
        <v>644</v>
      </c>
      <c r="I4271" s="1" t="s">
        <v>645</v>
      </c>
      <c r="J4271" s="1" t="s">
        <v>646</v>
      </c>
      <c r="K4271" s="1" t="s">
        <v>1617</v>
      </c>
      <c r="L4271" s="1" t="s">
        <v>648</v>
      </c>
      <c r="M4271" s="241" t="s">
        <v>618</v>
      </c>
      <c r="N4271" s="28" t="s">
        <v>1618</v>
      </c>
    </row>
    <row r="4272" spans="1:14">
      <c r="A4272" s="1" t="s">
        <v>941</v>
      </c>
      <c r="B4272" s="1" t="s">
        <v>945</v>
      </c>
      <c r="C4272" s="230">
        <v>45947.618055555555</v>
      </c>
      <c r="D4272" s="230">
        <v>45947.618055555555</v>
      </c>
      <c r="E4272" s="230">
        <v>45947.645833333336</v>
      </c>
      <c r="F4272" s="300">
        <f t="shared" si="81"/>
        <v>2.7777777781011537E-2</v>
      </c>
      <c r="G4272" s="1" t="s">
        <v>637</v>
      </c>
      <c r="H4272" s="225" t="s">
        <v>644</v>
      </c>
      <c r="I4272" s="1" t="s">
        <v>645</v>
      </c>
      <c r="J4272" s="1" t="s">
        <v>646</v>
      </c>
      <c r="K4272" s="1" t="s">
        <v>1617</v>
      </c>
      <c r="L4272" s="1" t="s">
        <v>648</v>
      </c>
      <c r="M4272" s="241" t="s">
        <v>618</v>
      </c>
      <c r="N4272" s="28" t="s">
        <v>1618</v>
      </c>
    </row>
    <row r="4273" spans="1:14">
      <c r="A4273" s="222" t="s">
        <v>941</v>
      </c>
      <c r="B4273" s="222" t="s">
        <v>946</v>
      </c>
      <c r="C4273" s="230">
        <v>45947.618055555555</v>
      </c>
      <c r="D4273" s="230">
        <v>45947.618055555555</v>
      </c>
      <c r="E4273" s="230">
        <v>45947.645833333336</v>
      </c>
      <c r="F4273" s="300">
        <f t="shared" si="81"/>
        <v>2.7777777781011537E-2</v>
      </c>
      <c r="G4273" s="1" t="s">
        <v>637</v>
      </c>
      <c r="H4273" s="225" t="s">
        <v>644</v>
      </c>
      <c r="I4273" s="1" t="s">
        <v>645</v>
      </c>
      <c r="J4273" s="1" t="s">
        <v>646</v>
      </c>
      <c r="K4273" s="1" t="s">
        <v>1617</v>
      </c>
      <c r="L4273" s="1" t="s">
        <v>648</v>
      </c>
      <c r="M4273" s="241" t="s">
        <v>618</v>
      </c>
      <c r="N4273" s="28" t="s">
        <v>1618</v>
      </c>
    </row>
    <row r="4274" spans="1:14">
      <c r="A4274" s="222" t="s">
        <v>941</v>
      </c>
      <c r="B4274" s="222" t="s">
        <v>947</v>
      </c>
      <c r="C4274" s="230">
        <v>45947.618055555555</v>
      </c>
      <c r="D4274" s="230">
        <v>45947.618055555555</v>
      </c>
      <c r="E4274" s="230">
        <v>45947.645833333336</v>
      </c>
      <c r="F4274" s="300">
        <f t="shared" si="81"/>
        <v>2.7777777781011537E-2</v>
      </c>
      <c r="G4274" s="1" t="s">
        <v>637</v>
      </c>
      <c r="H4274" s="225" t="s">
        <v>644</v>
      </c>
      <c r="I4274" s="1" t="s">
        <v>645</v>
      </c>
      <c r="J4274" s="1" t="s">
        <v>646</v>
      </c>
      <c r="K4274" s="1" t="s">
        <v>1617</v>
      </c>
      <c r="L4274" s="1" t="s">
        <v>648</v>
      </c>
      <c r="M4274" s="241" t="s">
        <v>618</v>
      </c>
      <c r="N4274" s="28" t="s">
        <v>1618</v>
      </c>
    </row>
    <row r="4275" spans="1:14">
      <c r="A4275" s="1" t="s">
        <v>941</v>
      </c>
      <c r="B4275" s="1" t="s">
        <v>948</v>
      </c>
      <c r="C4275" s="230">
        <v>45947.618055555555</v>
      </c>
      <c r="D4275" s="230">
        <v>45947.618055555555</v>
      </c>
      <c r="E4275" s="230">
        <v>45947.645833333336</v>
      </c>
      <c r="F4275" s="300">
        <f t="shared" si="81"/>
        <v>2.7777777781011537E-2</v>
      </c>
      <c r="G4275" s="1" t="s">
        <v>637</v>
      </c>
      <c r="H4275" s="225" t="s">
        <v>644</v>
      </c>
      <c r="I4275" s="1" t="s">
        <v>645</v>
      </c>
      <c r="J4275" s="1" t="s">
        <v>646</v>
      </c>
      <c r="K4275" s="1" t="s">
        <v>1617</v>
      </c>
      <c r="L4275" s="1" t="s">
        <v>648</v>
      </c>
      <c r="M4275" s="241" t="s">
        <v>618</v>
      </c>
      <c r="N4275" s="28" t="s">
        <v>1618</v>
      </c>
    </row>
    <row r="4276" spans="1:14">
      <c r="A4276" s="1" t="s">
        <v>941</v>
      </c>
      <c r="B4276" s="1" t="s">
        <v>949</v>
      </c>
      <c r="C4276" s="230">
        <v>45947.618055555555</v>
      </c>
      <c r="D4276" s="230">
        <v>45947.618055555555</v>
      </c>
      <c r="E4276" s="230">
        <v>45947.645833333336</v>
      </c>
      <c r="F4276" s="300">
        <f t="shared" si="81"/>
        <v>2.7777777781011537E-2</v>
      </c>
      <c r="G4276" s="1" t="s">
        <v>637</v>
      </c>
      <c r="H4276" s="225" t="s">
        <v>644</v>
      </c>
      <c r="I4276" s="1" t="s">
        <v>645</v>
      </c>
      <c r="J4276" s="1" t="s">
        <v>646</v>
      </c>
      <c r="K4276" s="1" t="s">
        <v>1617</v>
      </c>
      <c r="L4276" s="1" t="s">
        <v>648</v>
      </c>
      <c r="M4276" s="241" t="s">
        <v>618</v>
      </c>
      <c r="N4276" s="28" t="s">
        <v>1618</v>
      </c>
    </row>
    <row r="4277" spans="1:14">
      <c r="A4277" s="1" t="s">
        <v>941</v>
      </c>
      <c r="B4277" s="1" t="s">
        <v>950</v>
      </c>
      <c r="C4277" s="230">
        <v>45947.618055555555</v>
      </c>
      <c r="D4277" s="230">
        <v>45947.618055555555</v>
      </c>
      <c r="E4277" s="230">
        <v>45947.645833333336</v>
      </c>
      <c r="F4277" s="300">
        <f t="shared" si="81"/>
        <v>2.7777777781011537E-2</v>
      </c>
      <c r="G4277" s="1" t="s">
        <v>637</v>
      </c>
      <c r="H4277" s="225" t="s">
        <v>644</v>
      </c>
      <c r="I4277" s="1" t="s">
        <v>645</v>
      </c>
      <c r="J4277" s="1" t="s">
        <v>646</v>
      </c>
      <c r="K4277" s="1" t="s">
        <v>1617</v>
      </c>
      <c r="L4277" s="1" t="s">
        <v>648</v>
      </c>
      <c r="M4277" s="241" t="s">
        <v>618</v>
      </c>
      <c r="N4277" s="28" t="s">
        <v>1618</v>
      </c>
    </row>
    <row r="4278" spans="1:14">
      <c r="A4278" s="1" t="s">
        <v>941</v>
      </c>
      <c r="B4278" s="1" t="s">
        <v>951</v>
      </c>
      <c r="C4278" s="230">
        <v>45947.618055555555</v>
      </c>
      <c r="D4278" s="230">
        <v>45947.618055555555</v>
      </c>
      <c r="E4278" s="230">
        <v>45947.645833333336</v>
      </c>
      <c r="F4278" s="300">
        <f t="shared" si="81"/>
        <v>2.7777777781011537E-2</v>
      </c>
      <c r="G4278" s="1" t="s">
        <v>637</v>
      </c>
      <c r="H4278" s="225" t="s">
        <v>644</v>
      </c>
      <c r="I4278" s="1" t="s">
        <v>645</v>
      </c>
      <c r="J4278" s="1" t="s">
        <v>646</v>
      </c>
      <c r="K4278" s="1" t="s">
        <v>1617</v>
      </c>
      <c r="L4278" s="1" t="s">
        <v>648</v>
      </c>
      <c r="M4278" s="241" t="s">
        <v>618</v>
      </c>
      <c r="N4278" s="28" t="s">
        <v>1618</v>
      </c>
    </row>
    <row r="4279" spans="1:14">
      <c r="A4279" s="1" t="s">
        <v>941</v>
      </c>
      <c r="B4279" s="1" t="s">
        <v>952</v>
      </c>
      <c r="C4279" s="230">
        <v>45947.618055555555</v>
      </c>
      <c r="D4279" s="230">
        <v>45947.618055555555</v>
      </c>
      <c r="E4279" s="230">
        <v>45947.645833333336</v>
      </c>
      <c r="F4279" s="300">
        <f t="shared" si="81"/>
        <v>2.7777777781011537E-2</v>
      </c>
      <c r="G4279" s="1" t="s">
        <v>637</v>
      </c>
      <c r="H4279" s="225" t="s">
        <v>644</v>
      </c>
      <c r="I4279" s="1" t="s">
        <v>645</v>
      </c>
      <c r="J4279" s="1" t="s">
        <v>646</v>
      </c>
      <c r="K4279" s="1" t="s">
        <v>1617</v>
      </c>
      <c r="L4279" s="1" t="s">
        <v>648</v>
      </c>
      <c r="M4279" s="241" t="s">
        <v>618</v>
      </c>
      <c r="N4279" s="28" t="s">
        <v>1618</v>
      </c>
    </row>
    <row r="4280" spans="1:14">
      <c r="A4280" s="1" t="s">
        <v>941</v>
      </c>
      <c r="B4280" s="1" t="s">
        <v>953</v>
      </c>
      <c r="C4280" s="230">
        <v>45947.618055555555</v>
      </c>
      <c r="D4280" s="230">
        <v>45947.618055555555</v>
      </c>
      <c r="E4280" s="230">
        <v>45947.645833333336</v>
      </c>
      <c r="F4280" s="300">
        <f t="shared" si="81"/>
        <v>2.7777777781011537E-2</v>
      </c>
      <c r="G4280" s="1" t="s">
        <v>637</v>
      </c>
      <c r="H4280" s="225" t="s">
        <v>644</v>
      </c>
      <c r="I4280" s="1" t="s">
        <v>645</v>
      </c>
      <c r="J4280" s="1" t="s">
        <v>646</v>
      </c>
      <c r="K4280" s="1" t="s">
        <v>1617</v>
      </c>
      <c r="L4280" s="1" t="s">
        <v>648</v>
      </c>
      <c r="M4280" s="241" t="s">
        <v>618</v>
      </c>
      <c r="N4280" s="28" t="s">
        <v>1618</v>
      </c>
    </row>
    <row r="4281" spans="1:14">
      <c r="A4281" s="1" t="s">
        <v>941</v>
      </c>
      <c r="B4281" s="1" t="s">
        <v>954</v>
      </c>
      <c r="C4281" s="230">
        <v>45947.618055555555</v>
      </c>
      <c r="D4281" s="230">
        <v>45947.618055555555</v>
      </c>
      <c r="E4281" s="230">
        <v>45947.645833333336</v>
      </c>
      <c r="F4281" s="300">
        <f t="shared" si="81"/>
        <v>2.7777777781011537E-2</v>
      </c>
      <c r="G4281" s="1" t="s">
        <v>637</v>
      </c>
      <c r="H4281" s="225" t="s">
        <v>644</v>
      </c>
      <c r="I4281" s="1" t="s">
        <v>645</v>
      </c>
      <c r="J4281" s="1" t="s">
        <v>646</v>
      </c>
      <c r="K4281" s="1" t="s">
        <v>1617</v>
      </c>
      <c r="L4281" s="1" t="s">
        <v>648</v>
      </c>
      <c r="M4281" s="241" t="s">
        <v>618</v>
      </c>
      <c r="N4281" s="28" t="s">
        <v>1618</v>
      </c>
    </row>
    <row r="4282" spans="1:14">
      <c r="A4282" s="1" t="s">
        <v>941</v>
      </c>
      <c r="B4282" s="1" t="s">
        <v>955</v>
      </c>
      <c r="C4282" s="230">
        <v>45947.618055555555</v>
      </c>
      <c r="D4282" s="230">
        <v>45947.618055555555</v>
      </c>
      <c r="E4282" s="230">
        <v>45947.645833333336</v>
      </c>
      <c r="F4282" s="300">
        <f t="shared" si="81"/>
        <v>2.7777777781011537E-2</v>
      </c>
      <c r="G4282" s="1" t="s">
        <v>637</v>
      </c>
      <c r="H4282" s="225" t="s">
        <v>644</v>
      </c>
      <c r="I4282" s="1" t="s">
        <v>645</v>
      </c>
      <c r="J4282" s="1" t="s">
        <v>646</v>
      </c>
      <c r="K4282" s="1" t="s">
        <v>1617</v>
      </c>
      <c r="L4282" s="1" t="s">
        <v>648</v>
      </c>
      <c r="M4282" s="241" t="s">
        <v>618</v>
      </c>
      <c r="N4282" s="28" t="s">
        <v>1618</v>
      </c>
    </row>
    <row r="4283" spans="1:14">
      <c r="A4283" s="1" t="s">
        <v>941</v>
      </c>
      <c r="B4283" s="1" t="s">
        <v>942</v>
      </c>
      <c r="C4283" s="230">
        <v>45948.478472222225</v>
      </c>
      <c r="D4283" s="230">
        <v>45948.478472222225</v>
      </c>
      <c r="E4283" s="230">
        <v>45948.697916666664</v>
      </c>
      <c r="F4283" s="300">
        <f t="shared" ref="F4283:F4346" si="82">E4283-D4283</f>
        <v>0.21944444443943212</v>
      </c>
      <c r="G4283" s="1" t="s">
        <v>637</v>
      </c>
      <c r="H4283" s="225" t="s">
        <v>644</v>
      </c>
      <c r="I4283" s="1" t="s">
        <v>645</v>
      </c>
      <c r="J4283" s="1" t="s">
        <v>646</v>
      </c>
      <c r="K4283" s="1" t="s">
        <v>1617</v>
      </c>
      <c r="L4283" s="1" t="s">
        <v>648</v>
      </c>
      <c r="M4283" s="241" t="s">
        <v>618</v>
      </c>
      <c r="N4283" s="28" t="s">
        <v>1619</v>
      </c>
    </row>
    <row r="4284" spans="1:14">
      <c r="A4284" s="1" t="s">
        <v>941</v>
      </c>
      <c r="B4284" s="1" t="s">
        <v>945</v>
      </c>
      <c r="C4284" s="230">
        <v>45948.478472222225</v>
      </c>
      <c r="D4284" s="230">
        <v>45948.478472222225</v>
      </c>
      <c r="E4284" s="230">
        <v>45948.697916666664</v>
      </c>
      <c r="F4284" s="300">
        <f t="shared" si="82"/>
        <v>0.21944444443943212</v>
      </c>
      <c r="G4284" s="1" t="s">
        <v>637</v>
      </c>
      <c r="H4284" s="225" t="s">
        <v>644</v>
      </c>
      <c r="I4284" s="1" t="s">
        <v>645</v>
      </c>
      <c r="J4284" s="1" t="s">
        <v>646</v>
      </c>
      <c r="K4284" s="1" t="s">
        <v>1617</v>
      </c>
      <c r="L4284" s="1" t="s">
        <v>648</v>
      </c>
      <c r="M4284" s="241" t="s">
        <v>618</v>
      </c>
      <c r="N4284" s="28" t="s">
        <v>1619</v>
      </c>
    </row>
    <row r="4285" spans="1:14">
      <c r="A4285" s="222" t="s">
        <v>941</v>
      </c>
      <c r="B4285" s="222" t="s">
        <v>946</v>
      </c>
      <c r="C4285" s="230">
        <v>45948.478472222225</v>
      </c>
      <c r="D4285" s="230">
        <v>45948.478472222225</v>
      </c>
      <c r="E4285" s="230">
        <v>45948.697916666664</v>
      </c>
      <c r="F4285" s="300">
        <f t="shared" si="82"/>
        <v>0.21944444443943212</v>
      </c>
      <c r="G4285" s="1" t="s">
        <v>637</v>
      </c>
      <c r="H4285" s="225" t="s">
        <v>644</v>
      </c>
      <c r="I4285" s="1" t="s">
        <v>645</v>
      </c>
      <c r="J4285" s="1" t="s">
        <v>646</v>
      </c>
      <c r="K4285" s="1" t="s">
        <v>1617</v>
      </c>
      <c r="L4285" s="1" t="s">
        <v>648</v>
      </c>
      <c r="M4285" s="241" t="s">
        <v>618</v>
      </c>
      <c r="N4285" s="28" t="s">
        <v>1619</v>
      </c>
    </row>
    <row r="4286" spans="1:14">
      <c r="A4286" s="222" t="s">
        <v>941</v>
      </c>
      <c r="B4286" s="222" t="s">
        <v>947</v>
      </c>
      <c r="C4286" s="230">
        <v>45948.478472222225</v>
      </c>
      <c r="D4286" s="230">
        <v>45948.478472222225</v>
      </c>
      <c r="E4286" s="230">
        <v>45948.697916666664</v>
      </c>
      <c r="F4286" s="300">
        <f t="shared" si="82"/>
        <v>0.21944444443943212</v>
      </c>
      <c r="G4286" s="1" t="s">
        <v>637</v>
      </c>
      <c r="H4286" s="225" t="s">
        <v>644</v>
      </c>
      <c r="I4286" s="1" t="s">
        <v>645</v>
      </c>
      <c r="J4286" s="1" t="s">
        <v>646</v>
      </c>
      <c r="K4286" s="1" t="s">
        <v>1617</v>
      </c>
      <c r="L4286" s="1" t="s">
        <v>648</v>
      </c>
      <c r="M4286" s="241" t="s">
        <v>618</v>
      </c>
      <c r="N4286" s="28" t="s">
        <v>1619</v>
      </c>
    </row>
    <row r="4287" spans="1:14">
      <c r="A4287" s="1" t="s">
        <v>941</v>
      </c>
      <c r="B4287" s="1" t="s">
        <v>948</v>
      </c>
      <c r="C4287" s="230">
        <v>45948.478472222225</v>
      </c>
      <c r="D4287" s="230">
        <v>45948.478472222225</v>
      </c>
      <c r="E4287" s="230">
        <v>45948.697916666664</v>
      </c>
      <c r="F4287" s="300">
        <f t="shared" si="82"/>
        <v>0.21944444443943212</v>
      </c>
      <c r="G4287" s="1" t="s">
        <v>637</v>
      </c>
      <c r="H4287" s="225" t="s">
        <v>644</v>
      </c>
      <c r="I4287" s="1" t="s">
        <v>645</v>
      </c>
      <c r="J4287" s="1" t="s">
        <v>646</v>
      </c>
      <c r="K4287" s="1" t="s">
        <v>1617</v>
      </c>
      <c r="L4287" s="1" t="s">
        <v>648</v>
      </c>
      <c r="M4287" s="241" t="s">
        <v>618</v>
      </c>
      <c r="N4287" s="28" t="s">
        <v>1619</v>
      </c>
    </row>
    <row r="4288" spans="1:14">
      <c r="A4288" s="1" t="s">
        <v>941</v>
      </c>
      <c r="B4288" s="1" t="s">
        <v>949</v>
      </c>
      <c r="C4288" s="230">
        <v>45948.478472222225</v>
      </c>
      <c r="D4288" s="230">
        <v>45948.478472222225</v>
      </c>
      <c r="E4288" s="230">
        <v>45948.697916666664</v>
      </c>
      <c r="F4288" s="300">
        <f t="shared" si="82"/>
        <v>0.21944444443943212</v>
      </c>
      <c r="G4288" s="1" t="s">
        <v>637</v>
      </c>
      <c r="H4288" s="225" t="s">
        <v>644</v>
      </c>
      <c r="I4288" s="1" t="s">
        <v>645</v>
      </c>
      <c r="J4288" s="1" t="s">
        <v>646</v>
      </c>
      <c r="K4288" s="1" t="s">
        <v>1617</v>
      </c>
      <c r="L4288" s="1" t="s">
        <v>648</v>
      </c>
      <c r="M4288" s="241" t="s">
        <v>618</v>
      </c>
      <c r="N4288" s="28" t="s">
        <v>1619</v>
      </c>
    </row>
    <row r="4289" spans="1:14">
      <c r="A4289" s="1" t="s">
        <v>941</v>
      </c>
      <c r="B4289" s="1" t="s">
        <v>950</v>
      </c>
      <c r="C4289" s="230">
        <v>45948.478472222225</v>
      </c>
      <c r="D4289" s="230">
        <v>45948.478472222225</v>
      </c>
      <c r="E4289" s="230">
        <v>45948.697916666664</v>
      </c>
      <c r="F4289" s="300">
        <f t="shared" si="82"/>
        <v>0.21944444443943212</v>
      </c>
      <c r="G4289" s="1" t="s">
        <v>637</v>
      </c>
      <c r="H4289" s="225" t="s">
        <v>644</v>
      </c>
      <c r="I4289" s="1" t="s">
        <v>645</v>
      </c>
      <c r="J4289" s="1" t="s">
        <v>646</v>
      </c>
      <c r="K4289" s="1" t="s">
        <v>1617</v>
      </c>
      <c r="L4289" s="1" t="s">
        <v>648</v>
      </c>
      <c r="M4289" s="241" t="s">
        <v>618</v>
      </c>
      <c r="N4289" s="28" t="s">
        <v>1619</v>
      </c>
    </row>
    <row r="4290" spans="1:14">
      <c r="A4290" s="1" t="s">
        <v>941</v>
      </c>
      <c r="B4290" s="1" t="s">
        <v>951</v>
      </c>
      <c r="C4290" s="230">
        <v>45948.478472222225</v>
      </c>
      <c r="D4290" s="230">
        <v>45948.478472222225</v>
      </c>
      <c r="E4290" s="230">
        <v>45948.697916666664</v>
      </c>
      <c r="F4290" s="300">
        <f t="shared" si="82"/>
        <v>0.21944444443943212</v>
      </c>
      <c r="G4290" s="1" t="s">
        <v>637</v>
      </c>
      <c r="H4290" s="225" t="s">
        <v>644</v>
      </c>
      <c r="I4290" s="1" t="s">
        <v>645</v>
      </c>
      <c r="J4290" s="1" t="s">
        <v>646</v>
      </c>
      <c r="K4290" s="1" t="s">
        <v>1617</v>
      </c>
      <c r="L4290" s="1" t="s">
        <v>648</v>
      </c>
      <c r="M4290" s="241" t="s">
        <v>618</v>
      </c>
      <c r="N4290" s="28" t="s">
        <v>1619</v>
      </c>
    </row>
    <row r="4291" spans="1:14">
      <c r="A4291" s="1" t="s">
        <v>941</v>
      </c>
      <c r="B4291" s="1" t="s">
        <v>952</v>
      </c>
      <c r="C4291" s="230">
        <v>45948.478472222225</v>
      </c>
      <c r="D4291" s="230">
        <v>45948.478472222225</v>
      </c>
      <c r="E4291" s="230">
        <v>45948.697916666664</v>
      </c>
      <c r="F4291" s="300">
        <f t="shared" si="82"/>
        <v>0.21944444443943212</v>
      </c>
      <c r="G4291" s="1" t="s">
        <v>637</v>
      </c>
      <c r="H4291" s="225" t="s">
        <v>644</v>
      </c>
      <c r="I4291" s="1" t="s">
        <v>645</v>
      </c>
      <c r="J4291" s="1" t="s">
        <v>646</v>
      </c>
      <c r="K4291" s="1" t="s">
        <v>1617</v>
      </c>
      <c r="L4291" s="1" t="s">
        <v>648</v>
      </c>
      <c r="M4291" s="241" t="s">
        <v>618</v>
      </c>
      <c r="N4291" s="28" t="s">
        <v>1619</v>
      </c>
    </row>
    <row r="4292" spans="1:14">
      <c r="A4292" s="1" t="s">
        <v>941</v>
      </c>
      <c r="B4292" s="1" t="s">
        <v>953</v>
      </c>
      <c r="C4292" s="230">
        <v>45948.478472222225</v>
      </c>
      <c r="D4292" s="230">
        <v>45948.478472222225</v>
      </c>
      <c r="E4292" s="230">
        <v>45948.697916666664</v>
      </c>
      <c r="F4292" s="300">
        <f t="shared" si="82"/>
        <v>0.21944444443943212</v>
      </c>
      <c r="G4292" s="1" t="s">
        <v>637</v>
      </c>
      <c r="H4292" s="225" t="s">
        <v>644</v>
      </c>
      <c r="I4292" s="1" t="s">
        <v>645</v>
      </c>
      <c r="J4292" s="1" t="s">
        <v>646</v>
      </c>
      <c r="K4292" s="1" t="s">
        <v>1617</v>
      </c>
      <c r="L4292" s="1" t="s">
        <v>648</v>
      </c>
      <c r="M4292" s="241" t="s">
        <v>618</v>
      </c>
      <c r="N4292" s="28" t="s">
        <v>1619</v>
      </c>
    </row>
    <row r="4293" spans="1:14">
      <c r="A4293" s="1" t="s">
        <v>941</v>
      </c>
      <c r="B4293" s="1" t="s">
        <v>954</v>
      </c>
      <c r="C4293" s="230">
        <v>45948.478472222225</v>
      </c>
      <c r="D4293" s="230">
        <v>45948.478472222225</v>
      </c>
      <c r="E4293" s="230">
        <v>45948.697916666664</v>
      </c>
      <c r="F4293" s="300">
        <f t="shared" si="82"/>
        <v>0.21944444443943212</v>
      </c>
      <c r="G4293" s="1" t="s">
        <v>637</v>
      </c>
      <c r="H4293" s="225" t="s">
        <v>644</v>
      </c>
      <c r="I4293" s="1" t="s">
        <v>645</v>
      </c>
      <c r="J4293" s="1" t="s">
        <v>646</v>
      </c>
      <c r="K4293" s="1" t="s">
        <v>1617</v>
      </c>
      <c r="L4293" s="1" t="s">
        <v>648</v>
      </c>
      <c r="M4293" s="241" t="s">
        <v>618</v>
      </c>
      <c r="N4293" s="28" t="s">
        <v>1619</v>
      </c>
    </row>
    <row r="4294" spans="1:14">
      <c r="A4294" s="1" t="s">
        <v>941</v>
      </c>
      <c r="B4294" s="1" t="s">
        <v>955</v>
      </c>
      <c r="C4294" s="230">
        <v>45948.478472222225</v>
      </c>
      <c r="D4294" s="230">
        <v>45948.478472222225</v>
      </c>
      <c r="E4294" s="230">
        <v>45948.697916666664</v>
      </c>
      <c r="F4294" s="300">
        <f t="shared" si="82"/>
        <v>0.21944444443943212</v>
      </c>
      <c r="G4294" s="1" t="s">
        <v>637</v>
      </c>
      <c r="H4294" s="225" t="s">
        <v>644</v>
      </c>
      <c r="I4294" s="1" t="s">
        <v>645</v>
      </c>
      <c r="J4294" s="1" t="s">
        <v>646</v>
      </c>
      <c r="K4294" s="1" t="s">
        <v>1617</v>
      </c>
      <c r="L4294" s="1" t="s">
        <v>648</v>
      </c>
      <c r="M4294" s="241" t="s">
        <v>618</v>
      </c>
      <c r="N4294" s="28" t="s">
        <v>1619</v>
      </c>
    </row>
    <row r="4295" spans="1:14">
      <c r="A4295" s="1" t="s">
        <v>768</v>
      </c>
      <c r="B4295" s="1" t="s">
        <v>803</v>
      </c>
      <c r="C4295" s="230" t="s">
        <v>1620</v>
      </c>
      <c r="D4295" s="230" t="s">
        <v>1620</v>
      </c>
      <c r="E4295" s="230" t="s">
        <v>1621</v>
      </c>
      <c r="F4295" s="300">
        <f t="shared" si="82"/>
        <v>2.1875000020372681E-3</v>
      </c>
      <c r="G4295" s="1" t="s">
        <v>613</v>
      </c>
      <c r="I4295" s="1" t="s">
        <v>750</v>
      </c>
      <c r="J4295" s="1" t="s">
        <v>275</v>
      </c>
      <c r="K4295" s="1" t="s">
        <v>1622</v>
      </c>
      <c r="L4295" s="1" t="s">
        <v>1089</v>
      </c>
      <c r="M4295" s="241" t="s">
        <v>618</v>
      </c>
      <c r="N4295" s="28" t="s">
        <v>1623</v>
      </c>
    </row>
    <row r="4296" spans="1:14">
      <c r="A4296" s="1" t="s">
        <v>768</v>
      </c>
      <c r="B4296" s="1" t="s">
        <v>804</v>
      </c>
      <c r="C4296" s="230" t="s">
        <v>1624</v>
      </c>
      <c r="D4296" s="230" t="s">
        <v>1624</v>
      </c>
      <c r="E4296" s="230" t="s">
        <v>1625</v>
      </c>
      <c r="F4296" s="300">
        <f t="shared" si="82"/>
        <v>2.1875000020372681E-3</v>
      </c>
      <c r="G4296" s="1" t="s">
        <v>613</v>
      </c>
      <c r="I4296" s="1" t="s">
        <v>750</v>
      </c>
      <c r="J4296" s="1" t="s">
        <v>275</v>
      </c>
      <c r="K4296" s="1" t="s">
        <v>1622</v>
      </c>
      <c r="L4296" s="1" t="s">
        <v>1089</v>
      </c>
      <c r="M4296" s="241" t="s">
        <v>618</v>
      </c>
      <c r="N4296" s="28" t="s">
        <v>1623</v>
      </c>
    </row>
    <row r="4297" spans="1:14">
      <c r="A4297" s="1" t="s">
        <v>768</v>
      </c>
      <c r="B4297" s="1" t="s">
        <v>802</v>
      </c>
      <c r="C4297" s="230" t="s">
        <v>1626</v>
      </c>
      <c r="D4297" s="230" t="s">
        <v>1626</v>
      </c>
      <c r="E4297" s="230" t="s">
        <v>1627</v>
      </c>
      <c r="F4297" s="300">
        <f t="shared" si="82"/>
        <v>1.5046296175569296E-4</v>
      </c>
      <c r="G4297" s="1" t="s">
        <v>613</v>
      </c>
      <c r="I4297" s="1" t="s">
        <v>750</v>
      </c>
      <c r="J4297" s="1" t="s">
        <v>275</v>
      </c>
      <c r="K4297" s="1" t="s">
        <v>1622</v>
      </c>
      <c r="L4297" s="1" t="s">
        <v>1089</v>
      </c>
      <c r="M4297" s="241" t="s">
        <v>618</v>
      </c>
      <c r="N4297" s="28" t="s">
        <v>1090</v>
      </c>
    </row>
    <row r="4298" spans="1:14">
      <c r="A4298" s="1" t="s">
        <v>768</v>
      </c>
      <c r="B4298" s="1" t="s">
        <v>800</v>
      </c>
      <c r="C4298" s="230" t="s">
        <v>1628</v>
      </c>
      <c r="D4298" s="230" t="s">
        <v>1628</v>
      </c>
      <c r="E4298" s="230" t="s">
        <v>1629</v>
      </c>
      <c r="F4298" s="300">
        <f t="shared" si="82"/>
        <v>4.0509259262762498E-2</v>
      </c>
      <c r="G4298" s="1" t="s">
        <v>613</v>
      </c>
      <c r="I4298" s="1" t="s">
        <v>750</v>
      </c>
      <c r="J4298" s="1" t="s">
        <v>275</v>
      </c>
      <c r="K4298" s="1" t="s">
        <v>1622</v>
      </c>
      <c r="L4298" s="1" t="s">
        <v>1089</v>
      </c>
      <c r="M4298" s="241" t="s">
        <v>618</v>
      </c>
      <c r="N4298" s="28" t="s">
        <v>1623</v>
      </c>
    </row>
    <row r="4299" spans="1:14">
      <c r="A4299" s="1" t="s">
        <v>768</v>
      </c>
      <c r="B4299" s="1" t="s">
        <v>801</v>
      </c>
      <c r="C4299" s="230" t="s">
        <v>1630</v>
      </c>
      <c r="D4299" s="230" t="s">
        <v>1630</v>
      </c>
      <c r="E4299" s="230" t="s">
        <v>1631</v>
      </c>
      <c r="F4299" s="300">
        <f t="shared" si="82"/>
        <v>3.8425925922638271E-2</v>
      </c>
      <c r="G4299" s="1" t="s">
        <v>613</v>
      </c>
      <c r="I4299" s="1" t="s">
        <v>750</v>
      </c>
      <c r="J4299" s="1" t="s">
        <v>275</v>
      </c>
      <c r="K4299" s="1" t="s">
        <v>1622</v>
      </c>
      <c r="L4299" s="1" t="s">
        <v>1089</v>
      </c>
      <c r="M4299" s="241" t="s">
        <v>618</v>
      </c>
      <c r="N4299" s="28" t="s">
        <v>1623</v>
      </c>
    </row>
    <row r="4300" spans="1:14">
      <c r="A4300" s="1" t="s">
        <v>768</v>
      </c>
      <c r="B4300" s="1" t="s">
        <v>799</v>
      </c>
      <c r="C4300" s="230" t="s">
        <v>1632</v>
      </c>
      <c r="D4300" s="230" t="s">
        <v>1632</v>
      </c>
      <c r="E4300" s="230" t="s">
        <v>1633</v>
      </c>
      <c r="F4300" s="300">
        <f t="shared" si="82"/>
        <v>4.0520833332266193E-2</v>
      </c>
      <c r="G4300" s="1" t="s">
        <v>613</v>
      </c>
      <c r="I4300" s="1" t="s">
        <v>750</v>
      </c>
      <c r="J4300" s="1" t="s">
        <v>275</v>
      </c>
      <c r="K4300" s="1" t="s">
        <v>1622</v>
      </c>
      <c r="L4300" s="1" t="s">
        <v>1089</v>
      </c>
      <c r="M4300" s="241" t="s">
        <v>618</v>
      </c>
      <c r="N4300" s="28" t="s">
        <v>1623</v>
      </c>
    </row>
    <row r="4301" spans="1:14">
      <c r="A4301" s="1" t="s">
        <v>997</v>
      </c>
      <c r="B4301" s="1" t="s">
        <v>998</v>
      </c>
      <c r="C4301" s="230">
        <v>45949.261805555558</v>
      </c>
      <c r="D4301" s="230">
        <v>45949.261805555558</v>
      </c>
      <c r="E4301" s="230">
        <v>45949.520833333336</v>
      </c>
      <c r="F4301" s="300">
        <f t="shared" si="82"/>
        <v>0.25902777777810115</v>
      </c>
      <c r="G4301" s="1" t="s">
        <v>613</v>
      </c>
      <c r="I4301" s="1" t="s">
        <v>614</v>
      </c>
      <c r="J4301" s="1" t="s">
        <v>615</v>
      </c>
      <c r="K4301" s="1" t="s">
        <v>1597</v>
      </c>
      <c r="L4301" s="1" t="s">
        <v>655</v>
      </c>
      <c r="M4301" s="28" t="s">
        <v>656</v>
      </c>
      <c r="N4301" s="28" t="s">
        <v>1598</v>
      </c>
    </row>
    <row r="4302" spans="1:14">
      <c r="A4302" s="1" t="s">
        <v>997</v>
      </c>
      <c r="B4302" s="1" t="s">
        <v>999</v>
      </c>
      <c r="C4302" s="230">
        <v>45949.261805555558</v>
      </c>
      <c r="D4302" s="230">
        <v>45949.261805555558</v>
      </c>
      <c r="E4302" s="230">
        <v>45949.520833333336</v>
      </c>
      <c r="F4302" s="300">
        <f t="shared" si="82"/>
        <v>0.25902777777810115</v>
      </c>
      <c r="G4302" s="1" t="s">
        <v>613</v>
      </c>
      <c r="I4302" s="1" t="s">
        <v>614</v>
      </c>
      <c r="J4302" s="1" t="s">
        <v>615</v>
      </c>
      <c r="K4302" s="1" t="s">
        <v>1597</v>
      </c>
      <c r="L4302" s="1" t="s">
        <v>655</v>
      </c>
      <c r="M4302" s="28" t="s">
        <v>656</v>
      </c>
      <c r="N4302" s="28" t="s">
        <v>1598</v>
      </c>
    </row>
    <row r="4303" spans="1:14">
      <c r="A4303" s="1" t="s">
        <v>997</v>
      </c>
      <c r="B4303" s="1" t="s">
        <v>1000</v>
      </c>
      <c r="C4303" s="230">
        <v>45949.261805555558</v>
      </c>
      <c r="D4303" s="230">
        <v>45949.261805555558</v>
      </c>
      <c r="E4303" s="230">
        <v>45949.520833333336</v>
      </c>
      <c r="F4303" s="300">
        <f t="shared" si="82"/>
        <v>0.25902777777810115</v>
      </c>
      <c r="G4303" s="1" t="s">
        <v>613</v>
      </c>
      <c r="I4303" s="1" t="s">
        <v>614</v>
      </c>
      <c r="J4303" s="1" t="s">
        <v>615</v>
      </c>
      <c r="K4303" s="1" t="s">
        <v>1597</v>
      </c>
      <c r="L4303" s="1" t="s">
        <v>655</v>
      </c>
      <c r="M4303" s="28" t="s">
        <v>656</v>
      </c>
      <c r="N4303" s="28" t="s">
        <v>1598</v>
      </c>
    </row>
    <row r="4304" spans="1:14">
      <c r="A4304" s="1" t="s">
        <v>997</v>
      </c>
      <c r="B4304" s="1" t="s">
        <v>1001</v>
      </c>
      <c r="C4304" s="230">
        <v>45949.261805555558</v>
      </c>
      <c r="D4304" s="230">
        <v>45949.261805555558</v>
      </c>
      <c r="E4304" s="230">
        <v>45949.520833333336</v>
      </c>
      <c r="F4304" s="300">
        <f t="shared" si="82"/>
        <v>0.25902777777810115</v>
      </c>
      <c r="G4304" s="1" t="s">
        <v>613</v>
      </c>
      <c r="I4304" s="1" t="s">
        <v>614</v>
      </c>
      <c r="J4304" s="1" t="s">
        <v>615</v>
      </c>
      <c r="K4304" s="1" t="s">
        <v>1597</v>
      </c>
      <c r="L4304" s="1" t="s">
        <v>655</v>
      </c>
      <c r="M4304" s="28" t="s">
        <v>656</v>
      </c>
      <c r="N4304" s="28" t="s">
        <v>1598</v>
      </c>
    </row>
    <row r="4305" spans="1:14">
      <c r="A4305" s="225" t="s">
        <v>978</v>
      </c>
      <c r="B4305" s="123" t="s">
        <v>979</v>
      </c>
      <c r="C4305" s="230">
        <v>45949.261805555558</v>
      </c>
      <c r="D4305" s="230">
        <v>45949.261805555558</v>
      </c>
      <c r="E4305" s="230">
        <v>45949.520833333336</v>
      </c>
      <c r="F4305" s="300">
        <f t="shared" si="82"/>
        <v>0.25902777777810115</v>
      </c>
      <c r="G4305" s="1" t="s">
        <v>613</v>
      </c>
      <c r="I4305" s="1" t="s">
        <v>614</v>
      </c>
      <c r="J4305" s="1" t="s">
        <v>615</v>
      </c>
      <c r="K4305" s="1" t="s">
        <v>1597</v>
      </c>
      <c r="L4305" s="1" t="s">
        <v>655</v>
      </c>
      <c r="M4305" s="28" t="s">
        <v>656</v>
      </c>
      <c r="N4305" s="28" t="s">
        <v>1598</v>
      </c>
    </row>
    <row r="4306" spans="1:14">
      <c r="A4306" s="225" t="s">
        <v>978</v>
      </c>
      <c r="B4306" s="123" t="s">
        <v>981</v>
      </c>
      <c r="C4306" s="230">
        <v>45949.261805555558</v>
      </c>
      <c r="D4306" s="230">
        <v>45949.261805555558</v>
      </c>
      <c r="E4306" s="230">
        <v>45949.520833333336</v>
      </c>
      <c r="F4306" s="300">
        <f t="shared" si="82"/>
        <v>0.25902777777810115</v>
      </c>
      <c r="G4306" s="1" t="s">
        <v>613</v>
      </c>
      <c r="I4306" s="1" t="s">
        <v>614</v>
      </c>
      <c r="J4306" s="1" t="s">
        <v>615</v>
      </c>
      <c r="K4306" s="1" t="s">
        <v>1597</v>
      </c>
      <c r="L4306" s="1" t="s">
        <v>655</v>
      </c>
      <c r="M4306" s="28" t="s">
        <v>656</v>
      </c>
      <c r="N4306" s="28" t="s">
        <v>1598</v>
      </c>
    </row>
    <row r="4307" spans="1:14">
      <c r="A4307" s="225" t="s">
        <v>978</v>
      </c>
      <c r="B4307" s="123" t="s">
        <v>982</v>
      </c>
      <c r="C4307" s="230">
        <v>45949.261805555558</v>
      </c>
      <c r="D4307" s="230">
        <v>45949.261805555558</v>
      </c>
      <c r="E4307" s="230">
        <v>45949.520833333336</v>
      </c>
      <c r="F4307" s="300">
        <f t="shared" si="82"/>
        <v>0.25902777777810115</v>
      </c>
      <c r="G4307" s="1" t="s">
        <v>613</v>
      </c>
      <c r="I4307" s="1" t="s">
        <v>614</v>
      </c>
      <c r="J4307" s="1" t="s">
        <v>615</v>
      </c>
      <c r="K4307" s="1" t="s">
        <v>1597</v>
      </c>
      <c r="L4307" s="1" t="s">
        <v>655</v>
      </c>
      <c r="M4307" s="28" t="s">
        <v>656</v>
      </c>
      <c r="N4307" s="28" t="s">
        <v>1598</v>
      </c>
    </row>
    <row r="4308" spans="1:14">
      <c r="A4308" s="225" t="s">
        <v>978</v>
      </c>
      <c r="B4308" s="123" t="s">
        <v>983</v>
      </c>
      <c r="C4308" s="230">
        <v>45949.261805555558</v>
      </c>
      <c r="D4308" s="230">
        <v>45949.261805555558</v>
      </c>
      <c r="E4308" s="230">
        <v>45949.520833333336</v>
      </c>
      <c r="F4308" s="300">
        <f t="shared" si="82"/>
        <v>0.25902777777810115</v>
      </c>
      <c r="G4308" s="1" t="s">
        <v>613</v>
      </c>
      <c r="I4308" s="1" t="s">
        <v>614</v>
      </c>
      <c r="J4308" s="1" t="s">
        <v>615</v>
      </c>
      <c r="K4308" s="1" t="s">
        <v>1597</v>
      </c>
      <c r="L4308" s="1" t="s">
        <v>655</v>
      </c>
      <c r="M4308" s="28" t="s">
        <v>656</v>
      </c>
      <c r="N4308" s="28" t="s">
        <v>1598</v>
      </c>
    </row>
    <row r="4309" spans="1:14">
      <c r="A4309" s="225" t="s">
        <v>978</v>
      </c>
      <c r="B4309" s="123" t="s">
        <v>984</v>
      </c>
      <c r="C4309" s="230">
        <v>45949.261805555558</v>
      </c>
      <c r="D4309" s="230">
        <v>45949.261805555558</v>
      </c>
      <c r="E4309" s="230">
        <v>45949.520833333336</v>
      </c>
      <c r="F4309" s="300">
        <f t="shared" si="82"/>
        <v>0.25902777777810115</v>
      </c>
      <c r="G4309" s="1" t="s">
        <v>613</v>
      </c>
      <c r="I4309" s="1" t="s">
        <v>614</v>
      </c>
      <c r="J4309" s="1" t="s">
        <v>615</v>
      </c>
      <c r="K4309" s="1" t="s">
        <v>1597</v>
      </c>
      <c r="L4309" s="1" t="s">
        <v>655</v>
      </c>
      <c r="M4309" s="28" t="s">
        <v>656</v>
      </c>
      <c r="N4309" s="28" t="s">
        <v>1598</v>
      </c>
    </row>
    <row r="4310" spans="1:14">
      <c r="A4310" s="225" t="s">
        <v>978</v>
      </c>
      <c r="B4310" s="123" t="s">
        <v>985</v>
      </c>
      <c r="C4310" s="230">
        <v>45949.261805555558</v>
      </c>
      <c r="D4310" s="230">
        <v>45949.261805555558</v>
      </c>
      <c r="E4310" s="230">
        <v>45949.520833333336</v>
      </c>
      <c r="F4310" s="300">
        <f t="shared" si="82"/>
        <v>0.25902777777810115</v>
      </c>
      <c r="G4310" s="1" t="s">
        <v>613</v>
      </c>
      <c r="I4310" s="1" t="s">
        <v>614</v>
      </c>
      <c r="J4310" s="1" t="s">
        <v>615</v>
      </c>
      <c r="K4310" s="1" t="s">
        <v>1597</v>
      </c>
      <c r="L4310" s="1" t="s">
        <v>655</v>
      </c>
      <c r="M4310" s="28" t="s">
        <v>656</v>
      </c>
      <c r="N4310" s="28" t="s">
        <v>1598</v>
      </c>
    </row>
    <row r="4311" spans="1:14">
      <c r="A4311" s="225" t="s">
        <v>978</v>
      </c>
      <c r="B4311" s="123" t="s">
        <v>986</v>
      </c>
      <c r="C4311" s="230">
        <v>45949.261805555558</v>
      </c>
      <c r="D4311" s="230">
        <v>45949.261805555558</v>
      </c>
      <c r="E4311" s="230">
        <v>45949.520833333336</v>
      </c>
      <c r="F4311" s="300">
        <f t="shared" si="82"/>
        <v>0.25902777777810115</v>
      </c>
      <c r="G4311" s="1" t="s">
        <v>613</v>
      </c>
      <c r="I4311" s="1" t="s">
        <v>614</v>
      </c>
      <c r="J4311" s="1" t="s">
        <v>615</v>
      </c>
      <c r="K4311" s="1" t="s">
        <v>1597</v>
      </c>
      <c r="L4311" s="1" t="s">
        <v>655</v>
      </c>
      <c r="M4311" s="28" t="s">
        <v>656</v>
      </c>
      <c r="N4311" s="28" t="s">
        <v>1598</v>
      </c>
    </row>
    <row r="4312" spans="1:14">
      <c r="A4312" s="225" t="s">
        <v>978</v>
      </c>
      <c r="B4312" s="123" t="s">
        <v>987</v>
      </c>
      <c r="C4312" s="230">
        <v>45949.261805555558</v>
      </c>
      <c r="D4312" s="230">
        <v>45949.261805555558</v>
      </c>
      <c r="E4312" s="230">
        <v>45949.520833333336</v>
      </c>
      <c r="F4312" s="300">
        <f t="shared" si="82"/>
        <v>0.25902777777810115</v>
      </c>
      <c r="G4312" s="1" t="s">
        <v>613</v>
      </c>
      <c r="I4312" s="1" t="s">
        <v>614</v>
      </c>
      <c r="J4312" s="1" t="s">
        <v>615</v>
      </c>
      <c r="K4312" s="1" t="s">
        <v>1597</v>
      </c>
      <c r="L4312" s="1" t="s">
        <v>655</v>
      </c>
      <c r="M4312" s="28" t="s">
        <v>656</v>
      </c>
      <c r="N4312" s="28" t="s">
        <v>1598</v>
      </c>
    </row>
    <row r="4313" spans="1:14">
      <c r="A4313" s="225" t="s">
        <v>978</v>
      </c>
      <c r="B4313" s="123" t="s">
        <v>988</v>
      </c>
      <c r="C4313" s="230">
        <v>45949.261805555558</v>
      </c>
      <c r="D4313" s="230">
        <v>45949.261805555558</v>
      </c>
      <c r="E4313" s="230">
        <v>45949.520833333336</v>
      </c>
      <c r="F4313" s="300">
        <f t="shared" si="82"/>
        <v>0.25902777777810115</v>
      </c>
      <c r="G4313" s="1" t="s">
        <v>613</v>
      </c>
      <c r="I4313" s="1" t="s">
        <v>614</v>
      </c>
      <c r="J4313" s="1" t="s">
        <v>615</v>
      </c>
      <c r="K4313" s="1" t="s">
        <v>1597</v>
      </c>
      <c r="L4313" s="1" t="s">
        <v>655</v>
      </c>
      <c r="M4313" s="28" t="s">
        <v>656</v>
      </c>
      <c r="N4313" s="28" t="s">
        <v>1598</v>
      </c>
    </row>
    <row r="4314" spans="1:14">
      <c r="A4314" s="225" t="s">
        <v>978</v>
      </c>
      <c r="B4314" s="123" t="s">
        <v>989</v>
      </c>
      <c r="C4314" s="230">
        <v>45949.261805555558</v>
      </c>
      <c r="D4314" s="230">
        <v>45949.261805555558</v>
      </c>
      <c r="E4314" s="230">
        <v>45949.520833333336</v>
      </c>
      <c r="F4314" s="300">
        <f t="shared" si="82"/>
        <v>0.25902777777810115</v>
      </c>
      <c r="G4314" s="1" t="s">
        <v>613</v>
      </c>
      <c r="I4314" s="1" t="s">
        <v>614</v>
      </c>
      <c r="J4314" s="1" t="s">
        <v>615</v>
      </c>
      <c r="K4314" s="1" t="s">
        <v>1597</v>
      </c>
      <c r="L4314" s="1" t="s">
        <v>655</v>
      </c>
      <c r="M4314" s="28" t="s">
        <v>656</v>
      </c>
      <c r="N4314" s="28" t="s">
        <v>1598</v>
      </c>
    </row>
    <row r="4315" spans="1:14">
      <c r="A4315" s="225" t="s">
        <v>978</v>
      </c>
      <c r="B4315" s="123" t="s">
        <v>990</v>
      </c>
      <c r="C4315" s="230">
        <v>45949.261805555558</v>
      </c>
      <c r="D4315" s="230">
        <v>45949.261805555558</v>
      </c>
      <c r="E4315" s="230">
        <v>45949.520833333336</v>
      </c>
      <c r="F4315" s="300">
        <f t="shared" si="82"/>
        <v>0.25902777777810115</v>
      </c>
      <c r="G4315" s="1" t="s">
        <v>613</v>
      </c>
      <c r="I4315" s="1" t="s">
        <v>614</v>
      </c>
      <c r="J4315" s="1" t="s">
        <v>615</v>
      </c>
      <c r="K4315" s="1" t="s">
        <v>1597</v>
      </c>
      <c r="L4315" s="1" t="s">
        <v>655</v>
      </c>
      <c r="M4315" s="28" t="s">
        <v>656</v>
      </c>
      <c r="N4315" s="28" t="s">
        <v>1598</v>
      </c>
    </row>
    <row r="4316" spans="1:14">
      <c r="A4316" s="225" t="s">
        <v>978</v>
      </c>
      <c r="B4316" s="123" t="s">
        <v>991</v>
      </c>
      <c r="C4316" s="230">
        <v>45949.261805555558</v>
      </c>
      <c r="D4316" s="230">
        <v>45949.261805555558</v>
      </c>
      <c r="E4316" s="230">
        <v>45949.520833333336</v>
      </c>
      <c r="F4316" s="300">
        <f t="shared" si="82"/>
        <v>0.25902777777810115</v>
      </c>
      <c r="G4316" s="1" t="s">
        <v>613</v>
      </c>
      <c r="I4316" s="1" t="s">
        <v>614</v>
      </c>
      <c r="J4316" s="1" t="s">
        <v>615</v>
      </c>
      <c r="K4316" s="1" t="s">
        <v>1597</v>
      </c>
      <c r="L4316" s="1" t="s">
        <v>655</v>
      </c>
      <c r="M4316" s="28" t="s">
        <v>656</v>
      </c>
      <c r="N4316" s="28" t="s">
        <v>1598</v>
      </c>
    </row>
    <row r="4317" spans="1:14">
      <c r="A4317" s="225" t="s">
        <v>978</v>
      </c>
      <c r="B4317" s="123" t="s">
        <v>992</v>
      </c>
      <c r="C4317" s="230">
        <v>45949.261805555558</v>
      </c>
      <c r="D4317" s="230">
        <v>45949.261805555558</v>
      </c>
      <c r="E4317" s="230">
        <v>45949.520833333336</v>
      </c>
      <c r="F4317" s="300">
        <f t="shared" si="82"/>
        <v>0.25902777777810115</v>
      </c>
      <c r="G4317" s="1" t="s">
        <v>613</v>
      </c>
      <c r="I4317" s="1" t="s">
        <v>614</v>
      </c>
      <c r="J4317" s="1" t="s">
        <v>615</v>
      </c>
      <c r="K4317" s="1" t="s">
        <v>1597</v>
      </c>
      <c r="L4317" s="1" t="s">
        <v>655</v>
      </c>
      <c r="M4317" s="28" t="s">
        <v>656</v>
      </c>
      <c r="N4317" s="28" t="s">
        <v>1598</v>
      </c>
    </row>
    <row r="4318" spans="1:14">
      <c r="A4318" s="225" t="s">
        <v>978</v>
      </c>
      <c r="B4318" s="123" t="s">
        <v>993</v>
      </c>
      <c r="C4318" s="230">
        <v>45949.261805555558</v>
      </c>
      <c r="D4318" s="230">
        <v>45949.261805555558</v>
      </c>
      <c r="E4318" s="230">
        <v>45949.520833333336</v>
      </c>
      <c r="F4318" s="300">
        <f t="shared" si="82"/>
        <v>0.25902777777810115</v>
      </c>
      <c r="G4318" s="1" t="s">
        <v>613</v>
      </c>
      <c r="I4318" s="1" t="s">
        <v>614</v>
      </c>
      <c r="J4318" s="1" t="s">
        <v>615</v>
      </c>
      <c r="K4318" s="1" t="s">
        <v>1597</v>
      </c>
      <c r="L4318" s="1" t="s">
        <v>655</v>
      </c>
      <c r="M4318" s="28" t="s">
        <v>656</v>
      </c>
      <c r="N4318" s="28" t="s">
        <v>1598</v>
      </c>
    </row>
    <row r="4319" spans="1:14">
      <c r="A4319" s="225" t="s">
        <v>978</v>
      </c>
      <c r="B4319" s="123" t="s">
        <v>994</v>
      </c>
      <c r="C4319" s="230">
        <v>45949.261805555558</v>
      </c>
      <c r="D4319" s="230">
        <v>45949.261805555558</v>
      </c>
      <c r="E4319" s="230">
        <v>45949.520833333336</v>
      </c>
      <c r="F4319" s="300">
        <f t="shared" si="82"/>
        <v>0.25902777777810115</v>
      </c>
      <c r="G4319" s="1" t="s">
        <v>613</v>
      </c>
      <c r="I4319" s="1" t="s">
        <v>614</v>
      </c>
      <c r="J4319" s="1" t="s">
        <v>615</v>
      </c>
      <c r="K4319" s="1" t="s">
        <v>1597</v>
      </c>
      <c r="L4319" s="1" t="s">
        <v>655</v>
      </c>
      <c r="M4319" s="28" t="s">
        <v>656</v>
      </c>
      <c r="N4319" s="28" t="s">
        <v>1598</v>
      </c>
    </row>
    <row r="4320" spans="1:14">
      <c r="A4320" s="225" t="s">
        <v>978</v>
      </c>
      <c r="B4320" s="123" t="s">
        <v>995</v>
      </c>
      <c r="C4320" s="230">
        <v>45949.261805555558</v>
      </c>
      <c r="D4320" s="230">
        <v>45949.261805555558</v>
      </c>
      <c r="E4320" s="230">
        <v>45949.520833333336</v>
      </c>
      <c r="F4320" s="300">
        <f t="shared" si="82"/>
        <v>0.25902777777810115</v>
      </c>
      <c r="G4320" s="1" t="s">
        <v>613</v>
      </c>
      <c r="I4320" s="1" t="s">
        <v>614</v>
      </c>
      <c r="J4320" s="1" t="s">
        <v>615</v>
      </c>
      <c r="K4320" s="1" t="s">
        <v>1597</v>
      </c>
      <c r="L4320" s="1" t="s">
        <v>655</v>
      </c>
      <c r="M4320" s="28" t="s">
        <v>656</v>
      </c>
      <c r="N4320" s="28" t="s">
        <v>1598</v>
      </c>
    </row>
    <row r="4321" spans="1:14">
      <c r="A4321" s="225" t="s">
        <v>978</v>
      </c>
      <c r="B4321" s="123" t="s">
        <v>996</v>
      </c>
      <c r="C4321" s="230">
        <v>45949.261805555558</v>
      </c>
      <c r="D4321" s="230">
        <v>45949.261805555558</v>
      </c>
      <c r="E4321" s="230">
        <v>45949.520833333336</v>
      </c>
      <c r="F4321" s="300">
        <f t="shared" si="82"/>
        <v>0.25902777777810115</v>
      </c>
      <c r="G4321" s="1" t="s">
        <v>613</v>
      </c>
      <c r="I4321" s="1" t="s">
        <v>614</v>
      </c>
      <c r="J4321" s="1" t="s">
        <v>615</v>
      </c>
      <c r="K4321" s="1" t="s">
        <v>1597</v>
      </c>
      <c r="L4321" s="1" t="s">
        <v>655</v>
      </c>
      <c r="M4321" s="28" t="s">
        <v>656</v>
      </c>
      <c r="N4321" s="28" t="s">
        <v>1598</v>
      </c>
    </row>
    <row r="4322" spans="1:14">
      <c r="A4322" s="102" t="s">
        <v>729</v>
      </c>
      <c r="B4322" s="1" t="s">
        <v>1384</v>
      </c>
      <c r="C4322" s="230">
        <v>45949.275000000001</v>
      </c>
      <c r="D4322" s="230">
        <v>45949.275000000001</v>
      </c>
      <c r="E4322" s="230">
        <v>45949.281944444447</v>
      </c>
      <c r="F4322" s="300">
        <f t="shared" si="82"/>
        <v>6.9444444452528842E-3</v>
      </c>
      <c r="G4322" s="1" t="s">
        <v>613</v>
      </c>
      <c r="I4322" s="1" t="s">
        <v>614</v>
      </c>
      <c r="J4322" s="1" t="s">
        <v>615</v>
      </c>
      <c r="K4322" s="1" t="s">
        <v>1597</v>
      </c>
      <c r="L4322" s="1" t="s">
        <v>655</v>
      </c>
      <c r="M4322" s="28" t="s">
        <v>656</v>
      </c>
      <c r="N4322" s="28" t="s">
        <v>1598</v>
      </c>
    </row>
    <row r="4323" spans="1:14">
      <c r="A4323" s="102" t="s">
        <v>729</v>
      </c>
      <c r="B4323" s="1" t="s">
        <v>1387</v>
      </c>
      <c r="C4323" s="230">
        <v>45949.275000000001</v>
      </c>
      <c r="D4323" s="230">
        <v>45949.275000000001</v>
      </c>
      <c r="E4323" s="230">
        <v>45949.281944444447</v>
      </c>
      <c r="F4323" s="300">
        <f t="shared" si="82"/>
        <v>6.9444444452528842E-3</v>
      </c>
      <c r="G4323" s="1" t="s">
        <v>613</v>
      </c>
      <c r="I4323" s="1" t="s">
        <v>614</v>
      </c>
      <c r="J4323" s="1" t="s">
        <v>615</v>
      </c>
      <c r="K4323" s="1" t="s">
        <v>1597</v>
      </c>
      <c r="L4323" s="1" t="s">
        <v>655</v>
      </c>
      <c r="M4323" s="28" t="s">
        <v>656</v>
      </c>
      <c r="N4323" s="28" t="s">
        <v>1598</v>
      </c>
    </row>
    <row r="4324" spans="1:14">
      <c r="A4324" s="102" t="s">
        <v>729</v>
      </c>
      <c r="B4324" s="1" t="s">
        <v>1388</v>
      </c>
      <c r="C4324" s="230">
        <v>45949.275000000001</v>
      </c>
      <c r="D4324" s="230">
        <v>45949.275000000001</v>
      </c>
      <c r="E4324" s="230">
        <v>45949.281944444447</v>
      </c>
      <c r="F4324" s="300">
        <f t="shared" si="82"/>
        <v>6.9444444452528842E-3</v>
      </c>
      <c r="G4324" s="1" t="s">
        <v>613</v>
      </c>
      <c r="I4324" s="1" t="s">
        <v>614</v>
      </c>
      <c r="J4324" s="1" t="s">
        <v>615</v>
      </c>
      <c r="K4324" s="1" t="s">
        <v>1597</v>
      </c>
      <c r="L4324" s="1" t="s">
        <v>655</v>
      </c>
      <c r="M4324" s="28" t="s">
        <v>656</v>
      </c>
      <c r="N4324" s="28" t="s">
        <v>1598</v>
      </c>
    </row>
    <row r="4325" spans="1:14">
      <c r="A4325" s="102" t="s">
        <v>729</v>
      </c>
      <c r="B4325" s="1" t="s">
        <v>1389</v>
      </c>
      <c r="C4325" s="230">
        <v>45949.275000000001</v>
      </c>
      <c r="D4325" s="230">
        <v>45949.275000000001</v>
      </c>
      <c r="E4325" s="230">
        <v>45949.281944444447</v>
      </c>
      <c r="F4325" s="300">
        <f t="shared" si="82"/>
        <v>6.9444444452528842E-3</v>
      </c>
      <c r="G4325" s="1" t="s">
        <v>613</v>
      </c>
      <c r="I4325" s="1" t="s">
        <v>614</v>
      </c>
      <c r="J4325" s="1" t="s">
        <v>615</v>
      </c>
      <c r="K4325" s="1" t="s">
        <v>1597</v>
      </c>
      <c r="L4325" s="1" t="s">
        <v>655</v>
      </c>
      <c r="M4325" s="28" t="s">
        <v>656</v>
      </c>
      <c r="N4325" s="28" t="s">
        <v>1598</v>
      </c>
    </row>
    <row r="4326" spans="1:14">
      <c r="A4326" s="102" t="s">
        <v>729</v>
      </c>
      <c r="B4326" s="1" t="s">
        <v>1390</v>
      </c>
      <c r="C4326" s="230">
        <v>45949.275000000001</v>
      </c>
      <c r="D4326" s="230">
        <v>45949.275000000001</v>
      </c>
      <c r="E4326" s="230">
        <v>45949.281944444447</v>
      </c>
      <c r="F4326" s="300">
        <f t="shared" si="82"/>
        <v>6.9444444452528842E-3</v>
      </c>
      <c r="G4326" s="1" t="s">
        <v>613</v>
      </c>
      <c r="I4326" s="1" t="s">
        <v>614</v>
      </c>
      <c r="J4326" s="1" t="s">
        <v>615</v>
      </c>
      <c r="K4326" s="1" t="s">
        <v>1597</v>
      </c>
      <c r="L4326" s="1" t="s">
        <v>655</v>
      </c>
      <c r="M4326" s="28" t="s">
        <v>656</v>
      </c>
      <c r="N4326" s="28" t="s">
        <v>1598</v>
      </c>
    </row>
    <row r="4327" spans="1:14">
      <c r="A4327" s="102" t="s">
        <v>729</v>
      </c>
      <c r="B4327" s="1" t="s">
        <v>1391</v>
      </c>
      <c r="C4327" s="230">
        <v>45949.275000000001</v>
      </c>
      <c r="D4327" s="230">
        <v>45949.275000000001</v>
      </c>
      <c r="E4327" s="230">
        <v>45949.281944444447</v>
      </c>
      <c r="F4327" s="300">
        <f t="shared" si="82"/>
        <v>6.9444444452528842E-3</v>
      </c>
      <c r="G4327" s="1" t="s">
        <v>613</v>
      </c>
      <c r="I4327" s="1" t="s">
        <v>614</v>
      </c>
      <c r="J4327" s="1" t="s">
        <v>615</v>
      </c>
      <c r="K4327" s="1" t="s">
        <v>1597</v>
      </c>
      <c r="L4327" s="1" t="s">
        <v>655</v>
      </c>
      <c r="M4327" s="28" t="s">
        <v>656</v>
      </c>
      <c r="N4327" s="28" t="s">
        <v>1598</v>
      </c>
    </row>
    <row r="4328" spans="1:14">
      <c r="A4328" s="102" t="s">
        <v>729</v>
      </c>
      <c r="B4328" s="1" t="s">
        <v>1392</v>
      </c>
      <c r="C4328" s="230">
        <v>45949.275000000001</v>
      </c>
      <c r="D4328" s="230">
        <v>45949.275000000001</v>
      </c>
      <c r="E4328" s="230">
        <v>45949.281944444447</v>
      </c>
      <c r="F4328" s="300">
        <f t="shared" si="82"/>
        <v>6.9444444452528842E-3</v>
      </c>
      <c r="G4328" s="1" t="s">
        <v>613</v>
      </c>
      <c r="I4328" s="1" t="s">
        <v>614</v>
      </c>
      <c r="J4328" s="1" t="s">
        <v>615</v>
      </c>
      <c r="K4328" s="1" t="s">
        <v>1597</v>
      </c>
      <c r="L4328" s="1" t="s">
        <v>655</v>
      </c>
      <c r="M4328" s="28" t="s">
        <v>656</v>
      </c>
      <c r="N4328" s="28" t="s">
        <v>1598</v>
      </c>
    </row>
    <row r="4329" spans="1:14">
      <c r="A4329" s="102" t="s">
        <v>729</v>
      </c>
      <c r="B4329" s="1" t="s">
        <v>1393</v>
      </c>
      <c r="C4329" s="230">
        <v>45949.275000000001</v>
      </c>
      <c r="D4329" s="230">
        <v>45949.275000000001</v>
      </c>
      <c r="E4329" s="230">
        <v>45949.281944444447</v>
      </c>
      <c r="F4329" s="300">
        <f t="shared" si="82"/>
        <v>6.9444444452528842E-3</v>
      </c>
      <c r="G4329" s="1" t="s">
        <v>613</v>
      </c>
      <c r="I4329" s="1" t="s">
        <v>614</v>
      </c>
      <c r="J4329" s="1" t="s">
        <v>615</v>
      </c>
      <c r="K4329" s="1" t="s">
        <v>1597</v>
      </c>
      <c r="L4329" s="1" t="s">
        <v>655</v>
      </c>
      <c r="M4329" s="28" t="s">
        <v>656</v>
      </c>
      <c r="N4329" s="28" t="s">
        <v>1598</v>
      </c>
    </row>
    <row r="4330" spans="1:14">
      <c r="A4330" s="102" t="s">
        <v>729</v>
      </c>
      <c r="B4330" s="1" t="s">
        <v>1394</v>
      </c>
      <c r="C4330" s="230">
        <v>45949.275000000001</v>
      </c>
      <c r="D4330" s="230">
        <v>45949.275000000001</v>
      </c>
      <c r="E4330" s="230">
        <v>45949.281944444447</v>
      </c>
      <c r="F4330" s="300">
        <f t="shared" si="82"/>
        <v>6.9444444452528842E-3</v>
      </c>
      <c r="G4330" s="1" t="s">
        <v>613</v>
      </c>
      <c r="I4330" s="1" t="s">
        <v>614</v>
      </c>
      <c r="J4330" s="1" t="s">
        <v>615</v>
      </c>
      <c r="K4330" s="1" t="s">
        <v>1597</v>
      </c>
      <c r="L4330" s="1" t="s">
        <v>655</v>
      </c>
      <c r="M4330" s="28" t="s">
        <v>656</v>
      </c>
      <c r="N4330" s="28" t="s">
        <v>1598</v>
      </c>
    </row>
    <row r="4331" spans="1:14">
      <c r="A4331" s="102" t="s">
        <v>729</v>
      </c>
      <c r="B4331" s="1" t="s">
        <v>1395</v>
      </c>
      <c r="C4331" s="230">
        <v>45949.275000000001</v>
      </c>
      <c r="D4331" s="230">
        <v>45949.275000000001</v>
      </c>
      <c r="E4331" s="230">
        <v>45949.281944444447</v>
      </c>
      <c r="F4331" s="300">
        <f t="shared" si="82"/>
        <v>6.9444444452528842E-3</v>
      </c>
      <c r="G4331" s="1" t="s">
        <v>613</v>
      </c>
      <c r="I4331" s="1" t="s">
        <v>614</v>
      </c>
      <c r="J4331" s="1" t="s">
        <v>615</v>
      </c>
      <c r="K4331" s="1" t="s">
        <v>1597</v>
      </c>
      <c r="L4331" s="1" t="s">
        <v>655</v>
      </c>
      <c r="M4331" s="28" t="s">
        <v>656</v>
      </c>
      <c r="N4331" s="28" t="s">
        <v>1598</v>
      </c>
    </row>
    <row r="4332" spans="1:14">
      <c r="A4332" s="102" t="s">
        <v>729</v>
      </c>
      <c r="B4332" s="1" t="s">
        <v>1396</v>
      </c>
      <c r="C4332" s="230">
        <v>45949.275000000001</v>
      </c>
      <c r="D4332" s="230">
        <v>45949.275000000001</v>
      </c>
      <c r="E4332" s="230">
        <v>45949.281944444447</v>
      </c>
      <c r="F4332" s="300">
        <f t="shared" si="82"/>
        <v>6.9444444452528842E-3</v>
      </c>
      <c r="G4332" s="1" t="s">
        <v>613</v>
      </c>
      <c r="I4332" s="1" t="s">
        <v>614</v>
      </c>
      <c r="J4332" s="1" t="s">
        <v>615</v>
      </c>
      <c r="K4332" s="1" t="s">
        <v>1597</v>
      </c>
      <c r="L4332" s="1" t="s">
        <v>655</v>
      </c>
      <c r="M4332" s="28" t="s">
        <v>656</v>
      </c>
      <c r="N4332" s="28" t="s">
        <v>1598</v>
      </c>
    </row>
    <row r="4333" spans="1:14">
      <c r="A4333" s="102" t="s">
        <v>729</v>
      </c>
      <c r="B4333" s="1" t="s">
        <v>1397</v>
      </c>
      <c r="C4333" s="230">
        <v>45949.275000000001</v>
      </c>
      <c r="D4333" s="230">
        <v>45949.275000000001</v>
      </c>
      <c r="E4333" s="230">
        <v>45949.281944444447</v>
      </c>
      <c r="F4333" s="300">
        <f t="shared" si="82"/>
        <v>6.9444444452528842E-3</v>
      </c>
      <c r="G4333" s="1" t="s">
        <v>613</v>
      </c>
      <c r="I4333" s="1" t="s">
        <v>614</v>
      </c>
      <c r="J4333" s="1" t="s">
        <v>615</v>
      </c>
      <c r="K4333" s="1" t="s">
        <v>1597</v>
      </c>
      <c r="L4333" s="1" t="s">
        <v>655</v>
      </c>
      <c r="M4333" s="28" t="s">
        <v>656</v>
      </c>
      <c r="N4333" s="28" t="s">
        <v>1598</v>
      </c>
    </row>
    <row r="4334" spans="1:14">
      <c r="A4334" s="102" t="s">
        <v>729</v>
      </c>
      <c r="B4334" s="1" t="s">
        <v>1398</v>
      </c>
      <c r="C4334" s="230">
        <v>45949.275000000001</v>
      </c>
      <c r="D4334" s="230">
        <v>45949.275000000001</v>
      </c>
      <c r="E4334" s="230">
        <v>45949.281944444447</v>
      </c>
      <c r="F4334" s="300">
        <f t="shared" si="82"/>
        <v>6.9444444452528842E-3</v>
      </c>
      <c r="G4334" s="1" t="s">
        <v>613</v>
      </c>
      <c r="I4334" s="1" t="s">
        <v>614</v>
      </c>
      <c r="J4334" s="1" t="s">
        <v>615</v>
      </c>
      <c r="K4334" s="1" t="s">
        <v>1597</v>
      </c>
      <c r="L4334" s="1" t="s">
        <v>655</v>
      </c>
      <c r="M4334" s="28" t="s">
        <v>656</v>
      </c>
      <c r="N4334" s="28" t="s">
        <v>1598</v>
      </c>
    </row>
    <row r="4335" spans="1:14">
      <c r="A4335" s="102" t="s">
        <v>729</v>
      </c>
      <c r="B4335" s="1" t="s">
        <v>1399</v>
      </c>
      <c r="C4335" s="230">
        <v>45949.275000000001</v>
      </c>
      <c r="D4335" s="230">
        <v>45949.275000000001</v>
      </c>
      <c r="E4335" s="230">
        <v>45949.281944444447</v>
      </c>
      <c r="F4335" s="300">
        <f t="shared" si="82"/>
        <v>6.9444444452528842E-3</v>
      </c>
      <c r="G4335" s="1" t="s">
        <v>613</v>
      </c>
      <c r="I4335" s="1" t="s">
        <v>614</v>
      </c>
      <c r="J4335" s="1" t="s">
        <v>615</v>
      </c>
      <c r="K4335" s="1" t="s">
        <v>1597</v>
      </c>
      <c r="L4335" s="1" t="s">
        <v>655</v>
      </c>
      <c r="M4335" s="28" t="s">
        <v>656</v>
      </c>
      <c r="N4335" s="28" t="s">
        <v>1598</v>
      </c>
    </row>
    <row r="4336" spans="1:14">
      <c r="A4336" s="102" t="s">
        <v>729</v>
      </c>
      <c r="B4336" s="1" t="s">
        <v>1400</v>
      </c>
      <c r="C4336" s="230">
        <v>45949.275000000001</v>
      </c>
      <c r="D4336" s="230">
        <v>45949.275000000001</v>
      </c>
      <c r="E4336" s="230">
        <v>45949.281944444447</v>
      </c>
      <c r="F4336" s="300">
        <f t="shared" si="82"/>
        <v>6.9444444452528842E-3</v>
      </c>
      <c r="G4336" s="1" t="s">
        <v>613</v>
      </c>
      <c r="I4336" s="1" t="s">
        <v>614</v>
      </c>
      <c r="J4336" s="1" t="s">
        <v>615</v>
      </c>
      <c r="K4336" s="1" t="s">
        <v>1597</v>
      </c>
      <c r="L4336" s="1" t="s">
        <v>655</v>
      </c>
      <c r="M4336" s="28" t="s">
        <v>656</v>
      </c>
      <c r="N4336" s="28" t="s">
        <v>1598</v>
      </c>
    </row>
    <row r="4337" spans="1:14">
      <c r="A4337" s="102" t="s">
        <v>729</v>
      </c>
      <c r="B4337" s="1" t="s">
        <v>1401</v>
      </c>
      <c r="C4337" s="230">
        <v>45949.275000000001</v>
      </c>
      <c r="D4337" s="230">
        <v>45949.275000000001</v>
      </c>
      <c r="E4337" s="230">
        <v>45949.281944444447</v>
      </c>
      <c r="F4337" s="300">
        <f t="shared" si="82"/>
        <v>6.9444444452528842E-3</v>
      </c>
      <c r="G4337" s="1" t="s">
        <v>613</v>
      </c>
      <c r="I4337" s="1" t="s">
        <v>614</v>
      </c>
      <c r="J4337" s="1" t="s">
        <v>615</v>
      </c>
      <c r="K4337" s="1" t="s">
        <v>1597</v>
      </c>
      <c r="L4337" s="1" t="s">
        <v>655</v>
      </c>
      <c r="M4337" s="28" t="s">
        <v>656</v>
      </c>
      <c r="N4337" s="28" t="s">
        <v>1598</v>
      </c>
    </row>
    <row r="4338" spans="1:14">
      <c r="A4338" s="102" t="s">
        <v>729</v>
      </c>
      <c r="B4338" s="1" t="s">
        <v>1402</v>
      </c>
      <c r="C4338" s="230">
        <v>45949.275000000001</v>
      </c>
      <c r="D4338" s="230">
        <v>45949.275000000001</v>
      </c>
      <c r="E4338" s="230">
        <v>45949.281944444447</v>
      </c>
      <c r="F4338" s="300">
        <f t="shared" si="82"/>
        <v>6.9444444452528842E-3</v>
      </c>
      <c r="G4338" s="1" t="s">
        <v>613</v>
      </c>
      <c r="I4338" s="1" t="s">
        <v>614</v>
      </c>
      <c r="J4338" s="1" t="s">
        <v>615</v>
      </c>
      <c r="K4338" s="1" t="s">
        <v>1597</v>
      </c>
      <c r="L4338" s="1" t="s">
        <v>655</v>
      </c>
      <c r="M4338" s="28" t="s">
        <v>656</v>
      </c>
      <c r="N4338" s="28" t="s">
        <v>1598</v>
      </c>
    </row>
    <row r="4339" spans="1:14">
      <c r="A4339" s="225" t="s">
        <v>668</v>
      </c>
      <c r="B4339" s="123" t="s">
        <v>669</v>
      </c>
      <c r="C4339" s="230">
        <v>45949.270833333336</v>
      </c>
      <c r="D4339" s="230">
        <v>45949.270833333336</v>
      </c>
      <c r="E4339" s="230">
        <v>45949.409722222219</v>
      </c>
      <c r="F4339" s="300">
        <f t="shared" si="82"/>
        <v>0.13888888888322981</v>
      </c>
      <c r="G4339" s="1" t="s">
        <v>613</v>
      </c>
      <c r="I4339" s="1" t="s">
        <v>614</v>
      </c>
      <c r="J4339" s="1" t="s">
        <v>615</v>
      </c>
      <c r="K4339" s="1" t="s">
        <v>1597</v>
      </c>
      <c r="L4339" s="1" t="s">
        <v>655</v>
      </c>
      <c r="M4339" s="28" t="s">
        <v>656</v>
      </c>
      <c r="N4339" s="28" t="s">
        <v>1598</v>
      </c>
    </row>
    <row r="4340" spans="1:14">
      <c r="A4340" s="225" t="s">
        <v>668</v>
      </c>
      <c r="B4340" s="123" t="s">
        <v>670</v>
      </c>
      <c r="C4340" s="230">
        <v>45949.270833333336</v>
      </c>
      <c r="D4340" s="230">
        <v>45949.270833333336</v>
      </c>
      <c r="E4340" s="230">
        <v>45949.409722222219</v>
      </c>
      <c r="F4340" s="300">
        <f t="shared" si="82"/>
        <v>0.13888888888322981</v>
      </c>
      <c r="G4340" s="1" t="s">
        <v>613</v>
      </c>
      <c r="I4340" s="1" t="s">
        <v>614</v>
      </c>
      <c r="J4340" s="1" t="s">
        <v>615</v>
      </c>
      <c r="K4340" s="1" t="s">
        <v>1597</v>
      </c>
      <c r="L4340" s="1" t="s">
        <v>655</v>
      </c>
      <c r="M4340" s="28" t="s">
        <v>656</v>
      </c>
      <c r="N4340" s="28" t="s">
        <v>1598</v>
      </c>
    </row>
    <row r="4341" spans="1:14">
      <c r="A4341" s="225" t="s">
        <v>668</v>
      </c>
      <c r="B4341" s="123" t="s">
        <v>671</v>
      </c>
      <c r="C4341" s="230">
        <v>45949.270833333336</v>
      </c>
      <c r="D4341" s="230">
        <v>45949.270833333336</v>
      </c>
      <c r="E4341" s="230">
        <v>45949.409722222219</v>
      </c>
      <c r="F4341" s="300">
        <f t="shared" si="82"/>
        <v>0.13888888888322981</v>
      </c>
      <c r="G4341" s="1" t="s">
        <v>613</v>
      </c>
      <c r="I4341" s="1" t="s">
        <v>614</v>
      </c>
      <c r="J4341" s="1" t="s">
        <v>615</v>
      </c>
      <c r="K4341" s="1" t="s">
        <v>1597</v>
      </c>
      <c r="L4341" s="1" t="s">
        <v>655</v>
      </c>
      <c r="M4341" s="28" t="s">
        <v>656</v>
      </c>
      <c r="N4341" s="28" t="s">
        <v>1598</v>
      </c>
    </row>
    <row r="4342" spans="1:14">
      <c r="A4342" s="225" t="s">
        <v>668</v>
      </c>
      <c r="B4342" s="123" t="s">
        <v>672</v>
      </c>
      <c r="C4342" s="230">
        <v>45949.270833333336</v>
      </c>
      <c r="D4342" s="230">
        <v>45949.270833333336</v>
      </c>
      <c r="E4342" s="230">
        <v>45949.409722222219</v>
      </c>
      <c r="F4342" s="300">
        <f t="shared" si="82"/>
        <v>0.13888888888322981</v>
      </c>
      <c r="G4342" s="1" t="s">
        <v>613</v>
      </c>
      <c r="I4342" s="1" t="s">
        <v>614</v>
      </c>
      <c r="J4342" s="1" t="s">
        <v>615</v>
      </c>
      <c r="K4342" s="1" t="s">
        <v>1597</v>
      </c>
      <c r="L4342" s="1" t="s">
        <v>655</v>
      </c>
      <c r="M4342" s="28" t="s">
        <v>656</v>
      </c>
      <c r="N4342" s="28" t="s">
        <v>1598</v>
      </c>
    </row>
    <row r="4343" spans="1:14">
      <c r="A4343" s="225" t="s">
        <v>668</v>
      </c>
      <c r="B4343" s="123" t="s">
        <v>673</v>
      </c>
      <c r="C4343" s="230">
        <v>45949.270833333336</v>
      </c>
      <c r="D4343" s="230">
        <v>45949.270833333336</v>
      </c>
      <c r="E4343" s="230">
        <v>45949.409722222219</v>
      </c>
      <c r="F4343" s="300">
        <f t="shared" si="82"/>
        <v>0.13888888888322981</v>
      </c>
      <c r="G4343" s="1" t="s">
        <v>613</v>
      </c>
      <c r="I4343" s="1" t="s">
        <v>614</v>
      </c>
      <c r="J4343" s="1" t="s">
        <v>615</v>
      </c>
      <c r="K4343" s="1" t="s">
        <v>1597</v>
      </c>
      <c r="L4343" s="1" t="s">
        <v>655</v>
      </c>
      <c r="M4343" s="28" t="s">
        <v>656</v>
      </c>
      <c r="N4343" s="28" t="s">
        <v>1598</v>
      </c>
    </row>
    <row r="4344" spans="1:14">
      <c r="A4344" s="225" t="s">
        <v>668</v>
      </c>
      <c r="B4344" s="123" t="s">
        <v>674</v>
      </c>
      <c r="C4344" s="230">
        <v>45949.270833333336</v>
      </c>
      <c r="D4344" s="230">
        <v>45949.270833333336</v>
      </c>
      <c r="E4344" s="230">
        <v>45949.409722222219</v>
      </c>
      <c r="F4344" s="300">
        <f t="shared" si="82"/>
        <v>0.13888888888322981</v>
      </c>
      <c r="G4344" s="1" t="s">
        <v>613</v>
      </c>
      <c r="I4344" s="1" t="s">
        <v>614</v>
      </c>
      <c r="J4344" s="1" t="s">
        <v>615</v>
      </c>
      <c r="K4344" s="1" t="s">
        <v>1597</v>
      </c>
      <c r="L4344" s="1" t="s">
        <v>655</v>
      </c>
      <c r="M4344" s="28" t="s">
        <v>656</v>
      </c>
      <c r="N4344" s="28" t="s">
        <v>1598</v>
      </c>
    </row>
    <row r="4345" spans="1:14">
      <c r="A4345" s="225" t="s">
        <v>668</v>
      </c>
      <c r="B4345" s="123" t="s">
        <v>675</v>
      </c>
      <c r="C4345" s="230">
        <v>45949.270833333336</v>
      </c>
      <c r="D4345" s="230">
        <v>45949.270833333336</v>
      </c>
      <c r="E4345" s="230">
        <v>45949.409722222219</v>
      </c>
      <c r="F4345" s="300">
        <f t="shared" si="82"/>
        <v>0.13888888888322981</v>
      </c>
      <c r="G4345" s="1" t="s">
        <v>613</v>
      </c>
      <c r="I4345" s="1" t="s">
        <v>614</v>
      </c>
      <c r="J4345" s="1" t="s">
        <v>615</v>
      </c>
      <c r="K4345" s="1" t="s">
        <v>1597</v>
      </c>
      <c r="L4345" s="1" t="s">
        <v>655</v>
      </c>
      <c r="M4345" s="28" t="s">
        <v>656</v>
      </c>
      <c r="N4345" s="28" t="s">
        <v>1598</v>
      </c>
    </row>
    <row r="4346" spans="1:14">
      <c r="A4346" s="225" t="s">
        <v>668</v>
      </c>
      <c r="B4346" s="123" t="s">
        <v>676</v>
      </c>
      <c r="C4346" s="230">
        <v>45949.270833333336</v>
      </c>
      <c r="D4346" s="230">
        <v>45949.270833333336</v>
      </c>
      <c r="E4346" s="230">
        <v>45949.409722222219</v>
      </c>
      <c r="F4346" s="300">
        <f t="shared" si="82"/>
        <v>0.13888888888322981</v>
      </c>
      <c r="G4346" s="1" t="s">
        <v>613</v>
      </c>
      <c r="I4346" s="1" t="s">
        <v>614</v>
      </c>
      <c r="J4346" s="1" t="s">
        <v>615</v>
      </c>
      <c r="K4346" s="1" t="s">
        <v>1597</v>
      </c>
      <c r="L4346" s="1" t="s">
        <v>655</v>
      </c>
      <c r="M4346" s="28" t="s">
        <v>656</v>
      </c>
      <c r="N4346" s="28" t="s">
        <v>1598</v>
      </c>
    </row>
    <row r="4347" spans="1:14">
      <c r="A4347" s="225" t="s">
        <v>668</v>
      </c>
      <c r="B4347" s="123" t="s">
        <v>677</v>
      </c>
      <c r="C4347" s="230">
        <v>45949.270833333336</v>
      </c>
      <c r="D4347" s="230">
        <v>45949.270833333336</v>
      </c>
      <c r="E4347" s="230">
        <v>45949.409722222219</v>
      </c>
      <c r="F4347" s="300">
        <f t="shared" ref="F4347:F4410" si="83">E4347-D4347</f>
        <v>0.13888888888322981</v>
      </c>
      <c r="G4347" s="1" t="s">
        <v>613</v>
      </c>
      <c r="I4347" s="1" t="s">
        <v>614</v>
      </c>
      <c r="J4347" s="1" t="s">
        <v>615</v>
      </c>
      <c r="K4347" s="1" t="s">
        <v>1597</v>
      </c>
      <c r="L4347" s="1" t="s">
        <v>655</v>
      </c>
      <c r="M4347" s="28" t="s">
        <v>656</v>
      </c>
      <c r="N4347" s="28" t="s">
        <v>1598</v>
      </c>
    </row>
    <row r="4348" spans="1:14">
      <c r="A4348" s="225" t="s">
        <v>668</v>
      </c>
      <c r="B4348" s="123" t="s">
        <v>678</v>
      </c>
      <c r="C4348" s="230">
        <v>45949.270833333336</v>
      </c>
      <c r="D4348" s="230">
        <v>45949.270833333336</v>
      </c>
      <c r="E4348" s="230">
        <v>45949.409722222219</v>
      </c>
      <c r="F4348" s="300">
        <f t="shared" si="83"/>
        <v>0.13888888888322981</v>
      </c>
      <c r="G4348" s="1" t="s">
        <v>613</v>
      </c>
      <c r="I4348" s="1" t="s">
        <v>614</v>
      </c>
      <c r="J4348" s="1" t="s">
        <v>615</v>
      </c>
      <c r="K4348" s="1" t="s">
        <v>1597</v>
      </c>
      <c r="L4348" s="1" t="s">
        <v>655</v>
      </c>
      <c r="M4348" s="28" t="s">
        <v>656</v>
      </c>
      <c r="N4348" s="28" t="s">
        <v>1598</v>
      </c>
    </row>
    <row r="4349" spans="1:14">
      <c r="A4349" s="225" t="s">
        <v>668</v>
      </c>
      <c r="B4349" s="123" t="s">
        <v>679</v>
      </c>
      <c r="C4349" s="230">
        <v>45949.270833333336</v>
      </c>
      <c r="D4349" s="230">
        <v>45949.270833333336</v>
      </c>
      <c r="E4349" s="230">
        <v>45949.409722222219</v>
      </c>
      <c r="F4349" s="300">
        <f t="shared" si="83"/>
        <v>0.13888888888322981</v>
      </c>
      <c r="G4349" s="1" t="s">
        <v>613</v>
      </c>
      <c r="I4349" s="1" t="s">
        <v>614</v>
      </c>
      <c r="J4349" s="1" t="s">
        <v>615</v>
      </c>
      <c r="K4349" s="1" t="s">
        <v>1597</v>
      </c>
      <c r="L4349" s="1" t="s">
        <v>655</v>
      </c>
      <c r="M4349" s="28" t="s">
        <v>656</v>
      </c>
      <c r="N4349" s="28" t="s">
        <v>1598</v>
      </c>
    </row>
    <row r="4350" spans="1:14">
      <c r="A4350" s="225" t="s">
        <v>668</v>
      </c>
      <c r="B4350" s="123" t="s">
        <v>680</v>
      </c>
      <c r="C4350" s="230">
        <v>45949.270833333336</v>
      </c>
      <c r="D4350" s="230">
        <v>45949.270833333336</v>
      </c>
      <c r="E4350" s="230">
        <v>45949.409722222219</v>
      </c>
      <c r="F4350" s="300">
        <f t="shared" si="83"/>
        <v>0.13888888888322981</v>
      </c>
      <c r="G4350" s="1" t="s">
        <v>613</v>
      </c>
      <c r="I4350" s="1" t="s">
        <v>614</v>
      </c>
      <c r="J4350" s="1" t="s">
        <v>615</v>
      </c>
      <c r="K4350" s="1" t="s">
        <v>1597</v>
      </c>
      <c r="L4350" s="1" t="s">
        <v>655</v>
      </c>
      <c r="M4350" s="28" t="s">
        <v>656</v>
      </c>
      <c r="N4350" s="28" t="s">
        <v>1598</v>
      </c>
    </row>
    <row r="4351" spans="1:14">
      <c r="A4351" s="225" t="s">
        <v>668</v>
      </c>
      <c r="B4351" s="123" t="s">
        <v>681</v>
      </c>
      <c r="C4351" s="230">
        <v>45949.270833333336</v>
      </c>
      <c r="D4351" s="230">
        <v>45949.270833333336</v>
      </c>
      <c r="E4351" s="230">
        <v>45949.409722222219</v>
      </c>
      <c r="F4351" s="300">
        <f t="shared" si="83"/>
        <v>0.13888888888322981</v>
      </c>
      <c r="G4351" s="1" t="s">
        <v>613</v>
      </c>
      <c r="I4351" s="1" t="s">
        <v>614</v>
      </c>
      <c r="J4351" s="1" t="s">
        <v>615</v>
      </c>
      <c r="K4351" s="1" t="s">
        <v>1597</v>
      </c>
      <c r="L4351" s="1" t="s">
        <v>655</v>
      </c>
      <c r="M4351" s="28" t="s">
        <v>656</v>
      </c>
      <c r="N4351" s="28" t="s">
        <v>1598</v>
      </c>
    </row>
    <row r="4352" spans="1:14">
      <c r="A4352" s="225" t="s">
        <v>668</v>
      </c>
      <c r="B4352" s="123" t="s">
        <v>682</v>
      </c>
      <c r="C4352" s="230">
        <v>45949.270833333336</v>
      </c>
      <c r="D4352" s="230">
        <v>45949.270833333336</v>
      </c>
      <c r="E4352" s="230">
        <v>45949.409722222219</v>
      </c>
      <c r="F4352" s="300">
        <f t="shared" si="83"/>
        <v>0.13888888888322981</v>
      </c>
      <c r="G4352" s="1" t="s">
        <v>613</v>
      </c>
      <c r="I4352" s="1" t="s">
        <v>614</v>
      </c>
      <c r="J4352" s="1" t="s">
        <v>615</v>
      </c>
      <c r="K4352" s="1" t="s">
        <v>1597</v>
      </c>
      <c r="L4352" s="1" t="s">
        <v>655</v>
      </c>
      <c r="M4352" s="28" t="s">
        <v>656</v>
      </c>
      <c r="N4352" s="28" t="s">
        <v>1598</v>
      </c>
    </row>
    <row r="4353" spans="1:14">
      <c r="A4353" s="225" t="s">
        <v>668</v>
      </c>
      <c r="B4353" s="123" t="s">
        <v>683</v>
      </c>
      <c r="C4353" s="230">
        <v>45949.270833333336</v>
      </c>
      <c r="D4353" s="230">
        <v>45949.270833333336</v>
      </c>
      <c r="E4353" s="230">
        <v>45949.409722222219</v>
      </c>
      <c r="F4353" s="300">
        <f t="shared" si="83"/>
        <v>0.13888888888322981</v>
      </c>
      <c r="G4353" s="1" t="s">
        <v>613</v>
      </c>
      <c r="I4353" s="1" t="s">
        <v>614</v>
      </c>
      <c r="J4353" s="1" t="s">
        <v>615</v>
      </c>
      <c r="K4353" s="1" t="s">
        <v>1597</v>
      </c>
      <c r="L4353" s="1" t="s">
        <v>655</v>
      </c>
      <c r="M4353" s="28" t="s">
        <v>656</v>
      </c>
      <c r="N4353" s="28" t="s">
        <v>1598</v>
      </c>
    </row>
    <row r="4354" spans="1:14">
      <c r="A4354" s="225" t="s">
        <v>668</v>
      </c>
      <c r="B4354" s="123" t="s">
        <v>684</v>
      </c>
      <c r="C4354" s="230">
        <v>45949.270833333336</v>
      </c>
      <c r="D4354" s="230">
        <v>45949.270833333336</v>
      </c>
      <c r="E4354" s="230">
        <v>45949.409722222219</v>
      </c>
      <c r="F4354" s="300">
        <f t="shared" si="83"/>
        <v>0.13888888888322981</v>
      </c>
      <c r="G4354" s="1" t="s">
        <v>613</v>
      </c>
      <c r="I4354" s="1" t="s">
        <v>614</v>
      </c>
      <c r="J4354" s="1" t="s">
        <v>615</v>
      </c>
      <c r="K4354" s="1" t="s">
        <v>1597</v>
      </c>
      <c r="L4354" s="1" t="s">
        <v>655</v>
      </c>
      <c r="M4354" s="28" t="s">
        <v>656</v>
      </c>
      <c r="N4354" s="28" t="s">
        <v>1598</v>
      </c>
    </row>
    <row r="4355" spans="1:14">
      <c r="A4355" s="225" t="s">
        <v>668</v>
      </c>
      <c r="B4355" s="123" t="s">
        <v>685</v>
      </c>
      <c r="C4355" s="230">
        <v>45949.270833333336</v>
      </c>
      <c r="D4355" s="230">
        <v>45949.270833333336</v>
      </c>
      <c r="E4355" s="230">
        <v>45949.409722222219</v>
      </c>
      <c r="F4355" s="300">
        <f t="shared" si="83"/>
        <v>0.13888888888322981</v>
      </c>
      <c r="G4355" s="1" t="s">
        <v>613</v>
      </c>
      <c r="I4355" s="1" t="s">
        <v>614</v>
      </c>
      <c r="J4355" s="1" t="s">
        <v>615</v>
      </c>
      <c r="K4355" s="1" t="s">
        <v>1597</v>
      </c>
      <c r="L4355" s="1" t="s">
        <v>655</v>
      </c>
      <c r="M4355" s="28" t="s">
        <v>656</v>
      </c>
      <c r="N4355" s="28" t="s">
        <v>1598</v>
      </c>
    </row>
    <row r="4356" spans="1:14">
      <c r="A4356" s="225" t="s">
        <v>668</v>
      </c>
      <c r="B4356" s="123" t="s">
        <v>686</v>
      </c>
      <c r="C4356" s="230">
        <v>45949.270833333336</v>
      </c>
      <c r="D4356" s="230">
        <v>45949.270833333336</v>
      </c>
      <c r="E4356" s="230">
        <v>45949.409722222219</v>
      </c>
      <c r="F4356" s="300">
        <f t="shared" si="83"/>
        <v>0.13888888888322981</v>
      </c>
      <c r="G4356" s="1" t="s">
        <v>613</v>
      </c>
      <c r="I4356" s="1" t="s">
        <v>614</v>
      </c>
      <c r="J4356" s="1" t="s">
        <v>615</v>
      </c>
      <c r="K4356" s="1" t="s">
        <v>1597</v>
      </c>
      <c r="L4356" s="1" t="s">
        <v>655</v>
      </c>
      <c r="M4356" s="28" t="s">
        <v>656</v>
      </c>
      <c r="N4356" s="28" t="s">
        <v>1598</v>
      </c>
    </row>
    <row r="4357" spans="1:14">
      <c r="A4357" s="225" t="s">
        <v>668</v>
      </c>
      <c r="B4357" s="123" t="s">
        <v>687</v>
      </c>
      <c r="C4357" s="230">
        <v>45949.270833333336</v>
      </c>
      <c r="D4357" s="230">
        <v>45949.270833333336</v>
      </c>
      <c r="E4357" s="230">
        <v>45949.409722222219</v>
      </c>
      <c r="F4357" s="300">
        <f t="shared" si="83"/>
        <v>0.13888888888322981</v>
      </c>
      <c r="G4357" s="1" t="s">
        <v>613</v>
      </c>
      <c r="I4357" s="1" t="s">
        <v>614</v>
      </c>
      <c r="J4357" s="1" t="s">
        <v>615</v>
      </c>
      <c r="K4357" s="1" t="s">
        <v>1597</v>
      </c>
      <c r="L4357" s="1" t="s">
        <v>655</v>
      </c>
      <c r="M4357" s="28" t="s">
        <v>656</v>
      </c>
      <c r="N4357" s="28" t="s">
        <v>1598</v>
      </c>
    </row>
    <row r="4358" spans="1:14">
      <c r="A4358" s="225" t="s">
        <v>668</v>
      </c>
      <c r="B4358" s="123" t="s">
        <v>688</v>
      </c>
      <c r="C4358" s="230">
        <v>45949.270833333336</v>
      </c>
      <c r="D4358" s="230">
        <v>45949.270833333336</v>
      </c>
      <c r="E4358" s="230">
        <v>45949.409722222219</v>
      </c>
      <c r="F4358" s="300">
        <f t="shared" si="83"/>
        <v>0.13888888888322981</v>
      </c>
      <c r="G4358" s="1" t="s">
        <v>613</v>
      </c>
      <c r="I4358" s="1" t="s">
        <v>614</v>
      </c>
      <c r="J4358" s="1" t="s">
        <v>615</v>
      </c>
      <c r="K4358" s="1" t="s">
        <v>1597</v>
      </c>
      <c r="L4358" s="1" t="s">
        <v>655</v>
      </c>
      <c r="M4358" s="28" t="s">
        <v>656</v>
      </c>
      <c r="N4358" s="28" t="s">
        <v>1598</v>
      </c>
    </row>
    <row r="4359" spans="1:14">
      <c r="A4359" s="225" t="s">
        <v>668</v>
      </c>
      <c r="B4359" s="123" t="s">
        <v>689</v>
      </c>
      <c r="C4359" s="230">
        <v>45949.270833333336</v>
      </c>
      <c r="D4359" s="230">
        <v>45949.270833333336</v>
      </c>
      <c r="E4359" s="230">
        <v>45949.409722222219</v>
      </c>
      <c r="F4359" s="300">
        <f t="shared" si="83"/>
        <v>0.13888888888322981</v>
      </c>
      <c r="G4359" s="1" t="s">
        <v>613</v>
      </c>
      <c r="I4359" s="1" t="s">
        <v>614</v>
      </c>
      <c r="J4359" s="1" t="s">
        <v>615</v>
      </c>
      <c r="K4359" s="1" t="s">
        <v>1597</v>
      </c>
      <c r="L4359" s="1" t="s">
        <v>655</v>
      </c>
      <c r="M4359" s="28" t="s">
        <v>656</v>
      </c>
      <c r="N4359" s="28" t="s">
        <v>1598</v>
      </c>
    </row>
    <row r="4360" spans="1:14">
      <c r="A4360" s="225" t="s">
        <v>668</v>
      </c>
      <c r="B4360" s="123" t="s">
        <v>690</v>
      </c>
      <c r="C4360" s="230">
        <v>45949.270833333336</v>
      </c>
      <c r="D4360" s="230">
        <v>45949.270833333336</v>
      </c>
      <c r="E4360" s="230">
        <v>45949.409722222219</v>
      </c>
      <c r="F4360" s="300">
        <f t="shared" si="83"/>
        <v>0.13888888888322981</v>
      </c>
      <c r="G4360" s="1" t="s">
        <v>613</v>
      </c>
      <c r="I4360" s="1" t="s">
        <v>614</v>
      </c>
      <c r="J4360" s="1" t="s">
        <v>615</v>
      </c>
      <c r="K4360" s="1" t="s">
        <v>1597</v>
      </c>
      <c r="L4360" s="1" t="s">
        <v>655</v>
      </c>
      <c r="M4360" s="28" t="s">
        <v>656</v>
      </c>
      <c r="N4360" s="28" t="s">
        <v>1598</v>
      </c>
    </row>
    <row r="4361" spans="1:14">
      <c r="A4361" s="225" t="s">
        <v>668</v>
      </c>
      <c r="B4361" s="123" t="s">
        <v>691</v>
      </c>
      <c r="C4361" s="230">
        <v>45949.270833333336</v>
      </c>
      <c r="D4361" s="230">
        <v>45949.270833333336</v>
      </c>
      <c r="E4361" s="230">
        <v>45949.409722222219</v>
      </c>
      <c r="F4361" s="300">
        <f t="shared" si="83"/>
        <v>0.13888888888322981</v>
      </c>
      <c r="G4361" s="1" t="s">
        <v>613</v>
      </c>
      <c r="I4361" s="1" t="s">
        <v>614</v>
      </c>
      <c r="J4361" s="1" t="s">
        <v>615</v>
      </c>
      <c r="K4361" s="1" t="s">
        <v>1597</v>
      </c>
      <c r="L4361" s="1" t="s">
        <v>655</v>
      </c>
      <c r="M4361" s="28" t="s">
        <v>656</v>
      </c>
      <c r="N4361" s="28" t="s">
        <v>1598</v>
      </c>
    </row>
    <row r="4362" spans="1:14">
      <c r="A4362" s="225" t="s">
        <v>668</v>
      </c>
      <c r="B4362" s="123" t="s">
        <v>692</v>
      </c>
      <c r="C4362" s="230">
        <v>45949.270833333336</v>
      </c>
      <c r="D4362" s="230">
        <v>45949.270833333336</v>
      </c>
      <c r="E4362" s="230">
        <v>45949.409722222219</v>
      </c>
      <c r="F4362" s="300">
        <f t="shared" si="83"/>
        <v>0.13888888888322981</v>
      </c>
      <c r="G4362" s="1" t="s">
        <v>613</v>
      </c>
      <c r="I4362" s="1" t="s">
        <v>614</v>
      </c>
      <c r="J4362" s="1" t="s">
        <v>615</v>
      </c>
      <c r="K4362" s="1" t="s">
        <v>1597</v>
      </c>
      <c r="L4362" s="1" t="s">
        <v>655</v>
      </c>
      <c r="M4362" s="28" t="s">
        <v>656</v>
      </c>
      <c r="N4362" s="28" t="s">
        <v>1598</v>
      </c>
    </row>
    <row r="4363" spans="1:14">
      <c r="A4363" s="225" t="s">
        <v>668</v>
      </c>
      <c r="B4363" s="123" t="s">
        <v>693</v>
      </c>
      <c r="C4363" s="230">
        <v>45949.270833333336</v>
      </c>
      <c r="D4363" s="230">
        <v>45949.270833333336</v>
      </c>
      <c r="E4363" s="230">
        <v>45949.409722222219</v>
      </c>
      <c r="F4363" s="300">
        <f t="shared" si="83"/>
        <v>0.13888888888322981</v>
      </c>
      <c r="G4363" s="1" t="s">
        <v>613</v>
      </c>
      <c r="I4363" s="1" t="s">
        <v>614</v>
      </c>
      <c r="J4363" s="1" t="s">
        <v>615</v>
      </c>
      <c r="K4363" s="1" t="s">
        <v>1597</v>
      </c>
      <c r="L4363" s="1" t="s">
        <v>655</v>
      </c>
      <c r="M4363" s="28" t="s">
        <v>656</v>
      </c>
      <c r="N4363" s="28" t="s">
        <v>1598</v>
      </c>
    </row>
    <row r="4364" spans="1:14">
      <c r="A4364" s="225" t="s">
        <v>668</v>
      </c>
      <c r="B4364" s="123" t="s">
        <v>694</v>
      </c>
      <c r="C4364" s="230">
        <v>45949.270833333336</v>
      </c>
      <c r="D4364" s="230">
        <v>45949.270833333336</v>
      </c>
      <c r="E4364" s="230">
        <v>45949.409722222219</v>
      </c>
      <c r="F4364" s="300">
        <f t="shared" si="83"/>
        <v>0.13888888888322981</v>
      </c>
      <c r="G4364" s="1" t="s">
        <v>613</v>
      </c>
      <c r="I4364" s="1" t="s">
        <v>614</v>
      </c>
      <c r="J4364" s="1" t="s">
        <v>615</v>
      </c>
      <c r="K4364" s="1" t="s">
        <v>1597</v>
      </c>
      <c r="L4364" s="1" t="s">
        <v>655</v>
      </c>
      <c r="M4364" s="28" t="s">
        <v>656</v>
      </c>
      <c r="N4364" s="28" t="s">
        <v>1598</v>
      </c>
    </row>
    <row r="4365" spans="1:14">
      <c r="A4365" s="225" t="s">
        <v>668</v>
      </c>
      <c r="B4365" s="123" t="s">
        <v>695</v>
      </c>
      <c r="C4365" s="230">
        <v>45949.270833333336</v>
      </c>
      <c r="D4365" s="230">
        <v>45949.270833333336</v>
      </c>
      <c r="E4365" s="230">
        <v>45949.409722222219</v>
      </c>
      <c r="F4365" s="300">
        <f t="shared" si="83"/>
        <v>0.13888888888322981</v>
      </c>
      <c r="G4365" s="1" t="s">
        <v>613</v>
      </c>
      <c r="I4365" s="1" t="s">
        <v>614</v>
      </c>
      <c r="J4365" s="1" t="s">
        <v>615</v>
      </c>
      <c r="K4365" s="1" t="s">
        <v>1597</v>
      </c>
      <c r="L4365" s="1" t="s">
        <v>655</v>
      </c>
      <c r="M4365" s="28" t="s">
        <v>656</v>
      </c>
      <c r="N4365" s="28" t="s">
        <v>1598</v>
      </c>
    </row>
    <row r="4366" spans="1:14">
      <c r="A4366" s="225" t="s">
        <v>668</v>
      </c>
      <c r="B4366" s="123" t="s">
        <v>696</v>
      </c>
      <c r="C4366" s="230">
        <v>45949.270833333336</v>
      </c>
      <c r="D4366" s="230">
        <v>45949.270833333336</v>
      </c>
      <c r="E4366" s="230">
        <v>45949.409722222219</v>
      </c>
      <c r="F4366" s="300">
        <f t="shared" si="83"/>
        <v>0.13888888888322981</v>
      </c>
      <c r="G4366" s="1" t="s">
        <v>613</v>
      </c>
      <c r="I4366" s="1" t="s">
        <v>614</v>
      </c>
      <c r="J4366" s="1" t="s">
        <v>615</v>
      </c>
      <c r="K4366" s="1" t="s">
        <v>1597</v>
      </c>
      <c r="L4366" s="1" t="s">
        <v>655</v>
      </c>
      <c r="M4366" s="28" t="s">
        <v>656</v>
      </c>
      <c r="N4366" s="28" t="s">
        <v>1598</v>
      </c>
    </row>
    <row r="4367" spans="1:14">
      <c r="A4367" s="225" t="s">
        <v>668</v>
      </c>
      <c r="B4367" s="123" t="s">
        <v>697</v>
      </c>
      <c r="C4367" s="230">
        <v>45949.270833333336</v>
      </c>
      <c r="D4367" s="230">
        <v>45949.270833333336</v>
      </c>
      <c r="E4367" s="230">
        <v>45949.409722222219</v>
      </c>
      <c r="F4367" s="300">
        <f t="shared" si="83"/>
        <v>0.13888888888322981</v>
      </c>
      <c r="G4367" s="1" t="s">
        <v>613</v>
      </c>
      <c r="I4367" s="1" t="s">
        <v>614</v>
      </c>
      <c r="J4367" s="1" t="s">
        <v>615</v>
      </c>
      <c r="K4367" s="1" t="s">
        <v>1597</v>
      </c>
      <c r="L4367" s="1" t="s">
        <v>655</v>
      </c>
      <c r="M4367" s="28" t="s">
        <v>656</v>
      </c>
      <c r="N4367" s="28" t="s">
        <v>1598</v>
      </c>
    </row>
    <row r="4368" spans="1:14">
      <c r="A4368" s="1" t="s">
        <v>664</v>
      </c>
      <c r="B4368" s="1" t="s">
        <v>621</v>
      </c>
      <c r="C4368" s="230">
        <v>45949.270833333336</v>
      </c>
      <c r="D4368" s="230">
        <v>45949.270833333336</v>
      </c>
      <c r="E4368" s="230">
        <v>45949.409722222219</v>
      </c>
      <c r="F4368" s="300">
        <f t="shared" si="83"/>
        <v>0.13888888888322981</v>
      </c>
      <c r="G4368" s="1" t="s">
        <v>613</v>
      </c>
      <c r="I4368" s="1" t="s">
        <v>614</v>
      </c>
      <c r="J4368" s="1" t="s">
        <v>615</v>
      </c>
      <c r="K4368" s="1" t="s">
        <v>1597</v>
      </c>
      <c r="L4368" s="1" t="s">
        <v>655</v>
      </c>
      <c r="M4368" s="28" t="s">
        <v>656</v>
      </c>
      <c r="N4368" s="28" t="s">
        <v>1598</v>
      </c>
    </row>
    <row r="4369" spans="1:14">
      <c r="A4369" s="1" t="s">
        <v>664</v>
      </c>
      <c r="B4369" s="1" t="s">
        <v>620</v>
      </c>
      <c r="C4369" s="230">
        <v>45949.270833333336</v>
      </c>
      <c r="D4369" s="230">
        <v>45949.270833333336</v>
      </c>
      <c r="E4369" s="230">
        <v>45949.409722222219</v>
      </c>
      <c r="F4369" s="300">
        <f t="shared" si="83"/>
        <v>0.13888888888322981</v>
      </c>
      <c r="G4369" s="1" t="s">
        <v>613</v>
      </c>
      <c r="I4369" s="1" t="s">
        <v>614</v>
      </c>
      <c r="J4369" s="1" t="s">
        <v>615</v>
      </c>
      <c r="K4369" s="1" t="s">
        <v>1597</v>
      </c>
      <c r="L4369" s="1" t="s">
        <v>655</v>
      </c>
      <c r="M4369" s="28" t="s">
        <v>656</v>
      </c>
      <c r="N4369" s="28" t="s">
        <v>1598</v>
      </c>
    </row>
    <row r="4370" spans="1:14">
      <c r="A4370" s="1" t="s">
        <v>664</v>
      </c>
      <c r="B4370" s="1" t="s">
        <v>666</v>
      </c>
      <c r="C4370" s="230">
        <v>45949.270833333336</v>
      </c>
      <c r="D4370" s="230">
        <v>45949.270833333336</v>
      </c>
      <c r="E4370" s="230">
        <v>45949.409722222219</v>
      </c>
      <c r="F4370" s="300">
        <f t="shared" si="83"/>
        <v>0.13888888888322981</v>
      </c>
      <c r="G4370" s="1" t="s">
        <v>613</v>
      </c>
      <c r="I4370" s="1" t="s">
        <v>614</v>
      </c>
      <c r="J4370" s="1" t="s">
        <v>615</v>
      </c>
      <c r="K4370" s="1" t="s">
        <v>1597</v>
      </c>
      <c r="L4370" s="1" t="s">
        <v>655</v>
      </c>
      <c r="M4370" s="28" t="s">
        <v>656</v>
      </c>
      <c r="N4370" s="28" t="s">
        <v>1598</v>
      </c>
    </row>
    <row r="4371" spans="1:14">
      <c r="A4371" s="1" t="s">
        <v>664</v>
      </c>
      <c r="B4371" s="1" t="s">
        <v>667</v>
      </c>
      <c r="C4371" s="230">
        <v>45949.270833333336</v>
      </c>
      <c r="D4371" s="230">
        <v>45949.270833333336</v>
      </c>
      <c r="E4371" s="230">
        <v>45949.409722222219</v>
      </c>
      <c r="F4371" s="300">
        <f t="shared" si="83"/>
        <v>0.13888888888322981</v>
      </c>
      <c r="G4371" s="1" t="s">
        <v>613</v>
      </c>
      <c r="I4371" s="1" t="s">
        <v>614</v>
      </c>
      <c r="J4371" s="1" t="s">
        <v>615</v>
      </c>
      <c r="K4371" s="1" t="s">
        <v>1597</v>
      </c>
      <c r="L4371" s="1" t="s">
        <v>655</v>
      </c>
      <c r="M4371" s="28" t="s">
        <v>656</v>
      </c>
      <c r="N4371" s="28" t="s">
        <v>1598</v>
      </c>
    </row>
    <row r="4372" spans="1:14">
      <c r="A4372" s="1" t="s">
        <v>664</v>
      </c>
      <c r="B4372" s="1" t="s">
        <v>636</v>
      </c>
      <c r="C4372" s="230">
        <v>45949.270833333336</v>
      </c>
      <c r="D4372" s="230">
        <v>45949.270833333336</v>
      </c>
      <c r="E4372" s="230">
        <v>45949.409722222219</v>
      </c>
      <c r="F4372" s="300">
        <f t="shared" si="83"/>
        <v>0.13888888888322981</v>
      </c>
      <c r="G4372" s="1" t="s">
        <v>613</v>
      </c>
      <c r="I4372" s="1" t="s">
        <v>614</v>
      </c>
      <c r="J4372" s="1" t="s">
        <v>615</v>
      </c>
      <c r="K4372" s="1" t="s">
        <v>1597</v>
      </c>
      <c r="L4372" s="1" t="s">
        <v>655</v>
      </c>
      <c r="M4372" s="28" t="s">
        <v>656</v>
      </c>
      <c r="N4372" s="28" t="s">
        <v>1598</v>
      </c>
    </row>
    <row r="4373" spans="1:14">
      <c r="A4373" s="225" t="s">
        <v>698</v>
      </c>
      <c r="B4373" s="123" t="s">
        <v>621</v>
      </c>
      <c r="C4373" s="230">
        <v>45949.270833333336</v>
      </c>
      <c r="D4373" s="230">
        <v>45949.270833333336</v>
      </c>
      <c r="E4373" s="230">
        <v>45949.409722222219</v>
      </c>
      <c r="F4373" s="300">
        <f t="shared" si="83"/>
        <v>0.13888888888322981</v>
      </c>
      <c r="G4373" s="1" t="s">
        <v>613</v>
      </c>
      <c r="I4373" s="1" t="s">
        <v>614</v>
      </c>
      <c r="J4373" s="1" t="s">
        <v>615</v>
      </c>
      <c r="K4373" s="1" t="s">
        <v>1597</v>
      </c>
      <c r="L4373" s="1" t="s">
        <v>655</v>
      </c>
      <c r="M4373" s="28" t="s">
        <v>656</v>
      </c>
      <c r="N4373" s="28" t="s">
        <v>1598</v>
      </c>
    </row>
    <row r="4374" spans="1:14">
      <c r="A4374" s="225" t="s">
        <v>698</v>
      </c>
      <c r="B4374" s="123" t="s">
        <v>620</v>
      </c>
      <c r="C4374" s="230">
        <v>45949.270833333336</v>
      </c>
      <c r="D4374" s="230">
        <v>45949.270833333336</v>
      </c>
      <c r="E4374" s="230">
        <v>45949.409722222219</v>
      </c>
      <c r="F4374" s="300">
        <f t="shared" si="83"/>
        <v>0.13888888888322981</v>
      </c>
      <c r="G4374" s="1" t="s">
        <v>613</v>
      </c>
      <c r="I4374" s="1" t="s">
        <v>614</v>
      </c>
      <c r="J4374" s="1" t="s">
        <v>615</v>
      </c>
      <c r="K4374" s="1" t="s">
        <v>1597</v>
      </c>
      <c r="L4374" s="1" t="s">
        <v>655</v>
      </c>
      <c r="M4374" s="28" t="s">
        <v>656</v>
      </c>
      <c r="N4374" s="28" t="s">
        <v>1598</v>
      </c>
    </row>
    <row r="4375" spans="1:14">
      <c r="A4375" s="1" t="s">
        <v>698</v>
      </c>
      <c r="B4375" s="1" t="s">
        <v>666</v>
      </c>
      <c r="C4375" s="230">
        <v>45949.270833333336</v>
      </c>
      <c r="D4375" s="230">
        <v>45949.270833333336</v>
      </c>
      <c r="E4375" s="230">
        <v>45949.409722222219</v>
      </c>
      <c r="F4375" s="300">
        <f t="shared" si="83"/>
        <v>0.13888888888322981</v>
      </c>
      <c r="G4375" s="1" t="s">
        <v>613</v>
      </c>
      <c r="I4375" s="1" t="s">
        <v>614</v>
      </c>
      <c r="J4375" s="1" t="s">
        <v>615</v>
      </c>
      <c r="K4375" s="1" t="s">
        <v>1597</v>
      </c>
      <c r="L4375" s="1" t="s">
        <v>655</v>
      </c>
      <c r="M4375" s="28" t="s">
        <v>656</v>
      </c>
      <c r="N4375" s="28" t="s">
        <v>1598</v>
      </c>
    </row>
    <row r="4376" spans="1:14">
      <c r="A4376" s="1" t="s">
        <v>698</v>
      </c>
      <c r="B4376" s="1" t="s">
        <v>667</v>
      </c>
      <c r="C4376" s="230">
        <v>45949.270833333336</v>
      </c>
      <c r="D4376" s="230">
        <v>45949.270833333336</v>
      </c>
      <c r="E4376" s="230">
        <v>45949.409722222219</v>
      </c>
      <c r="F4376" s="300">
        <f t="shared" si="83"/>
        <v>0.13888888888322981</v>
      </c>
      <c r="G4376" s="1" t="s">
        <v>613</v>
      </c>
      <c r="I4376" s="1" t="s">
        <v>614</v>
      </c>
      <c r="J4376" s="1" t="s">
        <v>615</v>
      </c>
      <c r="K4376" s="1" t="s">
        <v>1597</v>
      </c>
      <c r="L4376" s="1" t="s">
        <v>655</v>
      </c>
      <c r="M4376" s="28" t="s">
        <v>656</v>
      </c>
      <c r="N4376" s="28" t="s">
        <v>1598</v>
      </c>
    </row>
    <row r="4377" spans="1:14">
      <c r="A4377" s="1" t="s">
        <v>698</v>
      </c>
      <c r="B4377" s="1" t="s">
        <v>636</v>
      </c>
      <c r="C4377" s="230">
        <v>45949.270833333336</v>
      </c>
      <c r="D4377" s="230">
        <v>45949.270833333336</v>
      </c>
      <c r="E4377" s="230">
        <v>45949.409722222219</v>
      </c>
      <c r="F4377" s="300">
        <f t="shared" si="83"/>
        <v>0.13888888888322981</v>
      </c>
      <c r="G4377" s="1" t="s">
        <v>613</v>
      </c>
      <c r="I4377" s="1" t="s">
        <v>614</v>
      </c>
      <c r="J4377" s="1" t="s">
        <v>615</v>
      </c>
      <c r="K4377" s="1" t="s">
        <v>1597</v>
      </c>
      <c r="L4377" s="1" t="s">
        <v>655</v>
      </c>
      <c r="M4377" s="28" t="s">
        <v>656</v>
      </c>
      <c r="N4377" s="28" t="s">
        <v>1598</v>
      </c>
    </row>
    <row r="4378" spans="1:14">
      <c r="A4378" s="1" t="s">
        <v>699</v>
      </c>
      <c r="B4378" s="1" t="s">
        <v>621</v>
      </c>
      <c r="C4378" s="230">
        <v>45949.270833333336</v>
      </c>
      <c r="D4378" s="230">
        <v>45949.270833333336</v>
      </c>
      <c r="E4378" s="230">
        <v>45949.409722222219</v>
      </c>
      <c r="F4378" s="300">
        <f t="shared" si="83"/>
        <v>0.13888888888322981</v>
      </c>
      <c r="G4378" s="1" t="s">
        <v>613</v>
      </c>
      <c r="I4378" s="1" t="s">
        <v>614</v>
      </c>
      <c r="J4378" s="1" t="s">
        <v>615</v>
      </c>
      <c r="K4378" s="1" t="s">
        <v>1597</v>
      </c>
      <c r="L4378" s="1" t="s">
        <v>655</v>
      </c>
      <c r="M4378" s="28" t="s">
        <v>656</v>
      </c>
      <c r="N4378" s="28" t="s">
        <v>1598</v>
      </c>
    </row>
    <row r="4379" spans="1:14">
      <c r="A4379" s="1" t="s">
        <v>699</v>
      </c>
      <c r="B4379" s="1" t="s">
        <v>620</v>
      </c>
      <c r="C4379" s="230">
        <v>45949.270833333336</v>
      </c>
      <c r="D4379" s="230">
        <v>45949.270833333336</v>
      </c>
      <c r="E4379" s="230">
        <v>45949.409722222219</v>
      </c>
      <c r="F4379" s="300">
        <f t="shared" si="83"/>
        <v>0.13888888888322981</v>
      </c>
      <c r="G4379" s="1" t="s">
        <v>613</v>
      </c>
      <c r="I4379" s="1" t="s">
        <v>614</v>
      </c>
      <c r="J4379" s="1" t="s">
        <v>615</v>
      </c>
      <c r="K4379" s="1" t="s">
        <v>1597</v>
      </c>
      <c r="L4379" s="1" t="s">
        <v>655</v>
      </c>
      <c r="M4379" s="28" t="s">
        <v>656</v>
      </c>
      <c r="N4379" s="28" t="s">
        <v>1598</v>
      </c>
    </row>
    <row r="4380" spans="1:14">
      <c r="A4380" s="1" t="s">
        <v>699</v>
      </c>
      <c r="B4380" s="1" t="s">
        <v>666</v>
      </c>
      <c r="C4380" s="230">
        <v>45949.270833333336</v>
      </c>
      <c r="D4380" s="230">
        <v>45949.270833333336</v>
      </c>
      <c r="E4380" s="230">
        <v>45949.409722222219</v>
      </c>
      <c r="F4380" s="300">
        <f t="shared" si="83"/>
        <v>0.13888888888322981</v>
      </c>
      <c r="G4380" s="1" t="s">
        <v>613</v>
      </c>
      <c r="I4380" s="1" t="s">
        <v>614</v>
      </c>
      <c r="J4380" s="1" t="s">
        <v>615</v>
      </c>
      <c r="K4380" s="1" t="s">
        <v>1597</v>
      </c>
      <c r="L4380" s="1" t="s">
        <v>655</v>
      </c>
      <c r="M4380" s="28" t="s">
        <v>656</v>
      </c>
      <c r="N4380" s="28" t="s">
        <v>1598</v>
      </c>
    </row>
    <row r="4381" spans="1:14">
      <c r="A4381" s="1" t="s">
        <v>699</v>
      </c>
      <c r="B4381" s="1" t="s">
        <v>667</v>
      </c>
      <c r="C4381" s="230">
        <v>45949.270833333336</v>
      </c>
      <c r="D4381" s="230">
        <v>45949.270833333336</v>
      </c>
      <c r="E4381" s="230">
        <v>45949.409722222219</v>
      </c>
      <c r="F4381" s="300">
        <f t="shared" si="83"/>
        <v>0.13888888888322981</v>
      </c>
      <c r="G4381" s="1" t="s">
        <v>613</v>
      </c>
      <c r="I4381" s="1" t="s">
        <v>614</v>
      </c>
      <c r="J4381" s="1" t="s">
        <v>615</v>
      </c>
      <c r="K4381" s="1" t="s">
        <v>1597</v>
      </c>
      <c r="L4381" s="1" t="s">
        <v>655</v>
      </c>
      <c r="M4381" s="28" t="s">
        <v>656</v>
      </c>
      <c r="N4381" s="28" t="s">
        <v>1598</v>
      </c>
    </row>
    <row r="4382" spans="1:14">
      <c r="A4382" s="1" t="s">
        <v>699</v>
      </c>
      <c r="B4382" s="1" t="s">
        <v>636</v>
      </c>
      <c r="C4382" s="230">
        <v>45949.270833333336</v>
      </c>
      <c r="D4382" s="230">
        <v>45949.270833333336</v>
      </c>
      <c r="E4382" s="230">
        <v>45949.409722222219</v>
      </c>
      <c r="F4382" s="300">
        <f t="shared" si="83"/>
        <v>0.13888888888322981</v>
      </c>
      <c r="G4382" s="1" t="s">
        <v>613</v>
      </c>
      <c r="I4382" s="1" t="s">
        <v>614</v>
      </c>
      <c r="J4382" s="1" t="s">
        <v>615</v>
      </c>
      <c r="K4382" s="1" t="s">
        <v>1597</v>
      </c>
      <c r="L4382" s="1" t="s">
        <v>655</v>
      </c>
      <c r="M4382" s="28" t="s">
        <v>656</v>
      </c>
      <c r="N4382" s="28" t="s">
        <v>1598</v>
      </c>
    </row>
    <row r="4383" spans="1:14">
      <c r="A4383" s="1" t="s">
        <v>611</v>
      </c>
      <c r="B4383" s="1" t="s">
        <v>667</v>
      </c>
      <c r="C4383" s="230">
        <v>45949.481944444444</v>
      </c>
      <c r="D4383" s="230">
        <v>45949.481944444444</v>
      </c>
      <c r="E4383" s="230">
        <v>45951.534722222219</v>
      </c>
      <c r="F4383" s="300">
        <f t="shared" si="83"/>
        <v>2.0527777777751908</v>
      </c>
      <c r="G4383" s="1" t="s">
        <v>613</v>
      </c>
      <c r="I4383" s="1" t="s">
        <v>652</v>
      </c>
      <c r="J4383" s="1" t="s">
        <v>1634</v>
      </c>
      <c r="K4383" s="1" t="s">
        <v>1635</v>
      </c>
      <c r="L4383" s="1" t="s">
        <v>627</v>
      </c>
      <c r="M4383" s="28" t="s">
        <v>628</v>
      </c>
      <c r="N4383" s="28" t="s">
        <v>1636</v>
      </c>
    </row>
    <row r="4384" spans="1:14">
      <c r="A4384" s="1" t="s">
        <v>611</v>
      </c>
      <c r="B4384" s="1" t="s">
        <v>612</v>
      </c>
      <c r="C4384" s="230">
        <v>45949.481944444444</v>
      </c>
      <c r="D4384" s="230">
        <v>45949.481944444444</v>
      </c>
      <c r="E4384" s="230">
        <v>45951.534722222219</v>
      </c>
      <c r="F4384" s="300">
        <f t="shared" si="83"/>
        <v>2.0527777777751908</v>
      </c>
      <c r="G4384" s="1" t="s">
        <v>613</v>
      </c>
      <c r="I4384" s="1" t="s">
        <v>652</v>
      </c>
      <c r="J4384" s="1" t="s">
        <v>1634</v>
      </c>
      <c r="K4384" s="1" t="s">
        <v>1635</v>
      </c>
      <c r="L4384" s="1" t="s">
        <v>627</v>
      </c>
      <c r="M4384" s="28" t="s">
        <v>628</v>
      </c>
      <c r="N4384" s="28" t="s">
        <v>1636</v>
      </c>
    </row>
    <row r="4385" spans="1:14">
      <c r="A4385" s="1" t="s">
        <v>611</v>
      </c>
      <c r="B4385" s="1" t="s">
        <v>620</v>
      </c>
      <c r="C4385" s="230">
        <v>45949.481944444444</v>
      </c>
      <c r="D4385" s="230">
        <v>45949.481944444444</v>
      </c>
      <c r="E4385" s="230">
        <v>45951.534722222219</v>
      </c>
      <c r="F4385" s="300">
        <f t="shared" si="83"/>
        <v>2.0527777777751908</v>
      </c>
      <c r="G4385" s="1" t="s">
        <v>613</v>
      </c>
      <c r="I4385" s="1" t="s">
        <v>652</v>
      </c>
      <c r="J4385" s="1" t="s">
        <v>1634</v>
      </c>
      <c r="K4385" s="1" t="s">
        <v>1635</v>
      </c>
      <c r="L4385" s="1" t="s">
        <v>627</v>
      </c>
      <c r="M4385" s="28" t="s">
        <v>628</v>
      </c>
      <c r="N4385" s="28" t="s">
        <v>1636</v>
      </c>
    </row>
    <row r="4386" spans="1:14">
      <c r="A4386" s="1" t="s">
        <v>611</v>
      </c>
      <c r="B4386" s="1" t="s">
        <v>621</v>
      </c>
      <c r="C4386" s="230">
        <v>45949.481944444444</v>
      </c>
      <c r="D4386" s="230">
        <v>45949.481944444444</v>
      </c>
      <c r="E4386" s="230">
        <v>45951.534722222219</v>
      </c>
      <c r="F4386" s="300">
        <f t="shared" si="83"/>
        <v>2.0527777777751908</v>
      </c>
      <c r="G4386" s="1" t="s">
        <v>613</v>
      </c>
      <c r="I4386" s="1" t="s">
        <v>652</v>
      </c>
      <c r="J4386" s="1" t="s">
        <v>1634</v>
      </c>
      <c r="K4386" s="1" t="s">
        <v>1635</v>
      </c>
      <c r="L4386" s="1" t="s">
        <v>627</v>
      </c>
      <c r="M4386" s="28" t="s">
        <v>628</v>
      </c>
      <c r="N4386" s="28" t="s">
        <v>1636</v>
      </c>
    </row>
    <row r="4387" spans="1:14">
      <c r="A4387" s="1" t="s">
        <v>611</v>
      </c>
      <c r="B4387" s="1" t="s">
        <v>622</v>
      </c>
      <c r="C4387" s="230">
        <v>45949.481944444444</v>
      </c>
      <c r="D4387" s="230">
        <v>45949.481944444444</v>
      </c>
      <c r="E4387" s="230">
        <v>45951.534722222219</v>
      </c>
      <c r="F4387" s="300">
        <f t="shared" si="83"/>
        <v>2.0527777777751908</v>
      </c>
      <c r="G4387" s="1" t="s">
        <v>613</v>
      </c>
      <c r="I4387" s="1" t="s">
        <v>652</v>
      </c>
      <c r="J4387" s="1" t="s">
        <v>1634</v>
      </c>
      <c r="K4387" s="1" t="s">
        <v>1635</v>
      </c>
      <c r="L4387" s="1" t="s">
        <v>627</v>
      </c>
      <c r="M4387" s="28" t="s">
        <v>628</v>
      </c>
      <c r="N4387" s="28" t="s">
        <v>1636</v>
      </c>
    </row>
    <row r="4388" spans="1:14" s="251" customFormat="1">
      <c r="A4388" s="247" t="s">
        <v>1036</v>
      </c>
      <c r="B4388" s="247" t="s">
        <v>651</v>
      </c>
      <c r="C4388" s="248">
        <v>45950.375</v>
      </c>
      <c r="D4388" s="248">
        <v>45950.375</v>
      </c>
      <c r="E4388" s="248">
        <v>45950.416666666664</v>
      </c>
      <c r="F4388" s="344">
        <f t="shared" si="83"/>
        <v>4.1666666664241347E-2</v>
      </c>
      <c r="G4388" s="247" t="s">
        <v>637</v>
      </c>
      <c r="H4388" s="247" t="s">
        <v>644</v>
      </c>
      <c r="I4388" s="247" t="s">
        <v>1637</v>
      </c>
      <c r="J4388" s="247" t="s">
        <v>1638</v>
      </c>
      <c r="K4388" s="247" t="s">
        <v>1639</v>
      </c>
      <c r="L4388" s="247" t="s">
        <v>1640</v>
      </c>
      <c r="M4388" s="250" t="s">
        <v>821</v>
      </c>
      <c r="N4388" s="250" t="s">
        <v>1641</v>
      </c>
    </row>
    <row r="4389" spans="1:14" s="251" customFormat="1">
      <c r="A4389" s="247" t="s">
        <v>1036</v>
      </c>
      <c r="B4389" s="247" t="s">
        <v>658</v>
      </c>
      <c r="C4389" s="248">
        <v>45950.375</v>
      </c>
      <c r="D4389" s="248">
        <v>45950.375</v>
      </c>
      <c r="E4389" s="248">
        <v>45950.416666666664</v>
      </c>
      <c r="F4389" s="344">
        <f t="shared" si="83"/>
        <v>4.1666666664241347E-2</v>
      </c>
      <c r="G4389" s="247" t="s">
        <v>637</v>
      </c>
      <c r="H4389" s="247" t="s">
        <v>644</v>
      </c>
      <c r="I4389" s="247" t="s">
        <v>1637</v>
      </c>
      <c r="J4389" s="247" t="s">
        <v>1638</v>
      </c>
      <c r="K4389" s="247" t="s">
        <v>1639</v>
      </c>
      <c r="L4389" s="247" t="s">
        <v>1640</v>
      </c>
      <c r="M4389" s="250" t="s">
        <v>821</v>
      </c>
      <c r="N4389" s="250" t="s">
        <v>1641</v>
      </c>
    </row>
    <row r="4390" spans="1:14" s="251" customFormat="1">
      <c r="A4390" s="247" t="s">
        <v>1036</v>
      </c>
      <c r="B4390" s="247" t="s">
        <v>622</v>
      </c>
      <c r="C4390" s="248">
        <v>45950.375</v>
      </c>
      <c r="D4390" s="248">
        <v>45950.375</v>
      </c>
      <c r="E4390" s="248">
        <v>45950.416666666664</v>
      </c>
      <c r="F4390" s="344">
        <f t="shared" si="83"/>
        <v>4.1666666664241347E-2</v>
      </c>
      <c r="G4390" s="247" t="s">
        <v>637</v>
      </c>
      <c r="H4390" s="247" t="s">
        <v>644</v>
      </c>
      <c r="I4390" s="247" t="s">
        <v>1637</v>
      </c>
      <c r="J4390" s="247" t="s">
        <v>1638</v>
      </c>
      <c r="K4390" s="247" t="s">
        <v>1639</v>
      </c>
      <c r="L4390" s="247" t="s">
        <v>1640</v>
      </c>
      <c r="M4390" s="250" t="s">
        <v>821</v>
      </c>
      <c r="N4390" s="250" t="s">
        <v>1641</v>
      </c>
    </row>
    <row r="4391" spans="1:14" s="251" customFormat="1">
      <c r="A4391" s="247" t="s">
        <v>1036</v>
      </c>
      <c r="B4391" s="247" t="s">
        <v>659</v>
      </c>
      <c r="C4391" s="248">
        <v>45950.375</v>
      </c>
      <c r="D4391" s="248">
        <v>45950.375</v>
      </c>
      <c r="E4391" s="248">
        <v>45950.416666666664</v>
      </c>
      <c r="F4391" s="344">
        <f t="shared" si="83"/>
        <v>4.1666666664241347E-2</v>
      </c>
      <c r="G4391" s="247" t="s">
        <v>637</v>
      </c>
      <c r="H4391" s="247" t="s">
        <v>644</v>
      </c>
      <c r="I4391" s="247" t="s">
        <v>1637</v>
      </c>
      <c r="J4391" s="247" t="s">
        <v>1638</v>
      </c>
      <c r="K4391" s="247" t="s">
        <v>1639</v>
      </c>
      <c r="L4391" s="247" t="s">
        <v>1640</v>
      </c>
      <c r="M4391" s="250" t="s">
        <v>821</v>
      </c>
      <c r="N4391" s="250" t="s">
        <v>1641</v>
      </c>
    </row>
    <row r="4392" spans="1:14">
      <c r="A4392" s="1" t="s">
        <v>1036</v>
      </c>
      <c r="B4392" s="1" t="s">
        <v>651</v>
      </c>
      <c r="C4392" s="230">
        <v>45950.402777777781</v>
      </c>
      <c r="D4392" s="230">
        <v>45950.402777777781</v>
      </c>
      <c r="E4392" s="230">
        <v>45950.416666666664</v>
      </c>
      <c r="F4392" s="300">
        <f t="shared" si="83"/>
        <v>1.3888888883229811E-2</v>
      </c>
      <c r="G4392" s="1" t="s">
        <v>613</v>
      </c>
      <c r="I4392" s="1" t="s">
        <v>614</v>
      </c>
      <c r="J4392" s="1" t="s">
        <v>615</v>
      </c>
      <c r="K4392" s="1" t="s">
        <v>1642</v>
      </c>
      <c r="L4392" s="1" t="s">
        <v>655</v>
      </c>
      <c r="M4392" s="28" t="s">
        <v>656</v>
      </c>
      <c r="N4392" s="28" t="s">
        <v>1598</v>
      </c>
    </row>
    <row r="4393" spans="1:14">
      <c r="A4393" s="1" t="s">
        <v>1036</v>
      </c>
      <c r="B4393" s="1" t="s">
        <v>658</v>
      </c>
      <c r="C4393" s="230">
        <v>45950.402777777781</v>
      </c>
      <c r="D4393" s="230">
        <v>45950.402777777781</v>
      </c>
      <c r="E4393" s="230">
        <v>45950.416666666664</v>
      </c>
      <c r="F4393" s="300">
        <f t="shared" si="83"/>
        <v>1.3888888883229811E-2</v>
      </c>
      <c r="G4393" s="1" t="s">
        <v>613</v>
      </c>
      <c r="I4393" s="1" t="s">
        <v>614</v>
      </c>
      <c r="J4393" s="1" t="s">
        <v>615</v>
      </c>
      <c r="K4393" s="1" t="s">
        <v>1642</v>
      </c>
      <c r="L4393" s="1" t="s">
        <v>655</v>
      </c>
      <c r="M4393" s="28" t="s">
        <v>656</v>
      </c>
      <c r="N4393" s="28" t="s">
        <v>1598</v>
      </c>
    </row>
    <row r="4394" spans="1:14">
      <c r="A4394" s="1" t="s">
        <v>1036</v>
      </c>
      <c r="B4394" s="1" t="s">
        <v>622</v>
      </c>
      <c r="C4394" s="230">
        <v>45950.402777777781</v>
      </c>
      <c r="D4394" s="230">
        <v>45950.402777777781</v>
      </c>
      <c r="E4394" s="230">
        <v>45950.416666666664</v>
      </c>
      <c r="F4394" s="300">
        <f t="shared" si="83"/>
        <v>1.3888888883229811E-2</v>
      </c>
      <c r="G4394" s="1" t="s">
        <v>613</v>
      </c>
      <c r="I4394" s="1" t="s">
        <v>614</v>
      </c>
      <c r="J4394" s="1" t="s">
        <v>615</v>
      </c>
      <c r="K4394" s="1" t="s">
        <v>1642</v>
      </c>
      <c r="L4394" s="1" t="s">
        <v>655</v>
      </c>
      <c r="M4394" s="28" t="s">
        <v>656</v>
      </c>
      <c r="N4394" s="28" t="s">
        <v>1598</v>
      </c>
    </row>
    <row r="4395" spans="1:14">
      <c r="A4395" s="1" t="s">
        <v>1036</v>
      </c>
      <c r="B4395" s="1" t="s">
        <v>659</v>
      </c>
      <c r="C4395" s="230">
        <v>45950.402777777781</v>
      </c>
      <c r="D4395" s="230">
        <v>45950.402777777781</v>
      </c>
      <c r="E4395" s="230">
        <v>45950.416666666664</v>
      </c>
      <c r="F4395" s="300">
        <f t="shared" si="83"/>
        <v>1.3888888883229811E-2</v>
      </c>
      <c r="G4395" s="1" t="s">
        <v>613</v>
      </c>
      <c r="I4395" s="1" t="s">
        <v>614</v>
      </c>
      <c r="J4395" s="1" t="s">
        <v>615</v>
      </c>
      <c r="K4395" s="1" t="s">
        <v>1642</v>
      </c>
      <c r="L4395" s="1" t="s">
        <v>655</v>
      </c>
      <c r="M4395" s="28" t="s">
        <v>656</v>
      </c>
      <c r="N4395" s="28" t="s">
        <v>1598</v>
      </c>
    </row>
    <row r="4396" spans="1:14">
      <c r="A4396" s="1" t="s">
        <v>941</v>
      </c>
      <c r="B4396" s="1" t="s">
        <v>942</v>
      </c>
      <c r="C4396" s="230">
        <v>45950.387499999997</v>
      </c>
      <c r="D4396" s="230">
        <v>45950.387499999997</v>
      </c>
      <c r="E4396" s="230">
        <v>45950.458333333336</v>
      </c>
      <c r="F4396" s="300">
        <f t="shared" si="83"/>
        <v>7.0833333338669036E-2</v>
      </c>
      <c r="G4396" s="1" t="s">
        <v>637</v>
      </c>
      <c r="H4396" s="225" t="s">
        <v>644</v>
      </c>
      <c r="I4396" s="1" t="s">
        <v>645</v>
      </c>
      <c r="J4396" s="1" t="s">
        <v>646</v>
      </c>
      <c r="K4396" s="1" t="s">
        <v>1617</v>
      </c>
      <c r="L4396" s="1" t="s">
        <v>648</v>
      </c>
      <c r="M4396" s="241" t="s">
        <v>618</v>
      </c>
      <c r="N4396" s="28" t="s">
        <v>1618</v>
      </c>
    </row>
    <row r="4397" spans="1:14">
      <c r="A4397" s="1" t="s">
        <v>941</v>
      </c>
      <c r="B4397" s="1" t="s">
        <v>945</v>
      </c>
      <c r="C4397" s="230">
        <v>45950.387499999997</v>
      </c>
      <c r="D4397" s="230">
        <v>45950.387499999997</v>
      </c>
      <c r="E4397" s="230">
        <v>45950.458333333336</v>
      </c>
      <c r="F4397" s="300">
        <f t="shared" si="83"/>
        <v>7.0833333338669036E-2</v>
      </c>
      <c r="G4397" s="1" t="s">
        <v>637</v>
      </c>
      <c r="H4397" s="225" t="s">
        <v>644</v>
      </c>
      <c r="I4397" s="1" t="s">
        <v>645</v>
      </c>
      <c r="J4397" s="1" t="s">
        <v>646</v>
      </c>
      <c r="K4397" s="1" t="s">
        <v>1617</v>
      </c>
      <c r="L4397" s="1" t="s">
        <v>648</v>
      </c>
      <c r="M4397" s="241" t="s">
        <v>618</v>
      </c>
      <c r="N4397" s="28" t="s">
        <v>1618</v>
      </c>
    </row>
    <row r="4398" spans="1:14">
      <c r="A4398" s="222" t="s">
        <v>941</v>
      </c>
      <c r="B4398" s="222" t="s">
        <v>946</v>
      </c>
      <c r="C4398" s="230">
        <v>45950.387499999997</v>
      </c>
      <c r="D4398" s="230">
        <v>45950.387499999997</v>
      </c>
      <c r="E4398" s="230">
        <v>45950.458333333336</v>
      </c>
      <c r="F4398" s="300">
        <f t="shared" si="83"/>
        <v>7.0833333338669036E-2</v>
      </c>
      <c r="G4398" s="1" t="s">
        <v>637</v>
      </c>
      <c r="H4398" s="225" t="s">
        <v>644</v>
      </c>
      <c r="I4398" s="1" t="s">
        <v>645</v>
      </c>
      <c r="J4398" s="1" t="s">
        <v>646</v>
      </c>
      <c r="K4398" s="1" t="s">
        <v>1617</v>
      </c>
      <c r="L4398" s="1" t="s">
        <v>648</v>
      </c>
      <c r="M4398" s="241" t="s">
        <v>618</v>
      </c>
      <c r="N4398" s="28" t="s">
        <v>1618</v>
      </c>
    </row>
    <row r="4399" spans="1:14">
      <c r="A4399" s="222" t="s">
        <v>941</v>
      </c>
      <c r="B4399" s="222" t="s">
        <v>947</v>
      </c>
      <c r="C4399" s="230">
        <v>45950.387499999997</v>
      </c>
      <c r="D4399" s="230">
        <v>45950.387499999997</v>
      </c>
      <c r="E4399" s="230">
        <v>45950.458333333336</v>
      </c>
      <c r="F4399" s="300">
        <f t="shared" si="83"/>
        <v>7.0833333338669036E-2</v>
      </c>
      <c r="G4399" s="1" t="s">
        <v>637</v>
      </c>
      <c r="H4399" s="225" t="s">
        <v>644</v>
      </c>
      <c r="I4399" s="1" t="s">
        <v>645</v>
      </c>
      <c r="J4399" s="1" t="s">
        <v>646</v>
      </c>
      <c r="K4399" s="1" t="s">
        <v>1617</v>
      </c>
      <c r="L4399" s="1" t="s">
        <v>648</v>
      </c>
      <c r="M4399" s="241" t="s">
        <v>618</v>
      </c>
      <c r="N4399" s="28" t="s">
        <v>1618</v>
      </c>
    </row>
    <row r="4400" spans="1:14">
      <c r="A4400" s="1" t="s">
        <v>941</v>
      </c>
      <c r="B4400" s="1" t="s">
        <v>948</v>
      </c>
      <c r="C4400" s="230">
        <v>45950.387499999997</v>
      </c>
      <c r="D4400" s="230">
        <v>45950.387499999997</v>
      </c>
      <c r="E4400" s="230">
        <v>45950.458333333336</v>
      </c>
      <c r="F4400" s="300">
        <f t="shared" si="83"/>
        <v>7.0833333338669036E-2</v>
      </c>
      <c r="G4400" s="1" t="s">
        <v>637</v>
      </c>
      <c r="H4400" s="225" t="s">
        <v>644</v>
      </c>
      <c r="I4400" s="1" t="s">
        <v>645</v>
      </c>
      <c r="J4400" s="1" t="s">
        <v>646</v>
      </c>
      <c r="K4400" s="1" t="s">
        <v>1617</v>
      </c>
      <c r="L4400" s="1" t="s">
        <v>648</v>
      </c>
      <c r="M4400" s="241" t="s">
        <v>618</v>
      </c>
      <c r="N4400" s="28" t="s">
        <v>1618</v>
      </c>
    </row>
    <row r="4401" spans="1:14">
      <c r="A4401" s="1" t="s">
        <v>941</v>
      </c>
      <c r="B4401" s="1" t="s">
        <v>949</v>
      </c>
      <c r="C4401" s="230">
        <v>45950.387499999997</v>
      </c>
      <c r="D4401" s="230">
        <v>45950.387499999997</v>
      </c>
      <c r="E4401" s="230">
        <v>45950.458333333336</v>
      </c>
      <c r="F4401" s="300">
        <f t="shared" si="83"/>
        <v>7.0833333338669036E-2</v>
      </c>
      <c r="G4401" s="1" t="s">
        <v>637</v>
      </c>
      <c r="H4401" s="225" t="s">
        <v>644</v>
      </c>
      <c r="I4401" s="1" t="s">
        <v>645</v>
      </c>
      <c r="J4401" s="1" t="s">
        <v>646</v>
      </c>
      <c r="K4401" s="1" t="s">
        <v>1617</v>
      </c>
      <c r="L4401" s="1" t="s">
        <v>648</v>
      </c>
      <c r="M4401" s="241" t="s">
        <v>618</v>
      </c>
      <c r="N4401" s="28" t="s">
        <v>1618</v>
      </c>
    </row>
    <row r="4402" spans="1:14">
      <c r="A4402" s="1" t="s">
        <v>941</v>
      </c>
      <c r="B4402" s="1" t="s">
        <v>950</v>
      </c>
      <c r="C4402" s="230">
        <v>45950.387499999997</v>
      </c>
      <c r="D4402" s="230">
        <v>45950.387499999997</v>
      </c>
      <c r="E4402" s="230">
        <v>45950.458333333336</v>
      </c>
      <c r="F4402" s="300">
        <f t="shared" si="83"/>
        <v>7.0833333338669036E-2</v>
      </c>
      <c r="G4402" s="1" t="s">
        <v>637</v>
      </c>
      <c r="H4402" s="225" t="s">
        <v>644</v>
      </c>
      <c r="I4402" s="1" t="s">
        <v>645</v>
      </c>
      <c r="J4402" s="1" t="s">
        <v>646</v>
      </c>
      <c r="K4402" s="1" t="s">
        <v>1617</v>
      </c>
      <c r="L4402" s="1" t="s">
        <v>648</v>
      </c>
      <c r="M4402" s="241" t="s">
        <v>618</v>
      </c>
      <c r="N4402" s="28" t="s">
        <v>1618</v>
      </c>
    </row>
    <row r="4403" spans="1:14">
      <c r="A4403" s="1" t="s">
        <v>941</v>
      </c>
      <c r="B4403" s="1" t="s">
        <v>951</v>
      </c>
      <c r="C4403" s="230">
        <v>45950.387499999997</v>
      </c>
      <c r="D4403" s="230">
        <v>45950.387499999997</v>
      </c>
      <c r="E4403" s="230">
        <v>45950.458333333336</v>
      </c>
      <c r="F4403" s="300">
        <f t="shared" si="83"/>
        <v>7.0833333338669036E-2</v>
      </c>
      <c r="G4403" s="1" t="s">
        <v>637</v>
      </c>
      <c r="H4403" s="225" t="s">
        <v>644</v>
      </c>
      <c r="I4403" s="1" t="s">
        <v>645</v>
      </c>
      <c r="J4403" s="1" t="s">
        <v>646</v>
      </c>
      <c r="K4403" s="1" t="s">
        <v>1617</v>
      </c>
      <c r="L4403" s="1" t="s">
        <v>648</v>
      </c>
      <c r="M4403" s="241" t="s">
        <v>618</v>
      </c>
      <c r="N4403" s="28" t="s">
        <v>1618</v>
      </c>
    </row>
    <row r="4404" spans="1:14">
      <c r="A4404" s="1" t="s">
        <v>941</v>
      </c>
      <c r="B4404" s="1" t="s">
        <v>952</v>
      </c>
      <c r="C4404" s="230">
        <v>45950.387499999997</v>
      </c>
      <c r="D4404" s="230">
        <v>45950.387499999997</v>
      </c>
      <c r="E4404" s="230">
        <v>45950.458333333336</v>
      </c>
      <c r="F4404" s="300">
        <f t="shared" si="83"/>
        <v>7.0833333338669036E-2</v>
      </c>
      <c r="G4404" s="1" t="s">
        <v>637</v>
      </c>
      <c r="H4404" s="225" t="s">
        <v>644</v>
      </c>
      <c r="I4404" s="1" t="s">
        <v>645</v>
      </c>
      <c r="J4404" s="1" t="s">
        <v>646</v>
      </c>
      <c r="K4404" s="1" t="s">
        <v>1617</v>
      </c>
      <c r="L4404" s="1" t="s">
        <v>648</v>
      </c>
      <c r="M4404" s="241" t="s">
        <v>618</v>
      </c>
      <c r="N4404" s="28" t="s">
        <v>1618</v>
      </c>
    </row>
    <row r="4405" spans="1:14">
      <c r="A4405" s="1" t="s">
        <v>941</v>
      </c>
      <c r="B4405" s="1" t="s">
        <v>953</v>
      </c>
      <c r="C4405" s="230">
        <v>45950.387499999997</v>
      </c>
      <c r="D4405" s="230">
        <v>45950.387499999997</v>
      </c>
      <c r="E4405" s="230">
        <v>45950.458333333336</v>
      </c>
      <c r="F4405" s="300">
        <f t="shared" si="83"/>
        <v>7.0833333338669036E-2</v>
      </c>
      <c r="G4405" s="1" t="s">
        <v>637</v>
      </c>
      <c r="H4405" s="225" t="s">
        <v>644</v>
      </c>
      <c r="I4405" s="1" t="s">
        <v>645</v>
      </c>
      <c r="J4405" s="1" t="s">
        <v>646</v>
      </c>
      <c r="K4405" s="1" t="s">
        <v>1617</v>
      </c>
      <c r="L4405" s="1" t="s">
        <v>648</v>
      </c>
      <c r="M4405" s="241" t="s">
        <v>618</v>
      </c>
      <c r="N4405" s="28" t="s">
        <v>1618</v>
      </c>
    </row>
    <row r="4406" spans="1:14">
      <c r="A4406" s="1" t="s">
        <v>941</v>
      </c>
      <c r="B4406" s="1" t="s">
        <v>954</v>
      </c>
      <c r="C4406" s="230">
        <v>45950.387499999997</v>
      </c>
      <c r="D4406" s="230">
        <v>45950.387499999997</v>
      </c>
      <c r="E4406" s="230">
        <v>45950.458333333336</v>
      </c>
      <c r="F4406" s="300">
        <f t="shared" si="83"/>
        <v>7.0833333338669036E-2</v>
      </c>
      <c r="G4406" s="1" t="s">
        <v>637</v>
      </c>
      <c r="H4406" s="225" t="s">
        <v>644</v>
      </c>
      <c r="I4406" s="1" t="s">
        <v>645</v>
      </c>
      <c r="J4406" s="1" t="s">
        <v>646</v>
      </c>
      <c r="K4406" s="1" t="s">
        <v>1617</v>
      </c>
      <c r="L4406" s="1" t="s">
        <v>648</v>
      </c>
      <c r="M4406" s="241" t="s">
        <v>618</v>
      </c>
      <c r="N4406" s="28" t="s">
        <v>1618</v>
      </c>
    </row>
    <row r="4407" spans="1:14">
      <c r="A4407" s="1" t="s">
        <v>941</v>
      </c>
      <c r="B4407" s="1" t="s">
        <v>955</v>
      </c>
      <c r="C4407" s="230">
        <v>45950.387499999997</v>
      </c>
      <c r="D4407" s="230">
        <v>45950.387499999997</v>
      </c>
      <c r="E4407" s="230">
        <v>45950.458333333336</v>
      </c>
      <c r="F4407" s="300">
        <f t="shared" si="83"/>
        <v>7.0833333338669036E-2</v>
      </c>
      <c r="G4407" s="1" t="s">
        <v>637</v>
      </c>
      <c r="H4407" s="225" t="s">
        <v>644</v>
      </c>
      <c r="I4407" s="1" t="s">
        <v>645</v>
      </c>
      <c r="J4407" s="1" t="s">
        <v>646</v>
      </c>
      <c r="K4407" s="1" t="s">
        <v>1617</v>
      </c>
      <c r="L4407" s="1" t="s">
        <v>648</v>
      </c>
      <c r="M4407" s="241" t="s">
        <v>618</v>
      </c>
      <c r="N4407" s="28" t="s">
        <v>1618</v>
      </c>
    </row>
    <row r="4408" spans="1:14">
      <c r="A4408" s="1" t="s">
        <v>668</v>
      </c>
      <c r="B4408" s="1" t="s">
        <v>669</v>
      </c>
      <c r="C4408" s="230">
        <v>45920.625</v>
      </c>
      <c r="D4408" s="230">
        <v>45920.625</v>
      </c>
      <c r="E4408" s="230">
        <v>45951.694444444445</v>
      </c>
      <c r="F4408" s="300">
        <f t="shared" si="83"/>
        <v>31.069444444445253</v>
      </c>
      <c r="G4408" s="1" t="s">
        <v>708</v>
      </c>
      <c r="I4408" s="1" t="s">
        <v>598</v>
      </c>
      <c r="J4408" s="1" t="s">
        <v>598</v>
      </c>
      <c r="K4408" s="1" t="s">
        <v>1643</v>
      </c>
      <c r="L4408" s="1" t="s">
        <v>627</v>
      </c>
      <c r="M4408" s="28" t="s">
        <v>710</v>
      </c>
      <c r="N4408" s="28" t="s">
        <v>1270</v>
      </c>
    </row>
    <row r="4409" spans="1:14">
      <c r="A4409" s="1" t="s">
        <v>668</v>
      </c>
      <c r="B4409" s="1" t="s">
        <v>670</v>
      </c>
      <c r="C4409" s="230">
        <v>45920.625</v>
      </c>
      <c r="D4409" s="230">
        <v>45920.625</v>
      </c>
      <c r="E4409" s="230">
        <v>45951.694444444445</v>
      </c>
      <c r="F4409" s="300">
        <f t="shared" si="83"/>
        <v>31.069444444445253</v>
      </c>
      <c r="G4409" s="1" t="s">
        <v>708</v>
      </c>
      <c r="I4409" s="1" t="s">
        <v>598</v>
      </c>
      <c r="J4409" s="1" t="s">
        <v>598</v>
      </c>
      <c r="K4409" s="1" t="s">
        <v>1643</v>
      </c>
      <c r="L4409" s="1" t="s">
        <v>627</v>
      </c>
      <c r="M4409" s="28" t="s">
        <v>710</v>
      </c>
      <c r="N4409" s="28" t="s">
        <v>1270</v>
      </c>
    </row>
    <row r="4410" spans="1:14">
      <c r="A4410" s="1" t="s">
        <v>668</v>
      </c>
      <c r="B4410" s="1" t="s">
        <v>671</v>
      </c>
      <c r="C4410" s="230">
        <v>45920.625</v>
      </c>
      <c r="D4410" s="230">
        <v>45920.625</v>
      </c>
      <c r="E4410" s="230">
        <v>45951.694444444445</v>
      </c>
      <c r="F4410" s="300">
        <f t="shared" si="83"/>
        <v>31.069444444445253</v>
      </c>
      <c r="G4410" s="1" t="s">
        <v>708</v>
      </c>
      <c r="I4410" s="1" t="s">
        <v>598</v>
      </c>
      <c r="J4410" s="1" t="s">
        <v>598</v>
      </c>
      <c r="K4410" s="1" t="s">
        <v>1643</v>
      </c>
      <c r="L4410" s="1" t="s">
        <v>627</v>
      </c>
      <c r="M4410" s="28" t="s">
        <v>710</v>
      </c>
      <c r="N4410" s="28" t="s">
        <v>1270</v>
      </c>
    </row>
    <row r="4411" spans="1:14">
      <c r="A4411" s="1" t="s">
        <v>668</v>
      </c>
      <c r="B4411" s="1" t="s">
        <v>672</v>
      </c>
      <c r="C4411" s="230">
        <v>45920.625</v>
      </c>
      <c r="D4411" s="230">
        <v>45920.625</v>
      </c>
      <c r="E4411" s="230">
        <v>45951.694444444445</v>
      </c>
      <c r="F4411" s="300">
        <f t="shared" ref="F4411:F4428" si="84">E4411-D4411</f>
        <v>31.069444444445253</v>
      </c>
      <c r="G4411" s="1" t="s">
        <v>708</v>
      </c>
      <c r="I4411" s="1" t="s">
        <v>598</v>
      </c>
      <c r="J4411" s="1" t="s">
        <v>598</v>
      </c>
      <c r="K4411" s="1" t="s">
        <v>1643</v>
      </c>
      <c r="L4411" s="1" t="s">
        <v>627</v>
      </c>
      <c r="M4411" s="28" t="s">
        <v>710</v>
      </c>
      <c r="N4411" s="28" t="s">
        <v>1270</v>
      </c>
    </row>
    <row r="4412" spans="1:14">
      <c r="A4412" s="1" t="s">
        <v>668</v>
      </c>
      <c r="B4412" s="1" t="s">
        <v>673</v>
      </c>
      <c r="C4412" s="230">
        <v>45920.625</v>
      </c>
      <c r="D4412" s="230">
        <v>45920.625</v>
      </c>
      <c r="E4412" s="230">
        <v>45951.694444444445</v>
      </c>
      <c r="F4412" s="300">
        <f t="shared" si="84"/>
        <v>31.069444444445253</v>
      </c>
      <c r="G4412" s="1" t="s">
        <v>708</v>
      </c>
      <c r="I4412" s="1" t="s">
        <v>598</v>
      </c>
      <c r="J4412" s="1" t="s">
        <v>598</v>
      </c>
      <c r="K4412" s="1" t="s">
        <v>1643</v>
      </c>
      <c r="L4412" s="1" t="s">
        <v>627</v>
      </c>
      <c r="M4412" s="28" t="s">
        <v>710</v>
      </c>
      <c r="N4412" s="28" t="s">
        <v>1270</v>
      </c>
    </row>
    <row r="4413" spans="1:14">
      <c r="A4413" s="1" t="s">
        <v>668</v>
      </c>
      <c r="B4413" s="1" t="s">
        <v>674</v>
      </c>
      <c r="C4413" s="230">
        <v>45920.625</v>
      </c>
      <c r="D4413" s="230">
        <v>45920.625</v>
      </c>
      <c r="E4413" s="230">
        <v>45951.694444444445</v>
      </c>
      <c r="F4413" s="300">
        <f t="shared" si="84"/>
        <v>31.069444444445253</v>
      </c>
      <c r="G4413" s="1" t="s">
        <v>708</v>
      </c>
      <c r="I4413" s="1" t="s">
        <v>598</v>
      </c>
      <c r="J4413" s="1" t="s">
        <v>598</v>
      </c>
      <c r="K4413" s="1" t="s">
        <v>1643</v>
      </c>
      <c r="L4413" s="1" t="s">
        <v>627</v>
      </c>
      <c r="M4413" s="28" t="s">
        <v>710</v>
      </c>
      <c r="N4413" s="28" t="s">
        <v>1270</v>
      </c>
    </row>
    <row r="4414" spans="1:14">
      <c r="A4414" s="1" t="s">
        <v>668</v>
      </c>
      <c r="B4414" s="1" t="s">
        <v>675</v>
      </c>
      <c r="C4414" s="230">
        <v>45920.625</v>
      </c>
      <c r="D4414" s="230">
        <v>45920.625</v>
      </c>
      <c r="E4414" s="230">
        <v>45951.694444444445</v>
      </c>
      <c r="F4414" s="300">
        <f t="shared" si="84"/>
        <v>31.069444444445253</v>
      </c>
      <c r="G4414" s="1" t="s">
        <v>708</v>
      </c>
      <c r="I4414" s="1" t="s">
        <v>598</v>
      </c>
      <c r="J4414" s="1" t="s">
        <v>598</v>
      </c>
      <c r="K4414" s="1" t="s">
        <v>1643</v>
      </c>
      <c r="L4414" s="1" t="s">
        <v>627</v>
      </c>
      <c r="M4414" s="28" t="s">
        <v>710</v>
      </c>
      <c r="N4414" s="28" t="s">
        <v>1270</v>
      </c>
    </row>
    <row r="4415" spans="1:14">
      <c r="A4415" s="1" t="s">
        <v>668</v>
      </c>
      <c r="B4415" s="1" t="s">
        <v>676</v>
      </c>
      <c r="C4415" s="230">
        <v>45920.625</v>
      </c>
      <c r="D4415" s="230">
        <v>45920.625</v>
      </c>
      <c r="E4415" s="230">
        <v>45951.694444444445</v>
      </c>
      <c r="F4415" s="300">
        <f t="shared" si="84"/>
        <v>31.069444444445253</v>
      </c>
      <c r="G4415" s="1" t="s">
        <v>708</v>
      </c>
      <c r="I4415" s="1" t="s">
        <v>598</v>
      </c>
      <c r="J4415" s="1" t="s">
        <v>598</v>
      </c>
      <c r="K4415" s="1" t="s">
        <v>1643</v>
      </c>
      <c r="L4415" s="1" t="s">
        <v>627</v>
      </c>
      <c r="M4415" s="28" t="s">
        <v>710</v>
      </c>
      <c r="N4415" s="28" t="s">
        <v>1270</v>
      </c>
    </row>
    <row r="4416" spans="1:14">
      <c r="A4416" s="225" t="s">
        <v>918</v>
      </c>
      <c r="B4416" s="123" t="s">
        <v>919</v>
      </c>
      <c r="C4416" s="230">
        <v>45951.563194444447</v>
      </c>
      <c r="D4416" s="230">
        <v>45951.563194444447</v>
      </c>
      <c r="E4416" s="230">
        <v>45951.597222222219</v>
      </c>
      <c r="F4416" s="300">
        <f t="shared" si="84"/>
        <v>3.4027777772280388E-2</v>
      </c>
      <c r="G4416" s="225" t="s">
        <v>637</v>
      </c>
      <c r="H4416" s="225" t="s">
        <v>644</v>
      </c>
      <c r="I4416" s="225" t="s">
        <v>770</v>
      </c>
      <c r="J4416" s="225" t="s">
        <v>771</v>
      </c>
      <c r="K4416" s="1" t="s">
        <v>1343</v>
      </c>
      <c r="L4416" s="1" t="s">
        <v>773</v>
      </c>
      <c r="M4416" s="241" t="s">
        <v>821</v>
      </c>
      <c r="N4416" s="241" t="s">
        <v>821</v>
      </c>
    </row>
    <row r="4417" spans="1:14">
      <c r="A4417" s="225" t="s">
        <v>918</v>
      </c>
      <c r="B4417" s="123" t="s">
        <v>921</v>
      </c>
      <c r="C4417" s="230">
        <v>45951.563194444447</v>
      </c>
      <c r="D4417" s="230">
        <v>45951.563194444447</v>
      </c>
      <c r="E4417" s="230">
        <v>45951.597222222219</v>
      </c>
      <c r="F4417" s="300">
        <f t="shared" si="84"/>
        <v>3.4027777772280388E-2</v>
      </c>
      <c r="G4417" s="225" t="s">
        <v>637</v>
      </c>
      <c r="H4417" s="225" t="s">
        <v>644</v>
      </c>
      <c r="I4417" s="225" t="s">
        <v>770</v>
      </c>
      <c r="J4417" s="225" t="s">
        <v>771</v>
      </c>
      <c r="K4417" s="1" t="s">
        <v>1343</v>
      </c>
      <c r="L4417" s="1" t="s">
        <v>773</v>
      </c>
      <c r="M4417" s="241" t="s">
        <v>821</v>
      </c>
      <c r="N4417" s="241" t="s">
        <v>821</v>
      </c>
    </row>
    <row r="4418" spans="1:14">
      <c r="A4418" s="225" t="s">
        <v>918</v>
      </c>
      <c r="B4418" s="123" t="s">
        <v>922</v>
      </c>
      <c r="C4418" s="230">
        <v>45951.563194444447</v>
      </c>
      <c r="D4418" s="230">
        <v>45951.563194444447</v>
      </c>
      <c r="E4418" s="230">
        <v>45951.597222222219</v>
      </c>
      <c r="F4418" s="300">
        <f t="shared" si="84"/>
        <v>3.4027777772280388E-2</v>
      </c>
      <c r="G4418" s="225" t="s">
        <v>637</v>
      </c>
      <c r="H4418" s="225" t="s">
        <v>644</v>
      </c>
      <c r="I4418" s="225" t="s">
        <v>770</v>
      </c>
      <c r="J4418" s="225" t="s">
        <v>771</v>
      </c>
      <c r="K4418" s="1" t="s">
        <v>1343</v>
      </c>
      <c r="L4418" s="1" t="s">
        <v>773</v>
      </c>
      <c r="M4418" s="241" t="s">
        <v>821</v>
      </c>
      <c r="N4418" s="241" t="s">
        <v>821</v>
      </c>
    </row>
    <row r="4419" spans="1:14">
      <c r="A4419" s="225" t="s">
        <v>918</v>
      </c>
      <c r="B4419" s="102" t="s">
        <v>923</v>
      </c>
      <c r="C4419" s="230">
        <v>45951.563194444447</v>
      </c>
      <c r="D4419" s="230">
        <v>45951.563194444447</v>
      </c>
      <c r="E4419" s="230">
        <v>45951.597222222219</v>
      </c>
      <c r="F4419" s="300">
        <f t="shared" si="84"/>
        <v>3.4027777772280388E-2</v>
      </c>
      <c r="G4419" s="225" t="s">
        <v>637</v>
      </c>
      <c r="H4419" s="225" t="s">
        <v>644</v>
      </c>
      <c r="I4419" s="225" t="s">
        <v>770</v>
      </c>
      <c r="J4419" s="225" t="s">
        <v>771</v>
      </c>
      <c r="K4419" s="1" t="s">
        <v>1343</v>
      </c>
      <c r="L4419" s="1" t="s">
        <v>773</v>
      </c>
      <c r="M4419" s="241" t="s">
        <v>821</v>
      </c>
      <c r="N4419" s="241" t="s">
        <v>821</v>
      </c>
    </row>
    <row r="4420" spans="1:14">
      <c r="A4420" s="225" t="s">
        <v>918</v>
      </c>
      <c r="B4420" s="102" t="s">
        <v>924</v>
      </c>
      <c r="C4420" s="230">
        <v>45951.563194444447</v>
      </c>
      <c r="D4420" s="230">
        <v>45951.563194444447</v>
      </c>
      <c r="E4420" s="230">
        <v>45951.597222222219</v>
      </c>
      <c r="F4420" s="300">
        <f t="shared" si="84"/>
        <v>3.4027777772280388E-2</v>
      </c>
      <c r="G4420" s="225" t="s">
        <v>637</v>
      </c>
      <c r="H4420" s="225" t="s">
        <v>644</v>
      </c>
      <c r="I4420" s="225" t="s">
        <v>770</v>
      </c>
      <c r="J4420" s="225" t="s">
        <v>771</v>
      </c>
      <c r="K4420" s="1" t="s">
        <v>1343</v>
      </c>
      <c r="L4420" s="1" t="s">
        <v>773</v>
      </c>
      <c r="M4420" s="241" t="s">
        <v>821</v>
      </c>
      <c r="N4420" s="241" t="s">
        <v>821</v>
      </c>
    </row>
    <row r="4421" spans="1:14">
      <c r="A4421" s="1" t="s">
        <v>925</v>
      </c>
      <c r="B4421" s="1" t="s">
        <v>624</v>
      </c>
      <c r="C4421" s="230">
        <v>45951.563194444447</v>
      </c>
      <c r="D4421" s="230">
        <v>45951.563194444447</v>
      </c>
      <c r="E4421" s="230">
        <v>45951.597222222219</v>
      </c>
      <c r="F4421" s="300">
        <f t="shared" si="84"/>
        <v>3.4027777772280388E-2</v>
      </c>
      <c r="G4421" s="1" t="s">
        <v>637</v>
      </c>
      <c r="H4421" s="1" t="s">
        <v>644</v>
      </c>
      <c r="I4421" s="1" t="s">
        <v>770</v>
      </c>
      <c r="J4421" s="1" t="s">
        <v>771</v>
      </c>
      <c r="K4421" s="1" t="s">
        <v>1343</v>
      </c>
      <c r="L4421" s="1" t="s">
        <v>773</v>
      </c>
      <c r="M4421" s="241" t="s">
        <v>821</v>
      </c>
      <c r="N4421" s="241" t="s">
        <v>821</v>
      </c>
    </row>
    <row r="4422" spans="1:14">
      <c r="A4422" s="1" t="s">
        <v>925</v>
      </c>
      <c r="B4422" s="1" t="s">
        <v>633</v>
      </c>
      <c r="C4422" s="230">
        <v>45951.563194444447</v>
      </c>
      <c r="D4422" s="230">
        <v>45951.563194444447</v>
      </c>
      <c r="E4422" s="230">
        <v>45951.597222222219</v>
      </c>
      <c r="F4422" s="300">
        <f t="shared" si="84"/>
        <v>3.4027777772280388E-2</v>
      </c>
      <c r="G4422" s="1" t="s">
        <v>637</v>
      </c>
      <c r="H4422" s="1" t="s">
        <v>644</v>
      </c>
      <c r="I4422" s="1" t="s">
        <v>770</v>
      </c>
      <c r="J4422" s="1" t="s">
        <v>771</v>
      </c>
      <c r="K4422" s="1" t="s">
        <v>1343</v>
      </c>
      <c r="L4422" s="1" t="s">
        <v>773</v>
      </c>
      <c r="M4422" s="241" t="s">
        <v>821</v>
      </c>
      <c r="N4422" s="241" t="s">
        <v>821</v>
      </c>
    </row>
    <row r="4423" spans="1:14">
      <c r="A4423" s="1" t="s">
        <v>925</v>
      </c>
      <c r="B4423" s="1" t="s">
        <v>631</v>
      </c>
      <c r="C4423" s="230">
        <v>45951.563194444447</v>
      </c>
      <c r="D4423" s="230">
        <v>45951.563194444447</v>
      </c>
      <c r="E4423" s="230">
        <v>45951.597222222219</v>
      </c>
      <c r="F4423" s="300">
        <f t="shared" si="84"/>
        <v>3.4027777772280388E-2</v>
      </c>
      <c r="G4423" s="1" t="s">
        <v>637</v>
      </c>
      <c r="H4423" s="1" t="s">
        <v>644</v>
      </c>
      <c r="I4423" s="1" t="s">
        <v>770</v>
      </c>
      <c r="J4423" s="1" t="s">
        <v>771</v>
      </c>
      <c r="K4423" s="1" t="s">
        <v>1343</v>
      </c>
      <c r="L4423" s="1" t="s">
        <v>773</v>
      </c>
      <c r="M4423" s="241" t="s">
        <v>821</v>
      </c>
      <c r="N4423" s="241" t="s">
        <v>821</v>
      </c>
    </row>
    <row r="4424" spans="1:14">
      <c r="A4424" s="1" t="s">
        <v>925</v>
      </c>
      <c r="B4424" s="1" t="s">
        <v>632</v>
      </c>
      <c r="C4424" s="230">
        <v>45951.563194444447</v>
      </c>
      <c r="D4424" s="230">
        <v>45951.563194444447</v>
      </c>
      <c r="E4424" s="230">
        <v>45951.597222222219</v>
      </c>
      <c r="F4424" s="300">
        <f t="shared" si="84"/>
        <v>3.4027777772280388E-2</v>
      </c>
      <c r="G4424" s="1" t="s">
        <v>637</v>
      </c>
      <c r="H4424" s="1" t="s">
        <v>644</v>
      </c>
      <c r="I4424" s="1" t="s">
        <v>770</v>
      </c>
      <c r="J4424" s="1" t="s">
        <v>771</v>
      </c>
      <c r="K4424" s="1" t="s">
        <v>1343</v>
      </c>
      <c r="L4424" s="1" t="s">
        <v>773</v>
      </c>
      <c r="M4424" s="241" t="s">
        <v>821</v>
      </c>
      <c r="N4424" s="241" t="s">
        <v>821</v>
      </c>
    </row>
    <row r="4425" spans="1:14">
      <c r="A4425" s="1" t="s">
        <v>925</v>
      </c>
      <c r="B4425" s="1" t="s">
        <v>630</v>
      </c>
      <c r="C4425" s="230">
        <v>45951.563194444447</v>
      </c>
      <c r="D4425" s="230">
        <v>45951.563194444447</v>
      </c>
      <c r="E4425" s="230">
        <v>45951.597222222219</v>
      </c>
      <c r="F4425" s="300">
        <f t="shared" si="84"/>
        <v>3.4027777772280388E-2</v>
      </c>
      <c r="G4425" s="1" t="s">
        <v>637</v>
      </c>
      <c r="H4425" s="1" t="s">
        <v>644</v>
      </c>
      <c r="I4425" s="1" t="s">
        <v>770</v>
      </c>
      <c r="J4425" s="1" t="s">
        <v>771</v>
      </c>
      <c r="K4425" s="1" t="s">
        <v>1343</v>
      </c>
      <c r="L4425" s="1" t="s">
        <v>773</v>
      </c>
      <c r="M4425" s="241" t="s">
        <v>821</v>
      </c>
      <c r="N4425" s="241" t="s">
        <v>821</v>
      </c>
    </row>
    <row r="4426" spans="1:14">
      <c r="A4426" s="225" t="s">
        <v>926</v>
      </c>
      <c r="B4426" s="123" t="s">
        <v>631</v>
      </c>
      <c r="C4426" s="230">
        <v>45951.563194444447</v>
      </c>
      <c r="D4426" s="230">
        <v>45951.563194444447</v>
      </c>
      <c r="E4426" s="230">
        <v>45951.597222222219</v>
      </c>
      <c r="F4426" s="300">
        <f t="shared" si="84"/>
        <v>3.4027777772280388E-2</v>
      </c>
      <c r="G4426" s="1" t="s">
        <v>637</v>
      </c>
      <c r="H4426" s="1" t="s">
        <v>644</v>
      </c>
      <c r="I4426" s="1" t="s">
        <v>770</v>
      </c>
      <c r="J4426" s="1" t="s">
        <v>771</v>
      </c>
      <c r="K4426" s="1" t="s">
        <v>1343</v>
      </c>
      <c r="L4426" s="1" t="s">
        <v>773</v>
      </c>
      <c r="M4426" s="241" t="s">
        <v>821</v>
      </c>
      <c r="N4426" s="241" t="s">
        <v>821</v>
      </c>
    </row>
    <row r="4427" spans="1:14">
      <c r="A4427" s="225" t="s">
        <v>926</v>
      </c>
      <c r="B4427" s="123" t="s">
        <v>927</v>
      </c>
      <c r="C4427" s="230">
        <v>45951.563194444447</v>
      </c>
      <c r="D4427" s="230">
        <v>45951.563194444447</v>
      </c>
      <c r="E4427" s="230">
        <v>45951.597222222219</v>
      </c>
      <c r="F4427" s="300">
        <f t="shared" si="84"/>
        <v>3.4027777772280388E-2</v>
      </c>
      <c r="G4427" s="1" t="s">
        <v>637</v>
      </c>
      <c r="H4427" s="1" t="s">
        <v>644</v>
      </c>
      <c r="I4427" s="1" t="s">
        <v>770</v>
      </c>
      <c r="J4427" s="1" t="s">
        <v>771</v>
      </c>
      <c r="K4427" s="1" t="s">
        <v>1343</v>
      </c>
      <c r="L4427" s="1" t="s">
        <v>773</v>
      </c>
      <c r="M4427" s="241" t="s">
        <v>821</v>
      </c>
      <c r="N4427" s="241" t="s">
        <v>821</v>
      </c>
    </row>
    <row r="4428" spans="1:14">
      <c r="A4428" s="225" t="s">
        <v>926</v>
      </c>
      <c r="B4428" s="123" t="s">
        <v>928</v>
      </c>
      <c r="C4428" s="230">
        <v>45951.563194444447</v>
      </c>
      <c r="D4428" s="230">
        <v>45951.563194444447</v>
      </c>
      <c r="E4428" s="230">
        <v>45951.597222222219</v>
      </c>
      <c r="F4428" s="300">
        <f t="shared" si="84"/>
        <v>3.4027777772280388E-2</v>
      </c>
      <c r="G4428" s="1" t="s">
        <v>637</v>
      </c>
      <c r="H4428" s="1" t="s">
        <v>644</v>
      </c>
      <c r="I4428" s="1" t="s">
        <v>770</v>
      </c>
      <c r="J4428" s="1" t="s">
        <v>771</v>
      </c>
      <c r="K4428" s="1" t="s">
        <v>1343</v>
      </c>
      <c r="L4428" s="1" t="s">
        <v>773</v>
      </c>
      <c r="M4428" s="241" t="s">
        <v>821</v>
      </c>
      <c r="N4428" s="241" t="s">
        <v>821</v>
      </c>
    </row>
    <row r="4429" spans="1:14">
      <c r="A4429" s="1" t="s">
        <v>844</v>
      </c>
      <c r="B4429" s="1" t="s">
        <v>833</v>
      </c>
      <c r="C4429" s="230">
        <v>45951.435416666667</v>
      </c>
      <c r="D4429" s="230">
        <v>45951.435416666667</v>
      </c>
      <c r="E4429" s="230">
        <v>45951.436805555553</v>
      </c>
      <c r="F4429" s="300">
        <f>E4429-D4429</f>
        <v>1.3888888861401938E-3</v>
      </c>
      <c r="G4429" s="1" t="s">
        <v>637</v>
      </c>
      <c r="H4429" s="225" t="s">
        <v>644</v>
      </c>
      <c r="I4429" s="1" t="s">
        <v>645</v>
      </c>
      <c r="J4429" s="1" t="s">
        <v>646</v>
      </c>
      <c r="K4429" s="1" t="s">
        <v>1120</v>
      </c>
      <c r="L4429" s="1" t="s">
        <v>648</v>
      </c>
      <c r="M4429" s="241" t="s">
        <v>618</v>
      </c>
      <c r="N4429" s="28" t="s">
        <v>1585</v>
      </c>
    </row>
    <row r="4430" spans="1:14">
      <c r="A4430" s="1" t="s">
        <v>844</v>
      </c>
      <c r="B4430" s="1" t="s">
        <v>832</v>
      </c>
      <c r="C4430" s="230">
        <v>45951.435416666667</v>
      </c>
      <c r="D4430" s="230">
        <v>45951.435416666667</v>
      </c>
      <c r="E4430" s="230">
        <v>45951.436805555553</v>
      </c>
      <c r="F4430" s="300">
        <f>E4430-D4430</f>
        <v>1.3888888861401938E-3</v>
      </c>
      <c r="G4430" s="1" t="s">
        <v>637</v>
      </c>
      <c r="H4430" s="225" t="s">
        <v>644</v>
      </c>
      <c r="I4430" s="1" t="s">
        <v>645</v>
      </c>
      <c r="J4430" s="1" t="s">
        <v>646</v>
      </c>
      <c r="K4430" s="1" t="s">
        <v>1120</v>
      </c>
      <c r="L4430" s="1" t="s">
        <v>648</v>
      </c>
      <c r="M4430" s="241" t="s">
        <v>618</v>
      </c>
      <c r="N4430" s="28" t="s">
        <v>1585</v>
      </c>
    </row>
    <row r="4431" spans="1:14">
      <c r="A4431" s="1" t="s">
        <v>844</v>
      </c>
      <c r="B4431" s="1" t="s">
        <v>834</v>
      </c>
      <c r="C4431" s="230">
        <v>45951.435416666667</v>
      </c>
      <c r="D4431" s="230">
        <v>45951.435416666667</v>
      </c>
      <c r="E4431" s="230">
        <v>45951.436805555553</v>
      </c>
      <c r="F4431" s="300">
        <f>E4431-D4431</f>
        <v>1.3888888861401938E-3</v>
      </c>
      <c r="G4431" s="1" t="s">
        <v>637</v>
      </c>
      <c r="H4431" s="225" t="s">
        <v>644</v>
      </c>
      <c r="I4431" s="1" t="s">
        <v>645</v>
      </c>
      <c r="J4431" s="1" t="s">
        <v>646</v>
      </c>
      <c r="K4431" s="1" t="s">
        <v>1120</v>
      </c>
      <c r="L4431" s="1" t="s">
        <v>648</v>
      </c>
      <c r="M4431" s="241" t="s">
        <v>618</v>
      </c>
      <c r="N4431" s="28" t="s">
        <v>1585</v>
      </c>
    </row>
    <row r="4432" spans="1:14">
      <c r="A4432" s="1" t="s">
        <v>844</v>
      </c>
      <c r="B4432" s="1" t="s">
        <v>836</v>
      </c>
      <c r="C4432" s="230">
        <v>45951.435416666667</v>
      </c>
      <c r="D4432" s="230">
        <v>45951.435416666667</v>
      </c>
      <c r="E4432" s="230">
        <v>45951.436805555553</v>
      </c>
      <c r="F4432" s="300">
        <f>E4432-D4432</f>
        <v>1.3888888861401938E-3</v>
      </c>
      <c r="G4432" s="1" t="s">
        <v>637</v>
      </c>
      <c r="H4432" s="225" t="s">
        <v>644</v>
      </c>
      <c r="I4432" s="1" t="s">
        <v>645</v>
      </c>
      <c r="J4432" s="1" t="s">
        <v>646</v>
      </c>
      <c r="K4432" s="1" t="s">
        <v>1120</v>
      </c>
      <c r="L4432" s="1" t="s">
        <v>648</v>
      </c>
      <c r="M4432" s="241" t="s">
        <v>618</v>
      </c>
      <c r="N4432" s="28" t="s">
        <v>1585</v>
      </c>
    </row>
    <row r="4433" spans="1:14">
      <c r="A4433" s="1" t="s">
        <v>844</v>
      </c>
      <c r="B4433" s="1" t="s">
        <v>835</v>
      </c>
      <c r="C4433" s="230">
        <v>45951.435416666667</v>
      </c>
      <c r="D4433" s="230">
        <v>45951.435416666667</v>
      </c>
      <c r="E4433" s="230">
        <v>45951.436805555553</v>
      </c>
      <c r="F4433" s="300">
        <f>E4433-D4433</f>
        <v>1.3888888861401938E-3</v>
      </c>
      <c r="G4433" s="1" t="s">
        <v>637</v>
      </c>
      <c r="H4433" s="225" t="s">
        <v>644</v>
      </c>
      <c r="I4433" s="1" t="s">
        <v>645</v>
      </c>
      <c r="J4433" s="1" t="s">
        <v>646</v>
      </c>
      <c r="K4433" s="1" t="s">
        <v>1120</v>
      </c>
      <c r="L4433" s="1" t="s">
        <v>648</v>
      </c>
      <c r="M4433" s="241" t="s">
        <v>618</v>
      </c>
      <c r="N4433" s="28" t="s">
        <v>1585</v>
      </c>
    </row>
    <row r="4434" spans="1:14">
      <c r="A4434" s="1" t="s">
        <v>668</v>
      </c>
      <c r="B4434" s="1" t="s">
        <v>684</v>
      </c>
      <c r="C4434" s="230">
        <v>45922.32708333333</v>
      </c>
      <c r="D4434" s="230">
        <v>45922.32708333333</v>
      </c>
      <c r="E4434" s="230">
        <v>45952.479166666664</v>
      </c>
      <c r="F4434" s="300">
        <f t="shared" ref="F4434:F4438" si="85">E4434-D4434</f>
        <v>30.152083333334303</v>
      </c>
      <c r="G4434" s="1" t="s">
        <v>708</v>
      </c>
      <c r="I4434" s="1" t="s">
        <v>598</v>
      </c>
      <c r="J4434" s="1" t="s">
        <v>598</v>
      </c>
      <c r="K4434" s="1" t="s">
        <v>1643</v>
      </c>
      <c r="L4434" s="1" t="s">
        <v>627</v>
      </c>
      <c r="M4434" s="28" t="s">
        <v>710</v>
      </c>
      <c r="N4434" s="28" t="s">
        <v>1270</v>
      </c>
    </row>
    <row r="4435" spans="1:14">
      <c r="A4435" s="1" t="s">
        <v>668</v>
      </c>
      <c r="B4435" s="1" t="s">
        <v>685</v>
      </c>
      <c r="C4435" s="230">
        <v>45922.32708333333</v>
      </c>
      <c r="D4435" s="230">
        <v>45922.32708333333</v>
      </c>
      <c r="E4435" s="230">
        <v>45952.479166666664</v>
      </c>
      <c r="F4435" s="300">
        <f t="shared" si="85"/>
        <v>30.152083333334303</v>
      </c>
      <c r="G4435" s="1" t="s">
        <v>708</v>
      </c>
      <c r="I4435" s="1" t="s">
        <v>598</v>
      </c>
      <c r="J4435" s="1" t="s">
        <v>598</v>
      </c>
      <c r="K4435" s="1" t="s">
        <v>1643</v>
      </c>
      <c r="L4435" s="1" t="s">
        <v>627</v>
      </c>
      <c r="M4435" s="28" t="s">
        <v>710</v>
      </c>
      <c r="N4435" s="28" t="s">
        <v>1270</v>
      </c>
    </row>
    <row r="4436" spans="1:14">
      <c r="A4436" s="1" t="s">
        <v>668</v>
      </c>
      <c r="B4436" s="1" t="s">
        <v>686</v>
      </c>
      <c r="C4436" s="230">
        <v>45922.32708333333</v>
      </c>
      <c r="D4436" s="230">
        <v>45922.32708333333</v>
      </c>
      <c r="E4436" s="230">
        <v>45952.479166666664</v>
      </c>
      <c r="F4436" s="300">
        <f t="shared" si="85"/>
        <v>30.152083333334303</v>
      </c>
      <c r="G4436" s="1" t="s">
        <v>708</v>
      </c>
      <c r="I4436" s="1" t="s">
        <v>598</v>
      </c>
      <c r="J4436" s="1" t="s">
        <v>598</v>
      </c>
      <c r="K4436" s="1" t="s">
        <v>1643</v>
      </c>
      <c r="L4436" s="1" t="s">
        <v>627</v>
      </c>
      <c r="M4436" s="28" t="s">
        <v>710</v>
      </c>
      <c r="N4436" s="28" t="s">
        <v>1270</v>
      </c>
    </row>
    <row r="4437" spans="1:14">
      <c r="A4437" s="1" t="s">
        <v>668</v>
      </c>
      <c r="B4437" s="1" t="s">
        <v>687</v>
      </c>
      <c r="C4437" s="230">
        <v>45922.32708333333</v>
      </c>
      <c r="D4437" s="230">
        <v>45922.32708333333</v>
      </c>
      <c r="E4437" s="230">
        <v>45952.479166666664</v>
      </c>
      <c r="F4437" s="300">
        <f t="shared" si="85"/>
        <v>30.152083333334303</v>
      </c>
      <c r="G4437" s="1" t="s">
        <v>708</v>
      </c>
      <c r="I4437" s="1" t="s">
        <v>598</v>
      </c>
      <c r="J4437" s="1" t="s">
        <v>598</v>
      </c>
      <c r="K4437" s="1" t="s">
        <v>1643</v>
      </c>
      <c r="L4437" s="1" t="s">
        <v>627</v>
      </c>
      <c r="M4437" s="28" t="s">
        <v>710</v>
      </c>
      <c r="N4437" s="28" t="s">
        <v>1270</v>
      </c>
    </row>
    <row r="4438" spans="1:14">
      <c r="A4438" s="1" t="s">
        <v>668</v>
      </c>
      <c r="B4438" s="1" t="s">
        <v>688</v>
      </c>
      <c r="C4438" s="230">
        <v>45922.32708333333</v>
      </c>
      <c r="D4438" s="230">
        <v>45922.32708333333</v>
      </c>
      <c r="E4438" s="230">
        <v>45952.479166666664</v>
      </c>
      <c r="F4438" s="300">
        <f t="shared" si="85"/>
        <v>30.152083333334303</v>
      </c>
      <c r="G4438" s="1" t="s">
        <v>708</v>
      </c>
      <c r="I4438" s="1" t="s">
        <v>598</v>
      </c>
      <c r="J4438" s="1" t="s">
        <v>598</v>
      </c>
      <c r="K4438" s="1" t="s">
        <v>1643</v>
      </c>
      <c r="L4438" s="1" t="s">
        <v>627</v>
      </c>
      <c r="M4438" s="28" t="s">
        <v>710</v>
      </c>
      <c r="N4438" s="28" t="s">
        <v>1270</v>
      </c>
    </row>
    <row r="4439" spans="1:14">
      <c r="A4439" s="1" t="s">
        <v>668</v>
      </c>
      <c r="B4439" s="1" t="s">
        <v>689</v>
      </c>
      <c r="C4439" s="230">
        <v>45922.541666666664</v>
      </c>
      <c r="D4439" s="230">
        <v>45922.541666666664</v>
      </c>
      <c r="E4439" s="230">
        <v>45922.656944444447</v>
      </c>
      <c r="F4439" s="300">
        <f t="shared" ref="F4439:F4442" si="86">E4439-D4439</f>
        <v>0.11527777778246673</v>
      </c>
      <c r="G4439" s="1" t="s">
        <v>708</v>
      </c>
      <c r="I4439" s="1" t="s">
        <v>598</v>
      </c>
      <c r="J4439" s="1" t="s">
        <v>598</v>
      </c>
      <c r="K4439" s="1" t="s">
        <v>1643</v>
      </c>
      <c r="L4439" s="1" t="s">
        <v>627</v>
      </c>
      <c r="M4439" s="28" t="s">
        <v>710</v>
      </c>
      <c r="N4439" s="28" t="s">
        <v>1270</v>
      </c>
    </row>
    <row r="4440" spans="1:14">
      <c r="A4440" s="1" t="s">
        <v>668</v>
      </c>
      <c r="B4440" s="1" t="s">
        <v>690</v>
      </c>
      <c r="C4440" s="230">
        <v>45922.541666666664</v>
      </c>
      <c r="D4440" s="230">
        <v>45922.541666666664</v>
      </c>
      <c r="E4440" s="230">
        <v>45922.656944444447</v>
      </c>
      <c r="F4440" s="300">
        <f t="shared" si="86"/>
        <v>0.11527777778246673</v>
      </c>
      <c r="G4440" s="1" t="s">
        <v>708</v>
      </c>
      <c r="I4440" s="1" t="s">
        <v>598</v>
      </c>
      <c r="J4440" s="1" t="s">
        <v>598</v>
      </c>
      <c r="K4440" s="1" t="s">
        <v>1643</v>
      </c>
      <c r="L4440" s="1" t="s">
        <v>627</v>
      </c>
      <c r="M4440" s="28" t="s">
        <v>710</v>
      </c>
      <c r="N4440" s="28" t="s">
        <v>1270</v>
      </c>
    </row>
    <row r="4441" spans="1:14">
      <c r="A4441" s="1" t="s">
        <v>668</v>
      </c>
      <c r="B4441" s="1" t="s">
        <v>691</v>
      </c>
      <c r="C4441" s="230">
        <v>45922.541666666664</v>
      </c>
      <c r="D4441" s="230">
        <v>45922.541666666664</v>
      </c>
      <c r="E4441" s="230">
        <v>45922.656944444447</v>
      </c>
      <c r="F4441" s="300">
        <f t="shared" si="86"/>
        <v>0.11527777778246673</v>
      </c>
      <c r="G4441" s="1" t="s">
        <v>708</v>
      </c>
      <c r="I4441" s="1" t="s">
        <v>598</v>
      </c>
      <c r="J4441" s="1" t="s">
        <v>598</v>
      </c>
      <c r="K4441" s="1" t="s">
        <v>1643</v>
      </c>
      <c r="L4441" s="1" t="s">
        <v>627</v>
      </c>
      <c r="M4441" s="28" t="s">
        <v>710</v>
      </c>
      <c r="N4441" s="28" t="s">
        <v>1270</v>
      </c>
    </row>
    <row r="4442" spans="1:14">
      <c r="A4442" s="1" t="s">
        <v>668</v>
      </c>
      <c r="B4442" s="1" t="s">
        <v>692</v>
      </c>
      <c r="C4442" s="230">
        <v>45922.541666666664</v>
      </c>
      <c r="D4442" s="230">
        <v>45922.541666666664</v>
      </c>
      <c r="E4442" s="230">
        <v>45922.656944444447</v>
      </c>
      <c r="F4442" s="300">
        <f t="shared" si="86"/>
        <v>0.11527777778246673</v>
      </c>
      <c r="G4442" s="1" t="s">
        <v>708</v>
      </c>
      <c r="I4442" s="1" t="s">
        <v>598</v>
      </c>
      <c r="J4442" s="1" t="s">
        <v>598</v>
      </c>
      <c r="K4442" s="1" t="s">
        <v>1643</v>
      </c>
      <c r="L4442" s="1" t="s">
        <v>627</v>
      </c>
      <c r="M4442" s="28" t="s">
        <v>710</v>
      </c>
      <c r="N4442" s="28" t="s">
        <v>1270</v>
      </c>
    </row>
    <row r="4443" spans="1:14">
      <c r="A4443" s="1" t="s">
        <v>668</v>
      </c>
      <c r="B4443" s="1" t="s">
        <v>693</v>
      </c>
      <c r="C4443" s="230">
        <v>45923.326388888891</v>
      </c>
      <c r="D4443" s="230">
        <v>45923.326388888891</v>
      </c>
      <c r="E4443" s="230">
        <v>45953.423611111109</v>
      </c>
      <c r="F4443" s="300">
        <f t="shared" ref="F4443:F4455" si="87">E4443-D4443</f>
        <v>30.097222222218988</v>
      </c>
      <c r="G4443" s="1" t="s">
        <v>708</v>
      </c>
      <c r="I4443" s="1" t="s">
        <v>598</v>
      </c>
      <c r="J4443" s="1" t="s">
        <v>598</v>
      </c>
      <c r="K4443" s="1" t="s">
        <v>1643</v>
      </c>
      <c r="L4443" s="1" t="s">
        <v>627</v>
      </c>
      <c r="M4443" s="28" t="s">
        <v>710</v>
      </c>
      <c r="N4443" s="28" t="s">
        <v>1270</v>
      </c>
    </row>
    <row r="4444" spans="1:14">
      <c r="A4444" s="1" t="s">
        <v>668</v>
      </c>
      <c r="B4444" s="1" t="s">
        <v>694</v>
      </c>
      <c r="C4444" s="230">
        <v>45923.326388888891</v>
      </c>
      <c r="D4444" s="230">
        <v>45923.326388888891</v>
      </c>
      <c r="E4444" s="230">
        <v>45953.423611111109</v>
      </c>
      <c r="F4444" s="300">
        <f t="shared" si="87"/>
        <v>30.097222222218988</v>
      </c>
      <c r="G4444" s="1" t="s">
        <v>708</v>
      </c>
      <c r="I4444" s="1" t="s">
        <v>598</v>
      </c>
      <c r="J4444" s="1" t="s">
        <v>598</v>
      </c>
      <c r="K4444" s="1" t="s">
        <v>1643</v>
      </c>
      <c r="L4444" s="1" t="s">
        <v>627</v>
      </c>
      <c r="M4444" s="28" t="s">
        <v>710</v>
      </c>
      <c r="N4444" s="28" t="s">
        <v>1270</v>
      </c>
    </row>
    <row r="4445" spans="1:14">
      <c r="A4445" s="1" t="s">
        <v>668</v>
      </c>
      <c r="B4445" s="1" t="s">
        <v>695</v>
      </c>
      <c r="C4445" s="230">
        <v>45923.326388888891</v>
      </c>
      <c r="D4445" s="230">
        <v>45923.326388888891</v>
      </c>
      <c r="E4445" s="230">
        <v>45953.423611111109</v>
      </c>
      <c r="F4445" s="300">
        <f t="shared" si="87"/>
        <v>30.097222222218988</v>
      </c>
      <c r="G4445" s="1" t="s">
        <v>708</v>
      </c>
      <c r="I4445" s="1" t="s">
        <v>598</v>
      </c>
      <c r="J4445" s="1" t="s">
        <v>598</v>
      </c>
      <c r="K4445" s="1" t="s">
        <v>1643</v>
      </c>
      <c r="L4445" s="1" t="s">
        <v>627</v>
      </c>
      <c r="M4445" s="28" t="s">
        <v>710</v>
      </c>
      <c r="N4445" s="28" t="s">
        <v>1270</v>
      </c>
    </row>
    <row r="4446" spans="1:14">
      <c r="A4446" s="1" t="s">
        <v>668</v>
      </c>
      <c r="B4446" s="1" t="s">
        <v>696</v>
      </c>
      <c r="C4446" s="230">
        <v>45923.326388888891</v>
      </c>
      <c r="D4446" s="230">
        <v>45923.326388888891</v>
      </c>
      <c r="E4446" s="230">
        <v>45953.423611111109</v>
      </c>
      <c r="F4446" s="300">
        <f t="shared" si="87"/>
        <v>30.097222222218988</v>
      </c>
      <c r="G4446" s="1" t="s">
        <v>708</v>
      </c>
      <c r="I4446" s="1" t="s">
        <v>598</v>
      </c>
      <c r="J4446" s="1" t="s">
        <v>598</v>
      </c>
      <c r="K4446" s="1" t="s">
        <v>1643</v>
      </c>
      <c r="L4446" s="1" t="s">
        <v>627</v>
      </c>
      <c r="M4446" s="28" t="s">
        <v>710</v>
      </c>
      <c r="N4446" s="28" t="s">
        <v>1270</v>
      </c>
    </row>
    <row r="4447" spans="1:14">
      <c r="A4447" s="1" t="s">
        <v>668</v>
      </c>
      <c r="B4447" s="1" t="s">
        <v>697</v>
      </c>
      <c r="C4447" s="230">
        <v>45923.326388888891</v>
      </c>
      <c r="D4447" s="230">
        <v>45923.326388888891</v>
      </c>
      <c r="E4447" s="230">
        <v>45953.423611111109</v>
      </c>
      <c r="F4447" s="300">
        <f t="shared" si="87"/>
        <v>30.097222222218988</v>
      </c>
      <c r="G4447" s="1" t="s">
        <v>708</v>
      </c>
      <c r="I4447" s="1" t="s">
        <v>598</v>
      </c>
      <c r="J4447" s="1" t="s">
        <v>598</v>
      </c>
      <c r="K4447" s="1" t="s">
        <v>1643</v>
      </c>
      <c r="L4447" s="1" t="s">
        <v>627</v>
      </c>
      <c r="M4447" s="28" t="s">
        <v>710</v>
      </c>
      <c r="N4447" s="28" t="s">
        <v>1270</v>
      </c>
    </row>
    <row r="4448" spans="1:14">
      <c r="A4448" s="1" t="s">
        <v>1411</v>
      </c>
      <c r="B4448" s="1" t="s">
        <v>658</v>
      </c>
      <c r="C4448" s="230">
        <v>45953.633333333331</v>
      </c>
      <c r="D4448" s="230">
        <v>45953.633333333331</v>
      </c>
      <c r="E4448" s="230">
        <v>45953.736111111109</v>
      </c>
      <c r="F4448" s="300">
        <f t="shared" si="87"/>
        <v>0.10277777777810115</v>
      </c>
      <c r="G4448" s="1" t="s">
        <v>613</v>
      </c>
      <c r="I4448" s="1" t="s">
        <v>614</v>
      </c>
      <c r="J4448" s="1" t="s">
        <v>615</v>
      </c>
      <c r="K4448" s="1" t="s">
        <v>1616</v>
      </c>
      <c r="L4448" s="1" t="s">
        <v>655</v>
      </c>
      <c r="M4448" s="28" t="s">
        <v>656</v>
      </c>
      <c r="N4448" s="28" t="s">
        <v>1342</v>
      </c>
    </row>
    <row r="4449" spans="1:14">
      <c r="A4449" s="1" t="s">
        <v>1411</v>
      </c>
      <c r="B4449" s="1" t="s">
        <v>651</v>
      </c>
      <c r="C4449" s="230">
        <v>45953.633333333331</v>
      </c>
      <c r="D4449" s="230">
        <v>45953.633333333331</v>
      </c>
      <c r="E4449" s="230">
        <v>45953.736111111109</v>
      </c>
      <c r="F4449" s="300">
        <f t="shared" si="87"/>
        <v>0.10277777777810115</v>
      </c>
      <c r="G4449" s="1" t="s">
        <v>613</v>
      </c>
      <c r="I4449" s="1" t="s">
        <v>614</v>
      </c>
      <c r="J4449" s="1" t="s">
        <v>615</v>
      </c>
      <c r="K4449" s="1" t="s">
        <v>1616</v>
      </c>
      <c r="L4449" s="1" t="s">
        <v>655</v>
      </c>
      <c r="M4449" s="28" t="s">
        <v>656</v>
      </c>
      <c r="N4449" s="28" t="s">
        <v>1342</v>
      </c>
    </row>
    <row r="4450" spans="1:14">
      <c r="A4450" s="1" t="s">
        <v>1411</v>
      </c>
      <c r="B4450" s="1" t="s">
        <v>659</v>
      </c>
      <c r="C4450" s="230">
        <v>45953.633333333331</v>
      </c>
      <c r="D4450" s="230">
        <v>45953.633333333331</v>
      </c>
      <c r="E4450" s="230">
        <v>45953.736111111109</v>
      </c>
      <c r="F4450" s="300">
        <f t="shared" si="87"/>
        <v>0.10277777777810115</v>
      </c>
      <c r="G4450" s="1" t="s">
        <v>613</v>
      </c>
      <c r="I4450" s="1" t="s">
        <v>614</v>
      </c>
      <c r="J4450" s="1" t="s">
        <v>615</v>
      </c>
      <c r="K4450" s="1" t="s">
        <v>1616</v>
      </c>
      <c r="L4450" s="1" t="s">
        <v>655</v>
      </c>
      <c r="M4450" s="28" t="s">
        <v>656</v>
      </c>
      <c r="N4450" s="28" t="s">
        <v>1342</v>
      </c>
    </row>
    <row r="4451" spans="1:14">
      <c r="A4451" s="1" t="s">
        <v>1411</v>
      </c>
      <c r="B4451" s="1" t="s">
        <v>622</v>
      </c>
      <c r="C4451" s="230">
        <v>45953.633333333331</v>
      </c>
      <c r="D4451" s="230">
        <v>45953.633333333331</v>
      </c>
      <c r="E4451" s="230">
        <v>45953.736111111109</v>
      </c>
      <c r="F4451" s="300">
        <f t="shared" si="87"/>
        <v>0.10277777777810115</v>
      </c>
      <c r="G4451" s="1" t="s">
        <v>613</v>
      </c>
      <c r="I4451" s="1" t="s">
        <v>614</v>
      </c>
      <c r="J4451" s="1" t="s">
        <v>615</v>
      </c>
      <c r="K4451" s="1" t="s">
        <v>1616</v>
      </c>
      <c r="L4451" s="1" t="s">
        <v>655</v>
      </c>
      <c r="M4451" s="28" t="s">
        <v>656</v>
      </c>
      <c r="N4451" s="28" t="s">
        <v>1342</v>
      </c>
    </row>
    <row r="4452" spans="1:14">
      <c r="A4452" s="1" t="s">
        <v>1412</v>
      </c>
      <c r="B4452" s="1" t="s">
        <v>659</v>
      </c>
      <c r="C4452" s="230">
        <v>45953.633333333331</v>
      </c>
      <c r="D4452" s="230">
        <v>45953.633333333331</v>
      </c>
      <c r="E4452" s="230">
        <v>45953.736111111109</v>
      </c>
      <c r="F4452" s="300">
        <f t="shared" si="87"/>
        <v>0.10277777777810115</v>
      </c>
      <c r="G4452" s="1" t="s">
        <v>613</v>
      </c>
      <c r="I4452" s="1" t="s">
        <v>614</v>
      </c>
      <c r="J4452" s="1" t="s">
        <v>615</v>
      </c>
      <c r="K4452" s="1" t="s">
        <v>1616</v>
      </c>
      <c r="L4452" s="1" t="s">
        <v>655</v>
      </c>
      <c r="M4452" s="28" t="s">
        <v>656</v>
      </c>
      <c r="N4452" s="28" t="s">
        <v>1342</v>
      </c>
    </row>
    <row r="4453" spans="1:14">
      <c r="A4453" s="1" t="s">
        <v>1412</v>
      </c>
      <c r="B4453" s="1" t="s">
        <v>658</v>
      </c>
      <c r="C4453" s="230">
        <v>45953.633333333331</v>
      </c>
      <c r="D4453" s="230">
        <v>45953.633333333331</v>
      </c>
      <c r="E4453" s="230">
        <v>45953.736111111109</v>
      </c>
      <c r="F4453" s="300">
        <f t="shared" si="87"/>
        <v>0.10277777777810115</v>
      </c>
      <c r="G4453" s="1" t="s">
        <v>613</v>
      </c>
      <c r="I4453" s="1" t="s">
        <v>614</v>
      </c>
      <c r="J4453" s="1" t="s">
        <v>615</v>
      </c>
      <c r="K4453" s="1" t="s">
        <v>1616</v>
      </c>
      <c r="L4453" s="1" t="s">
        <v>655</v>
      </c>
      <c r="M4453" s="28" t="s">
        <v>656</v>
      </c>
      <c r="N4453" s="28" t="s">
        <v>1342</v>
      </c>
    </row>
    <row r="4454" spans="1:14">
      <c r="A4454" s="1" t="s">
        <v>1412</v>
      </c>
      <c r="B4454" s="1" t="s">
        <v>622</v>
      </c>
      <c r="C4454" s="230">
        <v>45953.633333333331</v>
      </c>
      <c r="D4454" s="230">
        <v>45953.633333333331</v>
      </c>
      <c r="E4454" s="230">
        <v>45953.736111111109</v>
      </c>
      <c r="F4454" s="300">
        <f t="shared" si="87"/>
        <v>0.10277777777810115</v>
      </c>
      <c r="G4454" s="1" t="s">
        <v>613</v>
      </c>
      <c r="I4454" s="1" t="s">
        <v>614</v>
      </c>
      <c r="J4454" s="1" t="s">
        <v>615</v>
      </c>
      <c r="K4454" s="1" t="s">
        <v>1616</v>
      </c>
      <c r="L4454" s="1" t="s">
        <v>655</v>
      </c>
      <c r="M4454" s="28" t="s">
        <v>656</v>
      </c>
      <c r="N4454" s="28" t="s">
        <v>1342</v>
      </c>
    </row>
    <row r="4455" spans="1:14">
      <c r="A4455" s="1" t="s">
        <v>1412</v>
      </c>
      <c r="B4455" s="1" t="s">
        <v>651</v>
      </c>
      <c r="C4455" s="230">
        <v>45953.633333333331</v>
      </c>
      <c r="D4455" s="230">
        <v>45953.633333333331</v>
      </c>
      <c r="E4455" s="230">
        <v>45953.736111111109</v>
      </c>
      <c r="F4455" s="300">
        <f t="shared" si="87"/>
        <v>0.10277777777810115</v>
      </c>
      <c r="G4455" s="1" t="s">
        <v>613</v>
      </c>
      <c r="I4455" s="1" t="s">
        <v>614</v>
      </c>
      <c r="J4455" s="1" t="s">
        <v>615</v>
      </c>
      <c r="K4455" s="1" t="s">
        <v>1616</v>
      </c>
      <c r="L4455" s="1" t="s">
        <v>655</v>
      </c>
      <c r="M4455" s="28" t="s">
        <v>656</v>
      </c>
      <c r="N4455" s="28" t="s">
        <v>1342</v>
      </c>
    </row>
    <row r="4456" spans="1:14">
      <c r="A4456" s="1" t="s">
        <v>1406</v>
      </c>
      <c r="B4456" s="1" t="s">
        <v>651</v>
      </c>
      <c r="C4456" s="230">
        <v>45931.620138888888</v>
      </c>
      <c r="D4456" s="230">
        <v>45931.620138888888</v>
      </c>
      <c r="E4456" s="230">
        <v>45953.75</v>
      </c>
      <c r="F4456" s="300">
        <f t="shared" ref="F4456:F4483" si="88">E4456-D4456</f>
        <v>22.129861111112405</v>
      </c>
      <c r="G4456" s="1" t="s">
        <v>613</v>
      </c>
      <c r="I4456" s="1" t="s">
        <v>614</v>
      </c>
      <c r="J4456" s="1" t="s">
        <v>615</v>
      </c>
      <c r="K4456" s="1" t="s">
        <v>1644</v>
      </c>
      <c r="L4456" s="1" t="s">
        <v>655</v>
      </c>
      <c r="M4456" s="28" t="s">
        <v>656</v>
      </c>
      <c r="N4456" s="28" t="s">
        <v>1342</v>
      </c>
    </row>
    <row r="4457" spans="1:14">
      <c r="A4457" s="1" t="s">
        <v>1406</v>
      </c>
      <c r="B4457" s="1" t="s">
        <v>658</v>
      </c>
      <c r="C4457" s="230">
        <v>45931.620138888888</v>
      </c>
      <c r="D4457" s="230">
        <v>45931.620138888888</v>
      </c>
      <c r="E4457" s="230">
        <v>45953.75</v>
      </c>
      <c r="F4457" s="300">
        <f t="shared" si="88"/>
        <v>22.129861111112405</v>
      </c>
      <c r="G4457" s="1" t="s">
        <v>613</v>
      </c>
      <c r="I4457" s="1" t="s">
        <v>614</v>
      </c>
      <c r="J4457" s="1" t="s">
        <v>615</v>
      </c>
      <c r="K4457" s="1" t="s">
        <v>1644</v>
      </c>
      <c r="L4457" s="1" t="s">
        <v>655</v>
      </c>
      <c r="M4457" s="28" t="s">
        <v>656</v>
      </c>
      <c r="N4457" s="28" t="s">
        <v>1342</v>
      </c>
    </row>
    <row r="4458" spans="1:14">
      <c r="A4458" s="1" t="s">
        <v>1406</v>
      </c>
      <c r="B4458" s="1" t="s">
        <v>622</v>
      </c>
      <c r="C4458" s="230">
        <v>45931.620138888888</v>
      </c>
      <c r="D4458" s="230">
        <v>45931.620138888888</v>
      </c>
      <c r="E4458" s="230">
        <v>45953.75</v>
      </c>
      <c r="F4458" s="300">
        <f t="shared" si="88"/>
        <v>22.129861111112405</v>
      </c>
      <c r="G4458" s="1" t="s">
        <v>613</v>
      </c>
      <c r="I4458" s="1" t="s">
        <v>614</v>
      </c>
      <c r="J4458" s="1" t="s">
        <v>615</v>
      </c>
      <c r="K4458" s="1" t="s">
        <v>1644</v>
      </c>
      <c r="L4458" s="1" t="s">
        <v>655</v>
      </c>
      <c r="M4458" s="28" t="s">
        <v>656</v>
      </c>
      <c r="N4458" s="28" t="s">
        <v>1342</v>
      </c>
    </row>
    <row r="4459" spans="1:14">
      <c r="A4459" s="1" t="s">
        <v>1406</v>
      </c>
      <c r="B4459" s="1" t="s">
        <v>659</v>
      </c>
      <c r="C4459" s="230">
        <v>45931.620138888888</v>
      </c>
      <c r="D4459" s="230">
        <v>45931.620138888888</v>
      </c>
      <c r="E4459" s="230">
        <v>45953.75</v>
      </c>
      <c r="F4459" s="300">
        <f t="shared" si="88"/>
        <v>22.129861111112405</v>
      </c>
      <c r="G4459" s="1" t="s">
        <v>613</v>
      </c>
      <c r="I4459" s="1" t="s">
        <v>614</v>
      </c>
      <c r="J4459" s="1" t="s">
        <v>615</v>
      </c>
      <c r="K4459" s="1" t="s">
        <v>1644</v>
      </c>
      <c r="L4459" s="1" t="s">
        <v>655</v>
      </c>
      <c r="M4459" s="28" t="s">
        <v>656</v>
      </c>
      <c r="N4459" s="28" t="s">
        <v>1342</v>
      </c>
    </row>
    <row r="4460" spans="1:14">
      <c r="A4460" s="1" t="s">
        <v>1408</v>
      </c>
      <c r="B4460" s="1" t="s">
        <v>651</v>
      </c>
      <c r="C4460" s="230">
        <v>45931.620138888888</v>
      </c>
      <c r="D4460" s="230">
        <v>45931.620138888888</v>
      </c>
      <c r="E4460" s="230">
        <v>45953.75</v>
      </c>
      <c r="F4460" s="300">
        <f t="shared" si="88"/>
        <v>22.129861111112405</v>
      </c>
      <c r="G4460" s="1" t="s">
        <v>613</v>
      </c>
      <c r="I4460" s="1" t="s">
        <v>614</v>
      </c>
      <c r="J4460" s="1" t="s">
        <v>615</v>
      </c>
      <c r="K4460" s="1" t="s">
        <v>1644</v>
      </c>
      <c r="L4460" s="1" t="s">
        <v>655</v>
      </c>
      <c r="M4460" s="28" t="s">
        <v>656</v>
      </c>
      <c r="N4460" s="28" t="s">
        <v>1342</v>
      </c>
    </row>
    <row r="4461" spans="1:14">
      <c r="A4461" s="1" t="s">
        <v>1408</v>
      </c>
      <c r="B4461" s="1" t="s">
        <v>658</v>
      </c>
      <c r="C4461" s="230">
        <v>45931.620138888888</v>
      </c>
      <c r="D4461" s="230">
        <v>45931.620138888888</v>
      </c>
      <c r="E4461" s="230">
        <v>45953.75</v>
      </c>
      <c r="F4461" s="300">
        <f t="shared" si="88"/>
        <v>22.129861111112405</v>
      </c>
      <c r="G4461" s="1" t="s">
        <v>613</v>
      </c>
      <c r="I4461" s="1" t="s">
        <v>614</v>
      </c>
      <c r="J4461" s="1" t="s">
        <v>615</v>
      </c>
      <c r="K4461" s="1" t="s">
        <v>1644</v>
      </c>
      <c r="L4461" s="1" t="s">
        <v>655</v>
      </c>
      <c r="M4461" s="28" t="s">
        <v>656</v>
      </c>
      <c r="N4461" s="28" t="s">
        <v>1342</v>
      </c>
    </row>
    <row r="4462" spans="1:14">
      <c r="A4462" s="1" t="s">
        <v>1408</v>
      </c>
      <c r="B4462" s="1" t="s">
        <v>622</v>
      </c>
      <c r="C4462" s="230">
        <v>45931.620138888888</v>
      </c>
      <c r="D4462" s="230">
        <v>45931.620138888888</v>
      </c>
      <c r="E4462" s="230">
        <v>45953.75</v>
      </c>
      <c r="F4462" s="300">
        <f t="shared" si="88"/>
        <v>22.129861111112405</v>
      </c>
      <c r="G4462" s="1" t="s">
        <v>613</v>
      </c>
      <c r="I4462" s="1" t="s">
        <v>614</v>
      </c>
      <c r="J4462" s="1" t="s">
        <v>615</v>
      </c>
      <c r="K4462" s="1" t="s">
        <v>1644</v>
      </c>
      <c r="L4462" s="1" t="s">
        <v>655</v>
      </c>
      <c r="M4462" s="28" t="s">
        <v>656</v>
      </c>
      <c r="N4462" s="28" t="s">
        <v>1342</v>
      </c>
    </row>
    <row r="4463" spans="1:14">
      <c r="A4463" s="1" t="s">
        <v>1408</v>
      </c>
      <c r="B4463" s="1" t="s">
        <v>659</v>
      </c>
      <c r="C4463" s="230">
        <v>45931.620138888888</v>
      </c>
      <c r="D4463" s="230">
        <v>45931.620138888888</v>
      </c>
      <c r="E4463" s="230">
        <v>45953.75</v>
      </c>
      <c r="F4463" s="300">
        <f t="shared" si="88"/>
        <v>22.129861111112405</v>
      </c>
      <c r="G4463" s="1" t="s">
        <v>613</v>
      </c>
      <c r="I4463" s="1" t="s">
        <v>614</v>
      </c>
      <c r="J4463" s="1" t="s">
        <v>615</v>
      </c>
      <c r="K4463" s="1" t="s">
        <v>1644</v>
      </c>
      <c r="L4463" s="1" t="s">
        <v>655</v>
      </c>
      <c r="M4463" s="28" t="s">
        <v>656</v>
      </c>
      <c r="N4463" s="28" t="s">
        <v>1342</v>
      </c>
    </row>
    <row r="4464" spans="1:14">
      <c r="A4464" s="1" t="s">
        <v>1409</v>
      </c>
      <c r="B4464" s="1" t="s">
        <v>1410</v>
      </c>
      <c r="C4464" s="230">
        <v>45931.620138888888</v>
      </c>
      <c r="D4464" s="230">
        <v>45931.620138888888</v>
      </c>
      <c r="E4464" s="230">
        <v>45953.75</v>
      </c>
      <c r="F4464" s="300">
        <f t="shared" si="88"/>
        <v>22.129861111112405</v>
      </c>
      <c r="G4464" s="1" t="s">
        <v>613</v>
      </c>
      <c r="I4464" s="1" t="s">
        <v>614</v>
      </c>
      <c r="J4464" s="1" t="s">
        <v>615</v>
      </c>
      <c r="K4464" s="1" t="s">
        <v>1644</v>
      </c>
      <c r="L4464" s="1" t="s">
        <v>655</v>
      </c>
      <c r="M4464" s="28" t="s">
        <v>656</v>
      </c>
      <c r="N4464" s="28" t="s">
        <v>1342</v>
      </c>
    </row>
    <row r="4465" spans="1:14">
      <c r="A4465" s="1" t="s">
        <v>1409</v>
      </c>
      <c r="B4465" s="1" t="s">
        <v>612</v>
      </c>
      <c r="C4465" s="230">
        <v>45931.620138888888</v>
      </c>
      <c r="D4465" s="230">
        <v>45931.620138888888</v>
      </c>
      <c r="E4465" s="230">
        <v>45953.75</v>
      </c>
      <c r="F4465" s="300">
        <f t="shared" si="88"/>
        <v>22.129861111112405</v>
      </c>
      <c r="G4465" s="1" t="s">
        <v>613</v>
      </c>
      <c r="I4465" s="1" t="s">
        <v>614</v>
      </c>
      <c r="J4465" s="1" t="s">
        <v>615</v>
      </c>
      <c r="K4465" s="1" t="s">
        <v>1644</v>
      </c>
      <c r="L4465" s="1" t="s">
        <v>655</v>
      </c>
      <c r="M4465" s="28" t="s">
        <v>656</v>
      </c>
      <c r="N4465" s="28" t="s">
        <v>1342</v>
      </c>
    </row>
    <row r="4466" spans="1:14">
      <c r="A4466" s="1" t="s">
        <v>1411</v>
      </c>
      <c r="B4466" s="1" t="s">
        <v>658</v>
      </c>
      <c r="C4466" s="230">
        <v>45954.375694444447</v>
      </c>
      <c r="D4466" s="230">
        <v>45954.375694444447</v>
      </c>
      <c r="E4466" s="230">
        <v>45954.402777777781</v>
      </c>
      <c r="F4466" s="300">
        <f t="shared" si="88"/>
        <v>2.7083333334303461E-2</v>
      </c>
      <c r="G4466" s="1" t="s">
        <v>613</v>
      </c>
      <c r="I4466" s="1" t="s">
        <v>614</v>
      </c>
      <c r="J4466" s="1" t="s">
        <v>615</v>
      </c>
      <c r="K4466" s="1" t="s">
        <v>1421</v>
      </c>
      <c r="L4466" s="1" t="s">
        <v>655</v>
      </c>
      <c r="M4466" s="28" t="s">
        <v>656</v>
      </c>
      <c r="N4466" s="28" t="s">
        <v>1342</v>
      </c>
    </row>
    <row r="4467" spans="1:14">
      <c r="A4467" s="1" t="s">
        <v>1411</v>
      </c>
      <c r="B4467" s="1" t="s">
        <v>651</v>
      </c>
      <c r="C4467" s="230">
        <v>45954.375694444447</v>
      </c>
      <c r="D4467" s="230">
        <v>45954.375694444447</v>
      </c>
      <c r="E4467" s="230">
        <v>45954.402777777781</v>
      </c>
      <c r="F4467" s="300">
        <f t="shared" si="88"/>
        <v>2.7083333334303461E-2</v>
      </c>
      <c r="G4467" s="1" t="s">
        <v>613</v>
      </c>
      <c r="I4467" s="1" t="s">
        <v>614</v>
      </c>
      <c r="J4467" s="1" t="s">
        <v>615</v>
      </c>
      <c r="K4467" s="1" t="s">
        <v>1421</v>
      </c>
      <c r="L4467" s="1" t="s">
        <v>655</v>
      </c>
      <c r="M4467" s="28" t="s">
        <v>656</v>
      </c>
      <c r="N4467" s="28" t="s">
        <v>1342</v>
      </c>
    </row>
    <row r="4468" spans="1:14">
      <c r="A4468" s="1" t="s">
        <v>1411</v>
      </c>
      <c r="B4468" s="1" t="s">
        <v>659</v>
      </c>
      <c r="C4468" s="230">
        <v>45954.375694444447</v>
      </c>
      <c r="D4468" s="230">
        <v>45954.375694444447</v>
      </c>
      <c r="E4468" s="230">
        <v>45954.402777777781</v>
      </c>
      <c r="F4468" s="300">
        <f t="shared" si="88"/>
        <v>2.7083333334303461E-2</v>
      </c>
      <c r="G4468" s="1" t="s">
        <v>613</v>
      </c>
      <c r="I4468" s="1" t="s">
        <v>614</v>
      </c>
      <c r="J4468" s="1" t="s">
        <v>615</v>
      </c>
      <c r="K4468" s="1" t="s">
        <v>1421</v>
      </c>
      <c r="L4468" s="1" t="s">
        <v>655</v>
      </c>
      <c r="M4468" s="28" t="s">
        <v>656</v>
      </c>
      <c r="N4468" s="28" t="s">
        <v>1342</v>
      </c>
    </row>
    <row r="4469" spans="1:14">
      <c r="A4469" s="1" t="s">
        <v>1411</v>
      </c>
      <c r="B4469" s="1" t="s">
        <v>622</v>
      </c>
      <c r="C4469" s="230">
        <v>45954.375694444447</v>
      </c>
      <c r="D4469" s="230">
        <v>45954.375694444447</v>
      </c>
      <c r="E4469" s="230">
        <v>45954.402777777781</v>
      </c>
      <c r="F4469" s="300">
        <f t="shared" si="88"/>
        <v>2.7083333334303461E-2</v>
      </c>
      <c r="G4469" s="1" t="s">
        <v>613</v>
      </c>
      <c r="I4469" s="1" t="s">
        <v>614</v>
      </c>
      <c r="J4469" s="1" t="s">
        <v>615</v>
      </c>
      <c r="K4469" s="1" t="s">
        <v>1421</v>
      </c>
      <c r="L4469" s="1" t="s">
        <v>655</v>
      </c>
      <c r="M4469" s="28" t="s">
        <v>656</v>
      </c>
      <c r="N4469" s="28" t="s">
        <v>1342</v>
      </c>
    </row>
    <row r="4470" spans="1:14">
      <c r="A4470" s="1" t="s">
        <v>1412</v>
      </c>
      <c r="B4470" s="1" t="s">
        <v>659</v>
      </c>
      <c r="C4470" s="230">
        <v>45954.375694444447</v>
      </c>
      <c r="D4470" s="230">
        <v>45954.375694444447</v>
      </c>
      <c r="E4470" s="230">
        <v>45954.402777777781</v>
      </c>
      <c r="F4470" s="300">
        <f t="shared" si="88"/>
        <v>2.7083333334303461E-2</v>
      </c>
      <c r="G4470" s="1" t="s">
        <v>613</v>
      </c>
      <c r="I4470" s="1" t="s">
        <v>614</v>
      </c>
      <c r="J4470" s="1" t="s">
        <v>615</v>
      </c>
      <c r="K4470" s="1" t="s">
        <v>1421</v>
      </c>
      <c r="L4470" s="1" t="s">
        <v>655</v>
      </c>
      <c r="M4470" s="28" t="s">
        <v>656</v>
      </c>
      <c r="N4470" s="28" t="s">
        <v>1342</v>
      </c>
    </row>
    <row r="4471" spans="1:14">
      <c r="A4471" s="1" t="s">
        <v>1412</v>
      </c>
      <c r="B4471" s="1" t="s">
        <v>658</v>
      </c>
      <c r="C4471" s="230">
        <v>45954.375694444447</v>
      </c>
      <c r="D4471" s="230">
        <v>45954.375694444447</v>
      </c>
      <c r="E4471" s="230">
        <v>45954.402777777781</v>
      </c>
      <c r="F4471" s="300">
        <f t="shared" si="88"/>
        <v>2.7083333334303461E-2</v>
      </c>
      <c r="G4471" s="1" t="s">
        <v>613</v>
      </c>
      <c r="I4471" s="1" t="s">
        <v>614</v>
      </c>
      <c r="J4471" s="1" t="s">
        <v>615</v>
      </c>
      <c r="K4471" s="1" t="s">
        <v>1421</v>
      </c>
      <c r="L4471" s="1" t="s">
        <v>655</v>
      </c>
      <c r="M4471" s="28" t="s">
        <v>656</v>
      </c>
      <c r="N4471" s="28" t="s">
        <v>1342</v>
      </c>
    </row>
    <row r="4472" spans="1:14">
      <c r="A4472" s="1" t="s">
        <v>1412</v>
      </c>
      <c r="B4472" s="1" t="s">
        <v>622</v>
      </c>
      <c r="C4472" s="230">
        <v>45954.375694444447</v>
      </c>
      <c r="D4472" s="230">
        <v>45954.375694444447</v>
      </c>
      <c r="E4472" s="230">
        <v>45954.402777777781</v>
      </c>
      <c r="F4472" s="300">
        <f t="shared" si="88"/>
        <v>2.7083333334303461E-2</v>
      </c>
      <c r="G4472" s="1" t="s">
        <v>613</v>
      </c>
      <c r="I4472" s="1" t="s">
        <v>614</v>
      </c>
      <c r="J4472" s="1" t="s">
        <v>615</v>
      </c>
      <c r="K4472" s="1" t="s">
        <v>1421</v>
      </c>
      <c r="L4472" s="1" t="s">
        <v>655</v>
      </c>
      <c r="M4472" s="28" t="s">
        <v>656</v>
      </c>
      <c r="N4472" s="28" t="s">
        <v>1342</v>
      </c>
    </row>
    <row r="4473" spans="1:14">
      <c r="A4473" s="1" t="s">
        <v>1412</v>
      </c>
      <c r="B4473" s="1" t="s">
        <v>651</v>
      </c>
      <c r="C4473" s="230">
        <v>45954.375694444447</v>
      </c>
      <c r="D4473" s="230">
        <v>45954.375694444447</v>
      </c>
      <c r="E4473" s="230">
        <v>45954.402777777781</v>
      </c>
      <c r="F4473" s="300">
        <f t="shared" si="88"/>
        <v>2.7083333334303461E-2</v>
      </c>
      <c r="G4473" s="1" t="s">
        <v>613</v>
      </c>
      <c r="I4473" s="1" t="s">
        <v>614</v>
      </c>
      <c r="J4473" s="1" t="s">
        <v>615</v>
      </c>
      <c r="K4473" s="1" t="s">
        <v>1421</v>
      </c>
      <c r="L4473" s="1" t="s">
        <v>655</v>
      </c>
      <c r="M4473" s="28" t="s">
        <v>656</v>
      </c>
      <c r="N4473" s="28" t="s">
        <v>1342</v>
      </c>
    </row>
    <row r="4474" spans="1:14">
      <c r="A4474" s="1" t="s">
        <v>1406</v>
      </c>
      <c r="B4474" s="1" t="s">
        <v>651</v>
      </c>
      <c r="C4474" s="230">
        <v>45954.375694444447</v>
      </c>
      <c r="D4474" s="230">
        <v>45954.375694444447</v>
      </c>
      <c r="E4474" s="230">
        <v>45954.402777777781</v>
      </c>
      <c r="F4474" s="300">
        <f t="shared" si="88"/>
        <v>2.7083333334303461E-2</v>
      </c>
      <c r="G4474" s="1" t="s">
        <v>613</v>
      </c>
      <c r="I4474" s="1" t="s">
        <v>614</v>
      </c>
      <c r="J4474" s="1" t="s">
        <v>615</v>
      </c>
      <c r="K4474" s="1" t="s">
        <v>1421</v>
      </c>
      <c r="L4474" s="1" t="s">
        <v>655</v>
      </c>
      <c r="M4474" s="28" t="s">
        <v>656</v>
      </c>
      <c r="N4474" s="28" t="s">
        <v>1342</v>
      </c>
    </row>
    <row r="4475" spans="1:14">
      <c r="A4475" s="1" t="s">
        <v>1406</v>
      </c>
      <c r="B4475" s="1" t="s">
        <v>658</v>
      </c>
      <c r="C4475" s="230">
        <v>45954.375694444447</v>
      </c>
      <c r="D4475" s="230">
        <v>45954.375694444447</v>
      </c>
      <c r="E4475" s="230">
        <v>45954.402777777781</v>
      </c>
      <c r="F4475" s="300">
        <f t="shared" si="88"/>
        <v>2.7083333334303461E-2</v>
      </c>
      <c r="G4475" s="1" t="s">
        <v>613</v>
      </c>
      <c r="I4475" s="1" t="s">
        <v>614</v>
      </c>
      <c r="J4475" s="1" t="s">
        <v>615</v>
      </c>
      <c r="K4475" s="1" t="s">
        <v>1421</v>
      </c>
      <c r="L4475" s="1" t="s">
        <v>655</v>
      </c>
      <c r="M4475" s="28" t="s">
        <v>656</v>
      </c>
      <c r="N4475" s="28" t="s">
        <v>1342</v>
      </c>
    </row>
    <row r="4476" spans="1:14">
      <c r="A4476" s="1" t="s">
        <v>1406</v>
      </c>
      <c r="B4476" s="1" t="s">
        <v>622</v>
      </c>
      <c r="C4476" s="230">
        <v>45954.375694444447</v>
      </c>
      <c r="D4476" s="230">
        <v>45954.375694444447</v>
      </c>
      <c r="E4476" s="230">
        <v>45954.402777777781</v>
      </c>
      <c r="F4476" s="300">
        <f t="shared" si="88"/>
        <v>2.7083333334303461E-2</v>
      </c>
      <c r="G4476" s="1" t="s">
        <v>613</v>
      </c>
      <c r="I4476" s="1" t="s">
        <v>614</v>
      </c>
      <c r="J4476" s="1" t="s">
        <v>615</v>
      </c>
      <c r="K4476" s="1" t="s">
        <v>1421</v>
      </c>
      <c r="L4476" s="1" t="s">
        <v>655</v>
      </c>
      <c r="M4476" s="28" t="s">
        <v>656</v>
      </c>
      <c r="N4476" s="28" t="s">
        <v>1342</v>
      </c>
    </row>
    <row r="4477" spans="1:14">
      <c r="A4477" s="1" t="s">
        <v>1406</v>
      </c>
      <c r="B4477" s="1" t="s">
        <v>659</v>
      </c>
      <c r="C4477" s="230">
        <v>45954.375694444447</v>
      </c>
      <c r="D4477" s="230">
        <v>45954.375694444447</v>
      </c>
      <c r="E4477" s="230">
        <v>45954.402777777781</v>
      </c>
      <c r="F4477" s="300">
        <f t="shared" si="88"/>
        <v>2.7083333334303461E-2</v>
      </c>
      <c r="G4477" s="1" t="s">
        <v>613</v>
      </c>
      <c r="I4477" s="1" t="s">
        <v>614</v>
      </c>
      <c r="J4477" s="1" t="s">
        <v>615</v>
      </c>
      <c r="K4477" s="1" t="s">
        <v>1421</v>
      </c>
      <c r="L4477" s="1" t="s">
        <v>655</v>
      </c>
      <c r="M4477" s="28" t="s">
        <v>656</v>
      </c>
      <c r="N4477" s="28" t="s">
        <v>1342</v>
      </c>
    </row>
    <row r="4478" spans="1:14">
      <c r="A4478" s="1" t="s">
        <v>1408</v>
      </c>
      <c r="B4478" s="1" t="s">
        <v>651</v>
      </c>
      <c r="C4478" s="230">
        <v>45954.375694444447</v>
      </c>
      <c r="D4478" s="230">
        <v>45954.375694444447</v>
      </c>
      <c r="E4478" s="230">
        <v>45954.402777777781</v>
      </c>
      <c r="F4478" s="300">
        <f t="shared" si="88"/>
        <v>2.7083333334303461E-2</v>
      </c>
      <c r="G4478" s="1" t="s">
        <v>613</v>
      </c>
      <c r="I4478" s="1" t="s">
        <v>614</v>
      </c>
      <c r="J4478" s="1" t="s">
        <v>615</v>
      </c>
      <c r="K4478" s="1" t="s">
        <v>1421</v>
      </c>
      <c r="L4478" s="1" t="s">
        <v>655</v>
      </c>
      <c r="M4478" s="28" t="s">
        <v>656</v>
      </c>
      <c r="N4478" s="28" t="s">
        <v>1342</v>
      </c>
    </row>
    <row r="4479" spans="1:14">
      <c r="A4479" s="1" t="s">
        <v>1408</v>
      </c>
      <c r="B4479" s="1" t="s">
        <v>658</v>
      </c>
      <c r="C4479" s="230">
        <v>45954.375694444447</v>
      </c>
      <c r="D4479" s="230">
        <v>45954.375694444447</v>
      </c>
      <c r="E4479" s="230">
        <v>45954.402777777781</v>
      </c>
      <c r="F4479" s="300">
        <f t="shared" si="88"/>
        <v>2.7083333334303461E-2</v>
      </c>
      <c r="G4479" s="1" t="s">
        <v>613</v>
      </c>
      <c r="I4479" s="1" t="s">
        <v>614</v>
      </c>
      <c r="J4479" s="1" t="s">
        <v>615</v>
      </c>
      <c r="K4479" s="1" t="s">
        <v>1421</v>
      </c>
      <c r="L4479" s="1" t="s">
        <v>655</v>
      </c>
      <c r="M4479" s="28" t="s">
        <v>656</v>
      </c>
      <c r="N4479" s="28" t="s">
        <v>1342</v>
      </c>
    </row>
    <row r="4480" spans="1:14">
      <c r="A4480" s="1" t="s">
        <v>1408</v>
      </c>
      <c r="B4480" s="1" t="s">
        <v>622</v>
      </c>
      <c r="C4480" s="230">
        <v>45954.375694444447</v>
      </c>
      <c r="D4480" s="230">
        <v>45954.375694444447</v>
      </c>
      <c r="E4480" s="230">
        <v>45954.402777777781</v>
      </c>
      <c r="F4480" s="300">
        <f t="shared" si="88"/>
        <v>2.7083333334303461E-2</v>
      </c>
      <c r="G4480" s="1" t="s">
        <v>613</v>
      </c>
      <c r="I4480" s="1" t="s">
        <v>614</v>
      </c>
      <c r="J4480" s="1" t="s">
        <v>615</v>
      </c>
      <c r="K4480" s="1" t="s">
        <v>1421</v>
      </c>
      <c r="L4480" s="1" t="s">
        <v>655</v>
      </c>
      <c r="M4480" s="28" t="s">
        <v>656</v>
      </c>
      <c r="N4480" s="28" t="s">
        <v>1342</v>
      </c>
    </row>
    <row r="4481" spans="1:14">
      <c r="A4481" s="1" t="s">
        <v>1408</v>
      </c>
      <c r="B4481" s="1" t="s">
        <v>659</v>
      </c>
      <c r="C4481" s="230">
        <v>45954.375694444447</v>
      </c>
      <c r="D4481" s="230">
        <v>45954.375694444447</v>
      </c>
      <c r="E4481" s="230">
        <v>45954.402777777781</v>
      </c>
      <c r="F4481" s="300">
        <f t="shared" si="88"/>
        <v>2.7083333334303461E-2</v>
      </c>
      <c r="G4481" s="1" t="s">
        <v>613</v>
      </c>
      <c r="I4481" s="1" t="s">
        <v>614</v>
      </c>
      <c r="J4481" s="1" t="s">
        <v>615</v>
      </c>
      <c r="K4481" s="1" t="s">
        <v>1421</v>
      </c>
      <c r="L4481" s="1" t="s">
        <v>655</v>
      </c>
      <c r="M4481" s="28" t="s">
        <v>656</v>
      </c>
      <c r="N4481" s="28" t="s">
        <v>1342</v>
      </c>
    </row>
    <row r="4482" spans="1:14">
      <c r="A4482" s="1" t="s">
        <v>1409</v>
      </c>
      <c r="B4482" s="1" t="s">
        <v>1410</v>
      </c>
      <c r="C4482" s="230">
        <v>45954.375694444447</v>
      </c>
      <c r="D4482" s="230">
        <v>45954.375694444447</v>
      </c>
      <c r="E4482" s="230">
        <v>45954.402777777781</v>
      </c>
      <c r="F4482" s="300">
        <f t="shared" si="88"/>
        <v>2.7083333334303461E-2</v>
      </c>
      <c r="G4482" s="1" t="s">
        <v>613</v>
      </c>
      <c r="I4482" s="1" t="s">
        <v>614</v>
      </c>
      <c r="J4482" s="1" t="s">
        <v>615</v>
      </c>
      <c r="K4482" s="1" t="s">
        <v>1421</v>
      </c>
      <c r="L4482" s="1" t="s">
        <v>655</v>
      </c>
      <c r="M4482" s="28" t="s">
        <v>656</v>
      </c>
      <c r="N4482" s="28" t="s">
        <v>1342</v>
      </c>
    </row>
    <row r="4483" spans="1:14">
      <c r="A4483" s="1" t="s">
        <v>1409</v>
      </c>
      <c r="B4483" s="1" t="s">
        <v>612</v>
      </c>
      <c r="C4483" s="230">
        <v>45954.375694444447</v>
      </c>
      <c r="D4483" s="230">
        <v>45954.375694444447</v>
      </c>
      <c r="E4483" s="230">
        <v>45954.402777777781</v>
      </c>
      <c r="F4483" s="300">
        <f t="shared" si="88"/>
        <v>2.7083333334303461E-2</v>
      </c>
      <c r="G4483" s="1" t="s">
        <v>613</v>
      </c>
      <c r="I4483" s="1" t="s">
        <v>614</v>
      </c>
      <c r="J4483" s="1" t="s">
        <v>615</v>
      </c>
      <c r="K4483" s="1" t="s">
        <v>1421</v>
      </c>
      <c r="L4483" s="1" t="s">
        <v>655</v>
      </c>
      <c r="M4483" s="28" t="s">
        <v>656</v>
      </c>
      <c r="N4483" s="28" t="s">
        <v>1342</v>
      </c>
    </row>
    <row r="4484" spans="1:14">
      <c r="A4484" s="1" t="s">
        <v>1406</v>
      </c>
      <c r="B4484" s="1" t="s">
        <v>651</v>
      </c>
      <c r="C4484" s="230">
        <v>45954.430555555555</v>
      </c>
      <c r="D4484" s="230">
        <v>45954.430555555555</v>
      </c>
      <c r="F4484" s="300">
        <f t="shared" ref="F4484:F4513" si="89">E4484-D4484</f>
        <v>-45954.430555555555</v>
      </c>
      <c r="G4484" s="1" t="s">
        <v>613</v>
      </c>
      <c r="I4484" s="1" t="s">
        <v>614</v>
      </c>
      <c r="J4484" s="1" t="s">
        <v>615</v>
      </c>
      <c r="K4484" s="1" t="s">
        <v>1421</v>
      </c>
      <c r="L4484" s="1" t="s">
        <v>655</v>
      </c>
      <c r="M4484" s="28" t="s">
        <v>656</v>
      </c>
      <c r="N4484" s="28" t="s">
        <v>1342</v>
      </c>
    </row>
    <row r="4485" spans="1:14">
      <c r="A4485" s="1" t="s">
        <v>1406</v>
      </c>
      <c r="B4485" s="1" t="s">
        <v>658</v>
      </c>
      <c r="C4485" s="230">
        <v>45954.430555555555</v>
      </c>
      <c r="D4485" s="230">
        <v>45954.430555555555</v>
      </c>
      <c r="F4485" s="300">
        <f t="shared" si="89"/>
        <v>-45954.430555555555</v>
      </c>
      <c r="G4485" s="1" t="s">
        <v>613</v>
      </c>
      <c r="I4485" s="1" t="s">
        <v>614</v>
      </c>
      <c r="J4485" s="1" t="s">
        <v>615</v>
      </c>
      <c r="K4485" s="1" t="s">
        <v>1421</v>
      </c>
      <c r="L4485" s="1" t="s">
        <v>655</v>
      </c>
      <c r="M4485" s="28" t="s">
        <v>656</v>
      </c>
      <c r="N4485" s="28" t="s">
        <v>1342</v>
      </c>
    </row>
    <row r="4486" spans="1:14">
      <c r="A4486" s="1" t="s">
        <v>1406</v>
      </c>
      <c r="B4486" s="1" t="s">
        <v>622</v>
      </c>
      <c r="C4486" s="230">
        <v>45954.430555555555</v>
      </c>
      <c r="D4486" s="230">
        <v>45954.430555555555</v>
      </c>
      <c r="F4486" s="300">
        <f t="shared" si="89"/>
        <v>-45954.430555555555</v>
      </c>
      <c r="G4486" s="1" t="s">
        <v>613</v>
      </c>
      <c r="I4486" s="1" t="s">
        <v>614</v>
      </c>
      <c r="J4486" s="1" t="s">
        <v>615</v>
      </c>
      <c r="K4486" s="1" t="s">
        <v>1421</v>
      </c>
      <c r="L4486" s="1" t="s">
        <v>655</v>
      </c>
      <c r="M4486" s="28" t="s">
        <v>656</v>
      </c>
      <c r="N4486" s="28" t="s">
        <v>1342</v>
      </c>
    </row>
    <row r="4487" spans="1:14">
      <c r="A4487" s="1" t="s">
        <v>1406</v>
      </c>
      <c r="B4487" s="1" t="s">
        <v>659</v>
      </c>
      <c r="C4487" s="230">
        <v>45954.430555555555</v>
      </c>
      <c r="D4487" s="230">
        <v>45954.430555555555</v>
      </c>
      <c r="F4487" s="300">
        <f t="shared" si="89"/>
        <v>-45954.430555555555</v>
      </c>
      <c r="G4487" s="1" t="s">
        <v>613</v>
      </c>
      <c r="I4487" s="1" t="s">
        <v>614</v>
      </c>
      <c r="J4487" s="1" t="s">
        <v>615</v>
      </c>
      <c r="K4487" s="1" t="s">
        <v>1421</v>
      </c>
      <c r="L4487" s="1" t="s">
        <v>655</v>
      </c>
      <c r="M4487" s="28" t="s">
        <v>656</v>
      </c>
      <c r="N4487" s="28" t="s">
        <v>1342</v>
      </c>
    </row>
    <row r="4488" spans="1:14">
      <c r="A4488" s="1" t="s">
        <v>1408</v>
      </c>
      <c r="B4488" s="1" t="s">
        <v>651</v>
      </c>
      <c r="C4488" s="230">
        <v>45954.430555555555</v>
      </c>
      <c r="D4488" s="230">
        <v>45954.430555555555</v>
      </c>
      <c r="F4488" s="300">
        <f t="shared" si="89"/>
        <v>-45954.430555555555</v>
      </c>
      <c r="G4488" s="1" t="s">
        <v>613</v>
      </c>
      <c r="I4488" s="1" t="s">
        <v>614</v>
      </c>
      <c r="J4488" s="1" t="s">
        <v>615</v>
      </c>
      <c r="K4488" s="1" t="s">
        <v>1421</v>
      </c>
      <c r="L4488" s="1" t="s">
        <v>655</v>
      </c>
      <c r="M4488" s="28" t="s">
        <v>656</v>
      </c>
      <c r="N4488" s="28" t="s">
        <v>1342</v>
      </c>
    </row>
    <row r="4489" spans="1:14">
      <c r="A4489" s="1" t="s">
        <v>1408</v>
      </c>
      <c r="B4489" s="1" t="s">
        <v>658</v>
      </c>
      <c r="C4489" s="230">
        <v>45954.430555555555</v>
      </c>
      <c r="D4489" s="230">
        <v>45954.430555555555</v>
      </c>
      <c r="F4489" s="300">
        <f t="shared" si="89"/>
        <v>-45954.430555555555</v>
      </c>
      <c r="G4489" s="1" t="s">
        <v>613</v>
      </c>
      <c r="I4489" s="1" t="s">
        <v>614</v>
      </c>
      <c r="J4489" s="1" t="s">
        <v>615</v>
      </c>
      <c r="K4489" s="1" t="s">
        <v>1421</v>
      </c>
      <c r="L4489" s="1" t="s">
        <v>655</v>
      </c>
      <c r="M4489" s="28" t="s">
        <v>656</v>
      </c>
      <c r="N4489" s="28" t="s">
        <v>1342</v>
      </c>
    </row>
    <row r="4490" spans="1:14">
      <c r="A4490" s="1" t="s">
        <v>1408</v>
      </c>
      <c r="B4490" s="1" t="s">
        <v>622</v>
      </c>
      <c r="C4490" s="230">
        <v>45954.430555555555</v>
      </c>
      <c r="D4490" s="230">
        <v>45954.430555555555</v>
      </c>
      <c r="F4490" s="300">
        <f t="shared" si="89"/>
        <v>-45954.430555555555</v>
      </c>
      <c r="G4490" s="1" t="s">
        <v>613</v>
      </c>
      <c r="I4490" s="1" t="s">
        <v>614</v>
      </c>
      <c r="J4490" s="1" t="s">
        <v>615</v>
      </c>
      <c r="K4490" s="1" t="s">
        <v>1421</v>
      </c>
      <c r="L4490" s="1" t="s">
        <v>655</v>
      </c>
      <c r="M4490" s="28" t="s">
        <v>656</v>
      </c>
      <c r="N4490" s="28" t="s">
        <v>1342</v>
      </c>
    </row>
    <row r="4491" spans="1:14">
      <c r="A4491" s="1" t="s">
        <v>1408</v>
      </c>
      <c r="B4491" s="1" t="s">
        <v>659</v>
      </c>
      <c r="C4491" s="230">
        <v>45954.430555555555</v>
      </c>
      <c r="D4491" s="230">
        <v>45954.430555555555</v>
      </c>
      <c r="F4491" s="300">
        <f t="shared" si="89"/>
        <v>-45954.430555555555</v>
      </c>
      <c r="G4491" s="1" t="s">
        <v>613</v>
      </c>
      <c r="I4491" s="1" t="s">
        <v>614</v>
      </c>
      <c r="J4491" s="1" t="s">
        <v>615</v>
      </c>
      <c r="K4491" s="1" t="s">
        <v>1421</v>
      </c>
      <c r="L4491" s="1" t="s">
        <v>655</v>
      </c>
      <c r="M4491" s="28" t="s">
        <v>656</v>
      </c>
      <c r="N4491" s="28" t="s">
        <v>1342</v>
      </c>
    </row>
    <row r="4492" spans="1:14">
      <c r="A4492" s="1" t="s">
        <v>1409</v>
      </c>
      <c r="B4492" s="1" t="s">
        <v>1410</v>
      </c>
      <c r="C4492" s="230">
        <v>45954.430555555555</v>
      </c>
      <c r="D4492" s="230">
        <v>45954.430555555555</v>
      </c>
      <c r="F4492" s="300">
        <f t="shared" si="89"/>
        <v>-45954.430555555555</v>
      </c>
      <c r="G4492" s="1" t="s">
        <v>613</v>
      </c>
      <c r="I4492" s="1" t="s">
        <v>614</v>
      </c>
      <c r="J4492" s="1" t="s">
        <v>615</v>
      </c>
      <c r="K4492" s="1" t="s">
        <v>1421</v>
      </c>
      <c r="L4492" s="1" t="s">
        <v>655</v>
      </c>
      <c r="M4492" s="28" t="s">
        <v>656</v>
      </c>
      <c r="N4492" s="28" t="s">
        <v>1342</v>
      </c>
    </row>
    <row r="4493" spans="1:14">
      <c r="A4493" s="1" t="s">
        <v>1409</v>
      </c>
      <c r="B4493" s="1" t="s">
        <v>612</v>
      </c>
      <c r="C4493" s="230">
        <v>45954.430555555555</v>
      </c>
      <c r="D4493" s="230">
        <v>45954.430555555555</v>
      </c>
      <c r="F4493" s="300">
        <f t="shared" si="89"/>
        <v>-45954.430555555555</v>
      </c>
      <c r="G4493" s="1" t="s">
        <v>613</v>
      </c>
      <c r="I4493" s="1" t="s">
        <v>614</v>
      </c>
      <c r="J4493" s="1" t="s">
        <v>615</v>
      </c>
      <c r="K4493" s="1" t="s">
        <v>1421</v>
      </c>
      <c r="L4493" s="1" t="s">
        <v>655</v>
      </c>
      <c r="M4493" s="28" t="s">
        <v>656</v>
      </c>
      <c r="N4493" s="28" t="s">
        <v>1342</v>
      </c>
    </row>
    <row r="4494" spans="1:14">
      <c r="A4494" s="222" t="s">
        <v>857</v>
      </c>
      <c r="B4494" s="222" t="s">
        <v>658</v>
      </c>
      <c r="C4494" s="230">
        <v>45954.530555555553</v>
      </c>
      <c r="D4494" s="230">
        <v>45954.530555555553</v>
      </c>
      <c r="E4494" s="230">
        <v>45954.543055555558</v>
      </c>
      <c r="F4494" s="300">
        <f t="shared" si="89"/>
        <v>1.2500000004365575E-2</v>
      </c>
      <c r="G4494" s="1" t="s">
        <v>613</v>
      </c>
      <c r="I4494" s="1" t="s">
        <v>614</v>
      </c>
      <c r="J4494" s="1" t="s">
        <v>615</v>
      </c>
      <c r="K4494" s="1" t="s">
        <v>1645</v>
      </c>
      <c r="L4494" s="1" t="s">
        <v>655</v>
      </c>
      <c r="M4494" s="28" t="s">
        <v>656</v>
      </c>
      <c r="N4494" s="28" t="s">
        <v>1342</v>
      </c>
    </row>
    <row r="4495" spans="1:14">
      <c r="A4495" s="222" t="s">
        <v>857</v>
      </c>
      <c r="B4495" s="222" t="s">
        <v>651</v>
      </c>
      <c r="C4495" s="230">
        <v>45954.530555555553</v>
      </c>
      <c r="D4495" s="230">
        <v>45954.530555555553</v>
      </c>
      <c r="E4495" s="230">
        <v>45954.543055555558</v>
      </c>
      <c r="F4495" s="300">
        <f t="shared" si="89"/>
        <v>1.2500000004365575E-2</v>
      </c>
      <c r="G4495" s="1" t="s">
        <v>613</v>
      </c>
      <c r="I4495" s="1" t="s">
        <v>614</v>
      </c>
      <c r="J4495" s="1" t="s">
        <v>615</v>
      </c>
      <c r="K4495" s="1" t="s">
        <v>1645</v>
      </c>
      <c r="L4495" s="1" t="s">
        <v>655</v>
      </c>
      <c r="M4495" s="28" t="s">
        <v>656</v>
      </c>
      <c r="N4495" s="28" t="s">
        <v>1342</v>
      </c>
    </row>
    <row r="4496" spans="1:14">
      <c r="A4496" s="225" t="s">
        <v>857</v>
      </c>
      <c r="B4496" s="28" t="s">
        <v>659</v>
      </c>
      <c r="C4496" s="230">
        <v>45954.530555555553</v>
      </c>
      <c r="D4496" s="230">
        <v>45954.530555555553</v>
      </c>
      <c r="E4496" s="230">
        <v>45954.543055555558</v>
      </c>
      <c r="F4496" s="300">
        <f t="shared" si="89"/>
        <v>1.2500000004365575E-2</v>
      </c>
      <c r="G4496" s="1" t="s">
        <v>613</v>
      </c>
      <c r="I4496" s="1" t="s">
        <v>614</v>
      </c>
      <c r="J4496" s="1" t="s">
        <v>615</v>
      </c>
      <c r="K4496" s="1" t="s">
        <v>1645</v>
      </c>
      <c r="L4496" s="1" t="s">
        <v>655</v>
      </c>
      <c r="M4496" s="28" t="s">
        <v>656</v>
      </c>
      <c r="N4496" s="28" t="s">
        <v>1342</v>
      </c>
    </row>
    <row r="4497" spans="1:14">
      <c r="A4497" s="225" t="s">
        <v>857</v>
      </c>
      <c r="B4497" s="28" t="s">
        <v>622</v>
      </c>
      <c r="C4497" s="230">
        <v>45954.530555555553</v>
      </c>
      <c r="D4497" s="230">
        <v>45954.530555555553</v>
      </c>
      <c r="E4497" s="230">
        <v>45954.543055555558</v>
      </c>
      <c r="F4497" s="300">
        <f t="shared" si="89"/>
        <v>1.2500000004365575E-2</v>
      </c>
      <c r="G4497" s="1" t="s">
        <v>613</v>
      </c>
      <c r="I4497" s="1" t="s">
        <v>614</v>
      </c>
      <c r="J4497" s="1" t="s">
        <v>615</v>
      </c>
      <c r="K4497" s="1" t="s">
        <v>1645</v>
      </c>
      <c r="L4497" s="1" t="s">
        <v>655</v>
      </c>
      <c r="M4497" s="28" t="s">
        <v>656</v>
      </c>
      <c r="N4497" s="28" t="s">
        <v>1342</v>
      </c>
    </row>
    <row r="4498" spans="1:14">
      <c r="A4498" s="225" t="s">
        <v>861</v>
      </c>
      <c r="B4498" s="28" t="s">
        <v>651</v>
      </c>
      <c r="C4498" s="230">
        <v>45954.530555555553</v>
      </c>
      <c r="D4498" s="230">
        <v>45954.530555555553</v>
      </c>
      <c r="E4498" s="230">
        <v>45954.543055555558</v>
      </c>
      <c r="F4498" s="300">
        <f t="shared" si="89"/>
        <v>1.2500000004365575E-2</v>
      </c>
      <c r="G4498" s="1" t="s">
        <v>613</v>
      </c>
      <c r="I4498" s="1" t="s">
        <v>614</v>
      </c>
      <c r="J4498" s="1" t="s">
        <v>615</v>
      </c>
      <c r="K4498" s="1" t="s">
        <v>1645</v>
      </c>
      <c r="L4498" s="1" t="s">
        <v>655</v>
      </c>
      <c r="M4498" s="28" t="s">
        <v>656</v>
      </c>
      <c r="N4498" s="28" t="s">
        <v>1342</v>
      </c>
    </row>
    <row r="4499" spans="1:14">
      <c r="A4499" s="225" t="s">
        <v>861</v>
      </c>
      <c r="B4499" s="28" t="s">
        <v>658</v>
      </c>
      <c r="C4499" s="230">
        <v>45954.530555555553</v>
      </c>
      <c r="D4499" s="230">
        <v>45954.530555555553</v>
      </c>
      <c r="E4499" s="230">
        <v>45954.543055555558</v>
      </c>
      <c r="F4499" s="300">
        <f t="shared" si="89"/>
        <v>1.2500000004365575E-2</v>
      </c>
      <c r="G4499" s="1" t="s">
        <v>613</v>
      </c>
      <c r="I4499" s="1" t="s">
        <v>614</v>
      </c>
      <c r="J4499" s="1" t="s">
        <v>615</v>
      </c>
      <c r="K4499" s="1" t="s">
        <v>1645</v>
      </c>
      <c r="L4499" s="1" t="s">
        <v>655</v>
      </c>
      <c r="M4499" s="28" t="s">
        <v>656</v>
      </c>
      <c r="N4499" s="28" t="s">
        <v>1342</v>
      </c>
    </row>
    <row r="4500" spans="1:14">
      <c r="A4500" s="1" t="s">
        <v>860</v>
      </c>
      <c r="B4500" s="1" t="s">
        <v>658</v>
      </c>
      <c r="C4500" s="230">
        <v>45954.530555555553</v>
      </c>
      <c r="D4500" s="230">
        <v>45954.530555555553</v>
      </c>
      <c r="E4500" s="230">
        <v>45954.543055555558</v>
      </c>
      <c r="F4500" s="300">
        <f t="shared" si="89"/>
        <v>1.2500000004365575E-2</v>
      </c>
      <c r="G4500" s="1" t="s">
        <v>613</v>
      </c>
      <c r="I4500" s="1" t="s">
        <v>614</v>
      </c>
      <c r="J4500" s="1" t="s">
        <v>615</v>
      </c>
      <c r="K4500" s="1" t="s">
        <v>1645</v>
      </c>
      <c r="L4500" s="1" t="s">
        <v>655</v>
      </c>
      <c r="M4500" s="28" t="s">
        <v>656</v>
      </c>
      <c r="N4500" s="28" t="s">
        <v>1342</v>
      </c>
    </row>
    <row r="4501" spans="1:14">
      <c r="A4501" s="1" t="s">
        <v>860</v>
      </c>
      <c r="B4501" s="1" t="s">
        <v>651</v>
      </c>
      <c r="C4501" s="230">
        <v>45954.530555555553</v>
      </c>
      <c r="D4501" s="230">
        <v>45954.530555555553</v>
      </c>
      <c r="E4501" s="230">
        <v>45954.543055555558</v>
      </c>
      <c r="F4501" s="300">
        <f t="shared" si="89"/>
        <v>1.2500000004365575E-2</v>
      </c>
      <c r="G4501" s="1" t="s">
        <v>613</v>
      </c>
      <c r="I4501" s="1" t="s">
        <v>614</v>
      </c>
      <c r="J4501" s="1" t="s">
        <v>615</v>
      </c>
      <c r="K4501" s="1" t="s">
        <v>1645</v>
      </c>
      <c r="L4501" s="1" t="s">
        <v>655</v>
      </c>
      <c r="M4501" s="28" t="s">
        <v>656</v>
      </c>
      <c r="N4501" s="28" t="s">
        <v>1342</v>
      </c>
    </row>
    <row r="4502" spans="1:14">
      <c r="A4502" s="1" t="s">
        <v>860</v>
      </c>
      <c r="B4502" s="1" t="s">
        <v>659</v>
      </c>
      <c r="C4502" s="230">
        <v>45954.530555555553</v>
      </c>
      <c r="D4502" s="230">
        <v>45954.530555555553</v>
      </c>
      <c r="E4502" s="230">
        <v>45954.543055555558</v>
      </c>
      <c r="F4502" s="300">
        <f t="shared" si="89"/>
        <v>1.2500000004365575E-2</v>
      </c>
      <c r="G4502" s="1" t="s">
        <v>613</v>
      </c>
      <c r="I4502" s="1" t="s">
        <v>614</v>
      </c>
      <c r="J4502" s="1" t="s">
        <v>615</v>
      </c>
      <c r="K4502" s="1" t="s">
        <v>1645</v>
      </c>
      <c r="L4502" s="1" t="s">
        <v>655</v>
      </c>
      <c r="M4502" s="28" t="s">
        <v>656</v>
      </c>
      <c r="N4502" s="28" t="s">
        <v>1342</v>
      </c>
    </row>
    <row r="4503" spans="1:14">
      <c r="A4503" s="1" t="s">
        <v>860</v>
      </c>
      <c r="B4503" s="1" t="s">
        <v>622</v>
      </c>
      <c r="C4503" s="230">
        <v>45954.530555555553</v>
      </c>
      <c r="D4503" s="230">
        <v>45954.530555555553</v>
      </c>
      <c r="E4503" s="230">
        <v>45954.543055555558</v>
      </c>
      <c r="F4503" s="300">
        <f t="shared" si="89"/>
        <v>1.2500000004365575E-2</v>
      </c>
      <c r="G4503" s="1" t="s">
        <v>613</v>
      </c>
      <c r="I4503" s="1" t="s">
        <v>614</v>
      </c>
      <c r="J4503" s="1" t="s">
        <v>615</v>
      </c>
      <c r="K4503" s="1" t="s">
        <v>1645</v>
      </c>
      <c r="L4503" s="1" t="s">
        <v>655</v>
      </c>
      <c r="M4503" s="28" t="s">
        <v>656</v>
      </c>
      <c r="N4503" s="28" t="s">
        <v>1342</v>
      </c>
    </row>
    <row r="4504" spans="1:14">
      <c r="A4504" s="1" t="s">
        <v>855</v>
      </c>
      <c r="B4504" s="1" t="s">
        <v>658</v>
      </c>
      <c r="C4504" s="230">
        <v>45954.530555555553</v>
      </c>
      <c r="D4504" s="230">
        <v>45954.530555555553</v>
      </c>
      <c r="E4504" s="230">
        <v>45954.543055555558</v>
      </c>
      <c r="F4504" s="300">
        <f t="shared" si="89"/>
        <v>1.2500000004365575E-2</v>
      </c>
      <c r="G4504" s="1" t="s">
        <v>613</v>
      </c>
      <c r="I4504" s="1" t="s">
        <v>614</v>
      </c>
      <c r="J4504" s="1" t="s">
        <v>615</v>
      </c>
      <c r="K4504" s="1" t="s">
        <v>1645</v>
      </c>
      <c r="L4504" s="1" t="s">
        <v>655</v>
      </c>
      <c r="M4504" s="28" t="s">
        <v>656</v>
      </c>
      <c r="N4504" s="28" t="s">
        <v>1342</v>
      </c>
    </row>
    <row r="4505" spans="1:14">
      <c r="A4505" s="1" t="s">
        <v>855</v>
      </c>
      <c r="B4505" s="1" t="s">
        <v>651</v>
      </c>
      <c r="C4505" s="230">
        <v>45954.530555555553</v>
      </c>
      <c r="D4505" s="230">
        <v>45954.530555555553</v>
      </c>
      <c r="E4505" s="230">
        <v>45954.543055555558</v>
      </c>
      <c r="F4505" s="300">
        <f t="shared" si="89"/>
        <v>1.2500000004365575E-2</v>
      </c>
      <c r="G4505" s="1" t="s">
        <v>613</v>
      </c>
      <c r="I4505" s="1" t="s">
        <v>614</v>
      </c>
      <c r="J4505" s="1" t="s">
        <v>615</v>
      </c>
      <c r="K4505" s="1" t="s">
        <v>1645</v>
      </c>
      <c r="L4505" s="1" t="s">
        <v>655</v>
      </c>
      <c r="M4505" s="28" t="s">
        <v>656</v>
      </c>
      <c r="N4505" s="28" t="s">
        <v>1342</v>
      </c>
    </row>
    <row r="4506" spans="1:14">
      <c r="A4506" s="1" t="s">
        <v>855</v>
      </c>
      <c r="B4506" s="1" t="s">
        <v>612</v>
      </c>
      <c r="C4506" s="230">
        <v>45954.530555555553</v>
      </c>
      <c r="D4506" s="230">
        <v>45954.530555555553</v>
      </c>
      <c r="E4506" s="230">
        <v>45954.543055555558</v>
      </c>
      <c r="F4506" s="300">
        <f t="shared" si="89"/>
        <v>1.2500000004365575E-2</v>
      </c>
      <c r="G4506" s="1" t="s">
        <v>613</v>
      </c>
      <c r="I4506" s="1" t="s">
        <v>614</v>
      </c>
      <c r="J4506" s="1" t="s">
        <v>615</v>
      </c>
      <c r="K4506" s="1" t="s">
        <v>1645</v>
      </c>
      <c r="L4506" s="1" t="s">
        <v>655</v>
      </c>
      <c r="M4506" s="28" t="s">
        <v>656</v>
      </c>
      <c r="N4506" s="28" t="s">
        <v>1342</v>
      </c>
    </row>
    <row r="4507" spans="1:14">
      <c r="A4507" s="1" t="s">
        <v>855</v>
      </c>
      <c r="B4507" s="1" t="s">
        <v>622</v>
      </c>
      <c r="C4507" s="230">
        <v>45954.530555555553</v>
      </c>
      <c r="D4507" s="230">
        <v>45954.530555555553</v>
      </c>
      <c r="E4507" s="230">
        <v>45954.543055555558</v>
      </c>
      <c r="F4507" s="300">
        <f t="shared" si="89"/>
        <v>1.2500000004365575E-2</v>
      </c>
      <c r="G4507" s="1" t="s">
        <v>613</v>
      </c>
      <c r="I4507" s="1" t="s">
        <v>614</v>
      </c>
      <c r="J4507" s="1" t="s">
        <v>615</v>
      </c>
      <c r="K4507" s="1" t="s">
        <v>1645</v>
      </c>
      <c r="L4507" s="1" t="s">
        <v>655</v>
      </c>
      <c r="M4507" s="28" t="s">
        <v>656</v>
      </c>
      <c r="N4507" s="28" t="s">
        <v>1342</v>
      </c>
    </row>
    <row r="4508" spans="1:14">
      <c r="A4508" s="1" t="s">
        <v>856</v>
      </c>
      <c r="B4508" s="1" t="s">
        <v>658</v>
      </c>
      <c r="C4508" s="230">
        <v>45954.530555555553</v>
      </c>
      <c r="D4508" s="230">
        <v>45954.530555555553</v>
      </c>
      <c r="E4508" s="230">
        <v>45954.543055555558</v>
      </c>
      <c r="F4508" s="300">
        <f t="shared" si="89"/>
        <v>1.2500000004365575E-2</v>
      </c>
      <c r="G4508" s="1" t="s">
        <v>613</v>
      </c>
      <c r="I4508" s="1" t="s">
        <v>614</v>
      </c>
      <c r="J4508" s="1" t="s">
        <v>615</v>
      </c>
      <c r="K4508" s="1" t="s">
        <v>1645</v>
      </c>
      <c r="L4508" s="1" t="s">
        <v>655</v>
      </c>
      <c r="M4508" s="28" t="s">
        <v>656</v>
      </c>
      <c r="N4508" s="28" t="s">
        <v>1342</v>
      </c>
    </row>
    <row r="4509" spans="1:14">
      <c r="A4509" s="1" t="s">
        <v>856</v>
      </c>
      <c r="B4509" s="1" t="s">
        <v>651</v>
      </c>
      <c r="C4509" s="230">
        <v>45954.530555555553</v>
      </c>
      <c r="D4509" s="230">
        <v>45954.530555555553</v>
      </c>
      <c r="E4509" s="230">
        <v>45954.543055555558</v>
      </c>
      <c r="F4509" s="300">
        <f t="shared" si="89"/>
        <v>1.2500000004365575E-2</v>
      </c>
      <c r="G4509" s="1" t="s">
        <v>613</v>
      </c>
      <c r="I4509" s="1" t="s">
        <v>614</v>
      </c>
      <c r="J4509" s="1" t="s">
        <v>615</v>
      </c>
      <c r="K4509" s="1" t="s">
        <v>1645</v>
      </c>
      <c r="L4509" s="1" t="s">
        <v>655</v>
      </c>
      <c r="M4509" s="28" t="s">
        <v>656</v>
      </c>
      <c r="N4509" s="28" t="s">
        <v>1342</v>
      </c>
    </row>
    <row r="4510" spans="1:14">
      <c r="A4510" s="1" t="s">
        <v>704</v>
      </c>
      <c r="B4510" s="1" t="s">
        <v>612</v>
      </c>
      <c r="C4510" s="230">
        <v>45954.530555555553</v>
      </c>
      <c r="D4510" s="230">
        <v>45954.530555555553</v>
      </c>
      <c r="E4510" s="230">
        <v>45954.543055555558</v>
      </c>
      <c r="F4510" s="300">
        <f t="shared" si="89"/>
        <v>1.2500000004365575E-2</v>
      </c>
      <c r="G4510" s="1" t="s">
        <v>613</v>
      </c>
      <c r="I4510" s="1" t="s">
        <v>614</v>
      </c>
      <c r="J4510" s="1" t="s">
        <v>615</v>
      </c>
      <c r="K4510" s="1" t="s">
        <v>1645</v>
      </c>
      <c r="L4510" s="1" t="s">
        <v>655</v>
      </c>
      <c r="M4510" s="28" t="s">
        <v>656</v>
      </c>
      <c r="N4510" s="28" t="s">
        <v>1342</v>
      </c>
    </row>
    <row r="4511" spans="1:14">
      <c r="A4511" s="1" t="s">
        <v>704</v>
      </c>
      <c r="B4511" s="1" t="s">
        <v>651</v>
      </c>
      <c r="C4511" s="230">
        <v>45954.530555555553</v>
      </c>
      <c r="D4511" s="230">
        <v>45954.530555555553</v>
      </c>
      <c r="E4511" s="230">
        <v>45954.543055555558</v>
      </c>
      <c r="F4511" s="300">
        <f t="shared" si="89"/>
        <v>1.2500000004365575E-2</v>
      </c>
      <c r="G4511" s="1" t="s">
        <v>613</v>
      </c>
      <c r="I4511" s="1" t="s">
        <v>614</v>
      </c>
      <c r="J4511" s="1" t="s">
        <v>615</v>
      </c>
      <c r="K4511" s="1" t="s">
        <v>1645</v>
      </c>
      <c r="L4511" s="1" t="s">
        <v>655</v>
      </c>
      <c r="M4511" s="28" t="s">
        <v>656</v>
      </c>
      <c r="N4511" s="28" t="s">
        <v>1342</v>
      </c>
    </row>
    <row r="4512" spans="1:14">
      <c r="A4512" s="1" t="s">
        <v>704</v>
      </c>
      <c r="B4512" s="1" t="s">
        <v>622</v>
      </c>
      <c r="C4512" s="230">
        <v>45954.530555555553</v>
      </c>
      <c r="D4512" s="230">
        <v>45954.530555555553</v>
      </c>
      <c r="E4512" s="230">
        <v>45954.543055555558</v>
      </c>
      <c r="F4512" s="300">
        <f t="shared" si="89"/>
        <v>1.2500000004365575E-2</v>
      </c>
      <c r="G4512" s="1" t="s">
        <v>613</v>
      </c>
      <c r="I4512" s="1" t="s">
        <v>614</v>
      </c>
      <c r="J4512" s="1" t="s">
        <v>615</v>
      </c>
      <c r="K4512" s="1" t="s">
        <v>1645</v>
      </c>
      <c r="L4512" s="1" t="s">
        <v>655</v>
      </c>
      <c r="M4512" s="28" t="s">
        <v>656</v>
      </c>
      <c r="N4512" s="28" t="s">
        <v>1342</v>
      </c>
    </row>
    <row r="4513" spans="1:14">
      <c r="A4513" s="1" t="s">
        <v>704</v>
      </c>
      <c r="B4513" s="1" t="s">
        <v>658</v>
      </c>
      <c r="C4513" s="230">
        <v>45954.530555555553</v>
      </c>
      <c r="D4513" s="230">
        <v>45954.530555555553</v>
      </c>
      <c r="E4513" s="230">
        <v>45954.543055555558</v>
      </c>
      <c r="F4513" s="300">
        <f t="shared" si="89"/>
        <v>1.2500000004365575E-2</v>
      </c>
      <c r="G4513" s="1" t="s">
        <v>613</v>
      </c>
      <c r="I4513" s="1" t="s">
        <v>614</v>
      </c>
      <c r="J4513" s="1" t="s">
        <v>615</v>
      </c>
      <c r="K4513" s="1" t="s">
        <v>1645</v>
      </c>
      <c r="L4513" s="1" t="s">
        <v>655</v>
      </c>
      <c r="M4513" s="28" t="s">
        <v>656</v>
      </c>
      <c r="N4513" s="28" t="s">
        <v>1342</v>
      </c>
    </row>
    <row r="4514" spans="1:14">
      <c r="A4514" s="1" t="s">
        <v>704</v>
      </c>
      <c r="B4514" s="1" t="s">
        <v>612</v>
      </c>
      <c r="C4514" s="230">
        <v>45954.592361111114</v>
      </c>
      <c r="D4514" s="230">
        <v>45954.592361111114</v>
      </c>
      <c r="E4514" s="230">
        <v>45954.625</v>
      </c>
      <c r="F4514" s="300">
        <f t="shared" ref="F4514:F4556" si="90">E4514-D4514</f>
        <v>3.2638888886140194E-2</v>
      </c>
      <c r="G4514" s="1" t="s">
        <v>613</v>
      </c>
      <c r="I4514" s="1" t="s">
        <v>750</v>
      </c>
      <c r="J4514" s="1" t="s">
        <v>275</v>
      </c>
      <c r="K4514" s="1" t="s">
        <v>1646</v>
      </c>
      <c r="L4514" s="1" t="s">
        <v>752</v>
      </c>
      <c r="M4514" s="28" t="s">
        <v>821</v>
      </c>
      <c r="N4514" s="28" t="s">
        <v>1647</v>
      </c>
    </row>
    <row r="4515" spans="1:14">
      <c r="A4515" s="225" t="s">
        <v>918</v>
      </c>
      <c r="B4515" s="123" t="s">
        <v>919</v>
      </c>
      <c r="C4515" s="230">
        <v>45955.265972222223</v>
      </c>
      <c r="D4515" s="230">
        <v>45955.265972222223</v>
      </c>
      <c r="E4515" s="230">
        <v>45955.408333333333</v>
      </c>
      <c r="F4515" s="300">
        <f t="shared" si="90"/>
        <v>0.14236111110949423</v>
      </c>
      <c r="G4515" s="1" t="s">
        <v>613</v>
      </c>
      <c r="I4515" s="1" t="s">
        <v>614</v>
      </c>
      <c r="J4515" s="1" t="s">
        <v>615</v>
      </c>
      <c r="K4515" s="1" t="s">
        <v>958</v>
      </c>
      <c r="L4515" s="1" t="s">
        <v>655</v>
      </c>
      <c r="M4515" s="28" t="s">
        <v>656</v>
      </c>
      <c r="N4515" s="28" t="s">
        <v>1342</v>
      </c>
    </row>
    <row r="4516" spans="1:14">
      <c r="A4516" s="225" t="s">
        <v>918</v>
      </c>
      <c r="B4516" s="123" t="s">
        <v>921</v>
      </c>
      <c r="C4516" s="230">
        <v>45955.265972222223</v>
      </c>
      <c r="D4516" s="230">
        <v>45955.265972222223</v>
      </c>
      <c r="E4516" s="230">
        <v>45955.408333333333</v>
      </c>
      <c r="F4516" s="300">
        <f t="shared" si="90"/>
        <v>0.14236111110949423</v>
      </c>
      <c r="G4516" s="1" t="s">
        <v>613</v>
      </c>
      <c r="I4516" s="1" t="s">
        <v>614</v>
      </c>
      <c r="J4516" s="1" t="s">
        <v>615</v>
      </c>
      <c r="K4516" s="1" t="s">
        <v>958</v>
      </c>
      <c r="L4516" s="1" t="s">
        <v>655</v>
      </c>
      <c r="M4516" s="28" t="s">
        <v>656</v>
      </c>
      <c r="N4516" s="28" t="s">
        <v>1342</v>
      </c>
    </row>
    <row r="4517" spans="1:14">
      <c r="A4517" s="225" t="s">
        <v>918</v>
      </c>
      <c r="B4517" s="123" t="s">
        <v>922</v>
      </c>
      <c r="C4517" s="230">
        <v>45955.265972222223</v>
      </c>
      <c r="D4517" s="230">
        <v>45955.265972222223</v>
      </c>
      <c r="E4517" s="230">
        <v>45955.408333333333</v>
      </c>
      <c r="F4517" s="300">
        <f t="shared" si="90"/>
        <v>0.14236111110949423</v>
      </c>
      <c r="G4517" s="1" t="s">
        <v>613</v>
      </c>
      <c r="I4517" s="1" t="s">
        <v>614</v>
      </c>
      <c r="J4517" s="1" t="s">
        <v>615</v>
      </c>
      <c r="K4517" s="1" t="s">
        <v>958</v>
      </c>
      <c r="L4517" s="1" t="s">
        <v>655</v>
      </c>
      <c r="M4517" s="28" t="s">
        <v>656</v>
      </c>
      <c r="N4517" s="28" t="s">
        <v>1342</v>
      </c>
    </row>
    <row r="4518" spans="1:14">
      <c r="A4518" s="225" t="s">
        <v>918</v>
      </c>
      <c r="B4518" s="102" t="s">
        <v>923</v>
      </c>
      <c r="C4518" s="230">
        <v>45955.265972222223</v>
      </c>
      <c r="D4518" s="230">
        <v>45955.265972222223</v>
      </c>
      <c r="E4518" s="230">
        <v>45955.408333333333</v>
      </c>
      <c r="F4518" s="300">
        <f t="shared" si="90"/>
        <v>0.14236111110949423</v>
      </c>
      <c r="G4518" s="1" t="s">
        <v>613</v>
      </c>
      <c r="I4518" s="1" t="s">
        <v>614</v>
      </c>
      <c r="J4518" s="1" t="s">
        <v>615</v>
      </c>
      <c r="K4518" s="1" t="s">
        <v>958</v>
      </c>
      <c r="L4518" s="1" t="s">
        <v>655</v>
      </c>
      <c r="M4518" s="28" t="s">
        <v>656</v>
      </c>
      <c r="N4518" s="28" t="s">
        <v>1342</v>
      </c>
    </row>
    <row r="4519" spans="1:14">
      <c r="A4519" s="225" t="s">
        <v>918</v>
      </c>
      <c r="B4519" s="102" t="s">
        <v>924</v>
      </c>
      <c r="C4519" s="230">
        <v>45955.265972222223</v>
      </c>
      <c r="D4519" s="230">
        <v>45955.265972222223</v>
      </c>
      <c r="E4519" s="230">
        <v>45955.408333333333</v>
      </c>
      <c r="F4519" s="300">
        <f t="shared" si="90"/>
        <v>0.14236111110949423</v>
      </c>
      <c r="G4519" s="1" t="s">
        <v>613</v>
      </c>
      <c r="I4519" s="1" t="s">
        <v>614</v>
      </c>
      <c r="J4519" s="1" t="s">
        <v>615</v>
      </c>
      <c r="K4519" s="1" t="s">
        <v>958</v>
      </c>
      <c r="L4519" s="1" t="s">
        <v>655</v>
      </c>
      <c r="M4519" s="28" t="s">
        <v>656</v>
      </c>
      <c r="N4519" s="28" t="s">
        <v>1342</v>
      </c>
    </row>
    <row r="4520" spans="1:14">
      <c r="A4520" s="1" t="s">
        <v>925</v>
      </c>
      <c r="B4520" s="1" t="s">
        <v>624</v>
      </c>
      <c r="C4520" s="230">
        <v>45955.265972222223</v>
      </c>
      <c r="D4520" s="230">
        <v>45955.265972222223</v>
      </c>
      <c r="E4520" s="230">
        <v>45955.408333333333</v>
      </c>
      <c r="F4520" s="300">
        <f t="shared" si="90"/>
        <v>0.14236111110949423</v>
      </c>
      <c r="G4520" s="1" t="s">
        <v>613</v>
      </c>
      <c r="I4520" s="1" t="s">
        <v>614</v>
      </c>
      <c r="J4520" s="1" t="s">
        <v>615</v>
      </c>
      <c r="K4520" s="1" t="s">
        <v>958</v>
      </c>
      <c r="L4520" s="1" t="s">
        <v>655</v>
      </c>
      <c r="M4520" s="28" t="s">
        <v>656</v>
      </c>
      <c r="N4520" s="28" t="s">
        <v>1342</v>
      </c>
    </row>
    <row r="4521" spans="1:14">
      <c r="A4521" s="1" t="s">
        <v>925</v>
      </c>
      <c r="B4521" s="1" t="s">
        <v>633</v>
      </c>
      <c r="C4521" s="230">
        <v>45955.265972222223</v>
      </c>
      <c r="D4521" s="230">
        <v>45955.265972222223</v>
      </c>
      <c r="E4521" s="230">
        <v>45955.408333333333</v>
      </c>
      <c r="F4521" s="300">
        <f t="shared" si="90"/>
        <v>0.14236111110949423</v>
      </c>
      <c r="G4521" s="1" t="s">
        <v>613</v>
      </c>
      <c r="I4521" s="1" t="s">
        <v>614</v>
      </c>
      <c r="J4521" s="1" t="s">
        <v>615</v>
      </c>
      <c r="K4521" s="1" t="s">
        <v>958</v>
      </c>
      <c r="L4521" s="1" t="s">
        <v>655</v>
      </c>
      <c r="M4521" s="28" t="s">
        <v>656</v>
      </c>
      <c r="N4521" s="28" t="s">
        <v>1342</v>
      </c>
    </row>
    <row r="4522" spans="1:14">
      <c r="A4522" s="1" t="s">
        <v>925</v>
      </c>
      <c r="B4522" s="1" t="s">
        <v>631</v>
      </c>
      <c r="C4522" s="230">
        <v>45955.265972222223</v>
      </c>
      <c r="D4522" s="230">
        <v>45955.265972222223</v>
      </c>
      <c r="E4522" s="230">
        <v>45955.408333333333</v>
      </c>
      <c r="F4522" s="300">
        <f t="shared" si="90"/>
        <v>0.14236111110949423</v>
      </c>
      <c r="G4522" s="1" t="s">
        <v>613</v>
      </c>
      <c r="I4522" s="1" t="s">
        <v>614</v>
      </c>
      <c r="J4522" s="1" t="s">
        <v>615</v>
      </c>
      <c r="K4522" s="1" t="s">
        <v>958</v>
      </c>
      <c r="L4522" s="1" t="s">
        <v>655</v>
      </c>
      <c r="M4522" s="28" t="s">
        <v>656</v>
      </c>
      <c r="N4522" s="28" t="s">
        <v>1342</v>
      </c>
    </row>
    <row r="4523" spans="1:14">
      <c r="A4523" s="1" t="s">
        <v>925</v>
      </c>
      <c r="B4523" s="1" t="s">
        <v>632</v>
      </c>
      <c r="C4523" s="230">
        <v>45955.265972222223</v>
      </c>
      <c r="D4523" s="230">
        <v>45955.265972222223</v>
      </c>
      <c r="E4523" s="230">
        <v>45955.408333333333</v>
      </c>
      <c r="F4523" s="300">
        <f t="shared" si="90"/>
        <v>0.14236111110949423</v>
      </c>
      <c r="G4523" s="1" t="s">
        <v>613</v>
      </c>
      <c r="I4523" s="1" t="s">
        <v>614</v>
      </c>
      <c r="J4523" s="1" t="s">
        <v>615</v>
      </c>
      <c r="K4523" s="1" t="s">
        <v>958</v>
      </c>
      <c r="L4523" s="1" t="s">
        <v>655</v>
      </c>
      <c r="M4523" s="28" t="s">
        <v>656</v>
      </c>
      <c r="N4523" s="28" t="s">
        <v>1342</v>
      </c>
    </row>
    <row r="4524" spans="1:14">
      <c r="A4524" s="1" t="s">
        <v>925</v>
      </c>
      <c r="B4524" s="1" t="s">
        <v>630</v>
      </c>
      <c r="C4524" s="230">
        <v>45955.265972222223</v>
      </c>
      <c r="D4524" s="230">
        <v>45955.265972222223</v>
      </c>
      <c r="E4524" s="230">
        <v>45955.408333333333</v>
      </c>
      <c r="F4524" s="300">
        <f t="shared" si="90"/>
        <v>0.14236111110949423</v>
      </c>
      <c r="G4524" s="1" t="s">
        <v>613</v>
      </c>
      <c r="I4524" s="1" t="s">
        <v>614</v>
      </c>
      <c r="J4524" s="1" t="s">
        <v>615</v>
      </c>
      <c r="K4524" s="1" t="s">
        <v>958</v>
      </c>
      <c r="L4524" s="1" t="s">
        <v>655</v>
      </c>
      <c r="M4524" s="28" t="s">
        <v>656</v>
      </c>
      <c r="N4524" s="28" t="s">
        <v>1342</v>
      </c>
    </row>
    <row r="4525" spans="1:14">
      <c r="A4525" s="225" t="s">
        <v>926</v>
      </c>
      <c r="B4525" s="123" t="s">
        <v>631</v>
      </c>
      <c r="C4525" s="230">
        <v>45955.265972222223</v>
      </c>
      <c r="D4525" s="230">
        <v>45955.265972222223</v>
      </c>
      <c r="E4525" s="230">
        <v>45955.408333333333</v>
      </c>
      <c r="F4525" s="300">
        <f t="shared" si="90"/>
        <v>0.14236111110949423</v>
      </c>
      <c r="G4525" s="1" t="s">
        <v>613</v>
      </c>
      <c r="I4525" s="1" t="s">
        <v>614</v>
      </c>
      <c r="J4525" s="1" t="s">
        <v>615</v>
      </c>
      <c r="K4525" s="1" t="s">
        <v>958</v>
      </c>
      <c r="L4525" s="1" t="s">
        <v>655</v>
      </c>
      <c r="M4525" s="28" t="s">
        <v>656</v>
      </c>
      <c r="N4525" s="28" t="s">
        <v>1342</v>
      </c>
    </row>
    <row r="4526" spans="1:14">
      <c r="A4526" s="225" t="s">
        <v>926</v>
      </c>
      <c r="B4526" s="123" t="s">
        <v>927</v>
      </c>
      <c r="C4526" s="230">
        <v>45955.265972222223</v>
      </c>
      <c r="D4526" s="230">
        <v>45955.265972222223</v>
      </c>
      <c r="E4526" s="230">
        <v>45955.408333333333</v>
      </c>
      <c r="F4526" s="300">
        <f t="shared" si="90"/>
        <v>0.14236111110949423</v>
      </c>
      <c r="G4526" s="1" t="s">
        <v>613</v>
      </c>
      <c r="I4526" s="1" t="s">
        <v>614</v>
      </c>
      <c r="J4526" s="1" t="s">
        <v>615</v>
      </c>
      <c r="K4526" s="1" t="s">
        <v>958</v>
      </c>
      <c r="L4526" s="1" t="s">
        <v>655</v>
      </c>
      <c r="M4526" s="28" t="s">
        <v>656</v>
      </c>
      <c r="N4526" s="28" t="s">
        <v>1342</v>
      </c>
    </row>
    <row r="4527" spans="1:14">
      <c r="A4527" s="225" t="s">
        <v>926</v>
      </c>
      <c r="B4527" s="123" t="s">
        <v>928</v>
      </c>
      <c r="C4527" s="230">
        <v>45955.265972222223</v>
      </c>
      <c r="D4527" s="230">
        <v>45955.265972222223</v>
      </c>
      <c r="E4527" s="230">
        <v>45955.408333333333</v>
      </c>
      <c r="F4527" s="300">
        <f t="shared" si="90"/>
        <v>0.14236111110949423</v>
      </c>
      <c r="G4527" s="1" t="s">
        <v>613</v>
      </c>
      <c r="I4527" s="1" t="s">
        <v>614</v>
      </c>
      <c r="J4527" s="1" t="s">
        <v>615</v>
      </c>
      <c r="K4527" s="1" t="s">
        <v>958</v>
      </c>
      <c r="L4527" s="1" t="s">
        <v>655</v>
      </c>
      <c r="M4527" s="28" t="s">
        <v>656</v>
      </c>
      <c r="N4527" s="28" t="s">
        <v>1342</v>
      </c>
    </row>
    <row r="4528" spans="1:14">
      <c r="A4528" s="225" t="s">
        <v>623</v>
      </c>
      <c r="B4528" s="28" t="s">
        <v>624</v>
      </c>
      <c r="C4528" s="230">
        <v>45955.265972222223</v>
      </c>
      <c r="D4528" s="230">
        <v>45955.265972222223</v>
      </c>
      <c r="E4528" s="230">
        <v>45955.729166666664</v>
      </c>
      <c r="F4528" s="300">
        <f t="shared" si="90"/>
        <v>0.46319444444088731</v>
      </c>
      <c r="G4528" s="1" t="s">
        <v>613</v>
      </c>
      <c r="I4528" s="1" t="s">
        <v>614</v>
      </c>
      <c r="J4528" s="1" t="s">
        <v>615</v>
      </c>
      <c r="K4528" s="1" t="s">
        <v>958</v>
      </c>
      <c r="L4528" s="1" t="s">
        <v>655</v>
      </c>
      <c r="M4528" s="28" t="s">
        <v>656</v>
      </c>
      <c r="N4528" s="28" t="s">
        <v>1342</v>
      </c>
    </row>
    <row r="4529" spans="1:14">
      <c r="A4529" s="225" t="s">
        <v>623</v>
      </c>
      <c r="B4529" s="28" t="s">
        <v>630</v>
      </c>
      <c r="C4529" s="230">
        <v>45955.265972222223</v>
      </c>
      <c r="D4529" s="230">
        <v>45955.265972222223</v>
      </c>
      <c r="E4529" s="230">
        <v>45955.729166666664</v>
      </c>
      <c r="F4529" s="300">
        <f t="shared" si="90"/>
        <v>0.46319444444088731</v>
      </c>
      <c r="G4529" s="1" t="s">
        <v>613</v>
      </c>
      <c r="I4529" s="1" t="s">
        <v>614</v>
      </c>
      <c r="J4529" s="1" t="s">
        <v>615</v>
      </c>
      <c r="K4529" s="1" t="s">
        <v>958</v>
      </c>
      <c r="L4529" s="1" t="s">
        <v>655</v>
      </c>
      <c r="M4529" s="28" t="s">
        <v>656</v>
      </c>
      <c r="N4529" s="28" t="s">
        <v>1342</v>
      </c>
    </row>
    <row r="4530" spans="1:14">
      <c r="A4530" s="225" t="s">
        <v>623</v>
      </c>
      <c r="B4530" s="28" t="s">
        <v>631</v>
      </c>
      <c r="C4530" s="230">
        <v>45955.265972222223</v>
      </c>
      <c r="D4530" s="230">
        <v>45955.265972222223</v>
      </c>
      <c r="E4530" s="230">
        <v>45955.729166666664</v>
      </c>
      <c r="F4530" s="300">
        <f t="shared" si="90"/>
        <v>0.46319444444088731</v>
      </c>
      <c r="G4530" s="1" t="s">
        <v>613</v>
      </c>
      <c r="I4530" s="1" t="s">
        <v>614</v>
      </c>
      <c r="J4530" s="1" t="s">
        <v>615</v>
      </c>
      <c r="K4530" s="1" t="s">
        <v>958</v>
      </c>
      <c r="L4530" s="1" t="s">
        <v>655</v>
      </c>
      <c r="M4530" s="28" t="s">
        <v>656</v>
      </c>
      <c r="N4530" s="28" t="s">
        <v>1342</v>
      </c>
    </row>
    <row r="4531" spans="1:14">
      <c r="A4531" s="225" t="s">
        <v>623</v>
      </c>
      <c r="B4531" s="28" t="s">
        <v>632</v>
      </c>
      <c r="C4531" s="230">
        <v>45955.265972222223</v>
      </c>
      <c r="D4531" s="230">
        <v>45955.265972222223</v>
      </c>
      <c r="E4531" s="230">
        <v>45955.729166666664</v>
      </c>
      <c r="F4531" s="300">
        <f t="shared" si="90"/>
        <v>0.46319444444088731</v>
      </c>
      <c r="G4531" s="1" t="s">
        <v>613</v>
      </c>
      <c r="I4531" s="1" t="s">
        <v>614</v>
      </c>
      <c r="J4531" s="1" t="s">
        <v>615</v>
      </c>
      <c r="K4531" s="1" t="s">
        <v>958</v>
      </c>
      <c r="L4531" s="1" t="s">
        <v>655</v>
      </c>
      <c r="M4531" s="28" t="s">
        <v>656</v>
      </c>
      <c r="N4531" s="28" t="s">
        <v>1342</v>
      </c>
    </row>
    <row r="4532" spans="1:14">
      <c r="A4532" s="225" t="s">
        <v>623</v>
      </c>
      <c r="B4532" s="28" t="s">
        <v>633</v>
      </c>
      <c r="C4532" s="230">
        <v>45955.265972222223</v>
      </c>
      <c r="D4532" s="230">
        <v>45955.265972222223</v>
      </c>
      <c r="E4532" s="230">
        <v>45955.729166666664</v>
      </c>
      <c r="F4532" s="300">
        <f t="shared" si="90"/>
        <v>0.46319444444088731</v>
      </c>
      <c r="G4532" s="1" t="s">
        <v>613</v>
      </c>
      <c r="I4532" s="1" t="s">
        <v>614</v>
      </c>
      <c r="J4532" s="1" t="s">
        <v>615</v>
      </c>
      <c r="K4532" s="1" t="s">
        <v>958</v>
      </c>
      <c r="L4532" s="1" t="s">
        <v>655</v>
      </c>
      <c r="M4532" s="28" t="s">
        <v>656</v>
      </c>
      <c r="N4532" s="28" t="s">
        <v>1342</v>
      </c>
    </row>
    <row r="4533" spans="1:14">
      <c r="A4533" s="225" t="s">
        <v>634</v>
      </c>
      <c r="B4533" s="28" t="s">
        <v>630</v>
      </c>
      <c r="C4533" s="230">
        <v>45955.265972222223</v>
      </c>
      <c r="D4533" s="230">
        <v>45955.265972222223</v>
      </c>
      <c r="E4533" s="230">
        <v>45955.729166666664</v>
      </c>
      <c r="F4533" s="300">
        <f t="shared" si="90"/>
        <v>0.46319444444088731</v>
      </c>
      <c r="G4533" s="1" t="s">
        <v>613</v>
      </c>
      <c r="I4533" s="1" t="s">
        <v>614</v>
      </c>
      <c r="J4533" s="1" t="s">
        <v>615</v>
      </c>
      <c r="K4533" s="1" t="s">
        <v>958</v>
      </c>
      <c r="L4533" s="1" t="s">
        <v>655</v>
      </c>
      <c r="M4533" s="28" t="s">
        <v>656</v>
      </c>
      <c r="N4533" s="28" t="s">
        <v>1342</v>
      </c>
    </row>
    <row r="4534" spans="1:14">
      <c r="A4534" s="225" t="s">
        <v>634</v>
      </c>
      <c r="B4534" s="28" t="s">
        <v>631</v>
      </c>
      <c r="C4534" s="230">
        <v>45955.265972222223</v>
      </c>
      <c r="D4534" s="230">
        <v>45955.265972222223</v>
      </c>
      <c r="E4534" s="230">
        <v>45955.729166666664</v>
      </c>
      <c r="F4534" s="300">
        <f t="shared" si="90"/>
        <v>0.46319444444088731</v>
      </c>
      <c r="G4534" s="1" t="s">
        <v>613</v>
      </c>
      <c r="I4534" s="1" t="s">
        <v>614</v>
      </c>
      <c r="J4534" s="1" t="s">
        <v>615</v>
      </c>
      <c r="K4534" s="1" t="s">
        <v>958</v>
      </c>
      <c r="L4534" s="1" t="s">
        <v>655</v>
      </c>
      <c r="M4534" s="28" t="s">
        <v>656</v>
      </c>
      <c r="N4534" s="28" t="s">
        <v>1342</v>
      </c>
    </row>
    <row r="4535" spans="1:14">
      <c r="A4535" s="225" t="s">
        <v>634</v>
      </c>
      <c r="B4535" s="28" t="s">
        <v>632</v>
      </c>
      <c r="C4535" s="230">
        <v>45955.265972222223</v>
      </c>
      <c r="D4535" s="230">
        <v>45955.265972222223</v>
      </c>
      <c r="E4535" s="230">
        <v>45955.729166666664</v>
      </c>
      <c r="F4535" s="300">
        <f t="shared" si="90"/>
        <v>0.46319444444088731</v>
      </c>
      <c r="G4535" s="1" t="s">
        <v>613</v>
      </c>
      <c r="I4535" s="1" t="s">
        <v>614</v>
      </c>
      <c r="J4535" s="1" t="s">
        <v>615</v>
      </c>
      <c r="K4535" s="1" t="s">
        <v>958</v>
      </c>
      <c r="L4535" s="1" t="s">
        <v>655</v>
      </c>
      <c r="M4535" s="28" t="s">
        <v>656</v>
      </c>
      <c r="N4535" s="28" t="s">
        <v>1342</v>
      </c>
    </row>
    <row r="4536" spans="1:14">
      <c r="A4536" s="225" t="s">
        <v>634</v>
      </c>
      <c r="B4536" s="28" t="s">
        <v>633</v>
      </c>
      <c r="C4536" s="230">
        <v>45955.265972222223</v>
      </c>
      <c r="D4536" s="230">
        <v>45955.265972222223</v>
      </c>
      <c r="E4536" s="230">
        <v>45955.729166666664</v>
      </c>
      <c r="F4536" s="300">
        <f t="shared" si="90"/>
        <v>0.46319444444088731</v>
      </c>
      <c r="G4536" s="1" t="s">
        <v>613</v>
      </c>
      <c r="I4536" s="1" t="s">
        <v>614</v>
      </c>
      <c r="J4536" s="1" t="s">
        <v>615</v>
      </c>
      <c r="K4536" s="1" t="s">
        <v>958</v>
      </c>
      <c r="L4536" s="1" t="s">
        <v>655</v>
      </c>
      <c r="M4536" s="28" t="s">
        <v>656</v>
      </c>
      <c r="N4536" s="28" t="s">
        <v>1342</v>
      </c>
    </row>
    <row r="4537" spans="1:14">
      <c r="A4537" s="225" t="s">
        <v>634</v>
      </c>
      <c r="B4537" s="28" t="s">
        <v>624</v>
      </c>
      <c r="C4537" s="230">
        <v>45955.265972222223</v>
      </c>
      <c r="D4537" s="230">
        <v>45955.265972222223</v>
      </c>
      <c r="E4537" s="230">
        <v>45955.729166666664</v>
      </c>
      <c r="F4537" s="300">
        <f t="shared" si="90"/>
        <v>0.46319444444088731</v>
      </c>
      <c r="G4537" s="1" t="s">
        <v>613</v>
      </c>
      <c r="I4537" s="1" t="s">
        <v>614</v>
      </c>
      <c r="J4537" s="1" t="s">
        <v>615</v>
      </c>
      <c r="K4537" s="1" t="s">
        <v>958</v>
      </c>
      <c r="L4537" s="1" t="s">
        <v>655</v>
      </c>
      <c r="M4537" s="28" t="s">
        <v>656</v>
      </c>
      <c r="N4537" s="28" t="s">
        <v>1342</v>
      </c>
    </row>
    <row r="4538" spans="1:14">
      <c r="A4538" s="225" t="s">
        <v>929</v>
      </c>
      <c r="B4538" s="102" t="s">
        <v>930</v>
      </c>
      <c r="C4538" s="230">
        <v>45955.265972222223</v>
      </c>
      <c r="D4538" s="230">
        <v>45955.265972222223</v>
      </c>
      <c r="E4538" s="230">
        <v>45955.729166666664</v>
      </c>
      <c r="F4538" s="300">
        <f t="shared" si="90"/>
        <v>0.46319444444088731</v>
      </c>
      <c r="G4538" s="1" t="s">
        <v>613</v>
      </c>
      <c r="I4538" s="1" t="s">
        <v>614</v>
      </c>
      <c r="J4538" s="1" t="s">
        <v>615</v>
      </c>
      <c r="K4538" s="1" t="s">
        <v>958</v>
      </c>
      <c r="L4538" s="1" t="s">
        <v>655</v>
      </c>
      <c r="M4538" s="28" t="s">
        <v>656</v>
      </c>
      <c r="N4538" s="28" t="s">
        <v>1342</v>
      </c>
    </row>
    <row r="4539" spans="1:14">
      <c r="A4539" s="225" t="s">
        <v>929</v>
      </c>
      <c r="B4539" s="102" t="s">
        <v>630</v>
      </c>
      <c r="C4539" s="230">
        <v>45955.265972222223</v>
      </c>
      <c r="D4539" s="230">
        <v>45955.265972222223</v>
      </c>
      <c r="E4539" s="230">
        <v>45955.729166666664</v>
      </c>
      <c r="F4539" s="300">
        <f t="shared" si="90"/>
        <v>0.46319444444088731</v>
      </c>
      <c r="G4539" s="1" t="s">
        <v>613</v>
      </c>
      <c r="I4539" s="1" t="s">
        <v>614</v>
      </c>
      <c r="J4539" s="1" t="s">
        <v>615</v>
      </c>
      <c r="K4539" s="1" t="s">
        <v>958</v>
      </c>
      <c r="L4539" s="1" t="s">
        <v>655</v>
      </c>
      <c r="M4539" s="28" t="s">
        <v>656</v>
      </c>
      <c r="N4539" s="28" t="s">
        <v>1342</v>
      </c>
    </row>
    <row r="4540" spans="1:14">
      <c r="A4540" s="225" t="s">
        <v>929</v>
      </c>
      <c r="B4540" s="102" t="s">
        <v>624</v>
      </c>
      <c r="C4540" s="230">
        <v>45955.265972222223</v>
      </c>
      <c r="D4540" s="230">
        <v>45955.265972222223</v>
      </c>
      <c r="E4540" s="230">
        <v>45955.729166666664</v>
      </c>
      <c r="F4540" s="300">
        <f t="shared" si="90"/>
        <v>0.46319444444088731</v>
      </c>
      <c r="G4540" s="1" t="s">
        <v>613</v>
      </c>
      <c r="I4540" s="1" t="s">
        <v>614</v>
      </c>
      <c r="J4540" s="1" t="s">
        <v>615</v>
      </c>
      <c r="K4540" s="1" t="s">
        <v>958</v>
      </c>
      <c r="L4540" s="1" t="s">
        <v>655</v>
      </c>
      <c r="M4540" s="28" t="s">
        <v>656</v>
      </c>
      <c r="N4540" s="28" t="s">
        <v>1342</v>
      </c>
    </row>
    <row r="4541" spans="1:14">
      <c r="A4541" s="1" t="s">
        <v>933</v>
      </c>
      <c r="B4541" s="28" t="s">
        <v>937</v>
      </c>
      <c r="C4541" s="230">
        <v>45955.405555555553</v>
      </c>
      <c r="D4541" s="230">
        <v>45955.405555555553</v>
      </c>
      <c r="E4541" s="230">
        <v>45955.510416666664</v>
      </c>
      <c r="F4541" s="300">
        <f t="shared" si="90"/>
        <v>0.10486111111094942</v>
      </c>
      <c r="G4541" s="1" t="s">
        <v>613</v>
      </c>
      <c r="I4541" s="1" t="s">
        <v>614</v>
      </c>
      <c r="J4541" s="1" t="s">
        <v>615</v>
      </c>
      <c r="K4541" s="1" t="s">
        <v>958</v>
      </c>
      <c r="L4541" s="1" t="s">
        <v>655</v>
      </c>
      <c r="M4541" s="28" t="s">
        <v>656</v>
      </c>
      <c r="N4541" s="28" t="s">
        <v>1648</v>
      </c>
    </row>
    <row r="4542" spans="1:14">
      <c r="A4542" s="225" t="s">
        <v>933</v>
      </c>
      <c r="B4542" s="231" t="s">
        <v>940</v>
      </c>
      <c r="C4542" s="230">
        <v>45955.405555555553</v>
      </c>
      <c r="D4542" s="230">
        <v>45955.405555555553</v>
      </c>
      <c r="E4542" s="230">
        <v>45955.510416666664</v>
      </c>
      <c r="F4542" s="300">
        <f t="shared" si="90"/>
        <v>0.10486111111094942</v>
      </c>
      <c r="G4542" s="1" t="s">
        <v>613</v>
      </c>
      <c r="I4542" s="1" t="s">
        <v>614</v>
      </c>
      <c r="J4542" s="1" t="s">
        <v>615</v>
      </c>
      <c r="K4542" s="1" t="s">
        <v>958</v>
      </c>
      <c r="L4542" s="1" t="s">
        <v>655</v>
      </c>
      <c r="M4542" s="28" t="s">
        <v>656</v>
      </c>
      <c r="N4542" s="28" t="s">
        <v>1648</v>
      </c>
    </row>
    <row r="4543" spans="1:14">
      <c r="A4543" s="225" t="s">
        <v>933</v>
      </c>
      <c r="B4543" s="231" t="s">
        <v>934</v>
      </c>
      <c r="C4543" s="230">
        <v>45955.405555555553</v>
      </c>
      <c r="D4543" s="230">
        <v>45955.405555555553</v>
      </c>
      <c r="E4543" s="230">
        <v>45955.510416666664</v>
      </c>
      <c r="F4543" s="300">
        <f t="shared" si="90"/>
        <v>0.10486111111094942</v>
      </c>
      <c r="G4543" s="1" t="s">
        <v>613</v>
      </c>
      <c r="I4543" s="1" t="s">
        <v>614</v>
      </c>
      <c r="J4543" s="1" t="s">
        <v>615</v>
      </c>
      <c r="K4543" s="1" t="s">
        <v>958</v>
      </c>
      <c r="L4543" s="1" t="s">
        <v>655</v>
      </c>
      <c r="M4543" s="28" t="s">
        <v>656</v>
      </c>
      <c r="N4543" s="28" t="s">
        <v>1648</v>
      </c>
    </row>
    <row r="4544" spans="1:14">
      <c r="A4544" s="1" t="s">
        <v>1102</v>
      </c>
      <c r="B4544" s="28" t="s">
        <v>1649</v>
      </c>
      <c r="C4544" s="230">
        <v>45955.405555555553</v>
      </c>
      <c r="D4544" s="230">
        <v>45955.405555555553</v>
      </c>
      <c r="E4544" s="230">
        <v>45955.510416666664</v>
      </c>
      <c r="F4544" s="300">
        <f t="shared" si="90"/>
        <v>0.10486111111094942</v>
      </c>
      <c r="G4544" s="1" t="s">
        <v>613</v>
      </c>
      <c r="I4544" s="1" t="s">
        <v>614</v>
      </c>
      <c r="J4544" s="1" t="s">
        <v>615</v>
      </c>
      <c r="K4544" s="1" t="s">
        <v>958</v>
      </c>
      <c r="L4544" s="1" t="s">
        <v>655</v>
      </c>
      <c r="M4544" s="28" t="s">
        <v>656</v>
      </c>
      <c r="N4544" s="28" t="s">
        <v>1648</v>
      </c>
    </row>
    <row r="4545" spans="1:14">
      <c r="A4545" s="1" t="s">
        <v>1102</v>
      </c>
      <c r="B4545" s="28" t="s">
        <v>1650</v>
      </c>
      <c r="C4545" s="230">
        <v>45955.405555555553</v>
      </c>
      <c r="D4545" s="230">
        <v>45955.405555555553</v>
      </c>
      <c r="E4545" s="230">
        <v>45955.510416666664</v>
      </c>
      <c r="F4545" s="300">
        <f t="shared" si="90"/>
        <v>0.10486111111094942</v>
      </c>
      <c r="G4545" s="1" t="s">
        <v>613</v>
      </c>
      <c r="I4545" s="1" t="s">
        <v>614</v>
      </c>
      <c r="J4545" s="1" t="s">
        <v>615</v>
      </c>
      <c r="K4545" s="1" t="s">
        <v>958</v>
      </c>
      <c r="L4545" s="1" t="s">
        <v>655</v>
      </c>
      <c r="M4545" s="28" t="s">
        <v>656</v>
      </c>
      <c r="N4545" s="28" t="s">
        <v>1648</v>
      </c>
    </row>
    <row r="4546" spans="1:14">
      <c r="A4546" s="225" t="s">
        <v>1102</v>
      </c>
      <c r="B4546" s="231" t="s">
        <v>1103</v>
      </c>
      <c r="C4546" s="230">
        <v>45955.405555555553</v>
      </c>
      <c r="D4546" s="230">
        <v>45955.405555555553</v>
      </c>
      <c r="E4546" s="230">
        <v>45955.510416666664</v>
      </c>
      <c r="F4546" s="300">
        <f t="shared" si="90"/>
        <v>0.10486111111094942</v>
      </c>
      <c r="G4546" s="1" t="s">
        <v>613</v>
      </c>
      <c r="I4546" s="1" t="s">
        <v>614</v>
      </c>
      <c r="J4546" s="1" t="s">
        <v>615</v>
      </c>
      <c r="K4546" s="1" t="s">
        <v>958</v>
      </c>
      <c r="L4546" s="1" t="s">
        <v>655</v>
      </c>
      <c r="M4546" s="28" t="s">
        <v>656</v>
      </c>
      <c r="N4546" s="28" t="s">
        <v>1648</v>
      </c>
    </row>
    <row r="4547" spans="1:14">
      <c r="A4547" s="225" t="s">
        <v>1102</v>
      </c>
      <c r="B4547" s="231" t="s">
        <v>1298</v>
      </c>
      <c r="C4547" s="230">
        <v>45955.405555555553</v>
      </c>
      <c r="D4547" s="230">
        <v>45955.405555555553</v>
      </c>
      <c r="E4547" s="230">
        <v>45955.510416666664</v>
      </c>
      <c r="F4547" s="300">
        <f t="shared" si="90"/>
        <v>0.10486111111094942</v>
      </c>
      <c r="G4547" s="1" t="s">
        <v>613</v>
      </c>
      <c r="I4547" s="1" t="s">
        <v>614</v>
      </c>
      <c r="J4547" s="1" t="s">
        <v>615</v>
      </c>
      <c r="K4547" s="1" t="s">
        <v>958</v>
      </c>
      <c r="L4547" s="1" t="s">
        <v>655</v>
      </c>
      <c r="M4547" s="28" t="s">
        <v>656</v>
      </c>
      <c r="N4547" s="28" t="s">
        <v>1648</v>
      </c>
    </row>
    <row r="4548" spans="1:14">
      <c r="A4548" s="1" t="s">
        <v>863</v>
      </c>
      <c r="B4548" s="1" t="s">
        <v>914</v>
      </c>
      <c r="C4548" s="230">
        <v>45955.410416666666</v>
      </c>
      <c r="D4548" s="230">
        <v>45955.410416666666</v>
      </c>
      <c r="E4548" s="230">
        <v>45957.410416666666</v>
      </c>
      <c r="F4548" s="300">
        <f t="shared" si="90"/>
        <v>2</v>
      </c>
      <c r="G4548" s="1" t="s">
        <v>613</v>
      </c>
      <c r="I4548" s="1" t="s">
        <v>750</v>
      </c>
      <c r="J4548" s="1" t="s">
        <v>275</v>
      </c>
      <c r="K4548" s="1" t="s">
        <v>1228</v>
      </c>
      <c r="L4548" s="1" t="s">
        <v>1089</v>
      </c>
      <c r="M4548" s="28" t="s">
        <v>618</v>
      </c>
      <c r="N4548" s="28" t="s">
        <v>1651</v>
      </c>
    </row>
    <row r="4549" spans="1:14">
      <c r="A4549" s="1" t="s">
        <v>1411</v>
      </c>
      <c r="B4549" s="1" t="s">
        <v>658</v>
      </c>
      <c r="C4549" s="230">
        <v>45955.436805555553</v>
      </c>
      <c r="D4549" s="230">
        <v>45955.436805555553</v>
      </c>
      <c r="E4549" s="230">
        <v>45955.717361111114</v>
      </c>
      <c r="F4549" s="300">
        <f t="shared" si="90"/>
        <v>0.28055555556056788</v>
      </c>
      <c r="G4549" s="1" t="s">
        <v>613</v>
      </c>
      <c r="I4549" s="1" t="s">
        <v>614</v>
      </c>
      <c r="J4549" s="1" t="s">
        <v>615</v>
      </c>
      <c r="K4549" s="1" t="s">
        <v>1652</v>
      </c>
      <c r="L4549" s="1" t="s">
        <v>655</v>
      </c>
      <c r="M4549" s="28" t="s">
        <v>656</v>
      </c>
      <c r="N4549" s="28" t="s">
        <v>1342</v>
      </c>
    </row>
    <row r="4550" spans="1:14">
      <c r="A4550" s="1" t="s">
        <v>1411</v>
      </c>
      <c r="B4550" s="1" t="s">
        <v>651</v>
      </c>
      <c r="C4550" s="230">
        <v>45955.436805555553</v>
      </c>
      <c r="D4550" s="230">
        <v>45955.436805555553</v>
      </c>
      <c r="E4550" s="230">
        <v>45955.717361111114</v>
      </c>
      <c r="F4550" s="300">
        <f t="shared" si="90"/>
        <v>0.28055555556056788</v>
      </c>
      <c r="G4550" s="1" t="s">
        <v>613</v>
      </c>
      <c r="I4550" s="1" t="s">
        <v>614</v>
      </c>
      <c r="J4550" s="1" t="s">
        <v>615</v>
      </c>
      <c r="K4550" s="1" t="s">
        <v>1652</v>
      </c>
      <c r="L4550" s="1" t="s">
        <v>655</v>
      </c>
      <c r="M4550" s="28" t="s">
        <v>656</v>
      </c>
      <c r="N4550" s="28" t="s">
        <v>1342</v>
      </c>
    </row>
    <row r="4551" spans="1:14">
      <c r="A4551" s="1" t="s">
        <v>1411</v>
      </c>
      <c r="B4551" s="1" t="s">
        <v>659</v>
      </c>
      <c r="C4551" s="230">
        <v>45955.436805555553</v>
      </c>
      <c r="D4551" s="230">
        <v>45955.436805555553</v>
      </c>
      <c r="E4551" s="230">
        <v>45955.717361111114</v>
      </c>
      <c r="F4551" s="300">
        <f t="shared" si="90"/>
        <v>0.28055555556056788</v>
      </c>
      <c r="G4551" s="1" t="s">
        <v>613</v>
      </c>
      <c r="I4551" s="1" t="s">
        <v>614</v>
      </c>
      <c r="J4551" s="1" t="s">
        <v>615</v>
      </c>
      <c r="K4551" s="1" t="s">
        <v>1652</v>
      </c>
      <c r="L4551" s="1" t="s">
        <v>655</v>
      </c>
      <c r="M4551" s="28" t="s">
        <v>656</v>
      </c>
      <c r="N4551" s="28" t="s">
        <v>1342</v>
      </c>
    </row>
    <row r="4552" spans="1:14">
      <c r="A4552" s="1" t="s">
        <v>1411</v>
      </c>
      <c r="B4552" s="1" t="s">
        <v>622</v>
      </c>
      <c r="C4552" s="230">
        <v>45955.436805555553</v>
      </c>
      <c r="D4552" s="230">
        <v>45955.436805555553</v>
      </c>
      <c r="E4552" s="230">
        <v>45955.717361111114</v>
      </c>
      <c r="F4552" s="300">
        <f t="shared" si="90"/>
        <v>0.28055555556056788</v>
      </c>
      <c r="G4552" s="1" t="s">
        <v>613</v>
      </c>
      <c r="I4552" s="1" t="s">
        <v>614</v>
      </c>
      <c r="J4552" s="1" t="s">
        <v>615</v>
      </c>
      <c r="K4552" s="1" t="s">
        <v>1652</v>
      </c>
      <c r="L4552" s="1" t="s">
        <v>655</v>
      </c>
      <c r="M4552" s="28" t="s">
        <v>656</v>
      </c>
      <c r="N4552" s="28" t="s">
        <v>1342</v>
      </c>
    </row>
    <row r="4553" spans="1:14">
      <c r="A4553" s="1" t="s">
        <v>1412</v>
      </c>
      <c r="B4553" s="1" t="s">
        <v>659</v>
      </c>
      <c r="C4553" s="230">
        <v>45955.436805555553</v>
      </c>
      <c r="D4553" s="230">
        <v>45955.436805555553</v>
      </c>
      <c r="E4553" s="230">
        <v>45955.717361111114</v>
      </c>
      <c r="F4553" s="300">
        <f t="shared" si="90"/>
        <v>0.28055555556056788</v>
      </c>
      <c r="G4553" s="1" t="s">
        <v>613</v>
      </c>
      <c r="I4553" s="1" t="s">
        <v>614</v>
      </c>
      <c r="J4553" s="1" t="s">
        <v>615</v>
      </c>
      <c r="K4553" s="1" t="s">
        <v>1652</v>
      </c>
      <c r="L4553" s="1" t="s">
        <v>655</v>
      </c>
      <c r="M4553" s="28" t="s">
        <v>656</v>
      </c>
      <c r="N4553" s="28" t="s">
        <v>1342</v>
      </c>
    </row>
    <row r="4554" spans="1:14">
      <c r="A4554" s="1" t="s">
        <v>1412</v>
      </c>
      <c r="B4554" s="1" t="s">
        <v>658</v>
      </c>
      <c r="C4554" s="230">
        <v>45955.436805555553</v>
      </c>
      <c r="D4554" s="230">
        <v>45955.436805555553</v>
      </c>
      <c r="E4554" s="230">
        <v>45955.717361111114</v>
      </c>
      <c r="F4554" s="300">
        <f t="shared" si="90"/>
        <v>0.28055555556056788</v>
      </c>
      <c r="G4554" s="1" t="s">
        <v>613</v>
      </c>
      <c r="I4554" s="1" t="s">
        <v>614</v>
      </c>
      <c r="J4554" s="1" t="s">
        <v>615</v>
      </c>
      <c r="K4554" s="1" t="s">
        <v>1652</v>
      </c>
      <c r="L4554" s="1" t="s">
        <v>655</v>
      </c>
      <c r="M4554" s="28" t="s">
        <v>656</v>
      </c>
      <c r="N4554" s="28" t="s">
        <v>1342</v>
      </c>
    </row>
    <row r="4555" spans="1:14">
      <c r="A4555" s="1" t="s">
        <v>1412</v>
      </c>
      <c r="B4555" s="1" t="s">
        <v>622</v>
      </c>
      <c r="C4555" s="230">
        <v>45955.436805555553</v>
      </c>
      <c r="D4555" s="230">
        <v>45955.436805555553</v>
      </c>
      <c r="E4555" s="230">
        <v>45955.717361111114</v>
      </c>
      <c r="F4555" s="300">
        <f t="shared" si="90"/>
        <v>0.28055555556056788</v>
      </c>
      <c r="G4555" s="1" t="s">
        <v>613</v>
      </c>
      <c r="I4555" s="1" t="s">
        <v>614</v>
      </c>
      <c r="J4555" s="1" t="s">
        <v>615</v>
      </c>
      <c r="K4555" s="1" t="s">
        <v>1652</v>
      </c>
      <c r="L4555" s="1" t="s">
        <v>655</v>
      </c>
      <c r="M4555" s="28" t="s">
        <v>656</v>
      </c>
      <c r="N4555" s="28" t="s">
        <v>1342</v>
      </c>
    </row>
    <row r="4556" spans="1:14">
      <c r="A4556" s="1" t="s">
        <v>1412</v>
      </c>
      <c r="B4556" s="1" t="s">
        <v>651</v>
      </c>
      <c r="C4556" s="230">
        <v>45955.436805555553</v>
      </c>
      <c r="D4556" s="230">
        <v>45955.436805555553</v>
      </c>
      <c r="E4556" s="230">
        <v>45955.717361111114</v>
      </c>
      <c r="F4556" s="300">
        <f t="shared" si="90"/>
        <v>0.28055555556056788</v>
      </c>
      <c r="G4556" s="1" t="s">
        <v>613</v>
      </c>
      <c r="I4556" s="1" t="s">
        <v>614</v>
      </c>
      <c r="J4556" s="1" t="s">
        <v>615</v>
      </c>
      <c r="K4556" s="1" t="s">
        <v>1652</v>
      </c>
      <c r="L4556" s="1" t="s">
        <v>655</v>
      </c>
      <c r="M4556" s="28" t="s">
        <v>656</v>
      </c>
      <c r="N4556" s="28" t="s">
        <v>1342</v>
      </c>
    </row>
    <row r="4557" spans="1:14">
      <c r="A4557" s="225" t="s">
        <v>623</v>
      </c>
      <c r="B4557" s="28" t="s">
        <v>624</v>
      </c>
      <c r="C4557" s="230">
        <v>45956.491666666669</v>
      </c>
      <c r="D4557" s="230">
        <v>45956.491666666669</v>
      </c>
      <c r="E4557" s="230">
        <v>45956.538194444445</v>
      </c>
      <c r="F4557" s="300">
        <f t="shared" ref="F4557:F4585" si="91">E4557-D4557</f>
        <v>4.6527777776645962E-2</v>
      </c>
      <c r="G4557" s="1" t="s">
        <v>613</v>
      </c>
      <c r="I4557" s="1" t="s">
        <v>614</v>
      </c>
      <c r="J4557" s="1" t="s">
        <v>615</v>
      </c>
      <c r="K4557" s="1" t="s">
        <v>958</v>
      </c>
      <c r="L4557" s="1" t="s">
        <v>655</v>
      </c>
      <c r="M4557" s="28" t="s">
        <v>656</v>
      </c>
      <c r="N4557" s="28" t="s">
        <v>1342</v>
      </c>
    </row>
    <row r="4558" spans="1:14">
      <c r="A4558" s="225" t="s">
        <v>623</v>
      </c>
      <c r="B4558" s="28" t="s">
        <v>630</v>
      </c>
      <c r="C4558" s="230">
        <v>45956.491666666669</v>
      </c>
      <c r="D4558" s="230">
        <v>45956.491666666669</v>
      </c>
      <c r="E4558" s="230">
        <v>45956.538194444445</v>
      </c>
      <c r="F4558" s="300">
        <f t="shared" si="91"/>
        <v>4.6527777776645962E-2</v>
      </c>
      <c r="G4558" s="1" t="s">
        <v>613</v>
      </c>
      <c r="I4558" s="1" t="s">
        <v>614</v>
      </c>
      <c r="J4558" s="1" t="s">
        <v>615</v>
      </c>
      <c r="K4558" s="1" t="s">
        <v>958</v>
      </c>
      <c r="L4558" s="1" t="s">
        <v>655</v>
      </c>
      <c r="M4558" s="28" t="s">
        <v>656</v>
      </c>
      <c r="N4558" s="28" t="s">
        <v>1342</v>
      </c>
    </row>
    <row r="4559" spans="1:14">
      <c r="A4559" s="225" t="s">
        <v>623</v>
      </c>
      <c r="B4559" s="28" t="s">
        <v>631</v>
      </c>
      <c r="C4559" s="230">
        <v>45956.491666666669</v>
      </c>
      <c r="D4559" s="230">
        <v>45956.491666666669</v>
      </c>
      <c r="E4559" s="230">
        <v>45956.538194444445</v>
      </c>
      <c r="F4559" s="300">
        <f t="shared" si="91"/>
        <v>4.6527777776645962E-2</v>
      </c>
      <c r="G4559" s="1" t="s">
        <v>613</v>
      </c>
      <c r="I4559" s="1" t="s">
        <v>614</v>
      </c>
      <c r="J4559" s="1" t="s">
        <v>615</v>
      </c>
      <c r="K4559" s="1" t="s">
        <v>958</v>
      </c>
      <c r="L4559" s="1" t="s">
        <v>655</v>
      </c>
      <c r="M4559" s="28" t="s">
        <v>656</v>
      </c>
      <c r="N4559" s="28" t="s">
        <v>1342</v>
      </c>
    </row>
    <row r="4560" spans="1:14">
      <c r="A4560" s="225" t="s">
        <v>623</v>
      </c>
      <c r="B4560" s="28" t="s">
        <v>632</v>
      </c>
      <c r="C4560" s="230">
        <v>45956.491666666669</v>
      </c>
      <c r="D4560" s="230">
        <v>45956.491666666669</v>
      </c>
      <c r="E4560" s="230">
        <v>45956.538194444445</v>
      </c>
      <c r="F4560" s="300">
        <f t="shared" si="91"/>
        <v>4.6527777776645962E-2</v>
      </c>
      <c r="G4560" s="1" t="s">
        <v>613</v>
      </c>
      <c r="I4560" s="1" t="s">
        <v>614</v>
      </c>
      <c r="J4560" s="1" t="s">
        <v>615</v>
      </c>
      <c r="K4560" s="1" t="s">
        <v>958</v>
      </c>
      <c r="L4560" s="1" t="s">
        <v>655</v>
      </c>
      <c r="M4560" s="28" t="s">
        <v>656</v>
      </c>
      <c r="N4560" s="28" t="s">
        <v>1342</v>
      </c>
    </row>
    <row r="4561" spans="1:14">
      <c r="A4561" s="225" t="s">
        <v>623</v>
      </c>
      <c r="B4561" s="28" t="s">
        <v>633</v>
      </c>
      <c r="C4561" s="230">
        <v>45956.491666666669</v>
      </c>
      <c r="D4561" s="230">
        <v>45956.491666666669</v>
      </c>
      <c r="E4561" s="230">
        <v>45956.538194444445</v>
      </c>
      <c r="F4561" s="300">
        <f t="shared" si="91"/>
        <v>4.6527777776645962E-2</v>
      </c>
      <c r="G4561" s="1" t="s">
        <v>613</v>
      </c>
      <c r="I4561" s="1" t="s">
        <v>614</v>
      </c>
      <c r="J4561" s="1" t="s">
        <v>615</v>
      </c>
      <c r="K4561" s="1" t="s">
        <v>958</v>
      </c>
      <c r="L4561" s="1" t="s">
        <v>655</v>
      </c>
      <c r="M4561" s="28" t="s">
        <v>656</v>
      </c>
      <c r="N4561" s="28" t="s">
        <v>1342</v>
      </c>
    </row>
    <row r="4562" spans="1:14">
      <c r="A4562" s="225" t="s">
        <v>634</v>
      </c>
      <c r="B4562" s="28" t="s">
        <v>630</v>
      </c>
      <c r="C4562" s="230">
        <v>45956.491666666669</v>
      </c>
      <c r="D4562" s="230">
        <v>45956.491666666669</v>
      </c>
      <c r="E4562" s="230">
        <v>45956.538194444445</v>
      </c>
      <c r="F4562" s="300">
        <f t="shared" si="91"/>
        <v>4.6527777776645962E-2</v>
      </c>
      <c r="G4562" s="1" t="s">
        <v>613</v>
      </c>
      <c r="I4562" s="1" t="s">
        <v>614</v>
      </c>
      <c r="J4562" s="1" t="s">
        <v>615</v>
      </c>
      <c r="K4562" s="1" t="s">
        <v>958</v>
      </c>
      <c r="L4562" s="1" t="s">
        <v>655</v>
      </c>
      <c r="M4562" s="28" t="s">
        <v>656</v>
      </c>
      <c r="N4562" s="28" t="s">
        <v>1342</v>
      </c>
    </row>
    <row r="4563" spans="1:14">
      <c r="A4563" s="225" t="s">
        <v>634</v>
      </c>
      <c r="B4563" s="28" t="s">
        <v>631</v>
      </c>
      <c r="C4563" s="230">
        <v>45956.491666666669</v>
      </c>
      <c r="D4563" s="230">
        <v>45956.491666666669</v>
      </c>
      <c r="E4563" s="230">
        <v>45956.538194444445</v>
      </c>
      <c r="F4563" s="300">
        <f t="shared" si="91"/>
        <v>4.6527777776645962E-2</v>
      </c>
      <c r="G4563" s="1" t="s">
        <v>613</v>
      </c>
      <c r="I4563" s="1" t="s">
        <v>614</v>
      </c>
      <c r="J4563" s="1" t="s">
        <v>615</v>
      </c>
      <c r="K4563" s="1" t="s">
        <v>958</v>
      </c>
      <c r="L4563" s="1" t="s">
        <v>655</v>
      </c>
      <c r="M4563" s="28" t="s">
        <v>656</v>
      </c>
      <c r="N4563" s="28" t="s">
        <v>1342</v>
      </c>
    </row>
    <row r="4564" spans="1:14">
      <c r="A4564" s="225" t="s">
        <v>634</v>
      </c>
      <c r="B4564" s="28" t="s">
        <v>632</v>
      </c>
      <c r="C4564" s="230">
        <v>45956.491666666669</v>
      </c>
      <c r="D4564" s="230">
        <v>45956.491666666669</v>
      </c>
      <c r="E4564" s="230">
        <v>45956.538194444445</v>
      </c>
      <c r="F4564" s="300">
        <f t="shared" si="91"/>
        <v>4.6527777776645962E-2</v>
      </c>
      <c r="G4564" s="1" t="s">
        <v>613</v>
      </c>
      <c r="I4564" s="1" t="s">
        <v>614</v>
      </c>
      <c r="J4564" s="1" t="s">
        <v>615</v>
      </c>
      <c r="K4564" s="1" t="s">
        <v>958</v>
      </c>
      <c r="L4564" s="1" t="s">
        <v>655</v>
      </c>
      <c r="M4564" s="28" t="s">
        <v>656</v>
      </c>
      <c r="N4564" s="28" t="s">
        <v>1342</v>
      </c>
    </row>
    <row r="4565" spans="1:14">
      <c r="A4565" s="225" t="s">
        <v>634</v>
      </c>
      <c r="B4565" s="28" t="s">
        <v>633</v>
      </c>
      <c r="C4565" s="230">
        <v>45956.491666666669</v>
      </c>
      <c r="D4565" s="230">
        <v>45956.491666666669</v>
      </c>
      <c r="E4565" s="230">
        <v>45956.538194444445</v>
      </c>
      <c r="F4565" s="300">
        <f t="shared" si="91"/>
        <v>4.6527777776645962E-2</v>
      </c>
      <c r="G4565" s="1" t="s">
        <v>613</v>
      </c>
      <c r="I4565" s="1" t="s">
        <v>614</v>
      </c>
      <c r="J4565" s="1" t="s">
        <v>615</v>
      </c>
      <c r="K4565" s="1" t="s">
        <v>958</v>
      </c>
      <c r="L4565" s="1" t="s">
        <v>655</v>
      </c>
      <c r="M4565" s="28" t="s">
        <v>656</v>
      </c>
      <c r="N4565" s="28" t="s">
        <v>1342</v>
      </c>
    </row>
    <row r="4566" spans="1:14">
      <c r="A4566" s="225" t="s">
        <v>634</v>
      </c>
      <c r="B4566" s="28" t="s">
        <v>624</v>
      </c>
      <c r="C4566" s="230">
        <v>45956.491666666669</v>
      </c>
      <c r="D4566" s="230">
        <v>45956.491666666669</v>
      </c>
      <c r="E4566" s="230">
        <v>45956.538194444445</v>
      </c>
      <c r="F4566" s="300">
        <f t="shared" si="91"/>
        <v>4.6527777776645962E-2</v>
      </c>
      <c r="G4566" s="1" t="s">
        <v>613</v>
      </c>
      <c r="I4566" s="1" t="s">
        <v>614</v>
      </c>
      <c r="J4566" s="1" t="s">
        <v>615</v>
      </c>
      <c r="K4566" s="1" t="s">
        <v>958</v>
      </c>
      <c r="L4566" s="1" t="s">
        <v>655</v>
      </c>
      <c r="M4566" s="28" t="s">
        <v>656</v>
      </c>
      <c r="N4566" s="28" t="s">
        <v>1342</v>
      </c>
    </row>
    <row r="4567" spans="1:14">
      <c r="A4567" s="225" t="s">
        <v>929</v>
      </c>
      <c r="B4567" s="102" t="s">
        <v>930</v>
      </c>
      <c r="C4567" s="230">
        <v>45956.491666666669</v>
      </c>
      <c r="D4567" s="230">
        <v>45956.491666666669</v>
      </c>
      <c r="E4567" s="230">
        <v>45956.538194444445</v>
      </c>
      <c r="F4567" s="300">
        <f t="shared" si="91"/>
        <v>4.6527777776645962E-2</v>
      </c>
      <c r="G4567" s="1" t="s">
        <v>613</v>
      </c>
      <c r="I4567" s="1" t="s">
        <v>614</v>
      </c>
      <c r="J4567" s="1" t="s">
        <v>615</v>
      </c>
      <c r="K4567" s="1" t="s">
        <v>958</v>
      </c>
      <c r="L4567" s="1" t="s">
        <v>655</v>
      </c>
      <c r="M4567" s="28" t="s">
        <v>656</v>
      </c>
      <c r="N4567" s="28" t="s">
        <v>1342</v>
      </c>
    </row>
    <row r="4568" spans="1:14">
      <c r="A4568" s="225" t="s">
        <v>929</v>
      </c>
      <c r="B4568" s="102" t="s">
        <v>630</v>
      </c>
      <c r="C4568" s="230">
        <v>45956.491666666669</v>
      </c>
      <c r="D4568" s="230">
        <v>45956.491666666669</v>
      </c>
      <c r="E4568" s="230">
        <v>45956.538194444445</v>
      </c>
      <c r="F4568" s="300">
        <f t="shared" si="91"/>
        <v>4.6527777776645962E-2</v>
      </c>
      <c r="G4568" s="1" t="s">
        <v>613</v>
      </c>
      <c r="I4568" s="1" t="s">
        <v>614</v>
      </c>
      <c r="J4568" s="1" t="s">
        <v>615</v>
      </c>
      <c r="K4568" s="1" t="s">
        <v>958</v>
      </c>
      <c r="L4568" s="1" t="s">
        <v>655</v>
      </c>
      <c r="M4568" s="28" t="s">
        <v>656</v>
      </c>
      <c r="N4568" s="28" t="s">
        <v>1342</v>
      </c>
    </row>
    <row r="4569" spans="1:14">
      <c r="A4569" s="225" t="s">
        <v>929</v>
      </c>
      <c r="B4569" s="102" t="s">
        <v>624</v>
      </c>
      <c r="C4569" s="230">
        <v>45956.491666666669</v>
      </c>
      <c r="D4569" s="230">
        <v>45956.491666666669</v>
      </c>
      <c r="E4569" s="230">
        <v>45956.538194444445</v>
      </c>
      <c r="F4569" s="300">
        <f t="shared" si="91"/>
        <v>4.6527777776645962E-2</v>
      </c>
      <c r="G4569" s="1" t="s">
        <v>613</v>
      </c>
      <c r="I4569" s="1" t="s">
        <v>614</v>
      </c>
      <c r="J4569" s="1" t="s">
        <v>615</v>
      </c>
      <c r="K4569" s="1" t="s">
        <v>958</v>
      </c>
      <c r="L4569" s="1" t="s">
        <v>655</v>
      </c>
      <c r="M4569" s="28" t="s">
        <v>656</v>
      </c>
      <c r="N4569" s="28" t="s">
        <v>1342</v>
      </c>
    </row>
    <row r="4570" spans="1:14">
      <c r="A4570" s="1" t="s">
        <v>862</v>
      </c>
      <c r="B4570" s="1" t="s">
        <v>612</v>
      </c>
      <c r="C4570" s="230">
        <v>45958.25</v>
      </c>
      <c r="D4570" s="230">
        <v>45958.25</v>
      </c>
      <c r="E4570" s="230">
        <v>45958.277777777781</v>
      </c>
      <c r="F4570" s="300">
        <f t="shared" si="91"/>
        <v>2.7777777781011537E-2</v>
      </c>
      <c r="G4570" s="1" t="s">
        <v>613</v>
      </c>
      <c r="I4570" s="1" t="s">
        <v>614</v>
      </c>
      <c r="J4570" s="1" t="s">
        <v>615</v>
      </c>
      <c r="K4570" s="1" t="s">
        <v>1653</v>
      </c>
      <c r="L4570" s="1" t="s">
        <v>655</v>
      </c>
      <c r="M4570" s="28" t="s">
        <v>656</v>
      </c>
      <c r="N4570" s="28" t="s">
        <v>1342</v>
      </c>
    </row>
    <row r="4571" spans="1:14">
      <c r="A4571" s="1" t="s">
        <v>870</v>
      </c>
      <c r="B4571" s="1" t="s">
        <v>612</v>
      </c>
      <c r="C4571" s="230">
        <v>45958.25</v>
      </c>
      <c r="D4571" s="230">
        <v>45958.25</v>
      </c>
      <c r="E4571" s="230">
        <v>45958.277777777781</v>
      </c>
      <c r="F4571" s="300">
        <f t="shared" si="91"/>
        <v>2.7777777781011537E-2</v>
      </c>
      <c r="G4571" s="1" t="s">
        <v>613</v>
      </c>
      <c r="I4571" s="1" t="s">
        <v>614</v>
      </c>
      <c r="J4571" s="1" t="s">
        <v>615</v>
      </c>
      <c r="K4571" s="1" t="s">
        <v>1653</v>
      </c>
      <c r="L4571" s="1" t="s">
        <v>655</v>
      </c>
      <c r="M4571" s="28" t="s">
        <v>656</v>
      </c>
      <c r="N4571" s="28" t="s">
        <v>1342</v>
      </c>
    </row>
    <row r="4572" spans="1:14">
      <c r="A4572" s="1" t="s">
        <v>643</v>
      </c>
      <c r="B4572" s="1" t="s">
        <v>612</v>
      </c>
      <c r="C4572" s="230">
        <v>45958.25</v>
      </c>
      <c r="D4572" s="230">
        <v>45958.25</v>
      </c>
      <c r="E4572" s="230">
        <v>45958.277777777781</v>
      </c>
      <c r="F4572" s="300">
        <f t="shared" si="91"/>
        <v>2.7777777781011537E-2</v>
      </c>
      <c r="G4572" s="1" t="s">
        <v>613</v>
      </c>
      <c r="I4572" s="1" t="s">
        <v>614</v>
      </c>
      <c r="J4572" s="1" t="s">
        <v>615</v>
      </c>
      <c r="K4572" s="1" t="s">
        <v>1653</v>
      </c>
      <c r="L4572" s="1" t="s">
        <v>655</v>
      </c>
      <c r="M4572" s="28" t="s">
        <v>656</v>
      </c>
      <c r="N4572" s="28" t="s">
        <v>1342</v>
      </c>
    </row>
    <row r="4573" spans="1:14">
      <c r="A4573" s="1" t="s">
        <v>759</v>
      </c>
      <c r="B4573" s="1" t="s">
        <v>612</v>
      </c>
      <c r="C4573" s="230">
        <v>45958.25</v>
      </c>
      <c r="D4573" s="230">
        <v>45958.25</v>
      </c>
      <c r="E4573" s="230">
        <v>45958.277777777781</v>
      </c>
      <c r="F4573" s="300">
        <f t="shared" si="91"/>
        <v>2.7777777781011537E-2</v>
      </c>
      <c r="G4573" s="1" t="s">
        <v>613</v>
      </c>
      <c r="I4573" s="1" t="s">
        <v>614</v>
      </c>
      <c r="J4573" s="1" t="s">
        <v>615</v>
      </c>
      <c r="K4573" s="1" t="s">
        <v>1653</v>
      </c>
      <c r="L4573" s="1" t="s">
        <v>655</v>
      </c>
      <c r="M4573" s="28" t="s">
        <v>656</v>
      </c>
      <c r="N4573" s="28" t="s">
        <v>1342</v>
      </c>
    </row>
    <row r="4574" spans="1:14">
      <c r="A4574" s="1" t="s">
        <v>850</v>
      </c>
      <c r="B4574" s="1" t="s">
        <v>612</v>
      </c>
      <c r="C4574" s="230">
        <v>45958.25</v>
      </c>
      <c r="D4574" s="230">
        <v>45958.25</v>
      </c>
      <c r="E4574" s="230">
        <v>45958.277777777781</v>
      </c>
      <c r="F4574" s="300">
        <f t="shared" si="91"/>
        <v>2.7777777781011537E-2</v>
      </c>
      <c r="G4574" s="1" t="s">
        <v>613</v>
      </c>
      <c r="I4574" s="1" t="s">
        <v>614</v>
      </c>
      <c r="J4574" s="1" t="s">
        <v>615</v>
      </c>
      <c r="K4574" s="1" t="s">
        <v>1653</v>
      </c>
      <c r="L4574" s="1" t="s">
        <v>655</v>
      </c>
      <c r="M4574" s="28" t="s">
        <v>656</v>
      </c>
      <c r="N4574" s="28" t="s">
        <v>1342</v>
      </c>
    </row>
    <row r="4575" spans="1:14">
      <c r="A4575" s="1" t="s">
        <v>760</v>
      </c>
      <c r="B4575" s="1" t="s">
        <v>612</v>
      </c>
      <c r="C4575" s="230">
        <v>45958.291666666664</v>
      </c>
      <c r="D4575" s="230">
        <v>45958.291666666664</v>
      </c>
      <c r="E4575" s="230">
        <v>45958.333333333336</v>
      </c>
      <c r="F4575" s="300">
        <f t="shared" si="91"/>
        <v>4.1666666671517305E-2</v>
      </c>
      <c r="G4575" s="1" t="s">
        <v>637</v>
      </c>
      <c r="H4575" s="225" t="s">
        <v>644</v>
      </c>
      <c r="I4575" s="1" t="s">
        <v>645</v>
      </c>
      <c r="J4575" s="1" t="s">
        <v>646</v>
      </c>
      <c r="K4575" s="1" t="s">
        <v>1120</v>
      </c>
      <c r="L4575" s="1" t="s">
        <v>648</v>
      </c>
      <c r="M4575" s="241" t="s">
        <v>618</v>
      </c>
      <c r="N4575" s="28" t="s">
        <v>1654</v>
      </c>
    </row>
    <row r="4576" spans="1:14">
      <c r="A4576" s="1" t="s">
        <v>760</v>
      </c>
      <c r="B4576" s="1" t="s">
        <v>1552</v>
      </c>
      <c r="C4576" s="230">
        <v>45958.291666666664</v>
      </c>
      <c r="D4576" s="230">
        <v>45958.291666666664</v>
      </c>
      <c r="E4576" s="230">
        <v>45958.333333333336</v>
      </c>
      <c r="F4576" s="300">
        <f t="shared" si="91"/>
        <v>4.1666666671517305E-2</v>
      </c>
      <c r="G4576" s="1" t="s">
        <v>637</v>
      </c>
      <c r="H4576" s="225" t="s">
        <v>644</v>
      </c>
      <c r="I4576" s="1" t="s">
        <v>645</v>
      </c>
      <c r="J4576" s="1" t="s">
        <v>646</v>
      </c>
      <c r="K4576" s="1" t="s">
        <v>1120</v>
      </c>
      <c r="L4576" s="1" t="s">
        <v>648</v>
      </c>
      <c r="M4576" s="241" t="s">
        <v>618</v>
      </c>
      <c r="N4576" s="28" t="s">
        <v>1654</v>
      </c>
    </row>
    <row r="4577" spans="1:14">
      <c r="A4577" s="1" t="s">
        <v>760</v>
      </c>
      <c r="B4577" s="1" t="s">
        <v>1655</v>
      </c>
      <c r="C4577" s="230">
        <v>45958.291666666664</v>
      </c>
      <c r="D4577" s="230">
        <v>45958.291666666664</v>
      </c>
      <c r="E4577" s="230">
        <v>45958.333333333336</v>
      </c>
      <c r="F4577" s="300">
        <f t="shared" si="91"/>
        <v>4.1666666671517305E-2</v>
      </c>
      <c r="G4577" s="1" t="s">
        <v>637</v>
      </c>
      <c r="H4577" s="225" t="s">
        <v>644</v>
      </c>
      <c r="I4577" s="1" t="s">
        <v>645</v>
      </c>
      <c r="J4577" s="1" t="s">
        <v>646</v>
      </c>
      <c r="K4577" s="1" t="s">
        <v>1120</v>
      </c>
      <c r="L4577" s="1" t="s">
        <v>648</v>
      </c>
      <c r="M4577" s="241" t="s">
        <v>618</v>
      </c>
      <c r="N4577" s="28" t="s">
        <v>1654</v>
      </c>
    </row>
    <row r="4578" spans="1:14">
      <c r="A4578" s="1" t="s">
        <v>760</v>
      </c>
      <c r="B4578" s="1" t="s">
        <v>1656</v>
      </c>
      <c r="C4578" s="230">
        <v>45958.291666666664</v>
      </c>
      <c r="D4578" s="230">
        <v>45958.291666666664</v>
      </c>
      <c r="E4578" s="230">
        <v>45958.333333333336</v>
      </c>
      <c r="F4578" s="300">
        <f t="shared" si="91"/>
        <v>4.1666666671517305E-2</v>
      </c>
      <c r="G4578" s="1" t="s">
        <v>637</v>
      </c>
      <c r="H4578" s="225" t="s">
        <v>644</v>
      </c>
      <c r="I4578" s="1" t="s">
        <v>645</v>
      </c>
      <c r="J4578" s="1" t="s">
        <v>646</v>
      </c>
      <c r="K4578" s="1" t="s">
        <v>1120</v>
      </c>
      <c r="L4578" s="1" t="s">
        <v>648</v>
      </c>
      <c r="M4578" s="241" t="s">
        <v>618</v>
      </c>
      <c r="N4578" s="28" t="s">
        <v>1654</v>
      </c>
    </row>
    <row r="4579" spans="1:14">
      <c r="A4579" s="1" t="s">
        <v>760</v>
      </c>
      <c r="B4579" s="1" t="s">
        <v>1657</v>
      </c>
      <c r="C4579" s="230">
        <v>45958.291666666664</v>
      </c>
      <c r="D4579" s="230">
        <v>45958.291666666664</v>
      </c>
      <c r="E4579" s="230">
        <v>45958.333333333336</v>
      </c>
      <c r="F4579" s="300">
        <f t="shared" si="91"/>
        <v>4.1666666671517305E-2</v>
      </c>
      <c r="G4579" s="1" t="s">
        <v>637</v>
      </c>
      <c r="H4579" s="225" t="s">
        <v>644</v>
      </c>
      <c r="I4579" s="1" t="s">
        <v>645</v>
      </c>
      <c r="J4579" s="1" t="s">
        <v>646</v>
      </c>
      <c r="K4579" s="1" t="s">
        <v>1120</v>
      </c>
      <c r="L4579" s="1" t="s">
        <v>648</v>
      </c>
      <c r="M4579" s="241" t="s">
        <v>618</v>
      </c>
      <c r="N4579" s="28" t="s">
        <v>1654</v>
      </c>
    </row>
    <row r="4580" spans="1:14">
      <c r="A4580" s="1" t="s">
        <v>664</v>
      </c>
      <c r="B4580" s="1" t="s">
        <v>621</v>
      </c>
      <c r="C4580" s="230">
        <v>45958.291666666664</v>
      </c>
      <c r="D4580" s="230">
        <v>45958.291666666664</v>
      </c>
      <c r="E4580" s="230">
        <v>45958.361111111109</v>
      </c>
      <c r="F4580" s="300">
        <f t="shared" si="91"/>
        <v>6.9444444445252884E-2</v>
      </c>
      <c r="G4580" s="1" t="s">
        <v>637</v>
      </c>
      <c r="H4580" s="225" t="s">
        <v>644</v>
      </c>
      <c r="I4580" s="1" t="s">
        <v>645</v>
      </c>
      <c r="J4580" s="1" t="s">
        <v>646</v>
      </c>
      <c r="K4580" s="1" t="s">
        <v>1120</v>
      </c>
      <c r="L4580" s="1" t="s">
        <v>648</v>
      </c>
      <c r="M4580" s="241" t="s">
        <v>618</v>
      </c>
      <c r="N4580" s="28" t="s">
        <v>1658</v>
      </c>
    </row>
    <row r="4581" spans="1:14">
      <c r="A4581" s="1" t="s">
        <v>664</v>
      </c>
      <c r="B4581" s="1" t="s">
        <v>620</v>
      </c>
      <c r="C4581" s="230">
        <v>45958.291666666664</v>
      </c>
      <c r="D4581" s="230">
        <v>45958.291666666664</v>
      </c>
      <c r="E4581" s="230">
        <v>45958.361111111109</v>
      </c>
      <c r="F4581" s="300">
        <f t="shared" si="91"/>
        <v>6.9444444445252884E-2</v>
      </c>
      <c r="G4581" s="1" t="s">
        <v>637</v>
      </c>
      <c r="H4581" s="225" t="s">
        <v>644</v>
      </c>
      <c r="I4581" s="1" t="s">
        <v>645</v>
      </c>
      <c r="J4581" s="1" t="s">
        <v>646</v>
      </c>
      <c r="K4581" s="1" t="s">
        <v>1120</v>
      </c>
      <c r="L4581" s="1" t="s">
        <v>648</v>
      </c>
      <c r="M4581" s="241" t="s">
        <v>618</v>
      </c>
      <c r="N4581" s="28" t="s">
        <v>1658</v>
      </c>
    </row>
    <row r="4582" spans="1:14">
      <c r="A4582" s="1" t="s">
        <v>664</v>
      </c>
      <c r="B4582" s="1" t="s">
        <v>666</v>
      </c>
      <c r="C4582" s="230">
        <v>45958.291666666664</v>
      </c>
      <c r="D4582" s="230">
        <v>45958.291666666664</v>
      </c>
      <c r="E4582" s="230">
        <v>45958.361111111109</v>
      </c>
      <c r="F4582" s="300">
        <f t="shared" si="91"/>
        <v>6.9444444445252884E-2</v>
      </c>
      <c r="G4582" s="1" t="s">
        <v>637</v>
      </c>
      <c r="H4582" s="225" t="s">
        <v>644</v>
      </c>
      <c r="I4582" s="1" t="s">
        <v>645</v>
      </c>
      <c r="J4582" s="1" t="s">
        <v>646</v>
      </c>
      <c r="K4582" s="1" t="s">
        <v>1120</v>
      </c>
      <c r="L4582" s="1" t="s">
        <v>648</v>
      </c>
      <c r="M4582" s="241" t="s">
        <v>618</v>
      </c>
      <c r="N4582" s="28" t="s">
        <v>1658</v>
      </c>
    </row>
    <row r="4583" spans="1:14">
      <c r="A4583" s="1" t="s">
        <v>664</v>
      </c>
      <c r="B4583" s="1" t="s">
        <v>667</v>
      </c>
      <c r="C4583" s="230">
        <v>45958.291666666664</v>
      </c>
      <c r="D4583" s="230">
        <v>45958.291666666664</v>
      </c>
      <c r="E4583" s="230">
        <v>45958.361111111109</v>
      </c>
      <c r="F4583" s="300">
        <f t="shared" si="91"/>
        <v>6.9444444445252884E-2</v>
      </c>
      <c r="G4583" s="1" t="s">
        <v>637</v>
      </c>
      <c r="H4583" s="225" t="s">
        <v>644</v>
      </c>
      <c r="I4583" s="1" t="s">
        <v>645</v>
      </c>
      <c r="J4583" s="1" t="s">
        <v>646</v>
      </c>
      <c r="K4583" s="1" t="s">
        <v>1120</v>
      </c>
      <c r="L4583" s="1" t="s">
        <v>648</v>
      </c>
      <c r="M4583" s="241" t="s">
        <v>618</v>
      </c>
      <c r="N4583" s="28" t="s">
        <v>1658</v>
      </c>
    </row>
    <row r="4584" spans="1:14">
      <c r="A4584" s="1" t="s">
        <v>664</v>
      </c>
      <c r="B4584" s="1" t="s">
        <v>636</v>
      </c>
      <c r="C4584" s="230">
        <v>45958.291666666664</v>
      </c>
      <c r="D4584" s="230">
        <v>45958.291666666664</v>
      </c>
      <c r="E4584" s="230">
        <v>45958.361111111109</v>
      </c>
      <c r="F4584" s="300">
        <f t="shared" si="91"/>
        <v>6.9444444445252884E-2</v>
      </c>
      <c r="G4584" s="1" t="s">
        <v>637</v>
      </c>
      <c r="H4584" s="225" t="s">
        <v>644</v>
      </c>
      <c r="I4584" s="1" t="s">
        <v>645</v>
      </c>
      <c r="J4584" s="1" t="s">
        <v>646</v>
      </c>
      <c r="K4584" s="1" t="s">
        <v>1120</v>
      </c>
      <c r="L4584" s="1" t="s">
        <v>648</v>
      </c>
      <c r="M4584" s="241" t="s">
        <v>618</v>
      </c>
      <c r="N4584" s="28" t="s">
        <v>1658</v>
      </c>
    </row>
    <row r="4585" spans="1:14">
      <c r="A4585" s="225" t="s">
        <v>698</v>
      </c>
      <c r="B4585" s="123" t="s">
        <v>621</v>
      </c>
      <c r="C4585" s="230">
        <v>45957.541666666664</v>
      </c>
      <c r="D4585" s="230">
        <v>45957.541666666664</v>
      </c>
      <c r="E4585" s="230">
        <v>45958.548611111109</v>
      </c>
      <c r="F4585" s="300">
        <f t="shared" si="91"/>
        <v>1.0069444444452529</v>
      </c>
      <c r="G4585" s="1" t="s">
        <v>708</v>
      </c>
      <c r="I4585" s="1" t="s">
        <v>598</v>
      </c>
      <c r="J4585" s="1" t="s">
        <v>598</v>
      </c>
      <c r="K4585" s="1" t="s">
        <v>1643</v>
      </c>
      <c r="L4585" s="1" t="s">
        <v>627</v>
      </c>
      <c r="M4585" s="28" t="s">
        <v>710</v>
      </c>
      <c r="N4585" s="28" t="s">
        <v>1270</v>
      </c>
    </row>
    <row r="4586" spans="1:14">
      <c r="A4586" s="225" t="s">
        <v>698</v>
      </c>
      <c r="B4586" s="123" t="s">
        <v>620</v>
      </c>
      <c r="C4586" s="230">
        <v>45957.541666666664</v>
      </c>
      <c r="D4586" s="230">
        <v>45957.541666666664</v>
      </c>
      <c r="E4586" s="230">
        <v>45958.548611111109</v>
      </c>
      <c r="F4586" s="300">
        <f t="shared" ref="F4586:F4652" si="92">E4586-D4586</f>
        <v>1.0069444444452529</v>
      </c>
      <c r="G4586" s="1" t="s">
        <v>708</v>
      </c>
      <c r="I4586" s="1" t="s">
        <v>598</v>
      </c>
      <c r="J4586" s="1" t="s">
        <v>598</v>
      </c>
      <c r="K4586" s="1" t="s">
        <v>1643</v>
      </c>
      <c r="L4586" s="1" t="s">
        <v>627</v>
      </c>
      <c r="M4586" s="28" t="s">
        <v>710</v>
      </c>
      <c r="N4586" s="28" t="s">
        <v>1270</v>
      </c>
    </row>
    <row r="4587" spans="1:14">
      <c r="A4587" s="1" t="s">
        <v>698</v>
      </c>
      <c r="B4587" s="1" t="s">
        <v>666</v>
      </c>
      <c r="C4587" s="230">
        <v>45957.541666666664</v>
      </c>
      <c r="D4587" s="230">
        <v>45957.541666666664</v>
      </c>
      <c r="E4587" s="230">
        <v>45958.548611111109</v>
      </c>
      <c r="F4587" s="300">
        <f t="shared" si="92"/>
        <v>1.0069444444452529</v>
      </c>
      <c r="G4587" s="1" t="s">
        <v>708</v>
      </c>
      <c r="I4587" s="1" t="s">
        <v>598</v>
      </c>
      <c r="J4587" s="1" t="s">
        <v>598</v>
      </c>
      <c r="K4587" s="1" t="s">
        <v>1643</v>
      </c>
      <c r="L4587" s="1" t="s">
        <v>627</v>
      </c>
      <c r="M4587" s="28" t="s">
        <v>710</v>
      </c>
      <c r="N4587" s="28" t="s">
        <v>1270</v>
      </c>
    </row>
    <row r="4588" spans="1:14">
      <c r="A4588" s="1" t="s">
        <v>698</v>
      </c>
      <c r="B4588" s="1" t="s">
        <v>667</v>
      </c>
      <c r="C4588" s="230">
        <v>45957.541666666664</v>
      </c>
      <c r="D4588" s="230">
        <v>45957.541666666664</v>
      </c>
      <c r="E4588" s="230">
        <v>45958.548611111109</v>
      </c>
      <c r="F4588" s="300">
        <f t="shared" si="92"/>
        <v>1.0069444444452529</v>
      </c>
      <c r="G4588" s="1" t="s">
        <v>708</v>
      </c>
      <c r="I4588" s="1" t="s">
        <v>598</v>
      </c>
      <c r="J4588" s="1" t="s">
        <v>598</v>
      </c>
      <c r="K4588" s="1" t="s">
        <v>1643</v>
      </c>
      <c r="L4588" s="1" t="s">
        <v>627</v>
      </c>
      <c r="M4588" s="28" t="s">
        <v>710</v>
      </c>
      <c r="N4588" s="28" t="s">
        <v>1270</v>
      </c>
    </row>
    <row r="4589" spans="1:14">
      <c r="A4589" s="1" t="s">
        <v>698</v>
      </c>
      <c r="B4589" s="1" t="s">
        <v>636</v>
      </c>
      <c r="C4589" s="230">
        <v>45957.541666666664</v>
      </c>
      <c r="D4589" s="230">
        <v>45957.541666666664</v>
      </c>
      <c r="E4589" s="230">
        <v>45958.548611111109</v>
      </c>
      <c r="F4589" s="300">
        <f t="shared" si="92"/>
        <v>1.0069444444452529</v>
      </c>
      <c r="G4589" s="1" t="s">
        <v>708</v>
      </c>
      <c r="I4589" s="1" t="s">
        <v>598</v>
      </c>
      <c r="J4589" s="1" t="s">
        <v>598</v>
      </c>
      <c r="K4589" s="1" t="s">
        <v>1643</v>
      </c>
      <c r="L4589" s="1" t="s">
        <v>627</v>
      </c>
      <c r="M4589" s="28" t="s">
        <v>710</v>
      </c>
      <c r="N4589" s="28" t="s">
        <v>1270</v>
      </c>
    </row>
    <row r="4590" spans="1:14">
      <c r="A4590" s="1" t="s">
        <v>664</v>
      </c>
      <c r="B4590" s="1" t="s">
        <v>621</v>
      </c>
      <c r="C4590" s="230">
        <v>45957.5625</v>
      </c>
      <c r="D4590" s="230">
        <v>45957.5625</v>
      </c>
      <c r="E4590" s="230">
        <v>45958.654861111114</v>
      </c>
      <c r="F4590" s="300">
        <f t="shared" si="92"/>
        <v>1.0923611111138598</v>
      </c>
      <c r="G4590" s="1" t="s">
        <v>708</v>
      </c>
      <c r="I4590" s="1" t="s">
        <v>598</v>
      </c>
      <c r="J4590" s="1" t="s">
        <v>598</v>
      </c>
      <c r="K4590" s="1" t="s">
        <v>1643</v>
      </c>
      <c r="L4590" s="1" t="s">
        <v>627</v>
      </c>
      <c r="M4590" s="28" t="s">
        <v>710</v>
      </c>
      <c r="N4590" s="28" t="s">
        <v>1270</v>
      </c>
    </row>
    <row r="4591" spans="1:14">
      <c r="A4591" s="1" t="s">
        <v>664</v>
      </c>
      <c r="B4591" s="1" t="s">
        <v>620</v>
      </c>
      <c r="C4591" s="230">
        <v>45957.5625</v>
      </c>
      <c r="D4591" s="230">
        <v>45957.5625</v>
      </c>
      <c r="E4591" s="230">
        <v>45958.654861111114</v>
      </c>
      <c r="F4591" s="300">
        <f t="shared" si="92"/>
        <v>1.0923611111138598</v>
      </c>
      <c r="G4591" s="1" t="s">
        <v>708</v>
      </c>
      <c r="I4591" s="1" t="s">
        <v>598</v>
      </c>
      <c r="J4591" s="1" t="s">
        <v>598</v>
      </c>
      <c r="K4591" s="1" t="s">
        <v>1643</v>
      </c>
      <c r="L4591" s="1" t="s">
        <v>627</v>
      </c>
      <c r="M4591" s="28" t="s">
        <v>710</v>
      </c>
      <c r="N4591" s="28" t="s">
        <v>1270</v>
      </c>
    </row>
    <row r="4592" spans="1:14">
      <c r="A4592" s="1" t="s">
        <v>664</v>
      </c>
      <c r="B4592" s="1" t="s">
        <v>666</v>
      </c>
      <c r="C4592" s="230">
        <v>45957.5625</v>
      </c>
      <c r="D4592" s="230">
        <v>45957.5625</v>
      </c>
      <c r="E4592" s="230">
        <v>45958.654861111114</v>
      </c>
      <c r="F4592" s="300">
        <f t="shared" si="92"/>
        <v>1.0923611111138598</v>
      </c>
      <c r="G4592" s="1" t="s">
        <v>708</v>
      </c>
      <c r="I4592" s="1" t="s">
        <v>598</v>
      </c>
      <c r="J4592" s="1" t="s">
        <v>598</v>
      </c>
      <c r="K4592" s="1" t="s">
        <v>1643</v>
      </c>
      <c r="L4592" s="1" t="s">
        <v>627</v>
      </c>
      <c r="M4592" s="28" t="s">
        <v>710</v>
      </c>
      <c r="N4592" s="28" t="s">
        <v>1270</v>
      </c>
    </row>
    <row r="4593" spans="1:14">
      <c r="A4593" s="1" t="s">
        <v>664</v>
      </c>
      <c r="B4593" s="1" t="s">
        <v>667</v>
      </c>
      <c r="C4593" s="230">
        <v>45957.5625</v>
      </c>
      <c r="D4593" s="230">
        <v>45957.5625</v>
      </c>
      <c r="E4593" s="230">
        <v>45958.654861111114</v>
      </c>
      <c r="F4593" s="300">
        <f t="shared" si="92"/>
        <v>1.0923611111138598</v>
      </c>
      <c r="G4593" s="1" t="s">
        <v>708</v>
      </c>
      <c r="I4593" s="1" t="s">
        <v>598</v>
      </c>
      <c r="J4593" s="1" t="s">
        <v>598</v>
      </c>
      <c r="K4593" s="1" t="s">
        <v>1643</v>
      </c>
      <c r="L4593" s="1" t="s">
        <v>627</v>
      </c>
      <c r="M4593" s="28" t="s">
        <v>710</v>
      </c>
      <c r="N4593" s="28" t="s">
        <v>1270</v>
      </c>
    </row>
    <row r="4594" spans="1:14">
      <c r="A4594" s="1" t="s">
        <v>664</v>
      </c>
      <c r="B4594" s="1" t="s">
        <v>636</v>
      </c>
      <c r="C4594" s="230">
        <v>45957.5625</v>
      </c>
      <c r="D4594" s="230">
        <v>45957.5625</v>
      </c>
      <c r="E4594" s="230">
        <v>45958.654861111114</v>
      </c>
      <c r="F4594" s="300">
        <f t="shared" si="92"/>
        <v>1.0923611111138598</v>
      </c>
      <c r="G4594" s="1" t="s">
        <v>708</v>
      </c>
      <c r="I4594" s="1" t="s">
        <v>598</v>
      </c>
      <c r="J4594" s="1" t="s">
        <v>598</v>
      </c>
      <c r="K4594" s="1" t="s">
        <v>1643</v>
      </c>
      <c r="L4594" s="1" t="s">
        <v>627</v>
      </c>
      <c r="M4594" s="28" t="s">
        <v>710</v>
      </c>
      <c r="N4594" s="28" t="s">
        <v>1270</v>
      </c>
    </row>
    <row r="4595" spans="1:14">
      <c r="A4595" s="1" t="s">
        <v>1411</v>
      </c>
      <c r="B4595" s="1" t="s">
        <v>658</v>
      </c>
      <c r="C4595" s="230">
        <v>45958.57708333333</v>
      </c>
      <c r="D4595" s="230">
        <v>45958.57708333333</v>
      </c>
      <c r="E4595" s="230">
        <v>45958.60833333333</v>
      </c>
      <c r="F4595" s="300">
        <f t="shared" ref="F4595:F4597" si="93">E4595-D4595</f>
        <v>3.125E-2</v>
      </c>
      <c r="G4595" s="1" t="s">
        <v>613</v>
      </c>
      <c r="I4595" s="1" t="s">
        <v>614</v>
      </c>
      <c r="J4595" s="1" t="s">
        <v>615</v>
      </c>
      <c r="K4595" s="1" t="s">
        <v>1652</v>
      </c>
      <c r="L4595" s="1" t="s">
        <v>655</v>
      </c>
      <c r="M4595" s="28" t="s">
        <v>656</v>
      </c>
      <c r="N4595" s="28" t="s">
        <v>1342</v>
      </c>
    </row>
    <row r="4596" spans="1:14">
      <c r="A4596" s="1" t="s">
        <v>1411</v>
      </c>
      <c r="B4596" s="1" t="s">
        <v>651</v>
      </c>
      <c r="C4596" s="230">
        <v>45958.57708333333</v>
      </c>
      <c r="D4596" s="230">
        <v>45958.57708333333</v>
      </c>
      <c r="E4596" s="230">
        <v>45958.60833333333</v>
      </c>
      <c r="F4596" s="300">
        <f t="shared" si="93"/>
        <v>3.125E-2</v>
      </c>
      <c r="G4596" s="1" t="s">
        <v>613</v>
      </c>
      <c r="I4596" s="1" t="s">
        <v>614</v>
      </c>
      <c r="J4596" s="1" t="s">
        <v>615</v>
      </c>
      <c r="K4596" s="1" t="s">
        <v>1652</v>
      </c>
      <c r="L4596" s="1" t="s">
        <v>655</v>
      </c>
      <c r="M4596" s="28" t="s">
        <v>656</v>
      </c>
      <c r="N4596" s="28" t="s">
        <v>1342</v>
      </c>
    </row>
    <row r="4597" spans="1:14">
      <c r="A4597" s="1" t="s">
        <v>1411</v>
      </c>
      <c r="B4597" s="1" t="s">
        <v>659</v>
      </c>
      <c r="C4597" s="230">
        <v>45958.57708333333</v>
      </c>
      <c r="D4597" s="230">
        <v>45958.57708333333</v>
      </c>
      <c r="E4597" s="230">
        <v>45958.60833333333</v>
      </c>
      <c r="F4597" s="300">
        <f t="shared" si="93"/>
        <v>3.125E-2</v>
      </c>
      <c r="G4597" s="1" t="s">
        <v>613</v>
      </c>
      <c r="I4597" s="1" t="s">
        <v>614</v>
      </c>
      <c r="J4597" s="1" t="s">
        <v>615</v>
      </c>
      <c r="K4597" s="1" t="s">
        <v>1652</v>
      </c>
      <c r="L4597" s="1" t="s">
        <v>655</v>
      </c>
      <c r="M4597" s="28" t="s">
        <v>656</v>
      </c>
      <c r="N4597" s="28" t="s">
        <v>1342</v>
      </c>
    </row>
    <row r="4598" spans="1:14">
      <c r="A4598" s="1" t="s">
        <v>1411</v>
      </c>
      <c r="B4598" s="1" t="s">
        <v>622</v>
      </c>
      <c r="C4598" s="230">
        <v>45958.57708333333</v>
      </c>
      <c r="D4598" s="230">
        <v>45958.57708333333</v>
      </c>
      <c r="E4598" s="230">
        <v>45958.60833333333</v>
      </c>
      <c r="F4598" s="300">
        <f t="shared" si="92"/>
        <v>3.125E-2</v>
      </c>
      <c r="G4598" s="1" t="s">
        <v>613</v>
      </c>
      <c r="I4598" s="1" t="s">
        <v>614</v>
      </c>
      <c r="J4598" s="1" t="s">
        <v>615</v>
      </c>
      <c r="K4598" s="1" t="s">
        <v>1652</v>
      </c>
      <c r="L4598" s="1" t="s">
        <v>655</v>
      </c>
      <c r="M4598" s="28" t="s">
        <v>656</v>
      </c>
      <c r="N4598" s="28" t="s">
        <v>1342</v>
      </c>
    </row>
    <row r="4599" spans="1:14">
      <c r="A4599" s="1" t="s">
        <v>1412</v>
      </c>
      <c r="B4599" s="1" t="s">
        <v>659</v>
      </c>
      <c r="C4599" s="230">
        <v>45958.57708333333</v>
      </c>
      <c r="D4599" s="230">
        <v>45958.57708333333</v>
      </c>
      <c r="E4599" s="230">
        <v>45958.60833333333</v>
      </c>
      <c r="F4599" s="300">
        <f t="shared" si="92"/>
        <v>3.125E-2</v>
      </c>
      <c r="G4599" s="1" t="s">
        <v>613</v>
      </c>
      <c r="I4599" s="1" t="s">
        <v>614</v>
      </c>
      <c r="J4599" s="1" t="s">
        <v>615</v>
      </c>
      <c r="K4599" s="1" t="s">
        <v>1652</v>
      </c>
      <c r="L4599" s="1" t="s">
        <v>655</v>
      </c>
      <c r="M4599" s="28" t="s">
        <v>656</v>
      </c>
      <c r="N4599" s="28" t="s">
        <v>1342</v>
      </c>
    </row>
    <row r="4600" spans="1:14">
      <c r="A4600" s="1" t="s">
        <v>1412</v>
      </c>
      <c r="B4600" s="1" t="s">
        <v>658</v>
      </c>
      <c r="C4600" s="230">
        <v>45958.57708333333</v>
      </c>
      <c r="D4600" s="230">
        <v>45958.57708333333</v>
      </c>
      <c r="E4600" s="230">
        <v>45958.60833333333</v>
      </c>
      <c r="F4600" s="300">
        <f t="shared" si="92"/>
        <v>3.125E-2</v>
      </c>
      <c r="G4600" s="1" t="s">
        <v>613</v>
      </c>
      <c r="I4600" s="1" t="s">
        <v>614</v>
      </c>
      <c r="J4600" s="1" t="s">
        <v>615</v>
      </c>
      <c r="K4600" s="1" t="s">
        <v>1652</v>
      </c>
      <c r="L4600" s="1" t="s">
        <v>655</v>
      </c>
      <c r="M4600" s="28" t="s">
        <v>656</v>
      </c>
      <c r="N4600" s="28" t="s">
        <v>1342</v>
      </c>
    </row>
    <row r="4601" spans="1:14">
      <c r="A4601" s="1" t="s">
        <v>1412</v>
      </c>
      <c r="B4601" s="1" t="s">
        <v>622</v>
      </c>
      <c r="C4601" s="230">
        <v>45958.57708333333</v>
      </c>
      <c r="D4601" s="230">
        <v>45958.57708333333</v>
      </c>
      <c r="E4601" s="230">
        <v>45958.60833333333</v>
      </c>
      <c r="F4601" s="300">
        <f t="shared" si="92"/>
        <v>3.125E-2</v>
      </c>
      <c r="G4601" s="1" t="s">
        <v>613</v>
      </c>
      <c r="I4601" s="1" t="s">
        <v>614</v>
      </c>
      <c r="J4601" s="1" t="s">
        <v>615</v>
      </c>
      <c r="K4601" s="1" t="s">
        <v>1652</v>
      </c>
      <c r="L4601" s="1" t="s">
        <v>655</v>
      </c>
      <c r="M4601" s="28" t="s">
        <v>656</v>
      </c>
      <c r="N4601" s="28" t="s">
        <v>1342</v>
      </c>
    </row>
    <row r="4602" spans="1:14">
      <c r="A4602" s="1" t="s">
        <v>1412</v>
      </c>
      <c r="B4602" s="1" t="s">
        <v>651</v>
      </c>
      <c r="C4602" s="230">
        <v>45958.57708333333</v>
      </c>
      <c r="D4602" s="230">
        <v>45958.57708333333</v>
      </c>
      <c r="E4602" s="230">
        <v>45958.60833333333</v>
      </c>
      <c r="F4602" s="300">
        <f t="shared" si="92"/>
        <v>3.125E-2</v>
      </c>
      <c r="G4602" s="1" t="s">
        <v>613</v>
      </c>
      <c r="I4602" s="1" t="s">
        <v>614</v>
      </c>
      <c r="J4602" s="1" t="s">
        <v>615</v>
      </c>
      <c r="K4602" s="1" t="s">
        <v>1652</v>
      </c>
      <c r="L4602" s="1" t="s">
        <v>655</v>
      </c>
      <c r="M4602" s="28" t="s">
        <v>656</v>
      </c>
      <c r="N4602" s="28" t="s">
        <v>1342</v>
      </c>
    </row>
    <row r="4603" spans="1:14">
      <c r="A4603" s="102" t="s">
        <v>729</v>
      </c>
      <c r="B4603" s="1" t="s">
        <v>1384</v>
      </c>
      <c r="C4603" s="230">
        <v>45959.568055555559</v>
      </c>
      <c r="D4603" s="230">
        <v>45959.568055555559</v>
      </c>
      <c r="E4603" s="230">
        <v>45960.304166666669</v>
      </c>
      <c r="F4603" s="300">
        <f t="shared" si="92"/>
        <v>0.73611111110949423</v>
      </c>
      <c r="G4603" s="1" t="s">
        <v>613</v>
      </c>
      <c r="I4603" s="1" t="s">
        <v>614</v>
      </c>
      <c r="J4603" s="1" t="s">
        <v>615</v>
      </c>
      <c r="K4603" s="1" t="s">
        <v>1597</v>
      </c>
      <c r="L4603" s="1" t="s">
        <v>655</v>
      </c>
      <c r="M4603" s="28" t="s">
        <v>656</v>
      </c>
      <c r="N4603" s="28" t="s">
        <v>1598</v>
      </c>
    </row>
    <row r="4604" spans="1:14">
      <c r="A4604" s="102" t="s">
        <v>729</v>
      </c>
      <c r="B4604" s="1" t="s">
        <v>1387</v>
      </c>
      <c r="C4604" s="230">
        <v>45959.568055555559</v>
      </c>
      <c r="D4604" s="230">
        <v>45959.568055555559</v>
      </c>
      <c r="E4604" s="230">
        <v>45960.304166666669</v>
      </c>
      <c r="F4604" s="300">
        <f t="shared" si="92"/>
        <v>0.73611111110949423</v>
      </c>
      <c r="G4604" s="1" t="s">
        <v>613</v>
      </c>
      <c r="I4604" s="1" t="s">
        <v>614</v>
      </c>
      <c r="J4604" s="1" t="s">
        <v>615</v>
      </c>
      <c r="K4604" s="1" t="s">
        <v>1597</v>
      </c>
      <c r="L4604" s="1" t="s">
        <v>655</v>
      </c>
      <c r="M4604" s="28" t="s">
        <v>656</v>
      </c>
      <c r="N4604" s="28" t="s">
        <v>1598</v>
      </c>
    </row>
    <row r="4605" spans="1:14">
      <c r="A4605" s="102" t="s">
        <v>729</v>
      </c>
      <c r="B4605" s="1" t="s">
        <v>1388</v>
      </c>
      <c r="C4605" s="230">
        <v>45959.568055555559</v>
      </c>
      <c r="D4605" s="230">
        <v>45959.568055555559</v>
      </c>
      <c r="E4605" s="230">
        <v>45960.304166666669</v>
      </c>
      <c r="F4605" s="300">
        <f t="shared" si="92"/>
        <v>0.73611111110949423</v>
      </c>
      <c r="G4605" s="1" t="s">
        <v>613</v>
      </c>
      <c r="I4605" s="1" t="s">
        <v>614</v>
      </c>
      <c r="J4605" s="1" t="s">
        <v>615</v>
      </c>
      <c r="K4605" s="1" t="s">
        <v>1597</v>
      </c>
      <c r="L4605" s="1" t="s">
        <v>655</v>
      </c>
      <c r="M4605" s="28" t="s">
        <v>656</v>
      </c>
      <c r="N4605" s="28" t="s">
        <v>1598</v>
      </c>
    </row>
    <row r="4606" spans="1:14">
      <c r="A4606" s="102" t="s">
        <v>729</v>
      </c>
      <c r="B4606" s="1" t="s">
        <v>1389</v>
      </c>
      <c r="C4606" s="230">
        <v>45959.568055555559</v>
      </c>
      <c r="D4606" s="230">
        <v>45959.568055555559</v>
      </c>
      <c r="E4606" s="230">
        <v>45960.304166666669</v>
      </c>
      <c r="F4606" s="300">
        <f t="shared" si="92"/>
        <v>0.73611111110949423</v>
      </c>
      <c r="G4606" s="1" t="s">
        <v>613</v>
      </c>
      <c r="I4606" s="1" t="s">
        <v>614</v>
      </c>
      <c r="J4606" s="1" t="s">
        <v>615</v>
      </c>
      <c r="K4606" s="1" t="s">
        <v>1597</v>
      </c>
      <c r="L4606" s="1" t="s">
        <v>655</v>
      </c>
      <c r="M4606" s="28" t="s">
        <v>656</v>
      </c>
      <c r="N4606" s="28" t="s">
        <v>1598</v>
      </c>
    </row>
    <row r="4607" spans="1:14">
      <c r="A4607" s="102" t="s">
        <v>729</v>
      </c>
      <c r="B4607" s="1" t="s">
        <v>1390</v>
      </c>
      <c r="C4607" s="230">
        <v>45959.568055555559</v>
      </c>
      <c r="D4607" s="230">
        <v>45959.568055555559</v>
      </c>
      <c r="E4607" s="230">
        <v>45960.304166666669</v>
      </c>
      <c r="F4607" s="300">
        <f t="shared" si="92"/>
        <v>0.73611111110949423</v>
      </c>
      <c r="G4607" s="1" t="s">
        <v>613</v>
      </c>
      <c r="I4607" s="1" t="s">
        <v>614</v>
      </c>
      <c r="J4607" s="1" t="s">
        <v>615</v>
      </c>
      <c r="K4607" s="1" t="s">
        <v>1597</v>
      </c>
      <c r="L4607" s="1" t="s">
        <v>655</v>
      </c>
      <c r="M4607" s="28" t="s">
        <v>656</v>
      </c>
      <c r="N4607" s="28" t="s">
        <v>1598</v>
      </c>
    </row>
    <row r="4608" spans="1:14">
      <c r="A4608" s="102" t="s">
        <v>729</v>
      </c>
      <c r="B4608" s="1" t="s">
        <v>1391</v>
      </c>
      <c r="C4608" s="230">
        <v>45959.568055555559</v>
      </c>
      <c r="D4608" s="230">
        <v>45959.568055555559</v>
      </c>
      <c r="E4608" s="230">
        <v>45960.304166666669</v>
      </c>
      <c r="F4608" s="300">
        <f t="shared" si="92"/>
        <v>0.73611111110949423</v>
      </c>
      <c r="G4608" s="1" t="s">
        <v>613</v>
      </c>
      <c r="I4608" s="1" t="s">
        <v>614</v>
      </c>
      <c r="J4608" s="1" t="s">
        <v>615</v>
      </c>
      <c r="K4608" s="1" t="s">
        <v>1597</v>
      </c>
      <c r="L4608" s="1" t="s">
        <v>655</v>
      </c>
      <c r="M4608" s="28" t="s">
        <v>656</v>
      </c>
      <c r="N4608" s="28" t="s">
        <v>1598</v>
      </c>
    </row>
    <row r="4609" spans="1:14">
      <c r="A4609" s="102" t="s">
        <v>729</v>
      </c>
      <c r="B4609" s="1" t="s">
        <v>1392</v>
      </c>
      <c r="C4609" s="230">
        <v>45959.568055555559</v>
      </c>
      <c r="D4609" s="230">
        <v>45959.568055555559</v>
      </c>
      <c r="E4609" s="230">
        <v>45960.304166666669</v>
      </c>
      <c r="F4609" s="300">
        <f t="shared" si="92"/>
        <v>0.73611111110949423</v>
      </c>
      <c r="G4609" s="1" t="s">
        <v>613</v>
      </c>
      <c r="I4609" s="1" t="s">
        <v>614</v>
      </c>
      <c r="J4609" s="1" t="s">
        <v>615</v>
      </c>
      <c r="K4609" s="1" t="s">
        <v>1597</v>
      </c>
      <c r="L4609" s="1" t="s">
        <v>655</v>
      </c>
      <c r="M4609" s="28" t="s">
        <v>656</v>
      </c>
      <c r="N4609" s="28" t="s">
        <v>1598</v>
      </c>
    </row>
    <row r="4610" spans="1:14">
      <c r="A4610" s="102" t="s">
        <v>729</v>
      </c>
      <c r="B4610" s="1" t="s">
        <v>1393</v>
      </c>
      <c r="C4610" s="230">
        <v>45959.568055555559</v>
      </c>
      <c r="D4610" s="230">
        <v>45959.568055555559</v>
      </c>
      <c r="E4610" s="230">
        <v>45960.304166666669</v>
      </c>
      <c r="F4610" s="300">
        <f t="shared" si="92"/>
        <v>0.73611111110949423</v>
      </c>
      <c r="G4610" s="1" t="s">
        <v>613</v>
      </c>
      <c r="I4610" s="1" t="s">
        <v>614</v>
      </c>
      <c r="J4610" s="1" t="s">
        <v>615</v>
      </c>
      <c r="K4610" s="1" t="s">
        <v>1597</v>
      </c>
      <c r="L4610" s="1" t="s">
        <v>655</v>
      </c>
      <c r="M4610" s="28" t="s">
        <v>656</v>
      </c>
      <c r="N4610" s="28" t="s">
        <v>1598</v>
      </c>
    </row>
    <row r="4611" spans="1:14">
      <c r="A4611" s="102" t="s">
        <v>729</v>
      </c>
      <c r="B4611" s="1" t="s">
        <v>1394</v>
      </c>
      <c r="C4611" s="230">
        <v>45959.568055555559</v>
      </c>
      <c r="D4611" s="230">
        <v>45959.568055555559</v>
      </c>
      <c r="E4611" s="230">
        <v>45960.304166666669</v>
      </c>
      <c r="F4611" s="300">
        <f t="shared" si="92"/>
        <v>0.73611111110949423</v>
      </c>
      <c r="G4611" s="1" t="s">
        <v>613</v>
      </c>
      <c r="I4611" s="1" t="s">
        <v>614</v>
      </c>
      <c r="J4611" s="1" t="s">
        <v>615</v>
      </c>
      <c r="K4611" s="1" t="s">
        <v>1597</v>
      </c>
      <c r="L4611" s="1" t="s">
        <v>655</v>
      </c>
      <c r="M4611" s="28" t="s">
        <v>656</v>
      </c>
      <c r="N4611" s="28" t="s">
        <v>1598</v>
      </c>
    </row>
    <row r="4612" spans="1:14">
      <c r="A4612" s="102" t="s">
        <v>729</v>
      </c>
      <c r="B4612" s="1" t="s">
        <v>1395</v>
      </c>
      <c r="C4612" s="230">
        <v>45959.568055555559</v>
      </c>
      <c r="D4612" s="230">
        <v>45959.568055555559</v>
      </c>
      <c r="E4612" s="230">
        <v>45960.304166666669</v>
      </c>
      <c r="F4612" s="300">
        <f t="shared" si="92"/>
        <v>0.73611111110949423</v>
      </c>
      <c r="G4612" s="1" t="s">
        <v>613</v>
      </c>
      <c r="I4612" s="1" t="s">
        <v>614</v>
      </c>
      <c r="J4612" s="1" t="s">
        <v>615</v>
      </c>
      <c r="K4612" s="1" t="s">
        <v>1597</v>
      </c>
      <c r="L4612" s="1" t="s">
        <v>655</v>
      </c>
      <c r="M4612" s="28" t="s">
        <v>656</v>
      </c>
      <c r="N4612" s="28" t="s">
        <v>1598</v>
      </c>
    </row>
    <row r="4613" spans="1:14">
      <c r="A4613" s="102" t="s">
        <v>729</v>
      </c>
      <c r="B4613" s="1" t="s">
        <v>1396</v>
      </c>
      <c r="C4613" s="230">
        <v>45959.568055555559</v>
      </c>
      <c r="D4613" s="230">
        <v>45959.568055555559</v>
      </c>
      <c r="E4613" s="230">
        <v>45960.304166666669</v>
      </c>
      <c r="F4613" s="300">
        <f t="shared" si="92"/>
        <v>0.73611111110949423</v>
      </c>
      <c r="G4613" s="1" t="s">
        <v>613</v>
      </c>
      <c r="I4613" s="1" t="s">
        <v>614</v>
      </c>
      <c r="J4613" s="1" t="s">
        <v>615</v>
      </c>
      <c r="K4613" s="1" t="s">
        <v>1597</v>
      </c>
      <c r="L4613" s="1" t="s">
        <v>655</v>
      </c>
      <c r="M4613" s="28" t="s">
        <v>656</v>
      </c>
      <c r="N4613" s="28" t="s">
        <v>1598</v>
      </c>
    </row>
    <row r="4614" spans="1:14">
      <c r="A4614" s="102" t="s">
        <v>729</v>
      </c>
      <c r="B4614" s="1" t="s">
        <v>1397</v>
      </c>
      <c r="C4614" s="230">
        <v>45959.568055555559</v>
      </c>
      <c r="D4614" s="230">
        <v>45959.568055555559</v>
      </c>
      <c r="E4614" s="230">
        <v>45960.304166666669</v>
      </c>
      <c r="F4614" s="300">
        <f t="shared" si="92"/>
        <v>0.73611111110949423</v>
      </c>
      <c r="G4614" s="1" t="s">
        <v>613</v>
      </c>
      <c r="I4614" s="1" t="s">
        <v>614</v>
      </c>
      <c r="J4614" s="1" t="s">
        <v>615</v>
      </c>
      <c r="K4614" s="1" t="s">
        <v>1597</v>
      </c>
      <c r="L4614" s="1" t="s">
        <v>655</v>
      </c>
      <c r="M4614" s="28" t="s">
        <v>656</v>
      </c>
      <c r="N4614" s="28" t="s">
        <v>1598</v>
      </c>
    </row>
    <row r="4615" spans="1:14">
      <c r="A4615" s="102" t="s">
        <v>729</v>
      </c>
      <c r="B4615" s="1" t="s">
        <v>1398</v>
      </c>
      <c r="C4615" s="230">
        <v>45959.568055555559</v>
      </c>
      <c r="D4615" s="230">
        <v>45959.568055555559</v>
      </c>
      <c r="E4615" s="230">
        <v>45960.304166666669</v>
      </c>
      <c r="F4615" s="300">
        <f t="shared" si="92"/>
        <v>0.73611111110949423</v>
      </c>
      <c r="G4615" s="1" t="s">
        <v>613</v>
      </c>
      <c r="I4615" s="1" t="s">
        <v>614</v>
      </c>
      <c r="J4615" s="1" t="s">
        <v>615</v>
      </c>
      <c r="K4615" s="1" t="s">
        <v>1597</v>
      </c>
      <c r="L4615" s="1" t="s">
        <v>655</v>
      </c>
      <c r="M4615" s="28" t="s">
        <v>656</v>
      </c>
      <c r="N4615" s="28" t="s">
        <v>1598</v>
      </c>
    </row>
    <row r="4616" spans="1:14">
      <c r="A4616" s="102" t="s">
        <v>729</v>
      </c>
      <c r="B4616" s="1" t="s">
        <v>1399</v>
      </c>
      <c r="C4616" s="230">
        <v>45959.568055555559</v>
      </c>
      <c r="D4616" s="230">
        <v>45959.568055555559</v>
      </c>
      <c r="E4616" s="230">
        <v>45960.304166666669</v>
      </c>
      <c r="F4616" s="300">
        <f t="shared" si="92"/>
        <v>0.73611111110949423</v>
      </c>
      <c r="G4616" s="1" t="s">
        <v>613</v>
      </c>
      <c r="I4616" s="1" t="s">
        <v>614</v>
      </c>
      <c r="J4616" s="1" t="s">
        <v>615</v>
      </c>
      <c r="K4616" s="1" t="s">
        <v>1597</v>
      </c>
      <c r="L4616" s="1" t="s">
        <v>655</v>
      </c>
      <c r="M4616" s="28" t="s">
        <v>656</v>
      </c>
      <c r="N4616" s="28" t="s">
        <v>1598</v>
      </c>
    </row>
    <row r="4617" spans="1:14">
      <c r="A4617" s="102" t="s">
        <v>729</v>
      </c>
      <c r="B4617" s="1" t="s">
        <v>1400</v>
      </c>
      <c r="C4617" s="230">
        <v>45959.568055555559</v>
      </c>
      <c r="D4617" s="230">
        <v>45959.568055555559</v>
      </c>
      <c r="E4617" s="230">
        <v>45960.304166666669</v>
      </c>
      <c r="F4617" s="300">
        <f t="shared" si="92"/>
        <v>0.73611111110949423</v>
      </c>
      <c r="G4617" s="1" t="s">
        <v>613</v>
      </c>
      <c r="I4617" s="1" t="s">
        <v>614</v>
      </c>
      <c r="J4617" s="1" t="s">
        <v>615</v>
      </c>
      <c r="K4617" s="1" t="s">
        <v>1597</v>
      </c>
      <c r="L4617" s="1" t="s">
        <v>655</v>
      </c>
      <c r="M4617" s="28" t="s">
        <v>656</v>
      </c>
      <c r="N4617" s="28" t="s">
        <v>1598</v>
      </c>
    </row>
    <row r="4618" spans="1:14">
      <c r="A4618" s="102" t="s">
        <v>729</v>
      </c>
      <c r="B4618" s="1" t="s">
        <v>1401</v>
      </c>
      <c r="C4618" s="230">
        <v>45959.568055555559</v>
      </c>
      <c r="D4618" s="230">
        <v>45959.568055555559</v>
      </c>
      <c r="E4618" s="230">
        <v>45960.304166666669</v>
      </c>
      <c r="F4618" s="300">
        <f t="shared" si="92"/>
        <v>0.73611111110949423</v>
      </c>
      <c r="G4618" s="1" t="s">
        <v>613</v>
      </c>
      <c r="I4618" s="1" t="s">
        <v>614</v>
      </c>
      <c r="J4618" s="1" t="s">
        <v>615</v>
      </c>
      <c r="K4618" s="1" t="s">
        <v>1597</v>
      </c>
      <c r="L4618" s="1" t="s">
        <v>655</v>
      </c>
      <c r="M4618" s="28" t="s">
        <v>656</v>
      </c>
      <c r="N4618" s="28" t="s">
        <v>1598</v>
      </c>
    </row>
    <row r="4619" spans="1:14">
      <c r="A4619" s="102" t="s">
        <v>729</v>
      </c>
      <c r="B4619" s="1" t="s">
        <v>1402</v>
      </c>
      <c r="C4619" s="230">
        <v>45959.568055555559</v>
      </c>
      <c r="D4619" s="230">
        <v>45959.568055555559</v>
      </c>
      <c r="E4619" s="230">
        <v>45960.304166666669</v>
      </c>
      <c r="F4619" s="300">
        <f t="shared" si="92"/>
        <v>0.73611111110949423</v>
      </c>
      <c r="G4619" s="1" t="s">
        <v>613</v>
      </c>
      <c r="I4619" s="1" t="s">
        <v>614</v>
      </c>
      <c r="J4619" s="1" t="s">
        <v>615</v>
      </c>
      <c r="K4619" s="1" t="s">
        <v>1597</v>
      </c>
      <c r="L4619" s="1" t="s">
        <v>655</v>
      </c>
      <c r="M4619" s="28" t="s">
        <v>656</v>
      </c>
      <c r="N4619" s="28" t="s">
        <v>1598</v>
      </c>
    </row>
    <row r="4620" spans="1:14">
      <c r="A4620" s="225" t="s">
        <v>668</v>
      </c>
      <c r="B4620" s="123" t="s">
        <v>669</v>
      </c>
      <c r="C4620" s="230">
        <v>45959.565972222219</v>
      </c>
      <c r="D4620" s="230">
        <v>45959.565972222219</v>
      </c>
      <c r="E4620" s="230">
        <v>45959.605555555558</v>
      </c>
      <c r="F4620" s="300">
        <f t="shared" si="92"/>
        <v>3.9583333338669036E-2</v>
      </c>
      <c r="G4620" s="1" t="s">
        <v>613</v>
      </c>
      <c r="I4620" s="1" t="s">
        <v>614</v>
      </c>
      <c r="J4620" s="1" t="s">
        <v>615</v>
      </c>
      <c r="K4620" s="1" t="s">
        <v>1597</v>
      </c>
      <c r="L4620" s="1" t="s">
        <v>655</v>
      </c>
      <c r="M4620" s="28" t="s">
        <v>656</v>
      </c>
      <c r="N4620" s="28" t="s">
        <v>1598</v>
      </c>
    </row>
    <row r="4621" spans="1:14">
      <c r="A4621" s="225" t="s">
        <v>668</v>
      </c>
      <c r="B4621" s="123" t="s">
        <v>670</v>
      </c>
      <c r="C4621" s="230">
        <v>45959.565972222219</v>
      </c>
      <c r="D4621" s="230">
        <v>45959.565972222219</v>
      </c>
      <c r="E4621" s="230">
        <v>45959.605555555558</v>
      </c>
      <c r="F4621" s="300">
        <f t="shared" si="92"/>
        <v>3.9583333338669036E-2</v>
      </c>
      <c r="G4621" s="1" t="s">
        <v>613</v>
      </c>
      <c r="I4621" s="1" t="s">
        <v>614</v>
      </c>
      <c r="J4621" s="1" t="s">
        <v>615</v>
      </c>
      <c r="K4621" s="1" t="s">
        <v>1597</v>
      </c>
      <c r="L4621" s="1" t="s">
        <v>655</v>
      </c>
      <c r="M4621" s="28" t="s">
        <v>656</v>
      </c>
      <c r="N4621" s="28" t="s">
        <v>1598</v>
      </c>
    </row>
    <row r="4622" spans="1:14">
      <c r="A4622" s="225" t="s">
        <v>668</v>
      </c>
      <c r="B4622" s="123" t="s">
        <v>671</v>
      </c>
      <c r="C4622" s="230">
        <v>45959.565972222219</v>
      </c>
      <c r="D4622" s="230">
        <v>45959.565972222219</v>
      </c>
      <c r="E4622" s="230">
        <v>45959.605555555558</v>
      </c>
      <c r="F4622" s="300">
        <f t="shared" si="92"/>
        <v>3.9583333338669036E-2</v>
      </c>
      <c r="G4622" s="1" t="s">
        <v>613</v>
      </c>
      <c r="I4622" s="1" t="s">
        <v>614</v>
      </c>
      <c r="J4622" s="1" t="s">
        <v>615</v>
      </c>
      <c r="K4622" s="1" t="s">
        <v>1597</v>
      </c>
      <c r="L4622" s="1" t="s">
        <v>655</v>
      </c>
      <c r="M4622" s="28" t="s">
        <v>656</v>
      </c>
      <c r="N4622" s="28" t="s">
        <v>1598</v>
      </c>
    </row>
    <row r="4623" spans="1:14">
      <c r="A4623" s="225" t="s">
        <v>668</v>
      </c>
      <c r="B4623" s="123" t="s">
        <v>672</v>
      </c>
      <c r="C4623" s="230">
        <v>45959.565972222219</v>
      </c>
      <c r="D4623" s="230">
        <v>45959.565972222219</v>
      </c>
      <c r="E4623" s="230">
        <v>45959.605555555558</v>
      </c>
      <c r="F4623" s="300">
        <f t="shared" si="92"/>
        <v>3.9583333338669036E-2</v>
      </c>
      <c r="G4623" s="1" t="s">
        <v>613</v>
      </c>
      <c r="I4623" s="1" t="s">
        <v>614</v>
      </c>
      <c r="J4623" s="1" t="s">
        <v>615</v>
      </c>
      <c r="K4623" s="1" t="s">
        <v>1597</v>
      </c>
      <c r="L4623" s="1" t="s">
        <v>655</v>
      </c>
      <c r="M4623" s="28" t="s">
        <v>656</v>
      </c>
      <c r="N4623" s="28" t="s">
        <v>1598</v>
      </c>
    </row>
    <row r="4624" spans="1:14">
      <c r="A4624" s="225" t="s">
        <v>668</v>
      </c>
      <c r="B4624" s="123" t="s">
        <v>673</v>
      </c>
      <c r="C4624" s="230">
        <v>45959.565972222219</v>
      </c>
      <c r="D4624" s="230">
        <v>45959.565972222219</v>
      </c>
      <c r="E4624" s="230">
        <v>45959.605555555558</v>
      </c>
      <c r="F4624" s="300">
        <f t="shared" si="92"/>
        <v>3.9583333338669036E-2</v>
      </c>
      <c r="G4624" s="1" t="s">
        <v>613</v>
      </c>
      <c r="I4624" s="1" t="s">
        <v>614</v>
      </c>
      <c r="J4624" s="1" t="s">
        <v>615</v>
      </c>
      <c r="K4624" s="1" t="s">
        <v>1597</v>
      </c>
      <c r="L4624" s="1" t="s">
        <v>655</v>
      </c>
      <c r="M4624" s="28" t="s">
        <v>656</v>
      </c>
      <c r="N4624" s="28" t="s">
        <v>1598</v>
      </c>
    </row>
    <row r="4625" spans="1:14">
      <c r="A4625" s="225" t="s">
        <v>668</v>
      </c>
      <c r="B4625" s="123" t="s">
        <v>674</v>
      </c>
      <c r="C4625" s="230">
        <v>45959.565972222219</v>
      </c>
      <c r="D4625" s="230">
        <v>45959.565972222219</v>
      </c>
      <c r="E4625" s="230">
        <v>45959.605555555558</v>
      </c>
      <c r="F4625" s="300">
        <f t="shared" si="92"/>
        <v>3.9583333338669036E-2</v>
      </c>
      <c r="G4625" s="1" t="s">
        <v>613</v>
      </c>
      <c r="I4625" s="1" t="s">
        <v>614</v>
      </c>
      <c r="J4625" s="1" t="s">
        <v>615</v>
      </c>
      <c r="K4625" s="1" t="s">
        <v>1597</v>
      </c>
      <c r="L4625" s="1" t="s">
        <v>655</v>
      </c>
      <c r="M4625" s="28" t="s">
        <v>656</v>
      </c>
      <c r="N4625" s="28" t="s">
        <v>1598</v>
      </c>
    </row>
    <row r="4626" spans="1:14">
      <c r="A4626" s="225" t="s">
        <v>668</v>
      </c>
      <c r="B4626" s="123" t="s">
        <v>675</v>
      </c>
      <c r="C4626" s="230">
        <v>45959.565972222219</v>
      </c>
      <c r="D4626" s="230">
        <v>45959.565972222219</v>
      </c>
      <c r="E4626" s="230">
        <v>45959.605555555558</v>
      </c>
      <c r="F4626" s="300">
        <f t="shared" si="92"/>
        <v>3.9583333338669036E-2</v>
      </c>
      <c r="G4626" s="1" t="s">
        <v>613</v>
      </c>
      <c r="I4626" s="1" t="s">
        <v>614</v>
      </c>
      <c r="J4626" s="1" t="s">
        <v>615</v>
      </c>
      <c r="K4626" s="1" t="s">
        <v>1597</v>
      </c>
      <c r="L4626" s="1" t="s">
        <v>655</v>
      </c>
      <c r="M4626" s="28" t="s">
        <v>656</v>
      </c>
      <c r="N4626" s="28" t="s">
        <v>1598</v>
      </c>
    </row>
    <row r="4627" spans="1:14">
      <c r="A4627" s="225" t="s">
        <v>668</v>
      </c>
      <c r="B4627" s="123" t="s">
        <v>676</v>
      </c>
      <c r="C4627" s="230">
        <v>45959.565972222219</v>
      </c>
      <c r="D4627" s="230">
        <v>45959.565972222219</v>
      </c>
      <c r="E4627" s="230">
        <v>45959.605555555558</v>
      </c>
      <c r="F4627" s="300">
        <f t="shared" si="92"/>
        <v>3.9583333338669036E-2</v>
      </c>
      <c r="G4627" s="1" t="s">
        <v>613</v>
      </c>
      <c r="I4627" s="1" t="s">
        <v>614</v>
      </c>
      <c r="J4627" s="1" t="s">
        <v>615</v>
      </c>
      <c r="K4627" s="1" t="s">
        <v>1597</v>
      </c>
      <c r="L4627" s="1" t="s">
        <v>655</v>
      </c>
      <c r="M4627" s="28" t="s">
        <v>656</v>
      </c>
      <c r="N4627" s="28" t="s">
        <v>1598</v>
      </c>
    </row>
    <row r="4628" spans="1:14">
      <c r="A4628" s="225" t="s">
        <v>668</v>
      </c>
      <c r="B4628" s="123" t="s">
        <v>677</v>
      </c>
      <c r="C4628" s="230">
        <v>45959.565972222219</v>
      </c>
      <c r="D4628" s="230">
        <v>45959.565972222219</v>
      </c>
      <c r="E4628" s="230">
        <v>45959.605555555558</v>
      </c>
      <c r="F4628" s="300">
        <f t="shared" si="92"/>
        <v>3.9583333338669036E-2</v>
      </c>
      <c r="G4628" s="1" t="s">
        <v>613</v>
      </c>
      <c r="I4628" s="1" t="s">
        <v>614</v>
      </c>
      <c r="J4628" s="1" t="s">
        <v>615</v>
      </c>
      <c r="K4628" s="1" t="s">
        <v>1597</v>
      </c>
      <c r="L4628" s="1" t="s">
        <v>655</v>
      </c>
      <c r="M4628" s="28" t="s">
        <v>656</v>
      </c>
      <c r="N4628" s="28" t="s">
        <v>1598</v>
      </c>
    </row>
    <row r="4629" spans="1:14">
      <c r="A4629" s="225" t="s">
        <v>668</v>
      </c>
      <c r="B4629" s="123" t="s">
        <v>678</v>
      </c>
      <c r="C4629" s="230">
        <v>45959.565972222219</v>
      </c>
      <c r="D4629" s="230">
        <v>45959.565972222219</v>
      </c>
      <c r="E4629" s="230">
        <v>45959.605555555558</v>
      </c>
      <c r="F4629" s="300">
        <f t="shared" si="92"/>
        <v>3.9583333338669036E-2</v>
      </c>
      <c r="G4629" s="1" t="s">
        <v>613</v>
      </c>
      <c r="I4629" s="1" t="s">
        <v>614</v>
      </c>
      <c r="J4629" s="1" t="s">
        <v>615</v>
      </c>
      <c r="K4629" s="1" t="s">
        <v>1597</v>
      </c>
      <c r="L4629" s="1" t="s">
        <v>655</v>
      </c>
      <c r="M4629" s="28" t="s">
        <v>656</v>
      </c>
      <c r="N4629" s="28" t="s">
        <v>1598</v>
      </c>
    </row>
    <row r="4630" spans="1:14">
      <c r="A4630" s="225" t="s">
        <v>668</v>
      </c>
      <c r="B4630" s="123" t="s">
        <v>679</v>
      </c>
      <c r="C4630" s="230">
        <v>45959.565972222219</v>
      </c>
      <c r="D4630" s="230">
        <v>45959.565972222219</v>
      </c>
      <c r="E4630" s="230">
        <v>45959.605555555558</v>
      </c>
      <c r="F4630" s="300">
        <f t="shared" si="92"/>
        <v>3.9583333338669036E-2</v>
      </c>
      <c r="G4630" s="1" t="s">
        <v>613</v>
      </c>
      <c r="I4630" s="1" t="s">
        <v>614</v>
      </c>
      <c r="J4630" s="1" t="s">
        <v>615</v>
      </c>
      <c r="K4630" s="1" t="s">
        <v>1597</v>
      </c>
      <c r="L4630" s="1" t="s">
        <v>655</v>
      </c>
      <c r="M4630" s="28" t="s">
        <v>656</v>
      </c>
      <c r="N4630" s="28" t="s">
        <v>1598</v>
      </c>
    </row>
    <row r="4631" spans="1:14">
      <c r="A4631" s="225" t="s">
        <v>668</v>
      </c>
      <c r="B4631" s="123" t="s">
        <v>680</v>
      </c>
      <c r="C4631" s="230">
        <v>45959.565972222219</v>
      </c>
      <c r="D4631" s="230">
        <v>45959.565972222219</v>
      </c>
      <c r="E4631" s="230">
        <v>45959.605555555558</v>
      </c>
      <c r="F4631" s="300">
        <f t="shared" si="92"/>
        <v>3.9583333338669036E-2</v>
      </c>
      <c r="G4631" s="1" t="s">
        <v>613</v>
      </c>
      <c r="I4631" s="1" t="s">
        <v>614</v>
      </c>
      <c r="J4631" s="1" t="s">
        <v>615</v>
      </c>
      <c r="K4631" s="1" t="s">
        <v>1597</v>
      </c>
      <c r="L4631" s="1" t="s">
        <v>655</v>
      </c>
      <c r="M4631" s="28" t="s">
        <v>656</v>
      </c>
      <c r="N4631" s="28" t="s">
        <v>1598</v>
      </c>
    </row>
    <row r="4632" spans="1:14">
      <c r="A4632" s="225" t="s">
        <v>668</v>
      </c>
      <c r="B4632" s="123" t="s">
        <v>681</v>
      </c>
      <c r="C4632" s="230">
        <v>45959.565972222219</v>
      </c>
      <c r="D4632" s="230">
        <v>45959.565972222219</v>
      </c>
      <c r="E4632" s="230">
        <v>45959.605555555558</v>
      </c>
      <c r="F4632" s="300">
        <f t="shared" si="92"/>
        <v>3.9583333338669036E-2</v>
      </c>
      <c r="G4632" s="1" t="s">
        <v>613</v>
      </c>
      <c r="I4632" s="1" t="s">
        <v>614</v>
      </c>
      <c r="J4632" s="1" t="s">
        <v>615</v>
      </c>
      <c r="K4632" s="1" t="s">
        <v>1597</v>
      </c>
      <c r="L4632" s="1" t="s">
        <v>655</v>
      </c>
      <c r="M4632" s="28" t="s">
        <v>656</v>
      </c>
      <c r="N4632" s="28" t="s">
        <v>1598</v>
      </c>
    </row>
    <row r="4633" spans="1:14">
      <c r="A4633" s="225" t="s">
        <v>668</v>
      </c>
      <c r="B4633" s="123" t="s">
        <v>682</v>
      </c>
      <c r="C4633" s="230">
        <v>45959.565972222219</v>
      </c>
      <c r="D4633" s="230">
        <v>45959.565972222219</v>
      </c>
      <c r="E4633" s="230">
        <v>45959.605555555558</v>
      </c>
      <c r="F4633" s="300">
        <f t="shared" si="92"/>
        <v>3.9583333338669036E-2</v>
      </c>
      <c r="G4633" s="1" t="s">
        <v>613</v>
      </c>
      <c r="I4633" s="1" t="s">
        <v>614</v>
      </c>
      <c r="J4633" s="1" t="s">
        <v>615</v>
      </c>
      <c r="K4633" s="1" t="s">
        <v>1597</v>
      </c>
      <c r="L4633" s="1" t="s">
        <v>655</v>
      </c>
      <c r="M4633" s="28" t="s">
        <v>656</v>
      </c>
      <c r="N4633" s="28" t="s">
        <v>1598</v>
      </c>
    </row>
    <row r="4634" spans="1:14">
      <c r="A4634" s="225" t="s">
        <v>668</v>
      </c>
      <c r="B4634" s="123" t="s">
        <v>683</v>
      </c>
      <c r="C4634" s="230">
        <v>45959.565972222219</v>
      </c>
      <c r="D4634" s="230">
        <v>45959.565972222219</v>
      </c>
      <c r="E4634" s="230">
        <v>45959.605555555558</v>
      </c>
      <c r="F4634" s="300">
        <f t="shared" si="92"/>
        <v>3.9583333338669036E-2</v>
      </c>
      <c r="G4634" s="1" t="s">
        <v>613</v>
      </c>
      <c r="I4634" s="1" t="s">
        <v>614</v>
      </c>
      <c r="J4634" s="1" t="s">
        <v>615</v>
      </c>
      <c r="K4634" s="1" t="s">
        <v>1597</v>
      </c>
      <c r="L4634" s="1" t="s">
        <v>655</v>
      </c>
      <c r="M4634" s="28" t="s">
        <v>656</v>
      </c>
      <c r="N4634" s="28" t="s">
        <v>1598</v>
      </c>
    </row>
    <row r="4635" spans="1:14">
      <c r="A4635" s="225" t="s">
        <v>668</v>
      </c>
      <c r="B4635" s="123" t="s">
        <v>684</v>
      </c>
      <c r="C4635" s="230">
        <v>45959.565972222219</v>
      </c>
      <c r="D4635" s="230">
        <v>45959.565972222219</v>
      </c>
      <c r="E4635" s="230">
        <v>45959.605555555558</v>
      </c>
      <c r="F4635" s="300">
        <f t="shared" si="92"/>
        <v>3.9583333338669036E-2</v>
      </c>
      <c r="G4635" s="1" t="s">
        <v>613</v>
      </c>
      <c r="I4635" s="1" t="s">
        <v>614</v>
      </c>
      <c r="J4635" s="1" t="s">
        <v>615</v>
      </c>
      <c r="K4635" s="1" t="s">
        <v>1597</v>
      </c>
      <c r="L4635" s="1" t="s">
        <v>655</v>
      </c>
      <c r="M4635" s="28" t="s">
        <v>656</v>
      </c>
      <c r="N4635" s="28" t="s">
        <v>1598</v>
      </c>
    </row>
    <row r="4636" spans="1:14">
      <c r="A4636" s="225" t="s">
        <v>668</v>
      </c>
      <c r="B4636" s="123" t="s">
        <v>685</v>
      </c>
      <c r="C4636" s="230">
        <v>45959.565972222219</v>
      </c>
      <c r="D4636" s="230">
        <v>45959.565972222219</v>
      </c>
      <c r="E4636" s="230">
        <v>45959.605555555558</v>
      </c>
      <c r="F4636" s="300">
        <f t="shared" si="92"/>
        <v>3.9583333338669036E-2</v>
      </c>
      <c r="G4636" s="1" t="s">
        <v>613</v>
      </c>
      <c r="I4636" s="1" t="s">
        <v>614</v>
      </c>
      <c r="J4636" s="1" t="s">
        <v>615</v>
      </c>
      <c r="K4636" s="1" t="s">
        <v>1597</v>
      </c>
      <c r="L4636" s="1" t="s">
        <v>655</v>
      </c>
      <c r="M4636" s="28" t="s">
        <v>656</v>
      </c>
      <c r="N4636" s="28" t="s">
        <v>1598</v>
      </c>
    </row>
    <row r="4637" spans="1:14">
      <c r="A4637" s="225" t="s">
        <v>668</v>
      </c>
      <c r="B4637" s="123" t="s">
        <v>686</v>
      </c>
      <c r="C4637" s="230">
        <v>45959.565972222219</v>
      </c>
      <c r="D4637" s="230">
        <v>45959.565972222219</v>
      </c>
      <c r="E4637" s="230">
        <v>45959.605555555558</v>
      </c>
      <c r="F4637" s="300">
        <f t="shared" si="92"/>
        <v>3.9583333338669036E-2</v>
      </c>
      <c r="G4637" s="1" t="s">
        <v>613</v>
      </c>
      <c r="I4637" s="1" t="s">
        <v>614</v>
      </c>
      <c r="J4637" s="1" t="s">
        <v>615</v>
      </c>
      <c r="K4637" s="1" t="s">
        <v>1597</v>
      </c>
      <c r="L4637" s="1" t="s">
        <v>655</v>
      </c>
      <c r="M4637" s="28" t="s">
        <v>656</v>
      </c>
      <c r="N4637" s="28" t="s">
        <v>1598</v>
      </c>
    </row>
    <row r="4638" spans="1:14">
      <c r="A4638" s="225" t="s">
        <v>668</v>
      </c>
      <c r="B4638" s="123" t="s">
        <v>687</v>
      </c>
      <c r="C4638" s="230">
        <v>45959.565972222219</v>
      </c>
      <c r="D4638" s="230">
        <v>45959.565972222219</v>
      </c>
      <c r="E4638" s="230">
        <v>45959.605555555558</v>
      </c>
      <c r="F4638" s="300">
        <f t="shared" si="92"/>
        <v>3.9583333338669036E-2</v>
      </c>
      <c r="G4638" s="1" t="s">
        <v>613</v>
      </c>
      <c r="I4638" s="1" t="s">
        <v>614</v>
      </c>
      <c r="J4638" s="1" t="s">
        <v>615</v>
      </c>
      <c r="K4638" s="1" t="s">
        <v>1597</v>
      </c>
      <c r="L4638" s="1" t="s">
        <v>655</v>
      </c>
      <c r="M4638" s="28" t="s">
        <v>656</v>
      </c>
      <c r="N4638" s="28" t="s">
        <v>1598</v>
      </c>
    </row>
    <row r="4639" spans="1:14">
      <c r="A4639" s="225" t="s">
        <v>668</v>
      </c>
      <c r="B4639" s="123" t="s">
        <v>688</v>
      </c>
      <c r="C4639" s="230">
        <v>45959.565972222219</v>
      </c>
      <c r="D4639" s="230">
        <v>45959.565972222219</v>
      </c>
      <c r="E4639" s="230">
        <v>45959.605555555558</v>
      </c>
      <c r="F4639" s="300">
        <f t="shared" si="92"/>
        <v>3.9583333338669036E-2</v>
      </c>
      <c r="G4639" s="1" t="s">
        <v>613</v>
      </c>
      <c r="I4639" s="1" t="s">
        <v>614</v>
      </c>
      <c r="J4639" s="1" t="s">
        <v>615</v>
      </c>
      <c r="K4639" s="1" t="s">
        <v>1597</v>
      </c>
      <c r="L4639" s="1" t="s">
        <v>655</v>
      </c>
      <c r="M4639" s="28" t="s">
        <v>656</v>
      </c>
      <c r="N4639" s="28" t="s">
        <v>1598</v>
      </c>
    </row>
    <row r="4640" spans="1:14">
      <c r="A4640" s="225" t="s">
        <v>668</v>
      </c>
      <c r="B4640" s="123" t="s">
        <v>689</v>
      </c>
      <c r="C4640" s="230">
        <v>45959.565972222219</v>
      </c>
      <c r="D4640" s="230">
        <v>45959.565972222219</v>
      </c>
      <c r="E4640" s="230">
        <v>45959.605555555558</v>
      </c>
      <c r="F4640" s="300">
        <f t="shared" si="92"/>
        <v>3.9583333338669036E-2</v>
      </c>
      <c r="G4640" s="1" t="s">
        <v>613</v>
      </c>
      <c r="I4640" s="1" t="s">
        <v>614</v>
      </c>
      <c r="J4640" s="1" t="s">
        <v>615</v>
      </c>
      <c r="K4640" s="1" t="s">
        <v>1597</v>
      </c>
      <c r="L4640" s="1" t="s">
        <v>655</v>
      </c>
      <c r="M4640" s="28" t="s">
        <v>656</v>
      </c>
      <c r="N4640" s="28" t="s">
        <v>1598</v>
      </c>
    </row>
    <row r="4641" spans="1:14">
      <c r="A4641" s="225" t="s">
        <v>668</v>
      </c>
      <c r="B4641" s="123" t="s">
        <v>690</v>
      </c>
      <c r="C4641" s="230">
        <v>45959.565972222219</v>
      </c>
      <c r="D4641" s="230">
        <v>45959.565972222219</v>
      </c>
      <c r="E4641" s="230">
        <v>45959.605555555558</v>
      </c>
      <c r="F4641" s="300">
        <f t="shared" si="92"/>
        <v>3.9583333338669036E-2</v>
      </c>
      <c r="G4641" s="1" t="s">
        <v>613</v>
      </c>
      <c r="I4641" s="1" t="s">
        <v>614</v>
      </c>
      <c r="J4641" s="1" t="s">
        <v>615</v>
      </c>
      <c r="K4641" s="1" t="s">
        <v>1597</v>
      </c>
      <c r="L4641" s="1" t="s">
        <v>655</v>
      </c>
      <c r="M4641" s="28" t="s">
        <v>656</v>
      </c>
      <c r="N4641" s="28" t="s">
        <v>1598</v>
      </c>
    </row>
    <row r="4642" spans="1:14">
      <c r="A4642" s="225" t="s">
        <v>668</v>
      </c>
      <c r="B4642" s="123" t="s">
        <v>691</v>
      </c>
      <c r="C4642" s="230">
        <v>45959.565972222219</v>
      </c>
      <c r="D4642" s="230">
        <v>45959.565972222219</v>
      </c>
      <c r="E4642" s="230">
        <v>45959.605555555558</v>
      </c>
      <c r="F4642" s="300">
        <f t="shared" si="92"/>
        <v>3.9583333338669036E-2</v>
      </c>
      <c r="G4642" s="1" t="s">
        <v>613</v>
      </c>
      <c r="I4642" s="1" t="s">
        <v>614</v>
      </c>
      <c r="J4642" s="1" t="s">
        <v>615</v>
      </c>
      <c r="K4642" s="1" t="s">
        <v>1597</v>
      </c>
      <c r="L4642" s="1" t="s">
        <v>655</v>
      </c>
      <c r="M4642" s="28" t="s">
        <v>656</v>
      </c>
      <c r="N4642" s="28" t="s">
        <v>1598</v>
      </c>
    </row>
    <row r="4643" spans="1:14">
      <c r="A4643" s="225" t="s">
        <v>668</v>
      </c>
      <c r="B4643" s="123" t="s">
        <v>692</v>
      </c>
      <c r="C4643" s="230">
        <v>45959.565972222219</v>
      </c>
      <c r="D4643" s="230">
        <v>45959.565972222219</v>
      </c>
      <c r="E4643" s="230">
        <v>45959.605555555558</v>
      </c>
      <c r="F4643" s="300">
        <f t="shared" si="92"/>
        <v>3.9583333338669036E-2</v>
      </c>
      <c r="G4643" s="1" t="s">
        <v>613</v>
      </c>
      <c r="I4643" s="1" t="s">
        <v>614</v>
      </c>
      <c r="J4643" s="1" t="s">
        <v>615</v>
      </c>
      <c r="K4643" s="1" t="s">
        <v>1597</v>
      </c>
      <c r="L4643" s="1" t="s">
        <v>655</v>
      </c>
      <c r="M4643" s="28" t="s">
        <v>656</v>
      </c>
      <c r="N4643" s="28" t="s">
        <v>1598</v>
      </c>
    </row>
    <row r="4644" spans="1:14">
      <c r="A4644" s="225" t="s">
        <v>668</v>
      </c>
      <c r="B4644" s="123" t="s">
        <v>693</v>
      </c>
      <c r="C4644" s="230">
        <v>45959.565972222219</v>
      </c>
      <c r="D4644" s="230">
        <v>45959.565972222219</v>
      </c>
      <c r="E4644" s="230">
        <v>45959.605555555558</v>
      </c>
      <c r="F4644" s="300">
        <f t="shared" si="92"/>
        <v>3.9583333338669036E-2</v>
      </c>
      <c r="G4644" s="1" t="s">
        <v>613</v>
      </c>
      <c r="I4644" s="1" t="s">
        <v>614</v>
      </c>
      <c r="J4644" s="1" t="s">
        <v>615</v>
      </c>
      <c r="K4644" s="1" t="s">
        <v>1597</v>
      </c>
      <c r="L4644" s="1" t="s">
        <v>655</v>
      </c>
      <c r="M4644" s="28" t="s">
        <v>656</v>
      </c>
      <c r="N4644" s="28" t="s">
        <v>1598</v>
      </c>
    </row>
    <row r="4645" spans="1:14">
      <c r="A4645" s="225" t="s">
        <v>668</v>
      </c>
      <c r="B4645" s="123" t="s">
        <v>694</v>
      </c>
      <c r="C4645" s="230">
        <v>45959.565972222219</v>
      </c>
      <c r="D4645" s="230">
        <v>45959.565972222219</v>
      </c>
      <c r="E4645" s="230">
        <v>45959.605555555558</v>
      </c>
      <c r="F4645" s="300">
        <f t="shared" si="92"/>
        <v>3.9583333338669036E-2</v>
      </c>
      <c r="G4645" s="1" t="s">
        <v>613</v>
      </c>
      <c r="I4645" s="1" t="s">
        <v>614</v>
      </c>
      <c r="J4645" s="1" t="s">
        <v>615</v>
      </c>
      <c r="K4645" s="1" t="s">
        <v>1597</v>
      </c>
      <c r="L4645" s="1" t="s">
        <v>655</v>
      </c>
      <c r="M4645" s="28" t="s">
        <v>656</v>
      </c>
      <c r="N4645" s="28" t="s">
        <v>1598</v>
      </c>
    </row>
    <row r="4646" spans="1:14">
      <c r="A4646" s="225" t="s">
        <v>668</v>
      </c>
      <c r="B4646" s="123" t="s">
        <v>695</v>
      </c>
      <c r="C4646" s="230">
        <v>45959.565972222219</v>
      </c>
      <c r="D4646" s="230">
        <v>45959.565972222219</v>
      </c>
      <c r="E4646" s="230">
        <v>45959.605555555558</v>
      </c>
      <c r="F4646" s="300">
        <f t="shared" si="92"/>
        <v>3.9583333338669036E-2</v>
      </c>
      <c r="G4646" s="1" t="s">
        <v>613</v>
      </c>
      <c r="I4646" s="1" t="s">
        <v>614</v>
      </c>
      <c r="J4646" s="1" t="s">
        <v>615</v>
      </c>
      <c r="K4646" s="1" t="s">
        <v>1597</v>
      </c>
      <c r="L4646" s="1" t="s">
        <v>655</v>
      </c>
      <c r="M4646" s="28" t="s">
        <v>656</v>
      </c>
      <c r="N4646" s="28" t="s">
        <v>1598</v>
      </c>
    </row>
    <row r="4647" spans="1:14">
      <c r="A4647" s="225" t="s">
        <v>668</v>
      </c>
      <c r="B4647" s="123" t="s">
        <v>696</v>
      </c>
      <c r="C4647" s="230">
        <v>45959.565972222219</v>
      </c>
      <c r="D4647" s="230">
        <v>45959.565972222219</v>
      </c>
      <c r="E4647" s="230">
        <v>45959.605555555558</v>
      </c>
      <c r="F4647" s="300">
        <f t="shared" si="92"/>
        <v>3.9583333338669036E-2</v>
      </c>
      <c r="G4647" s="1" t="s">
        <v>613</v>
      </c>
      <c r="I4647" s="1" t="s">
        <v>614</v>
      </c>
      <c r="J4647" s="1" t="s">
        <v>615</v>
      </c>
      <c r="K4647" s="1" t="s">
        <v>1597</v>
      </c>
      <c r="L4647" s="1" t="s">
        <v>655</v>
      </c>
      <c r="M4647" s="28" t="s">
        <v>656</v>
      </c>
      <c r="N4647" s="28" t="s">
        <v>1598</v>
      </c>
    </row>
    <row r="4648" spans="1:14">
      <c r="A4648" s="225" t="s">
        <v>668</v>
      </c>
      <c r="B4648" s="123" t="s">
        <v>697</v>
      </c>
      <c r="C4648" s="230">
        <v>45959.565972222219</v>
      </c>
      <c r="D4648" s="230">
        <v>45959.565972222219</v>
      </c>
      <c r="E4648" s="230">
        <v>45959.605555555558</v>
      </c>
      <c r="F4648" s="300">
        <f t="shared" si="92"/>
        <v>3.9583333338669036E-2</v>
      </c>
      <c r="G4648" s="1" t="s">
        <v>613</v>
      </c>
      <c r="I4648" s="1" t="s">
        <v>614</v>
      </c>
      <c r="J4648" s="1" t="s">
        <v>615</v>
      </c>
      <c r="K4648" s="1" t="s">
        <v>1597</v>
      </c>
      <c r="L4648" s="1" t="s">
        <v>655</v>
      </c>
      <c r="M4648" s="28" t="s">
        <v>656</v>
      </c>
      <c r="N4648" s="28" t="s">
        <v>1598</v>
      </c>
    </row>
    <row r="4649" spans="1:14">
      <c r="A4649" s="1" t="s">
        <v>664</v>
      </c>
      <c r="B4649" s="1" t="s">
        <v>621</v>
      </c>
      <c r="C4649" s="230">
        <v>45959.565972222219</v>
      </c>
      <c r="D4649" s="230">
        <v>45959.565972222219</v>
      </c>
      <c r="E4649" s="230">
        <v>45959.605555555558</v>
      </c>
      <c r="F4649" s="300">
        <f t="shared" si="92"/>
        <v>3.9583333338669036E-2</v>
      </c>
      <c r="G4649" s="1" t="s">
        <v>613</v>
      </c>
      <c r="I4649" s="1" t="s">
        <v>614</v>
      </c>
      <c r="J4649" s="1" t="s">
        <v>615</v>
      </c>
      <c r="K4649" s="1" t="s">
        <v>1597</v>
      </c>
      <c r="L4649" s="1" t="s">
        <v>655</v>
      </c>
      <c r="M4649" s="28" t="s">
        <v>656</v>
      </c>
      <c r="N4649" s="28" t="s">
        <v>1598</v>
      </c>
    </row>
    <row r="4650" spans="1:14">
      <c r="A4650" s="1" t="s">
        <v>664</v>
      </c>
      <c r="B4650" s="1" t="s">
        <v>620</v>
      </c>
      <c r="C4650" s="230">
        <v>45959.565972222219</v>
      </c>
      <c r="D4650" s="230">
        <v>45959.565972222219</v>
      </c>
      <c r="E4650" s="230">
        <v>45959.605555555558</v>
      </c>
      <c r="F4650" s="300">
        <f t="shared" si="92"/>
        <v>3.9583333338669036E-2</v>
      </c>
      <c r="G4650" s="1" t="s">
        <v>613</v>
      </c>
      <c r="I4650" s="1" t="s">
        <v>614</v>
      </c>
      <c r="J4650" s="1" t="s">
        <v>615</v>
      </c>
      <c r="K4650" s="1" t="s">
        <v>1597</v>
      </c>
      <c r="L4650" s="1" t="s">
        <v>655</v>
      </c>
      <c r="M4650" s="28" t="s">
        <v>656</v>
      </c>
      <c r="N4650" s="28" t="s">
        <v>1598</v>
      </c>
    </row>
    <row r="4651" spans="1:14">
      <c r="A4651" s="1" t="s">
        <v>664</v>
      </c>
      <c r="B4651" s="1" t="s">
        <v>666</v>
      </c>
      <c r="C4651" s="230">
        <v>45959.565972222219</v>
      </c>
      <c r="D4651" s="230">
        <v>45959.565972222219</v>
      </c>
      <c r="E4651" s="230">
        <v>45959.605555555558</v>
      </c>
      <c r="F4651" s="300">
        <f t="shared" si="92"/>
        <v>3.9583333338669036E-2</v>
      </c>
      <c r="G4651" s="1" t="s">
        <v>613</v>
      </c>
      <c r="I4651" s="1" t="s">
        <v>614</v>
      </c>
      <c r="J4651" s="1" t="s">
        <v>615</v>
      </c>
      <c r="K4651" s="1" t="s">
        <v>1597</v>
      </c>
      <c r="L4651" s="1" t="s">
        <v>655</v>
      </c>
      <c r="M4651" s="28" t="s">
        <v>656</v>
      </c>
      <c r="N4651" s="28" t="s">
        <v>1598</v>
      </c>
    </row>
    <row r="4652" spans="1:14">
      <c r="A4652" s="1" t="s">
        <v>664</v>
      </c>
      <c r="B4652" s="1" t="s">
        <v>667</v>
      </c>
      <c r="C4652" s="230">
        <v>45959.565972222219</v>
      </c>
      <c r="D4652" s="230">
        <v>45959.565972222219</v>
      </c>
      <c r="E4652" s="230">
        <v>45959.605555555558</v>
      </c>
      <c r="F4652" s="300">
        <f t="shared" si="92"/>
        <v>3.9583333338669036E-2</v>
      </c>
      <c r="G4652" s="1" t="s">
        <v>613</v>
      </c>
      <c r="I4652" s="1" t="s">
        <v>614</v>
      </c>
      <c r="J4652" s="1" t="s">
        <v>615</v>
      </c>
      <c r="K4652" s="1" t="s">
        <v>1597</v>
      </c>
      <c r="L4652" s="1" t="s">
        <v>655</v>
      </c>
      <c r="M4652" s="28" t="s">
        <v>656</v>
      </c>
      <c r="N4652" s="28" t="s">
        <v>1598</v>
      </c>
    </row>
    <row r="4653" spans="1:14">
      <c r="A4653" s="1" t="s">
        <v>664</v>
      </c>
      <c r="B4653" s="1" t="s">
        <v>636</v>
      </c>
      <c r="C4653" s="230">
        <v>45959.565972222219</v>
      </c>
      <c r="D4653" s="230">
        <v>45959.565972222219</v>
      </c>
      <c r="E4653" s="230">
        <v>45959.605555555558</v>
      </c>
      <c r="F4653" s="300">
        <f t="shared" ref="F4653:F4672" si="94">E4653-D4653</f>
        <v>3.9583333338669036E-2</v>
      </c>
      <c r="G4653" s="1" t="s">
        <v>613</v>
      </c>
      <c r="I4653" s="1" t="s">
        <v>614</v>
      </c>
      <c r="J4653" s="1" t="s">
        <v>615</v>
      </c>
      <c r="K4653" s="1" t="s">
        <v>1597</v>
      </c>
      <c r="L4653" s="1" t="s">
        <v>655</v>
      </c>
      <c r="M4653" s="28" t="s">
        <v>656</v>
      </c>
      <c r="N4653" s="28" t="s">
        <v>1598</v>
      </c>
    </row>
    <row r="4654" spans="1:14">
      <c r="A4654" s="225" t="s">
        <v>698</v>
      </c>
      <c r="B4654" s="123" t="s">
        <v>621</v>
      </c>
      <c r="C4654" s="230">
        <v>45959.565972222219</v>
      </c>
      <c r="D4654" s="230">
        <v>45959.565972222219</v>
      </c>
      <c r="E4654" s="230">
        <v>45959.605555555558</v>
      </c>
      <c r="F4654" s="300">
        <f t="shared" si="94"/>
        <v>3.9583333338669036E-2</v>
      </c>
      <c r="G4654" s="1" t="s">
        <v>613</v>
      </c>
      <c r="I4654" s="1" t="s">
        <v>614</v>
      </c>
      <c r="J4654" s="1" t="s">
        <v>615</v>
      </c>
      <c r="K4654" s="1" t="s">
        <v>1597</v>
      </c>
      <c r="L4654" s="1" t="s">
        <v>655</v>
      </c>
      <c r="M4654" s="28" t="s">
        <v>656</v>
      </c>
      <c r="N4654" s="28" t="s">
        <v>1598</v>
      </c>
    </row>
    <row r="4655" spans="1:14">
      <c r="A4655" s="225" t="s">
        <v>698</v>
      </c>
      <c r="B4655" s="123" t="s">
        <v>620</v>
      </c>
      <c r="C4655" s="230">
        <v>45959.565972222219</v>
      </c>
      <c r="D4655" s="230">
        <v>45959.565972222219</v>
      </c>
      <c r="E4655" s="230">
        <v>45959.605555555558</v>
      </c>
      <c r="F4655" s="300">
        <f t="shared" si="94"/>
        <v>3.9583333338669036E-2</v>
      </c>
      <c r="G4655" s="1" t="s">
        <v>613</v>
      </c>
      <c r="I4655" s="1" t="s">
        <v>614</v>
      </c>
      <c r="J4655" s="1" t="s">
        <v>615</v>
      </c>
      <c r="K4655" s="1" t="s">
        <v>1597</v>
      </c>
      <c r="L4655" s="1" t="s">
        <v>655</v>
      </c>
      <c r="M4655" s="28" t="s">
        <v>656</v>
      </c>
      <c r="N4655" s="28" t="s">
        <v>1598</v>
      </c>
    </row>
    <row r="4656" spans="1:14">
      <c r="A4656" s="1" t="s">
        <v>698</v>
      </c>
      <c r="B4656" s="1" t="s">
        <v>666</v>
      </c>
      <c r="C4656" s="230">
        <v>45959.565972222219</v>
      </c>
      <c r="D4656" s="230">
        <v>45959.565972222219</v>
      </c>
      <c r="E4656" s="230">
        <v>45959.605555555558</v>
      </c>
      <c r="F4656" s="300">
        <f t="shared" si="94"/>
        <v>3.9583333338669036E-2</v>
      </c>
      <c r="G4656" s="1" t="s">
        <v>613</v>
      </c>
      <c r="I4656" s="1" t="s">
        <v>614</v>
      </c>
      <c r="J4656" s="1" t="s">
        <v>615</v>
      </c>
      <c r="K4656" s="1" t="s">
        <v>1597</v>
      </c>
      <c r="L4656" s="1" t="s">
        <v>655</v>
      </c>
      <c r="M4656" s="28" t="s">
        <v>656</v>
      </c>
      <c r="N4656" s="28" t="s">
        <v>1598</v>
      </c>
    </row>
    <row r="4657" spans="1:14">
      <c r="A4657" s="1" t="s">
        <v>698</v>
      </c>
      <c r="B4657" s="1" t="s">
        <v>667</v>
      </c>
      <c r="C4657" s="230">
        <v>45959.565972222219</v>
      </c>
      <c r="D4657" s="230">
        <v>45959.565972222219</v>
      </c>
      <c r="E4657" s="230">
        <v>45959.605555555558</v>
      </c>
      <c r="F4657" s="300">
        <f t="shared" si="94"/>
        <v>3.9583333338669036E-2</v>
      </c>
      <c r="G4657" s="1" t="s">
        <v>613</v>
      </c>
      <c r="I4657" s="1" t="s">
        <v>614</v>
      </c>
      <c r="J4657" s="1" t="s">
        <v>615</v>
      </c>
      <c r="K4657" s="1" t="s">
        <v>1597</v>
      </c>
      <c r="L4657" s="1" t="s">
        <v>655</v>
      </c>
      <c r="M4657" s="28" t="s">
        <v>656</v>
      </c>
      <c r="N4657" s="28" t="s">
        <v>1598</v>
      </c>
    </row>
    <row r="4658" spans="1:14">
      <c r="A4658" s="1" t="s">
        <v>698</v>
      </c>
      <c r="B4658" s="1" t="s">
        <v>636</v>
      </c>
      <c r="C4658" s="230">
        <v>45959.565972222219</v>
      </c>
      <c r="D4658" s="230">
        <v>45959.565972222219</v>
      </c>
      <c r="E4658" s="230">
        <v>45959.605555555558</v>
      </c>
      <c r="F4658" s="300">
        <f t="shared" si="94"/>
        <v>3.9583333338669036E-2</v>
      </c>
      <c r="G4658" s="1" t="s">
        <v>613</v>
      </c>
      <c r="I4658" s="1" t="s">
        <v>614</v>
      </c>
      <c r="J4658" s="1" t="s">
        <v>615</v>
      </c>
      <c r="K4658" s="1" t="s">
        <v>1597</v>
      </c>
      <c r="L4658" s="1" t="s">
        <v>655</v>
      </c>
      <c r="M4658" s="28" t="s">
        <v>656</v>
      </c>
      <c r="N4658" s="28" t="s">
        <v>1598</v>
      </c>
    </row>
    <row r="4659" spans="1:14">
      <c r="A4659" s="1" t="s">
        <v>699</v>
      </c>
      <c r="B4659" s="1" t="s">
        <v>621</v>
      </c>
      <c r="C4659" s="230">
        <v>45959.565972222219</v>
      </c>
      <c r="D4659" s="230">
        <v>45959.565972222219</v>
      </c>
      <c r="E4659" s="230">
        <v>45959.605555555558</v>
      </c>
      <c r="F4659" s="300">
        <f t="shared" si="94"/>
        <v>3.9583333338669036E-2</v>
      </c>
      <c r="G4659" s="1" t="s">
        <v>613</v>
      </c>
      <c r="I4659" s="1" t="s">
        <v>614</v>
      </c>
      <c r="J4659" s="1" t="s">
        <v>615</v>
      </c>
      <c r="K4659" s="1" t="s">
        <v>1597</v>
      </c>
      <c r="L4659" s="1" t="s">
        <v>655</v>
      </c>
      <c r="M4659" s="28" t="s">
        <v>656</v>
      </c>
      <c r="N4659" s="28" t="s">
        <v>1598</v>
      </c>
    </row>
    <row r="4660" spans="1:14">
      <c r="A4660" s="1" t="s">
        <v>699</v>
      </c>
      <c r="B4660" s="1" t="s">
        <v>620</v>
      </c>
      <c r="C4660" s="230">
        <v>45959.565972222219</v>
      </c>
      <c r="D4660" s="230">
        <v>45959.565972222219</v>
      </c>
      <c r="E4660" s="230">
        <v>45959.605555555558</v>
      </c>
      <c r="F4660" s="300">
        <f t="shared" si="94"/>
        <v>3.9583333338669036E-2</v>
      </c>
      <c r="G4660" s="1" t="s">
        <v>613</v>
      </c>
      <c r="I4660" s="1" t="s">
        <v>614</v>
      </c>
      <c r="J4660" s="1" t="s">
        <v>615</v>
      </c>
      <c r="K4660" s="1" t="s">
        <v>1597</v>
      </c>
      <c r="L4660" s="1" t="s">
        <v>655</v>
      </c>
      <c r="M4660" s="28" t="s">
        <v>656</v>
      </c>
      <c r="N4660" s="28" t="s">
        <v>1598</v>
      </c>
    </row>
    <row r="4661" spans="1:14">
      <c r="A4661" s="1" t="s">
        <v>699</v>
      </c>
      <c r="B4661" s="1" t="s">
        <v>666</v>
      </c>
      <c r="C4661" s="230">
        <v>45959.565972222219</v>
      </c>
      <c r="D4661" s="230">
        <v>45959.565972222219</v>
      </c>
      <c r="E4661" s="230">
        <v>45959.605555555558</v>
      </c>
      <c r="F4661" s="300">
        <f t="shared" si="94"/>
        <v>3.9583333338669036E-2</v>
      </c>
      <c r="G4661" s="1" t="s">
        <v>613</v>
      </c>
      <c r="I4661" s="1" t="s">
        <v>614</v>
      </c>
      <c r="J4661" s="1" t="s">
        <v>615</v>
      </c>
      <c r="K4661" s="1" t="s">
        <v>1597</v>
      </c>
      <c r="L4661" s="1" t="s">
        <v>655</v>
      </c>
      <c r="M4661" s="28" t="s">
        <v>656</v>
      </c>
      <c r="N4661" s="28" t="s">
        <v>1598</v>
      </c>
    </row>
    <row r="4662" spans="1:14">
      <c r="A4662" s="1" t="s">
        <v>699</v>
      </c>
      <c r="B4662" s="1" t="s">
        <v>667</v>
      </c>
      <c r="C4662" s="230">
        <v>45959.565972222219</v>
      </c>
      <c r="D4662" s="230">
        <v>45959.565972222219</v>
      </c>
      <c r="E4662" s="230">
        <v>45959.605555555558</v>
      </c>
      <c r="F4662" s="300">
        <f t="shared" si="94"/>
        <v>3.9583333338669036E-2</v>
      </c>
      <c r="G4662" s="1" t="s">
        <v>613</v>
      </c>
      <c r="I4662" s="1" t="s">
        <v>614</v>
      </c>
      <c r="J4662" s="1" t="s">
        <v>615</v>
      </c>
      <c r="K4662" s="1" t="s">
        <v>1597</v>
      </c>
      <c r="L4662" s="1" t="s">
        <v>655</v>
      </c>
      <c r="M4662" s="28" t="s">
        <v>656</v>
      </c>
      <c r="N4662" s="28" t="s">
        <v>1598</v>
      </c>
    </row>
    <row r="4663" spans="1:14">
      <c r="A4663" s="1" t="s">
        <v>699</v>
      </c>
      <c r="B4663" s="1" t="s">
        <v>636</v>
      </c>
      <c r="C4663" s="230">
        <v>45959.565972222219</v>
      </c>
      <c r="D4663" s="230">
        <v>45959.565972222219</v>
      </c>
      <c r="E4663" s="230">
        <v>45959.605555555558</v>
      </c>
      <c r="F4663" s="300">
        <f t="shared" si="94"/>
        <v>3.9583333338669036E-2</v>
      </c>
      <c r="G4663" s="1" t="s">
        <v>613</v>
      </c>
      <c r="I4663" s="1" t="s">
        <v>614</v>
      </c>
      <c r="J4663" s="1" t="s">
        <v>615</v>
      </c>
      <c r="K4663" s="1" t="s">
        <v>1597</v>
      </c>
      <c r="L4663" s="1" t="s">
        <v>655</v>
      </c>
      <c r="M4663" s="28" t="s">
        <v>656</v>
      </c>
      <c r="N4663" s="28" t="s">
        <v>1598</v>
      </c>
    </row>
    <row r="4664" spans="1:14">
      <c r="A4664" s="1" t="s">
        <v>1411</v>
      </c>
      <c r="B4664" s="1" t="s">
        <v>658</v>
      </c>
      <c r="C4664" s="230">
        <v>45959.563194444447</v>
      </c>
      <c r="D4664" s="230">
        <v>45959.563194444447</v>
      </c>
      <c r="E4664" s="230">
        <v>45959.586805555555</v>
      </c>
      <c r="F4664" s="300">
        <f t="shared" si="94"/>
        <v>2.361111110803904E-2</v>
      </c>
      <c r="G4664" s="1" t="s">
        <v>613</v>
      </c>
      <c r="I4664" s="1" t="s">
        <v>614</v>
      </c>
      <c r="J4664" s="1" t="s">
        <v>615</v>
      </c>
      <c r="K4664" s="1" t="s">
        <v>1652</v>
      </c>
      <c r="L4664" s="1" t="s">
        <v>655</v>
      </c>
      <c r="M4664" s="28" t="s">
        <v>656</v>
      </c>
      <c r="N4664" s="28" t="s">
        <v>1342</v>
      </c>
    </row>
    <row r="4665" spans="1:14">
      <c r="A4665" s="1" t="s">
        <v>1411</v>
      </c>
      <c r="B4665" s="1" t="s">
        <v>651</v>
      </c>
      <c r="C4665" s="230">
        <v>45959.563194444447</v>
      </c>
      <c r="D4665" s="230">
        <v>45959.563194444447</v>
      </c>
      <c r="E4665" s="230">
        <v>45959.586805555555</v>
      </c>
      <c r="F4665" s="300">
        <f t="shared" si="94"/>
        <v>2.361111110803904E-2</v>
      </c>
      <c r="G4665" s="1" t="s">
        <v>613</v>
      </c>
      <c r="I4665" s="1" t="s">
        <v>614</v>
      </c>
      <c r="J4665" s="1" t="s">
        <v>615</v>
      </c>
      <c r="K4665" s="1" t="s">
        <v>1652</v>
      </c>
      <c r="L4665" s="1" t="s">
        <v>655</v>
      </c>
      <c r="M4665" s="28" t="s">
        <v>656</v>
      </c>
      <c r="N4665" s="28" t="s">
        <v>1342</v>
      </c>
    </row>
    <row r="4666" spans="1:14">
      <c r="A4666" s="1" t="s">
        <v>1411</v>
      </c>
      <c r="B4666" s="1" t="s">
        <v>659</v>
      </c>
      <c r="C4666" s="230">
        <v>45959.563194444447</v>
      </c>
      <c r="D4666" s="230">
        <v>45959.563194444447</v>
      </c>
      <c r="E4666" s="230">
        <v>45959.586805555555</v>
      </c>
      <c r="F4666" s="300">
        <f t="shared" si="94"/>
        <v>2.361111110803904E-2</v>
      </c>
      <c r="G4666" s="1" t="s">
        <v>613</v>
      </c>
      <c r="I4666" s="1" t="s">
        <v>614</v>
      </c>
      <c r="J4666" s="1" t="s">
        <v>615</v>
      </c>
      <c r="K4666" s="1" t="s">
        <v>1652</v>
      </c>
      <c r="L4666" s="1" t="s">
        <v>655</v>
      </c>
      <c r="M4666" s="28" t="s">
        <v>656</v>
      </c>
      <c r="N4666" s="28" t="s">
        <v>1342</v>
      </c>
    </row>
    <row r="4667" spans="1:14">
      <c r="A4667" s="1" t="s">
        <v>1411</v>
      </c>
      <c r="B4667" s="1" t="s">
        <v>622</v>
      </c>
      <c r="C4667" s="230">
        <v>45959.563194444447</v>
      </c>
      <c r="D4667" s="230">
        <v>45959.563194444447</v>
      </c>
      <c r="E4667" s="230">
        <v>45959.586805555555</v>
      </c>
      <c r="F4667" s="300">
        <f t="shared" si="94"/>
        <v>2.361111110803904E-2</v>
      </c>
      <c r="G4667" s="1" t="s">
        <v>613</v>
      </c>
      <c r="I4667" s="1" t="s">
        <v>614</v>
      </c>
      <c r="J4667" s="1" t="s">
        <v>615</v>
      </c>
      <c r="K4667" s="1" t="s">
        <v>1652</v>
      </c>
      <c r="L4667" s="1" t="s">
        <v>655</v>
      </c>
      <c r="M4667" s="28" t="s">
        <v>656</v>
      </c>
      <c r="N4667" s="28" t="s">
        <v>1342</v>
      </c>
    </row>
    <row r="4668" spans="1:14">
      <c r="A4668" s="1" t="s">
        <v>1412</v>
      </c>
      <c r="B4668" s="1" t="s">
        <v>659</v>
      </c>
      <c r="C4668" s="230">
        <v>45959.563194444447</v>
      </c>
      <c r="D4668" s="230">
        <v>45959.563194444447</v>
      </c>
      <c r="E4668" s="230">
        <v>45959.586805555555</v>
      </c>
      <c r="F4668" s="300">
        <f t="shared" si="94"/>
        <v>2.361111110803904E-2</v>
      </c>
      <c r="G4668" s="1" t="s">
        <v>613</v>
      </c>
      <c r="I4668" s="1" t="s">
        <v>614</v>
      </c>
      <c r="J4668" s="1" t="s">
        <v>615</v>
      </c>
      <c r="K4668" s="1" t="s">
        <v>1652</v>
      </c>
      <c r="L4668" s="1" t="s">
        <v>655</v>
      </c>
      <c r="M4668" s="28" t="s">
        <v>656</v>
      </c>
      <c r="N4668" s="28" t="s">
        <v>1342</v>
      </c>
    </row>
    <row r="4669" spans="1:14">
      <c r="A4669" s="1" t="s">
        <v>1412</v>
      </c>
      <c r="B4669" s="1" t="s">
        <v>658</v>
      </c>
      <c r="C4669" s="230">
        <v>45959.563194444447</v>
      </c>
      <c r="D4669" s="230">
        <v>45959.563194444447</v>
      </c>
      <c r="E4669" s="230">
        <v>45959.586805555555</v>
      </c>
      <c r="F4669" s="300">
        <f t="shared" si="94"/>
        <v>2.361111110803904E-2</v>
      </c>
      <c r="G4669" s="1" t="s">
        <v>613</v>
      </c>
      <c r="I4669" s="1" t="s">
        <v>614</v>
      </c>
      <c r="J4669" s="1" t="s">
        <v>615</v>
      </c>
      <c r="K4669" s="1" t="s">
        <v>1652</v>
      </c>
      <c r="L4669" s="1" t="s">
        <v>655</v>
      </c>
      <c r="M4669" s="28" t="s">
        <v>656</v>
      </c>
      <c r="N4669" s="28" t="s">
        <v>1342</v>
      </c>
    </row>
    <row r="4670" spans="1:14">
      <c r="A4670" s="1" t="s">
        <v>1412</v>
      </c>
      <c r="B4670" s="1" t="s">
        <v>622</v>
      </c>
      <c r="C4670" s="230">
        <v>45959.563194444447</v>
      </c>
      <c r="D4670" s="230">
        <v>45959.563194444447</v>
      </c>
      <c r="E4670" s="230">
        <v>45959.586805555555</v>
      </c>
      <c r="F4670" s="300">
        <f t="shared" si="94"/>
        <v>2.361111110803904E-2</v>
      </c>
      <c r="G4670" s="1" t="s">
        <v>613</v>
      </c>
      <c r="I4670" s="1" t="s">
        <v>614</v>
      </c>
      <c r="J4670" s="1" t="s">
        <v>615</v>
      </c>
      <c r="K4670" s="1" t="s">
        <v>1652</v>
      </c>
      <c r="L4670" s="1" t="s">
        <v>655</v>
      </c>
      <c r="M4670" s="28" t="s">
        <v>656</v>
      </c>
      <c r="N4670" s="28" t="s">
        <v>1342</v>
      </c>
    </row>
    <row r="4671" spans="1:14">
      <c r="A4671" s="1" t="s">
        <v>1412</v>
      </c>
      <c r="B4671" s="1" t="s">
        <v>651</v>
      </c>
      <c r="C4671" s="230">
        <v>45959.563194444447</v>
      </c>
      <c r="D4671" s="230">
        <v>45959.563194444447</v>
      </c>
      <c r="E4671" s="230">
        <v>45959.586805555555</v>
      </c>
      <c r="F4671" s="300">
        <f t="shared" si="94"/>
        <v>2.361111110803904E-2</v>
      </c>
      <c r="G4671" s="1" t="s">
        <v>613</v>
      </c>
      <c r="I4671" s="1" t="s">
        <v>614</v>
      </c>
      <c r="J4671" s="1" t="s">
        <v>615</v>
      </c>
      <c r="K4671" s="1" t="s">
        <v>1652</v>
      </c>
      <c r="L4671" s="1" t="s">
        <v>655</v>
      </c>
      <c r="M4671" s="28" t="s">
        <v>656</v>
      </c>
      <c r="N4671" s="28" t="s">
        <v>1342</v>
      </c>
    </row>
    <row r="4672" spans="1:14">
      <c r="A4672" s="225" t="s">
        <v>860</v>
      </c>
      <c r="B4672" s="28" t="s">
        <v>658</v>
      </c>
      <c r="C4672" s="230">
        <v>45960.256944444445</v>
      </c>
      <c r="D4672" s="230">
        <v>45960.256944444445</v>
      </c>
      <c r="E4672" s="230">
        <v>45960.308333333334</v>
      </c>
      <c r="F4672" s="300">
        <f t="shared" si="94"/>
        <v>5.1388888889050577E-2</v>
      </c>
      <c r="G4672" s="1" t="s">
        <v>613</v>
      </c>
      <c r="I4672" s="1" t="s">
        <v>614</v>
      </c>
      <c r="J4672" s="1" t="s">
        <v>615</v>
      </c>
      <c r="K4672" s="1" t="s">
        <v>1659</v>
      </c>
      <c r="L4672" s="1" t="s">
        <v>655</v>
      </c>
      <c r="M4672" s="28" t="s">
        <v>656</v>
      </c>
      <c r="N4672" s="28" t="s">
        <v>1342</v>
      </c>
    </row>
    <row r="4673" spans="1:14">
      <c r="A4673" s="225" t="s">
        <v>860</v>
      </c>
      <c r="B4673" s="28" t="s">
        <v>651</v>
      </c>
      <c r="C4673" s="230">
        <v>45960.256944444445</v>
      </c>
      <c r="D4673" s="230">
        <v>45960.256944444445</v>
      </c>
      <c r="E4673" s="230">
        <v>45960.308333333334</v>
      </c>
      <c r="F4673" s="300">
        <f t="shared" ref="F4673:F4713" si="95">E4673-D4673</f>
        <v>5.1388888889050577E-2</v>
      </c>
      <c r="G4673" s="1" t="s">
        <v>613</v>
      </c>
      <c r="I4673" s="1" t="s">
        <v>614</v>
      </c>
      <c r="J4673" s="1" t="s">
        <v>615</v>
      </c>
      <c r="K4673" s="1" t="s">
        <v>1659</v>
      </c>
      <c r="L4673" s="1" t="s">
        <v>655</v>
      </c>
      <c r="M4673" s="28" t="s">
        <v>656</v>
      </c>
      <c r="N4673" s="28" t="s">
        <v>1342</v>
      </c>
    </row>
    <row r="4674" spans="1:14">
      <c r="A4674" s="225" t="s">
        <v>860</v>
      </c>
      <c r="B4674" s="28" t="s">
        <v>659</v>
      </c>
      <c r="C4674" s="230">
        <v>45960.256944444445</v>
      </c>
      <c r="D4674" s="230">
        <v>45960.256944444445</v>
      </c>
      <c r="E4674" s="230">
        <v>45960.308333333334</v>
      </c>
      <c r="F4674" s="300">
        <f t="shared" si="95"/>
        <v>5.1388888889050577E-2</v>
      </c>
      <c r="G4674" s="1" t="s">
        <v>613</v>
      </c>
      <c r="I4674" s="1" t="s">
        <v>614</v>
      </c>
      <c r="J4674" s="1" t="s">
        <v>615</v>
      </c>
      <c r="K4674" s="1" t="s">
        <v>1659</v>
      </c>
      <c r="L4674" s="1" t="s">
        <v>655</v>
      </c>
      <c r="M4674" s="28" t="s">
        <v>656</v>
      </c>
      <c r="N4674" s="28" t="s">
        <v>1342</v>
      </c>
    </row>
    <row r="4675" spans="1:14">
      <c r="A4675" s="225" t="s">
        <v>860</v>
      </c>
      <c r="B4675" s="28" t="s">
        <v>622</v>
      </c>
      <c r="C4675" s="230">
        <v>45960.256944444445</v>
      </c>
      <c r="D4675" s="230">
        <v>45960.256944444445</v>
      </c>
      <c r="E4675" s="230">
        <v>45960.308333333334</v>
      </c>
      <c r="F4675" s="300">
        <f t="shared" si="95"/>
        <v>5.1388888889050577E-2</v>
      </c>
      <c r="G4675" s="1" t="s">
        <v>613</v>
      </c>
      <c r="I4675" s="1" t="s">
        <v>614</v>
      </c>
      <c r="J4675" s="1" t="s">
        <v>615</v>
      </c>
      <c r="K4675" s="1" t="s">
        <v>1659</v>
      </c>
      <c r="L4675" s="1" t="s">
        <v>655</v>
      </c>
      <c r="M4675" s="28" t="s">
        <v>656</v>
      </c>
      <c r="N4675" s="28" t="s">
        <v>1342</v>
      </c>
    </row>
    <row r="4676" spans="1:14">
      <c r="A4676" s="102" t="s">
        <v>855</v>
      </c>
      <c r="B4676" s="102" t="s">
        <v>658</v>
      </c>
      <c r="C4676" s="230">
        <v>45960.256944444445</v>
      </c>
      <c r="D4676" s="230">
        <v>45960.256944444445</v>
      </c>
      <c r="E4676" s="230">
        <v>45960.308333333334</v>
      </c>
      <c r="F4676" s="300">
        <f t="shared" si="95"/>
        <v>5.1388888889050577E-2</v>
      </c>
      <c r="G4676" s="1" t="s">
        <v>613</v>
      </c>
      <c r="I4676" s="1" t="s">
        <v>614</v>
      </c>
      <c r="J4676" s="1" t="s">
        <v>615</v>
      </c>
      <c r="K4676" s="1" t="s">
        <v>1659</v>
      </c>
      <c r="L4676" s="1" t="s">
        <v>655</v>
      </c>
      <c r="M4676" s="28" t="s">
        <v>656</v>
      </c>
      <c r="N4676" s="28" t="s">
        <v>1342</v>
      </c>
    </row>
    <row r="4677" spans="1:14">
      <c r="A4677" s="102" t="s">
        <v>855</v>
      </c>
      <c r="B4677" s="102" t="s">
        <v>651</v>
      </c>
      <c r="C4677" s="230">
        <v>45960.256944444445</v>
      </c>
      <c r="D4677" s="230">
        <v>45960.256944444445</v>
      </c>
      <c r="E4677" s="230">
        <v>45960.308333333334</v>
      </c>
      <c r="F4677" s="300">
        <f t="shared" si="95"/>
        <v>5.1388888889050577E-2</v>
      </c>
      <c r="G4677" s="1" t="s">
        <v>613</v>
      </c>
      <c r="I4677" s="1" t="s">
        <v>614</v>
      </c>
      <c r="J4677" s="1" t="s">
        <v>615</v>
      </c>
      <c r="K4677" s="1" t="s">
        <v>1659</v>
      </c>
      <c r="L4677" s="1" t="s">
        <v>655</v>
      </c>
      <c r="M4677" s="28" t="s">
        <v>656</v>
      </c>
      <c r="N4677" s="28" t="s">
        <v>1342</v>
      </c>
    </row>
    <row r="4678" spans="1:14">
      <c r="A4678" s="102" t="s">
        <v>855</v>
      </c>
      <c r="B4678" s="102" t="s">
        <v>612</v>
      </c>
      <c r="C4678" s="230">
        <v>45960.256944444445</v>
      </c>
      <c r="D4678" s="230">
        <v>45960.256944444445</v>
      </c>
      <c r="E4678" s="230">
        <v>45960.308333333334</v>
      </c>
      <c r="F4678" s="300">
        <f t="shared" si="95"/>
        <v>5.1388888889050577E-2</v>
      </c>
      <c r="G4678" s="1" t="s">
        <v>613</v>
      </c>
      <c r="I4678" s="1" t="s">
        <v>614</v>
      </c>
      <c r="J4678" s="1" t="s">
        <v>615</v>
      </c>
      <c r="K4678" s="1" t="s">
        <v>1659</v>
      </c>
      <c r="L4678" s="1" t="s">
        <v>655</v>
      </c>
      <c r="M4678" s="28" t="s">
        <v>656</v>
      </c>
      <c r="N4678" s="28" t="s">
        <v>1342</v>
      </c>
    </row>
    <row r="4679" spans="1:14">
      <c r="A4679" s="102" t="s">
        <v>855</v>
      </c>
      <c r="B4679" s="28" t="s">
        <v>622</v>
      </c>
      <c r="C4679" s="230">
        <v>45960.256944444445</v>
      </c>
      <c r="D4679" s="230">
        <v>45960.256944444445</v>
      </c>
      <c r="E4679" s="230">
        <v>45960.308333333334</v>
      </c>
      <c r="F4679" s="300">
        <f t="shared" si="95"/>
        <v>5.1388888889050577E-2</v>
      </c>
      <c r="G4679" s="1" t="s">
        <v>613</v>
      </c>
      <c r="I4679" s="1" t="s">
        <v>614</v>
      </c>
      <c r="J4679" s="1" t="s">
        <v>615</v>
      </c>
      <c r="K4679" s="1" t="s">
        <v>1659</v>
      </c>
      <c r="L4679" s="1" t="s">
        <v>655</v>
      </c>
      <c r="M4679" s="28" t="s">
        <v>656</v>
      </c>
      <c r="N4679" s="28" t="s">
        <v>1342</v>
      </c>
    </row>
    <row r="4680" spans="1:14">
      <c r="A4680" s="1" t="s">
        <v>1272</v>
      </c>
      <c r="B4680" s="1" t="s">
        <v>1273</v>
      </c>
      <c r="C4680" s="230">
        <v>45960.356249999997</v>
      </c>
      <c r="D4680" s="230">
        <v>45960.356249999997</v>
      </c>
      <c r="E4680" s="230">
        <v>45960.53125</v>
      </c>
      <c r="F4680" s="300">
        <f t="shared" si="95"/>
        <v>0.17500000000291038</v>
      </c>
      <c r="G4680" s="1" t="s">
        <v>708</v>
      </c>
      <c r="I4680" s="1" t="s">
        <v>614</v>
      </c>
      <c r="J4680" s="1" t="s">
        <v>615</v>
      </c>
      <c r="K4680" s="1" t="s">
        <v>1660</v>
      </c>
      <c r="L4680" s="1" t="s">
        <v>627</v>
      </c>
      <c r="M4680" s="28" t="s">
        <v>710</v>
      </c>
    </row>
    <row r="4681" spans="1:14">
      <c r="A4681" s="1" t="s">
        <v>1272</v>
      </c>
      <c r="B4681" s="1" t="s">
        <v>1276</v>
      </c>
      <c r="C4681" s="230">
        <v>45960.356249999997</v>
      </c>
      <c r="D4681" s="230">
        <v>45960.356249999997</v>
      </c>
      <c r="E4681" s="230">
        <v>45960.53125</v>
      </c>
      <c r="F4681" s="300">
        <f t="shared" si="95"/>
        <v>0.17500000000291038</v>
      </c>
      <c r="G4681" s="1" t="s">
        <v>708</v>
      </c>
      <c r="I4681" s="1" t="s">
        <v>614</v>
      </c>
      <c r="J4681" s="1" t="s">
        <v>615</v>
      </c>
      <c r="K4681" s="1" t="s">
        <v>1660</v>
      </c>
      <c r="L4681" s="1" t="s">
        <v>627</v>
      </c>
      <c r="M4681" s="28" t="s">
        <v>710</v>
      </c>
    </row>
    <row r="4682" spans="1:14">
      <c r="A4682" s="1" t="s">
        <v>1272</v>
      </c>
      <c r="B4682" s="1" t="s">
        <v>1277</v>
      </c>
      <c r="C4682" s="230">
        <v>45960.356249999997</v>
      </c>
      <c r="D4682" s="230">
        <v>45960.356249999997</v>
      </c>
      <c r="E4682" s="230">
        <v>45960.53125</v>
      </c>
      <c r="F4682" s="300">
        <f t="shared" si="95"/>
        <v>0.17500000000291038</v>
      </c>
      <c r="G4682" s="1" t="s">
        <v>708</v>
      </c>
      <c r="I4682" s="1" t="s">
        <v>614</v>
      </c>
      <c r="J4682" s="1" t="s">
        <v>615</v>
      </c>
      <c r="K4682" s="1" t="s">
        <v>1660</v>
      </c>
      <c r="L4682" s="1" t="s">
        <v>627</v>
      </c>
      <c r="M4682" s="28" t="s">
        <v>710</v>
      </c>
    </row>
    <row r="4683" spans="1:14">
      <c r="A4683" s="1" t="s">
        <v>1272</v>
      </c>
      <c r="B4683" s="1" t="s">
        <v>1278</v>
      </c>
      <c r="C4683" s="230">
        <v>45960.356249999997</v>
      </c>
      <c r="D4683" s="230">
        <v>45960.356249999997</v>
      </c>
      <c r="E4683" s="230">
        <v>45960.53125</v>
      </c>
      <c r="F4683" s="300">
        <f t="shared" si="95"/>
        <v>0.17500000000291038</v>
      </c>
      <c r="G4683" s="1" t="s">
        <v>708</v>
      </c>
      <c r="I4683" s="1" t="s">
        <v>614</v>
      </c>
      <c r="J4683" s="1" t="s">
        <v>615</v>
      </c>
      <c r="K4683" s="1" t="s">
        <v>1660</v>
      </c>
      <c r="L4683" s="1" t="s">
        <v>627</v>
      </c>
      <c r="M4683" s="28" t="s">
        <v>710</v>
      </c>
    </row>
    <row r="4684" spans="1:14">
      <c r="A4684" s="1" t="s">
        <v>1272</v>
      </c>
      <c r="B4684" s="1" t="s">
        <v>1279</v>
      </c>
      <c r="C4684" s="230">
        <v>45960.356249999997</v>
      </c>
      <c r="D4684" s="230">
        <v>45960.356249999997</v>
      </c>
      <c r="E4684" s="230">
        <v>45960.53125</v>
      </c>
      <c r="F4684" s="300">
        <f t="shared" si="95"/>
        <v>0.17500000000291038</v>
      </c>
      <c r="G4684" s="1" t="s">
        <v>708</v>
      </c>
      <c r="I4684" s="1" t="s">
        <v>614</v>
      </c>
      <c r="J4684" s="1" t="s">
        <v>615</v>
      </c>
      <c r="K4684" s="1" t="s">
        <v>1660</v>
      </c>
      <c r="L4684" s="1" t="s">
        <v>627</v>
      </c>
      <c r="M4684" s="28" t="s">
        <v>710</v>
      </c>
    </row>
    <row r="4685" spans="1:14">
      <c r="A4685" s="1" t="s">
        <v>1272</v>
      </c>
      <c r="B4685" s="102" t="s">
        <v>1281</v>
      </c>
      <c r="C4685" s="230">
        <v>45960.356249999997</v>
      </c>
      <c r="D4685" s="230">
        <v>45960.356249999997</v>
      </c>
      <c r="E4685" s="230">
        <v>45960.53125</v>
      </c>
      <c r="F4685" s="300">
        <f t="shared" si="95"/>
        <v>0.17500000000291038</v>
      </c>
      <c r="G4685" s="1" t="s">
        <v>708</v>
      </c>
      <c r="I4685" s="1" t="s">
        <v>614</v>
      </c>
      <c r="J4685" s="1" t="s">
        <v>615</v>
      </c>
      <c r="K4685" s="1" t="s">
        <v>1660</v>
      </c>
      <c r="L4685" s="1" t="s">
        <v>627</v>
      </c>
      <c r="M4685" s="28" t="s">
        <v>710</v>
      </c>
    </row>
    <row r="4686" spans="1:14">
      <c r="A4686" s="1" t="s">
        <v>1272</v>
      </c>
      <c r="B4686" s="102" t="s">
        <v>1280</v>
      </c>
      <c r="C4686" s="230">
        <v>45960.356249999997</v>
      </c>
      <c r="D4686" s="230">
        <v>45960.356249999997</v>
      </c>
      <c r="E4686" s="230">
        <v>45960.53125</v>
      </c>
      <c r="F4686" s="300">
        <f t="shared" si="95"/>
        <v>0.17500000000291038</v>
      </c>
      <c r="G4686" s="1" t="s">
        <v>708</v>
      </c>
      <c r="I4686" s="1" t="s">
        <v>614</v>
      </c>
      <c r="J4686" s="1" t="s">
        <v>615</v>
      </c>
      <c r="K4686" s="1" t="s">
        <v>1660</v>
      </c>
      <c r="L4686" s="1" t="s">
        <v>627</v>
      </c>
      <c r="M4686" s="28" t="s">
        <v>710</v>
      </c>
    </row>
    <row r="4687" spans="1:14">
      <c r="A4687" s="1" t="s">
        <v>1272</v>
      </c>
      <c r="B4687" s="1" t="s">
        <v>1282</v>
      </c>
      <c r="C4687" s="230">
        <v>45960.356249999997</v>
      </c>
      <c r="D4687" s="230">
        <v>45960.356249999997</v>
      </c>
      <c r="E4687" s="230">
        <v>45960.53125</v>
      </c>
      <c r="F4687" s="300">
        <f t="shared" si="95"/>
        <v>0.17500000000291038</v>
      </c>
      <c r="G4687" s="1" t="s">
        <v>708</v>
      </c>
      <c r="I4687" s="1" t="s">
        <v>614</v>
      </c>
      <c r="J4687" s="1" t="s">
        <v>615</v>
      </c>
      <c r="K4687" s="1" t="s">
        <v>1660</v>
      </c>
      <c r="L4687" s="1" t="s">
        <v>627</v>
      </c>
      <c r="M4687" s="28" t="s">
        <v>710</v>
      </c>
    </row>
    <row r="4688" spans="1:14">
      <c r="A4688" s="1" t="s">
        <v>1272</v>
      </c>
      <c r="B4688" s="1" t="s">
        <v>1283</v>
      </c>
      <c r="C4688" s="230">
        <v>45960.356249999997</v>
      </c>
      <c r="D4688" s="230">
        <v>45960.356249999997</v>
      </c>
      <c r="E4688" s="230">
        <v>45960.53125</v>
      </c>
      <c r="F4688" s="300">
        <f t="shared" si="95"/>
        <v>0.17500000000291038</v>
      </c>
      <c r="G4688" s="1" t="s">
        <v>708</v>
      </c>
      <c r="I4688" s="1" t="s">
        <v>614</v>
      </c>
      <c r="J4688" s="1" t="s">
        <v>615</v>
      </c>
      <c r="K4688" s="1" t="s">
        <v>1660</v>
      </c>
      <c r="L4688" s="1" t="s">
        <v>627</v>
      </c>
      <c r="M4688" s="28" t="s">
        <v>710</v>
      </c>
    </row>
    <row r="4689" spans="1:14">
      <c r="A4689" s="1" t="s">
        <v>1272</v>
      </c>
      <c r="B4689" s="1" t="s">
        <v>1284</v>
      </c>
      <c r="C4689" s="230">
        <v>45960.356249999997</v>
      </c>
      <c r="D4689" s="230">
        <v>45960.356249999997</v>
      </c>
      <c r="E4689" s="230">
        <v>45960.53125</v>
      </c>
      <c r="F4689" s="300">
        <f t="shared" si="95"/>
        <v>0.17500000000291038</v>
      </c>
      <c r="G4689" s="1" t="s">
        <v>708</v>
      </c>
      <c r="I4689" s="1" t="s">
        <v>614</v>
      </c>
      <c r="J4689" s="1" t="s">
        <v>615</v>
      </c>
      <c r="K4689" s="1" t="s">
        <v>1660</v>
      </c>
      <c r="L4689" s="1" t="s">
        <v>627</v>
      </c>
      <c r="M4689" s="28" t="s">
        <v>710</v>
      </c>
    </row>
    <row r="4690" spans="1:14">
      <c r="A4690" s="102" t="s">
        <v>729</v>
      </c>
      <c r="B4690" s="1" t="s">
        <v>1393</v>
      </c>
      <c r="C4690" s="230">
        <v>45960.409722222219</v>
      </c>
      <c r="D4690" s="230">
        <v>45960.409722222219</v>
      </c>
      <c r="E4690" s="230">
        <v>45960.479166666664</v>
      </c>
      <c r="F4690" s="300">
        <f t="shared" si="95"/>
        <v>6.9444444445252884E-2</v>
      </c>
      <c r="G4690" s="1" t="s">
        <v>613</v>
      </c>
      <c r="I4690" s="1" t="s">
        <v>614</v>
      </c>
      <c r="J4690" s="1" t="s">
        <v>615</v>
      </c>
      <c r="K4690" s="1" t="s">
        <v>1597</v>
      </c>
      <c r="L4690" s="1" t="s">
        <v>655</v>
      </c>
      <c r="M4690" s="28" t="s">
        <v>656</v>
      </c>
      <c r="N4690" s="28" t="s">
        <v>1598</v>
      </c>
    </row>
    <row r="4691" spans="1:14">
      <c r="A4691" s="102" t="s">
        <v>729</v>
      </c>
      <c r="B4691" s="1" t="s">
        <v>1394</v>
      </c>
      <c r="C4691" s="230">
        <v>45960.409722222219</v>
      </c>
      <c r="D4691" s="230">
        <v>45960.409722222219</v>
      </c>
      <c r="E4691" s="230">
        <v>45960.479166666664</v>
      </c>
      <c r="F4691" s="300">
        <f t="shared" si="95"/>
        <v>6.9444444445252884E-2</v>
      </c>
      <c r="G4691" s="1" t="s">
        <v>613</v>
      </c>
      <c r="I4691" s="1" t="s">
        <v>614</v>
      </c>
      <c r="J4691" s="1" t="s">
        <v>615</v>
      </c>
      <c r="K4691" s="1" t="s">
        <v>1597</v>
      </c>
      <c r="L4691" s="1" t="s">
        <v>655</v>
      </c>
      <c r="M4691" s="28" t="s">
        <v>656</v>
      </c>
      <c r="N4691" s="28" t="s">
        <v>1598</v>
      </c>
    </row>
    <row r="4692" spans="1:14">
      <c r="A4692" s="102" t="s">
        <v>729</v>
      </c>
      <c r="B4692" s="1" t="s">
        <v>1395</v>
      </c>
      <c r="C4692" s="230">
        <v>45960.409722222219</v>
      </c>
      <c r="D4692" s="230">
        <v>45960.409722222219</v>
      </c>
      <c r="E4692" s="230">
        <v>45960.479166666664</v>
      </c>
      <c r="F4692" s="300">
        <f t="shared" si="95"/>
        <v>6.9444444445252884E-2</v>
      </c>
      <c r="G4692" s="1" t="s">
        <v>613</v>
      </c>
      <c r="I4692" s="1" t="s">
        <v>614</v>
      </c>
      <c r="J4692" s="1" t="s">
        <v>615</v>
      </c>
      <c r="K4692" s="1" t="s">
        <v>1597</v>
      </c>
      <c r="L4692" s="1" t="s">
        <v>655</v>
      </c>
      <c r="M4692" s="28" t="s">
        <v>656</v>
      </c>
      <c r="N4692" s="28" t="s">
        <v>1598</v>
      </c>
    </row>
    <row r="4693" spans="1:14">
      <c r="A4693" s="102" t="s">
        <v>729</v>
      </c>
      <c r="B4693" s="1" t="s">
        <v>1396</v>
      </c>
      <c r="C4693" s="230">
        <v>45960.409722222219</v>
      </c>
      <c r="D4693" s="230">
        <v>45960.409722222219</v>
      </c>
      <c r="E4693" s="230">
        <v>45960.479166666664</v>
      </c>
      <c r="F4693" s="300">
        <f t="shared" si="95"/>
        <v>6.9444444445252884E-2</v>
      </c>
      <c r="G4693" s="1" t="s">
        <v>613</v>
      </c>
      <c r="I4693" s="1" t="s">
        <v>614</v>
      </c>
      <c r="J4693" s="1" t="s">
        <v>615</v>
      </c>
      <c r="K4693" s="1" t="s">
        <v>1597</v>
      </c>
      <c r="L4693" s="1" t="s">
        <v>655</v>
      </c>
      <c r="M4693" s="28" t="s">
        <v>656</v>
      </c>
      <c r="N4693" s="28" t="s">
        <v>1598</v>
      </c>
    </row>
    <row r="4694" spans="1:14">
      <c r="A4694" s="102" t="s">
        <v>729</v>
      </c>
      <c r="B4694" s="1" t="s">
        <v>1397</v>
      </c>
      <c r="C4694" s="230">
        <v>45960.409722222219</v>
      </c>
      <c r="D4694" s="230">
        <v>45960.409722222219</v>
      </c>
      <c r="E4694" s="230">
        <v>45960.479166666664</v>
      </c>
      <c r="F4694" s="300">
        <f t="shared" si="95"/>
        <v>6.9444444445252884E-2</v>
      </c>
      <c r="G4694" s="1" t="s">
        <v>613</v>
      </c>
      <c r="I4694" s="1" t="s">
        <v>614</v>
      </c>
      <c r="J4694" s="1" t="s">
        <v>615</v>
      </c>
      <c r="K4694" s="1" t="s">
        <v>1597</v>
      </c>
      <c r="L4694" s="1" t="s">
        <v>655</v>
      </c>
      <c r="M4694" s="28" t="s">
        <v>656</v>
      </c>
      <c r="N4694" s="28" t="s">
        <v>1598</v>
      </c>
    </row>
    <row r="4695" spans="1:14">
      <c r="A4695" s="102" t="s">
        <v>729</v>
      </c>
      <c r="B4695" s="1" t="s">
        <v>1398</v>
      </c>
      <c r="C4695" s="230">
        <v>45960.409722222219</v>
      </c>
      <c r="D4695" s="230">
        <v>45960.409722222219</v>
      </c>
      <c r="E4695" s="230">
        <v>45960.479166666664</v>
      </c>
      <c r="F4695" s="300">
        <f t="shared" si="95"/>
        <v>6.9444444445252884E-2</v>
      </c>
      <c r="G4695" s="1" t="s">
        <v>613</v>
      </c>
      <c r="I4695" s="1" t="s">
        <v>614</v>
      </c>
      <c r="J4695" s="1" t="s">
        <v>615</v>
      </c>
      <c r="K4695" s="1" t="s">
        <v>1597</v>
      </c>
      <c r="L4695" s="1" t="s">
        <v>655</v>
      </c>
      <c r="M4695" s="28" t="s">
        <v>656</v>
      </c>
      <c r="N4695" s="28" t="s">
        <v>1598</v>
      </c>
    </row>
    <row r="4696" spans="1:14">
      <c r="A4696" s="102" t="s">
        <v>729</v>
      </c>
      <c r="B4696" s="1" t="s">
        <v>1399</v>
      </c>
      <c r="C4696" s="230">
        <v>45960.409722222219</v>
      </c>
      <c r="D4696" s="230">
        <v>45960.409722222219</v>
      </c>
      <c r="E4696" s="230">
        <v>45960.479166666664</v>
      </c>
      <c r="F4696" s="300">
        <f t="shared" si="95"/>
        <v>6.9444444445252884E-2</v>
      </c>
      <c r="G4696" s="1" t="s">
        <v>613</v>
      </c>
      <c r="I4696" s="1" t="s">
        <v>614</v>
      </c>
      <c r="J4696" s="1" t="s">
        <v>615</v>
      </c>
      <c r="K4696" s="1" t="s">
        <v>1597</v>
      </c>
      <c r="L4696" s="1" t="s">
        <v>655</v>
      </c>
      <c r="M4696" s="28" t="s">
        <v>656</v>
      </c>
      <c r="N4696" s="28" t="s">
        <v>1598</v>
      </c>
    </row>
    <row r="4697" spans="1:14">
      <c r="A4697" s="102" t="s">
        <v>729</v>
      </c>
      <c r="B4697" s="1" t="s">
        <v>1400</v>
      </c>
      <c r="C4697" s="230">
        <v>45960.409722222219</v>
      </c>
      <c r="D4697" s="230">
        <v>45960.409722222219</v>
      </c>
      <c r="E4697" s="230">
        <v>45960.479166666664</v>
      </c>
      <c r="F4697" s="300">
        <f t="shared" si="95"/>
        <v>6.9444444445252884E-2</v>
      </c>
      <c r="G4697" s="1" t="s">
        <v>613</v>
      </c>
      <c r="I4697" s="1" t="s">
        <v>614</v>
      </c>
      <c r="J4697" s="1" t="s">
        <v>615</v>
      </c>
      <c r="K4697" s="1" t="s">
        <v>1597</v>
      </c>
      <c r="L4697" s="1" t="s">
        <v>655</v>
      </c>
      <c r="M4697" s="28" t="s">
        <v>656</v>
      </c>
      <c r="N4697" s="28" t="s">
        <v>1598</v>
      </c>
    </row>
    <row r="4698" spans="1:14">
      <c r="A4698" s="102" t="s">
        <v>729</v>
      </c>
      <c r="B4698" s="1" t="s">
        <v>1401</v>
      </c>
      <c r="C4698" s="230">
        <v>45960.409722222219</v>
      </c>
      <c r="D4698" s="230">
        <v>45960.409722222219</v>
      </c>
      <c r="E4698" s="230">
        <v>45960.479166666664</v>
      </c>
      <c r="F4698" s="300">
        <f t="shared" si="95"/>
        <v>6.9444444445252884E-2</v>
      </c>
      <c r="G4698" s="1" t="s">
        <v>613</v>
      </c>
      <c r="I4698" s="1" t="s">
        <v>614</v>
      </c>
      <c r="J4698" s="1" t="s">
        <v>615</v>
      </c>
      <c r="K4698" s="1" t="s">
        <v>1597</v>
      </c>
      <c r="L4698" s="1" t="s">
        <v>655</v>
      </c>
      <c r="M4698" s="28" t="s">
        <v>656</v>
      </c>
      <c r="N4698" s="28" t="s">
        <v>1598</v>
      </c>
    </row>
    <row r="4699" spans="1:14">
      <c r="A4699" s="102" t="s">
        <v>729</v>
      </c>
      <c r="B4699" s="1" t="s">
        <v>1402</v>
      </c>
      <c r="C4699" s="230">
        <v>45960.409722222219</v>
      </c>
      <c r="D4699" s="230">
        <v>45960.409722222219</v>
      </c>
      <c r="E4699" s="230">
        <v>45960.479166666664</v>
      </c>
      <c r="F4699" s="300">
        <f t="shared" si="95"/>
        <v>6.9444444445252884E-2</v>
      </c>
      <c r="G4699" s="1" t="s">
        <v>613</v>
      </c>
      <c r="I4699" s="1" t="s">
        <v>614</v>
      </c>
      <c r="J4699" s="1" t="s">
        <v>615</v>
      </c>
      <c r="K4699" s="1" t="s">
        <v>1597</v>
      </c>
      <c r="L4699" s="1" t="s">
        <v>655</v>
      </c>
      <c r="M4699" s="28" t="s">
        <v>656</v>
      </c>
      <c r="N4699" s="28" t="s">
        <v>1598</v>
      </c>
    </row>
    <row r="4700" spans="1:14">
      <c r="A4700" s="1" t="s">
        <v>1411</v>
      </c>
      <c r="B4700" s="1" t="s">
        <v>658</v>
      </c>
      <c r="C4700" s="230">
        <v>45953.444444444445</v>
      </c>
      <c r="D4700" s="230">
        <v>45953.444444444445</v>
      </c>
      <c r="E4700" s="230">
        <v>45953.465277777781</v>
      </c>
      <c r="F4700" s="300">
        <f t="shared" si="95"/>
        <v>2.0833333335758653E-2</v>
      </c>
      <c r="G4700" s="1" t="s">
        <v>613</v>
      </c>
      <c r="I4700" s="1" t="s">
        <v>614</v>
      </c>
      <c r="J4700" s="1" t="s">
        <v>615</v>
      </c>
      <c r="K4700" s="1" t="s">
        <v>1652</v>
      </c>
      <c r="L4700" s="1" t="s">
        <v>655</v>
      </c>
      <c r="M4700" s="28" t="s">
        <v>656</v>
      </c>
      <c r="N4700" s="28" t="s">
        <v>1342</v>
      </c>
    </row>
    <row r="4701" spans="1:14">
      <c r="A4701" s="1" t="s">
        <v>1411</v>
      </c>
      <c r="B4701" s="1" t="s">
        <v>651</v>
      </c>
      <c r="C4701" s="230">
        <v>45953.444444444445</v>
      </c>
      <c r="D4701" s="230">
        <v>45953.444444444445</v>
      </c>
      <c r="E4701" s="230">
        <v>45953.465277777781</v>
      </c>
      <c r="F4701" s="300">
        <f t="shared" si="95"/>
        <v>2.0833333335758653E-2</v>
      </c>
      <c r="G4701" s="1" t="s">
        <v>613</v>
      </c>
      <c r="I4701" s="1" t="s">
        <v>614</v>
      </c>
      <c r="J4701" s="1" t="s">
        <v>615</v>
      </c>
      <c r="K4701" s="1" t="s">
        <v>1652</v>
      </c>
      <c r="L4701" s="1" t="s">
        <v>655</v>
      </c>
      <c r="M4701" s="28" t="s">
        <v>656</v>
      </c>
      <c r="N4701" s="28" t="s">
        <v>1342</v>
      </c>
    </row>
    <row r="4702" spans="1:14">
      <c r="A4702" s="1" t="s">
        <v>1411</v>
      </c>
      <c r="B4702" s="1" t="s">
        <v>659</v>
      </c>
      <c r="C4702" s="230">
        <v>45953.444444444445</v>
      </c>
      <c r="D4702" s="230">
        <v>45953.444444444445</v>
      </c>
      <c r="E4702" s="230">
        <v>45953.465277777781</v>
      </c>
      <c r="F4702" s="300">
        <f t="shared" si="95"/>
        <v>2.0833333335758653E-2</v>
      </c>
      <c r="G4702" s="1" t="s">
        <v>613</v>
      </c>
      <c r="I4702" s="1" t="s">
        <v>614</v>
      </c>
      <c r="J4702" s="1" t="s">
        <v>615</v>
      </c>
      <c r="K4702" s="1" t="s">
        <v>1652</v>
      </c>
      <c r="L4702" s="1" t="s">
        <v>655</v>
      </c>
      <c r="M4702" s="28" t="s">
        <v>656</v>
      </c>
      <c r="N4702" s="28" t="s">
        <v>1342</v>
      </c>
    </row>
    <row r="4703" spans="1:14">
      <c r="A4703" s="1" t="s">
        <v>1411</v>
      </c>
      <c r="B4703" s="1" t="s">
        <v>622</v>
      </c>
      <c r="C4703" s="230">
        <v>45953.444444444445</v>
      </c>
      <c r="D4703" s="230">
        <v>45953.444444444445</v>
      </c>
      <c r="E4703" s="230">
        <v>45953.465277777781</v>
      </c>
      <c r="F4703" s="300">
        <f t="shared" si="95"/>
        <v>2.0833333335758653E-2</v>
      </c>
      <c r="G4703" s="1" t="s">
        <v>613</v>
      </c>
      <c r="I4703" s="1" t="s">
        <v>614</v>
      </c>
      <c r="J4703" s="1" t="s">
        <v>615</v>
      </c>
      <c r="K4703" s="1" t="s">
        <v>1652</v>
      </c>
      <c r="L4703" s="1" t="s">
        <v>655</v>
      </c>
      <c r="M4703" s="28" t="s">
        <v>656</v>
      </c>
      <c r="N4703" s="28" t="s">
        <v>1342</v>
      </c>
    </row>
    <row r="4704" spans="1:14">
      <c r="A4704" s="1" t="s">
        <v>1412</v>
      </c>
      <c r="B4704" s="1" t="s">
        <v>659</v>
      </c>
      <c r="C4704" s="230">
        <v>45953.444444444445</v>
      </c>
      <c r="D4704" s="230">
        <v>45953.444444444445</v>
      </c>
      <c r="E4704" s="230">
        <v>45953.465277777781</v>
      </c>
      <c r="F4704" s="300">
        <f t="shared" si="95"/>
        <v>2.0833333335758653E-2</v>
      </c>
      <c r="G4704" s="1" t="s">
        <v>613</v>
      </c>
      <c r="I4704" s="1" t="s">
        <v>614</v>
      </c>
      <c r="J4704" s="1" t="s">
        <v>615</v>
      </c>
      <c r="K4704" s="1" t="s">
        <v>1652</v>
      </c>
      <c r="L4704" s="1" t="s">
        <v>655</v>
      </c>
      <c r="M4704" s="28" t="s">
        <v>656</v>
      </c>
      <c r="N4704" s="28" t="s">
        <v>1342</v>
      </c>
    </row>
    <row r="4705" spans="1:14">
      <c r="A4705" s="1" t="s">
        <v>1412</v>
      </c>
      <c r="B4705" s="1" t="s">
        <v>658</v>
      </c>
      <c r="C4705" s="230">
        <v>45953.444444444445</v>
      </c>
      <c r="D4705" s="230">
        <v>45953.444444444445</v>
      </c>
      <c r="E4705" s="230">
        <v>45953.465277777781</v>
      </c>
      <c r="F4705" s="300">
        <f t="shared" si="95"/>
        <v>2.0833333335758653E-2</v>
      </c>
      <c r="G4705" s="1" t="s">
        <v>613</v>
      </c>
      <c r="I4705" s="1" t="s">
        <v>614</v>
      </c>
      <c r="J4705" s="1" t="s">
        <v>615</v>
      </c>
      <c r="K4705" s="1" t="s">
        <v>1652</v>
      </c>
      <c r="L4705" s="1" t="s">
        <v>655</v>
      </c>
      <c r="M4705" s="28" t="s">
        <v>656</v>
      </c>
      <c r="N4705" s="28" t="s">
        <v>1342</v>
      </c>
    </row>
    <row r="4706" spans="1:14">
      <c r="A4706" s="1" t="s">
        <v>1412</v>
      </c>
      <c r="B4706" s="1" t="s">
        <v>622</v>
      </c>
      <c r="C4706" s="230">
        <v>45953.444444444445</v>
      </c>
      <c r="D4706" s="230">
        <v>45953.444444444445</v>
      </c>
      <c r="E4706" s="230">
        <v>45953.465277777781</v>
      </c>
      <c r="F4706" s="300">
        <f t="shared" si="95"/>
        <v>2.0833333335758653E-2</v>
      </c>
      <c r="G4706" s="1" t="s">
        <v>613</v>
      </c>
      <c r="I4706" s="1" t="s">
        <v>614</v>
      </c>
      <c r="J4706" s="1" t="s">
        <v>615</v>
      </c>
      <c r="K4706" s="1" t="s">
        <v>1652</v>
      </c>
      <c r="L4706" s="1" t="s">
        <v>655</v>
      </c>
      <c r="M4706" s="28" t="s">
        <v>656</v>
      </c>
      <c r="N4706" s="28" t="s">
        <v>1342</v>
      </c>
    </row>
    <row r="4707" spans="1:14">
      <c r="A4707" s="1" t="s">
        <v>1412</v>
      </c>
      <c r="B4707" s="1" t="s">
        <v>651</v>
      </c>
      <c r="C4707" s="230">
        <v>45953.444444444445</v>
      </c>
      <c r="D4707" s="230">
        <v>45953.444444444445</v>
      </c>
      <c r="E4707" s="230">
        <v>45953.465277777781</v>
      </c>
      <c r="F4707" s="300">
        <f t="shared" si="95"/>
        <v>2.0833333335758653E-2</v>
      </c>
      <c r="G4707" s="1" t="s">
        <v>613</v>
      </c>
      <c r="I4707" s="1" t="s">
        <v>614</v>
      </c>
      <c r="J4707" s="1" t="s">
        <v>615</v>
      </c>
      <c r="K4707" s="1" t="s">
        <v>1652</v>
      </c>
      <c r="L4707" s="1" t="s">
        <v>655</v>
      </c>
      <c r="M4707" s="28" t="s">
        <v>656</v>
      </c>
      <c r="N4707" s="28" t="s">
        <v>1342</v>
      </c>
    </row>
    <row r="4708" spans="1:14">
      <c r="A4708" s="1" t="s">
        <v>704</v>
      </c>
      <c r="B4708" s="1" t="s">
        <v>612</v>
      </c>
      <c r="C4708" s="230">
        <v>45960.493055555555</v>
      </c>
      <c r="D4708" s="230">
        <v>45960.493055555555</v>
      </c>
      <c r="E4708" s="230">
        <v>45960.5625</v>
      </c>
      <c r="F4708" s="300">
        <f t="shared" si="95"/>
        <v>6.9444444445252884E-2</v>
      </c>
      <c r="G4708" s="1" t="s">
        <v>613</v>
      </c>
      <c r="I4708" s="1" t="s">
        <v>750</v>
      </c>
      <c r="J4708" s="1" t="s">
        <v>275</v>
      </c>
      <c r="K4708" s="1" t="s">
        <v>1646</v>
      </c>
      <c r="L4708" s="1" t="s">
        <v>752</v>
      </c>
      <c r="M4708" s="28" t="s">
        <v>821</v>
      </c>
      <c r="N4708" s="28" t="s">
        <v>1647</v>
      </c>
    </row>
    <row r="4709" spans="1:14">
      <c r="A4709" s="1" t="s">
        <v>862</v>
      </c>
      <c r="B4709" s="1" t="s">
        <v>612</v>
      </c>
      <c r="C4709" s="230">
        <v>45961.260416666664</v>
      </c>
      <c r="D4709" s="230">
        <v>45961.260416666664</v>
      </c>
      <c r="E4709" s="230">
        <v>45961.27847222222</v>
      </c>
      <c r="F4709" s="300">
        <f t="shared" si="95"/>
        <v>1.8055555556202307E-2</v>
      </c>
      <c r="G4709" s="1" t="s">
        <v>613</v>
      </c>
      <c r="I4709" s="1" t="s">
        <v>614</v>
      </c>
      <c r="J4709" s="1" t="s">
        <v>615</v>
      </c>
      <c r="K4709" s="1" t="s">
        <v>1653</v>
      </c>
      <c r="L4709" s="1" t="s">
        <v>655</v>
      </c>
      <c r="M4709" s="28" t="s">
        <v>656</v>
      </c>
      <c r="N4709" s="28" t="s">
        <v>1342</v>
      </c>
    </row>
    <row r="4710" spans="1:14">
      <c r="A4710" s="1" t="s">
        <v>870</v>
      </c>
      <c r="B4710" s="1" t="s">
        <v>612</v>
      </c>
      <c r="C4710" s="230">
        <v>45961.260416666664</v>
      </c>
      <c r="D4710" s="230">
        <v>45961.260416666664</v>
      </c>
      <c r="E4710" s="230">
        <v>45961.27847222222</v>
      </c>
      <c r="F4710" s="300">
        <f t="shared" si="95"/>
        <v>1.8055555556202307E-2</v>
      </c>
      <c r="G4710" s="1" t="s">
        <v>613</v>
      </c>
      <c r="I4710" s="1" t="s">
        <v>614</v>
      </c>
      <c r="J4710" s="1" t="s">
        <v>615</v>
      </c>
      <c r="K4710" s="1" t="s">
        <v>1653</v>
      </c>
      <c r="L4710" s="1" t="s">
        <v>655</v>
      </c>
      <c r="M4710" s="28" t="s">
        <v>656</v>
      </c>
      <c r="N4710" s="28" t="s">
        <v>1342</v>
      </c>
    </row>
    <row r="4711" spans="1:14">
      <c r="A4711" s="1" t="s">
        <v>643</v>
      </c>
      <c r="B4711" s="1" t="s">
        <v>612</v>
      </c>
      <c r="C4711" s="230">
        <v>45961.260416666664</v>
      </c>
      <c r="D4711" s="230">
        <v>45961.260416666664</v>
      </c>
      <c r="E4711" s="230">
        <v>45961.27847222222</v>
      </c>
      <c r="F4711" s="300">
        <f t="shared" si="95"/>
        <v>1.8055555556202307E-2</v>
      </c>
      <c r="G4711" s="1" t="s">
        <v>613</v>
      </c>
      <c r="I4711" s="1" t="s">
        <v>614</v>
      </c>
      <c r="J4711" s="1" t="s">
        <v>615</v>
      </c>
      <c r="K4711" s="1" t="s">
        <v>1653</v>
      </c>
      <c r="L4711" s="1" t="s">
        <v>655</v>
      </c>
      <c r="M4711" s="28" t="s">
        <v>656</v>
      </c>
      <c r="N4711" s="28" t="s">
        <v>1342</v>
      </c>
    </row>
    <row r="4712" spans="1:14">
      <c r="A4712" s="1" t="s">
        <v>759</v>
      </c>
      <c r="B4712" s="1" t="s">
        <v>612</v>
      </c>
      <c r="C4712" s="230">
        <v>45961.260416666664</v>
      </c>
      <c r="D4712" s="230">
        <v>45961.260416666664</v>
      </c>
      <c r="E4712" s="230">
        <v>45961.27847222222</v>
      </c>
      <c r="F4712" s="300">
        <f t="shared" si="95"/>
        <v>1.8055555556202307E-2</v>
      </c>
      <c r="G4712" s="1" t="s">
        <v>613</v>
      </c>
      <c r="I4712" s="1" t="s">
        <v>614</v>
      </c>
      <c r="J4712" s="1" t="s">
        <v>615</v>
      </c>
      <c r="K4712" s="1" t="s">
        <v>1653</v>
      </c>
      <c r="L4712" s="1" t="s">
        <v>655</v>
      </c>
      <c r="M4712" s="28" t="s">
        <v>656</v>
      </c>
      <c r="N4712" s="28" t="s">
        <v>1342</v>
      </c>
    </row>
    <row r="4713" spans="1:14">
      <c r="A4713" s="1" t="s">
        <v>850</v>
      </c>
      <c r="B4713" s="1" t="s">
        <v>612</v>
      </c>
      <c r="C4713" s="230">
        <v>45961.260416666664</v>
      </c>
      <c r="D4713" s="230">
        <v>45961.260416666664</v>
      </c>
      <c r="E4713" s="230">
        <v>45961.27847222222</v>
      </c>
      <c r="F4713" s="300">
        <f t="shared" si="95"/>
        <v>1.8055555556202307E-2</v>
      </c>
      <c r="G4713" s="1" t="s">
        <v>613</v>
      </c>
      <c r="I4713" s="1" t="s">
        <v>614</v>
      </c>
      <c r="J4713" s="1" t="s">
        <v>615</v>
      </c>
      <c r="K4713" s="1" t="s">
        <v>1653</v>
      </c>
      <c r="L4713" s="1" t="s">
        <v>655</v>
      </c>
      <c r="M4713" s="28" t="s">
        <v>656</v>
      </c>
      <c r="N4713" s="28" t="s">
        <v>1342</v>
      </c>
    </row>
    <row r="4714" spans="1:14">
      <c r="A4714" s="1" t="s">
        <v>1411</v>
      </c>
      <c r="B4714" s="1" t="s">
        <v>658</v>
      </c>
      <c r="C4714" s="230">
        <v>45961.295138888891</v>
      </c>
      <c r="D4714" s="230">
        <v>45961.295138888891</v>
      </c>
      <c r="E4714" s="230">
        <v>45961.321527777778</v>
      </c>
      <c r="F4714" s="300">
        <f t="shared" ref="F4714:F4725" si="96">E4714-D4714</f>
        <v>2.6388888887595385E-2</v>
      </c>
      <c r="G4714" s="1" t="s">
        <v>613</v>
      </c>
      <c r="I4714" s="1" t="s">
        <v>614</v>
      </c>
      <c r="J4714" s="1" t="s">
        <v>615</v>
      </c>
      <c r="K4714" s="1" t="s">
        <v>1421</v>
      </c>
      <c r="L4714" s="1" t="s">
        <v>655</v>
      </c>
      <c r="M4714" s="28" t="s">
        <v>656</v>
      </c>
      <c r="N4714" s="28" t="s">
        <v>1342</v>
      </c>
    </row>
    <row r="4715" spans="1:14">
      <c r="A4715" s="1" t="s">
        <v>1411</v>
      </c>
      <c r="B4715" s="1" t="s">
        <v>651</v>
      </c>
      <c r="C4715" s="230">
        <v>45961.295138888891</v>
      </c>
      <c r="D4715" s="230">
        <v>45961.295138888891</v>
      </c>
      <c r="E4715" s="230">
        <v>45961.321527777778</v>
      </c>
      <c r="F4715" s="300">
        <f t="shared" si="96"/>
        <v>2.6388888887595385E-2</v>
      </c>
      <c r="G4715" s="1" t="s">
        <v>613</v>
      </c>
      <c r="I4715" s="1" t="s">
        <v>614</v>
      </c>
      <c r="J4715" s="1" t="s">
        <v>615</v>
      </c>
      <c r="K4715" s="1" t="s">
        <v>1421</v>
      </c>
      <c r="L4715" s="1" t="s">
        <v>655</v>
      </c>
      <c r="M4715" s="28" t="s">
        <v>656</v>
      </c>
      <c r="N4715" s="28" t="s">
        <v>1342</v>
      </c>
    </row>
    <row r="4716" spans="1:14">
      <c r="A4716" s="1" t="s">
        <v>1411</v>
      </c>
      <c r="B4716" s="1" t="s">
        <v>659</v>
      </c>
      <c r="C4716" s="230">
        <v>45961.295138888891</v>
      </c>
      <c r="D4716" s="230">
        <v>45961.295138888891</v>
      </c>
      <c r="E4716" s="230">
        <v>45961.321527777778</v>
      </c>
      <c r="F4716" s="300">
        <f t="shared" si="96"/>
        <v>2.6388888887595385E-2</v>
      </c>
      <c r="G4716" s="1" t="s">
        <v>613</v>
      </c>
      <c r="I4716" s="1" t="s">
        <v>614</v>
      </c>
      <c r="J4716" s="1" t="s">
        <v>615</v>
      </c>
      <c r="K4716" s="1" t="s">
        <v>1421</v>
      </c>
      <c r="L4716" s="1" t="s">
        <v>655</v>
      </c>
      <c r="M4716" s="28" t="s">
        <v>656</v>
      </c>
      <c r="N4716" s="28" t="s">
        <v>1342</v>
      </c>
    </row>
    <row r="4717" spans="1:14">
      <c r="A4717" s="1" t="s">
        <v>1411</v>
      </c>
      <c r="B4717" s="1" t="s">
        <v>622</v>
      </c>
      <c r="C4717" s="230">
        <v>45961.295138888891</v>
      </c>
      <c r="D4717" s="230">
        <v>45961.295138888891</v>
      </c>
      <c r="E4717" s="230">
        <v>45961.321527777778</v>
      </c>
      <c r="F4717" s="300">
        <f t="shared" si="96"/>
        <v>2.6388888887595385E-2</v>
      </c>
      <c r="G4717" s="1" t="s">
        <v>613</v>
      </c>
      <c r="I4717" s="1" t="s">
        <v>614</v>
      </c>
      <c r="J4717" s="1" t="s">
        <v>615</v>
      </c>
      <c r="K4717" s="1" t="s">
        <v>1421</v>
      </c>
      <c r="L4717" s="1" t="s">
        <v>655</v>
      </c>
      <c r="M4717" s="28" t="s">
        <v>656</v>
      </c>
      <c r="N4717" s="28" t="s">
        <v>1342</v>
      </c>
    </row>
    <row r="4718" spans="1:14">
      <c r="A4718" s="1" t="s">
        <v>1412</v>
      </c>
      <c r="B4718" s="1" t="s">
        <v>659</v>
      </c>
      <c r="C4718" s="230">
        <v>45961.295138888891</v>
      </c>
      <c r="D4718" s="230">
        <v>45961.295138888891</v>
      </c>
      <c r="E4718" s="230">
        <v>45961.321527777778</v>
      </c>
      <c r="F4718" s="300">
        <f t="shared" si="96"/>
        <v>2.6388888887595385E-2</v>
      </c>
      <c r="G4718" s="1" t="s">
        <v>613</v>
      </c>
      <c r="I4718" s="1" t="s">
        <v>614</v>
      </c>
      <c r="J4718" s="1" t="s">
        <v>615</v>
      </c>
      <c r="K4718" s="1" t="s">
        <v>1421</v>
      </c>
      <c r="L4718" s="1" t="s">
        <v>655</v>
      </c>
      <c r="M4718" s="28" t="s">
        <v>656</v>
      </c>
      <c r="N4718" s="28" t="s">
        <v>1342</v>
      </c>
    </row>
    <row r="4719" spans="1:14">
      <c r="A4719" s="1" t="s">
        <v>1412</v>
      </c>
      <c r="B4719" s="1" t="s">
        <v>658</v>
      </c>
      <c r="C4719" s="230">
        <v>45961.295138888891</v>
      </c>
      <c r="D4719" s="230">
        <v>45961.295138888891</v>
      </c>
      <c r="E4719" s="230">
        <v>45961.321527777778</v>
      </c>
      <c r="F4719" s="300">
        <f t="shared" si="96"/>
        <v>2.6388888887595385E-2</v>
      </c>
      <c r="G4719" s="1" t="s">
        <v>613</v>
      </c>
      <c r="I4719" s="1" t="s">
        <v>614</v>
      </c>
      <c r="J4719" s="1" t="s">
        <v>615</v>
      </c>
      <c r="K4719" s="1" t="s">
        <v>1421</v>
      </c>
      <c r="L4719" s="1" t="s">
        <v>655</v>
      </c>
      <c r="M4719" s="28" t="s">
        <v>656</v>
      </c>
      <c r="N4719" s="28" t="s">
        <v>1342</v>
      </c>
    </row>
    <row r="4720" spans="1:14">
      <c r="A4720" s="1" t="s">
        <v>1412</v>
      </c>
      <c r="B4720" s="1" t="s">
        <v>622</v>
      </c>
      <c r="C4720" s="230">
        <v>45961.295138888891</v>
      </c>
      <c r="D4720" s="230">
        <v>45961.295138888891</v>
      </c>
      <c r="E4720" s="230">
        <v>45961.321527777778</v>
      </c>
      <c r="F4720" s="300">
        <f t="shared" si="96"/>
        <v>2.6388888887595385E-2</v>
      </c>
      <c r="G4720" s="1" t="s">
        <v>613</v>
      </c>
      <c r="I4720" s="1" t="s">
        <v>614</v>
      </c>
      <c r="J4720" s="1" t="s">
        <v>615</v>
      </c>
      <c r="K4720" s="1" t="s">
        <v>1421</v>
      </c>
      <c r="L4720" s="1" t="s">
        <v>655</v>
      </c>
      <c r="M4720" s="28" t="s">
        <v>656</v>
      </c>
      <c r="N4720" s="28" t="s">
        <v>1342</v>
      </c>
    </row>
    <row r="4721" spans="1:14">
      <c r="A4721" s="1" t="s">
        <v>1412</v>
      </c>
      <c r="B4721" s="1" t="s">
        <v>651</v>
      </c>
      <c r="C4721" s="230">
        <v>45961.295138888891</v>
      </c>
      <c r="D4721" s="230">
        <v>45961.295138888891</v>
      </c>
      <c r="E4721" s="230">
        <v>45961.321527777778</v>
      </c>
      <c r="F4721" s="300">
        <f t="shared" si="96"/>
        <v>2.6388888887595385E-2</v>
      </c>
      <c r="G4721" s="1" t="s">
        <v>613</v>
      </c>
      <c r="I4721" s="1" t="s">
        <v>614</v>
      </c>
      <c r="J4721" s="1" t="s">
        <v>615</v>
      </c>
      <c r="K4721" s="1" t="s">
        <v>1421</v>
      </c>
      <c r="L4721" s="1" t="s">
        <v>655</v>
      </c>
      <c r="M4721" s="28" t="s">
        <v>656</v>
      </c>
      <c r="N4721" s="28" t="s">
        <v>1342</v>
      </c>
    </row>
    <row r="4722" spans="1:14">
      <c r="A4722" s="1" t="s">
        <v>1036</v>
      </c>
      <c r="B4722" s="1" t="s">
        <v>651</v>
      </c>
      <c r="C4722" s="230">
        <v>45961.430555555555</v>
      </c>
      <c r="D4722" s="230">
        <v>45961.430555555555</v>
      </c>
      <c r="E4722" s="230">
        <v>45961.451388888891</v>
      </c>
      <c r="F4722" s="300">
        <f t="shared" si="96"/>
        <v>2.0833333335758653E-2</v>
      </c>
      <c r="G4722" s="1" t="s">
        <v>613</v>
      </c>
      <c r="I4722" s="1" t="s">
        <v>614</v>
      </c>
      <c r="J4722" s="1" t="s">
        <v>615</v>
      </c>
      <c r="K4722" s="1" t="s">
        <v>1661</v>
      </c>
      <c r="L4722" s="1" t="s">
        <v>655</v>
      </c>
      <c r="M4722" s="28" t="s">
        <v>656</v>
      </c>
      <c r="N4722" s="28" t="s">
        <v>1342</v>
      </c>
    </row>
    <row r="4723" spans="1:14">
      <c r="A4723" s="1" t="s">
        <v>1036</v>
      </c>
      <c r="B4723" s="1" t="s">
        <v>658</v>
      </c>
      <c r="C4723" s="230">
        <v>45961.430555555555</v>
      </c>
      <c r="D4723" s="230">
        <v>45961.430555555555</v>
      </c>
      <c r="E4723" s="230">
        <v>45961.451388888891</v>
      </c>
      <c r="F4723" s="300">
        <f t="shared" si="96"/>
        <v>2.0833333335758653E-2</v>
      </c>
      <c r="G4723" s="1" t="s">
        <v>613</v>
      </c>
      <c r="I4723" s="1" t="s">
        <v>614</v>
      </c>
      <c r="J4723" s="1" t="s">
        <v>615</v>
      </c>
      <c r="K4723" s="1" t="s">
        <v>1661</v>
      </c>
      <c r="L4723" s="1" t="s">
        <v>655</v>
      </c>
      <c r="M4723" s="28" t="s">
        <v>656</v>
      </c>
      <c r="N4723" s="28" t="s">
        <v>1342</v>
      </c>
    </row>
    <row r="4724" spans="1:14">
      <c r="A4724" s="1" t="s">
        <v>1036</v>
      </c>
      <c r="B4724" s="1" t="s">
        <v>622</v>
      </c>
      <c r="C4724" s="230">
        <v>45961.430555555555</v>
      </c>
      <c r="D4724" s="230">
        <v>45961.430555555555</v>
      </c>
      <c r="E4724" s="230">
        <v>45961.451388888891</v>
      </c>
      <c r="F4724" s="300">
        <f t="shared" si="96"/>
        <v>2.0833333335758653E-2</v>
      </c>
      <c r="G4724" s="1" t="s">
        <v>613</v>
      </c>
      <c r="I4724" s="1" t="s">
        <v>614</v>
      </c>
      <c r="J4724" s="1" t="s">
        <v>615</v>
      </c>
      <c r="K4724" s="1" t="s">
        <v>1661</v>
      </c>
      <c r="L4724" s="1" t="s">
        <v>655</v>
      </c>
      <c r="M4724" s="28" t="s">
        <v>656</v>
      </c>
      <c r="N4724" s="28" t="s">
        <v>1342</v>
      </c>
    </row>
    <row r="4725" spans="1:14">
      <c r="A4725" s="1" t="s">
        <v>1036</v>
      </c>
      <c r="B4725" s="1" t="s">
        <v>659</v>
      </c>
      <c r="C4725" s="230">
        <v>45961.430555555555</v>
      </c>
      <c r="D4725" s="230">
        <v>45961.430555555555</v>
      </c>
      <c r="E4725" s="230">
        <v>45961.451388888891</v>
      </c>
      <c r="F4725" s="300">
        <f t="shared" si="96"/>
        <v>2.0833333335758653E-2</v>
      </c>
      <c r="G4725" s="1" t="s">
        <v>613</v>
      </c>
      <c r="I4725" s="1" t="s">
        <v>614</v>
      </c>
      <c r="J4725" s="1" t="s">
        <v>615</v>
      </c>
      <c r="K4725" s="1" t="s">
        <v>1661</v>
      </c>
      <c r="L4725" s="1" t="s">
        <v>655</v>
      </c>
      <c r="M4725" s="28" t="s">
        <v>656</v>
      </c>
      <c r="N4725" s="28" t="s">
        <v>1342</v>
      </c>
    </row>
    <row r="4726" spans="1:14">
      <c r="A4726" s="1" t="s">
        <v>1411</v>
      </c>
      <c r="B4726" s="1" t="s">
        <v>658</v>
      </c>
      <c r="C4726" s="230">
        <v>45961.597222222219</v>
      </c>
      <c r="D4726" s="230">
        <v>45961.597222222219</v>
      </c>
      <c r="E4726" s="230">
        <v>45961.625694444447</v>
      </c>
      <c r="F4726" s="300">
        <f t="shared" ref="F4726:F4733" si="97">E4726-D4726</f>
        <v>2.8472222227719612E-2</v>
      </c>
      <c r="G4726" s="1" t="s">
        <v>613</v>
      </c>
      <c r="I4726" s="1" t="s">
        <v>614</v>
      </c>
      <c r="J4726" s="1" t="s">
        <v>615</v>
      </c>
      <c r="K4726" s="1" t="s">
        <v>1652</v>
      </c>
      <c r="L4726" s="1" t="s">
        <v>655</v>
      </c>
      <c r="M4726" s="28" t="s">
        <v>656</v>
      </c>
      <c r="N4726" s="28" t="s">
        <v>1342</v>
      </c>
    </row>
    <row r="4727" spans="1:14">
      <c r="A4727" s="1" t="s">
        <v>1411</v>
      </c>
      <c r="B4727" s="1" t="s">
        <v>651</v>
      </c>
      <c r="C4727" s="230">
        <v>45961.597222222219</v>
      </c>
      <c r="D4727" s="230">
        <v>45961.597222222219</v>
      </c>
      <c r="E4727" s="230">
        <v>45961.625694444447</v>
      </c>
      <c r="F4727" s="300">
        <f t="shared" si="97"/>
        <v>2.8472222227719612E-2</v>
      </c>
      <c r="G4727" s="1" t="s">
        <v>613</v>
      </c>
      <c r="I4727" s="1" t="s">
        <v>614</v>
      </c>
      <c r="J4727" s="1" t="s">
        <v>615</v>
      </c>
      <c r="K4727" s="1" t="s">
        <v>1652</v>
      </c>
      <c r="L4727" s="1" t="s">
        <v>655</v>
      </c>
      <c r="M4727" s="28" t="s">
        <v>656</v>
      </c>
      <c r="N4727" s="28" t="s">
        <v>1342</v>
      </c>
    </row>
    <row r="4728" spans="1:14">
      <c r="A4728" s="1" t="s">
        <v>1411</v>
      </c>
      <c r="B4728" s="1" t="s">
        <v>659</v>
      </c>
      <c r="C4728" s="230">
        <v>45961.597222222219</v>
      </c>
      <c r="D4728" s="230">
        <v>45961.597222222219</v>
      </c>
      <c r="E4728" s="230">
        <v>45961.625694444447</v>
      </c>
      <c r="F4728" s="300">
        <f t="shared" si="97"/>
        <v>2.8472222227719612E-2</v>
      </c>
      <c r="G4728" s="1" t="s">
        <v>613</v>
      </c>
      <c r="I4728" s="1" t="s">
        <v>614</v>
      </c>
      <c r="J4728" s="1" t="s">
        <v>615</v>
      </c>
      <c r="K4728" s="1" t="s">
        <v>1652</v>
      </c>
      <c r="L4728" s="1" t="s">
        <v>655</v>
      </c>
      <c r="M4728" s="28" t="s">
        <v>656</v>
      </c>
      <c r="N4728" s="28" t="s">
        <v>1342</v>
      </c>
    </row>
    <row r="4729" spans="1:14">
      <c r="A4729" s="1" t="s">
        <v>1411</v>
      </c>
      <c r="B4729" s="1" t="s">
        <v>622</v>
      </c>
      <c r="C4729" s="230">
        <v>45961.597222222219</v>
      </c>
      <c r="D4729" s="230">
        <v>45961.597222222219</v>
      </c>
      <c r="E4729" s="230">
        <v>45961.625694444447</v>
      </c>
      <c r="F4729" s="300">
        <f t="shared" si="97"/>
        <v>2.8472222227719612E-2</v>
      </c>
      <c r="G4729" s="1" t="s">
        <v>613</v>
      </c>
      <c r="I4729" s="1" t="s">
        <v>614</v>
      </c>
      <c r="J4729" s="1" t="s">
        <v>615</v>
      </c>
      <c r="K4729" s="1" t="s">
        <v>1652</v>
      </c>
      <c r="L4729" s="1" t="s">
        <v>655</v>
      </c>
      <c r="M4729" s="28" t="s">
        <v>656</v>
      </c>
      <c r="N4729" s="28" t="s">
        <v>1342</v>
      </c>
    </row>
    <row r="4730" spans="1:14">
      <c r="A4730" s="1" t="s">
        <v>1412</v>
      </c>
      <c r="B4730" s="1" t="s">
        <v>659</v>
      </c>
      <c r="C4730" s="230">
        <v>45961.597222222219</v>
      </c>
      <c r="D4730" s="230">
        <v>45961.597222222219</v>
      </c>
      <c r="E4730" s="230">
        <v>45961.625694444447</v>
      </c>
      <c r="F4730" s="300">
        <f t="shared" si="97"/>
        <v>2.8472222227719612E-2</v>
      </c>
      <c r="G4730" s="1" t="s">
        <v>613</v>
      </c>
      <c r="I4730" s="1" t="s">
        <v>614</v>
      </c>
      <c r="J4730" s="1" t="s">
        <v>615</v>
      </c>
      <c r="K4730" s="1" t="s">
        <v>1652</v>
      </c>
      <c r="L4730" s="1" t="s">
        <v>655</v>
      </c>
      <c r="M4730" s="28" t="s">
        <v>656</v>
      </c>
      <c r="N4730" s="28" t="s">
        <v>1342</v>
      </c>
    </row>
    <row r="4731" spans="1:14">
      <c r="A4731" s="1" t="s">
        <v>1412</v>
      </c>
      <c r="B4731" s="1" t="s">
        <v>658</v>
      </c>
      <c r="C4731" s="230">
        <v>45961.597222222219</v>
      </c>
      <c r="D4731" s="230">
        <v>45961.597222222219</v>
      </c>
      <c r="E4731" s="230">
        <v>45961.625694444447</v>
      </c>
      <c r="F4731" s="300">
        <f t="shared" si="97"/>
        <v>2.8472222227719612E-2</v>
      </c>
      <c r="G4731" s="1" t="s">
        <v>613</v>
      </c>
      <c r="I4731" s="1" t="s">
        <v>614</v>
      </c>
      <c r="J4731" s="1" t="s">
        <v>615</v>
      </c>
      <c r="K4731" s="1" t="s">
        <v>1652</v>
      </c>
      <c r="L4731" s="1" t="s">
        <v>655</v>
      </c>
      <c r="M4731" s="28" t="s">
        <v>656</v>
      </c>
      <c r="N4731" s="28" t="s">
        <v>1342</v>
      </c>
    </row>
    <row r="4732" spans="1:14">
      <c r="A4732" s="1" t="s">
        <v>1412</v>
      </c>
      <c r="B4732" s="1" t="s">
        <v>622</v>
      </c>
      <c r="C4732" s="230">
        <v>45961.597222222219</v>
      </c>
      <c r="D4732" s="230">
        <v>45961.597222222219</v>
      </c>
      <c r="E4732" s="230">
        <v>45961.625694444447</v>
      </c>
      <c r="F4732" s="300">
        <f t="shared" si="97"/>
        <v>2.8472222227719612E-2</v>
      </c>
      <c r="G4732" s="1" t="s">
        <v>613</v>
      </c>
      <c r="I4732" s="1" t="s">
        <v>614</v>
      </c>
      <c r="J4732" s="1" t="s">
        <v>615</v>
      </c>
      <c r="K4732" s="1" t="s">
        <v>1652</v>
      </c>
      <c r="L4732" s="1" t="s">
        <v>655</v>
      </c>
      <c r="M4732" s="28" t="s">
        <v>656</v>
      </c>
      <c r="N4732" s="28" t="s">
        <v>1342</v>
      </c>
    </row>
    <row r="4733" spans="1:14">
      <c r="A4733" s="1" t="s">
        <v>1412</v>
      </c>
      <c r="B4733" s="1" t="s">
        <v>651</v>
      </c>
      <c r="C4733" s="230">
        <v>45961.597222222219</v>
      </c>
      <c r="D4733" s="230">
        <v>45961.597222222219</v>
      </c>
      <c r="E4733" s="230">
        <v>45961.625694444447</v>
      </c>
      <c r="F4733" s="300">
        <f t="shared" si="97"/>
        <v>2.8472222227719612E-2</v>
      </c>
      <c r="G4733" s="1" t="s">
        <v>613</v>
      </c>
      <c r="I4733" s="1" t="s">
        <v>614</v>
      </c>
      <c r="J4733" s="1" t="s">
        <v>615</v>
      </c>
      <c r="K4733" s="1" t="s">
        <v>1652</v>
      </c>
      <c r="L4733" s="1" t="s">
        <v>655</v>
      </c>
      <c r="M4733" s="28" t="s">
        <v>656</v>
      </c>
      <c r="N4733" s="28" t="s">
        <v>1342</v>
      </c>
    </row>
    <row r="4734" spans="1:14">
      <c r="A4734" s="1" t="s">
        <v>1411</v>
      </c>
      <c r="B4734" s="1" t="s">
        <v>658</v>
      </c>
      <c r="C4734" s="230">
        <v>45961.649305555555</v>
      </c>
      <c r="D4734" s="230">
        <v>45961.649305555555</v>
      </c>
      <c r="E4734" s="230">
        <v>45961.720138888886</v>
      </c>
      <c r="F4734" s="300">
        <f t="shared" ref="F4734:F4746" si="98">E4734-D4734</f>
        <v>7.0833333331393078E-2</v>
      </c>
      <c r="G4734" s="1" t="s">
        <v>613</v>
      </c>
      <c r="I4734" s="1" t="s">
        <v>614</v>
      </c>
      <c r="J4734" s="1" t="s">
        <v>615</v>
      </c>
      <c r="K4734" s="1" t="s">
        <v>1652</v>
      </c>
      <c r="L4734" s="1" t="s">
        <v>655</v>
      </c>
      <c r="M4734" s="28" t="s">
        <v>656</v>
      </c>
      <c r="N4734" s="28" t="s">
        <v>1342</v>
      </c>
    </row>
    <row r="4735" spans="1:14">
      <c r="A4735" s="1" t="s">
        <v>1411</v>
      </c>
      <c r="B4735" s="1" t="s">
        <v>651</v>
      </c>
      <c r="C4735" s="230">
        <v>45961.649305555555</v>
      </c>
      <c r="D4735" s="230">
        <v>45961.649305555555</v>
      </c>
      <c r="E4735" s="230">
        <v>45961.720138888886</v>
      </c>
      <c r="F4735" s="300">
        <f t="shared" si="98"/>
        <v>7.0833333331393078E-2</v>
      </c>
      <c r="G4735" s="1" t="s">
        <v>613</v>
      </c>
      <c r="I4735" s="1" t="s">
        <v>614</v>
      </c>
      <c r="J4735" s="1" t="s">
        <v>615</v>
      </c>
      <c r="K4735" s="1" t="s">
        <v>1652</v>
      </c>
      <c r="L4735" s="1" t="s">
        <v>655</v>
      </c>
      <c r="M4735" s="28" t="s">
        <v>656</v>
      </c>
      <c r="N4735" s="28" t="s">
        <v>1342</v>
      </c>
    </row>
    <row r="4736" spans="1:14">
      <c r="A4736" s="1" t="s">
        <v>1411</v>
      </c>
      <c r="B4736" s="1" t="s">
        <v>659</v>
      </c>
      <c r="C4736" s="230">
        <v>45961.649305555555</v>
      </c>
      <c r="D4736" s="230">
        <v>45961.649305555555</v>
      </c>
      <c r="E4736" s="230">
        <v>45961.720138888886</v>
      </c>
      <c r="F4736" s="300">
        <f t="shared" si="98"/>
        <v>7.0833333331393078E-2</v>
      </c>
      <c r="G4736" s="1" t="s">
        <v>613</v>
      </c>
      <c r="I4736" s="1" t="s">
        <v>614</v>
      </c>
      <c r="J4736" s="1" t="s">
        <v>615</v>
      </c>
      <c r="K4736" s="1" t="s">
        <v>1652</v>
      </c>
      <c r="L4736" s="1" t="s">
        <v>655</v>
      </c>
      <c r="M4736" s="28" t="s">
        <v>656</v>
      </c>
      <c r="N4736" s="28" t="s">
        <v>1342</v>
      </c>
    </row>
    <row r="4737" spans="1:14">
      <c r="A4737" s="1" t="s">
        <v>1411</v>
      </c>
      <c r="B4737" s="1" t="s">
        <v>622</v>
      </c>
      <c r="C4737" s="230">
        <v>45961.649305555555</v>
      </c>
      <c r="D4737" s="230">
        <v>45961.649305555555</v>
      </c>
      <c r="E4737" s="230">
        <v>45961.720138888886</v>
      </c>
      <c r="F4737" s="300">
        <f t="shared" si="98"/>
        <v>7.0833333331393078E-2</v>
      </c>
      <c r="G4737" s="1" t="s">
        <v>613</v>
      </c>
      <c r="I4737" s="1" t="s">
        <v>614</v>
      </c>
      <c r="J4737" s="1" t="s">
        <v>615</v>
      </c>
      <c r="K4737" s="1" t="s">
        <v>1652</v>
      </c>
      <c r="L4737" s="1" t="s">
        <v>655</v>
      </c>
      <c r="M4737" s="28" t="s">
        <v>656</v>
      </c>
      <c r="N4737" s="28" t="s">
        <v>1342</v>
      </c>
    </row>
    <row r="4738" spans="1:14">
      <c r="A4738" s="1" t="s">
        <v>1412</v>
      </c>
      <c r="B4738" s="1" t="s">
        <v>659</v>
      </c>
      <c r="C4738" s="230">
        <v>45961.649305555555</v>
      </c>
      <c r="D4738" s="230">
        <v>45961.649305555555</v>
      </c>
      <c r="E4738" s="230">
        <v>45961.720138888886</v>
      </c>
      <c r="F4738" s="300">
        <f t="shared" si="98"/>
        <v>7.0833333331393078E-2</v>
      </c>
      <c r="G4738" s="1" t="s">
        <v>613</v>
      </c>
      <c r="I4738" s="1" t="s">
        <v>614</v>
      </c>
      <c r="J4738" s="1" t="s">
        <v>615</v>
      </c>
      <c r="K4738" s="1" t="s">
        <v>1652</v>
      </c>
      <c r="L4738" s="1" t="s">
        <v>655</v>
      </c>
      <c r="M4738" s="28" t="s">
        <v>656</v>
      </c>
      <c r="N4738" s="28" t="s">
        <v>1342</v>
      </c>
    </row>
    <row r="4739" spans="1:14">
      <c r="A4739" s="1" t="s">
        <v>1412</v>
      </c>
      <c r="B4739" s="1" t="s">
        <v>658</v>
      </c>
      <c r="C4739" s="230">
        <v>45961.649305555555</v>
      </c>
      <c r="D4739" s="230">
        <v>45961.649305555555</v>
      </c>
      <c r="E4739" s="230">
        <v>45961.720138888886</v>
      </c>
      <c r="F4739" s="300">
        <f t="shared" si="98"/>
        <v>7.0833333331393078E-2</v>
      </c>
      <c r="G4739" s="1" t="s">
        <v>613</v>
      </c>
      <c r="I4739" s="1" t="s">
        <v>614</v>
      </c>
      <c r="J4739" s="1" t="s">
        <v>615</v>
      </c>
      <c r="K4739" s="1" t="s">
        <v>1652</v>
      </c>
      <c r="L4739" s="1" t="s">
        <v>655</v>
      </c>
      <c r="M4739" s="28" t="s">
        <v>656</v>
      </c>
      <c r="N4739" s="28" t="s">
        <v>1342</v>
      </c>
    </row>
    <row r="4740" spans="1:14">
      <c r="A4740" s="1" t="s">
        <v>1412</v>
      </c>
      <c r="B4740" s="1" t="s">
        <v>622</v>
      </c>
      <c r="C4740" s="230">
        <v>45961.649305555555</v>
      </c>
      <c r="D4740" s="230">
        <v>45961.649305555555</v>
      </c>
      <c r="E4740" s="230">
        <v>45961.720138888886</v>
      </c>
      <c r="F4740" s="300">
        <f t="shared" si="98"/>
        <v>7.0833333331393078E-2</v>
      </c>
      <c r="G4740" s="1" t="s">
        <v>613</v>
      </c>
      <c r="I4740" s="1" t="s">
        <v>614</v>
      </c>
      <c r="J4740" s="1" t="s">
        <v>615</v>
      </c>
      <c r="K4740" s="1" t="s">
        <v>1652</v>
      </c>
      <c r="L4740" s="1" t="s">
        <v>655</v>
      </c>
      <c r="M4740" s="28" t="s">
        <v>656</v>
      </c>
      <c r="N4740" s="28" t="s">
        <v>1342</v>
      </c>
    </row>
    <row r="4741" spans="1:14">
      <c r="A4741" s="1" t="s">
        <v>1412</v>
      </c>
      <c r="B4741" s="1" t="s">
        <v>651</v>
      </c>
      <c r="C4741" s="230">
        <v>45961.649305555555</v>
      </c>
      <c r="D4741" s="230">
        <v>45961.649305555555</v>
      </c>
      <c r="E4741" s="230">
        <v>45961.720138888886</v>
      </c>
      <c r="F4741" s="300">
        <f t="shared" si="98"/>
        <v>7.0833333331393078E-2</v>
      </c>
      <c r="G4741" s="1" t="s">
        <v>613</v>
      </c>
      <c r="I4741" s="1" t="s">
        <v>614</v>
      </c>
      <c r="J4741" s="1" t="s">
        <v>615</v>
      </c>
      <c r="K4741" s="1" t="s">
        <v>1652</v>
      </c>
      <c r="L4741" s="1" t="s">
        <v>655</v>
      </c>
      <c r="M4741" s="28" t="s">
        <v>656</v>
      </c>
      <c r="N4741" s="28" t="s">
        <v>1342</v>
      </c>
    </row>
    <row r="4742" spans="1:14" ht="72">
      <c r="A4742" s="1" t="s">
        <v>1215</v>
      </c>
      <c r="B4742" s="1" t="s">
        <v>1216</v>
      </c>
      <c r="C4742" s="230">
        <v>45961.725694444445</v>
      </c>
      <c r="D4742" s="230">
        <v>45961.725694444445</v>
      </c>
      <c r="E4742" s="230">
        <v>45961.999305555553</v>
      </c>
      <c r="F4742" s="300">
        <f t="shared" si="98"/>
        <v>0.27361111110803904</v>
      </c>
      <c r="G4742" s="1" t="s">
        <v>613</v>
      </c>
      <c r="I4742" s="1" t="s">
        <v>614</v>
      </c>
      <c r="J4742" s="1" t="s">
        <v>615</v>
      </c>
      <c r="K4742" s="1" t="s">
        <v>1608</v>
      </c>
      <c r="L4742" s="1" t="s">
        <v>655</v>
      </c>
      <c r="M4742" s="28" t="s">
        <v>656</v>
      </c>
      <c r="N4742" s="246" t="s">
        <v>1609</v>
      </c>
    </row>
    <row r="4743" spans="1:14" ht="72">
      <c r="A4743" s="1" t="s">
        <v>1215</v>
      </c>
      <c r="B4743" s="1" t="s">
        <v>660</v>
      </c>
      <c r="C4743" s="230">
        <v>45961.725694444445</v>
      </c>
      <c r="D4743" s="230">
        <v>45961.725694444445</v>
      </c>
      <c r="E4743" s="230">
        <v>45961.999305555553</v>
      </c>
      <c r="F4743" s="300">
        <f t="shared" si="98"/>
        <v>0.27361111110803904</v>
      </c>
      <c r="G4743" s="1" t="s">
        <v>613</v>
      </c>
      <c r="I4743" s="1" t="s">
        <v>614</v>
      </c>
      <c r="J4743" s="1" t="s">
        <v>615</v>
      </c>
      <c r="K4743" s="1" t="s">
        <v>1608</v>
      </c>
      <c r="L4743" s="1" t="s">
        <v>655</v>
      </c>
      <c r="M4743" s="28" t="s">
        <v>656</v>
      </c>
      <c r="N4743" s="246" t="s">
        <v>1609</v>
      </c>
    </row>
    <row r="4744" spans="1:14" ht="72">
      <c r="A4744" s="1" t="s">
        <v>1215</v>
      </c>
      <c r="B4744" s="1" t="s">
        <v>651</v>
      </c>
      <c r="C4744" s="230">
        <v>45961.725694444445</v>
      </c>
      <c r="D4744" s="230">
        <v>45961.725694444445</v>
      </c>
      <c r="E4744" s="230">
        <v>45961.999305555553</v>
      </c>
      <c r="F4744" s="300">
        <f t="shared" si="98"/>
        <v>0.27361111110803904</v>
      </c>
      <c r="G4744" s="1" t="s">
        <v>613</v>
      </c>
      <c r="I4744" s="1" t="s">
        <v>614</v>
      </c>
      <c r="J4744" s="1" t="s">
        <v>615</v>
      </c>
      <c r="K4744" s="1" t="s">
        <v>1608</v>
      </c>
      <c r="L4744" s="1" t="s">
        <v>655</v>
      </c>
      <c r="M4744" s="28" t="s">
        <v>656</v>
      </c>
      <c r="N4744" s="246" t="s">
        <v>1609</v>
      </c>
    </row>
    <row r="4745" spans="1:14" ht="72">
      <c r="A4745" s="1" t="s">
        <v>1215</v>
      </c>
      <c r="B4745" s="1" t="s">
        <v>1217</v>
      </c>
      <c r="C4745" s="230">
        <v>45961.725694444445</v>
      </c>
      <c r="D4745" s="230">
        <v>45961.725694444445</v>
      </c>
      <c r="E4745" s="230">
        <v>45961.999305555553</v>
      </c>
      <c r="F4745" s="300">
        <f t="shared" si="98"/>
        <v>0.27361111110803904</v>
      </c>
      <c r="G4745" s="1" t="s">
        <v>613</v>
      </c>
      <c r="I4745" s="1" t="s">
        <v>614</v>
      </c>
      <c r="J4745" s="1" t="s">
        <v>615</v>
      </c>
      <c r="K4745" s="1" t="s">
        <v>1608</v>
      </c>
      <c r="L4745" s="1" t="s">
        <v>655</v>
      </c>
      <c r="M4745" s="28" t="s">
        <v>656</v>
      </c>
      <c r="N4745" s="246" t="s">
        <v>1609</v>
      </c>
    </row>
    <row r="4746" spans="1:14" ht="72">
      <c r="A4746" s="1" t="s">
        <v>1215</v>
      </c>
      <c r="B4746" s="1" t="s">
        <v>612</v>
      </c>
      <c r="C4746" s="230">
        <v>45961.725694444445</v>
      </c>
      <c r="D4746" s="230">
        <v>45961.725694444445</v>
      </c>
      <c r="E4746" s="230">
        <v>45961.999305555553</v>
      </c>
      <c r="F4746" s="300">
        <f t="shared" si="98"/>
        <v>0.27361111110803904</v>
      </c>
      <c r="G4746" s="1" t="s">
        <v>613</v>
      </c>
      <c r="I4746" s="1" t="s">
        <v>614</v>
      </c>
      <c r="J4746" s="1" t="s">
        <v>615</v>
      </c>
      <c r="K4746" s="1" t="s">
        <v>1608</v>
      </c>
      <c r="L4746" s="1" t="s">
        <v>655</v>
      </c>
      <c r="M4746" s="28" t="s">
        <v>656</v>
      </c>
      <c r="N4746" s="246" t="s">
        <v>1609</v>
      </c>
    </row>
    <row r="4747" spans="1:14" s="270" customFormat="1" ht="72">
      <c r="A4747" s="268" t="s">
        <v>1215</v>
      </c>
      <c r="B4747" s="268" t="s">
        <v>1216</v>
      </c>
      <c r="C4747" s="269">
        <v>45961.725694444445</v>
      </c>
      <c r="D4747" s="269">
        <v>45962</v>
      </c>
      <c r="E4747" s="269">
        <v>45962.290277777778</v>
      </c>
      <c r="F4747" s="345">
        <f t="shared" ref="F4747:F4777" si="99">E4747-D4747</f>
        <v>0.29027777777810115</v>
      </c>
      <c r="G4747" s="268" t="s">
        <v>613</v>
      </c>
      <c r="H4747" s="268"/>
      <c r="I4747" s="268" t="s">
        <v>614</v>
      </c>
      <c r="J4747" s="268" t="s">
        <v>615</v>
      </c>
      <c r="K4747" s="268" t="s">
        <v>1608</v>
      </c>
      <c r="L4747" s="268" t="s">
        <v>655</v>
      </c>
      <c r="M4747" s="271" t="s">
        <v>656</v>
      </c>
      <c r="N4747" s="346" t="s">
        <v>1609</v>
      </c>
    </row>
    <row r="4748" spans="1:14" ht="72">
      <c r="A4748" s="1" t="s">
        <v>1215</v>
      </c>
      <c r="B4748" s="1" t="s">
        <v>660</v>
      </c>
      <c r="C4748" s="230">
        <v>45961.725694444445</v>
      </c>
      <c r="D4748" s="230">
        <v>45962</v>
      </c>
      <c r="E4748" s="230">
        <v>45962.290277777778</v>
      </c>
      <c r="F4748" s="300">
        <f t="shared" si="99"/>
        <v>0.29027777777810115</v>
      </c>
      <c r="G4748" s="1" t="s">
        <v>613</v>
      </c>
      <c r="I4748" s="1" t="s">
        <v>614</v>
      </c>
      <c r="J4748" s="1" t="s">
        <v>615</v>
      </c>
      <c r="K4748" s="1" t="s">
        <v>1608</v>
      </c>
      <c r="L4748" s="1" t="s">
        <v>655</v>
      </c>
      <c r="M4748" s="28" t="s">
        <v>656</v>
      </c>
      <c r="N4748" s="246" t="s">
        <v>1609</v>
      </c>
    </row>
    <row r="4749" spans="1:14" ht="72">
      <c r="A4749" s="1" t="s">
        <v>1215</v>
      </c>
      <c r="B4749" s="1" t="s">
        <v>651</v>
      </c>
      <c r="C4749" s="230">
        <v>45961.725694444445</v>
      </c>
      <c r="D4749" s="230">
        <v>45962</v>
      </c>
      <c r="E4749" s="230">
        <v>45962.290277777778</v>
      </c>
      <c r="F4749" s="300">
        <f t="shared" si="99"/>
        <v>0.29027777777810115</v>
      </c>
      <c r="G4749" s="1" t="s">
        <v>613</v>
      </c>
      <c r="I4749" s="1" t="s">
        <v>614</v>
      </c>
      <c r="J4749" s="1" t="s">
        <v>615</v>
      </c>
      <c r="K4749" s="1" t="s">
        <v>1608</v>
      </c>
      <c r="L4749" s="1" t="s">
        <v>655</v>
      </c>
      <c r="M4749" s="28" t="s">
        <v>656</v>
      </c>
      <c r="N4749" s="246" t="s">
        <v>1609</v>
      </c>
    </row>
    <row r="4750" spans="1:14" ht="72">
      <c r="A4750" s="1" t="s">
        <v>1215</v>
      </c>
      <c r="B4750" s="1" t="s">
        <v>1217</v>
      </c>
      <c r="C4750" s="230">
        <v>45961.725694444445</v>
      </c>
      <c r="D4750" s="230">
        <v>45962</v>
      </c>
      <c r="E4750" s="230">
        <v>45962.290277777778</v>
      </c>
      <c r="F4750" s="300">
        <f t="shared" si="99"/>
        <v>0.29027777777810115</v>
      </c>
      <c r="G4750" s="1" t="s">
        <v>613</v>
      </c>
      <c r="I4750" s="1" t="s">
        <v>614</v>
      </c>
      <c r="J4750" s="1" t="s">
        <v>615</v>
      </c>
      <c r="K4750" s="1" t="s">
        <v>1608</v>
      </c>
      <c r="L4750" s="1" t="s">
        <v>655</v>
      </c>
      <c r="M4750" s="28" t="s">
        <v>656</v>
      </c>
      <c r="N4750" s="246" t="s">
        <v>1609</v>
      </c>
    </row>
    <row r="4751" spans="1:14" ht="72">
      <c r="A4751" s="1" t="s">
        <v>1215</v>
      </c>
      <c r="B4751" s="1" t="s">
        <v>612</v>
      </c>
      <c r="C4751" s="230">
        <v>45961.725694444445</v>
      </c>
      <c r="D4751" s="230">
        <v>45962</v>
      </c>
      <c r="E4751" s="230">
        <v>45962.290277777778</v>
      </c>
      <c r="F4751" s="300">
        <f t="shared" si="99"/>
        <v>0.29027777777810115</v>
      </c>
      <c r="G4751" s="1" t="s">
        <v>613</v>
      </c>
      <c r="I4751" s="1" t="s">
        <v>614</v>
      </c>
      <c r="J4751" s="1" t="s">
        <v>615</v>
      </c>
      <c r="K4751" s="1" t="s">
        <v>1608</v>
      </c>
      <c r="L4751" s="1" t="s">
        <v>655</v>
      </c>
      <c r="M4751" s="28" t="s">
        <v>656</v>
      </c>
      <c r="N4751" s="246" t="s">
        <v>1609</v>
      </c>
    </row>
    <row r="4752" spans="1:14">
      <c r="A4752" s="102" t="s">
        <v>729</v>
      </c>
      <c r="B4752" s="1" t="s">
        <v>1384</v>
      </c>
      <c r="C4752" s="230">
        <v>45962.25</v>
      </c>
      <c r="D4752" s="230">
        <v>45962.25</v>
      </c>
      <c r="E4752" s="230">
        <v>45962.263888888891</v>
      </c>
      <c r="F4752" s="300">
        <f t="shared" si="99"/>
        <v>1.3888888890505768E-2</v>
      </c>
      <c r="G4752" s="1" t="s">
        <v>613</v>
      </c>
      <c r="I4752" s="1" t="s">
        <v>614</v>
      </c>
      <c r="J4752" s="1" t="s">
        <v>615</v>
      </c>
      <c r="K4752" s="1" t="s">
        <v>1597</v>
      </c>
      <c r="L4752" s="1" t="s">
        <v>655</v>
      </c>
      <c r="M4752" s="28" t="s">
        <v>656</v>
      </c>
      <c r="N4752" s="28" t="s">
        <v>1598</v>
      </c>
    </row>
    <row r="4753" spans="1:14">
      <c r="A4753" s="102" t="s">
        <v>729</v>
      </c>
      <c r="B4753" s="1" t="s">
        <v>1387</v>
      </c>
      <c r="C4753" s="230">
        <v>45962.25</v>
      </c>
      <c r="D4753" s="230">
        <v>45962.25</v>
      </c>
      <c r="E4753" s="230">
        <v>45962.263888888891</v>
      </c>
      <c r="F4753" s="300">
        <f t="shared" si="99"/>
        <v>1.3888888890505768E-2</v>
      </c>
      <c r="G4753" s="1" t="s">
        <v>613</v>
      </c>
      <c r="I4753" s="1" t="s">
        <v>614</v>
      </c>
      <c r="J4753" s="1" t="s">
        <v>615</v>
      </c>
      <c r="K4753" s="1" t="s">
        <v>1597</v>
      </c>
      <c r="L4753" s="1" t="s">
        <v>655</v>
      </c>
      <c r="M4753" s="28" t="s">
        <v>656</v>
      </c>
      <c r="N4753" s="28" t="s">
        <v>1598</v>
      </c>
    </row>
    <row r="4754" spans="1:14">
      <c r="A4754" s="102" t="s">
        <v>729</v>
      </c>
      <c r="B4754" s="1" t="s">
        <v>1388</v>
      </c>
      <c r="C4754" s="230">
        <v>45962.25</v>
      </c>
      <c r="D4754" s="230">
        <v>45962.25</v>
      </c>
      <c r="E4754" s="230">
        <v>45962.263888888891</v>
      </c>
      <c r="F4754" s="300">
        <f t="shared" si="99"/>
        <v>1.3888888890505768E-2</v>
      </c>
      <c r="G4754" s="1" t="s">
        <v>613</v>
      </c>
      <c r="I4754" s="1" t="s">
        <v>614</v>
      </c>
      <c r="J4754" s="1" t="s">
        <v>615</v>
      </c>
      <c r="K4754" s="1" t="s">
        <v>1597</v>
      </c>
      <c r="L4754" s="1" t="s">
        <v>655</v>
      </c>
      <c r="M4754" s="28" t="s">
        <v>656</v>
      </c>
      <c r="N4754" s="28" t="s">
        <v>1598</v>
      </c>
    </row>
    <row r="4755" spans="1:14">
      <c r="A4755" s="102" t="s">
        <v>729</v>
      </c>
      <c r="B4755" s="1" t="s">
        <v>1389</v>
      </c>
      <c r="C4755" s="230">
        <v>45962.25</v>
      </c>
      <c r="D4755" s="230">
        <v>45962.25</v>
      </c>
      <c r="E4755" s="230">
        <v>45962.263888888891</v>
      </c>
      <c r="F4755" s="300">
        <f t="shared" si="99"/>
        <v>1.3888888890505768E-2</v>
      </c>
      <c r="G4755" s="1" t="s">
        <v>613</v>
      </c>
      <c r="I4755" s="1" t="s">
        <v>614</v>
      </c>
      <c r="J4755" s="1" t="s">
        <v>615</v>
      </c>
      <c r="K4755" s="1" t="s">
        <v>1597</v>
      </c>
      <c r="L4755" s="1" t="s">
        <v>655</v>
      </c>
      <c r="M4755" s="28" t="s">
        <v>656</v>
      </c>
      <c r="N4755" s="28" t="s">
        <v>1598</v>
      </c>
    </row>
    <row r="4756" spans="1:14">
      <c r="A4756" s="102" t="s">
        <v>729</v>
      </c>
      <c r="B4756" s="1" t="s">
        <v>1390</v>
      </c>
      <c r="C4756" s="230">
        <v>45962.25</v>
      </c>
      <c r="D4756" s="230">
        <v>45962.25</v>
      </c>
      <c r="E4756" s="230">
        <v>45962.263888888891</v>
      </c>
      <c r="F4756" s="300">
        <f t="shared" si="99"/>
        <v>1.3888888890505768E-2</v>
      </c>
      <c r="G4756" s="1" t="s">
        <v>613</v>
      </c>
      <c r="I4756" s="1" t="s">
        <v>614</v>
      </c>
      <c r="J4756" s="1" t="s">
        <v>615</v>
      </c>
      <c r="K4756" s="1" t="s">
        <v>1597</v>
      </c>
      <c r="L4756" s="1" t="s">
        <v>655</v>
      </c>
      <c r="M4756" s="28" t="s">
        <v>656</v>
      </c>
      <c r="N4756" s="28" t="s">
        <v>1598</v>
      </c>
    </row>
    <row r="4757" spans="1:14">
      <c r="A4757" s="102" t="s">
        <v>729</v>
      </c>
      <c r="B4757" s="1" t="s">
        <v>1391</v>
      </c>
      <c r="C4757" s="230">
        <v>45962.25</v>
      </c>
      <c r="D4757" s="230">
        <v>45962.25</v>
      </c>
      <c r="E4757" s="230">
        <v>45962.263888888891</v>
      </c>
      <c r="F4757" s="300">
        <f t="shared" si="99"/>
        <v>1.3888888890505768E-2</v>
      </c>
      <c r="G4757" s="1" t="s">
        <v>613</v>
      </c>
      <c r="I4757" s="1" t="s">
        <v>614</v>
      </c>
      <c r="J4757" s="1" t="s">
        <v>615</v>
      </c>
      <c r="K4757" s="1" t="s">
        <v>1597</v>
      </c>
      <c r="L4757" s="1" t="s">
        <v>655</v>
      </c>
      <c r="M4757" s="28" t="s">
        <v>656</v>
      </c>
      <c r="N4757" s="28" t="s">
        <v>1598</v>
      </c>
    </row>
    <row r="4758" spans="1:14">
      <c r="A4758" s="102" t="s">
        <v>729</v>
      </c>
      <c r="B4758" s="1" t="s">
        <v>1392</v>
      </c>
      <c r="C4758" s="230">
        <v>45962.25</v>
      </c>
      <c r="D4758" s="230">
        <v>45962.25</v>
      </c>
      <c r="E4758" s="230">
        <v>45962.263888888891</v>
      </c>
      <c r="F4758" s="300">
        <f t="shared" si="99"/>
        <v>1.3888888890505768E-2</v>
      </c>
      <c r="G4758" s="1" t="s">
        <v>613</v>
      </c>
      <c r="I4758" s="1" t="s">
        <v>614</v>
      </c>
      <c r="J4758" s="1" t="s">
        <v>615</v>
      </c>
      <c r="K4758" s="1" t="s">
        <v>1597</v>
      </c>
      <c r="L4758" s="1" t="s">
        <v>655</v>
      </c>
      <c r="M4758" s="28" t="s">
        <v>656</v>
      </c>
      <c r="N4758" s="28" t="s">
        <v>1598</v>
      </c>
    </row>
    <row r="4759" spans="1:14">
      <c r="A4759" s="102" t="s">
        <v>729</v>
      </c>
      <c r="B4759" s="1" t="s">
        <v>1393</v>
      </c>
      <c r="C4759" s="230">
        <v>45962.25</v>
      </c>
      <c r="D4759" s="230">
        <v>45962.25</v>
      </c>
      <c r="E4759" s="230">
        <v>45962.263888888891</v>
      </c>
      <c r="F4759" s="300">
        <f t="shared" si="99"/>
        <v>1.3888888890505768E-2</v>
      </c>
      <c r="G4759" s="1" t="s">
        <v>613</v>
      </c>
      <c r="I4759" s="1" t="s">
        <v>614</v>
      </c>
      <c r="J4759" s="1" t="s">
        <v>615</v>
      </c>
      <c r="K4759" s="1" t="s">
        <v>1597</v>
      </c>
      <c r="L4759" s="1" t="s">
        <v>655</v>
      </c>
      <c r="M4759" s="28" t="s">
        <v>656</v>
      </c>
      <c r="N4759" s="28" t="s">
        <v>1598</v>
      </c>
    </row>
    <row r="4760" spans="1:14">
      <c r="A4760" s="102" t="s">
        <v>729</v>
      </c>
      <c r="B4760" s="1" t="s">
        <v>1394</v>
      </c>
      <c r="C4760" s="230">
        <v>45962.25</v>
      </c>
      <c r="D4760" s="230">
        <v>45962.25</v>
      </c>
      <c r="E4760" s="230">
        <v>45962.263888888891</v>
      </c>
      <c r="F4760" s="300">
        <f t="shared" si="99"/>
        <v>1.3888888890505768E-2</v>
      </c>
      <c r="G4760" s="1" t="s">
        <v>613</v>
      </c>
      <c r="I4760" s="1" t="s">
        <v>614</v>
      </c>
      <c r="J4760" s="1" t="s">
        <v>615</v>
      </c>
      <c r="K4760" s="1" t="s">
        <v>1597</v>
      </c>
      <c r="L4760" s="1" t="s">
        <v>655</v>
      </c>
      <c r="M4760" s="28" t="s">
        <v>656</v>
      </c>
      <c r="N4760" s="28" t="s">
        <v>1598</v>
      </c>
    </row>
    <row r="4761" spans="1:14">
      <c r="A4761" s="102" t="s">
        <v>729</v>
      </c>
      <c r="B4761" s="1" t="s">
        <v>1395</v>
      </c>
      <c r="C4761" s="230">
        <v>45962.25</v>
      </c>
      <c r="D4761" s="230">
        <v>45962.25</v>
      </c>
      <c r="E4761" s="230">
        <v>45962.263888888891</v>
      </c>
      <c r="F4761" s="300">
        <f t="shared" si="99"/>
        <v>1.3888888890505768E-2</v>
      </c>
      <c r="G4761" s="1" t="s">
        <v>613</v>
      </c>
      <c r="I4761" s="1" t="s">
        <v>614</v>
      </c>
      <c r="J4761" s="1" t="s">
        <v>615</v>
      </c>
      <c r="K4761" s="1" t="s">
        <v>1597</v>
      </c>
      <c r="L4761" s="1" t="s">
        <v>655</v>
      </c>
      <c r="M4761" s="28" t="s">
        <v>656</v>
      </c>
      <c r="N4761" s="28" t="s">
        <v>1598</v>
      </c>
    </row>
    <row r="4762" spans="1:14">
      <c r="A4762" s="102" t="s">
        <v>729</v>
      </c>
      <c r="B4762" s="1" t="s">
        <v>1396</v>
      </c>
      <c r="C4762" s="230">
        <v>45962.25</v>
      </c>
      <c r="D4762" s="230">
        <v>45962.25</v>
      </c>
      <c r="E4762" s="230">
        <v>45962.263888888891</v>
      </c>
      <c r="F4762" s="300">
        <f t="shared" si="99"/>
        <v>1.3888888890505768E-2</v>
      </c>
      <c r="G4762" s="1" t="s">
        <v>613</v>
      </c>
      <c r="I4762" s="1" t="s">
        <v>614</v>
      </c>
      <c r="J4762" s="1" t="s">
        <v>615</v>
      </c>
      <c r="K4762" s="1" t="s">
        <v>1597</v>
      </c>
      <c r="L4762" s="1" t="s">
        <v>655</v>
      </c>
      <c r="M4762" s="28" t="s">
        <v>656</v>
      </c>
      <c r="N4762" s="28" t="s">
        <v>1598</v>
      </c>
    </row>
    <row r="4763" spans="1:14">
      <c r="A4763" s="102" t="s">
        <v>729</v>
      </c>
      <c r="B4763" s="1" t="s">
        <v>1397</v>
      </c>
      <c r="C4763" s="230">
        <v>45962.25</v>
      </c>
      <c r="D4763" s="230">
        <v>45962.25</v>
      </c>
      <c r="E4763" s="230">
        <v>45962.263888888891</v>
      </c>
      <c r="F4763" s="300">
        <f t="shared" si="99"/>
        <v>1.3888888890505768E-2</v>
      </c>
      <c r="G4763" s="1" t="s">
        <v>613</v>
      </c>
      <c r="I4763" s="1" t="s">
        <v>614</v>
      </c>
      <c r="J4763" s="1" t="s">
        <v>615</v>
      </c>
      <c r="K4763" s="1" t="s">
        <v>1597</v>
      </c>
      <c r="L4763" s="1" t="s">
        <v>655</v>
      </c>
      <c r="M4763" s="28" t="s">
        <v>656</v>
      </c>
      <c r="N4763" s="28" t="s">
        <v>1598</v>
      </c>
    </row>
    <row r="4764" spans="1:14">
      <c r="A4764" s="102" t="s">
        <v>729</v>
      </c>
      <c r="B4764" s="1" t="s">
        <v>1398</v>
      </c>
      <c r="C4764" s="230">
        <v>45962.25</v>
      </c>
      <c r="D4764" s="230">
        <v>45962.25</v>
      </c>
      <c r="E4764" s="230">
        <v>45962.263888888891</v>
      </c>
      <c r="F4764" s="300">
        <f t="shared" si="99"/>
        <v>1.3888888890505768E-2</v>
      </c>
      <c r="G4764" s="1" t="s">
        <v>613</v>
      </c>
      <c r="I4764" s="1" t="s">
        <v>614</v>
      </c>
      <c r="J4764" s="1" t="s">
        <v>615</v>
      </c>
      <c r="K4764" s="1" t="s">
        <v>1597</v>
      </c>
      <c r="L4764" s="1" t="s">
        <v>655</v>
      </c>
      <c r="M4764" s="28" t="s">
        <v>656</v>
      </c>
      <c r="N4764" s="28" t="s">
        <v>1598</v>
      </c>
    </row>
    <row r="4765" spans="1:14">
      <c r="A4765" s="102" t="s">
        <v>729</v>
      </c>
      <c r="B4765" s="1" t="s">
        <v>1399</v>
      </c>
      <c r="C4765" s="230">
        <v>45962.25</v>
      </c>
      <c r="D4765" s="230">
        <v>45962.25</v>
      </c>
      <c r="E4765" s="230">
        <v>45962.263888888891</v>
      </c>
      <c r="F4765" s="300">
        <f t="shared" si="99"/>
        <v>1.3888888890505768E-2</v>
      </c>
      <c r="G4765" s="1" t="s">
        <v>613</v>
      </c>
      <c r="I4765" s="1" t="s">
        <v>614</v>
      </c>
      <c r="J4765" s="1" t="s">
        <v>615</v>
      </c>
      <c r="K4765" s="1" t="s">
        <v>1597</v>
      </c>
      <c r="L4765" s="1" t="s">
        <v>655</v>
      </c>
      <c r="M4765" s="28" t="s">
        <v>656</v>
      </c>
      <c r="N4765" s="28" t="s">
        <v>1598</v>
      </c>
    </row>
    <row r="4766" spans="1:14">
      <c r="A4766" s="102" t="s">
        <v>729</v>
      </c>
      <c r="B4766" s="1" t="s">
        <v>1400</v>
      </c>
      <c r="C4766" s="230">
        <v>45962.25</v>
      </c>
      <c r="D4766" s="230">
        <v>45962.25</v>
      </c>
      <c r="E4766" s="230">
        <v>45962.263888888891</v>
      </c>
      <c r="F4766" s="300">
        <f t="shared" si="99"/>
        <v>1.3888888890505768E-2</v>
      </c>
      <c r="G4766" s="1" t="s">
        <v>613</v>
      </c>
      <c r="I4766" s="1" t="s">
        <v>614</v>
      </c>
      <c r="J4766" s="1" t="s">
        <v>615</v>
      </c>
      <c r="K4766" s="1" t="s">
        <v>1597</v>
      </c>
      <c r="L4766" s="1" t="s">
        <v>655</v>
      </c>
      <c r="M4766" s="28" t="s">
        <v>656</v>
      </c>
      <c r="N4766" s="28" t="s">
        <v>1598</v>
      </c>
    </row>
    <row r="4767" spans="1:14">
      <c r="A4767" s="102" t="s">
        <v>729</v>
      </c>
      <c r="B4767" s="1" t="s">
        <v>1401</v>
      </c>
      <c r="C4767" s="230">
        <v>45962.25</v>
      </c>
      <c r="D4767" s="230">
        <v>45962.25</v>
      </c>
      <c r="E4767" s="230">
        <v>45962.263888888891</v>
      </c>
      <c r="F4767" s="300">
        <f t="shared" si="99"/>
        <v>1.3888888890505768E-2</v>
      </c>
      <c r="G4767" s="1" t="s">
        <v>613</v>
      </c>
      <c r="I4767" s="1" t="s">
        <v>614</v>
      </c>
      <c r="J4767" s="1" t="s">
        <v>615</v>
      </c>
      <c r="K4767" s="1" t="s">
        <v>1597</v>
      </c>
      <c r="L4767" s="1" t="s">
        <v>655</v>
      </c>
      <c r="M4767" s="28" t="s">
        <v>656</v>
      </c>
      <c r="N4767" s="28" t="s">
        <v>1598</v>
      </c>
    </row>
    <row r="4768" spans="1:14">
      <c r="A4768" s="102" t="s">
        <v>729</v>
      </c>
      <c r="B4768" s="1" t="s">
        <v>1402</v>
      </c>
      <c r="C4768" s="230">
        <v>45962.25</v>
      </c>
      <c r="D4768" s="230">
        <v>45962.25</v>
      </c>
      <c r="E4768" s="230">
        <v>45962.263888888891</v>
      </c>
      <c r="F4768" s="300">
        <f t="shared" si="99"/>
        <v>1.3888888890505768E-2</v>
      </c>
      <c r="G4768" s="1" t="s">
        <v>613</v>
      </c>
      <c r="I4768" s="1" t="s">
        <v>614</v>
      </c>
      <c r="J4768" s="1" t="s">
        <v>615</v>
      </c>
      <c r="K4768" s="1" t="s">
        <v>1597</v>
      </c>
      <c r="L4768" s="1" t="s">
        <v>655</v>
      </c>
      <c r="M4768" s="28" t="s">
        <v>656</v>
      </c>
      <c r="N4768" s="28" t="s">
        <v>1598</v>
      </c>
    </row>
    <row r="4769" spans="1:14">
      <c r="A4769" s="1" t="s">
        <v>1411</v>
      </c>
      <c r="B4769" s="1" t="s">
        <v>658</v>
      </c>
      <c r="C4769" s="230">
        <v>45962.410416666666</v>
      </c>
      <c r="D4769" s="230">
        <v>45962.410416666666</v>
      </c>
      <c r="E4769" s="230">
        <v>45962.461805555555</v>
      </c>
      <c r="F4769" s="300">
        <f t="shared" si="99"/>
        <v>5.1388888889050577E-2</v>
      </c>
      <c r="G4769" s="1" t="s">
        <v>613</v>
      </c>
      <c r="I4769" s="1" t="s">
        <v>614</v>
      </c>
      <c r="J4769" s="1" t="s">
        <v>615</v>
      </c>
      <c r="K4769" s="1" t="s">
        <v>1652</v>
      </c>
      <c r="L4769" s="1" t="s">
        <v>655</v>
      </c>
      <c r="M4769" s="28" t="s">
        <v>656</v>
      </c>
      <c r="N4769" s="28" t="s">
        <v>1342</v>
      </c>
    </row>
    <row r="4770" spans="1:14">
      <c r="A4770" s="1" t="s">
        <v>1411</v>
      </c>
      <c r="B4770" s="1" t="s">
        <v>651</v>
      </c>
      <c r="C4770" s="230">
        <v>45962.410416666666</v>
      </c>
      <c r="D4770" s="230">
        <v>45962.410416666666</v>
      </c>
      <c r="E4770" s="230">
        <v>45962.461805555555</v>
      </c>
      <c r="F4770" s="300">
        <f t="shared" si="99"/>
        <v>5.1388888889050577E-2</v>
      </c>
      <c r="G4770" s="1" t="s">
        <v>613</v>
      </c>
      <c r="I4770" s="1" t="s">
        <v>614</v>
      </c>
      <c r="J4770" s="1" t="s">
        <v>615</v>
      </c>
      <c r="K4770" s="1" t="s">
        <v>1652</v>
      </c>
      <c r="L4770" s="1" t="s">
        <v>655</v>
      </c>
      <c r="M4770" s="28" t="s">
        <v>656</v>
      </c>
      <c r="N4770" s="28" t="s">
        <v>1342</v>
      </c>
    </row>
    <row r="4771" spans="1:14">
      <c r="A4771" s="1" t="s">
        <v>1411</v>
      </c>
      <c r="B4771" s="1" t="s">
        <v>659</v>
      </c>
      <c r="C4771" s="230">
        <v>45962.410416666666</v>
      </c>
      <c r="D4771" s="230">
        <v>45962.410416666666</v>
      </c>
      <c r="E4771" s="230">
        <v>45962.461805555555</v>
      </c>
      <c r="F4771" s="300">
        <f t="shared" si="99"/>
        <v>5.1388888889050577E-2</v>
      </c>
      <c r="G4771" s="1" t="s">
        <v>613</v>
      </c>
      <c r="I4771" s="1" t="s">
        <v>614</v>
      </c>
      <c r="J4771" s="1" t="s">
        <v>615</v>
      </c>
      <c r="K4771" s="1" t="s">
        <v>1652</v>
      </c>
      <c r="L4771" s="1" t="s">
        <v>655</v>
      </c>
      <c r="M4771" s="28" t="s">
        <v>656</v>
      </c>
      <c r="N4771" s="28" t="s">
        <v>1342</v>
      </c>
    </row>
    <row r="4772" spans="1:14">
      <c r="A4772" s="1" t="s">
        <v>1411</v>
      </c>
      <c r="B4772" s="1" t="s">
        <v>622</v>
      </c>
      <c r="C4772" s="230">
        <v>45962.410416666666</v>
      </c>
      <c r="D4772" s="230">
        <v>45962.410416666666</v>
      </c>
      <c r="E4772" s="230">
        <v>45962.461805555555</v>
      </c>
      <c r="F4772" s="300">
        <f t="shared" si="99"/>
        <v>5.1388888889050577E-2</v>
      </c>
      <c r="G4772" s="1" t="s">
        <v>613</v>
      </c>
      <c r="I4772" s="1" t="s">
        <v>614</v>
      </c>
      <c r="J4772" s="1" t="s">
        <v>615</v>
      </c>
      <c r="K4772" s="1" t="s">
        <v>1652</v>
      </c>
      <c r="L4772" s="1" t="s">
        <v>655</v>
      </c>
      <c r="M4772" s="28" t="s">
        <v>656</v>
      </c>
      <c r="N4772" s="28" t="s">
        <v>1342</v>
      </c>
    </row>
    <row r="4773" spans="1:14">
      <c r="A4773" s="1" t="s">
        <v>1412</v>
      </c>
      <c r="B4773" s="1" t="s">
        <v>659</v>
      </c>
      <c r="C4773" s="230">
        <v>45962.410416666666</v>
      </c>
      <c r="D4773" s="230">
        <v>45962.410416666666</v>
      </c>
      <c r="E4773" s="230">
        <v>45962.461805555555</v>
      </c>
      <c r="F4773" s="300">
        <f t="shared" si="99"/>
        <v>5.1388888889050577E-2</v>
      </c>
      <c r="G4773" s="1" t="s">
        <v>613</v>
      </c>
      <c r="I4773" s="1" t="s">
        <v>614</v>
      </c>
      <c r="J4773" s="1" t="s">
        <v>615</v>
      </c>
      <c r="K4773" s="1" t="s">
        <v>1652</v>
      </c>
      <c r="L4773" s="1" t="s">
        <v>655</v>
      </c>
      <c r="M4773" s="28" t="s">
        <v>656</v>
      </c>
      <c r="N4773" s="28" t="s">
        <v>1342</v>
      </c>
    </row>
    <row r="4774" spans="1:14">
      <c r="A4774" s="1" t="s">
        <v>1412</v>
      </c>
      <c r="B4774" s="1" t="s">
        <v>658</v>
      </c>
      <c r="C4774" s="230">
        <v>45962.410416666666</v>
      </c>
      <c r="D4774" s="230">
        <v>45962.410416666666</v>
      </c>
      <c r="E4774" s="230">
        <v>45962.461805555555</v>
      </c>
      <c r="F4774" s="300">
        <f t="shared" si="99"/>
        <v>5.1388888889050577E-2</v>
      </c>
      <c r="G4774" s="1" t="s">
        <v>613</v>
      </c>
      <c r="I4774" s="1" t="s">
        <v>614</v>
      </c>
      <c r="J4774" s="1" t="s">
        <v>615</v>
      </c>
      <c r="K4774" s="1" t="s">
        <v>1652</v>
      </c>
      <c r="L4774" s="1" t="s">
        <v>655</v>
      </c>
      <c r="M4774" s="28" t="s">
        <v>656</v>
      </c>
      <c r="N4774" s="28" t="s">
        <v>1342</v>
      </c>
    </row>
    <row r="4775" spans="1:14">
      <c r="A4775" s="1" t="s">
        <v>1412</v>
      </c>
      <c r="B4775" s="1" t="s">
        <v>622</v>
      </c>
      <c r="C4775" s="230">
        <v>45962.410416666666</v>
      </c>
      <c r="D4775" s="230">
        <v>45962.410416666666</v>
      </c>
      <c r="E4775" s="230">
        <v>45962.461805555555</v>
      </c>
      <c r="F4775" s="300">
        <f t="shared" si="99"/>
        <v>5.1388888889050577E-2</v>
      </c>
      <c r="G4775" s="1" t="s">
        <v>613</v>
      </c>
      <c r="I4775" s="1" t="s">
        <v>614</v>
      </c>
      <c r="J4775" s="1" t="s">
        <v>615</v>
      </c>
      <c r="K4775" s="1" t="s">
        <v>1652</v>
      </c>
      <c r="L4775" s="1" t="s">
        <v>655</v>
      </c>
      <c r="M4775" s="28" t="s">
        <v>656</v>
      </c>
      <c r="N4775" s="28" t="s">
        <v>1342</v>
      </c>
    </row>
    <row r="4776" spans="1:14">
      <c r="A4776" s="1" t="s">
        <v>1412</v>
      </c>
      <c r="B4776" s="1" t="s">
        <v>651</v>
      </c>
      <c r="C4776" s="230">
        <v>45962.410416666666</v>
      </c>
      <c r="D4776" s="230">
        <v>45962.410416666666</v>
      </c>
      <c r="E4776" s="230">
        <v>45962.461805555555</v>
      </c>
      <c r="F4776" s="300">
        <f t="shared" si="99"/>
        <v>5.1388888889050577E-2</v>
      </c>
      <c r="G4776" s="1" t="s">
        <v>613</v>
      </c>
      <c r="I4776" s="1" t="s">
        <v>614</v>
      </c>
      <c r="J4776" s="1" t="s">
        <v>615</v>
      </c>
      <c r="K4776" s="1" t="s">
        <v>1652</v>
      </c>
      <c r="L4776" s="1" t="s">
        <v>655</v>
      </c>
      <c r="M4776" s="28" t="s">
        <v>656</v>
      </c>
      <c r="N4776" s="28" t="s">
        <v>1342</v>
      </c>
    </row>
    <row r="4777" spans="1:14">
      <c r="A4777" s="225" t="s">
        <v>668</v>
      </c>
      <c r="B4777" s="123" t="s">
        <v>669</v>
      </c>
      <c r="C4777" s="230">
        <v>45963.341666666667</v>
      </c>
      <c r="D4777" s="230">
        <v>45963.341666666667</v>
      </c>
      <c r="E4777" s="230">
        <v>45963.420138888891</v>
      </c>
      <c r="F4777" s="300">
        <f t="shared" si="99"/>
        <v>7.8472222223354038E-2</v>
      </c>
      <c r="G4777" s="1" t="s">
        <v>613</v>
      </c>
      <c r="I4777" s="1" t="s">
        <v>614</v>
      </c>
      <c r="J4777" s="1" t="s">
        <v>615</v>
      </c>
      <c r="K4777" s="1" t="s">
        <v>1662</v>
      </c>
      <c r="L4777" s="1" t="s">
        <v>655</v>
      </c>
      <c r="M4777" s="28" t="s">
        <v>656</v>
      </c>
      <c r="N4777" s="28" t="s">
        <v>1598</v>
      </c>
    </row>
    <row r="4778" spans="1:14">
      <c r="A4778" s="225" t="s">
        <v>668</v>
      </c>
      <c r="B4778" s="123" t="s">
        <v>670</v>
      </c>
      <c r="C4778" s="230">
        <v>45963.341666666667</v>
      </c>
      <c r="D4778" s="230">
        <v>45963.341666666667</v>
      </c>
      <c r="E4778" s="230">
        <v>45963.420138888891</v>
      </c>
      <c r="F4778" s="300">
        <f t="shared" ref="F4778:F4820" si="100">E4778-D4778</f>
        <v>7.8472222223354038E-2</v>
      </c>
      <c r="G4778" s="1" t="s">
        <v>613</v>
      </c>
      <c r="I4778" s="1" t="s">
        <v>614</v>
      </c>
      <c r="J4778" s="1" t="s">
        <v>615</v>
      </c>
      <c r="K4778" s="1" t="s">
        <v>1662</v>
      </c>
      <c r="L4778" s="1" t="s">
        <v>655</v>
      </c>
      <c r="M4778" s="28" t="s">
        <v>656</v>
      </c>
      <c r="N4778" s="28" t="s">
        <v>1598</v>
      </c>
    </row>
    <row r="4779" spans="1:14">
      <c r="A4779" s="225" t="s">
        <v>668</v>
      </c>
      <c r="B4779" s="123" t="s">
        <v>671</v>
      </c>
      <c r="C4779" s="230">
        <v>45963.341666666667</v>
      </c>
      <c r="D4779" s="230">
        <v>45963.341666666667</v>
      </c>
      <c r="E4779" s="230">
        <v>45963.420138888891</v>
      </c>
      <c r="F4779" s="300">
        <f t="shared" si="100"/>
        <v>7.8472222223354038E-2</v>
      </c>
      <c r="G4779" s="1" t="s">
        <v>613</v>
      </c>
      <c r="I4779" s="1" t="s">
        <v>614</v>
      </c>
      <c r="J4779" s="1" t="s">
        <v>615</v>
      </c>
      <c r="K4779" s="1" t="s">
        <v>1662</v>
      </c>
      <c r="L4779" s="1" t="s">
        <v>655</v>
      </c>
      <c r="M4779" s="28" t="s">
        <v>656</v>
      </c>
      <c r="N4779" s="28" t="s">
        <v>1598</v>
      </c>
    </row>
    <row r="4780" spans="1:14">
      <c r="A4780" s="225" t="s">
        <v>668</v>
      </c>
      <c r="B4780" s="123" t="s">
        <v>672</v>
      </c>
      <c r="C4780" s="230">
        <v>45963.341666666667</v>
      </c>
      <c r="D4780" s="230">
        <v>45963.341666666667</v>
      </c>
      <c r="E4780" s="230">
        <v>45963.420138888891</v>
      </c>
      <c r="F4780" s="300">
        <f t="shared" si="100"/>
        <v>7.8472222223354038E-2</v>
      </c>
      <c r="G4780" s="1" t="s">
        <v>613</v>
      </c>
      <c r="I4780" s="1" t="s">
        <v>614</v>
      </c>
      <c r="J4780" s="1" t="s">
        <v>615</v>
      </c>
      <c r="K4780" s="1" t="s">
        <v>1662</v>
      </c>
      <c r="L4780" s="1" t="s">
        <v>655</v>
      </c>
      <c r="M4780" s="28" t="s">
        <v>656</v>
      </c>
      <c r="N4780" s="28" t="s">
        <v>1598</v>
      </c>
    </row>
    <row r="4781" spans="1:14">
      <c r="A4781" s="225" t="s">
        <v>668</v>
      </c>
      <c r="B4781" s="123" t="s">
        <v>673</v>
      </c>
      <c r="C4781" s="230">
        <v>45963.341666666667</v>
      </c>
      <c r="D4781" s="230">
        <v>45963.341666666667</v>
      </c>
      <c r="E4781" s="230">
        <v>45963.420138888891</v>
      </c>
      <c r="F4781" s="300">
        <f t="shared" si="100"/>
        <v>7.8472222223354038E-2</v>
      </c>
      <c r="G4781" s="1" t="s">
        <v>613</v>
      </c>
      <c r="I4781" s="1" t="s">
        <v>614</v>
      </c>
      <c r="J4781" s="1" t="s">
        <v>615</v>
      </c>
      <c r="K4781" s="1" t="s">
        <v>1662</v>
      </c>
      <c r="L4781" s="1" t="s">
        <v>655</v>
      </c>
      <c r="M4781" s="28" t="s">
        <v>656</v>
      </c>
      <c r="N4781" s="28" t="s">
        <v>1598</v>
      </c>
    </row>
    <row r="4782" spans="1:14">
      <c r="A4782" s="225" t="s">
        <v>668</v>
      </c>
      <c r="B4782" s="123" t="s">
        <v>674</v>
      </c>
      <c r="C4782" s="230">
        <v>45963.341666666667</v>
      </c>
      <c r="D4782" s="230">
        <v>45963.341666666667</v>
      </c>
      <c r="E4782" s="230">
        <v>45963.420138888891</v>
      </c>
      <c r="F4782" s="300">
        <f t="shared" si="100"/>
        <v>7.8472222223354038E-2</v>
      </c>
      <c r="G4782" s="1" t="s">
        <v>613</v>
      </c>
      <c r="I4782" s="1" t="s">
        <v>614</v>
      </c>
      <c r="J4782" s="1" t="s">
        <v>615</v>
      </c>
      <c r="K4782" s="1" t="s">
        <v>1662</v>
      </c>
      <c r="L4782" s="1" t="s">
        <v>655</v>
      </c>
      <c r="M4782" s="28" t="s">
        <v>656</v>
      </c>
      <c r="N4782" s="28" t="s">
        <v>1598</v>
      </c>
    </row>
    <row r="4783" spans="1:14">
      <c r="A4783" s="225" t="s">
        <v>668</v>
      </c>
      <c r="B4783" s="123" t="s">
        <v>675</v>
      </c>
      <c r="C4783" s="230">
        <v>45963.341666666667</v>
      </c>
      <c r="D4783" s="230">
        <v>45963.341666666667</v>
      </c>
      <c r="E4783" s="230">
        <v>45963.420138888891</v>
      </c>
      <c r="F4783" s="300">
        <f t="shared" si="100"/>
        <v>7.8472222223354038E-2</v>
      </c>
      <c r="G4783" s="1" t="s">
        <v>613</v>
      </c>
      <c r="I4783" s="1" t="s">
        <v>614</v>
      </c>
      <c r="J4783" s="1" t="s">
        <v>615</v>
      </c>
      <c r="K4783" s="1" t="s">
        <v>1662</v>
      </c>
      <c r="L4783" s="1" t="s">
        <v>655</v>
      </c>
      <c r="M4783" s="28" t="s">
        <v>656</v>
      </c>
      <c r="N4783" s="28" t="s">
        <v>1598</v>
      </c>
    </row>
    <row r="4784" spans="1:14">
      <c r="A4784" s="225" t="s">
        <v>668</v>
      </c>
      <c r="B4784" s="123" t="s">
        <v>676</v>
      </c>
      <c r="C4784" s="230">
        <v>45963.341666666667</v>
      </c>
      <c r="D4784" s="230">
        <v>45963.341666666667</v>
      </c>
      <c r="E4784" s="230">
        <v>45963.420138888891</v>
      </c>
      <c r="F4784" s="300">
        <f t="shared" si="100"/>
        <v>7.8472222223354038E-2</v>
      </c>
      <c r="G4784" s="1" t="s">
        <v>613</v>
      </c>
      <c r="I4784" s="1" t="s">
        <v>614</v>
      </c>
      <c r="J4784" s="1" t="s">
        <v>615</v>
      </c>
      <c r="K4784" s="1" t="s">
        <v>1662</v>
      </c>
      <c r="L4784" s="1" t="s">
        <v>655</v>
      </c>
      <c r="M4784" s="28" t="s">
        <v>656</v>
      </c>
      <c r="N4784" s="28" t="s">
        <v>1598</v>
      </c>
    </row>
    <row r="4785" spans="1:14">
      <c r="A4785" s="225" t="s">
        <v>668</v>
      </c>
      <c r="B4785" s="123" t="s">
        <v>677</v>
      </c>
      <c r="C4785" s="230">
        <v>45963.341666666667</v>
      </c>
      <c r="D4785" s="230">
        <v>45963.341666666667</v>
      </c>
      <c r="E4785" s="230">
        <v>45963.420138888891</v>
      </c>
      <c r="F4785" s="300">
        <f t="shared" si="100"/>
        <v>7.8472222223354038E-2</v>
      </c>
      <c r="G4785" s="1" t="s">
        <v>613</v>
      </c>
      <c r="I4785" s="1" t="s">
        <v>614</v>
      </c>
      <c r="J4785" s="1" t="s">
        <v>615</v>
      </c>
      <c r="K4785" s="1" t="s">
        <v>1662</v>
      </c>
      <c r="L4785" s="1" t="s">
        <v>655</v>
      </c>
      <c r="M4785" s="28" t="s">
        <v>656</v>
      </c>
      <c r="N4785" s="28" t="s">
        <v>1598</v>
      </c>
    </row>
    <row r="4786" spans="1:14">
      <c r="A4786" s="225" t="s">
        <v>668</v>
      </c>
      <c r="B4786" s="123" t="s">
        <v>678</v>
      </c>
      <c r="C4786" s="230">
        <v>45963.341666666667</v>
      </c>
      <c r="D4786" s="230">
        <v>45963.341666666667</v>
      </c>
      <c r="E4786" s="230">
        <v>45963.420138888891</v>
      </c>
      <c r="F4786" s="300">
        <f t="shared" si="100"/>
        <v>7.8472222223354038E-2</v>
      </c>
      <c r="G4786" s="1" t="s">
        <v>613</v>
      </c>
      <c r="I4786" s="1" t="s">
        <v>614</v>
      </c>
      <c r="J4786" s="1" t="s">
        <v>615</v>
      </c>
      <c r="K4786" s="1" t="s">
        <v>1662</v>
      </c>
      <c r="L4786" s="1" t="s">
        <v>655</v>
      </c>
      <c r="M4786" s="28" t="s">
        <v>656</v>
      </c>
      <c r="N4786" s="28" t="s">
        <v>1598</v>
      </c>
    </row>
    <row r="4787" spans="1:14">
      <c r="A4787" s="225" t="s">
        <v>668</v>
      </c>
      <c r="B4787" s="123" t="s">
        <v>679</v>
      </c>
      <c r="C4787" s="230">
        <v>45963.341666666667</v>
      </c>
      <c r="D4787" s="230">
        <v>45963.341666666667</v>
      </c>
      <c r="E4787" s="230">
        <v>45963.420138888891</v>
      </c>
      <c r="F4787" s="300">
        <f t="shared" si="100"/>
        <v>7.8472222223354038E-2</v>
      </c>
      <c r="G4787" s="1" t="s">
        <v>613</v>
      </c>
      <c r="I4787" s="1" t="s">
        <v>614</v>
      </c>
      <c r="J4787" s="1" t="s">
        <v>615</v>
      </c>
      <c r="K4787" s="1" t="s">
        <v>1662</v>
      </c>
      <c r="L4787" s="1" t="s">
        <v>655</v>
      </c>
      <c r="M4787" s="28" t="s">
        <v>656</v>
      </c>
      <c r="N4787" s="28" t="s">
        <v>1598</v>
      </c>
    </row>
    <row r="4788" spans="1:14">
      <c r="A4788" s="225" t="s">
        <v>668</v>
      </c>
      <c r="B4788" s="123" t="s">
        <v>680</v>
      </c>
      <c r="C4788" s="230">
        <v>45963.341666666667</v>
      </c>
      <c r="D4788" s="230">
        <v>45963.341666666667</v>
      </c>
      <c r="E4788" s="230">
        <v>45963.420138888891</v>
      </c>
      <c r="F4788" s="300">
        <f t="shared" si="100"/>
        <v>7.8472222223354038E-2</v>
      </c>
      <c r="G4788" s="1" t="s">
        <v>613</v>
      </c>
      <c r="I4788" s="1" t="s">
        <v>614</v>
      </c>
      <c r="J4788" s="1" t="s">
        <v>615</v>
      </c>
      <c r="K4788" s="1" t="s">
        <v>1662</v>
      </c>
      <c r="L4788" s="1" t="s">
        <v>655</v>
      </c>
      <c r="M4788" s="28" t="s">
        <v>656</v>
      </c>
      <c r="N4788" s="28" t="s">
        <v>1598</v>
      </c>
    </row>
    <row r="4789" spans="1:14">
      <c r="A4789" s="225" t="s">
        <v>668</v>
      </c>
      <c r="B4789" s="123" t="s">
        <v>681</v>
      </c>
      <c r="C4789" s="230">
        <v>45963.341666666667</v>
      </c>
      <c r="D4789" s="230">
        <v>45963.341666666667</v>
      </c>
      <c r="E4789" s="230">
        <v>45963.420138888891</v>
      </c>
      <c r="F4789" s="300">
        <f t="shared" si="100"/>
        <v>7.8472222223354038E-2</v>
      </c>
      <c r="G4789" s="1" t="s">
        <v>613</v>
      </c>
      <c r="I4789" s="1" t="s">
        <v>614</v>
      </c>
      <c r="J4789" s="1" t="s">
        <v>615</v>
      </c>
      <c r="K4789" s="1" t="s">
        <v>1662</v>
      </c>
      <c r="L4789" s="1" t="s">
        <v>655</v>
      </c>
      <c r="M4789" s="28" t="s">
        <v>656</v>
      </c>
      <c r="N4789" s="28" t="s">
        <v>1598</v>
      </c>
    </row>
    <row r="4790" spans="1:14">
      <c r="A4790" s="225" t="s">
        <v>668</v>
      </c>
      <c r="B4790" s="123" t="s">
        <v>682</v>
      </c>
      <c r="C4790" s="230">
        <v>45963.341666666667</v>
      </c>
      <c r="D4790" s="230">
        <v>45963.341666666667</v>
      </c>
      <c r="E4790" s="230">
        <v>45963.420138888891</v>
      </c>
      <c r="F4790" s="300">
        <f t="shared" si="100"/>
        <v>7.8472222223354038E-2</v>
      </c>
      <c r="G4790" s="1" t="s">
        <v>613</v>
      </c>
      <c r="I4790" s="1" t="s">
        <v>614</v>
      </c>
      <c r="J4790" s="1" t="s">
        <v>615</v>
      </c>
      <c r="K4790" s="1" t="s">
        <v>1662</v>
      </c>
      <c r="L4790" s="1" t="s">
        <v>655</v>
      </c>
      <c r="M4790" s="28" t="s">
        <v>656</v>
      </c>
      <c r="N4790" s="28" t="s">
        <v>1598</v>
      </c>
    </row>
    <row r="4791" spans="1:14">
      <c r="A4791" s="225" t="s">
        <v>668</v>
      </c>
      <c r="B4791" s="123" t="s">
        <v>683</v>
      </c>
      <c r="C4791" s="230">
        <v>45963.341666666667</v>
      </c>
      <c r="D4791" s="230">
        <v>45963.341666666667</v>
      </c>
      <c r="E4791" s="230">
        <v>45963.420138888891</v>
      </c>
      <c r="F4791" s="300">
        <f t="shared" si="100"/>
        <v>7.8472222223354038E-2</v>
      </c>
      <c r="G4791" s="1" t="s">
        <v>613</v>
      </c>
      <c r="I4791" s="1" t="s">
        <v>614</v>
      </c>
      <c r="J4791" s="1" t="s">
        <v>615</v>
      </c>
      <c r="K4791" s="1" t="s">
        <v>1662</v>
      </c>
      <c r="L4791" s="1" t="s">
        <v>655</v>
      </c>
      <c r="M4791" s="28" t="s">
        <v>656</v>
      </c>
      <c r="N4791" s="28" t="s">
        <v>1598</v>
      </c>
    </row>
    <row r="4792" spans="1:14">
      <c r="A4792" s="225" t="s">
        <v>668</v>
      </c>
      <c r="B4792" s="123" t="s">
        <v>684</v>
      </c>
      <c r="C4792" s="230">
        <v>45963.341666666667</v>
      </c>
      <c r="D4792" s="230">
        <v>45963.341666666667</v>
      </c>
      <c r="E4792" s="230">
        <v>45963.420138888891</v>
      </c>
      <c r="F4792" s="300">
        <f t="shared" si="100"/>
        <v>7.8472222223354038E-2</v>
      </c>
      <c r="G4792" s="1" t="s">
        <v>613</v>
      </c>
      <c r="I4792" s="1" t="s">
        <v>614</v>
      </c>
      <c r="J4792" s="1" t="s">
        <v>615</v>
      </c>
      <c r="K4792" s="1" t="s">
        <v>1662</v>
      </c>
      <c r="L4792" s="1" t="s">
        <v>655</v>
      </c>
      <c r="M4792" s="28" t="s">
        <v>656</v>
      </c>
      <c r="N4792" s="28" t="s">
        <v>1598</v>
      </c>
    </row>
    <row r="4793" spans="1:14">
      <c r="A4793" s="225" t="s">
        <v>668</v>
      </c>
      <c r="B4793" s="123" t="s">
        <v>685</v>
      </c>
      <c r="C4793" s="230">
        <v>45963.341666666667</v>
      </c>
      <c r="D4793" s="230">
        <v>45963.341666666667</v>
      </c>
      <c r="E4793" s="230">
        <v>45963.420138888891</v>
      </c>
      <c r="F4793" s="300">
        <f t="shared" si="100"/>
        <v>7.8472222223354038E-2</v>
      </c>
      <c r="G4793" s="1" t="s">
        <v>613</v>
      </c>
      <c r="I4793" s="1" t="s">
        <v>614</v>
      </c>
      <c r="J4793" s="1" t="s">
        <v>615</v>
      </c>
      <c r="K4793" s="1" t="s">
        <v>1662</v>
      </c>
      <c r="L4793" s="1" t="s">
        <v>655</v>
      </c>
      <c r="M4793" s="28" t="s">
        <v>656</v>
      </c>
      <c r="N4793" s="28" t="s">
        <v>1598</v>
      </c>
    </row>
    <row r="4794" spans="1:14">
      <c r="A4794" s="225" t="s">
        <v>668</v>
      </c>
      <c r="B4794" s="123" t="s">
        <v>686</v>
      </c>
      <c r="C4794" s="230">
        <v>45963.341666666667</v>
      </c>
      <c r="D4794" s="230">
        <v>45963.341666666667</v>
      </c>
      <c r="E4794" s="230">
        <v>45963.420138888891</v>
      </c>
      <c r="F4794" s="300">
        <f t="shared" si="100"/>
        <v>7.8472222223354038E-2</v>
      </c>
      <c r="G4794" s="1" t="s">
        <v>613</v>
      </c>
      <c r="I4794" s="1" t="s">
        <v>614</v>
      </c>
      <c r="J4794" s="1" t="s">
        <v>615</v>
      </c>
      <c r="K4794" s="1" t="s">
        <v>1662</v>
      </c>
      <c r="L4794" s="1" t="s">
        <v>655</v>
      </c>
      <c r="M4794" s="28" t="s">
        <v>656</v>
      </c>
      <c r="N4794" s="28" t="s">
        <v>1598</v>
      </c>
    </row>
    <row r="4795" spans="1:14">
      <c r="A4795" s="225" t="s">
        <v>668</v>
      </c>
      <c r="B4795" s="123" t="s">
        <v>687</v>
      </c>
      <c r="C4795" s="230">
        <v>45963.341666666667</v>
      </c>
      <c r="D4795" s="230">
        <v>45963.341666666667</v>
      </c>
      <c r="E4795" s="230">
        <v>45963.420138888891</v>
      </c>
      <c r="F4795" s="300">
        <f t="shared" si="100"/>
        <v>7.8472222223354038E-2</v>
      </c>
      <c r="G4795" s="1" t="s">
        <v>613</v>
      </c>
      <c r="I4795" s="1" t="s">
        <v>614</v>
      </c>
      <c r="J4795" s="1" t="s">
        <v>615</v>
      </c>
      <c r="K4795" s="1" t="s">
        <v>1662</v>
      </c>
      <c r="L4795" s="1" t="s">
        <v>655</v>
      </c>
      <c r="M4795" s="28" t="s">
        <v>656</v>
      </c>
      <c r="N4795" s="28" t="s">
        <v>1598</v>
      </c>
    </row>
    <row r="4796" spans="1:14">
      <c r="A4796" s="225" t="s">
        <v>668</v>
      </c>
      <c r="B4796" s="123" t="s">
        <v>688</v>
      </c>
      <c r="C4796" s="230">
        <v>45963.341666666667</v>
      </c>
      <c r="D4796" s="230">
        <v>45963.341666666667</v>
      </c>
      <c r="E4796" s="230">
        <v>45963.420138888891</v>
      </c>
      <c r="F4796" s="300">
        <f t="shared" si="100"/>
        <v>7.8472222223354038E-2</v>
      </c>
      <c r="G4796" s="1" t="s">
        <v>613</v>
      </c>
      <c r="I4796" s="1" t="s">
        <v>614</v>
      </c>
      <c r="J4796" s="1" t="s">
        <v>615</v>
      </c>
      <c r="K4796" s="1" t="s">
        <v>1662</v>
      </c>
      <c r="L4796" s="1" t="s">
        <v>655</v>
      </c>
      <c r="M4796" s="28" t="s">
        <v>656</v>
      </c>
      <c r="N4796" s="28" t="s">
        <v>1598</v>
      </c>
    </row>
    <row r="4797" spans="1:14">
      <c r="A4797" s="225" t="s">
        <v>668</v>
      </c>
      <c r="B4797" s="123" t="s">
        <v>689</v>
      </c>
      <c r="C4797" s="230">
        <v>45963.341666666667</v>
      </c>
      <c r="D4797" s="230">
        <v>45963.341666666667</v>
      </c>
      <c r="E4797" s="230">
        <v>45963.420138888891</v>
      </c>
      <c r="F4797" s="300">
        <f t="shared" si="100"/>
        <v>7.8472222223354038E-2</v>
      </c>
      <c r="G4797" s="1" t="s">
        <v>613</v>
      </c>
      <c r="I4797" s="1" t="s">
        <v>614</v>
      </c>
      <c r="J4797" s="1" t="s">
        <v>615</v>
      </c>
      <c r="K4797" s="1" t="s">
        <v>1662</v>
      </c>
      <c r="L4797" s="1" t="s">
        <v>655</v>
      </c>
      <c r="M4797" s="28" t="s">
        <v>656</v>
      </c>
      <c r="N4797" s="28" t="s">
        <v>1598</v>
      </c>
    </row>
    <row r="4798" spans="1:14">
      <c r="A4798" s="225" t="s">
        <v>668</v>
      </c>
      <c r="B4798" s="123" t="s">
        <v>690</v>
      </c>
      <c r="C4798" s="230">
        <v>45963.341666666667</v>
      </c>
      <c r="D4798" s="230">
        <v>45963.341666666667</v>
      </c>
      <c r="E4798" s="230">
        <v>45963.420138888891</v>
      </c>
      <c r="F4798" s="300">
        <f t="shared" si="100"/>
        <v>7.8472222223354038E-2</v>
      </c>
      <c r="G4798" s="1" t="s">
        <v>613</v>
      </c>
      <c r="I4798" s="1" t="s">
        <v>614</v>
      </c>
      <c r="J4798" s="1" t="s">
        <v>615</v>
      </c>
      <c r="K4798" s="1" t="s">
        <v>1662</v>
      </c>
      <c r="L4798" s="1" t="s">
        <v>655</v>
      </c>
      <c r="M4798" s="28" t="s">
        <v>656</v>
      </c>
      <c r="N4798" s="28" t="s">
        <v>1598</v>
      </c>
    </row>
    <row r="4799" spans="1:14">
      <c r="A4799" s="225" t="s">
        <v>668</v>
      </c>
      <c r="B4799" s="123" t="s">
        <v>691</v>
      </c>
      <c r="C4799" s="230">
        <v>45963.341666666667</v>
      </c>
      <c r="D4799" s="230">
        <v>45963.341666666667</v>
      </c>
      <c r="E4799" s="230">
        <v>45963.420138888891</v>
      </c>
      <c r="F4799" s="300">
        <f t="shared" si="100"/>
        <v>7.8472222223354038E-2</v>
      </c>
      <c r="G4799" s="1" t="s">
        <v>613</v>
      </c>
      <c r="I4799" s="1" t="s">
        <v>614</v>
      </c>
      <c r="J4799" s="1" t="s">
        <v>615</v>
      </c>
      <c r="K4799" s="1" t="s">
        <v>1662</v>
      </c>
      <c r="L4799" s="1" t="s">
        <v>655</v>
      </c>
      <c r="M4799" s="28" t="s">
        <v>656</v>
      </c>
      <c r="N4799" s="28" t="s">
        <v>1598</v>
      </c>
    </row>
    <row r="4800" spans="1:14">
      <c r="A4800" s="225" t="s">
        <v>668</v>
      </c>
      <c r="B4800" s="123" t="s">
        <v>692</v>
      </c>
      <c r="C4800" s="230">
        <v>45963.341666666667</v>
      </c>
      <c r="D4800" s="230">
        <v>45963.341666666667</v>
      </c>
      <c r="E4800" s="230">
        <v>45963.420138888891</v>
      </c>
      <c r="F4800" s="300">
        <f t="shared" si="100"/>
        <v>7.8472222223354038E-2</v>
      </c>
      <c r="G4800" s="1" t="s">
        <v>613</v>
      </c>
      <c r="I4800" s="1" t="s">
        <v>614</v>
      </c>
      <c r="J4800" s="1" t="s">
        <v>615</v>
      </c>
      <c r="K4800" s="1" t="s">
        <v>1662</v>
      </c>
      <c r="L4800" s="1" t="s">
        <v>655</v>
      </c>
      <c r="M4800" s="28" t="s">
        <v>656</v>
      </c>
      <c r="N4800" s="28" t="s">
        <v>1598</v>
      </c>
    </row>
    <row r="4801" spans="1:14">
      <c r="A4801" s="225" t="s">
        <v>668</v>
      </c>
      <c r="B4801" s="123" t="s">
        <v>693</v>
      </c>
      <c r="C4801" s="230">
        <v>45963.341666666667</v>
      </c>
      <c r="D4801" s="230">
        <v>45963.341666666667</v>
      </c>
      <c r="E4801" s="230">
        <v>45963.420138888891</v>
      </c>
      <c r="F4801" s="300">
        <f t="shared" si="100"/>
        <v>7.8472222223354038E-2</v>
      </c>
      <c r="G4801" s="1" t="s">
        <v>613</v>
      </c>
      <c r="I4801" s="1" t="s">
        <v>614</v>
      </c>
      <c r="J4801" s="1" t="s">
        <v>615</v>
      </c>
      <c r="K4801" s="1" t="s">
        <v>1662</v>
      </c>
      <c r="L4801" s="1" t="s">
        <v>655</v>
      </c>
      <c r="M4801" s="28" t="s">
        <v>656</v>
      </c>
      <c r="N4801" s="28" t="s">
        <v>1598</v>
      </c>
    </row>
    <row r="4802" spans="1:14">
      <c r="A4802" s="225" t="s">
        <v>668</v>
      </c>
      <c r="B4802" s="123" t="s">
        <v>694</v>
      </c>
      <c r="C4802" s="230">
        <v>45963.341666666667</v>
      </c>
      <c r="D4802" s="230">
        <v>45963.341666666667</v>
      </c>
      <c r="E4802" s="230">
        <v>45963.420138888891</v>
      </c>
      <c r="F4802" s="300">
        <f t="shared" si="100"/>
        <v>7.8472222223354038E-2</v>
      </c>
      <c r="G4802" s="1" t="s">
        <v>613</v>
      </c>
      <c r="I4802" s="1" t="s">
        <v>614</v>
      </c>
      <c r="J4802" s="1" t="s">
        <v>615</v>
      </c>
      <c r="K4802" s="1" t="s">
        <v>1662</v>
      </c>
      <c r="L4802" s="1" t="s">
        <v>655</v>
      </c>
      <c r="M4802" s="28" t="s">
        <v>656</v>
      </c>
      <c r="N4802" s="28" t="s">
        <v>1598</v>
      </c>
    </row>
    <row r="4803" spans="1:14">
      <c r="A4803" s="225" t="s">
        <v>668</v>
      </c>
      <c r="B4803" s="123" t="s">
        <v>695</v>
      </c>
      <c r="C4803" s="230">
        <v>45963.341666666667</v>
      </c>
      <c r="D4803" s="230">
        <v>45963.341666666667</v>
      </c>
      <c r="E4803" s="230">
        <v>45963.420138888891</v>
      </c>
      <c r="F4803" s="300">
        <f t="shared" si="100"/>
        <v>7.8472222223354038E-2</v>
      </c>
      <c r="G4803" s="1" t="s">
        <v>613</v>
      </c>
      <c r="I4803" s="1" t="s">
        <v>614</v>
      </c>
      <c r="J4803" s="1" t="s">
        <v>615</v>
      </c>
      <c r="K4803" s="1" t="s">
        <v>1662</v>
      </c>
      <c r="L4803" s="1" t="s">
        <v>655</v>
      </c>
      <c r="M4803" s="28" t="s">
        <v>656</v>
      </c>
      <c r="N4803" s="28" t="s">
        <v>1598</v>
      </c>
    </row>
    <row r="4804" spans="1:14">
      <c r="A4804" s="225" t="s">
        <v>668</v>
      </c>
      <c r="B4804" s="123" t="s">
        <v>696</v>
      </c>
      <c r="C4804" s="230">
        <v>45963.341666666667</v>
      </c>
      <c r="D4804" s="230">
        <v>45963.341666666667</v>
      </c>
      <c r="E4804" s="230">
        <v>45963.420138888891</v>
      </c>
      <c r="F4804" s="300">
        <f t="shared" si="100"/>
        <v>7.8472222223354038E-2</v>
      </c>
      <c r="G4804" s="1" t="s">
        <v>613</v>
      </c>
      <c r="I4804" s="1" t="s">
        <v>614</v>
      </c>
      <c r="J4804" s="1" t="s">
        <v>615</v>
      </c>
      <c r="K4804" s="1" t="s">
        <v>1662</v>
      </c>
      <c r="L4804" s="1" t="s">
        <v>655</v>
      </c>
      <c r="M4804" s="28" t="s">
        <v>656</v>
      </c>
      <c r="N4804" s="28" t="s">
        <v>1598</v>
      </c>
    </row>
    <row r="4805" spans="1:14">
      <c r="A4805" s="225" t="s">
        <v>668</v>
      </c>
      <c r="B4805" s="123" t="s">
        <v>697</v>
      </c>
      <c r="C4805" s="230">
        <v>45963.341666666667</v>
      </c>
      <c r="D4805" s="230">
        <v>45963.341666666667</v>
      </c>
      <c r="E4805" s="230">
        <v>45963.420138888891</v>
      </c>
      <c r="F4805" s="300">
        <f t="shared" si="100"/>
        <v>7.8472222223354038E-2</v>
      </c>
      <c r="G4805" s="1" t="s">
        <v>613</v>
      </c>
      <c r="I4805" s="1" t="s">
        <v>614</v>
      </c>
      <c r="J4805" s="1" t="s">
        <v>615</v>
      </c>
      <c r="K4805" s="1" t="s">
        <v>1662</v>
      </c>
      <c r="L4805" s="1" t="s">
        <v>655</v>
      </c>
      <c r="M4805" s="28" t="s">
        <v>656</v>
      </c>
      <c r="N4805" s="28" t="s">
        <v>1598</v>
      </c>
    </row>
    <row r="4806" spans="1:14">
      <c r="A4806" s="1" t="s">
        <v>664</v>
      </c>
      <c r="B4806" s="1" t="s">
        <v>621</v>
      </c>
      <c r="C4806" s="230">
        <v>45963.341666666667</v>
      </c>
      <c r="D4806" s="230">
        <v>45963.341666666667</v>
      </c>
      <c r="E4806" s="230">
        <v>45963.420138888891</v>
      </c>
      <c r="F4806" s="300">
        <f t="shared" si="100"/>
        <v>7.8472222223354038E-2</v>
      </c>
      <c r="G4806" s="1" t="s">
        <v>613</v>
      </c>
      <c r="I4806" s="1" t="s">
        <v>614</v>
      </c>
      <c r="J4806" s="1" t="s">
        <v>615</v>
      </c>
      <c r="K4806" s="1" t="s">
        <v>1662</v>
      </c>
      <c r="L4806" s="1" t="s">
        <v>655</v>
      </c>
      <c r="M4806" s="28" t="s">
        <v>656</v>
      </c>
      <c r="N4806" s="28" t="s">
        <v>1598</v>
      </c>
    </row>
    <row r="4807" spans="1:14">
      <c r="A4807" s="1" t="s">
        <v>664</v>
      </c>
      <c r="B4807" s="1" t="s">
        <v>620</v>
      </c>
      <c r="C4807" s="230">
        <v>45963.341666666667</v>
      </c>
      <c r="D4807" s="230">
        <v>45963.341666666667</v>
      </c>
      <c r="E4807" s="230">
        <v>45963.420138888891</v>
      </c>
      <c r="F4807" s="300">
        <f t="shared" si="100"/>
        <v>7.8472222223354038E-2</v>
      </c>
      <c r="G4807" s="1" t="s">
        <v>613</v>
      </c>
      <c r="I4807" s="1" t="s">
        <v>614</v>
      </c>
      <c r="J4807" s="1" t="s">
        <v>615</v>
      </c>
      <c r="K4807" s="1" t="s">
        <v>1662</v>
      </c>
      <c r="L4807" s="1" t="s">
        <v>655</v>
      </c>
      <c r="M4807" s="28" t="s">
        <v>656</v>
      </c>
      <c r="N4807" s="28" t="s">
        <v>1598</v>
      </c>
    </row>
    <row r="4808" spans="1:14">
      <c r="A4808" s="1" t="s">
        <v>664</v>
      </c>
      <c r="B4808" s="1" t="s">
        <v>666</v>
      </c>
      <c r="C4808" s="230">
        <v>45963.341666666667</v>
      </c>
      <c r="D4808" s="230">
        <v>45963.341666666667</v>
      </c>
      <c r="E4808" s="230">
        <v>45963.420138888891</v>
      </c>
      <c r="F4808" s="300">
        <f t="shared" si="100"/>
        <v>7.8472222223354038E-2</v>
      </c>
      <c r="G4808" s="1" t="s">
        <v>613</v>
      </c>
      <c r="I4808" s="1" t="s">
        <v>614</v>
      </c>
      <c r="J4808" s="1" t="s">
        <v>615</v>
      </c>
      <c r="K4808" s="1" t="s">
        <v>1662</v>
      </c>
      <c r="L4808" s="1" t="s">
        <v>655</v>
      </c>
      <c r="M4808" s="28" t="s">
        <v>656</v>
      </c>
      <c r="N4808" s="28" t="s">
        <v>1598</v>
      </c>
    </row>
    <row r="4809" spans="1:14">
      <c r="A4809" s="1" t="s">
        <v>664</v>
      </c>
      <c r="B4809" s="1" t="s">
        <v>667</v>
      </c>
      <c r="C4809" s="230">
        <v>45963.341666666667</v>
      </c>
      <c r="D4809" s="230">
        <v>45963.341666666667</v>
      </c>
      <c r="E4809" s="230">
        <v>45963.420138888891</v>
      </c>
      <c r="F4809" s="300">
        <f t="shared" si="100"/>
        <v>7.8472222223354038E-2</v>
      </c>
      <c r="G4809" s="1" t="s">
        <v>613</v>
      </c>
      <c r="I4809" s="1" t="s">
        <v>614</v>
      </c>
      <c r="J4809" s="1" t="s">
        <v>615</v>
      </c>
      <c r="K4809" s="1" t="s">
        <v>1662</v>
      </c>
      <c r="L4809" s="1" t="s">
        <v>655</v>
      </c>
      <c r="M4809" s="28" t="s">
        <v>656</v>
      </c>
      <c r="N4809" s="28" t="s">
        <v>1598</v>
      </c>
    </row>
    <row r="4810" spans="1:14">
      <c r="A4810" s="1" t="s">
        <v>664</v>
      </c>
      <c r="B4810" s="1" t="s">
        <v>636</v>
      </c>
      <c r="C4810" s="230">
        <v>45963.341666666667</v>
      </c>
      <c r="D4810" s="230">
        <v>45963.341666666667</v>
      </c>
      <c r="E4810" s="230">
        <v>45963.420138888891</v>
      </c>
      <c r="F4810" s="300">
        <f t="shared" si="100"/>
        <v>7.8472222223354038E-2</v>
      </c>
      <c r="G4810" s="1" t="s">
        <v>613</v>
      </c>
      <c r="I4810" s="1" t="s">
        <v>614</v>
      </c>
      <c r="J4810" s="1" t="s">
        <v>615</v>
      </c>
      <c r="K4810" s="1" t="s">
        <v>1662</v>
      </c>
      <c r="L4810" s="1" t="s">
        <v>655</v>
      </c>
      <c r="M4810" s="28" t="s">
        <v>656</v>
      </c>
      <c r="N4810" s="28" t="s">
        <v>1598</v>
      </c>
    </row>
    <row r="4811" spans="1:14">
      <c r="A4811" s="225" t="s">
        <v>698</v>
      </c>
      <c r="B4811" s="123" t="s">
        <v>621</v>
      </c>
      <c r="C4811" s="230">
        <v>45963.341666666667</v>
      </c>
      <c r="D4811" s="230">
        <v>45963.341666666667</v>
      </c>
      <c r="E4811" s="230">
        <v>45963.420138888891</v>
      </c>
      <c r="F4811" s="300">
        <f t="shared" si="100"/>
        <v>7.8472222223354038E-2</v>
      </c>
      <c r="G4811" s="1" t="s">
        <v>613</v>
      </c>
      <c r="I4811" s="1" t="s">
        <v>614</v>
      </c>
      <c r="J4811" s="1" t="s">
        <v>615</v>
      </c>
      <c r="K4811" s="1" t="s">
        <v>1662</v>
      </c>
      <c r="L4811" s="1" t="s">
        <v>655</v>
      </c>
      <c r="M4811" s="28" t="s">
        <v>656</v>
      </c>
      <c r="N4811" s="28" t="s">
        <v>1598</v>
      </c>
    </row>
    <row r="4812" spans="1:14">
      <c r="A4812" s="225" t="s">
        <v>698</v>
      </c>
      <c r="B4812" s="123" t="s">
        <v>620</v>
      </c>
      <c r="C4812" s="230">
        <v>45963.341666666667</v>
      </c>
      <c r="D4812" s="230">
        <v>45963.341666666667</v>
      </c>
      <c r="E4812" s="230">
        <v>45963.420138888891</v>
      </c>
      <c r="F4812" s="300">
        <f t="shared" si="100"/>
        <v>7.8472222223354038E-2</v>
      </c>
      <c r="G4812" s="1" t="s">
        <v>613</v>
      </c>
      <c r="I4812" s="1" t="s">
        <v>614</v>
      </c>
      <c r="J4812" s="1" t="s">
        <v>615</v>
      </c>
      <c r="K4812" s="1" t="s">
        <v>1662</v>
      </c>
      <c r="L4812" s="1" t="s">
        <v>655</v>
      </c>
      <c r="M4812" s="28" t="s">
        <v>656</v>
      </c>
      <c r="N4812" s="28" t="s">
        <v>1598</v>
      </c>
    </row>
    <row r="4813" spans="1:14">
      <c r="A4813" s="1" t="s">
        <v>698</v>
      </c>
      <c r="B4813" s="1" t="s">
        <v>666</v>
      </c>
      <c r="C4813" s="230">
        <v>45963.341666666667</v>
      </c>
      <c r="D4813" s="230">
        <v>45963.341666666667</v>
      </c>
      <c r="E4813" s="230">
        <v>45963.420138888891</v>
      </c>
      <c r="F4813" s="300">
        <f t="shared" si="100"/>
        <v>7.8472222223354038E-2</v>
      </c>
      <c r="G4813" s="1" t="s">
        <v>613</v>
      </c>
      <c r="I4813" s="1" t="s">
        <v>614</v>
      </c>
      <c r="J4813" s="1" t="s">
        <v>615</v>
      </c>
      <c r="K4813" s="1" t="s">
        <v>1662</v>
      </c>
      <c r="L4813" s="1" t="s">
        <v>655</v>
      </c>
      <c r="M4813" s="28" t="s">
        <v>656</v>
      </c>
      <c r="N4813" s="28" t="s">
        <v>1598</v>
      </c>
    </row>
    <row r="4814" spans="1:14">
      <c r="A4814" s="1" t="s">
        <v>698</v>
      </c>
      <c r="B4814" s="1" t="s">
        <v>667</v>
      </c>
      <c r="C4814" s="230">
        <v>45963.341666666667</v>
      </c>
      <c r="D4814" s="230">
        <v>45963.341666666667</v>
      </c>
      <c r="E4814" s="230">
        <v>45963.420138888891</v>
      </c>
      <c r="F4814" s="300">
        <f t="shared" si="100"/>
        <v>7.8472222223354038E-2</v>
      </c>
      <c r="G4814" s="1" t="s">
        <v>613</v>
      </c>
      <c r="I4814" s="1" t="s">
        <v>614</v>
      </c>
      <c r="J4814" s="1" t="s">
        <v>615</v>
      </c>
      <c r="K4814" s="1" t="s">
        <v>1662</v>
      </c>
      <c r="L4814" s="1" t="s">
        <v>655</v>
      </c>
      <c r="M4814" s="28" t="s">
        <v>656</v>
      </c>
      <c r="N4814" s="28" t="s">
        <v>1598</v>
      </c>
    </row>
    <row r="4815" spans="1:14">
      <c r="A4815" s="1" t="s">
        <v>698</v>
      </c>
      <c r="B4815" s="1" t="s">
        <v>636</v>
      </c>
      <c r="C4815" s="230">
        <v>45963.341666666667</v>
      </c>
      <c r="D4815" s="230">
        <v>45963.341666666667</v>
      </c>
      <c r="E4815" s="230">
        <v>45963.420138888891</v>
      </c>
      <c r="F4815" s="300">
        <f t="shared" si="100"/>
        <v>7.8472222223354038E-2</v>
      </c>
      <c r="G4815" s="1" t="s">
        <v>613</v>
      </c>
      <c r="I4815" s="1" t="s">
        <v>614</v>
      </c>
      <c r="J4815" s="1" t="s">
        <v>615</v>
      </c>
      <c r="K4815" s="1" t="s">
        <v>1662</v>
      </c>
      <c r="L4815" s="1" t="s">
        <v>655</v>
      </c>
      <c r="M4815" s="28" t="s">
        <v>656</v>
      </c>
      <c r="N4815" s="28" t="s">
        <v>1598</v>
      </c>
    </row>
    <row r="4816" spans="1:14">
      <c r="A4816" s="1" t="s">
        <v>699</v>
      </c>
      <c r="B4816" s="1" t="s">
        <v>621</v>
      </c>
      <c r="C4816" s="230">
        <v>45963.341666666667</v>
      </c>
      <c r="D4816" s="230">
        <v>45963.341666666667</v>
      </c>
      <c r="E4816" s="230">
        <v>45963.420138888891</v>
      </c>
      <c r="F4816" s="300">
        <f t="shared" si="100"/>
        <v>7.8472222223354038E-2</v>
      </c>
      <c r="G4816" s="1" t="s">
        <v>613</v>
      </c>
      <c r="I4816" s="1" t="s">
        <v>614</v>
      </c>
      <c r="J4816" s="1" t="s">
        <v>615</v>
      </c>
      <c r="K4816" s="1" t="s">
        <v>1662</v>
      </c>
      <c r="L4816" s="1" t="s">
        <v>655</v>
      </c>
      <c r="M4816" s="28" t="s">
        <v>656</v>
      </c>
      <c r="N4816" s="28" t="s">
        <v>1598</v>
      </c>
    </row>
    <row r="4817" spans="1:14">
      <c r="A4817" s="1" t="s">
        <v>699</v>
      </c>
      <c r="B4817" s="1" t="s">
        <v>620</v>
      </c>
      <c r="C4817" s="230">
        <v>45963.341666666667</v>
      </c>
      <c r="D4817" s="230">
        <v>45963.341666666667</v>
      </c>
      <c r="E4817" s="230">
        <v>45963.420138888891</v>
      </c>
      <c r="F4817" s="300">
        <f t="shared" si="100"/>
        <v>7.8472222223354038E-2</v>
      </c>
      <c r="G4817" s="1" t="s">
        <v>613</v>
      </c>
      <c r="I4817" s="1" t="s">
        <v>614</v>
      </c>
      <c r="J4817" s="1" t="s">
        <v>615</v>
      </c>
      <c r="K4817" s="1" t="s">
        <v>1662</v>
      </c>
      <c r="L4817" s="1" t="s">
        <v>655</v>
      </c>
      <c r="M4817" s="28" t="s">
        <v>656</v>
      </c>
      <c r="N4817" s="28" t="s">
        <v>1598</v>
      </c>
    </row>
    <row r="4818" spans="1:14">
      <c r="A4818" s="1" t="s">
        <v>699</v>
      </c>
      <c r="B4818" s="1" t="s">
        <v>666</v>
      </c>
      <c r="C4818" s="230">
        <v>45963.341666666667</v>
      </c>
      <c r="D4818" s="230">
        <v>45963.341666666667</v>
      </c>
      <c r="E4818" s="230">
        <v>45963.420138888891</v>
      </c>
      <c r="F4818" s="300">
        <f t="shared" si="100"/>
        <v>7.8472222223354038E-2</v>
      </c>
      <c r="G4818" s="1" t="s">
        <v>613</v>
      </c>
      <c r="I4818" s="1" t="s">
        <v>614</v>
      </c>
      <c r="J4818" s="1" t="s">
        <v>615</v>
      </c>
      <c r="K4818" s="1" t="s">
        <v>1662</v>
      </c>
      <c r="L4818" s="1" t="s">
        <v>655</v>
      </c>
      <c r="M4818" s="28" t="s">
        <v>656</v>
      </c>
      <c r="N4818" s="28" t="s">
        <v>1598</v>
      </c>
    </row>
    <row r="4819" spans="1:14">
      <c r="A4819" s="1" t="s">
        <v>699</v>
      </c>
      <c r="B4819" s="1" t="s">
        <v>667</v>
      </c>
      <c r="C4819" s="230">
        <v>45963.341666666667</v>
      </c>
      <c r="D4819" s="230">
        <v>45963.341666666667</v>
      </c>
      <c r="E4819" s="230">
        <v>45963.420138888891</v>
      </c>
      <c r="F4819" s="300">
        <f t="shared" si="100"/>
        <v>7.8472222223354038E-2</v>
      </c>
      <c r="G4819" s="1" t="s">
        <v>613</v>
      </c>
      <c r="I4819" s="1" t="s">
        <v>614</v>
      </c>
      <c r="J4819" s="1" t="s">
        <v>615</v>
      </c>
      <c r="K4819" s="1" t="s">
        <v>1662</v>
      </c>
      <c r="L4819" s="1" t="s">
        <v>655</v>
      </c>
      <c r="M4819" s="28" t="s">
        <v>656</v>
      </c>
      <c r="N4819" s="28" t="s">
        <v>1598</v>
      </c>
    </row>
    <row r="4820" spans="1:14">
      <c r="A4820" s="1" t="s">
        <v>699</v>
      </c>
      <c r="B4820" s="1" t="s">
        <v>636</v>
      </c>
      <c r="C4820" s="230">
        <v>45963.341666666667</v>
      </c>
      <c r="D4820" s="230">
        <v>45963.341666666667</v>
      </c>
      <c r="E4820" s="230">
        <v>45963.420138888891</v>
      </c>
      <c r="F4820" s="300">
        <f t="shared" si="100"/>
        <v>7.8472222223354038E-2</v>
      </c>
      <c r="G4820" s="1" t="s">
        <v>613</v>
      </c>
      <c r="I4820" s="1" t="s">
        <v>614</v>
      </c>
      <c r="J4820" s="1" t="s">
        <v>615</v>
      </c>
      <c r="K4820" s="1" t="s">
        <v>1662</v>
      </c>
      <c r="L4820" s="1" t="s">
        <v>655</v>
      </c>
      <c r="M4820" s="28" t="s">
        <v>656</v>
      </c>
      <c r="N4820" s="28" t="s">
        <v>1598</v>
      </c>
    </row>
    <row r="4821" spans="1:14">
      <c r="A4821" s="1" t="s">
        <v>1411</v>
      </c>
      <c r="B4821" s="1" t="s">
        <v>658</v>
      </c>
      <c r="C4821" s="230">
        <v>45963.356944444444</v>
      </c>
      <c r="D4821" s="230">
        <v>45963.356944444444</v>
      </c>
      <c r="E4821" s="230">
        <v>45963.736111111109</v>
      </c>
      <c r="F4821" s="300">
        <f t="shared" ref="F4821:F4874" si="101">E4821-D4821</f>
        <v>0.37916666666569654</v>
      </c>
      <c r="G4821" s="1" t="s">
        <v>613</v>
      </c>
      <c r="I4821" s="1" t="s">
        <v>614</v>
      </c>
      <c r="J4821" s="1" t="s">
        <v>615</v>
      </c>
      <c r="K4821" s="1" t="s">
        <v>1663</v>
      </c>
      <c r="L4821" s="1" t="s">
        <v>655</v>
      </c>
      <c r="M4821" s="28" t="s">
        <v>656</v>
      </c>
      <c r="N4821" s="28" t="s">
        <v>1342</v>
      </c>
    </row>
    <row r="4822" spans="1:14">
      <c r="A4822" s="1" t="s">
        <v>1411</v>
      </c>
      <c r="B4822" s="1" t="s">
        <v>651</v>
      </c>
      <c r="C4822" s="230">
        <v>45963.356944444444</v>
      </c>
      <c r="D4822" s="230">
        <v>45963.356944444444</v>
      </c>
      <c r="E4822" s="230">
        <v>45963.736111111109</v>
      </c>
      <c r="F4822" s="300">
        <f t="shared" si="101"/>
        <v>0.37916666666569654</v>
      </c>
      <c r="G4822" s="1" t="s">
        <v>613</v>
      </c>
      <c r="I4822" s="1" t="s">
        <v>614</v>
      </c>
      <c r="J4822" s="1" t="s">
        <v>615</v>
      </c>
      <c r="K4822" s="1" t="s">
        <v>1663</v>
      </c>
      <c r="L4822" s="1" t="s">
        <v>655</v>
      </c>
      <c r="M4822" s="28" t="s">
        <v>656</v>
      </c>
      <c r="N4822" s="28" t="s">
        <v>1342</v>
      </c>
    </row>
    <row r="4823" spans="1:14">
      <c r="A4823" s="1" t="s">
        <v>1411</v>
      </c>
      <c r="B4823" s="1" t="s">
        <v>659</v>
      </c>
      <c r="C4823" s="230">
        <v>45963.356944444444</v>
      </c>
      <c r="D4823" s="230">
        <v>45963.356944444444</v>
      </c>
      <c r="E4823" s="230">
        <v>45963.736111111109</v>
      </c>
      <c r="F4823" s="300">
        <f t="shared" si="101"/>
        <v>0.37916666666569654</v>
      </c>
      <c r="G4823" s="1" t="s">
        <v>613</v>
      </c>
      <c r="I4823" s="1" t="s">
        <v>614</v>
      </c>
      <c r="J4823" s="1" t="s">
        <v>615</v>
      </c>
      <c r="K4823" s="1" t="s">
        <v>1663</v>
      </c>
      <c r="L4823" s="1" t="s">
        <v>655</v>
      </c>
      <c r="M4823" s="28" t="s">
        <v>656</v>
      </c>
      <c r="N4823" s="28" t="s">
        <v>1342</v>
      </c>
    </row>
    <row r="4824" spans="1:14">
      <c r="A4824" s="1" t="s">
        <v>1411</v>
      </c>
      <c r="B4824" s="1" t="s">
        <v>622</v>
      </c>
      <c r="C4824" s="230">
        <v>45963.356944444444</v>
      </c>
      <c r="D4824" s="230">
        <v>45963.356944444444</v>
      </c>
      <c r="E4824" s="230">
        <v>45963.736111111109</v>
      </c>
      <c r="F4824" s="300">
        <f t="shared" si="101"/>
        <v>0.37916666666569654</v>
      </c>
      <c r="G4824" s="1" t="s">
        <v>613</v>
      </c>
      <c r="I4824" s="1" t="s">
        <v>614</v>
      </c>
      <c r="J4824" s="1" t="s">
        <v>615</v>
      </c>
      <c r="K4824" s="1" t="s">
        <v>1663</v>
      </c>
      <c r="L4824" s="1" t="s">
        <v>655</v>
      </c>
      <c r="M4824" s="28" t="s">
        <v>656</v>
      </c>
      <c r="N4824" s="28" t="s">
        <v>1342</v>
      </c>
    </row>
    <row r="4825" spans="1:14">
      <c r="A4825" s="1" t="s">
        <v>1412</v>
      </c>
      <c r="B4825" s="1" t="s">
        <v>659</v>
      </c>
      <c r="C4825" s="230">
        <v>45963.356944444444</v>
      </c>
      <c r="D4825" s="230">
        <v>45963.356944444444</v>
      </c>
      <c r="E4825" s="230">
        <v>45963.736111111109</v>
      </c>
      <c r="F4825" s="300">
        <f t="shared" si="101"/>
        <v>0.37916666666569654</v>
      </c>
      <c r="G4825" s="1" t="s">
        <v>613</v>
      </c>
      <c r="I4825" s="1" t="s">
        <v>614</v>
      </c>
      <c r="J4825" s="1" t="s">
        <v>615</v>
      </c>
      <c r="K4825" s="1" t="s">
        <v>1663</v>
      </c>
      <c r="L4825" s="1" t="s">
        <v>655</v>
      </c>
      <c r="M4825" s="28" t="s">
        <v>656</v>
      </c>
      <c r="N4825" s="28" t="s">
        <v>1342</v>
      </c>
    </row>
    <row r="4826" spans="1:14">
      <c r="A4826" s="1" t="s">
        <v>1412</v>
      </c>
      <c r="B4826" s="1" t="s">
        <v>658</v>
      </c>
      <c r="C4826" s="230">
        <v>45963.356944444444</v>
      </c>
      <c r="D4826" s="230">
        <v>45963.356944444444</v>
      </c>
      <c r="E4826" s="230">
        <v>45963.736111111109</v>
      </c>
      <c r="F4826" s="300">
        <f t="shared" si="101"/>
        <v>0.37916666666569654</v>
      </c>
      <c r="G4826" s="1" t="s">
        <v>613</v>
      </c>
      <c r="I4826" s="1" t="s">
        <v>614</v>
      </c>
      <c r="J4826" s="1" t="s">
        <v>615</v>
      </c>
      <c r="K4826" s="1" t="s">
        <v>1663</v>
      </c>
      <c r="L4826" s="1" t="s">
        <v>655</v>
      </c>
      <c r="M4826" s="28" t="s">
        <v>656</v>
      </c>
      <c r="N4826" s="28" t="s">
        <v>1342</v>
      </c>
    </row>
    <row r="4827" spans="1:14">
      <c r="A4827" s="1" t="s">
        <v>1412</v>
      </c>
      <c r="B4827" s="1" t="s">
        <v>622</v>
      </c>
      <c r="C4827" s="230">
        <v>45963.356944444444</v>
      </c>
      <c r="D4827" s="230">
        <v>45963.356944444444</v>
      </c>
      <c r="E4827" s="230">
        <v>45963.736111111109</v>
      </c>
      <c r="F4827" s="300">
        <f t="shared" si="101"/>
        <v>0.37916666666569654</v>
      </c>
      <c r="G4827" s="1" t="s">
        <v>613</v>
      </c>
      <c r="I4827" s="1" t="s">
        <v>614</v>
      </c>
      <c r="J4827" s="1" t="s">
        <v>615</v>
      </c>
      <c r="K4827" s="1" t="s">
        <v>1663</v>
      </c>
      <c r="L4827" s="1" t="s">
        <v>655</v>
      </c>
      <c r="M4827" s="28" t="s">
        <v>656</v>
      </c>
      <c r="N4827" s="28" t="s">
        <v>1342</v>
      </c>
    </row>
    <row r="4828" spans="1:14">
      <c r="A4828" s="1" t="s">
        <v>1412</v>
      </c>
      <c r="B4828" s="1" t="s">
        <v>651</v>
      </c>
      <c r="C4828" s="230">
        <v>45963.356944444444</v>
      </c>
      <c r="D4828" s="230">
        <v>45963.356944444444</v>
      </c>
      <c r="E4828" s="230">
        <v>45963.736111111109</v>
      </c>
      <c r="F4828" s="300">
        <f t="shared" si="101"/>
        <v>0.37916666666569654</v>
      </c>
      <c r="G4828" s="1" t="s">
        <v>613</v>
      </c>
      <c r="I4828" s="1" t="s">
        <v>614</v>
      </c>
      <c r="J4828" s="1" t="s">
        <v>615</v>
      </c>
      <c r="K4828" s="1" t="s">
        <v>1663</v>
      </c>
      <c r="L4828" s="1" t="s">
        <v>655</v>
      </c>
      <c r="M4828" s="28" t="s">
        <v>656</v>
      </c>
      <c r="N4828" s="28" t="s">
        <v>1342</v>
      </c>
    </row>
    <row r="4829" spans="1:14">
      <c r="A4829" s="225" t="s">
        <v>668</v>
      </c>
      <c r="B4829" s="123" t="s">
        <v>669</v>
      </c>
      <c r="C4829" s="230">
        <v>45963.461805555555</v>
      </c>
      <c r="D4829" s="230">
        <v>45963.461805555555</v>
      </c>
      <c r="E4829" s="230">
        <v>45963.541666666664</v>
      </c>
      <c r="F4829" s="300">
        <f t="shared" si="101"/>
        <v>7.9861111109494232E-2</v>
      </c>
      <c r="G4829" s="1" t="s">
        <v>613</v>
      </c>
      <c r="I4829" s="1" t="s">
        <v>614</v>
      </c>
      <c r="J4829" s="1" t="s">
        <v>615</v>
      </c>
      <c r="K4829" s="1" t="s">
        <v>1662</v>
      </c>
      <c r="L4829" s="1" t="s">
        <v>655</v>
      </c>
      <c r="M4829" s="28" t="s">
        <v>656</v>
      </c>
      <c r="N4829" s="28" t="s">
        <v>1598</v>
      </c>
    </row>
    <row r="4830" spans="1:14">
      <c r="A4830" s="225" t="s">
        <v>668</v>
      </c>
      <c r="B4830" s="123" t="s">
        <v>670</v>
      </c>
      <c r="C4830" s="230">
        <v>45963.461805555555</v>
      </c>
      <c r="D4830" s="230">
        <v>45963.461805555555</v>
      </c>
      <c r="E4830" s="230">
        <v>45963.541666666664</v>
      </c>
      <c r="F4830" s="300">
        <f t="shared" si="101"/>
        <v>7.9861111109494232E-2</v>
      </c>
      <c r="G4830" s="1" t="s">
        <v>613</v>
      </c>
      <c r="I4830" s="1" t="s">
        <v>614</v>
      </c>
      <c r="J4830" s="1" t="s">
        <v>615</v>
      </c>
      <c r="K4830" s="1" t="s">
        <v>1662</v>
      </c>
      <c r="L4830" s="1" t="s">
        <v>655</v>
      </c>
      <c r="M4830" s="28" t="s">
        <v>656</v>
      </c>
      <c r="N4830" s="28" t="s">
        <v>1598</v>
      </c>
    </row>
    <row r="4831" spans="1:14">
      <c r="A4831" s="225" t="s">
        <v>668</v>
      </c>
      <c r="B4831" s="123" t="s">
        <v>671</v>
      </c>
      <c r="C4831" s="230">
        <v>45963.461805555555</v>
      </c>
      <c r="D4831" s="230">
        <v>45963.461805555555</v>
      </c>
      <c r="E4831" s="230">
        <v>45963.541666666664</v>
      </c>
      <c r="F4831" s="300">
        <f t="shared" si="101"/>
        <v>7.9861111109494232E-2</v>
      </c>
      <c r="G4831" s="1" t="s">
        <v>613</v>
      </c>
      <c r="I4831" s="1" t="s">
        <v>614</v>
      </c>
      <c r="J4831" s="1" t="s">
        <v>615</v>
      </c>
      <c r="K4831" s="1" t="s">
        <v>1662</v>
      </c>
      <c r="L4831" s="1" t="s">
        <v>655</v>
      </c>
      <c r="M4831" s="28" t="s">
        <v>656</v>
      </c>
      <c r="N4831" s="28" t="s">
        <v>1598</v>
      </c>
    </row>
    <row r="4832" spans="1:14">
      <c r="A4832" s="225" t="s">
        <v>668</v>
      </c>
      <c r="B4832" s="123" t="s">
        <v>672</v>
      </c>
      <c r="C4832" s="230">
        <v>45963.461805555555</v>
      </c>
      <c r="D4832" s="230">
        <v>45963.461805555555</v>
      </c>
      <c r="E4832" s="230">
        <v>45963.541666666664</v>
      </c>
      <c r="F4832" s="300">
        <f t="shared" si="101"/>
        <v>7.9861111109494232E-2</v>
      </c>
      <c r="G4832" s="1" t="s">
        <v>613</v>
      </c>
      <c r="I4832" s="1" t="s">
        <v>614</v>
      </c>
      <c r="J4832" s="1" t="s">
        <v>615</v>
      </c>
      <c r="K4832" s="1" t="s">
        <v>1662</v>
      </c>
      <c r="L4832" s="1" t="s">
        <v>655</v>
      </c>
      <c r="M4832" s="28" t="s">
        <v>656</v>
      </c>
      <c r="N4832" s="28" t="s">
        <v>1598</v>
      </c>
    </row>
    <row r="4833" spans="1:14">
      <c r="A4833" s="225" t="s">
        <v>668</v>
      </c>
      <c r="B4833" s="123" t="s">
        <v>673</v>
      </c>
      <c r="C4833" s="230">
        <v>45963.461805555555</v>
      </c>
      <c r="D4833" s="230">
        <v>45963.461805555555</v>
      </c>
      <c r="E4833" s="230">
        <v>45963.541666666664</v>
      </c>
      <c r="F4833" s="300">
        <f t="shared" si="101"/>
        <v>7.9861111109494232E-2</v>
      </c>
      <c r="G4833" s="1" t="s">
        <v>613</v>
      </c>
      <c r="I4833" s="1" t="s">
        <v>614</v>
      </c>
      <c r="J4833" s="1" t="s">
        <v>615</v>
      </c>
      <c r="K4833" s="1" t="s">
        <v>1662</v>
      </c>
      <c r="L4833" s="1" t="s">
        <v>655</v>
      </c>
      <c r="M4833" s="28" t="s">
        <v>656</v>
      </c>
      <c r="N4833" s="28" t="s">
        <v>1598</v>
      </c>
    </row>
    <row r="4834" spans="1:14">
      <c r="A4834" s="225" t="s">
        <v>668</v>
      </c>
      <c r="B4834" s="123" t="s">
        <v>674</v>
      </c>
      <c r="C4834" s="230">
        <v>45963.461805555555</v>
      </c>
      <c r="D4834" s="230">
        <v>45963.461805555555</v>
      </c>
      <c r="E4834" s="230">
        <v>45963.541666666664</v>
      </c>
      <c r="F4834" s="300">
        <f t="shared" si="101"/>
        <v>7.9861111109494232E-2</v>
      </c>
      <c r="G4834" s="1" t="s">
        <v>613</v>
      </c>
      <c r="I4834" s="1" t="s">
        <v>614</v>
      </c>
      <c r="J4834" s="1" t="s">
        <v>615</v>
      </c>
      <c r="K4834" s="1" t="s">
        <v>1662</v>
      </c>
      <c r="L4834" s="1" t="s">
        <v>655</v>
      </c>
      <c r="M4834" s="28" t="s">
        <v>656</v>
      </c>
      <c r="N4834" s="28" t="s">
        <v>1598</v>
      </c>
    </row>
    <row r="4835" spans="1:14">
      <c r="A4835" s="225" t="s">
        <v>668</v>
      </c>
      <c r="B4835" s="123" t="s">
        <v>675</v>
      </c>
      <c r="C4835" s="230">
        <v>45963.461805555555</v>
      </c>
      <c r="D4835" s="230">
        <v>45963.461805555555</v>
      </c>
      <c r="E4835" s="230">
        <v>45963.541666666664</v>
      </c>
      <c r="F4835" s="300">
        <f t="shared" si="101"/>
        <v>7.9861111109494232E-2</v>
      </c>
      <c r="G4835" s="1" t="s">
        <v>613</v>
      </c>
      <c r="I4835" s="1" t="s">
        <v>614</v>
      </c>
      <c r="J4835" s="1" t="s">
        <v>615</v>
      </c>
      <c r="K4835" s="1" t="s">
        <v>1662</v>
      </c>
      <c r="L4835" s="1" t="s">
        <v>655</v>
      </c>
      <c r="M4835" s="28" t="s">
        <v>656</v>
      </c>
      <c r="N4835" s="28" t="s">
        <v>1598</v>
      </c>
    </row>
    <row r="4836" spans="1:14">
      <c r="A4836" s="225" t="s">
        <v>668</v>
      </c>
      <c r="B4836" s="123" t="s">
        <v>676</v>
      </c>
      <c r="C4836" s="230">
        <v>45963.461805555555</v>
      </c>
      <c r="D4836" s="230">
        <v>45963.461805555555</v>
      </c>
      <c r="E4836" s="230">
        <v>45963.541666666664</v>
      </c>
      <c r="F4836" s="300">
        <f t="shared" si="101"/>
        <v>7.9861111109494232E-2</v>
      </c>
      <c r="G4836" s="1" t="s">
        <v>613</v>
      </c>
      <c r="I4836" s="1" t="s">
        <v>614</v>
      </c>
      <c r="J4836" s="1" t="s">
        <v>615</v>
      </c>
      <c r="K4836" s="1" t="s">
        <v>1662</v>
      </c>
      <c r="L4836" s="1" t="s">
        <v>655</v>
      </c>
      <c r="M4836" s="28" t="s">
        <v>656</v>
      </c>
      <c r="N4836" s="28" t="s">
        <v>1598</v>
      </c>
    </row>
    <row r="4837" spans="1:14">
      <c r="A4837" s="225" t="s">
        <v>668</v>
      </c>
      <c r="B4837" s="123" t="s">
        <v>677</v>
      </c>
      <c r="C4837" s="230">
        <v>45963.461805555555</v>
      </c>
      <c r="D4837" s="230">
        <v>45963.461805555555</v>
      </c>
      <c r="E4837" s="230">
        <v>45963.541666666664</v>
      </c>
      <c r="F4837" s="300">
        <f t="shared" si="101"/>
        <v>7.9861111109494232E-2</v>
      </c>
      <c r="G4837" s="1" t="s">
        <v>613</v>
      </c>
      <c r="I4837" s="1" t="s">
        <v>614</v>
      </c>
      <c r="J4837" s="1" t="s">
        <v>615</v>
      </c>
      <c r="K4837" s="1" t="s">
        <v>1662</v>
      </c>
      <c r="L4837" s="1" t="s">
        <v>655</v>
      </c>
      <c r="M4837" s="28" t="s">
        <v>656</v>
      </c>
      <c r="N4837" s="28" t="s">
        <v>1598</v>
      </c>
    </row>
    <row r="4838" spans="1:14">
      <c r="A4838" s="225" t="s">
        <v>668</v>
      </c>
      <c r="B4838" s="123" t="s">
        <v>678</v>
      </c>
      <c r="C4838" s="230">
        <v>45963.461805555555</v>
      </c>
      <c r="D4838" s="230">
        <v>45963.461805555555</v>
      </c>
      <c r="E4838" s="230">
        <v>45963.541666666664</v>
      </c>
      <c r="F4838" s="300">
        <f t="shared" si="101"/>
        <v>7.9861111109494232E-2</v>
      </c>
      <c r="G4838" s="1" t="s">
        <v>613</v>
      </c>
      <c r="I4838" s="1" t="s">
        <v>614</v>
      </c>
      <c r="J4838" s="1" t="s">
        <v>615</v>
      </c>
      <c r="K4838" s="1" t="s">
        <v>1662</v>
      </c>
      <c r="L4838" s="1" t="s">
        <v>655</v>
      </c>
      <c r="M4838" s="28" t="s">
        <v>656</v>
      </c>
      <c r="N4838" s="28" t="s">
        <v>1598</v>
      </c>
    </row>
    <row r="4839" spans="1:14">
      <c r="A4839" s="225" t="s">
        <v>668</v>
      </c>
      <c r="B4839" s="123" t="s">
        <v>679</v>
      </c>
      <c r="C4839" s="230">
        <v>45963.461805555555</v>
      </c>
      <c r="D4839" s="230">
        <v>45963.461805555555</v>
      </c>
      <c r="E4839" s="230">
        <v>45963.541666666664</v>
      </c>
      <c r="F4839" s="300">
        <f t="shared" si="101"/>
        <v>7.9861111109494232E-2</v>
      </c>
      <c r="G4839" s="1" t="s">
        <v>613</v>
      </c>
      <c r="I4839" s="1" t="s">
        <v>614</v>
      </c>
      <c r="J4839" s="1" t="s">
        <v>615</v>
      </c>
      <c r="K4839" s="1" t="s">
        <v>1662</v>
      </c>
      <c r="L4839" s="1" t="s">
        <v>655</v>
      </c>
      <c r="M4839" s="28" t="s">
        <v>656</v>
      </c>
      <c r="N4839" s="28" t="s">
        <v>1598</v>
      </c>
    </row>
    <row r="4840" spans="1:14">
      <c r="A4840" s="225" t="s">
        <v>668</v>
      </c>
      <c r="B4840" s="123" t="s">
        <v>680</v>
      </c>
      <c r="C4840" s="230">
        <v>45963.461805555555</v>
      </c>
      <c r="D4840" s="230">
        <v>45963.461805555555</v>
      </c>
      <c r="E4840" s="230">
        <v>45963.541666666664</v>
      </c>
      <c r="F4840" s="300">
        <f t="shared" si="101"/>
        <v>7.9861111109494232E-2</v>
      </c>
      <c r="G4840" s="1" t="s">
        <v>613</v>
      </c>
      <c r="I4840" s="1" t="s">
        <v>614</v>
      </c>
      <c r="J4840" s="1" t="s">
        <v>615</v>
      </c>
      <c r="K4840" s="1" t="s">
        <v>1662</v>
      </c>
      <c r="L4840" s="1" t="s">
        <v>655</v>
      </c>
      <c r="M4840" s="28" t="s">
        <v>656</v>
      </c>
      <c r="N4840" s="28" t="s">
        <v>1598</v>
      </c>
    </row>
    <row r="4841" spans="1:14">
      <c r="A4841" s="225" t="s">
        <v>668</v>
      </c>
      <c r="B4841" s="123" t="s">
        <v>681</v>
      </c>
      <c r="C4841" s="230">
        <v>45963.461805555555</v>
      </c>
      <c r="D4841" s="230">
        <v>45963.461805555555</v>
      </c>
      <c r="E4841" s="230">
        <v>45963.541666666664</v>
      </c>
      <c r="F4841" s="300">
        <f t="shared" si="101"/>
        <v>7.9861111109494232E-2</v>
      </c>
      <c r="G4841" s="1" t="s">
        <v>613</v>
      </c>
      <c r="I4841" s="1" t="s">
        <v>614</v>
      </c>
      <c r="J4841" s="1" t="s">
        <v>615</v>
      </c>
      <c r="K4841" s="1" t="s">
        <v>1662</v>
      </c>
      <c r="L4841" s="1" t="s">
        <v>655</v>
      </c>
      <c r="M4841" s="28" t="s">
        <v>656</v>
      </c>
      <c r="N4841" s="28" t="s">
        <v>1598</v>
      </c>
    </row>
    <row r="4842" spans="1:14">
      <c r="A4842" s="225" t="s">
        <v>668</v>
      </c>
      <c r="B4842" s="123" t="s">
        <v>682</v>
      </c>
      <c r="C4842" s="230">
        <v>45963.461805555555</v>
      </c>
      <c r="D4842" s="230">
        <v>45963.461805555555</v>
      </c>
      <c r="E4842" s="230">
        <v>45963.541666666664</v>
      </c>
      <c r="F4842" s="300">
        <f t="shared" si="101"/>
        <v>7.9861111109494232E-2</v>
      </c>
      <c r="G4842" s="1" t="s">
        <v>613</v>
      </c>
      <c r="I4842" s="1" t="s">
        <v>614</v>
      </c>
      <c r="J4842" s="1" t="s">
        <v>615</v>
      </c>
      <c r="K4842" s="1" t="s">
        <v>1662</v>
      </c>
      <c r="L4842" s="1" t="s">
        <v>655</v>
      </c>
      <c r="M4842" s="28" t="s">
        <v>656</v>
      </c>
      <c r="N4842" s="28" t="s">
        <v>1598</v>
      </c>
    </row>
    <row r="4843" spans="1:14">
      <c r="A4843" s="225" t="s">
        <v>668</v>
      </c>
      <c r="B4843" s="123" t="s">
        <v>683</v>
      </c>
      <c r="C4843" s="230">
        <v>45963.461805555555</v>
      </c>
      <c r="D4843" s="230">
        <v>45963.461805555555</v>
      </c>
      <c r="E4843" s="230">
        <v>45963.541666666664</v>
      </c>
      <c r="F4843" s="300">
        <f t="shared" si="101"/>
        <v>7.9861111109494232E-2</v>
      </c>
      <c r="G4843" s="1" t="s">
        <v>613</v>
      </c>
      <c r="I4843" s="1" t="s">
        <v>614</v>
      </c>
      <c r="J4843" s="1" t="s">
        <v>615</v>
      </c>
      <c r="K4843" s="1" t="s">
        <v>1662</v>
      </c>
      <c r="L4843" s="1" t="s">
        <v>655</v>
      </c>
      <c r="M4843" s="28" t="s">
        <v>656</v>
      </c>
      <c r="N4843" s="28" t="s">
        <v>1598</v>
      </c>
    </row>
    <row r="4844" spans="1:14">
      <c r="A4844" s="225" t="s">
        <v>668</v>
      </c>
      <c r="B4844" s="123" t="s">
        <v>684</v>
      </c>
      <c r="C4844" s="230">
        <v>45963.461805555555</v>
      </c>
      <c r="D4844" s="230">
        <v>45963.461805555555</v>
      </c>
      <c r="E4844" s="230">
        <v>45963.541666666664</v>
      </c>
      <c r="F4844" s="300">
        <f t="shared" si="101"/>
        <v>7.9861111109494232E-2</v>
      </c>
      <c r="G4844" s="1" t="s">
        <v>613</v>
      </c>
      <c r="I4844" s="1" t="s">
        <v>614</v>
      </c>
      <c r="J4844" s="1" t="s">
        <v>615</v>
      </c>
      <c r="K4844" s="1" t="s">
        <v>1662</v>
      </c>
      <c r="L4844" s="1" t="s">
        <v>655</v>
      </c>
      <c r="M4844" s="28" t="s">
        <v>656</v>
      </c>
      <c r="N4844" s="28" t="s">
        <v>1598</v>
      </c>
    </row>
    <row r="4845" spans="1:14">
      <c r="A4845" s="225" t="s">
        <v>668</v>
      </c>
      <c r="B4845" s="123" t="s">
        <v>685</v>
      </c>
      <c r="C4845" s="230">
        <v>45963.461805555555</v>
      </c>
      <c r="D4845" s="230">
        <v>45963.461805555555</v>
      </c>
      <c r="E4845" s="230">
        <v>45963.541666666664</v>
      </c>
      <c r="F4845" s="300">
        <f t="shared" si="101"/>
        <v>7.9861111109494232E-2</v>
      </c>
      <c r="G4845" s="1" t="s">
        <v>613</v>
      </c>
      <c r="I4845" s="1" t="s">
        <v>614</v>
      </c>
      <c r="J4845" s="1" t="s">
        <v>615</v>
      </c>
      <c r="K4845" s="1" t="s">
        <v>1662</v>
      </c>
      <c r="L4845" s="1" t="s">
        <v>655</v>
      </c>
      <c r="M4845" s="28" t="s">
        <v>656</v>
      </c>
      <c r="N4845" s="28" t="s">
        <v>1598</v>
      </c>
    </row>
    <row r="4846" spans="1:14">
      <c r="A4846" s="225" t="s">
        <v>668</v>
      </c>
      <c r="B4846" s="123" t="s">
        <v>686</v>
      </c>
      <c r="C4846" s="230">
        <v>45963.461805555555</v>
      </c>
      <c r="D4846" s="230">
        <v>45963.461805555555</v>
      </c>
      <c r="E4846" s="230">
        <v>45963.541666666664</v>
      </c>
      <c r="F4846" s="300">
        <f t="shared" si="101"/>
        <v>7.9861111109494232E-2</v>
      </c>
      <c r="G4846" s="1" t="s">
        <v>613</v>
      </c>
      <c r="I4846" s="1" t="s">
        <v>614</v>
      </c>
      <c r="J4846" s="1" t="s">
        <v>615</v>
      </c>
      <c r="K4846" s="1" t="s">
        <v>1662</v>
      </c>
      <c r="L4846" s="1" t="s">
        <v>655</v>
      </c>
      <c r="M4846" s="28" t="s">
        <v>656</v>
      </c>
      <c r="N4846" s="28" t="s">
        <v>1598</v>
      </c>
    </row>
    <row r="4847" spans="1:14">
      <c r="A4847" s="225" t="s">
        <v>668</v>
      </c>
      <c r="B4847" s="123" t="s">
        <v>687</v>
      </c>
      <c r="C4847" s="230">
        <v>45963.461805555555</v>
      </c>
      <c r="D4847" s="230">
        <v>45963.461805555555</v>
      </c>
      <c r="E4847" s="230">
        <v>45963.541666666664</v>
      </c>
      <c r="F4847" s="300">
        <f t="shared" si="101"/>
        <v>7.9861111109494232E-2</v>
      </c>
      <c r="G4847" s="1" t="s">
        <v>613</v>
      </c>
      <c r="I4847" s="1" t="s">
        <v>614</v>
      </c>
      <c r="J4847" s="1" t="s">
        <v>615</v>
      </c>
      <c r="K4847" s="1" t="s">
        <v>1662</v>
      </c>
      <c r="L4847" s="1" t="s">
        <v>655</v>
      </c>
      <c r="M4847" s="28" t="s">
        <v>656</v>
      </c>
      <c r="N4847" s="28" t="s">
        <v>1598</v>
      </c>
    </row>
    <row r="4848" spans="1:14">
      <c r="A4848" s="225" t="s">
        <v>668</v>
      </c>
      <c r="B4848" s="123" t="s">
        <v>688</v>
      </c>
      <c r="C4848" s="230">
        <v>45963.461805555555</v>
      </c>
      <c r="D4848" s="230">
        <v>45963.461805555555</v>
      </c>
      <c r="E4848" s="230">
        <v>45963.541666666664</v>
      </c>
      <c r="F4848" s="300">
        <f t="shared" si="101"/>
        <v>7.9861111109494232E-2</v>
      </c>
      <c r="G4848" s="1" t="s">
        <v>613</v>
      </c>
      <c r="I4848" s="1" t="s">
        <v>614</v>
      </c>
      <c r="J4848" s="1" t="s">
        <v>615</v>
      </c>
      <c r="K4848" s="1" t="s">
        <v>1662</v>
      </c>
      <c r="L4848" s="1" t="s">
        <v>655</v>
      </c>
      <c r="M4848" s="28" t="s">
        <v>656</v>
      </c>
      <c r="N4848" s="28" t="s">
        <v>1598</v>
      </c>
    </row>
    <row r="4849" spans="1:14">
      <c r="A4849" s="225" t="s">
        <v>668</v>
      </c>
      <c r="B4849" s="123" t="s">
        <v>689</v>
      </c>
      <c r="C4849" s="230">
        <v>45963.461805555555</v>
      </c>
      <c r="D4849" s="230">
        <v>45963.461805555555</v>
      </c>
      <c r="E4849" s="230">
        <v>45963.541666666664</v>
      </c>
      <c r="F4849" s="300">
        <f t="shared" si="101"/>
        <v>7.9861111109494232E-2</v>
      </c>
      <c r="G4849" s="1" t="s">
        <v>613</v>
      </c>
      <c r="I4849" s="1" t="s">
        <v>614</v>
      </c>
      <c r="J4849" s="1" t="s">
        <v>615</v>
      </c>
      <c r="K4849" s="1" t="s">
        <v>1662</v>
      </c>
      <c r="L4849" s="1" t="s">
        <v>655</v>
      </c>
      <c r="M4849" s="28" t="s">
        <v>656</v>
      </c>
      <c r="N4849" s="28" t="s">
        <v>1598</v>
      </c>
    </row>
    <row r="4850" spans="1:14">
      <c r="A4850" s="225" t="s">
        <v>668</v>
      </c>
      <c r="B4850" s="123" t="s">
        <v>690</v>
      </c>
      <c r="C4850" s="230">
        <v>45963.461805555555</v>
      </c>
      <c r="D4850" s="230">
        <v>45963.461805555555</v>
      </c>
      <c r="E4850" s="230">
        <v>45963.541666666664</v>
      </c>
      <c r="F4850" s="300">
        <f t="shared" si="101"/>
        <v>7.9861111109494232E-2</v>
      </c>
      <c r="G4850" s="1" t="s">
        <v>613</v>
      </c>
      <c r="I4850" s="1" t="s">
        <v>614</v>
      </c>
      <c r="J4850" s="1" t="s">
        <v>615</v>
      </c>
      <c r="K4850" s="1" t="s">
        <v>1662</v>
      </c>
      <c r="L4850" s="1" t="s">
        <v>655</v>
      </c>
      <c r="M4850" s="28" t="s">
        <v>656</v>
      </c>
      <c r="N4850" s="28" t="s">
        <v>1598</v>
      </c>
    </row>
    <row r="4851" spans="1:14">
      <c r="A4851" s="225" t="s">
        <v>668</v>
      </c>
      <c r="B4851" s="123" t="s">
        <v>691</v>
      </c>
      <c r="C4851" s="230">
        <v>45963.461805555555</v>
      </c>
      <c r="D4851" s="230">
        <v>45963.461805555555</v>
      </c>
      <c r="E4851" s="230">
        <v>45963.541666666664</v>
      </c>
      <c r="F4851" s="300">
        <f t="shared" si="101"/>
        <v>7.9861111109494232E-2</v>
      </c>
      <c r="G4851" s="1" t="s">
        <v>613</v>
      </c>
      <c r="I4851" s="1" t="s">
        <v>614</v>
      </c>
      <c r="J4851" s="1" t="s">
        <v>615</v>
      </c>
      <c r="K4851" s="1" t="s">
        <v>1662</v>
      </c>
      <c r="L4851" s="1" t="s">
        <v>655</v>
      </c>
      <c r="M4851" s="28" t="s">
        <v>656</v>
      </c>
      <c r="N4851" s="28" t="s">
        <v>1598</v>
      </c>
    </row>
    <row r="4852" spans="1:14">
      <c r="A4852" s="225" t="s">
        <v>668</v>
      </c>
      <c r="B4852" s="123" t="s">
        <v>692</v>
      </c>
      <c r="C4852" s="230">
        <v>45963.461805555555</v>
      </c>
      <c r="D4852" s="230">
        <v>45963.461805555555</v>
      </c>
      <c r="E4852" s="230">
        <v>45963.541666666664</v>
      </c>
      <c r="F4852" s="300">
        <f t="shared" si="101"/>
        <v>7.9861111109494232E-2</v>
      </c>
      <c r="G4852" s="1" t="s">
        <v>613</v>
      </c>
      <c r="I4852" s="1" t="s">
        <v>614</v>
      </c>
      <c r="J4852" s="1" t="s">
        <v>615</v>
      </c>
      <c r="K4852" s="1" t="s">
        <v>1662</v>
      </c>
      <c r="L4852" s="1" t="s">
        <v>655</v>
      </c>
      <c r="M4852" s="28" t="s">
        <v>656</v>
      </c>
      <c r="N4852" s="28" t="s">
        <v>1598</v>
      </c>
    </row>
    <row r="4853" spans="1:14">
      <c r="A4853" s="225" t="s">
        <v>668</v>
      </c>
      <c r="B4853" s="123" t="s">
        <v>693</v>
      </c>
      <c r="C4853" s="230">
        <v>45963.461805555555</v>
      </c>
      <c r="D4853" s="230">
        <v>45963.461805555555</v>
      </c>
      <c r="E4853" s="230">
        <v>45963.541666666664</v>
      </c>
      <c r="F4853" s="300">
        <f t="shared" si="101"/>
        <v>7.9861111109494232E-2</v>
      </c>
      <c r="G4853" s="1" t="s">
        <v>613</v>
      </c>
      <c r="I4853" s="1" t="s">
        <v>614</v>
      </c>
      <c r="J4853" s="1" t="s">
        <v>615</v>
      </c>
      <c r="K4853" s="1" t="s">
        <v>1662</v>
      </c>
      <c r="L4853" s="1" t="s">
        <v>655</v>
      </c>
      <c r="M4853" s="28" t="s">
        <v>656</v>
      </c>
      <c r="N4853" s="28" t="s">
        <v>1598</v>
      </c>
    </row>
    <row r="4854" spans="1:14">
      <c r="A4854" s="225" t="s">
        <v>668</v>
      </c>
      <c r="B4854" s="123" t="s">
        <v>694</v>
      </c>
      <c r="C4854" s="230">
        <v>45963.461805555555</v>
      </c>
      <c r="D4854" s="230">
        <v>45963.461805555555</v>
      </c>
      <c r="E4854" s="230">
        <v>45963.541666666664</v>
      </c>
      <c r="F4854" s="300">
        <f t="shared" si="101"/>
        <v>7.9861111109494232E-2</v>
      </c>
      <c r="G4854" s="1" t="s">
        <v>613</v>
      </c>
      <c r="I4854" s="1" t="s">
        <v>614</v>
      </c>
      <c r="J4854" s="1" t="s">
        <v>615</v>
      </c>
      <c r="K4854" s="1" t="s">
        <v>1662</v>
      </c>
      <c r="L4854" s="1" t="s">
        <v>655</v>
      </c>
      <c r="M4854" s="28" t="s">
        <v>656</v>
      </c>
      <c r="N4854" s="28" t="s">
        <v>1598</v>
      </c>
    </row>
    <row r="4855" spans="1:14">
      <c r="A4855" s="225" t="s">
        <v>668</v>
      </c>
      <c r="B4855" s="123" t="s">
        <v>695</v>
      </c>
      <c r="C4855" s="230">
        <v>45963.461805555555</v>
      </c>
      <c r="D4855" s="230">
        <v>45963.461805555555</v>
      </c>
      <c r="E4855" s="230">
        <v>45963.541666666664</v>
      </c>
      <c r="F4855" s="300">
        <f t="shared" si="101"/>
        <v>7.9861111109494232E-2</v>
      </c>
      <c r="G4855" s="1" t="s">
        <v>613</v>
      </c>
      <c r="I4855" s="1" t="s">
        <v>614</v>
      </c>
      <c r="J4855" s="1" t="s">
        <v>615</v>
      </c>
      <c r="K4855" s="1" t="s">
        <v>1662</v>
      </c>
      <c r="L4855" s="1" t="s">
        <v>655</v>
      </c>
      <c r="M4855" s="28" t="s">
        <v>656</v>
      </c>
      <c r="N4855" s="28" t="s">
        <v>1598</v>
      </c>
    </row>
    <row r="4856" spans="1:14">
      <c r="A4856" s="225" t="s">
        <v>668</v>
      </c>
      <c r="B4856" s="123" t="s">
        <v>696</v>
      </c>
      <c r="C4856" s="230">
        <v>45963.461805555555</v>
      </c>
      <c r="D4856" s="230">
        <v>45963.461805555555</v>
      </c>
      <c r="E4856" s="230">
        <v>45963.541666666664</v>
      </c>
      <c r="F4856" s="300">
        <f t="shared" si="101"/>
        <v>7.9861111109494232E-2</v>
      </c>
      <c r="G4856" s="1" t="s">
        <v>613</v>
      </c>
      <c r="I4856" s="1" t="s">
        <v>614</v>
      </c>
      <c r="J4856" s="1" t="s">
        <v>615</v>
      </c>
      <c r="K4856" s="1" t="s">
        <v>1662</v>
      </c>
      <c r="L4856" s="1" t="s">
        <v>655</v>
      </c>
      <c r="M4856" s="28" t="s">
        <v>656</v>
      </c>
      <c r="N4856" s="28" t="s">
        <v>1598</v>
      </c>
    </row>
    <row r="4857" spans="1:14">
      <c r="A4857" s="225" t="s">
        <v>668</v>
      </c>
      <c r="B4857" s="123" t="s">
        <v>697</v>
      </c>
      <c r="C4857" s="230">
        <v>45963.461805555555</v>
      </c>
      <c r="D4857" s="230">
        <v>45963.461805555555</v>
      </c>
      <c r="E4857" s="230">
        <v>45963.541666666664</v>
      </c>
      <c r="F4857" s="300">
        <f t="shared" si="101"/>
        <v>7.9861111109494232E-2</v>
      </c>
      <c r="G4857" s="1" t="s">
        <v>613</v>
      </c>
      <c r="I4857" s="1" t="s">
        <v>614</v>
      </c>
      <c r="J4857" s="1" t="s">
        <v>615</v>
      </c>
      <c r="K4857" s="1" t="s">
        <v>1662</v>
      </c>
      <c r="L4857" s="1" t="s">
        <v>655</v>
      </c>
      <c r="M4857" s="28" t="s">
        <v>656</v>
      </c>
      <c r="N4857" s="28" t="s">
        <v>1598</v>
      </c>
    </row>
    <row r="4858" spans="1:14">
      <c r="A4858" s="1" t="s">
        <v>664</v>
      </c>
      <c r="B4858" s="1" t="s">
        <v>621</v>
      </c>
      <c r="C4858" s="230">
        <v>45963.461805555555</v>
      </c>
      <c r="D4858" s="230">
        <v>45963.461805555555</v>
      </c>
      <c r="E4858" s="230">
        <v>45963.541666666664</v>
      </c>
      <c r="F4858" s="300">
        <f t="shared" si="101"/>
        <v>7.9861111109494232E-2</v>
      </c>
      <c r="G4858" s="1" t="s">
        <v>613</v>
      </c>
      <c r="I4858" s="1" t="s">
        <v>614</v>
      </c>
      <c r="J4858" s="1" t="s">
        <v>615</v>
      </c>
      <c r="K4858" s="1" t="s">
        <v>1662</v>
      </c>
      <c r="L4858" s="1" t="s">
        <v>655</v>
      </c>
      <c r="M4858" s="28" t="s">
        <v>656</v>
      </c>
      <c r="N4858" s="28" t="s">
        <v>1598</v>
      </c>
    </row>
    <row r="4859" spans="1:14">
      <c r="A4859" s="1" t="s">
        <v>664</v>
      </c>
      <c r="B4859" s="1" t="s">
        <v>620</v>
      </c>
      <c r="C4859" s="230">
        <v>45963.461805555555</v>
      </c>
      <c r="D4859" s="230">
        <v>45963.461805555555</v>
      </c>
      <c r="E4859" s="230">
        <v>45963.541666666664</v>
      </c>
      <c r="F4859" s="300">
        <f t="shared" si="101"/>
        <v>7.9861111109494232E-2</v>
      </c>
      <c r="G4859" s="1" t="s">
        <v>613</v>
      </c>
      <c r="I4859" s="1" t="s">
        <v>614</v>
      </c>
      <c r="J4859" s="1" t="s">
        <v>615</v>
      </c>
      <c r="K4859" s="1" t="s">
        <v>1662</v>
      </c>
      <c r="L4859" s="1" t="s">
        <v>655</v>
      </c>
      <c r="M4859" s="28" t="s">
        <v>656</v>
      </c>
      <c r="N4859" s="28" t="s">
        <v>1598</v>
      </c>
    </row>
    <row r="4860" spans="1:14">
      <c r="A4860" s="1" t="s">
        <v>664</v>
      </c>
      <c r="B4860" s="1" t="s">
        <v>666</v>
      </c>
      <c r="C4860" s="230">
        <v>45963.461805555555</v>
      </c>
      <c r="D4860" s="230">
        <v>45963.461805555555</v>
      </c>
      <c r="E4860" s="230">
        <v>45963.541666666664</v>
      </c>
      <c r="F4860" s="300">
        <f t="shared" si="101"/>
        <v>7.9861111109494232E-2</v>
      </c>
      <c r="G4860" s="1" t="s">
        <v>613</v>
      </c>
      <c r="I4860" s="1" t="s">
        <v>614</v>
      </c>
      <c r="J4860" s="1" t="s">
        <v>615</v>
      </c>
      <c r="K4860" s="1" t="s">
        <v>1662</v>
      </c>
      <c r="L4860" s="1" t="s">
        <v>655</v>
      </c>
      <c r="M4860" s="28" t="s">
        <v>656</v>
      </c>
      <c r="N4860" s="28" t="s">
        <v>1598</v>
      </c>
    </row>
    <row r="4861" spans="1:14">
      <c r="A4861" s="1" t="s">
        <v>664</v>
      </c>
      <c r="B4861" s="1" t="s">
        <v>667</v>
      </c>
      <c r="C4861" s="230">
        <v>45963.461805555555</v>
      </c>
      <c r="D4861" s="230">
        <v>45963.461805555555</v>
      </c>
      <c r="E4861" s="230">
        <v>45963.541666666664</v>
      </c>
      <c r="F4861" s="300">
        <f t="shared" si="101"/>
        <v>7.9861111109494232E-2</v>
      </c>
      <c r="G4861" s="1" t="s">
        <v>613</v>
      </c>
      <c r="I4861" s="1" t="s">
        <v>614</v>
      </c>
      <c r="J4861" s="1" t="s">
        <v>615</v>
      </c>
      <c r="K4861" s="1" t="s">
        <v>1662</v>
      </c>
      <c r="L4861" s="1" t="s">
        <v>655</v>
      </c>
      <c r="M4861" s="28" t="s">
        <v>656</v>
      </c>
      <c r="N4861" s="28" t="s">
        <v>1598</v>
      </c>
    </row>
    <row r="4862" spans="1:14">
      <c r="A4862" s="1" t="s">
        <v>664</v>
      </c>
      <c r="B4862" s="1" t="s">
        <v>636</v>
      </c>
      <c r="C4862" s="230">
        <v>45963.461805555555</v>
      </c>
      <c r="D4862" s="230">
        <v>45963.461805555555</v>
      </c>
      <c r="E4862" s="230">
        <v>45963.541666666664</v>
      </c>
      <c r="F4862" s="300">
        <f t="shared" si="101"/>
        <v>7.9861111109494232E-2</v>
      </c>
      <c r="G4862" s="1" t="s">
        <v>613</v>
      </c>
      <c r="I4862" s="1" t="s">
        <v>614</v>
      </c>
      <c r="J4862" s="1" t="s">
        <v>615</v>
      </c>
      <c r="K4862" s="1" t="s">
        <v>1662</v>
      </c>
      <c r="L4862" s="1" t="s">
        <v>655</v>
      </c>
      <c r="M4862" s="28" t="s">
        <v>656</v>
      </c>
      <c r="N4862" s="28" t="s">
        <v>1598</v>
      </c>
    </row>
    <row r="4863" spans="1:14">
      <c r="A4863" s="225" t="s">
        <v>698</v>
      </c>
      <c r="B4863" s="123" t="s">
        <v>621</v>
      </c>
      <c r="C4863" s="230">
        <v>45963.461805555555</v>
      </c>
      <c r="D4863" s="230">
        <v>45963.461805555555</v>
      </c>
      <c r="E4863" s="230">
        <v>45963.541666666664</v>
      </c>
      <c r="F4863" s="300">
        <f t="shared" si="101"/>
        <v>7.9861111109494232E-2</v>
      </c>
      <c r="G4863" s="1" t="s">
        <v>613</v>
      </c>
      <c r="I4863" s="1" t="s">
        <v>614</v>
      </c>
      <c r="J4863" s="1" t="s">
        <v>615</v>
      </c>
      <c r="K4863" s="1" t="s">
        <v>1662</v>
      </c>
      <c r="L4863" s="1" t="s">
        <v>655</v>
      </c>
      <c r="M4863" s="28" t="s">
        <v>656</v>
      </c>
      <c r="N4863" s="28" t="s">
        <v>1598</v>
      </c>
    </row>
    <row r="4864" spans="1:14">
      <c r="A4864" s="225" t="s">
        <v>698</v>
      </c>
      <c r="B4864" s="123" t="s">
        <v>620</v>
      </c>
      <c r="C4864" s="230">
        <v>45963.461805555555</v>
      </c>
      <c r="D4864" s="230">
        <v>45963.461805555555</v>
      </c>
      <c r="E4864" s="230">
        <v>45963.541666666664</v>
      </c>
      <c r="F4864" s="300">
        <f t="shared" si="101"/>
        <v>7.9861111109494232E-2</v>
      </c>
      <c r="G4864" s="1" t="s">
        <v>613</v>
      </c>
      <c r="I4864" s="1" t="s">
        <v>614</v>
      </c>
      <c r="J4864" s="1" t="s">
        <v>615</v>
      </c>
      <c r="K4864" s="1" t="s">
        <v>1662</v>
      </c>
      <c r="L4864" s="1" t="s">
        <v>655</v>
      </c>
      <c r="M4864" s="28" t="s">
        <v>656</v>
      </c>
      <c r="N4864" s="28" t="s">
        <v>1598</v>
      </c>
    </row>
    <row r="4865" spans="1:14">
      <c r="A4865" s="1" t="s">
        <v>698</v>
      </c>
      <c r="B4865" s="1" t="s">
        <v>666</v>
      </c>
      <c r="C4865" s="230">
        <v>45963.461805555555</v>
      </c>
      <c r="D4865" s="230">
        <v>45963.461805555555</v>
      </c>
      <c r="E4865" s="230">
        <v>45963.541666666664</v>
      </c>
      <c r="F4865" s="300">
        <f t="shared" si="101"/>
        <v>7.9861111109494232E-2</v>
      </c>
      <c r="G4865" s="1" t="s">
        <v>613</v>
      </c>
      <c r="I4865" s="1" t="s">
        <v>614</v>
      </c>
      <c r="J4865" s="1" t="s">
        <v>615</v>
      </c>
      <c r="K4865" s="1" t="s">
        <v>1662</v>
      </c>
      <c r="L4865" s="1" t="s">
        <v>655</v>
      </c>
      <c r="M4865" s="28" t="s">
        <v>656</v>
      </c>
      <c r="N4865" s="28" t="s">
        <v>1598</v>
      </c>
    </row>
    <row r="4866" spans="1:14">
      <c r="A4866" s="1" t="s">
        <v>698</v>
      </c>
      <c r="B4866" s="1" t="s">
        <v>667</v>
      </c>
      <c r="C4866" s="230">
        <v>45963.461805555555</v>
      </c>
      <c r="D4866" s="230">
        <v>45963.461805555555</v>
      </c>
      <c r="E4866" s="230">
        <v>45963.541666666664</v>
      </c>
      <c r="F4866" s="300">
        <f t="shared" si="101"/>
        <v>7.9861111109494232E-2</v>
      </c>
      <c r="G4866" s="1" t="s">
        <v>613</v>
      </c>
      <c r="I4866" s="1" t="s">
        <v>614</v>
      </c>
      <c r="J4866" s="1" t="s">
        <v>615</v>
      </c>
      <c r="K4866" s="1" t="s">
        <v>1662</v>
      </c>
      <c r="L4866" s="1" t="s">
        <v>655</v>
      </c>
      <c r="M4866" s="28" t="s">
        <v>656</v>
      </c>
      <c r="N4866" s="28" t="s">
        <v>1598</v>
      </c>
    </row>
    <row r="4867" spans="1:14">
      <c r="A4867" s="1" t="s">
        <v>698</v>
      </c>
      <c r="B4867" s="1" t="s">
        <v>636</v>
      </c>
      <c r="C4867" s="230">
        <v>45963.461805555555</v>
      </c>
      <c r="D4867" s="230">
        <v>45963.461805555555</v>
      </c>
      <c r="E4867" s="230">
        <v>45963.541666666664</v>
      </c>
      <c r="F4867" s="300">
        <f t="shared" si="101"/>
        <v>7.9861111109494232E-2</v>
      </c>
      <c r="G4867" s="1" t="s">
        <v>613</v>
      </c>
      <c r="I4867" s="1" t="s">
        <v>614</v>
      </c>
      <c r="J4867" s="1" t="s">
        <v>615</v>
      </c>
      <c r="K4867" s="1" t="s">
        <v>1662</v>
      </c>
      <c r="L4867" s="1" t="s">
        <v>655</v>
      </c>
      <c r="M4867" s="28" t="s">
        <v>656</v>
      </c>
      <c r="N4867" s="28" t="s">
        <v>1598</v>
      </c>
    </row>
    <row r="4868" spans="1:14">
      <c r="A4868" s="1" t="s">
        <v>699</v>
      </c>
      <c r="B4868" s="1" t="s">
        <v>621</v>
      </c>
      <c r="C4868" s="230">
        <v>45963.461805555555</v>
      </c>
      <c r="D4868" s="230">
        <v>45963.461805555555</v>
      </c>
      <c r="E4868" s="230">
        <v>45963.541666666664</v>
      </c>
      <c r="F4868" s="300">
        <f t="shared" si="101"/>
        <v>7.9861111109494232E-2</v>
      </c>
      <c r="G4868" s="1" t="s">
        <v>613</v>
      </c>
      <c r="I4868" s="1" t="s">
        <v>614</v>
      </c>
      <c r="J4868" s="1" t="s">
        <v>615</v>
      </c>
      <c r="K4868" s="1" t="s">
        <v>1662</v>
      </c>
      <c r="L4868" s="1" t="s">
        <v>655</v>
      </c>
      <c r="M4868" s="28" t="s">
        <v>656</v>
      </c>
      <c r="N4868" s="28" t="s">
        <v>1598</v>
      </c>
    </row>
    <row r="4869" spans="1:14">
      <c r="A4869" s="1" t="s">
        <v>699</v>
      </c>
      <c r="B4869" s="1" t="s">
        <v>620</v>
      </c>
      <c r="C4869" s="230">
        <v>45963.461805555555</v>
      </c>
      <c r="D4869" s="230">
        <v>45963.461805555555</v>
      </c>
      <c r="E4869" s="230">
        <v>45963.541666666664</v>
      </c>
      <c r="F4869" s="300">
        <f t="shared" si="101"/>
        <v>7.9861111109494232E-2</v>
      </c>
      <c r="G4869" s="1" t="s">
        <v>613</v>
      </c>
      <c r="I4869" s="1" t="s">
        <v>614</v>
      </c>
      <c r="J4869" s="1" t="s">
        <v>615</v>
      </c>
      <c r="K4869" s="1" t="s">
        <v>1662</v>
      </c>
      <c r="L4869" s="1" t="s">
        <v>655</v>
      </c>
      <c r="M4869" s="28" t="s">
        <v>656</v>
      </c>
      <c r="N4869" s="28" t="s">
        <v>1598</v>
      </c>
    </row>
    <row r="4870" spans="1:14">
      <c r="A4870" s="1" t="s">
        <v>699</v>
      </c>
      <c r="B4870" s="1" t="s">
        <v>666</v>
      </c>
      <c r="C4870" s="230">
        <v>45963.461805555555</v>
      </c>
      <c r="D4870" s="230">
        <v>45963.461805555555</v>
      </c>
      <c r="E4870" s="230">
        <v>45963.541666666664</v>
      </c>
      <c r="F4870" s="300">
        <f t="shared" si="101"/>
        <v>7.9861111109494232E-2</v>
      </c>
      <c r="G4870" s="1" t="s">
        <v>613</v>
      </c>
      <c r="I4870" s="1" t="s">
        <v>614</v>
      </c>
      <c r="J4870" s="1" t="s">
        <v>615</v>
      </c>
      <c r="K4870" s="1" t="s">
        <v>1662</v>
      </c>
      <c r="L4870" s="1" t="s">
        <v>655</v>
      </c>
      <c r="M4870" s="28" t="s">
        <v>656</v>
      </c>
      <c r="N4870" s="28" t="s">
        <v>1598</v>
      </c>
    </row>
    <row r="4871" spans="1:14">
      <c r="A4871" s="1" t="s">
        <v>699</v>
      </c>
      <c r="B4871" s="1" t="s">
        <v>667</v>
      </c>
      <c r="C4871" s="230">
        <v>45963.461805555555</v>
      </c>
      <c r="D4871" s="230">
        <v>45963.461805555555</v>
      </c>
      <c r="E4871" s="230">
        <v>45963.541666666664</v>
      </c>
      <c r="F4871" s="300">
        <f t="shared" si="101"/>
        <v>7.9861111109494232E-2</v>
      </c>
      <c r="G4871" s="1" t="s">
        <v>613</v>
      </c>
      <c r="I4871" s="1" t="s">
        <v>614</v>
      </c>
      <c r="J4871" s="1" t="s">
        <v>615</v>
      </c>
      <c r="K4871" s="1" t="s">
        <v>1662</v>
      </c>
      <c r="L4871" s="1" t="s">
        <v>655</v>
      </c>
      <c r="M4871" s="28" t="s">
        <v>656</v>
      </c>
      <c r="N4871" s="28" t="s">
        <v>1598</v>
      </c>
    </row>
    <row r="4872" spans="1:14">
      <c r="A4872" s="1" t="s">
        <v>699</v>
      </c>
      <c r="B4872" s="1" t="s">
        <v>636</v>
      </c>
      <c r="C4872" s="230">
        <v>45963.461805555555</v>
      </c>
      <c r="D4872" s="230">
        <v>45963.461805555555</v>
      </c>
      <c r="E4872" s="230">
        <v>45963.541666666664</v>
      </c>
      <c r="F4872" s="300">
        <f t="shared" si="101"/>
        <v>7.9861111109494232E-2</v>
      </c>
      <c r="G4872" s="1" t="s">
        <v>613</v>
      </c>
      <c r="I4872" s="1" t="s">
        <v>614</v>
      </c>
      <c r="J4872" s="1" t="s">
        <v>615</v>
      </c>
      <c r="K4872" s="1" t="s">
        <v>1662</v>
      </c>
      <c r="L4872" s="1" t="s">
        <v>655</v>
      </c>
      <c r="M4872" s="28" t="s">
        <v>656</v>
      </c>
      <c r="N4872" s="28" t="s">
        <v>1598</v>
      </c>
    </row>
    <row r="4873" spans="1:14">
      <c r="A4873" s="102" t="s">
        <v>729</v>
      </c>
      <c r="B4873" s="1" t="s">
        <v>1384</v>
      </c>
      <c r="C4873" s="230">
        <v>45963.465277777781</v>
      </c>
      <c r="D4873" s="230">
        <v>45963.465277777781</v>
      </c>
      <c r="E4873" s="230">
        <v>45963.503472222219</v>
      </c>
      <c r="F4873" s="300">
        <f t="shared" si="101"/>
        <v>3.8194444437976927E-2</v>
      </c>
      <c r="G4873" s="1" t="s">
        <v>613</v>
      </c>
      <c r="I4873" s="1" t="s">
        <v>614</v>
      </c>
      <c r="J4873" s="1" t="s">
        <v>615</v>
      </c>
      <c r="K4873" s="1" t="s">
        <v>1597</v>
      </c>
      <c r="L4873" s="1" t="s">
        <v>655</v>
      </c>
      <c r="M4873" s="28" t="s">
        <v>656</v>
      </c>
      <c r="N4873" s="28" t="s">
        <v>1598</v>
      </c>
    </row>
    <row r="4874" spans="1:14">
      <c r="A4874" s="102" t="s">
        <v>729</v>
      </c>
      <c r="B4874" s="1" t="s">
        <v>1387</v>
      </c>
      <c r="C4874" s="230">
        <v>45963.465277777781</v>
      </c>
      <c r="D4874" s="230">
        <v>45963.465277777781</v>
      </c>
      <c r="E4874" s="230">
        <v>45963.503472222219</v>
      </c>
      <c r="F4874" s="300">
        <f t="shared" si="101"/>
        <v>3.8194444437976927E-2</v>
      </c>
      <c r="G4874" s="1" t="s">
        <v>613</v>
      </c>
      <c r="I4874" s="1" t="s">
        <v>614</v>
      </c>
      <c r="J4874" s="1" t="s">
        <v>615</v>
      </c>
      <c r="K4874" s="1" t="s">
        <v>1597</v>
      </c>
      <c r="L4874" s="1" t="s">
        <v>655</v>
      </c>
      <c r="M4874" s="28" t="s">
        <v>656</v>
      </c>
      <c r="N4874" s="28" t="s">
        <v>1598</v>
      </c>
    </row>
    <row r="4875" spans="1:14">
      <c r="A4875" s="102" t="s">
        <v>729</v>
      </c>
      <c r="B4875" s="1" t="s">
        <v>1388</v>
      </c>
      <c r="C4875" s="230">
        <v>45963.465277777781</v>
      </c>
      <c r="D4875" s="230">
        <v>45963.465277777781</v>
      </c>
      <c r="E4875" s="230">
        <v>45963.503472222219</v>
      </c>
      <c r="F4875" s="300">
        <f t="shared" ref="F4875:F4918" si="102">E4875-D4875</f>
        <v>3.8194444437976927E-2</v>
      </c>
      <c r="G4875" s="1" t="s">
        <v>613</v>
      </c>
      <c r="I4875" s="1" t="s">
        <v>614</v>
      </c>
      <c r="J4875" s="1" t="s">
        <v>615</v>
      </c>
      <c r="K4875" s="1" t="s">
        <v>1597</v>
      </c>
      <c r="L4875" s="1" t="s">
        <v>655</v>
      </c>
      <c r="M4875" s="28" t="s">
        <v>656</v>
      </c>
      <c r="N4875" s="28" t="s">
        <v>1598</v>
      </c>
    </row>
    <row r="4876" spans="1:14">
      <c r="A4876" s="102" t="s">
        <v>729</v>
      </c>
      <c r="B4876" s="1" t="s">
        <v>1389</v>
      </c>
      <c r="C4876" s="230">
        <v>45963.465277777781</v>
      </c>
      <c r="D4876" s="230">
        <v>45963.465277777781</v>
      </c>
      <c r="E4876" s="230">
        <v>45963.503472222219</v>
      </c>
      <c r="F4876" s="300">
        <f t="shared" si="102"/>
        <v>3.8194444437976927E-2</v>
      </c>
      <c r="G4876" s="1" t="s">
        <v>613</v>
      </c>
      <c r="I4876" s="1" t="s">
        <v>614</v>
      </c>
      <c r="J4876" s="1" t="s">
        <v>615</v>
      </c>
      <c r="K4876" s="1" t="s">
        <v>1597</v>
      </c>
      <c r="L4876" s="1" t="s">
        <v>655</v>
      </c>
      <c r="M4876" s="28" t="s">
        <v>656</v>
      </c>
      <c r="N4876" s="28" t="s">
        <v>1598</v>
      </c>
    </row>
    <row r="4877" spans="1:14">
      <c r="A4877" s="102" t="s">
        <v>729</v>
      </c>
      <c r="B4877" s="1" t="s">
        <v>1390</v>
      </c>
      <c r="C4877" s="230">
        <v>45963.465277777781</v>
      </c>
      <c r="D4877" s="230">
        <v>45963.465277777781</v>
      </c>
      <c r="E4877" s="230">
        <v>45963.503472222219</v>
      </c>
      <c r="F4877" s="300">
        <f t="shared" si="102"/>
        <v>3.8194444437976927E-2</v>
      </c>
      <c r="G4877" s="1" t="s">
        <v>613</v>
      </c>
      <c r="I4877" s="1" t="s">
        <v>614</v>
      </c>
      <c r="J4877" s="1" t="s">
        <v>615</v>
      </c>
      <c r="K4877" s="1" t="s">
        <v>1597</v>
      </c>
      <c r="L4877" s="1" t="s">
        <v>655</v>
      </c>
      <c r="M4877" s="28" t="s">
        <v>656</v>
      </c>
      <c r="N4877" s="28" t="s">
        <v>1598</v>
      </c>
    </row>
    <row r="4878" spans="1:14">
      <c r="A4878" s="102" t="s">
        <v>729</v>
      </c>
      <c r="B4878" s="1" t="s">
        <v>1391</v>
      </c>
      <c r="C4878" s="230">
        <v>45963.465277777781</v>
      </c>
      <c r="D4878" s="230">
        <v>45963.465277777781</v>
      </c>
      <c r="E4878" s="230">
        <v>45963.503472222219</v>
      </c>
      <c r="F4878" s="300">
        <f t="shared" si="102"/>
        <v>3.8194444437976927E-2</v>
      </c>
      <c r="G4878" s="1" t="s">
        <v>613</v>
      </c>
      <c r="I4878" s="1" t="s">
        <v>614</v>
      </c>
      <c r="J4878" s="1" t="s">
        <v>615</v>
      </c>
      <c r="K4878" s="1" t="s">
        <v>1597</v>
      </c>
      <c r="L4878" s="1" t="s">
        <v>655</v>
      </c>
      <c r="M4878" s="28" t="s">
        <v>656</v>
      </c>
      <c r="N4878" s="28" t="s">
        <v>1598</v>
      </c>
    </row>
    <row r="4879" spans="1:14">
      <c r="A4879" s="102" t="s">
        <v>729</v>
      </c>
      <c r="B4879" s="1" t="s">
        <v>1392</v>
      </c>
      <c r="C4879" s="230">
        <v>45963.465277777781</v>
      </c>
      <c r="D4879" s="230">
        <v>45963.465277777781</v>
      </c>
      <c r="E4879" s="230">
        <v>45963.503472222219</v>
      </c>
      <c r="F4879" s="300">
        <f t="shared" si="102"/>
        <v>3.8194444437976927E-2</v>
      </c>
      <c r="G4879" s="1" t="s">
        <v>613</v>
      </c>
      <c r="I4879" s="1" t="s">
        <v>614</v>
      </c>
      <c r="J4879" s="1" t="s">
        <v>615</v>
      </c>
      <c r="K4879" s="1" t="s">
        <v>1597</v>
      </c>
      <c r="L4879" s="1" t="s">
        <v>655</v>
      </c>
      <c r="M4879" s="28" t="s">
        <v>656</v>
      </c>
      <c r="N4879" s="28" t="s">
        <v>1598</v>
      </c>
    </row>
    <row r="4880" spans="1:14">
      <c r="A4880" s="102" t="s">
        <v>729</v>
      </c>
      <c r="B4880" s="1" t="s">
        <v>1393</v>
      </c>
      <c r="C4880" s="230">
        <v>45963.465277777781</v>
      </c>
      <c r="D4880" s="230">
        <v>45963.465277777781</v>
      </c>
      <c r="E4880" s="230">
        <v>45963.503472222219</v>
      </c>
      <c r="F4880" s="300">
        <f t="shared" si="102"/>
        <v>3.8194444437976927E-2</v>
      </c>
      <c r="G4880" s="1" t="s">
        <v>613</v>
      </c>
      <c r="I4880" s="1" t="s">
        <v>614</v>
      </c>
      <c r="J4880" s="1" t="s">
        <v>615</v>
      </c>
      <c r="K4880" s="1" t="s">
        <v>1597</v>
      </c>
      <c r="L4880" s="1" t="s">
        <v>655</v>
      </c>
      <c r="M4880" s="28" t="s">
        <v>656</v>
      </c>
      <c r="N4880" s="28" t="s">
        <v>1598</v>
      </c>
    </row>
    <row r="4881" spans="1:14">
      <c r="A4881" s="102" t="s">
        <v>729</v>
      </c>
      <c r="B4881" s="1" t="s">
        <v>1394</v>
      </c>
      <c r="C4881" s="230">
        <v>45963.465277777781</v>
      </c>
      <c r="D4881" s="230">
        <v>45963.465277777781</v>
      </c>
      <c r="E4881" s="230">
        <v>45963.503472222219</v>
      </c>
      <c r="F4881" s="300">
        <f t="shared" si="102"/>
        <v>3.8194444437976927E-2</v>
      </c>
      <c r="G4881" s="1" t="s">
        <v>613</v>
      </c>
      <c r="I4881" s="1" t="s">
        <v>614</v>
      </c>
      <c r="J4881" s="1" t="s">
        <v>615</v>
      </c>
      <c r="K4881" s="1" t="s">
        <v>1597</v>
      </c>
      <c r="L4881" s="1" t="s">
        <v>655</v>
      </c>
      <c r="M4881" s="28" t="s">
        <v>656</v>
      </c>
      <c r="N4881" s="28" t="s">
        <v>1598</v>
      </c>
    </row>
    <row r="4882" spans="1:14">
      <c r="A4882" s="102" t="s">
        <v>729</v>
      </c>
      <c r="B4882" s="1" t="s">
        <v>1395</v>
      </c>
      <c r="C4882" s="230">
        <v>45963.465277777781</v>
      </c>
      <c r="D4882" s="230">
        <v>45963.465277777781</v>
      </c>
      <c r="E4882" s="230">
        <v>45963.503472222219</v>
      </c>
      <c r="F4882" s="300">
        <f t="shared" si="102"/>
        <v>3.8194444437976927E-2</v>
      </c>
      <c r="G4882" s="1" t="s">
        <v>613</v>
      </c>
      <c r="I4882" s="1" t="s">
        <v>614</v>
      </c>
      <c r="J4882" s="1" t="s">
        <v>615</v>
      </c>
      <c r="K4882" s="1" t="s">
        <v>1597</v>
      </c>
      <c r="L4882" s="1" t="s">
        <v>655</v>
      </c>
      <c r="M4882" s="28" t="s">
        <v>656</v>
      </c>
      <c r="N4882" s="28" t="s">
        <v>1598</v>
      </c>
    </row>
    <row r="4883" spans="1:14">
      <c r="A4883" s="102" t="s">
        <v>729</v>
      </c>
      <c r="B4883" s="1" t="s">
        <v>1396</v>
      </c>
      <c r="C4883" s="230">
        <v>45963.465277777781</v>
      </c>
      <c r="D4883" s="230">
        <v>45963.465277777781</v>
      </c>
      <c r="E4883" s="230">
        <v>45963.503472222219</v>
      </c>
      <c r="F4883" s="300">
        <f t="shared" si="102"/>
        <v>3.8194444437976927E-2</v>
      </c>
      <c r="G4883" s="1" t="s">
        <v>613</v>
      </c>
      <c r="I4883" s="1" t="s">
        <v>614</v>
      </c>
      <c r="J4883" s="1" t="s">
        <v>615</v>
      </c>
      <c r="K4883" s="1" t="s">
        <v>1597</v>
      </c>
      <c r="L4883" s="1" t="s">
        <v>655</v>
      </c>
      <c r="M4883" s="28" t="s">
        <v>656</v>
      </c>
      <c r="N4883" s="28" t="s">
        <v>1598</v>
      </c>
    </row>
    <row r="4884" spans="1:14">
      <c r="A4884" s="102" t="s">
        <v>729</v>
      </c>
      <c r="B4884" s="1" t="s">
        <v>1397</v>
      </c>
      <c r="C4884" s="230">
        <v>45963.465277777781</v>
      </c>
      <c r="D4884" s="230">
        <v>45963.465277777781</v>
      </c>
      <c r="E4884" s="230">
        <v>45963.503472222219</v>
      </c>
      <c r="F4884" s="300">
        <f t="shared" si="102"/>
        <v>3.8194444437976927E-2</v>
      </c>
      <c r="G4884" s="1" t="s">
        <v>613</v>
      </c>
      <c r="I4884" s="1" t="s">
        <v>614</v>
      </c>
      <c r="J4884" s="1" t="s">
        <v>615</v>
      </c>
      <c r="K4884" s="1" t="s">
        <v>1597</v>
      </c>
      <c r="L4884" s="1" t="s">
        <v>655</v>
      </c>
      <c r="M4884" s="28" t="s">
        <v>656</v>
      </c>
      <c r="N4884" s="28" t="s">
        <v>1598</v>
      </c>
    </row>
    <row r="4885" spans="1:14">
      <c r="A4885" s="102" t="s">
        <v>729</v>
      </c>
      <c r="B4885" s="1" t="s">
        <v>1398</v>
      </c>
      <c r="C4885" s="230">
        <v>45963.465277777781</v>
      </c>
      <c r="D4885" s="230">
        <v>45963.465277777781</v>
      </c>
      <c r="E4885" s="230">
        <v>45963.503472222219</v>
      </c>
      <c r="F4885" s="300">
        <f t="shared" si="102"/>
        <v>3.8194444437976927E-2</v>
      </c>
      <c r="G4885" s="1" t="s">
        <v>613</v>
      </c>
      <c r="I4885" s="1" t="s">
        <v>614</v>
      </c>
      <c r="J4885" s="1" t="s">
        <v>615</v>
      </c>
      <c r="K4885" s="1" t="s">
        <v>1597</v>
      </c>
      <c r="L4885" s="1" t="s">
        <v>655</v>
      </c>
      <c r="M4885" s="28" t="s">
        <v>656</v>
      </c>
      <c r="N4885" s="28" t="s">
        <v>1598</v>
      </c>
    </row>
    <row r="4886" spans="1:14">
      <c r="A4886" s="102" t="s">
        <v>729</v>
      </c>
      <c r="B4886" s="1" t="s">
        <v>1399</v>
      </c>
      <c r="C4886" s="230">
        <v>45963.465277777781</v>
      </c>
      <c r="D4886" s="230">
        <v>45963.465277777781</v>
      </c>
      <c r="E4886" s="230">
        <v>45963.503472222219</v>
      </c>
      <c r="F4886" s="300">
        <f t="shared" si="102"/>
        <v>3.8194444437976927E-2</v>
      </c>
      <c r="G4886" s="1" t="s">
        <v>613</v>
      </c>
      <c r="I4886" s="1" t="s">
        <v>614</v>
      </c>
      <c r="J4886" s="1" t="s">
        <v>615</v>
      </c>
      <c r="K4886" s="1" t="s">
        <v>1597</v>
      </c>
      <c r="L4886" s="1" t="s">
        <v>655</v>
      </c>
      <c r="M4886" s="28" t="s">
        <v>656</v>
      </c>
      <c r="N4886" s="28" t="s">
        <v>1598</v>
      </c>
    </row>
    <row r="4887" spans="1:14">
      <c r="A4887" s="102" t="s">
        <v>729</v>
      </c>
      <c r="B4887" s="1" t="s">
        <v>1400</v>
      </c>
      <c r="C4887" s="230">
        <v>45963.465277777781</v>
      </c>
      <c r="D4887" s="230">
        <v>45963.465277777781</v>
      </c>
      <c r="E4887" s="230">
        <v>45963.503472222219</v>
      </c>
      <c r="F4887" s="300">
        <f t="shared" si="102"/>
        <v>3.8194444437976927E-2</v>
      </c>
      <c r="G4887" s="1" t="s">
        <v>613</v>
      </c>
      <c r="I4887" s="1" t="s">
        <v>614</v>
      </c>
      <c r="J4887" s="1" t="s">
        <v>615</v>
      </c>
      <c r="K4887" s="1" t="s">
        <v>1597</v>
      </c>
      <c r="L4887" s="1" t="s">
        <v>655</v>
      </c>
      <c r="M4887" s="28" t="s">
        <v>656</v>
      </c>
      <c r="N4887" s="28" t="s">
        <v>1598</v>
      </c>
    </row>
    <row r="4888" spans="1:14">
      <c r="A4888" s="102" t="s">
        <v>729</v>
      </c>
      <c r="B4888" s="1" t="s">
        <v>1401</v>
      </c>
      <c r="C4888" s="230">
        <v>45963.465277777781</v>
      </c>
      <c r="D4888" s="230">
        <v>45963.465277777781</v>
      </c>
      <c r="E4888" s="230">
        <v>45963.503472222219</v>
      </c>
      <c r="F4888" s="300">
        <f t="shared" si="102"/>
        <v>3.8194444437976927E-2</v>
      </c>
      <c r="G4888" s="1" t="s">
        <v>613</v>
      </c>
      <c r="I4888" s="1" t="s">
        <v>614</v>
      </c>
      <c r="J4888" s="1" t="s">
        <v>615</v>
      </c>
      <c r="K4888" s="1" t="s">
        <v>1597</v>
      </c>
      <c r="L4888" s="1" t="s">
        <v>655</v>
      </c>
      <c r="M4888" s="28" t="s">
        <v>656</v>
      </c>
      <c r="N4888" s="28" t="s">
        <v>1598</v>
      </c>
    </row>
    <row r="4889" spans="1:14">
      <c r="A4889" s="102" t="s">
        <v>729</v>
      </c>
      <c r="B4889" s="1" t="s">
        <v>1402</v>
      </c>
      <c r="C4889" s="230">
        <v>45963.465277777781</v>
      </c>
      <c r="D4889" s="230">
        <v>45963.465277777781</v>
      </c>
      <c r="E4889" s="230">
        <v>45963.503472222219</v>
      </c>
      <c r="F4889" s="300">
        <f t="shared" si="102"/>
        <v>3.8194444437976927E-2</v>
      </c>
      <c r="G4889" s="1" t="s">
        <v>613</v>
      </c>
      <c r="I4889" s="1" t="s">
        <v>614</v>
      </c>
      <c r="J4889" s="1" t="s">
        <v>615</v>
      </c>
      <c r="K4889" s="1" t="s">
        <v>1597</v>
      </c>
      <c r="L4889" s="1" t="s">
        <v>655</v>
      </c>
      <c r="M4889" s="28" t="s">
        <v>656</v>
      </c>
      <c r="N4889" s="28" t="s">
        <v>1598</v>
      </c>
    </row>
    <row r="4890" spans="1:14">
      <c r="A4890" s="1" t="s">
        <v>933</v>
      </c>
      <c r="B4890" s="28" t="s">
        <v>937</v>
      </c>
      <c r="C4890" s="230">
        <v>45963.506249999999</v>
      </c>
      <c r="D4890" s="230">
        <v>45963.506249999999</v>
      </c>
      <c r="E4890" s="230">
        <v>45964.25</v>
      </c>
      <c r="F4890" s="300">
        <f t="shared" si="102"/>
        <v>0.74375000000145519</v>
      </c>
      <c r="G4890" s="1" t="s">
        <v>613</v>
      </c>
      <c r="I4890" s="1" t="s">
        <v>614</v>
      </c>
      <c r="J4890" s="1" t="s">
        <v>615</v>
      </c>
      <c r="K4890" s="1" t="s">
        <v>958</v>
      </c>
      <c r="L4890" s="1" t="s">
        <v>655</v>
      </c>
      <c r="M4890" s="28" t="s">
        <v>656</v>
      </c>
      <c r="N4890" s="28" t="s">
        <v>1648</v>
      </c>
    </row>
    <row r="4891" spans="1:14">
      <c r="A4891" s="225" t="s">
        <v>933</v>
      </c>
      <c r="B4891" s="231" t="s">
        <v>940</v>
      </c>
      <c r="C4891" s="230">
        <v>45963.506249999999</v>
      </c>
      <c r="D4891" s="230">
        <v>45963.506249999999</v>
      </c>
      <c r="E4891" s="230">
        <v>45964.25</v>
      </c>
      <c r="F4891" s="300">
        <f t="shared" si="102"/>
        <v>0.74375000000145519</v>
      </c>
      <c r="G4891" s="1" t="s">
        <v>613</v>
      </c>
      <c r="I4891" s="1" t="s">
        <v>614</v>
      </c>
      <c r="J4891" s="1" t="s">
        <v>615</v>
      </c>
      <c r="K4891" s="1" t="s">
        <v>958</v>
      </c>
      <c r="L4891" s="1" t="s">
        <v>655</v>
      </c>
      <c r="M4891" s="28" t="s">
        <v>656</v>
      </c>
      <c r="N4891" s="28" t="s">
        <v>1648</v>
      </c>
    </row>
    <row r="4892" spans="1:14">
      <c r="A4892" s="225" t="s">
        <v>933</v>
      </c>
      <c r="B4892" s="231" t="s">
        <v>934</v>
      </c>
      <c r="C4892" s="230">
        <v>45963.506249999999</v>
      </c>
      <c r="D4892" s="230">
        <v>45963.506249999999</v>
      </c>
      <c r="E4892" s="230">
        <v>45964.25</v>
      </c>
      <c r="F4892" s="300">
        <f t="shared" si="102"/>
        <v>0.74375000000145519</v>
      </c>
      <c r="G4892" s="1" t="s">
        <v>613</v>
      </c>
      <c r="I4892" s="1" t="s">
        <v>614</v>
      </c>
      <c r="J4892" s="1" t="s">
        <v>615</v>
      </c>
      <c r="K4892" s="1" t="s">
        <v>958</v>
      </c>
      <c r="L4892" s="1" t="s">
        <v>655</v>
      </c>
      <c r="M4892" s="28" t="s">
        <v>656</v>
      </c>
      <c r="N4892" s="28" t="s">
        <v>1648</v>
      </c>
    </row>
    <row r="4893" spans="1:14">
      <c r="A4893" s="1" t="s">
        <v>1102</v>
      </c>
      <c r="B4893" s="28" t="s">
        <v>1649</v>
      </c>
      <c r="C4893" s="230">
        <v>45963.506249999999</v>
      </c>
      <c r="D4893" s="230">
        <v>45963.506249999999</v>
      </c>
      <c r="E4893" s="230">
        <v>45964.25</v>
      </c>
      <c r="F4893" s="300">
        <f t="shared" si="102"/>
        <v>0.74375000000145519</v>
      </c>
      <c r="G4893" s="1" t="s">
        <v>613</v>
      </c>
      <c r="I4893" s="1" t="s">
        <v>614</v>
      </c>
      <c r="J4893" s="1" t="s">
        <v>615</v>
      </c>
      <c r="K4893" s="1" t="s">
        <v>958</v>
      </c>
      <c r="L4893" s="1" t="s">
        <v>655</v>
      </c>
      <c r="M4893" s="28" t="s">
        <v>656</v>
      </c>
      <c r="N4893" s="28" t="s">
        <v>1648</v>
      </c>
    </row>
    <row r="4894" spans="1:14">
      <c r="A4894" s="1" t="s">
        <v>1102</v>
      </c>
      <c r="B4894" s="28" t="s">
        <v>1650</v>
      </c>
      <c r="C4894" s="230">
        <v>45963.506249999999</v>
      </c>
      <c r="D4894" s="230">
        <v>45963.506249999999</v>
      </c>
      <c r="E4894" s="230">
        <v>45964.25</v>
      </c>
      <c r="F4894" s="300">
        <f t="shared" si="102"/>
        <v>0.74375000000145519</v>
      </c>
      <c r="G4894" s="1" t="s">
        <v>613</v>
      </c>
      <c r="I4894" s="1" t="s">
        <v>614</v>
      </c>
      <c r="J4894" s="1" t="s">
        <v>615</v>
      </c>
      <c r="K4894" s="1" t="s">
        <v>958</v>
      </c>
      <c r="L4894" s="1" t="s">
        <v>655</v>
      </c>
      <c r="M4894" s="28" t="s">
        <v>656</v>
      </c>
      <c r="N4894" s="28" t="s">
        <v>1648</v>
      </c>
    </row>
    <row r="4895" spans="1:14">
      <c r="A4895" s="225" t="s">
        <v>1102</v>
      </c>
      <c r="B4895" s="231" t="s">
        <v>1103</v>
      </c>
      <c r="C4895" s="230">
        <v>45963.506249999999</v>
      </c>
      <c r="D4895" s="230">
        <v>45963.506249999999</v>
      </c>
      <c r="E4895" s="230">
        <v>45964.25</v>
      </c>
      <c r="F4895" s="300">
        <f t="shared" si="102"/>
        <v>0.74375000000145519</v>
      </c>
      <c r="G4895" s="1" t="s">
        <v>613</v>
      </c>
      <c r="I4895" s="1" t="s">
        <v>614</v>
      </c>
      <c r="J4895" s="1" t="s">
        <v>615</v>
      </c>
      <c r="K4895" s="1" t="s">
        <v>958</v>
      </c>
      <c r="L4895" s="1" t="s">
        <v>655</v>
      </c>
      <c r="M4895" s="28" t="s">
        <v>656</v>
      </c>
      <c r="N4895" s="28" t="s">
        <v>1648</v>
      </c>
    </row>
    <row r="4896" spans="1:14">
      <c r="A4896" s="225" t="s">
        <v>1102</v>
      </c>
      <c r="B4896" s="231" t="s">
        <v>1298</v>
      </c>
      <c r="C4896" s="230">
        <v>45963.506249999999</v>
      </c>
      <c r="D4896" s="230">
        <v>45963.506249999999</v>
      </c>
      <c r="E4896" s="230">
        <v>45964.25</v>
      </c>
      <c r="F4896" s="300">
        <f t="shared" si="102"/>
        <v>0.74375000000145519</v>
      </c>
      <c r="G4896" s="1" t="s">
        <v>613</v>
      </c>
      <c r="I4896" s="1" t="s">
        <v>614</v>
      </c>
      <c r="J4896" s="1" t="s">
        <v>615</v>
      </c>
      <c r="K4896" s="1" t="s">
        <v>958</v>
      </c>
      <c r="L4896" s="1" t="s">
        <v>655</v>
      </c>
      <c r="M4896" s="28" t="s">
        <v>656</v>
      </c>
      <c r="N4896" s="28" t="s">
        <v>1648</v>
      </c>
    </row>
    <row r="4897" spans="1:14">
      <c r="A4897" s="1" t="s">
        <v>997</v>
      </c>
      <c r="B4897" s="1" t="s">
        <v>998</v>
      </c>
      <c r="C4897" s="230">
        <v>45963.531944444447</v>
      </c>
      <c r="D4897" s="230">
        <v>45963.531944444447</v>
      </c>
      <c r="E4897" s="230">
        <v>45963.645833333336</v>
      </c>
      <c r="F4897" s="300">
        <f t="shared" si="102"/>
        <v>0.11388888888905058</v>
      </c>
      <c r="G4897" s="1" t="s">
        <v>613</v>
      </c>
      <c r="I4897" s="1" t="s">
        <v>614</v>
      </c>
      <c r="J4897" s="1" t="s">
        <v>615</v>
      </c>
      <c r="K4897" s="1" t="s">
        <v>1597</v>
      </c>
      <c r="L4897" s="1" t="s">
        <v>655</v>
      </c>
      <c r="M4897" s="28" t="s">
        <v>656</v>
      </c>
      <c r="N4897" s="28" t="s">
        <v>1598</v>
      </c>
    </row>
    <row r="4898" spans="1:14">
      <c r="A4898" s="1" t="s">
        <v>997</v>
      </c>
      <c r="B4898" s="1" t="s">
        <v>999</v>
      </c>
      <c r="C4898" s="230">
        <v>45963.531944444447</v>
      </c>
      <c r="D4898" s="230">
        <v>45963.531944444447</v>
      </c>
      <c r="E4898" s="230">
        <v>45963.645833333336</v>
      </c>
      <c r="F4898" s="300">
        <f t="shared" si="102"/>
        <v>0.11388888888905058</v>
      </c>
      <c r="G4898" s="1" t="s">
        <v>613</v>
      </c>
      <c r="I4898" s="1" t="s">
        <v>614</v>
      </c>
      <c r="J4898" s="1" t="s">
        <v>615</v>
      </c>
      <c r="K4898" s="1" t="s">
        <v>1597</v>
      </c>
      <c r="L4898" s="1" t="s">
        <v>655</v>
      </c>
      <c r="M4898" s="28" t="s">
        <v>656</v>
      </c>
      <c r="N4898" s="28" t="s">
        <v>1598</v>
      </c>
    </row>
    <row r="4899" spans="1:14">
      <c r="A4899" s="1" t="s">
        <v>997</v>
      </c>
      <c r="B4899" s="1" t="s">
        <v>1000</v>
      </c>
      <c r="C4899" s="230">
        <v>45963.531944444447</v>
      </c>
      <c r="D4899" s="230">
        <v>45963.531944444447</v>
      </c>
      <c r="E4899" s="230">
        <v>45963.645833333336</v>
      </c>
      <c r="F4899" s="300">
        <f t="shared" si="102"/>
        <v>0.11388888888905058</v>
      </c>
      <c r="G4899" s="1" t="s">
        <v>613</v>
      </c>
      <c r="I4899" s="1" t="s">
        <v>614</v>
      </c>
      <c r="J4899" s="1" t="s">
        <v>615</v>
      </c>
      <c r="K4899" s="1" t="s">
        <v>1597</v>
      </c>
      <c r="L4899" s="1" t="s">
        <v>655</v>
      </c>
      <c r="M4899" s="28" t="s">
        <v>656</v>
      </c>
      <c r="N4899" s="28" t="s">
        <v>1598</v>
      </c>
    </row>
    <row r="4900" spans="1:14">
      <c r="A4900" s="1" t="s">
        <v>997</v>
      </c>
      <c r="B4900" s="1" t="s">
        <v>1001</v>
      </c>
      <c r="C4900" s="230">
        <v>45963.531944444447</v>
      </c>
      <c r="D4900" s="230">
        <v>45963.531944444447</v>
      </c>
      <c r="E4900" s="230">
        <v>45963.645833333336</v>
      </c>
      <c r="F4900" s="300">
        <f t="shared" si="102"/>
        <v>0.11388888888905058</v>
      </c>
      <c r="G4900" s="1" t="s">
        <v>613</v>
      </c>
      <c r="I4900" s="1" t="s">
        <v>614</v>
      </c>
      <c r="J4900" s="1" t="s">
        <v>615</v>
      </c>
      <c r="K4900" s="1" t="s">
        <v>1597</v>
      </c>
      <c r="L4900" s="1" t="s">
        <v>655</v>
      </c>
      <c r="M4900" s="28" t="s">
        <v>656</v>
      </c>
      <c r="N4900" s="28" t="s">
        <v>1598</v>
      </c>
    </row>
    <row r="4901" spans="1:14">
      <c r="A4901" s="225" t="s">
        <v>978</v>
      </c>
      <c r="B4901" s="123" t="s">
        <v>979</v>
      </c>
      <c r="C4901" s="230">
        <v>45963.531944444447</v>
      </c>
      <c r="D4901" s="230">
        <v>45963.531944444447</v>
      </c>
      <c r="E4901" s="230">
        <v>45963.645833333336</v>
      </c>
      <c r="F4901" s="300">
        <f t="shared" si="102"/>
        <v>0.11388888888905058</v>
      </c>
      <c r="G4901" s="1" t="s">
        <v>613</v>
      </c>
      <c r="I4901" s="1" t="s">
        <v>614</v>
      </c>
      <c r="J4901" s="1" t="s">
        <v>615</v>
      </c>
      <c r="K4901" s="1" t="s">
        <v>1597</v>
      </c>
      <c r="L4901" s="1" t="s">
        <v>655</v>
      </c>
      <c r="M4901" s="28" t="s">
        <v>656</v>
      </c>
      <c r="N4901" s="28" t="s">
        <v>1598</v>
      </c>
    </row>
    <row r="4902" spans="1:14">
      <c r="A4902" s="225" t="s">
        <v>978</v>
      </c>
      <c r="B4902" s="123" t="s">
        <v>981</v>
      </c>
      <c r="C4902" s="230">
        <v>45963.531944444447</v>
      </c>
      <c r="D4902" s="230">
        <v>45963.531944444447</v>
      </c>
      <c r="E4902" s="230">
        <v>45963.645833333336</v>
      </c>
      <c r="F4902" s="300">
        <f t="shared" si="102"/>
        <v>0.11388888888905058</v>
      </c>
      <c r="G4902" s="1" t="s">
        <v>613</v>
      </c>
      <c r="I4902" s="1" t="s">
        <v>614</v>
      </c>
      <c r="J4902" s="1" t="s">
        <v>615</v>
      </c>
      <c r="K4902" s="1" t="s">
        <v>1597</v>
      </c>
      <c r="L4902" s="1" t="s">
        <v>655</v>
      </c>
      <c r="M4902" s="28" t="s">
        <v>656</v>
      </c>
      <c r="N4902" s="28" t="s">
        <v>1598</v>
      </c>
    </row>
    <row r="4903" spans="1:14">
      <c r="A4903" s="225" t="s">
        <v>978</v>
      </c>
      <c r="B4903" s="123" t="s">
        <v>982</v>
      </c>
      <c r="C4903" s="230">
        <v>45963.531944444447</v>
      </c>
      <c r="D4903" s="230">
        <v>45963.531944444447</v>
      </c>
      <c r="E4903" s="230">
        <v>45963.645833333336</v>
      </c>
      <c r="F4903" s="300">
        <f t="shared" si="102"/>
        <v>0.11388888888905058</v>
      </c>
      <c r="G4903" s="1" t="s">
        <v>613</v>
      </c>
      <c r="I4903" s="1" t="s">
        <v>614</v>
      </c>
      <c r="J4903" s="1" t="s">
        <v>615</v>
      </c>
      <c r="K4903" s="1" t="s">
        <v>1597</v>
      </c>
      <c r="L4903" s="1" t="s">
        <v>655</v>
      </c>
      <c r="M4903" s="28" t="s">
        <v>656</v>
      </c>
      <c r="N4903" s="28" t="s">
        <v>1598</v>
      </c>
    </row>
    <row r="4904" spans="1:14">
      <c r="A4904" s="225" t="s">
        <v>978</v>
      </c>
      <c r="B4904" s="123" t="s">
        <v>983</v>
      </c>
      <c r="C4904" s="230">
        <v>45963.531944444447</v>
      </c>
      <c r="D4904" s="230">
        <v>45963.531944444447</v>
      </c>
      <c r="E4904" s="230">
        <v>45963.645833333336</v>
      </c>
      <c r="F4904" s="300">
        <f t="shared" si="102"/>
        <v>0.11388888888905058</v>
      </c>
      <c r="G4904" s="1" t="s">
        <v>613</v>
      </c>
      <c r="I4904" s="1" t="s">
        <v>614</v>
      </c>
      <c r="J4904" s="1" t="s">
        <v>615</v>
      </c>
      <c r="K4904" s="1" t="s">
        <v>1597</v>
      </c>
      <c r="L4904" s="1" t="s">
        <v>655</v>
      </c>
      <c r="M4904" s="28" t="s">
        <v>656</v>
      </c>
      <c r="N4904" s="28" t="s">
        <v>1598</v>
      </c>
    </row>
    <row r="4905" spans="1:14">
      <c r="A4905" s="225" t="s">
        <v>978</v>
      </c>
      <c r="B4905" s="123" t="s">
        <v>984</v>
      </c>
      <c r="C4905" s="230">
        <v>45963.531944444447</v>
      </c>
      <c r="D4905" s="230">
        <v>45963.531944444447</v>
      </c>
      <c r="E4905" s="230">
        <v>45963.645833333336</v>
      </c>
      <c r="F4905" s="300">
        <f t="shared" si="102"/>
        <v>0.11388888888905058</v>
      </c>
      <c r="G4905" s="1" t="s">
        <v>613</v>
      </c>
      <c r="I4905" s="1" t="s">
        <v>614</v>
      </c>
      <c r="J4905" s="1" t="s">
        <v>615</v>
      </c>
      <c r="K4905" s="1" t="s">
        <v>1597</v>
      </c>
      <c r="L4905" s="1" t="s">
        <v>655</v>
      </c>
      <c r="M4905" s="28" t="s">
        <v>656</v>
      </c>
      <c r="N4905" s="28" t="s">
        <v>1598</v>
      </c>
    </row>
    <row r="4906" spans="1:14">
      <c r="A4906" s="225" t="s">
        <v>978</v>
      </c>
      <c r="B4906" s="123" t="s">
        <v>985</v>
      </c>
      <c r="C4906" s="230">
        <v>45963.531944444447</v>
      </c>
      <c r="D4906" s="230">
        <v>45963.531944444447</v>
      </c>
      <c r="E4906" s="230">
        <v>45963.645833333336</v>
      </c>
      <c r="F4906" s="300">
        <f t="shared" si="102"/>
        <v>0.11388888888905058</v>
      </c>
      <c r="G4906" s="1" t="s">
        <v>613</v>
      </c>
      <c r="I4906" s="1" t="s">
        <v>614</v>
      </c>
      <c r="J4906" s="1" t="s">
        <v>615</v>
      </c>
      <c r="K4906" s="1" t="s">
        <v>1597</v>
      </c>
      <c r="L4906" s="1" t="s">
        <v>655</v>
      </c>
      <c r="M4906" s="28" t="s">
        <v>656</v>
      </c>
      <c r="N4906" s="28" t="s">
        <v>1598</v>
      </c>
    </row>
    <row r="4907" spans="1:14">
      <c r="A4907" s="225" t="s">
        <v>978</v>
      </c>
      <c r="B4907" s="123" t="s">
        <v>986</v>
      </c>
      <c r="C4907" s="230">
        <v>45963.531944444447</v>
      </c>
      <c r="D4907" s="230">
        <v>45963.531944444447</v>
      </c>
      <c r="E4907" s="230">
        <v>45963.645833333336</v>
      </c>
      <c r="F4907" s="300">
        <f t="shared" si="102"/>
        <v>0.11388888888905058</v>
      </c>
      <c r="G4907" s="1" t="s">
        <v>613</v>
      </c>
      <c r="I4907" s="1" t="s">
        <v>614</v>
      </c>
      <c r="J4907" s="1" t="s">
        <v>615</v>
      </c>
      <c r="K4907" s="1" t="s">
        <v>1597</v>
      </c>
      <c r="L4907" s="1" t="s">
        <v>655</v>
      </c>
      <c r="M4907" s="28" t="s">
        <v>656</v>
      </c>
      <c r="N4907" s="28" t="s">
        <v>1598</v>
      </c>
    </row>
    <row r="4908" spans="1:14">
      <c r="A4908" s="225" t="s">
        <v>978</v>
      </c>
      <c r="B4908" s="123" t="s">
        <v>987</v>
      </c>
      <c r="C4908" s="230">
        <v>45963.531944444447</v>
      </c>
      <c r="D4908" s="230">
        <v>45963.531944444447</v>
      </c>
      <c r="E4908" s="230">
        <v>45963.645833333336</v>
      </c>
      <c r="F4908" s="300">
        <f t="shared" si="102"/>
        <v>0.11388888888905058</v>
      </c>
      <c r="G4908" s="1" t="s">
        <v>613</v>
      </c>
      <c r="I4908" s="1" t="s">
        <v>614</v>
      </c>
      <c r="J4908" s="1" t="s">
        <v>615</v>
      </c>
      <c r="K4908" s="1" t="s">
        <v>1597</v>
      </c>
      <c r="L4908" s="1" t="s">
        <v>655</v>
      </c>
      <c r="M4908" s="28" t="s">
        <v>656</v>
      </c>
      <c r="N4908" s="28" t="s">
        <v>1598</v>
      </c>
    </row>
    <row r="4909" spans="1:14">
      <c r="A4909" s="225" t="s">
        <v>978</v>
      </c>
      <c r="B4909" s="123" t="s">
        <v>988</v>
      </c>
      <c r="C4909" s="230">
        <v>45963.531944444447</v>
      </c>
      <c r="D4909" s="230">
        <v>45963.531944444447</v>
      </c>
      <c r="E4909" s="230">
        <v>45963.645833333336</v>
      </c>
      <c r="F4909" s="300">
        <f t="shared" si="102"/>
        <v>0.11388888888905058</v>
      </c>
      <c r="G4909" s="1" t="s">
        <v>613</v>
      </c>
      <c r="I4909" s="1" t="s">
        <v>614</v>
      </c>
      <c r="J4909" s="1" t="s">
        <v>615</v>
      </c>
      <c r="K4909" s="1" t="s">
        <v>1597</v>
      </c>
      <c r="L4909" s="1" t="s">
        <v>655</v>
      </c>
      <c r="M4909" s="28" t="s">
        <v>656</v>
      </c>
      <c r="N4909" s="28" t="s">
        <v>1598</v>
      </c>
    </row>
    <row r="4910" spans="1:14">
      <c r="A4910" s="225" t="s">
        <v>978</v>
      </c>
      <c r="B4910" s="123" t="s">
        <v>989</v>
      </c>
      <c r="C4910" s="230">
        <v>45963.531944444447</v>
      </c>
      <c r="D4910" s="230">
        <v>45963.531944444447</v>
      </c>
      <c r="E4910" s="230">
        <v>45963.645833333336</v>
      </c>
      <c r="F4910" s="300">
        <f t="shared" si="102"/>
        <v>0.11388888888905058</v>
      </c>
      <c r="G4910" s="1" t="s">
        <v>613</v>
      </c>
      <c r="I4910" s="1" t="s">
        <v>614</v>
      </c>
      <c r="J4910" s="1" t="s">
        <v>615</v>
      </c>
      <c r="K4910" s="1" t="s">
        <v>1597</v>
      </c>
      <c r="L4910" s="1" t="s">
        <v>655</v>
      </c>
      <c r="M4910" s="28" t="s">
        <v>656</v>
      </c>
      <c r="N4910" s="28" t="s">
        <v>1598</v>
      </c>
    </row>
    <row r="4911" spans="1:14">
      <c r="A4911" s="225" t="s">
        <v>978</v>
      </c>
      <c r="B4911" s="123" t="s">
        <v>990</v>
      </c>
      <c r="C4911" s="230">
        <v>45963.531944444447</v>
      </c>
      <c r="D4911" s="230">
        <v>45963.531944444447</v>
      </c>
      <c r="E4911" s="230">
        <v>45963.645833333336</v>
      </c>
      <c r="F4911" s="300">
        <f t="shared" si="102"/>
        <v>0.11388888888905058</v>
      </c>
      <c r="G4911" s="1" t="s">
        <v>613</v>
      </c>
      <c r="I4911" s="1" t="s">
        <v>614</v>
      </c>
      <c r="J4911" s="1" t="s">
        <v>615</v>
      </c>
      <c r="K4911" s="1" t="s">
        <v>1597</v>
      </c>
      <c r="L4911" s="1" t="s">
        <v>655</v>
      </c>
      <c r="M4911" s="28" t="s">
        <v>656</v>
      </c>
      <c r="N4911" s="28" t="s">
        <v>1598</v>
      </c>
    </row>
    <row r="4912" spans="1:14">
      <c r="A4912" s="225" t="s">
        <v>978</v>
      </c>
      <c r="B4912" s="123" t="s">
        <v>991</v>
      </c>
      <c r="C4912" s="230">
        <v>45963.531944444447</v>
      </c>
      <c r="D4912" s="230">
        <v>45963.531944444447</v>
      </c>
      <c r="E4912" s="230">
        <v>45963.645833333336</v>
      </c>
      <c r="F4912" s="300">
        <f t="shared" si="102"/>
        <v>0.11388888888905058</v>
      </c>
      <c r="G4912" s="1" t="s">
        <v>613</v>
      </c>
      <c r="I4912" s="1" t="s">
        <v>614</v>
      </c>
      <c r="J4912" s="1" t="s">
        <v>615</v>
      </c>
      <c r="K4912" s="1" t="s">
        <v>1597</v>
      </c>
      <c r="L4912" s="1" t="s">
        <v>655</v>
      </c>
      <c r="M4912" s="28" t="s">
        <v>656</v>
      </c>
      <c r="N4912" s="28" t="s">
        <v>1598</v>
      </c>
    </row>
    <row r="4913" spans="1:14">
      <c r="A4913" s="225" t="s">
        <v>978</v>
      </c>
      <c r="B4913" s="123" t="s">
        <v>992</v>
      </c>
      <c r="C4913" s="230">
        <v>45963.531944444447</v>
      </c>
      <c r="D4913" s="230">
        <v>45963.531944444447</v>
      </c>
      <c r="E4913" s="230">
        <v>45963.645833333336</v>
      </c>
      <c r="F4913" s="300">
        <f t="shared" si="102"/>
        <v>0.11388888888905058</v>
      </c>
      <c r="G4913" s="1" t="s">
        <v>613</v>
      </c>
      <c r="I4913" s="1" t="s">
        <v>614</v>
      </c>
      <c r="J4913" s="1" t="s">
        <v>615</v>
      </c>
      <c r="K4913" s="1" t="s">
        <v>1597</v>
      </c>
      <c r="L4913" s="1" t="s">
        <v>655</v>
      </c>
      <c r="M4913" s="28" t="s">
        <v>656</v>
      </c>
      <c r="N4913" s="28" t="s">
        <v>1598</v>
      </c>
    </row>
    <row r="4914" spans="1:14">
      <c r="A4914" s="225" t="s">
        <v>978</v>
      </c>
      <c r="B4914" s="123" t="s">
        <v>993</v>
      </c>
      <c r="C4914" s="230">
        <v>45963.531944444447</v>
      </c>
      <c r="D4914" s="230">
        <v>45963.531944444447</v>
      </c>
      <c r="E4914" s="230">
        <v>45963.645833333336</v>
      </c>
      <c r="F4914" s="300">
        <f t="shared" si="102"/>
        <v>0.11388888888905058</v>
      </c>
      <c r="G4914" s="1" t="s">
        <v>613</v>
      </c>
      <c r="I4914" s="1" t="s">
        <v>614</v>
      </c>
      <c r="J4914" s="1" t="s">
        <v>615</v>
      </c>
      <c r="K4914" s="1" t="s">
        <v>1597</v>
      </c>
      <c r="L4914" s="1" t="s">
        <v>655</v>
      </c>
      <c r="M4914" s="28" t="s">
        <v>656</v>
      </c>
      <c r="N4914" s="28" t="s">
        <v>1598</v>
      </c>
    </row>
    <row r="4915" spans="1:14">
      <c r="A4915" s="225" t="s">
        <v>978</v>
      </c>
      <c r="B4915" s="123" t="s">
        <v>994</v>
      </c>
      <c r="C4915" s="230">
        <v>45963.531944444447</v>
      </c>
      <c r="D4915" s="230">
        <v>45963.531944444447</v>
      </c>
      <c r="E4915" s="230">
        <v>45963.645833333336</v>
      </c>
      <c r="F4915" s="300">
        <f t="shared" si="102"/>
        <v>0.11388888888905058</v>
      </c>
      <c r="G4915" s="1" t="s">
        <v>613</v>
      </c>
      <c r="I4915" s="1" t="s">
        <v>614</v>
      </c>
      <c r="J4915" s="1" t="s">
        <v>615</v>
      </c>
      <c r="K4915" s="1" t="s">
        <v>1597</v>
      </c>
      <c r="L4915" s="1" t="s">
        <v>655</v>
      </c>
      <c r="M4915" s="28" t="s">
        <v>656</v>
      </c>
      <c r="N4915" s="28" t="s">
        <v>1598</v>
      </c>
    </row>
    <row r="4916" spans="1:14">
      <c r="A4916" s="225" t="s">
        <v>978</v>
      </c>
      <c r="B4916" s="123" t="s">
        <v>995</v>
      </c>
      <c r="C4916" s="230">
        <v>45963.531944444447</v>
      </c>
      <c r="D4916" s="230">
        <v>45963.531944444447</v>
      </c>
      <c r="E4916" s="230">
        <v>45963.645833333336</v>
      </c>
      <c r="F4916" s="300">
        <f t="shared" si="102"/>
        <v>0.11388888888905058</v>
      </c>
      <c r="G4916" s="1" t="s">
        <v>613</v>
      </c>
      <c r="I4916" s="1" t="s">
        <v>614</v>
      </c>
      <c r="J4916" s="1" t="s">
        <v>615</v>
      </c>
      <c r="K4916" s="1" t="s">
        <v>1597</v>
      </c>
      <c r="L4916" s="1" t="s">
        <v>655</v>
      </c>
      <c r="M4916" s="28" t="s">
        <v>656</v>
      </c>
      <c r="N4916" s="28" t="s">
        <v>1598</v>
      </c>
    </row>
    <row r="4917" spans="1:14">
      <c r="A4917" s="225" t="s">
        <v>978</v>
      </c>
      <c r="B4917" s="123" t="s">
        <v>996</v>
      </c>
      <c r="C4917" s="230">
        <v>45963.531944444447</v>
      </c>
      <c r="D4917" s="230">
        <v>45963.531944444447</v>
      </c>
      <c r="E4917" s="230">
        <v>45963.645833333336</v>
      </c>
      <c r="F4917" s="300">
        <f t="shared" si="102"/>
        <v>0.11388888888905058</v>
      </c>
      <c r="G4917" s="1" t="s">
        <v>613</v>
      </c>
      <c r="I4917" s="1" t="s">
        <v>614</v>
      </c>
      <c r="J4917" s="1" t="s">
        <v>615</v>
      </c>
      <c r="K4917" s="1" t="s">
        <v>1597</v>
      </c>
      <c r="L4917" s="1" t="s">
        <v>655</v>
      </c>
      <c r="M4917" s="28" t="s">
        <v>656</v>
      </c>
      <c r="N4917" s="28" t="s">
        <v>1598</v>
      </c>
    </row>
    <row r="4918" spans="1:14">
      <c r="A4918" s="1" t="s">
        <v>871</v>
      </c>
      <c r="B4918" s="1" t="s">
        <v>872</v>
      </c>
      <c r="C4918" s="230">
        <v>45964.229166666664</v>
      </c>
      <c r="D4918" s="230">
        <v>45964.229166666664</v>
      </c>
      <c r="E4918" s="230">
        <v>45965.625</v>
      </c>
      <c r="F4918" s="300">
        <f t="shared" si="102"/>
        <v>1.3958333333357587</v>
      </c>
      <c r="G4918" s="1" t="s">
        <v>613</v>
      </c>
      <c r="I4918" s="1" t="s">
        <v>614</v>
      </c>
      <c r="J4918" s="1" t="s">
        <v>615</v>
      </c>
      <c r="K4918" s="1" t="s">
        <v>1664</v>
      </c>
      <c r="L4918" s="1" t="s">
        <v>655</v>
      </c>
      <c r="M4918" s="28" t="s">
        <v>656</v>
      </c>
      <c r="N4918" s="28" t="s">
        <v>1665</v>
      </c>
    </row>
    <row r="4919" spans="1:14">
      <c r="A4919" s="1" t="s">
        <v>871</v>
      </c>
      <c r="B4919" s="1" t="s">
        <v>874</v>
      </c>
      <c r="C4919" s="230">
        <v>45964.229166666664</v>
      </c>
      <c r="D4919" s="230">
        <v>45964.229166666664</v>
      </c>
      <c r="E4919" s="230">
        <v>45965.625</v>
      </c>
      <c r="F4919" s="300">
        <f t="shared" ref="F4919:F4983" si="103">E4919-D4919</f>
        <v>1.3958333333357587</v>
      </c>
      <c r="G4919" s="1" t="s">
        <v>613</v>
      </c>
      <c r="I4919" s="1" t="s">
        <v>614</v>
      </c>
      <c r="J4919" s="1" t="s">
        <v>615</v>
      </c>
      <c r="K4919" s="1" t="s">
        <v>1664</v>
      </c>
      <c r="L4919" s="1" t="s">
        <v>655</v>
      </c>
      <c r="M4919" s="28" t="s">
        <v>656</v>
      </c>
      <c r="N4919" s="28" t="s">
        <v>1665</v>
      </c>
    </row>
    <row r="4920" spans="1:14">
      <c r="A4920" s="1" t="s">
        <v>871</v>
      </c>
      <c r="B4920" s="1" t="s">
        <v>875</v>
      </c>
      <c r="C4920" s="230">
        <v>45964.229166666664</v>
      </c>
      <c r="D4920" s="230">
        <v>45964.229166666664</v>
      </c>
      <c r="E4920" s="230">
        <v>45965.625</v>
      </c>
      <c r="F4920" s="300">
        <f t="shared" si="103"/>
        <v>1.3958333333357587</v>
      </c>
      <c r="G4920" s="1" t="s">
        <v>613</v>
      </c>
      <c r="I4920" s="1" t="s">
        <v>614</v>
      </c>
      <c r="J4920" s="1" t="s">
        <v>615</v>
      </c>
      <c r="K4920" s="1" t="s">
        <v>1664</v>
      </c>
      <c r="L4920" s="1" t="s">
        <v>655</v>
      </c>
      <c r="M4920" s="28" t="s">
        <v>656</v>
      </c>
      <c r="N4920" s="28" t="s">
        <v>1665</v>
      </c>
    </row>
    <row r="4921" spans="1:14">
      <c r="A4921" s="1" t="s">
        <v>871</v>
      </c>
      <c r="B4921" s="1" t="s">
        <v>876</v>
      </c>
      <c r="C4921" s="230">
        <v>45964.229166666664</v>
      </c>
      <c r="D4921" s="230">
        <v>45964.229166666664</v>
      </c>
      <c r="E4921" s="230">
        <v>45965.625</v>
      </c>
      <c r="F4921" s="300">
        <f t="shared" si="103"/>
        <v>1.3958333333357587</v>
      </c>
      <c r="G4921" s="1" t="s">
        <v>613</v>
      </c>
      <c r="I4921" s="1" t="s">
        <v>614</v>
      </c>
      <c r="J4921" s="1" t="s">
        <v>615</v>
      </c>
      <c r="K4921" s="1" t="s">
        <v>1664</v>
      </c>
      <c r="L4921" s="1" t="s">
        <v>655</v>
      </c>
      <c r="M4921" s="28" t="s">
        <v>656</v>
      </c>
      <c r="N4921" s="28" t="s">
        <v>1665</v>
      </c>
    </row>
    <row r="4922" spans="1:14">
      <c r="A4922" s="1" t="s">
        <v>871</v>
      </c>
      <c r="B4922" s="1" t="s">
        <v>877</v>
      </c>
      <c r="C4922" s="230">
        <v>45964.229166666664</v>
      </c>
      <c r="D4922" s="230">
        <v>45964.229166666664</v>
      </c>
      <c r="E4922" s="230">
        <v>45965.625</v>
      </c>
      <c r="F4922" s="300">
        <f t="shared" si="103"/>
        <v>1.3958333333357587</v>
      </c>
      <c r="G4922" s="1" t="s">
        <v>613</v>
      </c>
      <c r="I4922" s="1" t="s">
        <v>614</v>
      </c>
      <c r="J4922" s="1" t="s">
        <v>615</v>
      </c>
      <c r="K4922" s="1" t="s">
        <v>1664</v>
      </c>
      <c r="L4922" s="1" t="s">
        <v>655</v>
      </c>
      <c r="M4922" s="28" t="s">
        <v>656</v>
      </c>
      <c r="N4922" s="28" t="s">
        <v>1665</v>
      </c>
    </row>
    <row r="4923" spans="1:14">
      <c r="A4923" s="1" t="s">
        <v>871</v>
      </c>
      <c r="B4923" s="1" t="s">
        <v>878</v>
      </c>
      <c r="C4923" s="230">
        <v>45964.229166666664</v>
      </c>
      <c r="D4923" s="230">
        <v>45964.229166666664</v>
      </c>
      <c r="E4923" s="230">
        <v>45965.625</v>
      </c>
      <c r="F4923" s="300">
        <f t="shared" si="103"/>
        <v>1.3958333333357587</v>
      </c>
      <c r="G4923" s="1" t="s">
        <v>613</v>
      </c>
      <c r="I4923" s="1" t="s">
        <v>614</v>
      </c>
      <c r="J4923" s="1" t="s">
        <v>615</v>
      </c>
      <c r="K4923" s="1" t="s">
        <v>1664</v>
      </c>
      <c r="L4923" s="1" t="s">
        <v>655</v>
      </c>
      <c r="M4923" s="28" t="s">
        <v>656</v>
      </c>
      <c r="N4923" s="28" t="s">
        <v>1665</v>
      </c>
    </row>
    <row r="4924" spans="1:14">
      <c r="A4924" s="1" t="s">
        <v>871</v>
      </c>
      <c r="B4924" s="1" t="s">
        <v>879</v>
      </c>
      <c r="C4924" s="230">
        <v>45964.229166666664</v>
      </c>
      <c r="D4924" s="230">
        <v>45964.229166666664</v>
      </c>
      <c r="E4924" s="230">
        <v>45965.625</v>
      </c>
      <c r="F4924" s="300">
        <f t="shared" si="103"/>
        <v>1.3958333333357587</v>
      </c>
      <c r="G4924" s="1" t="s">
        <v>613</v>
      </c>
      <c r="I4924" s="1" t="s">
        <v>614</v>
      </c>
      <c r="J4924" s="1" t="s">
        <v>615</v>
      </c>
      <c r="K4924" s="1" t="s">
        <v>1664</v>
      </c>
      <c r="L4924" s="1" t="s">
        <v>655</v>
      </c>
      <c r="M4924" s="28" t="s">
        <v>656</v>
      </c>
      <c r="N4924" s="28" t="s">
        <v>1665</v>
      </c>
    </row>
    <row r="4925" spans="1:14">
      <c r="A4925" s="1" t="s">
        <v>871</v>
      </c>
      <c r="B4925" s="1" t="s">
        <v>880</v>
      </c>
      <c r="C4925" s="230">
        <v>45964.229166666664</v>
      </c>
      <c r="D4925" s="230">
        <v>45964.229166666664</v>
      </c>
      <c r="E4925" s="230">
        <v>45965.625</v>
      </c>
      <c r="F4925" s="300">
        <f t="shared" si="103"/>
        <v>1.3958333333357587</v>
      </c>
      <c r="G4925" s="1" t="s">
        <v>613</v>
      </c>
      <c r="I4925" s="1" t="s">
        <v>614</v>
      </c>
      <c r="J4925" s="1" t="s">
        <v>615</v>
      </c>
      <c r="K4925" s="1" t="s">
        <v>1664</v>
      </c>
      <c r="L4925" s="1" t="s">
        <v>655</v>
      </c>
      <c r="M4925" s="28" t="s">
        <v>656</v>
      </c>
      <c r="N4925" s="28" t="s">
        <v>1665</v>
      </c>
    </row>
    <row r="4926" spans="1:14">
      <c r="A4926" s="1" t="s">
        <v>871</v>
      </c>
      <c r="B4926" s="1" t="s">
        <v>881</v>
      </c>
      <c r="C4926" s="230">
        <v>45964.229166666664</v>
      </c>
      <c r="D4926" s="230">
        <v>45964.229166666664</v>
      </c>
      <c r="E4926" s="230">
        <v>45965.625</v>
      </c>
      <c r="F4926" s="300">
        <f t="shared" si="103"/>
        <v>1.3958333333357587</v>
      </c>
      <c r="G4926" s="1" t="s">
        <v>613</v>
      </c>
      <c r="I4926" s="1" t="s">
        <v>614</v>
      </c>
      <c r="J4926" s="1" t="s">
        <v>615</v>
      </c>
      <c r="K4926" s="1" t="s">
        <v>1664</v>
      </c>
      <c r="L4926" s="1" t="s">
        <v>655</v>
      </c>
      <c r="M4926" s="28" t="s">
        <v>656</v>
      </c>
      <c r="N4926" s="28" t="s">
        <v>1665</v>
      </c>
    </row>
    <row r="4927" spans="1:14">
      <c r="A4927" s="1" t="s">
        <v>871</v>
      </c>
      <c r="B4927" s="1" t="s">
        <v>882</v>
      </c>
      <c r="C4927" s="230">
        <v>45964.229166666664</v>
      </c>
      <c r="D4927" s="230">
        <v>45964.229166666664</v>
      </c>
      <c r="E4927" s="230">
        <v>45965.625</v>
      </c>
      <c r="F4927" s="300">
        <f t="shared" si="103"/>
        <v>1.3958333333357587</v>
      </c>
      <c r="G4927" s="1" t="s">
        <v>613</v>
      </c>
      <c r="I4927" s="1" t="s">
        <v>614</v>
      </c>
      <c r="J4927" s="1" t="s">
        <v>615</v>
      </c>
      <c r="K4927" s="1" t="s">
        <v>1664</v>
      </c>
      <c r="L4927" s="1" t="s">
        <v>655</v>
      </c>
      <c r="M4927" s="28" t="s">
        <v>656</v>
      </c>
      <c r="N4927" s="28" t="s">
        <v>1665</v>
      </c>
    </row>
    <row r="4928" spans="1:14">
      <c r="A4928" s="1" t="s">
        <v>871</v>
      </c>
      <c r="B4928" s="1" t="s">
        <v>883</v>
      </c>
      <c r="C4928" s="230">
        <v>45964.229166666664</v>
      </c>
      <c r="D4928" s="230">
        <v>45964.229166666664</v>
      </c>
      <c r="E4928" s="230">
        <v>45965.625</v>
      </c>
      <c r="F4928" s="300">
        <f t="shared" si="103"/>
        <v>1.3958333333357587</v>
      </c>
      <c r="G4928" s="1" t="s">
        <v>613</v>
      </c>
      <c r="I4928" s="1" t="s">
        <v>614</v>
      </c>
      <c r="J4928" s="1" t="s">
        <v>615</v>
      </c>
      <c r="K4928" s="1" t="s">
        <v>1664</v>
      </c>
      <c r="L4928" s="1" t="s">
        <v>655</v>
      </c>
      <c r="M4928" s="28" t="s">
        <v>656</v>
      </c>
      <c r="N4928" s="28" t="s">
        <v>1665</v>
      </c>
    </row>
    <row r="4929" spans="1:14">
      <c r="A4929" s="1" t="s">
        <v>871</v>
      </c>
      <c r="B4929" s="1" t="s">
        <v>884</v>
      </c>
      <c r="C4929" s="230">
        <v>45964.229166666664</v>
      </c>
      <c r="D4929" s="230">
        <v>45964.229166666664</v>
      </c>
      <c r="E4929" s="230">
        <v>45965.625</v>
      </c>
      <c r="F4929" s="300">
        <f t="shared" si="103"/>
        <v>1.3958333333357587</v>
      </c>
      <c r="G4929" s="1" t="s">
        <v>613</v>
      </c>
      <c r="I4929" s="1" t="s">
        <v>614</v>
      </c>
      <c r="J4929" s="1" t="s">
        <v>615</v>
      </c>
      <c r="K4929" s="1" t="s">
        <v>1664</v>
      </c>
      <c r="L4929" s="1" t="s">
        <v>655</v>
      </c>
      <c r="M4929" s="28" t="s">
        <v>656</v>
      </c>
      <c r="N4929" s="28" t="s">
        <v>1665</v>
      </c>
    </row>
    <row r="4930" spans="1:14">
      <c r="A4930" s="1" t="s">
        <v>871</v>
      </c>
      <c r="B4930" s="1" t="s">
        <v>885</v>
      </c>
      <c r="C4930" s="230">
        <v>45964.229166666664</v>
      </c>
      <c r="D4930" s="230">
        <v>45964.229166666664</v>
      </c>
      <c r="E4930" s="230">
        <v>45965.625</v>
      </c>
      <c r="F4930" s="300">
        <f t="shared" si="103"/>
        <v>1.3958333333357587</v>
      </c>
      <c r="G4930" s="1" t="s">
        <v>613</v>
      </c>
      <c r="I4930" s="1" t="s">
        <v>614</v>
      </c>
      <c r="J4930" s="1" t="s">
        <v>615</v>
      </c>
      <c r="K4930" s="1" t="s">
        <v>1664</v>
      </c>
      <c r="L4930" s="1" t="s">
        <v>655</v>
      </c>
      <c r="M4930" s="28" t="s">
        <v>656</v>
      </c>
      <c r="N4930" s="28" t="s">
        <v>1665</v>
      </c>
    </row>
    <row r="4931" spans="1:14">
      <c r="A4931" s="1" t="s">
        <v>871</v>
      </c>
      <c r="B4931" s="1" t="s">
        <v>886</v>
      </c>
      <c r="C4931" s="230">
        <v>45964.229166666664</v>
      </c>
      <c r="D4931" s="230">
        <v>45964.229166666664</v>
      </c>
      <c r="E4931" s="230">
        <v>45965.625</v>
      </c>
      <c r="F4931" s="300">
        <f t="shared" si="103"/>
        <v>1.3958333333357587</v>
      </c>
      <c r="G4931" s="1" t="s">
        <v>613</v>
      </c>
      <c r="I4931" s="1" t="s">
        <v>614</v>
      </c>
      <c r="J4931" s="1" t="s">
        <v>615</v>
      </c>
      <c r="K4931" s="1" t="s">
        <v>1664</v>
      </c>
      <c r="L4931" s="1" t="s">
        <v>655</v>
      </c>
      <c r="M4931" s="28" t="s">
        <v>656</v>
      </c>
      <c r="N4931" s="28" t="s">
        <v>1665</v>
      </c>
    </row>
    <row r="4932" spans="1:14">
      <c r="A4932" s="1" t="s">
        <v>871</v>
      </c>
      <c r="B4932" s="1" t="s">
        <v>887</v>
      </c>
      <c r="C4932" s="230">
        <v>45964.229166666664</v>
      </c>
      <c r="D4932" s="230">
        <v>45964.229166666664</v>
      </c>
      <c r="E4932" s="230">
        <v>45965.625</v>
      </c>
      <c r="F4932" s="300">
        <f t="shared" si="103"/>
        <v>1.3958333333357587</v>
      </c>
      <c r="G4932" s="1" t="s">
        <v>613</v>
      </c>
      <c r="I4932" s="1" t="s">
        <v>614</v>
      </c>
      <c r="J4932" s="1" t="s">
        <v>615</v>
      </c>
      <c r="K4932" s="1" t="s">
        <v>1664</v>
      </c>
      <c r="L4932" s="1" t="s">
        <v>655</v>
      </c>
      <c r="M4932" s="28" t="s">
        <v>656</v>
      </c>
      <c r="N4932" s="28" t="s">
        <v>1665</v>
      </c>
    </row>
    <row r="4933" spans="1:14">
      <c r="A4933" s="1" t="s">
        <v>871</v>
      </c>
      <c r="B4933" s="1" t="s">
        <v>888</v>
      </c>
      <c r="C4933" s="230">
        <v>45964.229166666664</v>
      </c>
      <c r="D4933" s="230">
        <v>45964.229166666664</v>
      </c>
      <c r="E4933" s="230">
        <v>45965.625</v>
      </c>
      <c r="F4933" s="300">
        <f t="shared" si="103"/>
        <v>1.3958333333357587</v>
      </c>
      <c r="G4933" s="1" t="s">
        <v>613</v>
      </c>
      <c r="I4933" s="1" t="s">
        <v>614</v>
      </c>
      <c r="J4933" s="1" t="s">
        <v>615</v>
      </c>
      <c r="K4933" s="1" t="s">
        <v>1664</v>
      </c>
      <c r="L4933" s="1" t="s">
        <v>655</v>
      </c>
      <c r="M4933" s="28" t="s">
        <v>656</v>
      </c>
      <c r="N4933" s="28" t="s">
        <v>1665</v>
      </c>
    </row>
    <row r="4934" spans="1:14">
      <c r="A4934" s="1" t="s">
        <v>871</v>
      </c>
      <c r="B4934" s="1" t="s">
        <v>889</v>
      </c>
      <c r="C4934" s="230">
        <v>45964.229166666664</v>
      </c>
      <c r="D4934" s="230">
        <v>45964.229166666664</v>
      </c>
      <c r="E4934" s="230">
        <v>45965.625</v>
      </c>
      <c r="F4934" s="300">
        <f t="shared" si="103"/>
        <v>1.3958333333357587</v>
      </c>
      <c r="G4934" s="1" t="s">
        <v>613</v>
      </c>
      <c r="I4934" s="1" t="s">
        <v>614</v>
      </c>
      <c r="J4934" s="1" t="s">
        <v>615</v>
      </c>
      <c r="K4934" s="1" t="s">
        <v>1664</v>
      </c>
      <c r="L4934" s="1" t="s">
        <v>655</v>
      </c>
      <c r="M4934" s="28" t="s">
        <v>656</v>
      </c>
      <c r="N4934" s="28" t="s">
        <v>1665</v>
      </c>
    </row>
    <row r="4935" spans="1:14">
      <c r="A4935" s="1" t="s">
        <v>890</v>
      </c>
      <c r="B4935" s="1" t="s">
        <v>891</v>
      </c>
      <c r="C4935" s="230">
        <v>45964.229166666664</v>
      </c>
      <c r="D4935" s="230">
        <v>45964.229166666664</v>
      </c>
      <c r="E4935" s="230">
        <v>45965.625</v>
      </c>
      <c r="F4935" s="300">
        <f t="shared" si="103"/>
        <v>1.3958333333357587</v>
      </c>
      <c r="G4935" s="1" t="s">
        <v>613</v>
      </c>
      <c r="I4935" s="1" t="s">
        <v>614</v>
      </c>
      <c r="J4935" s="1" t="s">
        <v>615</v>
      </c>
      <c r="K4935" s="1" t="s">
        <v>1664</v>
      </c>
      <c r="L4935" s="1" t="s">
        <v>655</v>
      </c>
      <c r="M4935" s="28" t="s">
        <v>656</v>
      </c>
      <c r="N4935" s="28" t="s">
        <v>1665</v>
      </c>
    </row>
    <row r="4936" spans="1:14">
      <c r="A4936" s="1" t="s">
        <v>890</v>
      </c>
      <c r="B4936" s="1" t="s">
        <v>892</v>
      </c>
      <c r="C4936" s="230">
        <v>45964.229166666664</v>
      </c>
      <c r="D4936" s="230">
        <v>45964.229166666664</v>
      </c>
      <c r="E4936" s="230">
        <v>45965.625</v>
      </c>
      <c r="F4936" s="300">
        <f t="shared" si="103"/>
        <v>1.3958333333357587</v>
      </c>
      <c r="G4936" s="1" t="s">
        <v>613</v>
      </c>
      <c r="I4936" s="1" t="s">
        <v>614</v>
      </c>
      <c r="J4936" s="1" t="s">
        <v>615</v>
      </c>
      <c r="K4936" s="1" t="s">
        <v>1664</v>
      </c>
      <c r="L4936" s="1" t="s">
        <v>655</v>
      </c>
      <c r="M4936" s="28" t="s">
        <v>656</v>
      </c>
      <c r="N4936" s="28" t="s">
        <v>1665</v>
      </c>
    </row>
    <row r="4937" spans="1:14">
      <c r="A4937" s="1" t="s">
        <v>890</v>
      </c>
      <c r="B4937" s="1" t="s">
        <v>893</v>
      </c>
      <c r="C4937" s="230">
        <v>45964.229166666664</v>
      </c>
      <c r="D4937" s="230">
        <v>45964.229166666664</v>
      </c>
      <c r="E4937" s="230">
        <v>45965.625</v>
      </c>
      <c r="F4937" s="300">
        <f t="shared" si="103"/>
        <v>1.3958333333357587</v>
      </c>
      <c r="G4937" s="1" t="s">
        <v>613</v>
      </c>
      <c r="I4937" s="1" t="s">
        <v>614</v>
      </c>
      <c r="J4937" s="1" t="s">
        <v>615</v>
      </c>
      <c r="K4937" s="1" t="s">
        <v>1664</v>
      </c>
      <c r="L4937" s="1" t="s">
        <v>655</v>
      </c>
      <c r="M4937" s="28" t="s">
        <v>656</v>
      </c>
      <c r="N4937" s="28" t="s">
        <v>1665</v>
      </c>
    </row>
    <row r="4938" spans="1:14">
      <c r="A4938" s="1" t="s">
        <v>890</v>
      </c>
      <c r="B4938" s="1" t="s">
        <v>894</v>
      </c>
      <c r="C4938" s="230">
        <v>45964.229166666664</v>
      </c>
      <c r="D4938" s="230">
        <v>45964.229166666664</v>
      </c>
      <c r="E4938" s="230">
        <v>45965.625</v>
      </c>
      <c r="F4938" s="300">
        <f t="shared" si="103"/>
        <v>1.3958333333357587</v>
      </c>
      <c r="G4938" s="1" t="s">
        <v>613</v>
      </c>
      <c r="I4938" s="1" t="s">
        <v>614</v>
      </c>
      <c r="J4938" s="1" t="s">
        <v>615</v>
      </c>
      <c r="K4938" s="1" t="s">
        <v>1664</v>
      </c>
      <c r="L4938" s="1" t="s">
        <v>655</v>
      </c>
      <c r="M4938" s="28" t="s">
        <v>656</v>
      </c>
      <c r="N4938" s="28" t="s">
        <v>1665</v>
      </c>
    </row>
    <row r="4939" spans="1:14">
      <c r="A4939" s="1" t="s">
        <v>890</v>
      </c>
      <c r="B4939" s="1" t="s">
        <v>895</v>
      </c>
      <c r="C4939" s="230">
        <v>45964.229166666664</v>
      </c>
      <c r="D4939" s="230">
        <v>45964.229166666664</v>
      </c>
      <c r="E4939" s="230">
        <v>45965.625</v>
      </c>
      <c r="F4939" s="300">
        <f t="shared" si="103"/>
        <v>1.3958333333357587</v>
      </c>
      <c r="G4939" s="1" t="s">
        <v>613</v>
      </c>
      <c r="I4939" s="1" t="s">
        <v>614</v>
      </c>
      <c r="J4939" s="1" t="s">
        <v>615</v>
      </c>
      <c r="K4939" s="1" t="s">
        <v>1664</v>
      </c>
      <c r="L4939" s="1" t="s">
        <v>655</v>
      </c>
      <c r="M4939" s="28" t="s">
        <v>656</v>
      </c>
      <c r="N4939" s="28" t="s">
        <v>1665</v>
      </c>
    </row>
    <row r="4940" spans="1:14">
      <c r="A4940" s="1" t="s">
        <v>890</v>
      </c>
      <c r="B4940" s="1" t="s">
        <v>896</v>
      </c>
      <c r="C4940" s="230">
        <v>45964.229166666664</v>
      </c>
      <c r="D4940" s="230">
        <v>45964.229166666664</v>
      </c>
      <c r="E4940" s="230">
        <v>45965.625</v>
      </c>
      <c r="F4940" s="300">
        <f t="shared" si="103"/>
        <v>1.3958333333357587</v>
      </c>
      <c r="G4940" s="1" t="s">
        <v>613</v>
      </c>
      <c r="I4940" s="1" t="s">
        <v>614</v>
      </c>
      <c r="J4940" s="1" t="s">
        <v>615</v>
      </c>
      <c r="K4940" s="1" t="s">
        <v>1664</v>
      </c>
      <c r="L4940" s="1" t="s">
        <v>655</v>
      </c>
      <c r="M4940" s="28" t="s">
        <v>656</v>
      </c>
      <c r="N4940" s="28" t="s">
        <v>1665</v>
      </c>
    </row>
    <row r="4941" spans="1:14">
      <c r="A4941" s="1" t="s">
        <v>890</v>
      </c>
      <c r="B4941" s="1" t="s">
        <v>897</v>
      </c>
      <c r="C4941" s="230">
        <v>45964.229166666664</v>
      </c>
      <c r="D4941" s="230">
        <v>45964.229166666664</v>
      </c>
      <c r="E4941" s="230">
        <v>45965.625</v>
      </c>
      <c r="F4941" s="300">
        <f t="shared" si="103"/>
        <v>1.3958333333357587</v>
      </c>
      <c r="G4941" s="1" t="s">
        <v>613</v>
      </c>
      <c r="I4941" s="1" t="s">
        <v>614</v>
      </c>
      <c r="J4941" s="1" t="s">
        <v>615</v>
      </c>
      <c r="K4941" s="1" t="s">
        <v>1664</v>
      </c>
      <c r="L4941" s="1" t="s">
        <v>655</v>
      </c>
      <c r="M4941" s="28" t="s">
        <v>656</v>
      </c>
      <c r="N4941" s="28" t="s">
        <v>1665</v>
      </c>
    </row>
    <row r="4942" spans="1:14">
      <c r="A4942" s="1" t="s">
        <v>890</v>
      </c>
      <c r="B4942" s="1" t="s">
        <v>898</v>
      </c>
      <c r="C4942" s="230">
        <v>45964.229166666664</v>
      </c>
      <c r="D4942" s="230">
        <v>45964.229166666664</v>
      </c>
      <c r="E4942" s="230">
        <v>45965.625</v>
      </c>
      <c r="F4942" s="300">
        <f t="shared" si="103"/>
        <v>1.3958333333357587</v>
      </c>
      <c r="G4942" s="1" t="s">
        <v>613</v>
      </c>
      <c r="I4942" s="1" t="s">
        <v>614</v>
      </c>
      <c r="J4942" s="1" t="s">
        <v>615</v>
      </c>
      <c r="K4942" s="1" t="s">
        <v>1664</v>
      </c>
      <c r="L4942" s="1" t="s">
        <v>655</v>
      </c>
      <c r="M4942" s="28" t="s">
        <v>656</v>
      </c>
      <c r="N4942" s="28" t="s">
        <v>1665</v>
      </c>
    </row>
    <row r="4943" spans="1:14">
      <c r="A4943" s="1" t="s">
        <v>890</v>
      </c>
      <c r="B4943" s="1" t="s">
        <v>899</v>
      </c>
      <c r="C4943" s="230">
        <v>45964.229166666664</v>
      </c>
      <c r="D4943" s="230">
        <v>45964.229166666664</v>
      </c>
      <c r="E4943" s="230">
        <v>45965.625</v>
      </c>
      <c r="F4943" s="300">
        <f t="shared" si="103"/>
        <v>1.3958333333357587</v>
      </c>
      <c r="G4943" s="1" t="s">
        <v>613</v>
      </c>
      <c r="I4943" s="1" t="s">
        <v>614</v>
      </c>
      <c r="J4943" s="1" t="s">
        <v>615</v>
      </c>
      <c r="K4943" s="1" t="s">
        <v>1664</v>
      </c>
      <c r="L4943" s="1" t="s">
        <v>655</v>
      </c>
      <c r="M4943" s="28" t="s">
        <v>656</v>
      </c>
      <c r="N4943" s="28" t="s">
        <v>1665</v>
      </c>
    </row>
    <row r="4944" spans="1:14">
      <c r="A4944" s="1" t="s">
        <v>890</v>
      </c>
      <c r="B4944" s="1" t="s">
        <v>900</v>
      </c>
      <c r="C4944" s="230">
        <v>45964.229166666664</v>
      </c>
      <c r="D4944" s="230">
        <v>45964.229166666664</v>
      </c>
      <c r="E4944" s="230">
        <v>45965.625</v>
      </c>
      <c r="F4944" s="300">
        <f t="shared" si="103"/>
        <v>1.3958333333357587</v>
      </c>
      <c r="G4944" s="1" t="s">
        <v>613</v>
      </c>
      <c r="I4944" s="1" t="s">
        <v>614</v>
      </c>
      <c r="J4944" s="1" t="s">
        <v>615</v>
      </c>
      <c r="K4944" s="1" t="s">
        <v>1664</v>
      </c>
      <c r="L4944" s="1" t="s">
        <v>655</v>
      </c>
      <c r="M4944" s="28" t="s">
        <v>656</v>
      </c>
      <c r="N4944" s="28" t="s">
        <v>1665</v>
      </c>
    </row>
    <row r="4945" spans="1:14">
      <c r="A4945" s="1" t="s">
        <v>890</v>
      </c>
      <c r="B4945" s="1" t="s">
        <v>901</v>
      </c>
      <c r="C4945" s="230">
        <v>45964.229166666664</v>
      </c>
      <c r="D4945" s="230">
        <v>45964.229166666664</v>
      </c>
      <c r="E4945" s="230">
        <v>45965.625</v>
      </c>
      <c r="F4945" s="300">
        <f t="shared" si="103"/>
        <v>1.3958333333357587</v>
      </c>
      <c r="G4945" s="1" t="s">
        <v>613</v>
      </c>
      <c r="I4945" s="1" t="s">
        <v>614</v>
      </c>
      <c r="J4945" s="1" t="s">
        <v>615</v>
      </c>
      <c r="K4945" s="1" t="s">
        <v>1664</v>
      </c>
      <c r="L4945" s="1" t="s">
        <v>655</v>
      </c>
      <c r="M4945" s="28" t="s">
        <v>656</v>
      </c>
      <c r="N4945" s="28" t="s">
        <v>1665</v>
      </c>
    </row>
    <row r="4946" spans="1:14">
      <c r="A4946" s="1" t="s">
        <v>890</v>
      </c>
      <c r="B4946" s="1" t="s">
        <v>902</v>
      </c>
      <c r="C4946" s="230">
        <v>45964.229166666664</v>
      </c>
      <c r="D4946" s="230">
        <v>45964.229166666664</v>
      </c>
      <c r="E4946" s="230">
        <v>45965.625</v>
      </c>
      <c r="F4946" s="300">
        <f t="shared" si="103"/>
        <v>1.3958333333357587</v>
      </c>
      <c r="G4946" s="1" t="s">
        <v>613</v>
      </c>
      <c r="I4946" s="1" t="s">
        <v>614</v>
      </c>
      <c r="J4946" s="1" t="s">
        <v>615</v>
      </c>
      <c r="K4946" s="1" t="s">
        <v>1664</v>
      </c>
      <c r="L4946" s="1" t="s">
        <v>655</v>
      </c>
      <c r="M4946" s="28" t="s">
        <v>656</v>
      </c>
      <c r="N4946" s="28" t="s">
        <v>1665</v>
      </c>
    </row>
    <row r="4947" spans="1:14">
      <c r="A4947" s="1" t="s">
        <v>890</v>
      </c>
      <c r="B4947" s="1" t="s">
        <v>903</v>
      </c>
      <c r="C4947" s="230">
        <v>45964.229166666664</v>
      </c>
      <c r="D4947" s="230">
        <v>45964.229166666664</v>
      </c>
      <c r="E4947" s="230">
        <v>45965.625</v>
      </c>
      <c r="F4947" s="300">
        <f t="shared" si="103"/>
        <v>1.3958333333357587</v>
      </c>
      <c r="G4947" s="1" t="s">
        <v>613</v>
      </c>
      <c r="I4947" s="1" t="s">
        <v>614</v>
      </c>
      <c r="J4947" s="1" t="s">
        <v>615</v>
      </c>
      <c r="K4947" s="1" t="s">
        <v>1664</v>
      </c>
      <c r="L4947" s="1" t="s">
        <v>655</v>
      </c>
      <c r="M4947" s="28" t="s">
        <v>656</v>
      </c>
      <c r="N4947" s="28" t="s">
        <v>1665</v>
      </c>
    </row>
    <row r="4948" spans="1:14">
      <c r="A4948" s="1" t="s">
        <v>890</v>
      </c>
      <c r="B4948" s="1" t="s">
        <v>904</v>
      </c>
      <c r="C4948" s="230">
        <v>45964.229166666664</v>
      </c>
      <c r="D4948" s="230">
        <v>45964.229166666664</v>
      </c>
      <c r="E4948" s="230">
        <v>45965.625</v>
      </c>
      <c r="F4948" s="300">
        <f t="shared" si="103"/>
        <v>1.3958333333357587</v>
      </c>
      <c r="G4948" s="1" t="s">
        <v>613</v>
      </c>
      <c r="I4948" s="1" t="s">
        <v>614</v>
      </c>
      <c r="J4948" s="1" t="s">
        <v>615</v>
      </c>
      <c r="K4948" s="1" t="s">
        <v>1664</v>
      </c>
      <c r="L4948" s="1" t="s">
        <v>655</v>
      </c>
      <c r="M4948" s="28" t="s">
        <v>656</v>
      </c>
      <c r="N4948" s="28" t="s">
        <v>1665</v>
      </c>
    </row>
    <row r="4949" spans="1:14">
      <c r="A4949" s="1" t="s">
        <v>890</v>
      </c>
      <c r="B4949" s="1" t="s">
        <v>905</v>
      </c>
      <c r="C4949" s="230">
        <v>45964.229166666664</v>
      </c>
      <c r="D4949" s="230">
        <v>45964.229166666664</v>
      </c>
      <c r="E4949" s="230">
        <v>45965.625</v>
      </c>
      <c r="F4949" s="300">
        <f t="shared" si="103"/>
        <v>1.3958333333357587</v>
      </c>
      <c r="G4949" s="1" t="s">
        <v>613</v>
      </c>
      <c r="I4949" s="1" t="s">
        <v>614</v>
      </c>
      <c r="J4949" s="1" t="s">
        <v>615</v>
      </c>
      <c r="K4949" s="1" t="s">
        <v>1664</v>
      </c>
      <c r="L4949" s="1" t="s">
        <v>655</v>
      </c>
      <c r="M4949" s="28" t="s">
        <v>656</v>
      </c>
      <c r="N4949" s="28" t="s">
        <v>1665</v>
      </c>
    </row>
    <row r="4950" spans="1:14">
      <c r="A4950" s="1" t="s">
        <v>890</v>
      </c>
      <c r="B4950" s="1" t="s">
        <v>906</v>
      </c>
      <c r="C4950" s="230">
        <v>45964.229166666664</v>
      </c>
      <c r="D4950" s="230">
        <v>45964.229166666664</v>
      </c>
      <c r="E4950" s="230">
        <v>45965.625</v>
      </c>
      <c r="F4950" s="300">
        <f t="shared" si="103"/>
        <v>1.3958333333357587</v>
      </c>
      <c r="G4950" s="1" t="s">
        <v>613</v>
      </c>
      <c r="I4950" s="1" t="s">
        <v>614</v>
      </c>
      <c r="J4950" s="1" t="s">
        <v>615</v>
      </c>
      <c r="K4950" s="1" t="s">
        <v>1664</v>
      </c>
      <c r="L4950" s="1" t="s">
        <v>655</v>
      </c>
      <c r="M4950" s="28" t="s">
        <v>656</v>
      </c>
      <c r="N4950" s="28" t="s">
        <v>1665</v>
      </c>
    </row>
    <row r="4951" spans="1:14">
      <c r="A4951" s="1" t="s">
        <v>890</v>
      </c>
      <c r="B4951" s="1" t="s">
        <v>907</v>
      </c>
      <c r="C4951" s="230">
        <v>45964.229166666664</v>
      </c>
      <c r="D4951" s="230">
        <v>45964.229166666664</v>
      </c>
      <c r="E4951" s="230">
        <v>45965.625</v>
      </c>
      <c r="F4951" s="300">
        <f t="shared" si="103"/>
        <v>1.3958333333357587</v>
      </c>
      <c r="G4951" s="1" t="s">
        <v>613</v>
      </c>
      <c r="I4951" s="1" t="s">
        <v>614</v>
      </c>
      <c r="J4951" s="1" t="s">
        <v>615</v>
      </c>
      <c r="K4951" s="1" t="s">
        <v>1664</v>
      </c>
      <c r="L4951" s="1" t="s">
        <v>655</v>
      </c>
      <c r="M4951" s="28" t="s">
        <v>656</v>
      </c>
      <c r="N4951" s="28" t="s">
        <v>1665</v>
      </c>
    </row>
    <row r="4952" spans="1:14">
      <c r="A4952" s="1" t="s">
        <v>863</v>
      </c>
      <c r="B4952" s="1" t="s">
        <v>908</v>
      </c>
      <c r="C4952" s="230">
        <v>45964.229166666664</v>
      </c>
      <c r="D4952" s="230">
        <v>45964.229166666664</v>
      </c>
      <c r="E4952" s="230">
        <v>45965.625</v>
      </c>
      <c r="F4952" s="300">
        <f t="shared" si="103"/>
        <v>1.3958333333357587</v>
      </c>
      <c r="G4952" s="1" t="s">
        <v>613</v>
      </c>
      <c r="I4952" s="1" t="s">
        <v>614</v>
      </c>
      <c r="J4952" s="1" t="s">
        <v>615</v>
      </c>
      <c r="K4952" s="1" t="s">
        <v>1664</v>
      </c>
      <c r="L4952" s="1" t="s">
        <v>655</v>
      </c>
      <c r="M4952" s="28" t="s">
        <v>656</v>
      </c>
      <c r="N4952" s="28" t="s">
        <v>1665</v>
      </c>
    </row>
    <row r="4953" spans="1:14">
      <c r="A4953" s="1" t="s">
        <v>863</v>
      </c>
      <c r="B4953" s="1" t="s">
        <v>909</v>
      </c>
      <c r="C4953" s="230">
        <v>45964.229166666664</v>
      </c>
      <c r="D4953" s="230">
        <v>45964.229166666664</v>
      </c>
      <c r="E4953" s="230">
        <v>45965.625</v>
      </c>
      <c r="F4953" s="300">
        <f t="shared" si="103"/>
        <v>1.3958333333357587</v>
      </c>
      <c r="G4953" s="1" t="s">
        <v>613</v>
      </c>
      <c r="I4953" s="1" t="s">
        <v>614</v>
      </c>
      <c r="J4953" s="1" t="s">
        <v>615</v>
      </c>
      <c r="K4953" s="1" t="s">
        <v>1664</v>
      </c>
      <c r="L4953" s="1" t="s">
        <v>655</v>
      </c>
      <c r="M4953" s="28" t="s">
        <v>656</v>
      </c>
      <c r="N4953" s="28" t="s">
        <v>1665</v>
      </c>
    </row>
    <row r="4954" spans="1:14">
      <c r="A4954" s="1" t="s">
        <v>863</v>
      </c>
      <c r="B4954" s="1" t="s">
        <v>910</v>
      </c>
      <c r="C4954" s="230">
        <v>45964.229166666664</v>
      </c>
      <c r="D4954" s="230">
        <v>45964.229166666664</v>
      </c>
      <c r="E4954" s="230">
        <v>45965.625</v>
      </c>
      <c r="F4954" s="300">
        <f t="shared" si="103"/>
        <v>1.3958333333357587</v>
      </c>
      <c r="G4954" s="1" t="s">
        <v>613</v>
      </c>
      <c r="I4954" s="1" t="s">
        <v>614</v>
      </c>
      <c r="J4954" s="1" t="s">
        <v>615</v>
      </c>
      <c r="K4954" s="1" t="s">
        <v>1664</v>
      </c>
      <c r="L4954" s="1" t="s">
        <v>655</v>
      </c>
      <c r="M4954" s="28" t="s">
        <v>656</v>
      </c>
      <c r="N4954" s="28" t="s">
        <v>1665</v>
      </c>
    </row>
    <row r="4955" spans="1:14">
      <c r="A4955" s="1" t="s">
        <v>863</v>
      </c>
      <c r="B4955" s="1" t="s">
        <v>911</v>
      </c>
      <c r="C4955" s="230">
        <v>45964.229166666664</v>
      </c>
      <c r="D4955" s="230">
        <v>45964.229166666664</v>
      </c>
      <c r="E4955" s="230">
        <v>45965.625</v>
      </c>
      <c r="F4955" s="300">
        <f t="shared" si="103"/>
        <v>1.3958333333357587</v>
      </c>
      <c r="G4955" s="1" t="s">
        <v>613</v>
      </c>
      <c r="I4955" s="1" t="s">
        <v>614</v>
      </c>
      <c r="J4955" s="1" t="s">
        <v>615</v>
      </c>
      <c r="K4955" s="1" t="s">
        <v>1664</v>
      </c>
      <c r="L4955" s="1" t="s">
        <v>655</v>
      </c>
      <c r="M4955" s="28" t="s">
        <v>656</v>
      </c>
      <c r="N4955" s="28" t="s">
        <v>1665</v>
      </c>
    </row>
    <row r="4956" spans="1:14">
      <c r="A4956" s="1" t="s">
        <v>863</v>
      </c>
      <c r="B4956" s="1" t="s">
        <v>912</v>
      </c>
      <c r="C4956" s="230">
        <v>45964.229166666664</v>
      </c>
      <c r="D4956" s="230">
        <v>45964.229166666664</v>
      </c>
      <c r="E4956" s="230">
        <v>45965.625</v>
      </c>
      <c r="F4956" s="300">
        <f t="shared" si="103"/>
        <v>1.3958333333357587</v>
      </c>
      <c r="G4956" s="1" t="s">
        <v>613</v>
      </c>
      <c r="I4956" s="1" t="s">
        <v>614</v>
      </c>
      <c r="J4956" s="1" t="s">
        <v>615</v>
      </c>
      <c r="K4956" s="1" t="s">
        <v>1664</v>
      </c>
      <c r="L4956" s="1" t="s">
        <v>655</v>
      </c>
      <c r="M4956" s="28" t="s">
        <v>656</v>
      </c>
      <c r="N4956" s="28" t="s">
        <v>1665</v>
      </c>
    </row>
    <row r="4957" spans="1:14">
      <c r="A4957" s="1" t="s">
        <v>863</v>
      </c>
      <c r="B4957" s="1" t="s">
        <v>913</v>
      </c>
      <c r="C4957" s="230">
        <v>45964.229166666664</v>
      </c>
      <c r="D4957" s="230">
        <v>45964.229166666664</v>
      </c>
      <c r="E4957" s="230">
        <v>45965.625</v>
      </c>
      <c r="F4957" s="300">
        <f t="shared" si="103"/>
        <v>1.3958333333357587</v>
      </c>
      <c r="G4957" s="1" t="s">
        <v>613</v>
      </c>
      <c r="I4957" s="1" t="s">
        <v>614</v>
      </c>
      <c r="J4957" s="1" t="s">
        <v>615</v>
      </c>
      <c r="K4957" s="1" t="s">
        <v>1664</v>
      </c>
      <c r="L4957" s="1" t="s">
        <v>655</v>
      </c>
      <c r="M4957" s="28" t="s">
        <v>656</v>
      </c>
      <c r="N4957" s="28" t="s">
        <v>1665</v>
      </c>
    </row>
    <row r="4958" spans="1:14">
      <c r="A4958" s="1" t="s">
        <v>863</v>
      </c>
      <c r="B4958" s="1" t="s">
        <v>914</v>
      </c>
      <c r="C4958" s="230">
        <v>45964.229166666664</v>
      </c>
      <c r="D4958" s="230">
        <v>45964.229166666664</v>
      </c>
      <c r="E4958" s="230">
        <v>45965.625</v>
      </c>
      <c r="F4958" s="300">
        <f t="shared" si="103"/>
        <v>1.3958333333357587</v>
      </c>
      <c r="G4958" s="1" t="s">
        <v>613</v>
      </c>
      <c r="I4958" s="1" t="s">
        <v>614</v>
      </c>
      <c r="J4958" s="1" t="s">
        <v>615</v>
      </c>
      <c r="K4958" s="1" t="s">
        <v>1664</v>
      </c>
      <c r="L4958" s="1" t="s">
        <v>655</v>
      </c>
      <c r="M4958" s="28" t="s">
        <v>656</v>
      </c>
      <c r="N4958" s="28" t="s">
        <v>1665</v>
      </c>
    </row>
    <row r="4959" spans="1:14">
      <c r="A4959" s="1" t="s">
        <v>863</v>
      </c>
      <c r="B4959" s="1" t="s">
        <v>915</v>
      </c>
      <c r="C4959" s="230">
        <v>45964.229166666664</v>
      </c>
      <c r="D4959" s="230">
        <v>45964.229166666664</v>
      </c>
      <c r="E4959" s="230">
        <v>45965.625</v>
      </c>
      <c r="F4959" s="300">
        <f t="shared" si="103"/>
        <v>1.3958333333357587</v>
      </c>
      <c r="G4959" s="1" t="s">
        <v>613</v>
      </c>
      <c r="I4959" s="1" t="s">
        <v>614</v>
      </c>
      <c r="J4959" s="1" t="s">
        <v>615</v>
      </c>
      <c r="K4959" s="1" t="s">
        <v>1664</v>
      </c>
      <c r="L4959" s="1" t="s">
        <v>655</v>
      </c>
      <c r="M4959" s="28" t="s">
        <v>656</v>
      </c>
      <c r="N4959" s="28" t="s">
        <v>1665</v>
      </c>
    </row>
    <row r="4960" spans="1:14">
      <c r="A4960" s="1" t="s">
        <v>863</v>
      </c>
      <c r="B4960" s="1" t="s">
        <v>916</v>
      </c>
      <c r="C4960" s="230">
        <v>45964.229166666664</v>
      </c>
      <c r="D4960" s="230">
        <v>45964.229166666664</v>
      </c>
      <c r="E4960" s="230">
        <v>45965.625</v>
      </c>
      <c r="F4960" s="300">
        <f t="shared" si="103"/>
        <v>1.3958333333357587</v>
      </c>
      <c r="G4960" s="1" t="s">
        <v>613</v>
      </c>
      <c r="I4960" s="1" t="s">
        <v>614</v>
      </c>
      <c r="J4960" s="1" t="s">
        <v>615</v>
      </c>
      <c r="K4960" s="1" t="s">
        <v>1664</v>
      </c>
      <c r="L4960" s="1" t="s">
        <v>655</v>
      </c>
      <c r="M4960" s="28" t="s">
        <v>656</v>
      </c>
      <c r="N4960" s="28" t="s">
        <v>1665</v>
      </c>
    </row>
    <row r="4961" spans="1:14">
      <c r="A4961" s="1" t="s">
        <v>1048</v>
      </c>
      <c r="B4961" s="1" t="s">
        <v>612</v>
      </c>
      <c r="C4961" s="230">
        <v>45964.229166666664</v>
      </c>
      <c r="D4961" s="230">
        <v>45964.229166666664</v>
      </c>
      <c r="E4961" s="230">
        <v>45965.625</v>
      </c>
      <c r="F4961" s="300">
        <f t="shared" si="103"/>
        <v>1.3958333333357587</v>
      </c>
      <c r="G4961" s="1" t="s">
        <v>613</v>
      </c>
      <c r="I4961" s="1" t="s">
        <v>614</v>
      </c>
      <c r="J4961" s="1" t="s">
        <v>615</v>
      </c>
      <c r="K4961" s="1" t="s">
        <v>1664</v>
      </c>
      <c r="L4961" s="1" t="s">
        <v>655</v>
      </c>
      <c r="M4961" s="28" t="s">
        <v>656</v>
      </c>
      <c r="N4961" s="28" t="s">
        <v>1665</v>
      </c>
    </row>
    <row r="4962" spans="1:14">
      <c r="A4962" s="1" t="s">
        <v>1048</v>
      </c>
      <c r="B4962" s="1" t="s">
        <v>1049</v>
      </c>
      <c r="C4962" s="230">
        <v>45964.229166666664</v>
      </c>
      <c r="D4962" s="230">
        <v>45964.229166666664</v>
      </c>
      <c r="E4962" s="230">
        <v>45965.625</v>
      </c>
      <c r="F4962" s="300">
        <f t="shared" si="103"/>
        <v>1.3958333333357587</v>
      </c>
      <c r="G4962" s="1" t="s">
        <v>613</v>
      </c>
      <c r="I4962" s="1" t="s">
        <v>614</v>
      </c>
      <c r="J4962" s="1" t="s">
        <v>615</v>
      </c>
      <c r="K4962" s="1" t="s">
        <v>1664</v>
      </c>
      <c r="L4962" s="1" t="s">
        <v>655</v>
      </c>
      <c r="M4962" s="28" t="s">
        <v>656</v>
      </c>
      <c r="N4962" s="28" t="s">
        <v>1665</v>
      </c>
    </row>
    <row r="4963" spans="1:14">
      <c r="A4963" s="1" t="s">
        <v>1048</v>
      </c>
      <c r="B4963" s="1" t="s">
        <v>1425</v>
      </c>
      <c r="C4963" s="230">
        <v>45964.229166666664</v>
      </c>
      <c r="D4963" s="230">
        <v>45964.229166666664</v>
      </c>
      <c r="E4963" s="230">
        <v>45965.625</v>
      </c>
      <c r="F4963" s="300">
        <f t="shared" si="103"/>
        <v>1.3958333333357587</v>
      </c>
      <c r="G4963" s="1" t="s">
        <v>613</v>
      </c>
      <c r="I4963" s="1" t="s">
        <v>614</v>
      </c>
      <c r="J4963" s="1" t="s">
        <v>615</v>
      </c>
      <c r="K4963" s="1" t="s">
        <v>1664</v>
      </c>
      <c r="L4963" s="1" t="s">
        <v>655</v>
      </c>
      <c r="M4963" s="28" t="s">
        <v>656</v>
      </c>
      <c r="N4963" s="28" t="s">
        <v>1665</v>
      </c>
    </row>
    <row r="4964" spans="1:14">
      <c r="A4964" s="1" t="s">
        <v>1048</v>
      </c>
      <c r="B4964" s="1" t="s">
        <v>1426</v>
      </c>
      <c r="C4964" s="230">
        <v>45964.229166666664</v>
      </c>
      <c r="D4964" s="230">
        <v>45964.229166666664</v>
      </c>
      <c r="E4964" s="230">
        <v>45965.625</v>
      </c>
      <c r="F4964" s="300">
        <f t="shared" si="103"/>
        <v>1.3958333333357587</v>
      </c>
      <c r="G4964" s="1" t="s">
        <v>613</v>
      </c>
      <c r="I4964" s="1" t="s">
        <v>614</v>
      </c>
      <c r="J4964" s="1" t="s">
        <v>615</v>
      </c>
      <c r="K4964" s="1" t="s">
        <v>1664</v>
      </c>
      <c r="L4964" s="1" t="s">
        <v>655</v>
      </c>
      <c r="M4964" s="28" t="s">
        <v>656</v>
      </c>
      <c r="N4964" s="28" t="s">
        <v>1665</v>
      </c>
    </row>
    <row r="4965" spans="1:14">
      <c r="A4965" s="1" t="s">
        <v>1048</v>
      </c>
      <c r="B4965" s="1" t="s">
        <v>651</v>
      </c>
      <c r="C4965" s="230">
        <v>45964.229166666664</v>
      </c>
      <c r="D4965" s="230">
        <v>45964.229166666664</v>
      </c>
      <c r="E4965" s="230">
        <v>45965.625</v>
      </c>
      <c r="F4965" s="300">
        <f t="shared" si="103"/>
        <v>1.3958333333357587</v>
      </c>
      <c r="G4965" s="1" t="s">
        <v>613</v>
      </c>
      <c r="I4965" s="1" t="s">
        <v>614</v>
      </c>
      <c r="J4965" s="1" t="s">
        <v>615</v>
      </c>
      <c r="K4965" s="1" t="s">
        <v>1664</v>
      </c>
      <c r="L4965" s="1" t="s">
        <v>655</v>
      </c>
      <c r="M4965" s="28" t="s">
        <v>656</v>
      </c>
      <c r="N4965" s="28" t="s">
        <v>1665</v>
      </c>
    </row>
    <row r="4966" spans="1:14">
      <c r="A4966" s="1" t="s">
        <v>760</v>
      </c>
      <c r="B4966" s="1" t="s">
        <v>612</v>
      </c>
      <c r="C4966" s="230">
        <v>45964.229166666664</v>
      </c>
      <c r="D4966" s="230">
        <v>45964.229166666664</v>
      </c>
      <c r="E4966" s="230">
        <v>45965.625</v>
      </c>
      <c r="F4966" s="300">
        <f t="shared" si="103"/>
        <v>1.3958333333357587</v>
      </c>
      <c r="G4966" s="1" t="s">
        <v>613</v>
      </c>
      <c r="I4966" s="1" t="s">
        <v>614</v>
      </c>
      <c r="J4966" s="1" t="s">
        <v>615</v>
      </c>
      <c r="K4966" s="1" t="s">
        <v>1664</v>
      </c>
      <c r="L4966" s="1" t="s">
        <v>655</v>
      </c>
      <c r="M4966" s="28" t="s">
        <v>656</v>
      </c>
      <c r="N4966" s="28" t="s">
        <v>1665</v>
      </c>
    </row>
    <row r="4967" spans="1:14">
      <c r="A4967" s="1" t="s">
        <v>760</v>
      </c>
      <c r="B4967" s="1" t="s">
        <v>1552</v>
      </c>
      <c r="C4967" s="230">
        <v>45964.229166666664</v>
      </c>
      <c r="D4967" s="230">
        <v>45964.229166666664</v>
      </c>
      <c r="E4967" s="230">
        <v>45965.625</v>
      </c>
      <c r="F4967" s="300">
        <f t="shared" si="103"/>
        <v>1.3958333333357587</v>
      </c>
      <c r="G4967" s="1" t="s">
        <v>613</v>
      </c>
      <c r="I4967" s="1" t="s">
        <v>614</v>
      </c>
      <c r="J4967" s="1" t="s">
        <v>615</v>
      </c>
      <c r="K4967" s="1" t="s">
        <v>1664</v>
      </c>
      <c r="L4967" s="1" t="s">
        <v>655</v>
      </c>
      <c r="M4967" s="28" t="s">
        <v>656</v>
      </c>
      <c r="N4967" s="28" t="s">
        <v>1665</v>
      </c>
    </row>
    <row r="4968" spans="1:14">
      <c r="A4968" s="1" t="s">
        <v>760</v>
      </c>
      <c r="B4968" s="1" t="s">
        <v>1655</v>
      </c>
      <c r="C4968" s="230">
        <v>45964.229166666664</v>
      </c>
      <c r="D4968" s="230">
        <v>45964.229166666664</v>
      </c>
      <c r="E4968" s="230">
        <v>45965.625</v>
      </c>
      <c r="F4968" s="300">
        <f t="shared" si="103"/>
        <v>1.3958333333357587</v>
      </c>
      <c r="G4968" s="1" t="s">
        <v>613</v>
      </c>
      <c r="I4968" s="1" t="s">
        <v>614</v>
      </c>
      <c r="J4968" s="1" t="s">
        <v>615</v>
      </c>
      <c r="K4968" s="1" t="s">
        <v>1664</v>
      </c>
      <c r="L4968" s="1" t="s">
        <v>655</v>
      </c>
      <c r="M4968" s="28" t="s">
        <v>656</v>
      </c>
      <c r="N4968" s="28" t="s">
        <v>1665</v>
      </c>
    </row>
    <row r="4969" spans="1:14">
      <c r="A4969" s="1" t="s">
        <v>760</v>
      </c>
      <c r="B4969" s="1" t="s">
        <v>1656</v>
      </c>
      <c r="C4969" s="230">
        <v>45964.229166666664</v>
      </c>
      <c r="D4969" s="230">
        <v>45964.229166666664</v>
      </c>
      <c r="E4969" s="230">
        <v>45965.625</v>
      </c>
      <c r="F4969" s="300">
        <f t="shared" si="103"/>
        <v>1.3958333333357587</v>
      </c>
      <c r="G4969" s="1" t="s">
        <v>613</v>
      </c>
      <c r="I4969" s="1" t="s">
        <v>614</v>
      </c>
      <c r="J4969" s="1" t="s">
        <v>615</v>
      </c>
      <c r="K4969" s="1" t="s">
        <v>1664</v>
      </c>
      <c r="L4969" s="1" t="s">
        <v>655</v>
      </c>
      <c r="M4969" s="28" t="s">
        <v>656</v>
      </c>
      <c r="N4969" s="28" t="s">
        <v>1665</v>
      </c>
    </row>
    <row r="4970" spans="1:14">
      <c r="A4970" s="1" t="s">
        <v>760</v>
      </c>
      <c r="B4970" s="1" t="s">
        <v>1657</v>
      </c>
      <c r="C4970" s="230">
        <v>45964.229166666664</v>
      </c>
      <c r="D4970" s="230">
        <v>45964.229166666664</v>
      </c>
      <c r="E4970" s="230">
        <v>45965.625</v>
      </c>
      <c r="F4970" s="300">
        <f t="shared" si="103"/>
        <v>1.3958333333357587</v>
      </c>
      <c r="G4970" s="1" t="s">
        <v>613</v>
      </c>
      <c r="I4970" s="1" t="s">
        <v>614</v>
      </c>
      <c r="J4970" s="1" t="s">
        <v>615</v>
      </c>
      <c r="K4970" s="1" t="s">
        <v>1664</v>
      </c>
      <c r="L4970" s="1" t="s">
        <v>655</v>
      </c>
      <c r="M4970" s="28" t="s">
        <v>656</v>
      </c>
      <c r="N4970" s="28" t="s">
        <v>1665</v>
      </c>
    </row>
    <row r="4971" spans="1:14">
      <c r="A4971" s="1" t="s">
        <v>1058</v>
      </c>
      <c r="B4971" s="1" t="s">
        <v>1331</v>
      </c>
      <c r="C4971" s="230">
        <v>45964.229166666664</v>
      </c>
      <c r="D4971" s="230">
        <v>45964.229166666664</v>
      </c>
      <c r="E4971" s="230">
        <v>45965.625</v>
      </c>
      <c r="F4971" s="300">
        <f t="shared" si="103"/>
        <v>1.3958333333357587</v>
      </c>
      <c r="G4971" s="1" t="s">
        <v>613</v>
      </c>
      <c r="I4971" s="1" t="s">
        <v>614</v>
      </c>
      <c r="J4971" s="1" t="s">
        <v>615</v>
      </c>
      <c r="K4971" s="1" t="s">
        <v>1664</v>
      </c>
      <c r="L4971" s="1" t="s">
        <v>655</v>
      </c>
      <c r="M4971" s="28" t="s">
        <v>656</v>
      </c>
      <c r="N4971" s="28" t="s">
        <v>1665</v>
      </c>
    </row>
    <row r="4972" spans="1:14">
      <c r="A4972" s="1" t="s">
        <v>1058</v>
      </c>
      <c r="B4972" s="1" t="s">
        <v>651</v>
      </c>
      <c r="C4972" s="230">
        <v>45964.229166666664</v>
      </c>
      <c r="D4972" s="230">
        <v>45964.229166666664</v>
      </c>
      <c r="E4972" s="230">
        <v>45965.625</v>
      </c>
      <c r="F4972" s="300">
        <f t="shared" si="103"/>
        <v>1.3958333333357587</v>
      </c>
      <c r="G4972" s="1" t="s">
        <v>613</v>
      </c>
      <c r="I4972" s="1" t="s">
        <v>614</v>
      </c>
      <c r="J4972" s="1" t="s">
        <v>615</v>
      </c>
      <c r="K4972" s="1" t="s">
        <v>1664</v>
      </c>
      <c r="L4972" s="1" t="s">
        <v>655</v>
      </c>
      <c r="M4972" s="28" t="s">
        <v>656</v>
      </c>
      <c r="N4972" s="28" t="s">
        <v>1665</v>
      </c>
    </row>
    <row r="4973" spans="1:14">
      <c r="A4973" s="1" t="s">
        <v>1058</v>
      </c>
      <c r="B4973" s="1" t="s">
        <v>658</v>
      </c>
      <c r="C4973" s="230">
        <v>45964.229166666664</v>
      </c>
      <c r="D4973" s="230">
        <v>45964.229166666664</v>
      </c>
      <c r="E4973" s="230">
        <v>45965.625</v>
      </c>
      <c r="F4973" s="300">
        <f t="shared" si="103"/>
        <v>1.3958333333357587</v>
      </c>
      <c r="G4973" s="1" t="s">
        <v>613</v>
      </c>
      <c r="I4973" s="1" t="s">
        <v>614</v>
      </c>
      <c r="J4973" s="1" t="s">
        <v>615</v>
      </c>
      <c r="K4973" s="1" t="s">
        <v>1664</v>
      </c>
      <c r="L4973" s="1" t="s">
        <v>655</v>
      </c>
      <c r="M4973" s="28" t="s">
        <v>656</v>
      </c>
      <c r="N4973" s="28" t="s">
        <v>1665</v>
      </c>
    </row>
    <row r="4974" spans="1:14">
      <c r="A4974" s="1" t="s">
        <v>862</v>
      </c>
      <c r="B4974" s="1" t="s">
        <v>612</v>
      </c>
      <c r="C4974" s="230">
        <v>45964.25</v>
      </c>
      <c r="D4974" s="230">
        <v>45964.25</v>
      </c>
      <c r="E4974" s="230">
        <v>45964.333333333336</v>
      </c>
      <c r="F4974" s="300">
        <f t="shared" si="103"/>
        <v>8.3333333335758653E-2</v>
      </c>
      <c r="G4974" s="1" t="s">
        <v>613</v>
      </c>
      <c r="I4974" s="1" t="s">
        <v>614</v>
      </c>
      <c r="J4974" s="1" t="s">
        <v>615</v>
      </c>
      <c r="K4974" s="1" t="s">
        <v>1666</v>
      </c>
      <c r="L4974" s="1" t="s">
        <v>617</v>
      </c>
      <c r="M4974" s="241" t="s">
        <v>656</v>
      </c>
      <c r="N4974" s="28" t="s">
        <v>1342</v>
      </c>
    </row>
    <row r="4975" spans="1:14">
      <c r="A4975" s="1" t="s">
        <v>870</v>
      </c>
      <c r="B4975" s="1" t="s">
        <v>612</v>
      </c>
      <c r="C4975" s="230">
        <v>45964.25</v>
      </c>
      <c r="D4975" s="230">
        <v>45964.25</v>
      </c>
      <c r="E4975" s="230">
        <v>45964.333333333336</v>
      </c>
      <c r="F4975" s="300">
        <f t="shared" si="103"/>
        <v>8.3333333335758653E-2</v>
      </c>
      <c r="G4975" s="1" t="s">
        <v>613</v>
      </c>
      <c r="I4975" s="1" t="s">
        <v>614</v>
      </c>
      <c r="J4975" s="1" t="s">
        <v>615</v>
      </c>
      <c r="K4975" s="1" t="s">
        <v>1666</v>
      </c>
      <c r="L4975" s="1" t="s">
        <v>617</v>
      </c>
      <c r="M4975" s="241" t="s">
        <v>656</v>
      </c>
      <c r="N4975" s="28" t="s">
        <v>1342</v>
      </c>
    </row>
    <row r="4976" spans="1:14">
      <c r="A4976" s="1" t="s">
        <v>643</v>
      </c>
      <c r="B4976" s="1" t="s">
        <v>612</v>
      </c>
      <c r="C4976" s="230">
        <v>45964.25</v>
      </c>
      <c r="D4976" s="230">
        <v>45964.25</v>
      </c>
      <c r="E4976" s="230">
        <v>45964.333333333336</v>
      </c>
      <c r="F4976" s="300">
        <f t="shared" si="103"/>
        <v>8.3333333335758653E-2</v>
      </c>
      <c r="G4976" s="1" t="s">
        <v>613</v>
      </c>
      <c r="I4976" s="1" t="s">
        <v>614</v>
      </c>
      <c r="J4976" s="1" t="s">
        <v>615</v>
      </c>
      <c r="K4976" s="1" t="s">
        <v>1666</v>
      </c>
      <c r="L4976" s="1" t="s">
        <v>617</v>
      </c>
      <c r="M4976" s="241" t="s">
        <v>656</v>
      </c>
      <c r="N4976" s="28" t="s">
        <v>1342</v>
      </c>
    </row>
    <row r="4977" spans="1:14">
      <c r="A4977" s="1" t="s">
        <v>759</v>
      </c>
      <c r="B4977" s="1" t="s">
        <v>612</v>
      </c>
      <c r="C4977" s="230">
        <v>45964.25</v>
      </c>
      <c r="D4977" s="230">
        <v>45964.25</v>
      </c>
      <c r="E4977" s="230">
        <v>45964.333333333336</v>
      </c>
      <c r="F4977" s="300">
        <f t="shared" si="103"/>
        <v>8.3333333335758653E-2</v>
      </c>
      <c r="G4977" s="1" t="s">
        <v>613</v>
      </c>
      <c r="I4977" s="1" t="s">
        <v>614</v>
      </c>
      <c r="J4977" s="1" t="s">
        <v>615</v>
      </c>
      <c r="K4977" s="1" t="s">
        <v>1666</v>
      </c>
      <c r="L4977" s="1" t="s">
        <v>617</v>
      </c>
      <c r="M4977" s="241" t="s">
        <v>656</v>
      </c>
      <c r="N4977" s="28" t="s">
        <v>1342</v>
      </c>
    </row>
    <row r="4978" spans="1:14">
      <c r="A4978" s="1" t="s">
        <v>850</v>
      </c>
      <c r="B4978" s="1" t="s">
        <v>612</v>
      </c>
      <c r="C4978" s="230">
        <v>45964.25</v>
      </c>
      <c r="D4978" s="230">
        <v>45964.25</v>
      </c>
      <c r="E4978" s="230">
        <v>45964.333333333336</v>
      </c>
      <c r="F4978" s="300">
        <f t="shared" si="103"/>
        <v>8.3333333335758653E-2</v>
      </c>
      <c r="G4978" s="1" t="s">
        <v>613</v>
      </c>
      <c r="I4978" s="1" t="s">
        <v>614</v>
      </c>
      <c r="J4978" s="1" t="s">
        <v>615</v>
      </c>
      <c r="K4978" s="1" t="s">
        <v>1666</v>
      </c>
      <c r="L4978" s="1" t="s">
        <v>617</v>
      </c>
      <c r="M4978" s="241" t="s">
        <v>656</v>
      </c>
      <c r="N4978" s="28" t="s">
        <v>1342</v>
      </c>
    </row>
    <row r="4979" spans="1:14">
      <c r="A4979" s="225" t="s">
        <v>965</v>
      </c>
      <c r="B4979" s="123" t="s">
        <v>966</v>
      </c>
      <c r="C4979" s="230">
        <v>45964.25</v>
      </c>
      <c r="D4979" s="230">
        <v>45964.25</v>
      </c>
      <c r="E4979" s="230">
        <v>45964.333333333336</v>
      </c>
      <c r="F4979" s="300">
        <f t="shared" si="103"/>
        <v>8.3333333335758653E-2</v>
      </c>
      <c r="G4979" s="1" t="s">
        <v>613</v>
      </c>
      <c r="I4979" s="1" t="s">
        <v>614</v>
      </c>
      <c r="J4979" s="1" t="s">
        <v>615</v>
      </c>
      <c r="K4979" s="1" t="s">
        <v>1667</v>
      </c>
      <c r="L4979" s="1" t="s">
        <v>617</v>
      </c>
      <c r="M4979" s="241" t="s">
        <v>656</v>
      </c>
      <c r="N4979" s="28" t="s">
        <v>1668</v>
      </c>
    </row>
    <row r="4980" spans="1:14">
      <c r="A4980" s="225" t="s">
        <v>965</v>
      </c>
      <c r="B4980" s="123" t="s">
        <v>967</v>
      </c>
      <c r="C4980" s="230">
        <v>45964.25</v>
      </c>
      <c r="D4980" s="230">
        <v>45964.25</v>
      </c>
      <c r="E4980" s="230">
        <v>45964.333333333336</v>
      </c>
      <c r="F4980" s="300">
        <f t="shared" si="103"/>
        <v>8.3333333335758653E-2</v>
      </c>
      <c r="G4980" s="1" t="s">
        <v>613</v>
      </c>
      <c r="I4980" s="1" t="s">
        <v>614</v>
      </c>
      <c r="J4980" s="1" t="s">
        <v>615</v>
      </c>
      <c r="K4980" s="1" t="s">
        <v>1667</v>
      </c>
      <c r="L4980" s="1" t="s">
        <v>617</v>
      </c>
      <c r="M4980" s="241" t="s">
        <v>656</v>
      </c>
      <c r="N4980" s="28" t="s">
        <v>1668</v>
      </c>
    </row>
    <row r="4981" spans="1:14">
      <c r="A4981" s="225" t="s">
        <v>965</v>
      </c>
      <c r="B4981" s="123" t="s">
        <v>968</v>
      </c>
      <c r="C4981" s="230">
        <v>45964.25</v>
      </c>
      <c r="D4981" s="230">
        <v>45964.25</v>
      </c>
      <c r="E4981" s="230">
        <v>45964.333333333336</v>
      </c>
      <c r="F4981" s="300">
        <f t="shared" si="103"/>
        <v>8.3333333335758653E-2</v>
      </c>
      <c r="G4981" s="1" t="s">
        <v>613</v>
      </c>
      <c r="I4981" s="1" t="s">
        <v>614</v>
      </c>
      <c r="J4981" s="1" t="s">
        <v>615</v>
      </c>
      <c r="K4981" s="1" t="s">
        <v>1667</v>
      </c>
      <c r="L4981" s="1" t="s">
        <v>617</v>
      </c>
      <c r="M4981" s="241" t="s">
        <v>656</v>
      </c>
      <c r="N4981" s="28" t="s">
        <v>1668</v>
      </c>
    </row>
    <row r="4982" spans="1:14">
      <c r="A4982" s="225" t="s">
        <v>965</v>
      </c>
      <c r="B4982" s="123" t="s">
        <v>969</v>
      </c>
      <c r="C4982" s="230">
        <v>45964.25</v>
      </c>
      <c r="D4982" s="230">
        <v>45964.25</v>
      </c>
      <c r="E4982" s="230">
        <v>45964.333333333336</v>
      </c>
      <c r="F4982" s="300">
        <f t="shared" si="103"/>
        <v>8.3333333335758653E-2</v>
      </c>
      <c r="G4982" s="1" t="s">
        <v>613</v>
      </c>
      <c r="I4982" s="1" t="s">
        <v>614</v>
      </c>
      <c r="J4982" s="1" t="s">
        <v>615</v>
      </c>
      <c r="K4982" s="1" t="s">
        <v>1667</v>
      </c>
      <c r="L4982" s="1" t="s">
        <v>617</v>
      </c>
      <c r="M4982" s="241" t="s">
        <v>656</v>
      </c>
      <c r="N4982" s="28" t="s">
        <v>1668</v>
      </c>
    </row>
    <row r="4983" spans="1:14">
      <c r="A4983" s="102" t="s">
        <v>729</v>
      </c>
      <c r="B4983" s="1" t="s">
        <v>1393</v>
      </c>
      <c r="C4983" s="230">
        <v>45964.386111111111</v>
      </c>
      <c r="D4983" s="230">
        <v>45964.386111111111</v>
      </c>
      <c r="E4983" s="230">
        <v>45964.436805555553</v>
      </c>
      <c r="F4983" s="300">
        <f t="shared" si="103"/>
        <v>5.0694444442342501E-2</v>
      </c>
      <c r="G4983" s="1" t="s">
        <v>613</v>
      </c>
      <c r="I4983" s="1" t="s">
        <v>614</v>
      </c>
      <c r="J4983" s="1" t="s">
        <v>615</v>
      </c>
      <c r="K4983" s="1" t="s">
        <v>1021</v>
      </c>
      <c r="L4983" s="1" t="s">
        <v>617</v>
      </c>
      <c r="M4983" s="241" t="s">
        <v>656</v>
      </c>
      <c r="N4983" s="28" t="s">
        <v>1669</v>
      </c>
    </row>
    <row r="4984" spans="1:14">
      <c r="A4984" s="102" t="s">
        <v>729</v>
      </c>
      <c r="B4984" s="1" t="s">
        <v>1394</v>
      </c>
      <c r="C4984" s="230">
        <v>45964.386111111111</v>
      </c>
      <c r="D4984" s="230">
        <v>45964.386111111111</v>
      </c>
      <c r="E4984" s="230">
        <v>45964.436805555553</v>
      </c>
      <c r="F4984" s="300">
        <f t="shared" ref="F4984:F4992" si="104">E4984-D4984</f>
        <v>5.0694444442342501E-2</v>
      </c>
      <c r="G4984" s="1" t="s">
        <v>613</v>
      </c>
      <c r="I4984" s="1" t="s">
        <v>614</v>
      </c>
      <c r="J4984" s="1" t="s">
        <v>615</v>
      </c>
      <c r="K4984" s="1" t="s">
        <v>1021</v>
      </c>
      <c r="L4984" s="1" t="s">
        <v>617</v>
      </c>
      <c r="M4984" s="241" t="s">
        <v>656</v>
      </c>
      <c r="N4984" s="28" t="s">
        <v>1669</v>
      </c>
    </row>
    <row r="4985" spans="1:14">
      <c r="A4985" s="102" t="s">
        <v>729</v>
      </c>
      <c r="B4985" s="1" t="s">
        <v>1395</v>
      </c>
      <c r="C4985" s="230">
        <v>45964.386111111111</v>
      </c>
      <c r="D4985" s="230">
        <v>45964.386111111111</v>
      </c>
      <c r="E4985" s="230">
        <v>45964.436805555553</v>
      </c>
      <c r="F4985" s="300">
        <f t="shared" si="104"/>
        <v>5.0694444442342501E-2</v>
      </c>
      <c r="G4985" s="1" t="s">
        <v>613</v>
      </c>
      <c r="I4985" s="1" t="s">
        <v>614</v>
      </c>
      <c r="J4985" s="1" t="s">
        <v>615</v>
      </c>
      <c r="K4985" s="1" t="s">
        <v>1021</v>
      </c>
      <c r="L4985" s="1" t="s">
        <v>617</v>
      </c>
      <c r="M4985" s="241" t="s">
        <v>656</v>
      </c>
      <c r="N4985" s="28" t="s">
        <v>1669</v>
      </c>
    </row>
    <row r="4986" spans="1:14">
      <c r="A4986" s="102" t="s">
        <v>729</v>
      </c>
      <c r="B4986" s="1" t="s">
        <v>1396</v>
      </c>
      <c r="C4986" s="230">
        <v>45964.386111111111</v>
      </c>
      <c r="D4986" s="230">
        <v>45964.386111111111</v>
      </c>
      <c r="E4986" s="230">
        <v>45964.436805555553</v>
      </c>
      <c r="F4986" s="300">
        <f t="shared" si="104"/>
        <v>5.0694444442342501E-2</v>
      </c>
      <c r="G4986" s="1" t="s">
        <v>613</v>
      </c>
      <c r="I4986" s="1" t="s">
        <v>614</v>
      </c>
      <c r="J4986" s="1" t="s">
        <v>615</v>
      </c>
      <c r="K4986" s="1" t="s">
        <v>1021</v>
      </c>
      <c r="L4986" s="1" t="s">
        <v>617</v>
      </c>
      <c r="M4986" s="241" t="s">
        <v>656</v>
      </c>
      <c r="N4986" s="28" t="s">
        <v>1669</v>
      </c>
    </row>
    <row r="4987" spans="1:14">
      <c r="A4987" s="102" t="s">
        <v>729</v>
      </c>
      <c r="B4987" s="1" t="s">
        <v>1397</v>
      </c>
      <c r="C4987" s="230">
        <v>45964.386111111111</v>
      </c>
      <c r="D4987" s="230">
        <v>45964.386111111111</v>
      </c>
      <c r="E4987" s="230">
        <v>45964.436805555553</v>
      </c>
      <c r="F4987" s="300">
        <f t="shared" si="104"/>
        <v>5.0694444442342501E-2</v>
      </c>
      <c r="G4987" s="1" t="s">
        <v>613</v>
      </c>
      <c r="I4987" s="1" t="s">
        <v>614</v>
      </c>
      <c r="J4987" s="1" t="s">
        <v>615</v>
      </c>
      <c r="K4987" s="1" t="s">
        <v>1021</v>
      </c>
      <c r="L4987" s="1" t="s">
        <v>617</v>
      </c>
      <c r="M4987" s="241" t="s">
        <v>656</v>
      </c>
      <c r="N4987" s="28" t="s">
        <v>1669</v>
      </c>
    </row>
    <row r="4988" spans="1:14">
      <c r="A4988" s="102" t="s">
        <v>729</v>
      </c>
      <c r="B4988" s="1" t="s">
        <v>1398</v>
      </c>
      <c r="C4988" s="230">
        <v>45964.386111111111</v>
      </c>
      <c r="D4988" s="230">
        <v>45964.386111111111</v>
      </c>
      <c r="E4988" s="230">
        <v>45964.436805555553</v>
      </c>
      <c r="F4988" s="300">
        <f t="shared" si="104"/>
        <v>5.0694444442342501E-2</v>
      </c>
      <c r="G4988" s="1" t="s">
        <v>613</v>
      </c>
      <c r="I4988" s="1" t="s">
        <v>614</v>
      </c>
      <c r="J4988" s="1" t="s">
        <v>615</v>
      </c>
      <c r="K4988" s="1" t="s">
        <v>1021</v>
      </c>
      <c r="L4988" s="1" t="s">
        <v>617</v>
      </c>
      <c r="M4988" s="241" t="s">
        <v>656</v>
      </c>
      <c r="N4988" s="28" t="s">
        <v>1669</v>
      </c>
    </row>
    <row r="4989" spans="1:14">
      <c r="A4989" s="102" t="s">
        <v>729</v>
      </c>
      <c r="B4989" s="1" t="s">
        <v>1399</v>
      </c>
      <c r="C4989" s="230">
        <v>45964.386111111111</v>
      </c>
      <c r="D4989" s="230">
        <v>45964.386111111111</v>
      </c>
      <c r="E4989" s="230">
        <v>45964.436805555553</v>
      </c>
      <c r="F4989" s="300">
        <f t="shared" si="104"/>
        <v>5.0694444442342501E-2</v>
      </c>
      <c r="G4989" s="1" t="s">
        <v>613</v>
      </c>
      <c r="I4989" s="1" t="s">
        <v>614</v>
      </c>
      <c r="J4989" s="1" t="s">
        <v>615</v>
      </c>
      <c r="K4989" s="1" t="s">
        <v>1021</v>
      </c>
      <c r="L4989" s="1" t="s">
        <v>617</v>
      </c>
      <c r="M4989" s="241" t="s">
        <v>656</v>
      </c>
      <c r="N4989" s="28" t="s">
        <v>1669</v>
      </c>
    </row>
    <row r="4990" spans="1:14">
      <c r="A4990" s="102" t="s">
        <v>729</v>
      </c>
      <c r="B4990" s="1" t="s">
        <v>1400</v>
      </c>
      <c r="C4990" s="230">
        <v>45964.386111111111</v>
      </c>
      <c r="D4990" s="230">
        <v>45964.386111111111</v>
      </c>
      <c r="E4990" s="230">
        <v>45964.436805555553</v>
      </c>
      <c r="F4990" s="300">
        <f t="shared" si="104"/>
        <v>5.0694444442342501E-2</v>
      </c>
      <c r="G4990" s="1" t="s">
        <v>613</v>
      </c>
      <c r="I4990" s="1" t="s">
        <v>614</v>
      </c>
      <c r="J4990" s="1" t="s">
        <v>615</v>
      </c>
      <c r="K4990" s="1" t="s">
        <v>1021</v>
      </c>
      <c r="L4990" s="1" t="s">
        <v>617</v>
      </c>
      <c r="M4990" s="241" t="s">
        <v>656</v>
      </c>
      <c r="N4990" s="28" t="s">
        <v>1669</v>
      </c>
    </row>
    <row r="4991" spans="1:14">
      <c r="A4991" s="102" t="s">
        <v>729</v>
      </c>
      <c r="B4991" s="1" t="s">
        <v>1401</v>
      </c>
      <c r="C4991" s="230">
        <v>45964.386111111111</v>
      </c>
      <c r="D4991" s="230">
        <v>45964.386111111111</v>
      </c>
      <c r="E4991" s="230">
        <v>45964.436805555553</v>
      </c>
      <c r="F4991" s="300">
        <f t="shared" si="104"/>
        <v>5.0694444442342501E-2</v>
      </c>
      <c r="G4991" s="1" t="s">
        <v>613</v>
      </c>
      <c r="I4991" s="1" t="s">
        <v>614</v>
      </c>
      <c r="J4991" s="1" t="s">
        <v>615</v>
      </c>
      <c r="K4991" s="1" t="s">
        <v>1021</v>
      </c>
      <c r="L4991" s="1" t="s">
        <v>617</v>
      </c>
      <c r="M4991" s="241" t="s">
        <v>656</v>
      </c>
      <c r="N4991" s="28" t="s">
        <v>1669</v>
      </c>
    </row>
    <row r="4992" spans="1:14">
      <c r="A4992" s="102" t="s">
        <v>729</v>
      </c>
      <c r="B4992" s="1" t="s">
        <v>1402</v>
      </c>
      <c r="C4992" s="230">
        <v>45964.386111111111</v>
      </c>
      <c r="D4992" s="230">
        <v>45964.386111111111</v>
      </c>
      <c r="E4992" s="230">
        <v>45964.436805555553</v>
      </c>
      <c r="F4992" s="300">
        <f t="shared" si="104"/>
        <v>5.0694444442342501E-2</v>
      </c>
      <c r="G4992" s="1" t="s">
        <v>613</v>
      </c>
      <c r="I4992" s="1" t="s">
        <v>614</v>
      </c>
      <c r="J4992" s="1" t="s">
        <v>615</v>
      </c>
      <c r="K4992" s="1" t="s">
        <v>1021</v>
      </c>
      <c r="L4992" s="1" t="s">
        <v>617</v>
      </c>
      <c r="M4992" s="241" t="s">
        <v>656</v>
      </c>
      <c r="N4992" s="28" t="s">
        <v>1669</v>
      </c>
    </row>
    <row r="4993" spans="1:14" s="251" customFormat="1">
      <c r="A4993" s="247" t="s">
        <v>1411</v>
      </c>
      <c r="B4993" s="247" t="s">
        <v>658</v>
      </c>
      <c r="C4993" s="248">
        <v>45964.384722222225</v>
      </c>
      <c r="D4993" s="248">
        <v>45964.384722222225</v>
      </c>
      <c r="E4993" s="248"/>
      <c r="F4993" s="344">
        <f t="shared" ref="F4993:F5056" si="105">E4993-D4993</f>
        <v>-45964.384722222225</v>
      </c>
      <c r="G4993" s="247" t="s">
        <v>613</v>
      </c>
      <c r="H4993" s="247"/>
      <c r="I4993" s="247" t="s">
        <v>614</v>
      </c>
      <c r="J4993" s="247" t="s">
        <v>615</v>
      </c>
      <c r="K4993" s="247" t="s">
        <v>1663</v>
      </c>
      <c r="L4993" s="247" t="s">
        <v>655</v>
      </c>
      <c r="M4993" s="250" t="s">
        <v>656</v>
      </c>
      <c r="N4993" s="250" t="s">
        <v>1342</v>
      </c>
    </row>
    <row r="4994" spans="1:14" s="251" customFormat="1">
      <c r="A4994" s="247" t="s">
        <v>1411</v>
      </c>
      <c r="B4994" s="247" t="s">
        <v>651</v>
      </c>
      <c r="C4994" s="248">
        <v>45964.384722222225</v>
      </c>
      <c r="D4994" s="248">
        <v>45964.384722222225</v>
      </c>
      <c r="E4994" s="248"/>
      <c r="F4994" s="344">
        <f t="shared" si="105"/>
        <v>-45964.384722222225</v>
      </c>
      <c r="G4994" s="247" t="s">
        <v>613</v>
      </c>
      <c r="H4994" s="247"/>
      <c r="I4994" s="247" t="s">
        <v>614</v>
      </c>
      <c r="J4994" s="247" t="s">
        <v>615</v>
      </c>
      <c r="K4994" s="247" t="s">
        <v>1663</v>
      </c>
      <c r="L4994" s="247" t="s">
        <v>655</v>
      </c>
      <c r="M4994" s="250" t="s">
        <v>656</v>
      </c>
      <c r="N4994" s="250" t="s">
        <v>1342</v>
      </c>
    </row>
    <row r="4995" spans="1:14" s="251" customFormat="1">
      <c r="A4995" s="247" t="s">
        <v>1411</v>
      </c>
      <c r="B4995" s="247" t="s">
        <v>659</v>
      </c>
      <c r="C4995" s="248">
        <v>45964.384722222225</v>
      </c>
      <c r="D4995" s="248">
        <v>45964.384722222225</v>
      </c>
      <c r="E4995" s="248"/>
      <c r="F4995" s="344">
        <f t="shared" si="105"/>
        <v>-45964.384722222225</v>
      </c>
      <c r="G4995" s="247" t="s">
        <v>613</v>
      </c>
      <c r="H4995" s="247"/>
      <c r="I4995" s="247" t="s">
        <v>614</v>
      </c>
      <c r="J4995" s="247" t="s">
        <v>615</v>
      </c>
      <c r="K4995" s="247" t="s">
        <v>1663</v>
      </c>
      <c r="L4995" s="247" t="s">
        <v>655</v>
      </c>
      <c r="M4995" s="250" t="s">
        <v>656</v>
      </c>
      <c r="N4995" s="250" t="s">
        <v>1342</v>
      </c>
    </row>
    <row r="4996" spans="1:14" s="251" customFormat="1">
      <c r="A4996" s="247" t="s">
        <v>1411</v>
      </c>
      <c r="B4996" s="247" t="s">
        <v>622</v>
      </c>
      <c r="C4996" s="248">
        <v>45964.384722222225</v>
      </c>
      <c r="D4996" s="248">
        <v>45964.384722222225</v>
      </c>
      <c r="E4996" s="248"/>
      <c r="F4996" s="344">
        <f t="shared" si="105"/>
        <v>-45964.384722222225</v>
      </c>
      <c r="G4996" s="247" t="s">
        <v>613</v>
      </c>
      <c r="H4996" s="247"/>
      <c r="I4996" s="247" t="s">
        <v>614</v>
      </c>
      <c r="J4996" s="247" t="s">
        <v>615</v>
      </c>
      <c r="K4996" s="247" t="s">
        <v>1663</v>
      </c>
      <c r="L4996" s="247" t="s">
        <v>655</v>
      </c>
      <c r="M4996" s="250" t="s">
        <v>656</v>
      </c>
      <c r="N4996" s="250" t="s">
        <v>1342</v>
      </c>
    </row>
    <row r="4997" spans="1:14" s="251" customFormat="1">
      <c r="A4997" s="247" t="s">
        <v>1412</v>
      </c>
      <c r="B4997" s="247" t="s">
        <v>659</v>
      </c>
      <c r="C4997" s="248">
        <v>45964.384722222225</v>
      </c>
      <c r="D4997" s="248">
        <v>45964.384722222225</v>
      </c>
      <c r="E4997" s="248"/>
      <c r="F4997" s="344">
        <f t="shared" si="105"/>
        <v>-45964.384722222225</v>
      </c>
      <c r="G4997" s="247" t="s">
        <v>613</v>
      </c>
      <c r="H4997" s="247"/>
      <c r="I4997" s="247" t="s">
        <v>614</v>
      </c>
      <c r="J4997" s="247" t="s">
        <v>615</v>
      </c>
      <c r="K4997" s="247" t="s">
        <v>1663</v>
      </c>
      <c r="L4997" s="247" t="s">
        <v>655</v>
      </c>
      <c r="M4997" s="250" t="s">
        <v>656</v>
      </c>
      <c r="N4997" s="250" t="s">
        <v>1342</v>
      </c>
    </row>
    <row r="4998" spans="1:14" s="251" customFormat="1">
      <c r="A4998" s="247" t="s">
        <v>1412</v>
      </c>
      <c r="B4998" s="247" t="s">
        <v>658</v>
      </c>
      <c r="C4998" s="248">
        <v>45964.384722222225</v>
      </c>
      <c r="D4998" s="248">
        <v>45964.384722222225</v>
      </c>
      <c r="E4998" s="248"/>
      <c r="F4998" s="344">
        <f t="shared" si="105"/>
        <v>-45964.384722222225</v>
      </c>
      <c r="G4998" s="247" t="s">
        <v>613</v>
      </c>
      <c r="H4998" s="247"/>
      <c r="I4998" s="247" t="s">
        <v>614</v>
      </c>
      <c r="J4998" s="247" t="s">
        <v>615</v>
      </c>
      <c r="K4998" s="247" t="s">
        <v>1663</v>
      </c>
      <c r="L4998" s="247" t="s">
        <v>655</v>
      </c>
      <c r="M4998" s="250" t="s">
        <v>656</v>
      </c>
      <c r="N4998" s="250" t="s">
        <v>1342</v>
      </c>
    </row>
    <row r="4999" spans="1:14" s="251" customFormat="1">
      <c r="A4999" s="247" t="s">
        <v>1412</v>
      </c>
      <c r="B4999" s="247" t="s">
        <v>622</v>
      </c>
      <c r="C4999" s="248">
        <v>45964.384722222225</v>
      </c>
      <c r="D4999" s="248">
        <v>45964.384722222225</v>
      </c>
      <c r="E4999" s="248"/>
      <c r="F4999" s="344">
        <f t="shared" si="105"/>
        <v>-45964.384722222225</v>
      </c>
      <c r="G4999" s="247" t="s">
        <v>613</v>
      </c>
      <c r="H4999" s="247"/>
      <c r="I4999" s="247" t="s">
        <v>614</v>
      </c>
      <c r="J4999" s="247" t="s">
        <v>615</v>
      </c>
      <c r="K4999" s="247" t="s">
        <v>1663</v>
      </c>
      <c r="L4999" s="247" t="s">
        <v>655</v>
      </c>
      <c r="M4999" s="250" t="s">
        <v>656</v>
      </c>
      <c r="N4999" s="250" t="s">
        <v>1342</v>
      </c>
    </row>
    <row r="5000" spans="1:14" s="251" customFormat="1">
      <c r="A5000" s="247" t="s">
        <v>1412</v>
      </c>
      <c r="B5000" s="247" t="s">
        <v>651</v>
      </c>
      <c r="C5000" s="248">
        <v>45964.384722222225</v>
      </c>
      <c r="D5000" s="248">
        <v>45964.384722222225</v>
      </c>
      <c r="E5000" s="248"/>
      <c r="F5000" s="344">
        <f t="shared" si="105"/>
        <v>-45964.384722222225</v>
      </c>
      <c r="G5000" s="247" t="s">
        <v>613</v>
      </c>
      <c r="H5000" s="247"/>
      <c r="I5000" s="247" t="s">
        <v>614</v>
      </c>
      <c r="J5000" s="247" t="s">
        <v>615</v>
      </c>
      <c r="K5000" s="247" t="s">
        <v>1663</v>
      </c>
      <c r="L5000" s="247" t="s">
        <v>655</v>
      </c>
      <c r="M5000" s="250" t="s">
        <v>656</v>
      </c>
      <c r="N5000" s="250" t="s">
        <v>1342</v>
      </c>
    </row>
    <row r="5001" spans="1:14">
      <c r="A5001" s="102" t="s">
        <v>729</v>
      </c>
      <c r="B5001" s="1" t="s">
        <v>1393</v>
      </c>
      <c r="C5001" s="230">
        <v>45964.545138888891</v>
      </c>
      <c r="D5001" s="230">
        <v>45964.545138888891</v>
      </c>
      <c r="E5001" s="230">
        <v>45964.612500000003</v>
      </c>
      <c r="F5001" s="300">
        <f t="shared" si="105"/>
        <v>6.7361111112404615E-2</v>
      </c>
      <c r="G5001" s="1" t="s">
        <v>613</v>
      </c>
      <c r="I5001" s="1" t="s">
        <v>614</v>
      </c>
      <c r="J5001" s="1" t="s">
        <v>615</v>
      </c>
      <c r="K5001" s="1" t="s">
        <v>1021</v>
      </c>
      <c r="L5001" s="1" t="s">
        <v>617</v>
      </c>
      <c r="M5001" s="241" t="s">
        <v>656</v>
      </c>
      <c r="N5001" s="28" t="s">
        <v>1669</v>
      </c>
    </row>
    <row r="5002" spans="1:14">
      <c r="A5002" s="102" t="s">
        <v>729</v>
      </c>
      <c r="B5002" s="1" t="s">
        <v>1394</v>
      </c>
      <c r="C5002" s="230">
        <v>45964.545138888891</v>
      </c>
      <c r="D5002" s="230">
        <v>45964.545138888891</v>
      </c>
      <c r="E5002" s="230">
        <v>45964.612500000003</v>
      </c>
      <c r="F5002" s="300">
        <f t="shared" si="105"/>
        <v>6.7361111112404615E-2</v>
      </c>
      <c r="G5002" s="1" t="s">
        <v>613</v>
      </c>
      <c r="I5002" s="1" t="s">
        <v>614</v>
      </c>
      <c r="J5002" s="1" t="s">
        <v>615</v>
      </c>
      <c r="K5002" s="1" t="s">
        <v>1021</v>
      </c>
      <c r="L5002" s="1" t="s">
        <v>617</v>
      </c>
      <c r="M5002" s="241" t="s">
        <v>656</v>
      </c>
      <c r="N5002" s="28" t="s">
        <v>1669</v>
      </c>
    </row>
    <row r="5003" spans="1:14">
      <c r="A5003" s="102" t="s">
        <v>729</v>
      </c>
      <c r="B5003" s="1" t="s">
        <v>1395</v>
      </c>
      <c r="C5003" s="230">
        <v>45964.545138888891</v>
      </c>
      <c r="D5003" s="230">
        <v>45964.545138888891</v>
      </c>
      <c r="E5003" s="230">
        <v>45964.612500000003</v>
      </c>
      <c r="F5003" s="300">
        <f t="shared" si="105"/>
        <v>6.7361111112404615E-2</v>
      </c>
      <c r="G5003" s="1" t="s">
        <v>613</v>
      </c>
      <c r="I5003" s="1" t="s">
        <v>614</v>
      </c>
      <c r="J5003" s="1" t="s">
        <v>615</v>
      </c>
      <c r="K5003" s="1" t="s">
        <v>1021</v>
      </c>
      <c r="L5003" s="1" t="s">
        <v>617</v>
      </c>
      <c r="M5003" s="241" t="s">
        <v>656</v>
      </c>
      <c r="N5003" s="28" t="s">
        <v>1669</v>
      </c>
    </row>
    <row r="5004" spans="1:14">
      <c r="A5004" s="102" t="s">
        <v>729</v>
      </c>
      <c r="B5004" s="1" t="s">
        <v>1396</v>
      </c>
      <c r="C5004" s="230">
        <v>45964.545138888891</v>
      </c>
      <c r="D5004" s="230">
        <v>45964.545138888891</v>
      </c>
      <c r="E5004" s="230">
        <v>45964.612500000003</v>
      </c>
      <c r="F5004" s="300">
        <f t="shared" si="105"/>
        <v>6.7361111112404615E-2</v>
      </c>
      <c r="G5004" s="1" t="s">
        <v>613</v>
      </c>
      <c r="I5004" s="1" t="s">
        <v>614</v>
      </c>
      <c r="J5004" s="1" t="s">
        <v>615</v>
      </c>
      <c r="K5004" s="1" t="s">
        <v>1021</v>
      </c>
      <c r="L5004" s="1" t="s">
        <v>617</v>
      </c>
      <c r="M5004" s="241" t="s">
        <v>656</v>
      </c>
      <c r="N5004" s="28" t="s">
        <v>1669</v>
      </c>
    </row>
    <row r="5005" spans="1:14">
      <c r="A5005" s="102" t="s">
        <v>729</v>
      </c>
      <c r="B5005" s="1" t="s">
        <v>1397</v>
      </c>
      <c r="C5005" s="230">
        <v>45964.545138888891</v>
      </c>
      <c r="D5005" s="230">
        <v>45964.545138888891</v>
      </c>
      <c r="E5005" s="230">
        <v>45964.612500000003</v>
      </c>
      <c r="F5005" s="300">
        <f t="shared" si="105"/>
        <v>6.7361111112404615E-2</v>
      </c>
      <c r="G5005" s="1" t="s">
        <v>613</v>
      </c>
      <c r="I5005" s="1" t="s">
        <v>614</v>
      </c>
      <c r="J5005" s="1" t="s">
        <v>615</v>
      </c>
      <c r="K5005" s="1" t="s">
        <v>1021</v>
      </c>
      <c r="L5005" s="1" t="s">
        <v>617</v>
      </c>
      <c r="M5005" s="241" t="s">
        <v>656</v>
      </c>
      <c r="N5005" s="28" t="s">
        <v>1669</v>
      </c>
    </row>
    <row r="5006" spans="1:14">
      <c r="A5006" s="102" t="s">
        <v>729</v>
      </c>
      <c r="B5006" s="1" t="s">
        <v>1398</v>
      </c>
      <c r="C5006" s="230">
        <v>45964.545138888891</v>
      </c>
      <c r="D5006" s="230">
        <v>45964.545138888891</v>
      </c>
      <c r="E5006" s="230">
        <v>45964.612500000003</v>
      </c>
      <c r="F5006" s="300">
        <f t="shared" si="105"/>
        <v>6.7361111112404615E-2</v>
      </c>
      <c r="G5006" s="1" t="s">
        <v>613</v>
      </c>
      <c r="I5006" s="1" t="s">
        <v>614</v>
      </c>
      <c r="J5006" s="1" t="s">
        <v>615</v>
      </c>
      <c r="K5006" s="1" t="s">
        <v>1021</v>
      </c>
      <c r="L5006" s="1" t="s">
        <v>617</v>
      </c>
      <c r="M5006" s="241" t="s">
        <v>656</v>
      </c>
      <c r="N5006" s="28" t="s">
        <v>1669</v>
      </c>
    </row>
    <row r="5007" spans="1:14">
      <c r="A5007" s="102" t="s">
        <v>729</v>
      </c>
      <c r="B5007" s="1" t="s">
        <v>1399</v>
      </c>
      <c r="C5007" s="230">
        <v>45964.545138888891</v>
      </c>
      <c r="D5007" s="230">
        <v>45964.545138888891</v>
      </c>
      <c r="E5007" s="230">
        <v>45964.612500000003</v>
      </c>
      <c r="F5007" s="300">
        <f t="shared" si="105"/>
        <v>6.7361111112404615E-2</v>
      </c>
      <c r="G5007" s="1" t="s">
        <v>613</v>
      </c>
      <c r="I5007" s="1" t="s">
        <v>614</v>
      </c>
      <c r="J5007" s="1" t="s">
        <v>615</v>
      </c>
      <c r="K5007" s="1" t="s">
        <v>1021</v>
      </c>
      <c r="L5007" s="1" t="s">
        <v>617</v>
      </c>
      <c r="M5007" s="241" t="s">
        <v>656</v>
      </c>
      <c r="N5007" s="28" t="s">
        <v>1669</v>
      </c>
    </row>
    <row r="5008" spans="1:14">
      <c r="A5008" s="102" t="s">
        <v>729</v>
      </c>
      <c r="B5008" s="1" t="s">
        <v>1400</v>
      </c>
      <c r="C5008" s="230">
        <v>45964.545138888891</v>
      </c>
      <c r="D5008" s="230">
        <v>45964.545138888891</v>
      </c>
      <c r="E5008" s="230">
        <v>45964.612500000003</v>
      </c>
      <c r="F5008" s="300">
        <f t="shared" si="105"/>
        <v>6.7361111112404615E-2</v>
      </c>
      <c r="G5008" s="1" t="s">
        <v>613</v>
      </c>
      <c r="I5008" s="1" t="s">
        <v>614</v>
      </c>
      <c r="J5008" s="1" t="s">
        <v>615</v>
      </c>
      <c r="K5008" s="1" t="s">
        <v>1021</v>
      </c>
      <c r="L5008" s="1" t="s">
        <v>617</v>
      </c>
      <c r="M5008" s="241" t="s">
        <v>656</v>
      </c>
      <c r="N5008" s="28" t="s">
        <v>1669</v>
      </c>
    </row>
    <row r="5009" spans="1:14">
      <c r="A5009" s="102" t="s">
        <v>729</v>
      </c>
      <c r="B5009" s="1" t="s">
        <v>1401</v>
      </c>
      <c r="C5009" s="230">
        <v>45964.545138888891</v>
      </c>
      <c r="D5009" s="230">
        <v>45964.545138888891</v>
      </c>
      <c r="E5009" s="230">
        <v>45964.612500000003</v>
      </c>
      <c r="F5009" s="300">
        <f t="shared" si="105"/>
        <v>6.7361111112404615E-2</v>
      </c>
      <c r="G5009" s="1" t="s">
        <v>613</v>
      </c>
      <c r="I5009" s="1" t="s">
        <v>614</v>
      </c>
      <c r="J5009" s="1" t="s">
        <v>615</v>
      </c>
      <c r="K5009" s="1" t="s">
        <v>1021</v>
      </c>
      <c r="L5009" s="1" t="s">
        <v>617</v>
      </c>
      <c r="M5009" s="241" t="s">
        <v>656</v>
      </c>
      <c r="N5009" s="28" t="s">
        <v>1669</v>
      </c>
    </row>
    <row r="5010" spans="1:14">
      <c r="A5010" s="102" t="s">
        <v>729</v>
      </c>
      <c r="B5010" s="1" t="s">
        <v>1402</v>
      </c>
      <c r="C5010" s="230">
        <v>45964.545138888891</v>
      </c>
      <c r="D5010" s="230">
        <v>45964.545138888891</v>
      </c>
      <c r="E5010" s="230">
        <v>45964.612500000003</v>
      </c>
      <c r="F5010" s="300">
        <f t="shared" si="105"/>
        <v>6.7361111112404615E-2</v>
      </c>
      <c r="G5010" s="1" t="s">
        <v>613</v>
      </c>
      <c r="I5010" s="1" t="s">
        <v>614</v>
      </c>
      <c r="J5010" s="1" t="s">
        <v>615</v>
      </c>
      <c r="K5010" s="1" t="s">
        <v>1021</v>
      </c>
      <c r="L5010" s="1" t="s">
        <v>617</v>
      </c>
      <c r="M5010" s="241" t="s">
        <v>656</v>
      </c>
      <c r="N5010" s="28" t="s">
        <v>1669</v>
      </c>
    </row>
    <row r="5011" spans="1:14">
      <c r="A5011" s="1" t="s">
        <v>997</v>
      </c>
      <c r="B5011" s="1" t="s">
        <v>998</v>
      </c>
      <c r="C5011" s="230">
        <v>45964.581250000003</v>
      </c>
      <c r="D5011" s="230">
        <v>45964.581250000003</v>
      </c>
      <c r="E5011" s="230">
        <v>45964.604166666664</v>
      </c>
      <c r="F5011" s="300">
        <f t="shared" si="105"/>
        <v>2.2916666661330964E-2</v>
      </c>
      <c r="G5011" s="1" t="s">
        <v>613</v>
      </c>
      <c r="I5011" s="1" t="s">
        <v>614</v>
      </c>
      <c r="J5011" s="1" t="s">
        <v>615</v>
      </c>
      <c r="K5011" s="1" t="s">
        <v>1597</v>
      </c>
      <c r="L5011" s="1" t="s">
        <v>655</v>
      </c>
      <c r="M5011" s="28" t="s">
        <v>656</v>
      </c>
      <c r="N5011" s="28" t="s">
        <v>1598</v>
      </c>
    </row>
    <row r="5012" spans="1:14">
      <c r="A5012" s="1" t="s">
        <v>997</v>
      </c>
      <c r="B5012" s="1" t="s">
        <v>999</v>
      </c>
      <c r="C5012" s="230">
        <v>45964.581250000003</v>
      </c>
      <c r="D5012" s="230">
        <v>45964.581250000003</v>
      </c>
      <c r="E5012" s="230">
        <v>45964.604166666664</v>
      </c>
      <c r="F5012" s="300">
        <f t="shared" si="105"/>
        <v>2.2916666661330964E-2</v>
      </c>
      <c r="G5012" s="1" t="s">
        <v>613</v>
      </c>
      <c r="I5012" s="1" t="s">
        <v>614</v>
      </c>
      <c r="J5012" s="1" t="s">
        <v>615</v>
      </c>
      <c r="K5012" s="1" t="s">
        <v>1597</v>
      </c>
      <c r="L5012" s="1" t="s">
        <v>655</v>
      </c>
      <c r="M5012" s="28" t="s">
        <v>656</v>
      </c>
      <c r="N5012" s="28" t="s">
        <v>1598</v>
      </c>
    </row>
    <row r="5013" spans="1:14">
      <c r="A5013" s="1" t="s">
        <v>997</v>
      </c>
      <c r="B5013" s="1" t="s">
        <v>1000</v>
      </c>
      <c r="C5013" s="230">
        <v>45964.581250000003</v>
      </c>
      <c r="D5013" s="230">
        <v>45964.581250000003</v>
      </c>
      <c r="E5013" s="230">
        <v>45964.604166666664</v>
      </c>
      <c r="F5013" s="300">
        <f t="shared" si="105"/>
        <v>2.2916666661330964E-2</v>
      </c>
      <c r="G5013" s="1" t="s">
        <v>613</v>
      </c>
      <c r="I5013" s="1" t="s">
        <v>614</v>
      </c>
      <c r="J5013" s="1" t="s">
        <v>615</v>
      </c>
      <c r="K5013" s="1" t="s">
        <v>1597</v>
      </c>
      <c r="L5013" s="1" t="s">
        <v>655</v>
      </c>
      <c r="M5013" s="28" t="s">
        <v>656</v>
      </c>
      <c r="N5013" s="28" t="s">
        <v>1598</v>
      </c>
    </row>
    <row r="5014" spans="1:14">
      <c r="A5014" s="1" t="s">
        <v>997</v>
      </c>
      <c r="B5014" s="1" t="s">
        <v>1001</v>
      </c>
      <c r="C5014" s="230">
        <v>45964.581250000003</v>
      </c>
      <c r="D5014" s="230">
        <v>45964.581250000003</v>
      </c>
      <c r="E5014" s="230">
        <v>45964.604166666664</v>
      </c>
      <c r="F5014" s="300">
        <f t="shared" si="105"/>
        <v>2.2916666661330964E-2</v>
      </c>
      <c r="G5014" s="1" t="s">
        <v>613</v>
      </c>
      <c r="I5014" s="1" t="s">
        <v>614</v>
      </c>
      <c r="J5014" s="1" t="s">
        <v>615</v>
      </c>
      <c r="K5014" s="1" t="s">
        <v>1597</v>
      </c>
      <c r="L5014" s="1" t="s">
        <v>655</v>
      </c>
      <c r="M5014" s="28" t="s">
        <v>656</v>
      </c>
      <c r="N5014" s="28" t="s">
        <v>1598</v>
      </c>
    </row>
    <row r="5015" spans="1:14">
      <c r="A5015" s="225" t="s">
        <v>978</v>
      </c>
      <c r="B5015" s="123" t="s">
        <v>979</v>
      </c>
      <c r="C5015" s="230">
        <v>45964.581250000003</v>
      </c>
      <c r="D5015" s="230">
        <v>45964.581250000003</v>
      </c>
      <c r="E5015" s="230">
        <v>45964.604166666664</v>
      </c>
      <c r="F5015" s="300">
        <f t="shared" si="105"/>
        <v>2.2916666661330964E-2</v>
      </c>
      <c r="G5015" s="1" t="s">
        <v>613</v>
      </c>
      <c r="I5015" s="1" t="s">
        <v>614</v>
      </c>
      <c r="J5015" s="1" t="s">
        <v>615</v>
      </c>
      <c r="K5015" s="1" t="s">
        <v>1597</v>
      </c>
      <c r="L5015" s="1" t="s">
        <v>655</v>
      </c>
      <c r="M5015" s="28" t="s">
        <v>656</v>
      </c>
      <c r="N5015" s="28" t="s">
        <v>1598</v>
      </c>
    </row>
    <row r="5016" spans="1:14">
      <c r="A5016" s="225" t="s">
        <v>978</v>
      </c>
      <c r="B5016" s="123" t="s">
        <v>981</v>
      </c>
      <c r="C5016" s="230">
        <v>45964.581250000003</v>
      </c>
      <c r="D5016" s="230">
        <v>45964.581250000003</v>
      </c>
      <c r="E5016" s="230">
        <v>45964.604166666664</v>
      </c>
      <c r="F5016" s="300">
        <f t="shared" si="105"/>
        <v>2.2916666661330964E-2</v>
      </c>
      <c r="G5016" s="1" t="s">
        <v>613</v>
      </c>
      <c r="I5016" s="1" t="s">
        <v>614</v>
      </c>
      <c r="J5016" s="1" t="s">
        <v>615</v>
      </c>
      <c r="K5016" s="1" t="s">
        <v>1597</v>
      </c>
      <c r="L5016" s="1" t="s">
        <v>655</v>
      </c>
      <c r="M5016" s="28" t="s">
        <v>656</v>
      </c>
      <c r="N5016" s="28" t="s">
        <v>1598</v>
      </c>
    </row>
    <row r="5017" spans="1:14">
      <c r="A5017" s="225" t="s">
        <v>978</v>
      </c>
      <c r="B5017" s="123" t="s">
        <v>982</v>
      </c>
      <c r="C5017" s="230">
        <v>45964.581250000003</v>
      </c>
      <c r="D5017" s="230">
        <v>45964.581250000003</v>
      </c>
      <c r="E5017" s="230">
        <v>45964.604166666664</v>
      </c>
      <c r="F5017" s="300">
        <f t="shared" si="105"/>
        <v>2.2916666661330964E-2</v>
      </c>
      <c r="G5017" s="1" t="s">
        <v>613</v>
      </c>
      <c r="I5017" s="1" t="s">
        <v>614</v>
      </c>
      <c r="J5017" s="1" t="s">
        <v>615</v>
      </c>
      <c r="K5017" s="1" t="s">
        <v>1597</v>
      </c>
      <c r="L5017" s="1" t="s">
        <v>655</v>
      </c>
      <c r="M5017" s="28" t="s">
        <v>656</v>
      </c>
      <c r="N5017" s="28" t="s">
        <v>1598</v>
      </c>
    </row>
    <row r="5018" spans="1:14">
      <c r="A5018" s="225" t="s">
        <v>978</v>
      </c>
      <c r="B5018" s="123" t="s">
        <v>983</v>
      </c>
      <c r="C5018" s="230">
        <v>45964.581250000003</v>
      </c>
      <c r="D5018" s="230">
        <v>45964.581250000003</v>
      </c>
      <c r="E5018" s="230">
        <v>45964.604166666664</v>
      </c>
      <c r="F5018" s="300">
        <f t="shared" si="105"/>
        <v>2.2916666661330964E-2</v>
      </c>
      <c r="G5018" s="1" t="s">
        <v>613</v>
      </c>
      <c r="I5018" s="1" t="s">
        <v>614</v>
      </c>
      <c r="J5018" s="1" t="s">
        <v>615</v>
      </c>
      <c r="K5018" s="1" t="s">
        <v>1597</v>
      </c>
      <c r="L5018" s="1" t="s">
        <v>655</v>
      </c>
      <c r="M5018" s="28" t="s">
        <v>656</v>
      </c>
      <c r="N5018" s="28" t="s">
        <v>1598</v>
      </c>
    </row>
    <row r="5019" spans="1:14">
      <c r="A5019" s="225" t="s">
        <v>978</v>
      </c>
      <c r="B5019" s="123" t="s">
        <v>984</v>
      </c>
      <c r="C5019" s="230">
        <v>45964.581250000003</v>
      </c>
      <c r="D5019" s="230">
        <v>45964.581250000003</v>
      </c>
      <c r="E5019" s="230">
        <v>45964.604166666664</v>
      </c>
      <c r="F5019" s="300">
        <f t="shared" si="105"/>
        <v>2.2916666661330964E-2</v>
      </c>
      <c r="G5019" s="1" t="s">
        <v>613</v>
      </c>
      <c r="I5019" s="1" t="s">
        <v>614</v>
      </c>
      <c r="J5019" s="1" t="s">
        <v>615</v>
      </c>
      <c r="K5019" s="1" t="s">
        <v>1597</v>
      </c>
      <c r="L5019" s="1" t="s">
        <v>655</v>
      </c>
      <c r="M5019" s="28" t="s">
        <v>656</v>
      </c>
      <c r="N5019" s="28" t="s">
        <v>1598</v>
      </c>
    </row>
    <row r="5020" spans="1:14">
      <c r="A5020" s="225" t="s">
        <v>978</v>
      </c>
      <c r="B5020" s="123" t="s">
        <v>985</v>
      </c>
      <c r="C5020" s="230">
        <v>45964.581250000003</v>
      </c>
      <c r="D5020" s="230">
        <v>45964.581250000003</v>
      </c>
      <c r="E5020" s="230">
        <v>45964.604166666664</v>
      </c>
      <c r="F5020" s="300">
        <f t="shared" si="105"/>
        <v>2.2916666661330964E-2</v>
      </c>
      <c r="G5020" s="1" t="s">
        <v>613</v>
      </c>
      <c r="I5020" s="1" t="s">
        <v>614</v>
      </c>
      <c r="J5020" s="1" t="s">
        <v>615</v>
      </c>
      <c r="K5020" s="1" t="s">
        <v>1597</v>
      </c>
      <c r="L5020" s="1" t="s">
        <v>655</v>
      </c>
      <c r="M5020" s="28" t="s">
        <v>656</v>
      </c>
      <c r="N5020" s="28" t="s">
        <v>1598</v>
      </c>
    </row>
    <row r="5021" spans="1:14">
      <c r="A5021" s="225" t="s">
        <v>978</v>
      </c>
      <c r="B5021" s="123" t="s">
        <v>986</v>
      </c>
      <c r="C5021" s="230">
        <v>45964.581250000003</v>
      </c>
      <c r="D5021" s="230">
        <v>45964.581250000003</v>
      </c>
      <c r="E5021" s="230">
        <v>45964.604166666664</v>
      </c>
      <c r="F5021" s="300">
        <f t="shared" si="105"/>
        <v>2.2916666661330964E-2</v>
      </c>
      <c r="G5021" s="1" t="s">
        <v>613</v>
      </c>
      <c r="I5021" s="1" t="s">
        <v>614</v>
      </c>
      <c r="J5021" s="1" t="s">
        <v>615</v>
      </c>
      <c r="K5021" s="1" t="s">
        <v>1597</v>
      </c>
      <c r="L5021" s="1" t="s">
        <v>655</v>
      </c>
      <c r="M5021" s="28" t="s">
        <v>656</v>
      </c>
      <c r="N5021" s="28" t="s">
        <v>1598</v>
      </c>
    </row>
    <row r="5022" spans="1:14">
      <c r="A5022" s="225" t="s">
        <v>978</v>
      </c>
      <c r="B5022" s="123" t="s">
        <v>987</v>
      </c>
      <c r="C5022" s="230">
        <v>45964.581250000003</v>
      </c>
      <c r="D5022" s="230">
        <v>45964.581250000003</v>
      </c>
      <c r="E5022" s="230">
        <v>45964.604166666664</v>
      </c>
      <c r="F5022" s="300">
        <f t="shared" si="105"/>
        <v>2.2916666661330964E-2</v>
      </c>
      <c r="G5022" s="1" t="s">
        <v>613</v>
      </c>
      <c r="I5022" s="1" t="s">
        <v>614</v>
      </c>
      <c r="J5022" s="1" t="s">
        <v>615</v>
      </c>
      <c r="K5022" s="1" t="s">
        <v>1597</v>
      </c>
      <c r="L5022" s="1" t="s">
        <v>655</v>
      </c>
      <c r="M5022" s="28" t="s">
        <v>656</v>
      </c>
      <c r="N5022" s="28" t="s">
        <v>1598</v>
      </c>
    </row>
    <row r="5023" spans="1:14">
      <c r="A5023" s="225" t="s">
        <v>978</v>
      </c>
      <c r="B5023" s="123" t="s">
        <v>988</v>
      </c>
      <c r="C5023" s="230">
        <v>45964.581250000003</v>
      </c>
      <c r="D5023" s="230">
        <v>45964.581250000003</v>
      </c>
      <c r="E5023" s="230">
        <v>45964.604166666664</v>
      </c>
      <c r="F5023" s="300">
        <f t="shared" si="105"/>
        <v>2.2916666661330964E-2</v>
      </c>
      <c r="G5023" s="1" t="s">
        <v>613</v>
      </c>
      <c r="I5023" s="1" t="s">
        <v>614</v>
      </c>
      <c r="J5023" s="1" t="s">
        <v>615</v>
      </c>
      <c r="K5023" s="1" t="s">
        <v>1597</v>
      </c>
      <c r="L5023" s="1" t="s">
        <v>655</v>
      </c>
      <c r="M5023" s="28" t="s">
        <v>656</v>
      </c>
      <c r="N5023" s="28" t="s">
        <v>1598</v>
      </c>
    </row>
    <row r="5024" spans="1:14">
      <c r="A5024" s="225" t="s">
        <v>978</v>
      </c>
      <c r="B5024" s="123" t="s">
        <v>989</v>
      </c>
      <c r="C5024" s="230">
        <v>45964.581250000003</v>
      </c>
      <c r="D5024" s="230">
        <v>45964.581250000003</v>
      </c>
      <c r="E5024" s="230">
        <v>45964.604166666664</v>
      </c>
      <c r="F5024" s="300">
        <f t="shared" si="105"/>
        <v>2.2916666661330964E-2</v>
      </c>
      <c r="G5024" s="1" t="s">
        <v>613</v>
      </c>
      <c r="I5024" s="1" t="s">
        <v>614</v>
      </c>
      <c r="J5024" s="1" t="s">
        <v>615</v>
      </c>
      <c r="K5024" s="1" t="s">
        <v>1597</v>
      </c>
      <c r="L5024" s="1" t="s">
        <v>655</v>
      </c>
      <c r="M5024" s="28" t="s">
        <v>656</v>
      </c>
      <c r="N5024" s="28" t="s">
        <v>1598</v>
      </c>
    </row>
    <row r="5025" spans="1:14">
      <c r="A5025" s="225" t="s">
        <v>978</v>
      </c>
      <c r="B5025" s="123" t="s">
        <v>990</v>
      </c>
      <c r="C5025" s="230">
        <v>45964.581250000003</v>
      </c>
      <c r="D5025" s="230">
        <v>45964.581250000003</v>
      </c>
      <c r="E5025" s="230">
        <v>45964.604166666664</v>
      </c>
      <c r="F5025" s="300">
        <f t="shared" si="105"/>
        <v>2.2916666661330964E-2</v>
      </c>
      <c r="G5025" s="1" t="s">
        <v>613</v>
      </c>
      <c r="I5025" s="1" t="s">
        <v>614</v>
      </c>
      <c r="J5025" s="1" t="s">
        <v>615</v>
      </c>
      <c r="K5025" s="1" t="s">
        <v>1597</v>
      </c>
      <c r="L5025" s="1" t="s">
        <v>655</v>
      </c>
      <c r="M5025" s="28" t="s">
        <v>656</v>
      </c>
      <c r="N5025" s="28" t="s">
        <v>1598</v>
      </c>
    </row>
    <row r="5026" spans="1:14">
      <c r="A5026" s="225" t="s">
        <v>978</v>
      </c>
      <c r="B5026" s="123" t="s">
        <v>991</v>
      </c>
      <c r="C5026" s="230">
        <v>45964.581250000003</v>
      </c>
      <c r="D5026" s="230">
        <v>45964.581250000003</v>
      </c>
      <c r="E5026" s="230">
        <v>45964.604166666664</v>
      </c>
      <c r="F5026" s="300">
        <f t="shared" si="105"/>
        <v>2.2916666661330964E-2</v>
      </c>
      <c r="G5026" s="1" t="s">
        <v>613</v>
      </c>
      <c r="I5026" s="1" t="s">
        <v>614</v>
      </c>
      <c r="J5026" s="1" t="s">
        <v>615</v>
      </c>
      <c r="K5026" s="1" t="s">
        <v>1597</v>
      </c>
      <c r="L5026" s="1" t="s">
        <v>655</v>
      </c>
      <c r="M5026" s="28" t="s">
        <v>656</v>
      </c>
      <c r="N5026" s="28" t="s">
        <v>1598</v>
      </c>
    </row>
    <row r="5027" spans="1:14">
      <c r="A5027" s="225" t="s">
        <v>978</v>
      </c>
      <c r="B5027" s="123" t="s">
        <v>992</v>
      </c>
      <c r="C5027" s="230">
        <v>45964.581250000003</v>
      </c>
      <c r="D5027" s="230">
        <v>45964.581250000003</v>
      </c>
      <c r="E5027" s="230">
        <v>45964.604166666664</v>
      </c>
      <c r="F5027" s="300">
        <f t="shared" si="105"/>
        <v>2.2916666661330964E-2</v>
      </c>
      <c r="G5027" s="1" t="s">
        <v>613</v>
      </c>
      <c r="I5027" s="1" t="s">
        <v>614</v>
      </c>
      <c r="J5027" s="1" t="s">
        <v>615</v>
      </c>
      <c r="K5027" s="1" t="s">
        <v>1597</v>
      </c>
      <c r="L5027" s="1" t="s">
        <v>655</v>
      </c>
      <c r="M5027" s="28" t="s">
        <v>656</v>
      </c>
      <c r="N5027" s="28" t="s">
        <v>1598</v>
      </c>
    </row>
    <row r="5028" spans="1:14">
      <c r="A5028" s="225" t="s">
        <v>978</v>
      </c>
      <c r="B5028" s="123" t="s">
        <v>993</v>
      </c>
      <c r="C5028" s="230">
        <v>45964.581250000003</v>
      </c>
      <c r="D5028" s="230">
        <v>45964.581250000003</v>
      </c>
      <c r="E5028" s="230">
        <v>45964.604166666664</v>
      </c>
      <c r="F5028" s="300">
        <f t="shared" si="105"/>
        <v>2.2916666661330964E-2</v>
      </c>
      <c r="G5028" s="1" t="s">
        <v>613</v>
      </c>
      <c r="I5028" s="1" t="s">
        <v>614</v>
      </c>
      <c r="J5028" s="1" t="s">
        <v>615</v>
      </c>
      <c r="K5028" s="1" t="s">
        <v>1597</v>
      </c>
      <c r="L5028" s="1" t="s">
        <v>655</v>
      </c>
      <c r="M5028" s="28" t="s">
        <v>656</v>
      </c>
      <c r="N5028" s="28" t="s">
        <v>1598</v>
      </c>
    </row>
    <row r="5029" spans="1:14">
      <c r="A5029" s="225" t="s">
        <v>978</v>
      </c>
      <c r="B5029" s="123" t="s">
        <v>994</v>
      </c>
      <c r="C5029" s="230">
        <v>45964.581250000003</v>
      </c>
      <c r="D5029" s="230">
        <v>45964.581250000003</v>
      </c>
      <c r="E5029" s="230">
        <v>45964.604166666664</v>
      </c>
      <c r="F5029" s="300">
        <f t="shared" si="105"/>
        <v>2.2916666661330964E-2</v>
      </c>
      <c r="G5029" s="1" t="s">
        <v>613</v>
      </c>
      <c r="I5029" s="1" t="s">
        <v>614</v>
      </c>
      <c r="J5029" s="1" t="s">
        <v>615</v>
      </c>
      <c r="K5029" s="1" t="s">
        <v>1597</v>
      </c>
      <c r="L5029" s="1" t="s">
        <v>655</v>
      </c>
      <c r="M5029" s="28" t="s">
        <v>656</v>
      </c>
      <c r="N5029" s="28" t="s">
        <v>1598</v>
      </c>
    </row>
    <row r="5030" spans="1:14">
      <c r="A5030" s="225" t="s">
        <v>978</v>
      </c>
      <c r="B5030" s="123" t="s">
        <v>995</v>
      </c>
      <c r="C5030" s="230">
        <v>45964.581250000003</v>
      </c>
      <c r="D5030" s="230">
        <v>45964.581250000003</v>
      </c>
      <c r="E5030" s="230">
        <v>45964.604166666664</v>
      </c>
      <c r="F5030" s="300">
        <f t="shared" si="105"/>
        <v>2.2916666661330964E-2</v>
      </c>
      <c r="G5030" s="1" t="s">
        <v>613</v>
      </c>
      <c r="I5030" s="1" t="s">
        <v>614</v>
      </c>
      <c r="J5030" s="1" t="s">
        <v>615</v>
      </c>
      <c r="K5030" s="1" t="s">
        <v>1597</v>
      </c>
      <c r="L5030" s="1" t="s">
        <v>655</v>
      </c>
      <c r="M5030" s="28" t="s">
        <v>656</v>
      </c>
      <c r="N5030" s="28" t="s">
        <v>1598</v>
      </c>
    </row>
    <row r="5031" spans="1:14">
      <c r="A5031" s="225" t="s">
        <v>978</v>
      </c>
      <c r="B5031" s="123" t="s">
        <v>996</v>
      </c>
      <c r="C5031" s="230">
        <v>45964.581250000003</v>
      </c>
      <c r="D5031" s="230">
        <v>45964.581250000003</v>
      </c>
      <c r="E5031" s="230">
        <v>45964.604166666664</v>
      </c>
      <c r="F5031" s="300">
        <f t="shared" si="105"/>
        <v>2.2916666661330964E-2</v>
      </c>
      <c r="G5031" s="1" t="s">
        <v>613</v>
      </c>
      <c r="I5031" s="1" t="s">
        <v>614</v>
      </c>
      <c r="J5031" s="1" t="s">
        <v>615</v>
      </c>
      <c r="K5031" s="1" t="s">
        <v>1597</v>
      </c>
      <c r="L5031" s="1" t="s">
        <v>655</v>
      </c>
      <c r="M5031" s="28" t="s">
        <v>656</v>
      </c>
      <c r="N5031" s="28" t="s">
        <v>1598</v>
      </c>
    </row>
    <row r="5032" spans="1:14" ht="13.9" customHeight="1">
      <c r="A5032" s="1" t="s">
        <v>1213</v>
      </c>
      <c r="B5032" s="1" t="s">
        <v>612</v>
      </c>
      <c r="C5032" s="230">
        <v>45964.319444444445</v>
      </c>
      <c r="D5032" s="230">
        <v>45964.319444444445</v>
      </c>
      <c r="E5032" s="230">
        <v>45964.625</v>
      </c>
      <c r="F5032" s="300">
        <f t="shared" si="105"/>
        <v>0.30555555555474712</v>
      </c>
      <c r="G5032" s="1" t="s">
        <v>613</v>
      </c>
      <c r="I5032" s="1" t="s">
        <v>614</v>
      </c>
      <c r="J5032" s="1" t="s">
        <v>615</v>
      </c>
      <c r="K5032" s="1" t="s">
        <v>1670</v>
      </c>
      <c r="L5032" s="1" t="s">
        <v>627</v>
      </c>
      <c r="M5032" s="241" t="s">
        <v>628</v>
      </c>
      <c r="N5032" s="241" t="s">
        <v>1671</v>
      </c>
    </row>
    <row r="5033" spans="1:14" ht="13.9" customHeight="1">
      <c r="A5033" s="1" t="s">
        <v>1213</v>
      </c>
      <c r="B5033" s="1" t="s">
        <v>621</v>
      </c>
      <c r="C5033" s="230">
        <v>45964.319444444445</v>
      </c>
      <c r="D5033" s="230">
        <v>45964.319444444445</v>
      </c>
      <c r="E5033" s="230">
        <v>45964.625</v>
      </c>
      <c r="F5033" s="300">
        <f t="shared" si="105"/>
        <v>0.30555555555474712</v>
      </c>
      <c r="G5033" s="1" t="s">
        <v>613</v>
      </c>
      <c r="I5033" s="1" t="s">
        <v>614</v>
      </c>
      <c r="J5033" s="1" t="s">
        <v>615</v>
      </c>
      <c r="K5033" s="1" t="s">
        <v>1670</v>
      </c>
      <c r="L5033" s="1" t="s">
        <v>627</v>
      </c>
      <c r="M5033" s="241" t="s">
        <v>628</v>
      </c>
      <c r="N5033" s="241" t="s">
        <v>1671</v>
      </c>
    </row>
    <row r="5034" spans="1:14" ht="13.9" customHeight="1">
      <c r="A5034" s="1" t="s">
        <v>1213</v>
      </c>
      <c r="B5034" s="1" t="s">
        <v>620</v>
      </c>
      <c r="C5034" s="230">
        <v>45964.319444444445</v>
      </c>
      <c r="D5034" s="230">
        <v>45964.319444444445</v>
      </c>
      <c r="E5034" s="230">
        <v>45964.625</v>
      </c>
      <c r="F5034" s="300">
        <f t="shared" si="105"/>
        <v>0.30555555555474712</v>
      </c>
      <c r="G5034" s="1" t="s">
        <v>613</v>
      </c>
      <c r="I5034" s="1" t="s">
        <v>614</v>
      </c>
      <c r="J5034" s="1" t="s">
        <v>615</v>
      </c>
      <c r="K5034" s="1" t="s">
        <v>1670</v>
      </c>
      <c r="L5034" s="1" t="s">
        <v>627</v>
      </c>
      <c r="M5034" s="241" t="s">
        <v>628</v>
      </c>
      <c r="N5034" s="241" t="s">
        <v>1671</v>
      </c>
    </row>
    <row r="5035" spans="1:14" ht="13.9" customHeight="1">
      <c r="A5035" s="1" t="s">
        <v>1213</v>
      </c>
      <c r="B5035" s="1" t="s">
        <v>636</v>
      </c>
      <c r="C5035" s="230">
        <v>45964.319444444445</v>
      </c>
      <c r="D5035" s="230">
        <v>45964.319444444445</v>
      </c>
      <c r="E5035" s="230">
        <v>45964.625</v>
      </c>
      <c r="F5035" s="300">
        <f t="shared" si="105"/>
        <v>0.30555555555474712</v>
      </c>
      <c r="G5035" s="1" t="s">
        <v>613</v>
      </c>
      <c r="I5035" s="1" t="s">
        <v>614</v>
      </c>
      <c r="J5035" s="1" t="s">
        <v>615</v>
      </c>
      <c r="K5035" s="1" t="s">
        <v>1670</v>
      </c>
      <c r="L5035" s="1" t="s">
        <v>627</v>
      </c>
      <c r="M5035" s="241" t="s">
        <v>628</v>
      </c>
      <c r="N5035" s="241" t="s">
        <v>1671</v>
      </c>
    </row>
    <row r="5036" spans="1:14" ht="13.9" customHeight="1">
      <c r="A5036" s="1" t="s">
        <v>1213</v>
      </c>
      <c r="B5036" s="1" t="s">
        <v>667</v>
      </c>
      <c r="C5036" s="230">
        <v>45964.319444444445</v>
      </c>
      <c r="D5036" s="230">
        <v>45964.319444444445</v>
      </c>
      <c r="E5036" s="230">
        <v>45964.625</v>
      </c>
      <c r="F5036" s="300">
        <f t="shared" si="105"/>
        <v>0.30555555555474712</v>
      </c>
      <c r="G5036" s="1" t="s">
        <v>613</v>
      </c>
      <c r="I5036" s="1" t="s">
        <v>614</v>
      </c>
      <c r="J5036" s="1" t="s">
        <v>615</v>
      </c>
      <c r="K5036" s="1" t="s">
        <v>1670</v>
      </c>
      <c r="L5036" s="1" t="s">
        <v>627</v>
      </c>
      <c r="M5036" s="241" t="s">
        <v>628</v>
      </c>
      <c r="N5036" s="241" t="s">
        <v>1671</v>
      </c>
    </row>
    <row r="5037" spans="1:14">
      <c r="A5037" s="1" t="s">
        <v>1215</v>
      </c>
      <c r="B5037" s="1" t="s">
        <v>1216</v>
      </c>
      <c r="C5037" s="230">
        <v>45964.319444444445</v>
      </c>
      <c r="D5037" s="230">
        <v>45964.319444444445</v>
      </c>
      <c r="E5037" s="230">
        <v>45964.625</v>
      </c>
      <c r="F5037" s="300">
        <f t="shared" si="105"/>
        <v>0.30555555555474712</v>
      </c>
      <c r="G5037" s="1" t="s">
        <v>613</v>
      </c>
      <c r="I5037" s="1" t="s">
        <v>614</v>
      </c>
      <c r="J5037" s="1" t="s">
        <v>615</v>
      </c>
      <c r="K5037" s="1" t="s">
        <v>1670</v>
      </c>
      <c r="L5037" s="1" t="s">
        <v>627</v>
      </c>
      <c r="M5037" s="241" t="s">
        <v>628</v>
      </c>
      <c r="N5037" s="241" t="s">
        <v>1671</v>
      </c>
    </row>
    <row r="5038" spans="1:14">
      <c r="A5038" s="1" t="s">
        <v>1215</v>
      </c>
      <c r="B5038" s="1" t="s">
        <v>660</v>
      </c>
      <c r="C5038" s="230">
        <v>45964.319444444445</v>
      </c>
      <c r="D5038" s="230">
        <v>45964.319444444445</v>
      </c>
      <c r="E5038" s="230">
        <v>45964.625</v>
      </c>
      <c r="F5038" s="300">
        <f t="shared" si="105"/>
        <v>0.30555555555474712</v>
      </c>
      <c r="G5038" s="1" t="s">
        <v>613</v>
      </c>
      <c r="I5038" s="1" t="s">
        <v>614</v>
      </c>
      <c r="J5038" s="1" t="s">
        <v>615</v>
      </c>
      <c r="K5038" s="1" t="s">
        <v>1670</v>
      </c>
      <c r="L5038" s="1" t="s">
        <v>627</v>
      </c>
      <c r="M5038" s="241" t="s">
        <v>628</v>
      </c>
      <c r="N5038" s="241" t="s">
        <v>1671</v>
      </c>
    </row>
    <row r="5039" spans="1:14">
      <c r="A5039" s="1" t="s">
        <v>1215</v>
      </c>
      <c r="B5039" s="1" t="s">
        <v>651</v>
      </c>
      <c r="C5039" s="230">
        <v>45964.319444444445</v>
      </c>
      <c r="D5039" s="230">
        <v>45964.319444444445</v>
      </c>
      <c r="E5039" s="230">
        <v>45964.625</v>
      </c>
      <c r="F5039" s="300">
        <f t="shared" si="105"/>
        <v>0.30555555555474712</v>
      </c>
      <c r="G5039" s="1" t="s">
        <v>613</v>
      </c>
      <c r="I5039" s="1" t="s">
        <v>614</v>
      </c>
      <c r="J5039" s="1" t="s">
        <v>615</v>
      </c>
      <c r="K5039" s="1" t="s">
        <v>1670</v>
      </c>
      <c r="L5039" s="1" t="s">
        <v>627</v>
      </c>
      <c r="M5039" s="241" t="s">
        <v>628</v>
      </c>
      <c r="N5039" s="241" t="s">
        <v>1671</v>
      </c>
    </row>
    <row r="5040" spans="1:14">
      <c r="A5040" s="1" t="s">
        <v>1215</v>
      </c>
      <c r="B5040" s="1" t="s">
        <v>1217</v>
      </c>
      <c r="C5040" s="230">
        <v>45964.319444444445</v>
      </c>
      <c r="D5040" s="230">
        <v>45964.319444444445</v>
      </c>
      <c r="E5040" s="230">
        <v>45964.625</v>
      </c>
      <c r="F5040" s="300">
        <f t="shared" si="105"/>
        <v>0.30555555555474712</v>
      </c>
      <c r="G5040" s="1" t="s">
        <v>613</v>
      </c>
      <c r="I5040" s="1" t="s">
        <v>614</v>
      </c>
      <c r="J5040" s="1" t="s">
        <v>615</v>
      </c>
      <c r="K5040" s="1" t="s">
        <v>1670</v>
      </c>
      <c r="L5040" s="1" t="s">
        <v>627</v>
      </c>
      <c r="M5040" s="241" t="s">
        <v>628</v>
      </c>
      <c r="N5040" s="241" t="s">
        <v>1671</v>
      </c>
    </row>
    <row r="5041" spans="1:14">
      <c r="A5041" s="1" t="s">
        <v>1215</v>
      </c>
      <c r="B5041" s="1" t="s">
        <v>612</v>
      </c>
      <c r="C5041" s="230">
        <v>45964.319444444445</v>
      </c>
      <c r="D5041" s="230">
        <v>45964.319444444445</v>
      </c>
      <c r="E5041" s="230">
        <v>45964.625</v>
      </c>
      <c r="F5041" s="300">
        <f t="shared" si="105"/>
        <v>0.30555555555474712</v>
      </c>
      <c r="G5041" s="1" t="s">
        <v>613</v>
      </c>
      <c r="I5041" s="1" t="s">
        <v>614</v>
      </c>
      <c r="J5041" s="1" t="s">
        <v>615</v>
      </c>
      <c r="K5041" s="1" t="s">
        <v>1670</v>
      </c>
      <c r="L5041" s="1" t="s">
        <v>627</v>
      </c>
      <c r="M5041" s="241" t="s">
        <v>628</v>
      </c>
      <c r="N5041" s="241" t="s">
        <v>1671</v>
      </c>
    </row>
    <row r="5042" spans="1:14">
      <c r="A5042" s="1" t="s">
        <v>635</v>
      </c>
      <c r="B5042" s="1" t="s">
        <v>636</v>
      </c>
      <c r="C5042" s="230">
        <v>45964.319444444445</v>
      </c>
      <c r="D5042" s="230">
        <v>45964.319444444445</v>
      </c>
      <c r="E5042" s="230">
        <v>45964.625</v>
      </c>
      <c r="F5042" s="300">
        <f t="shared" si="105"/>
        <v>0.30555555555474712</v>
      </c>
      <c r="G5042" s="1" t="s">
        <v>613</v>
      </c>
      <c r="I5042" s="1" t="s">
        <v>614</v>
      </c>
      <c r="J5042" s="1" t="s">
        <v>615</v>
      </c>
      <c r="K5042" s="1" t="s">
        <v>1670</v>
      </c>
      <c r="L5042" s="1" t="s">
        <v>627</v>
      </c>
      <c r="M5042" s="241" t="s">
        <v>628</v>
      </c>
      <c r="N5042" s="241" t="s">
        <v>1671</v>
      </c>
    </row>
    <row r="5043" spans="1:14">
      <c r="A5043" s="1" t="s">
        <v>635</v>
      </c>
      <c r="B5043" s="1" t="s">
        <v>666</v>
      </c>
      <c r="C5043" s="230">
        <v>45964.319444444445</v>
      </c>
      <c r="D5043" s="230">
        <v>45964.319444444445</v>
      </c>
      <c r="E5043" s="230">
        <v>45964.625</v>
      </c>
      <c r="F5043" s="300">
        <f t="shared" si="105"/>
        <v>0.30555555555474712</v>
      </c>
      <c r="G5043" s="1" t="s">
        <v>613</v>
      </c>
      <c r="I5043" s="1" t="s">
        <v>614</v>
      </c>
      <c r="J5043" s="1" t="s">
        <v>615</v>
      </c>
      <c r="K5043" s="1" t="s">
        <v>1670</v>
      </c>
      <c r="L5043" s="1" t="s">
        <v>627</v>
      </c>
      <c r="M5043" s="241" t="s">
        <v>628</v>
      </c>
      <c r="N5043" s="241" t="s">
        <v>1671</v>
      </c>
    </row>
    <row r="5044" spans="1:14">
      <c r="A5044" s="1" t="s">
        <v>635</v>
      </c>
      <c r="B5044" s="1" t="s">
        <v>667</v>
      </c>
      <c r="C5044" s="230">
        <v>45964.319444444445</v>
      </c>
      <c r="D5044" s="230">
        <v>45964.319444444445</v>
      </c>
      <c r="E5044" s="230">
        <v>45964.625</v>
      </c>
      <c r="F5044" s="300">
        <f t="shared" si="105"/>
        <v>0.30555555555474712</v>
      </c>
      <c r="G5044" s="1" t="s">
        <v>613</v>
      </c>
      <c r="I5044" s="1" t="s">
        <v>614</v>
      </c>
      <c r="J5044" s="1" t="s">
        <v>615</v>
      </c>
      <c r="K5044" s="1" t="s">
        <v>1670</v>
      </c>
      <c r="L5044" s="1" t="s">
        <v>627</v>
      </c>
      <c r="M5044" s="241" t="s">
        <v>628</v>
      </c>
      <c r="N5044" s="241" t="s">
        <v>1671</v>
      </c>
    </row>
    <row r="5045" spans="1:14">
      <c r="A5045" s="1" t="s">
        <v>635</v>
      </c>
      <c r="B5045" s="1" t="s">
        <v>621</v>
      </c>
      <c r="C5045" s="230">
        <v>45964.319444444445</v>
      </c>
      <c r="D5045" s="230">
        <v>45964.319444444445</v>
      </c>
      <c r="E5045" s="230">
        <v>45964.625</v>
      </c>
      <c r="F5045" s="300">
        <f t="shared" si="105"/>
        <v>0.30555555555474712</v>
      </c>
      <c r="G5045" s="1" t="s">
        <v>613</v>
      </c>
      <c r="I5045" s="1" t="s">
        <v>614</v>
      </c>
      <c r="J5045" s="1" t="s">
        <v>615</v>
      </c>
      <c r="K5045" s="1" t="s">
        <v>1670</v>
      </c>
      <c r="L5045" s="1" t="s">
        <v>627</v>
      </c>
      <c r="M5045" s="241" t="s">
        <v>628</v>
      </c>
      <c r="N5045" s="241" t="s">
        <v>1671</v>
      </c>
    </row>
    <row r="5046" spans="1:14">
      <c r="A5046" s="1" t="s">
        <v>635</v>
      </c>
      <c r="B5046" s="1" t="s">
        <v>620</v>
      </c>
      <c r="C5046" s="230">
        <v>45964.319444444445</v>
      </c>
      <c r="D5046" s="230">
        <v>45964.319444444445</v>
      </c>
      <c r="E5046" s="230">
        <v>45964.625</v>
      </c>
      <c r="F5046" s="300">
        <f t="shared" si="105"/>
        <v>0.30555555555474712</v>
      </c>
      <c r="G5046" s="1" t="s">
        <v>613</v>
      </c>
      <c r="I5046" s="1" t="s">
        <v>614</v>
      </c>
      <c r="J5046" s="1" t="s">
        <v>615</v>
      </c>
      <c r="K5046" s="1" t="s">
        <v>1670</v>
      </c>
      <c r="L5046" s="1" t="s">
        <v>627</v>
      </c>
      <c r="M5046" s="241" t="s">
        <v>628</v>
      </c>
      <c r="N5046" s="241" t="s">
        <v>1671</v>
      </c>
    </row>
    <row r="5047" spans="1:14">
      <c r="A5047" s="1" t="s">
        <v>1218</v>
      </c>
      <c r="B5047" s="1" t="s">
        <v>1219</v>
      </c>
      <c r="C5047" s="230">
        <v>45964.319444444445</v>
      </c>
      <c r="D5047" s="230">
        <v>45964.319444444445</v>
      </c>
      <c r="E5047" s="230">
        <v>45964.625</v>
      </c>
      <c r="F5047" s="300">
        <f t="shared" si="105"/>
        <v>0.30555555555474712</v>
      </c>
      <c r="G5047" s="1" t="s">
        <v>613</v>
      </c>
      <c r="I5047" s="1" t="s">
        <v>614</v>
      </c>
      <c r="J5047" s="1" t="s">
        <v>615</v>
      </c>
      <c r="K5047" s="1" t="s">
        <v>1670</v>
      </c>
      <c r="L5047" s="1" t="s">
        <v>627</v>
      </c>
      <c r="M5047" s="241" t="s">
        <v>628</v>
      </c>
      <c r="N5047" s="241" t="s">
        <v>1671</v>
      </c>
    </row>
    <row r="5048" spans="1:14">
      <c r="A5048" s="1" t="s">
        <v>1218</v>
      </c>
      <c r="B5048" s="1" t="s">
        <v>666</v>
      </c>
      <c r="C5048" s="230">
        <v>45964.319444444445</v>
      </c>
      <c r="D5048" s="230">
        <v>45964.319444444445</v>
      </c>
      <c r="E5048" s="230">
        <v>45964.625</v>
      </c>
      <c r="F5048" s="300">
        <f t="shared" si="105"/>
        <v>0.30555555555474712</v>
      </c>
      <c r="G5048" s="1" t="s">
        <v>613</v>
      </c>
      <c r="I5048" s="1" t="s">
        <v>614</v>
      </c>
      <c r="J5048" s="1" t="s">
        <v>615</v>
      </c>
      <c r="K5048" s="1" t="s">
        <v>1670</v>
      </c>
      <c r="L5048" s="1" t="s">
        <v>627</v>
      </c>
      <c r="M5048" s="241" t="s">
        <v>628</v>
      </c>
      <c r="N5048" s="241" t="s">
        <v>1671</v>
      </c>
    </row>
    <row r="5049" spans="1:14">
      <c r="A5049" s="1" t="s">
        <v>1218</v>
      </c>
      <c r="B5049" s="1" t="s">
        <v>620</v>
      </c>
      <c r="C5049" s="230">
        <v>45964.319444444445</v>
      </c>
      <c r="D5049" s="230">
        <v>45964.319444444445</v>
      </c>
      <c r="E5049" s="230">
        <v>45964.625</v>
      </c>
      <c r="F5049" s="300">
        <f t="shared" si="105"/>
        <v>0.30555555555474712</v>
      </c>
      <c r="G5049" s="1" t="s">
        <v>613</v>
      </c>
      <c r="I5049" s="1" t="s">
        <v>614</v>
      </c>
      <c r="J5049" s="1" t="s">
        <v>615</v>
      </c>
      <c r="K5049" s="1" t="s">
        <v>1670</v>
      </c>
      <c r="L5049" s="1" t="s">
        <v>627</v>
      </c>
      <c r="M5049" s="241" t="s">
        <v>628</v>
      </c>
      <c r="N5049" s="241" t="s">
        <v>1671</v>
      </c>
    </row>
    <row r="5050" spans="1:14">
      <c r="A5050" s="1" t="s">
        <v>1218</v>
      </c>
      <c r="B5050" s="1" t="s">
        <v>636</v>
      </c>
      <c r="C5050" s="230">
        <v>45964.319444444445</v>
      </c>
      <c r="D5050" s="230">
        <v>45964.319444444445</v>
      </c>
      <c r="E5050" s="230">
        <v>45964.625</v>
      </c>
      <c r="F5050" s="300">
        <f t="shared" si="105"/>
        <v>0.30555555555474712</v>
      </c>
      <c r="G5050" s="1" t="s">
        <v>613</v>
      </c>
      <c r="I5050" s="1" t="s">
        <v>614</v>
      </c>
      <c r="J5050" s="1" t="s">
        <v>615</v>
      </c>
      <c r="K5050" s="1" t="s">
        <v>1670</v>
      </c>
      <c r="L5050" s="1" t="s">
        <v>627</v>
      </c>
      <c r="M5050" s="241" t="s">
        <v>628</v>
      </c>
      <c r="N5050" s="241" t="s">
        <v>1671</v>
      </c>
    </row>
    <row r="5051" spans="1:14">
      <c r="A5051" s="1" t="s">
        <v>1218</v>
      </c>
      <c r="B5051" s="1" t="s">
        <v>667</v>
      </c>
      <c r="C5051" s="230">
        <v>45964.319444444445</v>
      </c>
      <c r="D5051" s="230">
        <v>45964.319444444445</v>
      </c>
      <c r="E5051" s="230">
        <v>45964.625</v>
      </c>
      <c r="F5051" s="300">
        <f t="shared" si="105"/>
        <v>0.30555555555474712</v>
      </c>
      <c r="G5051" s="1" t="s">
        <v>613</v>
      </c>
      <c r="I5051" s="1" t="s">
        <v>614</v>
      </c>
      <c r="J5051" s="1" t="s">
        <v>615</v>
      </c>
      <c r="K5051" s="1" t="s">
        <v>1670</v>
      </c>
      <c r="L5051" s="1" t="s">
        <v>627</v>
      </c>
      <c r="M5051" s="241" t="s">
        <v>628</v>
      </c>
      <c r="N5051" s="241" t="s">
        <v>1671</v>
      </c>
    </row>
    <row r="5052" spans="1:14">
      <c r="A5052" s="1" t="s">
        <v>611</v>
      </c>
      <c r="B5052" s="1" t="s">
        <v>667</v>
      </c>
      <c r="C5052" s="230">
        <v>45964.319444444445</v>
      </c>
      <c r="D5052" s="230">
        <v>45964.319444444445</v>
      </c>
      <c r="E5052" s="230">
        <v>45964.625</v>
      </c>
      <c r="F5052" s="300">
        <f t="shared" si="105"/>
        <v>0.30555555555474712</v>
      </c>
      <c r="G5052" s="1" t="s">
        <v>613</v>
      </c>
      <c r="I5052" s="1" t="s">
        <v>614</v>
      </c>
      <c r="J5052" s="1" t="s">
        <v>615</v>
      </c>
      <c r="K5052" s="1" t="s">
        <v>1670</v>
      </c>
      <c r="L5052" s="1" t="s">
        <v>627</v>
      </c>
      <c r="M5052" s="241" t="s">
        <v>628</v>
      </c>
      <c r="N5052" s="241" t="s">
        <v>1671</v>
      </c>
    </row>
    <row r="5053" spans="1:14">
      <c r="A5053" s="1" t="s">
        <v>611</v>
      </c>
      <c r="B5053" s="1" t="s">
        <v>612</v>
      </c>
      <c r="C5053" s="230">
        <v>45964.319444444445</v>
      </c>
      <c r="D5053" s="230">
        <v>45964.319444444445</v>
      </c>
      <c r="E5053" s="230">
        <v>45964.625</v>
      </c>
      <c r="F5053" s="300">
        <f t="shared" si="105"/>
        <v>0.30555555555474712</v>
      </c>
      <c r="G5053" s="1" t="s">
        <v>613</v>
      </c>
      <c r="I5053" s="1" t="s">
        <v>614</v>
      </c>
      <c r="J5053" s="1" t="s">
        <v>615</v>
      </c>
      <c r="K5053" s="1" t="s">
        <v>1670</v>
      </c>
      <c r="L5053" s="1" t="s">
        <v>627</v>
      </c>
      <c r="M5053" s="241" t="s">
        <v>628</v>
      </c>
      <c r="N5053" s="241" t="s">
        <v>1671</v>
      </c>
    </row>
    <row r="5054" spans="1:14">
      <c r="A5054" s="1" t="s">
        <v>611</v>
      </c>
      <c r="B5054" s="1" t="s">
        <v>620</v>
      </c>
      <c r="C5054" s="230">
        <v>45964.319444444445</v>
      </c>
      <c r="D5054" s="230">
        <v>45964.319444444445</v>
      </c>
      <c r="E5054" s="230">
        <v>45964.625</v>
      </c>
      <c r="F5054" s="300">
        <f t="shared" si="105"/>
        <v>0.30555555555474712</v>
      </c>
      <c r="G5054" s="1" t="s">
        <v>613</v>
      </c>
      <c r="I5054" s="1" t="s">
        <v>614</v>
      </c>
      <c r="J5054" s="1" t="s">
        <v>615</v>
      </c>
      <c r="K5054" s="1" t="s">
        <v>1670</v>
      </c>
      <c r="L5054" s="1" t="s">
        <v>627</v>
      </c>
      <c r="M5054" s="241" t="s">
        <v>628</v>
      </c>
      <c r="N5054" s="241" t="s">
        <v>1671</v>
      </c>
    </row>
    <row r="5055" spans="1:14">
      <c r="A5055" s="1" t="s">
        <v>611</v>
      </c>
      <c r="B5055" s="1" t="s">
        <v>621</v>
      </c>
      <c r="C5055" s="230">
        <v>45964.319444444445</v>
      </c>
      <c r="D5055" s="230">
        <v>45964.319444444445</v>
      </c>
      <c r="E5055" s="230">
        <v>45964.625</v>
      </c>
      <c r="F5055" s="300">
        <f t="shared" si="105"/>
        <v>0.30555555555474712</v>
      </c>
      <c r="G5055" s="1" t="s">
        <v>613</v>
      </c>
      <c r="I5055" s="1" t="s">
        <v>614</v>
      </c>
      <c r="J5055" s="1" t="s">
        <v>615</v>
      </c>
      <c r="K5055" s="1" t="s">
        <v>1670</v>
      </c>
      <c r="L5055" s="1" t="s">
        <v>627</v>
      </c>
      <c r="M5055" s="241" t="s">
        <v>628</v>
      </c>
      <c r="N5055" s="241" t="s">
        <v>1671</v>
      </c>
    </row>
    <row r="5056" spans="1:14">
      <c r="A5056" s="1" t="s">
        <v>611</v>
      </c>
      <c r="B5056" s="1" t="s">
        <v>622</v>
      </c>
      <c r="C5056" s="230">
        <v>45964.319444444445</v>
      </c>
      <c r="D5056" s="230">
        <v>45964.319444444445</v>
      </c>
      <c r="E5056" s="230">
        <v>45964.625</v>
      </c>
      <c r="F5056" s="300">
        <f t="shared" si="105"/>
        <v>0.30555555555474712</v>
      </c>
      <c r="G5056" s="1" t="s">
        <v>613</v>
      </c>
      <c r="I5056" s="1" t="s">
        <v>614</v>
      </c>
      <c r="J5056" s="1" t="s">
        <v>615</v>
      </c>
      <c r="K5056" s="1" t="s">
        <v>1670</v>
      </c>
      <c r="L5056" s="1" t="s">
        <v>627</v>
      </c>
      <c r="M5056" s="241" t="s">
        <v>628</v>
      </c>
      <c r="N5056" s="241" t="s">
        <v>1671</v>
      </c>
    </row>
    <row r="5057" spans="1:14">
      <c r="A5057" s="225" t="s">
        <v>668</v>
      </c>
      <c r="B5057" s="123" t="s">
        <v>669</v>
      </c>
      <c r="C5057" s="230">
        <v>45965.270833333336</v>
      </c>
      <c r="D5057" s="230">
        <v>45965.270833333336</v>
      </c>
      <c r="E5057" s="230">
        <v>45965.340277777781</v>
      </c>
      <c r="F5057" s="300">
        <v>7.9861111109494232E-2</v>
      </c>
      <c r="G5057" s="1" t="s">
        <v>613</v>
      </c>
      <c r="I5057" s="1" t="s">
        <v>614</v>
      </c>
      <c r="J5057" s="1" t="s">
        <v>615</v>
      </c>
      <c r="K5057" s="1" t="s">
        <v>1662</v>
      </c>
      <c r="L5057" s="1" t="s">
        <v>655</v>
      </c>
      <c r="M5057" s="28" t="s">
        <v>656</v>
      </c>
      <c r="N5057" s="28" t="s">
        <v>1598</v>
      </c>
    </row>
    <row r="5058" spans="1:14">
      <c r="A5058" s="225" t="s">
        <v>668</v>
      </c>
      <c r="B5058" s="123" t="s">
        <v>670</v>
      </c>
      <c r="C5058" s="230">
        <v>45965.270833333336</v>
      </c>
      <c r="D5058" s="230">
        <v>45965.270833333336</v>
      </c>
      <c r="E5058" s="230">
        <v>45965.340277777781</v>
      </c>
      <c r="F5058" s="300">
        <v>7.9861111109494232E-2</v>
      </c>
      <c r="G5058" s="1" t="s">
        <v>613</v>
      </c>
      <c r="I5058" s="1" t="s">
        <v>614</v>
      </c>
      <c r="J5058" s="1" t="s">
        <v>615</v>
      </c>
      <c r="K5058" s="1" t="s">
        <v>1662</v>
      </c>
      <c r="L5058" s="1" t="s">
        <v>655</v>
      </c>
      <c r="M5058" s="28" t="s">
        <v>656</v>
      </c>
      <c r="N5058" s="28" t="s">
        <v>1598</v>
      </c>
    </row>
    <row r="5059" spans="1:14">
      <c r="A5059" s="225" t="s">
        <v>668</v>
      </c>
      <c r="B5059" s="123" t="s">
        <v>671</v>
      </c>
      <c r="C5059" s="230">
        <v>45965.270833333336</v>
      </c>
      <c r="D5059" s="230">
        <v>45965.270833333336</v>
      </c>
      <c r="E5059" s="230">
        <v>45965.340277777781</v>
      </c>
      <c r="F5059" s="300">
        <v>7.9861111109494232E-2</v>
      </c>
      <c r="G5059" s="1" t="s">
        <v>613</v>
      </c>
      <c r="I5059" s="1" t="s">
        <v>614</v>
      </c>
      <c r="J5059" s="1" t="s">
        <v>615</v>
      </c>
      <c r="K5059" s="1" t="s">
        <v>1662</v>
      </c>
      <c r="L5059" s="1" t="s">
        <v>655</v>
      </c>
      <c r="M5059" s="28" t="s">
        <v>656</v>
      </c>
      <c r="N5059" s="28" t="s">
        <v>1598</v>
      </c>
    </row>
    <row r="5060" spans="1:14">
      <c r="A5060" s="225" t="s">
        <v>668</v>
      </c>
      <c r="B5060" s="123" t="s">
        <v>672</v>
      </c>
      <c r="C5060" s="230">
        <v>45965.270833333336</v>
      </c>
      <c r="D5060" s="230">
        <v>45965.270833333336</v>
      </c>
      <c r="E5060" s="230">
        <v>45965.340277777781</v>
      </c>
      <c r="F5060" s="300">
        <v>7.9861111109494232E-2</v>
      </c>
      <c r="G5060" s="1" t="s">
        <v>613</v>
      </c>
      <c r="I5060" s="1" t="s">
        <v>614</v>
      </c>
      <c r="J5060" s="1" t="s">
        <v>615</v>
      </c>
      <c r="K5060" s="1" t="s">
        <v>1662</v>
      </c>
      <c r="L5060" s="1" t="s">
        <v>655</v>
      </c>
      <c r="M5060" s="28" t="s">
        <v>656</v>
      </c>
      <c r="N5060" s="28" t="s">
        <v>1598</v>
      </c>
    </row>
    <row r="5061" spans="1:14">
      <c r="A5061" s="225" t="s">
        <v>668</v>
      </c>
      <c r="B5061" s="123" t="s">
        <v>673</v>
      </c>
      <c r="C5061" s="230">
        <v>45965.270833333336</v>
      </c>
      <c r="D5061" s="230">
        <v>45965.270833333336</v>
      </c>
      <c r="E5061" s="230">
        <v>45965.340277777781</v>
      </c>
      <c r="F5061" s="300">
        <v>7.9861111109494232E-2</v>
      </c>
      <c r="G5061" s="1" t="s">
        <v>613</v>
      </c>
      <c r="I5061" s="1" t="s">
        <v>614</v>
      </c>
      <c r="J5061" s="1" t="s">
        <v>615</v>
      </c>
      <c r="K5061" s="1" t="s">
        <v>1662</v>
      </c>
      <c r="L5061" s="1" t="s">
        <v>655</v>
      </c>
      <c r="M5061" s="28" t="s">
        <v>656</v>
      </c>
      <c r="N5061" s="28" t="s">
        <v>1598</v>
      </c>
    </row>
    <row r="5062" spans="1:14">
      <c r="A5062" s="225" t="s">
        <v>668</v>
      </c>
      <c r="B5062" s="123" t="s">
        <v>674</v>
      </c>
      <c r="C5062" s="230">
        <v>45965.270833333336</v>
      </c>
      <c r="D5062" s="230">
        <v>45965.270833333336</v>
      </c>
      <c r="E5062" s="230">
        <v>45965.340277777781</v>
      </c>
      <c r="F5062" s="300">
        <v>7.9861111109494232E-2</v>
      </c>
      <c r="G5062" s="1" t="s">
        <v>613</v>
      </c>
      <c r="I5062" s="1" t="s">
        <v>614</v>
      </c>
      <c r="J5062" s="1" t="s">
        <v>615</v>
      </c>
      <c r="K5062" s="1" t="s">
        <v>1662</v>
      </c>
      <c r="L5062" s="1" t="s">
        <v>655</v>
      </c>
      <c r="M5062" s="28" t="s">
        <v>656</v>
      </c>
      <c r="N5062" s="28" t="s">
        <v>1598</v>
      </c>
    </row>
    <row r="5063" spans="1:14">
      <c r="A5063" s="225" t="s">
        <v>668</v>
      </c>
      <c r="B5063" s="123" t="s">
        <v>675</v>
      </c>
      <c r="C5063" s="230">
        <v>45965.270833333336</v>
      </c>
      <c r="D5063" s="230">
        <v>45965.270833333336</v>
      </c>
      <c r="E5063" s="230">
        <v>45965.340277777781</v>
      </c>
      <c r="F5063" s="300">
        <v>7.9861111109494232E-2</v>
      </c>
      <c r="G5063" s="1" t="s">
        <v>613</v>
      </c>
      <c r="I5063" s="1" t="s">
        <v>614</v>
      </c>
      <c r="J5063" s="1" t="s">
        <v>615</v>
      </c>
      <c r="K5063" s="1" t="s">
        <v>1662</v>
      </c>
      <c r="L5063" s="1" t="s">
        <v>655</v>
      </c>
      <c r="M5063" s="28" t="s">
        <v>656</v>
      </c>
      <c r="N5063" s="28" t="s">
        <v>1598</v>
      </c>
    </row>
    <row r="5064" spans="1:14">
      <c r="A5064" s="225" t="s">
        <v>668</v>
      </c>
      <c r="B5064" s="123" t="s">
        <v>676</v>
      </c>
      <c r="C5064" s="230">
        <v>45965.270833333336</v>
      </c>
      <c r="D5064" s="230">
        <v>45965.270833333336</v>
      </c>
      <c r="E5064" s="230">
        <v>45965.340277777781</v>
      </c>
      <c r="F5064" s="300">
        <v>7.9861111109494232E-2</v>
      </c>
      <c r="G5064" s="1" t="s">
        <v>613</v>
      </c>
      <c r="I5064" s="1" t="s">
        <v>614</v>
      </c>
      <c r="J5064" s="1" t="s">
        <v>615</v>
      </c>
      <c r="K5064" s="1" t="s">
        <v>1662</v>
      </c>
      <c r="L5064" s="1" t="s">
        <v>655</v>
      </c>
      <c r="M5064" s="28" t="s">
        <v>656</v>
      </c>
      <c r="N5064" s="28" t="s">
        <v>1598</v>
      </c>
    </row>
    <row r="5065" spans="1:14">
      <c r="A5065" s="225" t="s">
        <v>668</v>
      </c>
      <c r="B5065" s="123" t="s">
        <v>677</v>
      </c>
      <c r="C5065" s="230">
        <v>45965.270833333336</v>
      </c>
      <c r="D5065" s="230">
        <v>45965.270833333336</v>
      </c>
      <c r="E5065" s="230">
        <v>45965.340277777781</v>
      </c>
      <c r="F5065" s="300">
        <v>7.9861111109494232E-2</v>
      </c>
      <c r="G5065" s="1" t="s">
        <v>613</v>
      </c>
      <c r="I5065" s="1" t="s">
        <v>614</v>
      </c>
      <c r="J5065" s="1" t="s">
        <v>615</v>
      </c>
      <c r="K5065" s="1" t="s">
        <v>1662</v>
      </c>
      <c r="L5065" s="1" t="s">
        <v>655</v>
      </c>
      <c r="M5065" s="28" t="s">
        <v>656</v>
      </c>
      <c r="N5065" s="28" t="s">
        <v>1598</v>
      </c>
    </row>
    <row r="5066" spans="1:14">
      <c r="A5066" s="225" t="s">
        <v>668</v>
      </c>
      <c r="B5066" s="123" t="s">
        <v>678</v>
      </c>
      <c r="C5066" s="230">
        <v>45965.270833333336</v>
      </c>
      <c r="D5066" s="230">
        <v>45965.270833333336</v>
      </c>
      <c r="E5066" s="230">
        <v>45965.340277777781</v>
      </c>
      <c r="F5066" s="300">
        <v>7.9861111109494232E-2</v>
      </c>
      <c r="G5066" s="1" t="s">
        <v>613</v>
      </c>
      <c r="I5066" s="1" t="s">
        <v>614</v>
      </c>
      <c r="J5066" s="1" t="s">
        <v>615</v>
      </c>
      <c r="K5066" s="1" t="s">
        <v>1662</v>
      </c>
      <c r="L5066" s="1" t="s">
        <v>655</v>
      </c>
      <c r="M5066" s="28" t="s">
        <v>656</v>
      </c>
      <c r="N5066" s="28" t="s">
        <v>1598</v>
      </c>
    </row>
    <row r="5067" spans="1:14">
      <c r="A5067" s="225" t="s">
        <v>668</v>
      </c>
      <c r="B5067" s="123" t="s">
        <v>679</v>
      </c>
      <c r="C5067" s="230">
        <v>45965.270833333336</v>
      </c>
      <c r="D5067" s="230">
        <v>45965.270833333336</v>
      </c>
      <c r="E5067" s="230">
        <v>45965.340277777781</v>
      </c>
      <c r="F5067" s="300">
        <v>7.9861111109494232E-2</v>
      </c>
      <c r="G5067" s="1" t="s">
        <v>613</v>
      </c>
      <c r="I5067" s="1" t="s">
        <v>614</v>
      </c>
      <c r="J5067" s="1" t="s">
        <v>615</v>
      </c>
      <c r="K5067" s="1" t="s">
        <v>1662</v>
      </c>
      <c r="L5067" s="1" t="s">
        <v>655</v>
      </c>
      <c r="M5067" s="28" t="s">
        <v>656</v>
      </c>
      <c r="N5067" s="28" t="s">
        <v>1598</v>
      </c>
    </row>
    <row r="5068" spans="1:14">
      <c r="A5068" s="225" t="s">
        <v>668</v>
      </c>
      <c r="B5068" s="123" t="s">
        <v>680</v>
      </c>
      <c r="C5068" s="230">
        <v>45965.270833333336</v>
      </c>
      <c r="D5068" s="230">
        <v>45965.270833333336</v>
      </c>
      <c r="E5068" s="230">
        <v>45965.340277777781</v>
      </c>
      <c r="F5068" s="300">
        <v>7.9861111109494232E-2</v>
      </c>
      <c r="G5068" s="1" t="s">
        <v>613</v>
      </c>
      <c r="I5068" s="1" t="s">
        <v>614</v>
      </c>
      <c r="J5068" s="1" t="s">
        <v>615</v>
      </c>
      <c r="K5068" s="1" t="s">
        <v>1662</v>
      </c>
      <c r="L5068" s="1" t="s">
        <v>655</v>
      </c>
      <c r="M5068" s="28" t="s">
        <v>656</v>
      </c>
      <c r="N5068" s="28" t="s">
        <v>1598</v>
      </c>
    </row>
    <row r="5069" spans="1:14">
      <c r="A5069" s="225" t="s">
        <v>668</v>
      </c>
      <c r="B5069" s="123" t="s">
        <v>681</v>
      </c>
      <c r="C5069" s="230">
        <v>45965.270833333336</v>
      </c>
      <c r="D5069" s="230">
        <v>45965.270833333336</v>
      </c>
      <c r="E5069" s="230">
        <v>45965.340277777781</v>
      </c>
      <c r="F5069" s="300">
        <v>7.9861111109494232E-2</v>
      </c>
      <c r="G5069" s="1" t="s">
        <v>613</v>
      </c>
      <c r="I5069" s="1" t="s">
        <v>614</v>
      </c>
      <c r="J5069" s="1" t="s">
        <v>615</v>
      </c>
      <c r="K5069" s="1" t="s">
        <v>1662</v>
      </c>
      <c r="L5069" s="1" t="s">
        <v>655</v>
      </c>
      <c r="M5069" s="28" t="s">
        <v>656</v>
      </c>
      <c r="N5069" s="28" t="s">
        <v>1598</v>
      </c>
    </row>
    <row r="5070" spans="1:14">
      <c r="A5070" s="225" t="s">
        <v>668</v>
      </c>
      <c r="B5070" s="123" t="s">
        <v>682</v>
      </c>
      <c r="C5070" s="230">
        <v>45965.270833333336</v>
      </c>
      <c r="D5070" s="230">
        <v>45965.270833333336</v>
      </c>
      <c r="E5070" s="230">
        <v>45965.340277777781</v>
      </c>
      <c r="F5070" s="300">
        <v>7.9861111109494232E-2</v>
      </c>
      <c r="G5070" s="1" t="s">
        <v>613</v>
      </c>
      <c r="I5070" s="1" t="s">
        <v>614</v>
      </c>
      <c r="J5070" s="1" t="s">
        <v>615</v>
      </c>
      <c r="K5070" s="1" t="s">
        <v>1662</v>
      </c>
      <c r="L5070" s="1" t="s">
        <v>655</v>
      </c>
      <c r="M5070" s="28" t="s">
        <v>656</v>
      </c>
      <c r="N5070" s="28" t="s">
        <v>1598</v>
      </c>
    </row>
    <row r="5071" spans="1:14">
      <c r="A5071" s="225" t="s">
        <v>668</v>
      </c>
      <c r="B5071" s="123" t="s">
        <v>683</v>
      </c>
      <c r="C5071" s="230">
        <v>45965.270833333336</v>
      </c>
      <c r="D5071" s="230">
        <v>45965.270833333336</v>
      </c>
      <c r="E5071" s="230">
        <v>45965.340277777781</v>
      </c>
      <c r="F5071" s="300">
        <v>7.9861111109494232E-2</v>
      </c>
      <c r="G5071" s="1" t="s">
        <v>613</v>
      </c>
      <c r="I5071" s="1" t="s">
        <v>614</v>
      </c>
      <c r="J5071" s="1" t="s">
        <v>615</v>
      </c>
      <c r="K5071" s="1" t="s">
        <v>1662</v>
      </c>
      <c r="L5071" s="1" t="s">
        <v>655</v>
      </c>
      <c r="M5071" s="28" t="s">
        <v>656</v>
      </c>
      <c r="N5071" s="28" t="s">
        <v>1598</v>
      </c>
    </row>
    <row r="5072" spans="1:14">
      <c r="A5072" s="225" t="s">
        <v>668</v>
      </c>
      <c r="B5072" s="123" t="s">
        <v>684</v>
      </c>
      <c r="C5072" s="230">
        <v>45965.270833333336</v>
      </c>
      <c r="D5072" s="230">
        <v>45965.270833333336</v>
      </c>
      <c r="E5072" s="230">
        <v>45965.340277777781</v>
      </c>
      <c r="F5072" s="300">
        <v>7.9861111109494232E-2</v>
      </c>
      <c r="G5072" s="1" t="s">
        <v>613</v>
      </c>
      <c r="I5072" s="1" t="s">
        <v>614</v>
      </c>
      <c r="J5072" s="1" t="s">
        <v>615</v>
      </c>
      <c r="K5072" s="1" t="s">
        <v>1662</v>
      </c>
      <c r="L5072" s="1" t="s">
        <v>655</v>
      </c>
      <c r="M5072" s="28" t="s">
        <v>656</v>
      </c>
      <c r="N5072" s="28" t="s">
        <v>1598</v>
      </c>
    </row>
    <row r="5073" spans="1:14">
      <c r="A5073" s="225" t="s">
        <v>668</v>
      </c>
      <c r="B5073" s="123" t="s">
        <v>685</v>
      </c>
      <c r="C5073" s="230">
        <v>45965.270833333336</v>
      </c>
      <c r="D5073" s="230">
        <v>45965.270833333336</v>
      </c>
      <c r="E5073" s="230">
        <v>45965.340277777781</v>
      </c>
      <c r="F5073" s="300">
        <v>7.9861111109494232E-2</v>
      </c>
      <c r="G5073" s="1" t="s">
        <v>613</v>
      </c>
      <c r="I5073" s="1" t="s">
        <v>614</v>
      </c>
      <c r="J5073" s="1" t="s">
        <v>615</v>
      </c>
      <c r="K5073" s="1" t="s">
        <v>1662</v>
      </c>
      <c r="L5073" s="1" t="s">
        <v>655</v>
      </c>
      <c r="M5073" s="28" t="s">
        <v>656</v>
      </c>
      <c r="N5073" s="28" t="s">
        <v>1598</v>
      </c>
    </row>
    <row r="5074" spans="1:14">
      <c r="A5074" s="225" t="s">
        <v>668</v>
      </c>
      <c r="B5074" s="123" t="s">
        <v>686</v>
      </c>
      <c r="C5074" s="230">
        <v>45965.270833333336</v>
      </c>
      <c r="D5074" s="230">
        <v>45965.270833333336</v>
      </c>
      <c r="E5074" s="230">
        <v>45965.340277777781</v>
      </c>
      <c r="F5074" s="300">
        <v>7.9861111109494232E-2</v>
      </c>
      <c r="G5074" s="1" t="s">
        <v>613</v>
      </c>
      <c r="I5074" s="1" t="s">
        <v>614</v>
      </c>
      <c r="J5074" s="1" t="s">
        <v>615</v>
      </c>
      <c r="K5074" s="1" t="s">
        <v>1662</v>
      </c>
      <c r="L5074" s="1" t="s">
        <v>655</v>
      </c>
      <c r="M5074" s="28" t="s">
        <v>656</v>
      </c>
      <c r="N5074" s="28" t="s">
        <v>1598</v>
      </c>
    </row>
    <row r="5075" spans="1:14">
      <c r="A5075" s="225" t="s">
        <v>668</v>
      </c>
      <c r="B5075" s="123" t="s">
        <v>687</v>
      </c>
      <c r="C5075" s="230">
        <v>45965.270833333336</v>
      </c>
      <c r="D5075" s="230">
        <v>45965.270833333336</v>
      </c>
      <c r="E5075" s="230">
        <v>45965.340277777781</v>
      </c>
      <c r="F5075" s="300">
        <v>7.9861111109494232E-2</v>
      </c>
      <c r="G5075" s="1" t="s">
        <v>613</v>
      </c>
      <c r="I5075" s="1" t="s">
        <v>614</v>
      </c>
      <c r="J5075" s="1" t="s">
        <v>615</v>
      </c>
      <c r="K5075" s="1" t="s">
        <v>1662</v>
      </c>
      <c r="L5075" s="1" t="s">
        <v>655</v>
      </c>
      <c r="M5075" s="28" t="s">
        <v>656</v>
      </c>
      <c r="N5075" s="28" t="s">
        <v>1598</v>
      </c>
    </row>
    <row r="5076" spans="1:14">
      <c r="A5076" s="225" t="s">
        <v>668</v>
      </c>
      <c r="B5076" s="123" t="s">
        <v>688</v>
      </c>
      <c r="C5076" s="230">
        <v>45965.270833333336</v>
      </c>
      <c r="D5076" s="230">
        <v>45965.270833333336</v>
      </c>
      <c r="E5076" s="230">
        <v>45965.340277777781</v>
      </c>
      <c r="F5076" s="300">
        <v>7.9861111109494232E-2</v>
      </c>
      <c r="G5076" s="1" t="s">
        <v>613</v>
      </c>
      <c r="I5076" s="1" t="s">
        <v>614</v>
      </c>
      <c r="J5076" s="1" t="s">
        <v>615</v>
      </c>
      <c r="K5076" s="1" t="s">
        <v>1662</v>
      </c>
      <c r="L5076" s="1" t="s">
        <v>655</v>
      </c>
      <c r="M5076" s="28" t="s">
        <v>656</v>
      </c>
      <c r="N5076" s="28" t="s">
        <v>1598</v>
      </c>
    </row>
    <row r="5077" spans="1:14">
      <c r="A5077" s="225" t="s">
        <v>668</v>
      </c>
      <c r="B5077" s="123" t="s">
        <v>689</v>
      </c>
      <c r="C5077" s="230">
        <v>45965.270833333336</v>
      </c>
      <c r="D5077" s="230">
        <v>45965.270833333336</v>
      </c>
      <c r="E5077" s="230">
        <v>45965.340277777781</v>
      </c>
      <c r="F5077" s="300">
        <v>7.9861111109494232E-2</v>
      </c>
      <c r="G5077" s="1" t="s">
        <v>613</v>
      </c>
      <c r="I5077" s="1" t="s">
        <v>614</v>
      </c>
      <c r="J5077" s="1" t="s">
        <v>615</v>
      </c>
      <c r="K5077" s="1" t="s">
        <v>1662</v>
      </c>
      <c r="L5077" s="1" t="s">
        <v>655</v>
      </c>
      <c r="M5077" s="28" t="s">
        <v>656</v>
      </c>
      <c r="N5077" s="28" t="s">
        <v>1598</v>
      </c>
    </row>
    <row r="5078" spans="1:14">
      <c r="A5078" s="225" t="s">
        <v>668</v>
      </c>
      <c r="B5078" s="123" t="s">
        <v>690</v>
      </c>
      <c r="C5078" s="230">
        <v>45965.270833333336</v>
      </c>
      <c r="D5078" s="230">
        <v>45965.270833333336</v>
      </c>
      <c r="E5078" s="230">
        <v>45965.340277777781</v>
      </c>
      <c r="F5078" s="300">
        <v>7.9861111109494232E-2</v>
      </c>
      <c r="G5078" s="1" t="s">
        <v>613</v>
      </c>
      <c r="I5078" s="1" t="s">
        <v>614</v>
      </c>
      <c r="J5078" s="1" t="s">
        <v>615</v>
      </c>
      <c r="K5078" s="1" t="s">
        <v>1662</v>
      </c>
      <c r="L5078" s="1" t="s">
        <v>655</v>
      </c>
      <c r="M5078" s="28" t="s">
        <v>656</v>
      </c>
      <c r="N5078" s="28" t="s">
        <v>1598</v>
      </c>
    </row>
    <row r="5079" spans="1:14">
      <c r="A5079" s="225" t="s">
        <v>668</v>
      </c>
      <c r="B5079" s="123" t="s">
        <v>691</v>
      </c>
      <c r="C5079" s="230">
        <v>45965.270833333336</v>
      </c>
      <c r="D5079" s="230">
        <v>45965.270833333336</v>
      </c>
      <c r="E5079" s="230">
        <v>45965.340277777781</v>
      </c>
      <c r="F5079" s="300">
        <v>7.9861111109494232E-2</v>
      </c>
      <c r="G5079" s="1" t="s">
        <v>613</v>
      </c>
      <c r="I5079" s="1" t="s">
        <v>614</v>
      </c>
      <c r="J5079" s="1" t="s">
        <v>615</v>
      </c>
      <c r="K5079" s="1" t="s">
        <v>1662</v>
      </c>
      <c r="L5079" s="1" t="s">
        <v>655</v>
      </c>
      <c r="M5079" s="28" t="s">
        <v>656</v>
      </c>
      <c r="N5079" s="28" t="s">
        <v>1598</v>
      </c>
    </row>
    <row r="5080" spans="1:14">
      <c r="A5080" s="225" t="s">
        <v>668</v>
      </c>
      <c r="B5080" s="123" t="s">
        <v>692</v>
      </c>
      <c r="C5080" s="230">
        <v>45965.270833333336</v>
      </c>
      <c r="D5080" s="230">
        <v>45965.270833333336</v>
      </c>
      <c r="E5080" s="230">
        <v>45965.340277777781</v>
      </c>
      <c r="F5080" s="300">
        <v>7.9861111109494232E-2</v>
      </c>
      <c r="G5080" s="1" t="s">
        <v>613</v>
      </c>
      <c r="I5080" s="1" t="s">
        <v>614</v>
      </c>
      <c r="J5080" s="1" t="s">
        <v>615</v>
      </c>
      <c r="K5080" s="1" t="s">
        <v>1662</v>
      </c>
      <c r="L5080" s="1" t="s">
        <v>655</v>
      </c>
      <c r="M5080" s="28" t="s">
        <v>656</v>
      </c>
      <c r="N5080" s="28" t="s">
        <v>1598</v>
      </c>
    </row>
    <row r="5081" spans="1:14">
      <c r="A5081" s="225" t="s">
        <v>668</v>
      </c>
      <c r="B5081" s="123" t="s">
        <v>693</v>
      </c>
      <c r="C5081" s="230">
        <v>45965.270833333336</v>
      </c>
      <c r="D5081" s="230">
        <v>45965.270833333336</v>
      </c>
      <c r="E5081" s="230">
        <v>45965.340277777781</v>
      </c>
      <c r="F5081" s="300">
        <v>7.9861111109494232E-2</v>
      </c>
      <c r="G5081" s="1" t="s">
        <v>613</v>
      </c>
      <c r="I5081" s="1" t="s">
        <v>614</v>
      </c>
      <c r="J5081" s="1" t="s">
        <v>615</v>
      </c>
      <c r="K5081" s="1" t="s">
        <v>1662</v>
      </c>
      <c r="L5081" s="1" t="s">
        <v>655</v>
      </c>
      <c r="M5081" s="28" t="s">
        <v>656</v>
      </c>
      <c r="N5081" s="28" t="s">
        <v>1598</v>
      </c>
    </row>
    <row r="5082" spans="1:14">
      <c r="A5082" s="225" t="s">
        <v>668</v>
      </c>
      <c r="B5082" s="123" t="s">
        <v>694</v>
      </c>
      <c r="C5082" s="230">
        <v>45965.270833333336</v>
      </c>
      <c r="D5082" s="230">
        <v>45965.270833333336</v>
      </c>
      <c r="E5082" s="230">
        <v>45965.340277777781</v>
      </c>
      <c r="F5082" s="300">
        <v>7.9861111109494232E-2</v>
      </c>
      <c r="G5082" s="1" t="s">
        <v>613</v>
      </c>
      <c r="I5082" s="1" t="s">
        <v>614</v>
      </c>
      <c r="J5082" s="1" t="s">
        <v>615</v>
      </c>
      <c r="K5082" s="1" t="s">
        <v>1662</v>
      </c>
      <c r="L5082" s="1" t="s">
        <v>655</v>
      </c>
      <c r="M5082" s="28" t="s">
        <v>656</v>
      </c>
      <c r="N5082" s="28" t="s">
        <v>1598</v>
      </c>
    </row>
    <row r="5083" spans="1:14">
      <c r="A5083" s="225" t="s">
        <v>668</v>
      </c>
      <c r="B5083" s="123" t="s">
        <v>695</v>
      </c>
      <c r="C5083" s="230">
        <v>45965.270833333336</v>
      </c>
      <c r="D5083" s="230">
        <v>45965.270833333336</v>
      </c>
      <c r="E5083" s="230">
        <v>45965.340277777781</v>
      </c>
      <c r="F5083" s="300">
        <v>7.9861111109494232E-2</v>
      </c>
      <c r="G5083" s="1" t="s">
        <v>613</v>
      </c>
      <c r="I5083" s="1" t="s">
        <v>614</v>
      </c>
      <c r="J5083" s="1" t="s">
        <v>615</v>
      </c>
      <c r="K5083" s="1" t="s">
        <v>1662</v>
      </c>
      <c r="L5083" s="1" t="s">
        <v>655</v>
      </c>
      <c r="M5083" s="28" t="s">
        <v>656</v>
      </c>
      <c r="N5083" s="28" t="s">
        <v>1598</v>
      </c>
    </row>
    <row r="5084" spans="1:14">
      <c r="A5084" s="225" t="s">
        <v>668</v>
      </c>
      <c r="B5084" s="123" t="s">
        <v>696</v>
      </c>
      <c r="C5084" s="230">
        <v>45965.270833333336</v>
      </c>
      <c r="D5084" s="230">
        <v>45965.270833333336</v>
      </c>
      <c r="E5084" s="230">
        <v>45965.340277777781</v>
      </c>
      <c r="F5084" s="300">
        <v>7.9861111109494232E-2</v>
      </c>
      <c r="G5084" s="1" t="s">
        <v>613</v>
      </c>
      <c r="I5084" s="1" t="s">
        <v>614</v>
      </c>
      <c r="J5084" s="1" t="s">
        <v>615</v>
      </c>
      <c r="K5084" s="1" t="s">
        <v>1662</v>
      </c>
      <c r="L5084" s="1" t="s">
        <v>655</v>
      </c>
      <c r="M5084" s="28" t="s">
        <v>656</v>
      </c>
      <c r="N5084" s="28" t="s">
        <v>1598</v>
      </c>
    </row>
    <row r="5085" spans="1:14">
      <c r="A5085" s="225" t="s">
        <v>668</v>
      </c>
      <c r="B5085" s="123" t="s">
        <v>697</v>
      </c>
      <c r="C5085" s="230">
        <v>45965.270833333336</v>
      </c>
      <c r="D5085" s="230">
        <v>45965.270833333336</v>
      </c>
      <c r="E5085" s="230">
        <v>45965.340277777781</v>
      </c>
      <c r="F5085" s="300">
        <v>7.9861111109494232E-2</v>
      </c>
      <c r="G5085" s="1" t="s">
        <v>613</v>
      </c>
      <c r="I5085" s="1" t="s">
        <v>614</v>
      </c>
      <c r="J5085" s="1" t="s">
        <v>615</v>
      </c>
      <c r="K5085" s="1" t="s">
        <v>1662</v>
      </c>
      <c r="L5085" s="1" t="s">
        <v>655</v>
      </c>
      <c r="M5085" s="28" t="s">
        <v>656</v>
      </c>
      <c r="N5085" s="28" t="s">
        <v>1598</v>
      </c>
    </row>
    <row r="5086" spans="1:14">
      <c r="A5086" s="1" t="s">
        <v>664</v>
      </c>
      <c r="B5086" s="1" t="s">
        <v>621</v>
      </c>
      <c r="C5086" s="230">
        <v>45965.270833333336</v>
      </c>
      <c r="D5086" s="230">
        <v>45965.270833333336</v>
      </c>
      <c r="E5086" s="230">
        <v>45965.340277777781</v>
      </c>
      <c r="F5086" s="300">
        <v>7.9861111109494232E-2</v>
      </c>
      <c r="G5086" s="1" t="s">
        <v>613</v>
      </c>
      <c r="I5086" s="1" t="s">
        <v>614</v>
      </c>
      <c r="J5086" s="1" t="s">
        <v>615</v>
      </c>
      <c r="K5086" s="1" t="s">
        <v>1662</v>
      </c>
      <c r="L5086" s="1" t="s">
        <v>655</v>
      </c>
      <c r="M5086" s="28" t="s">
        <v>656</v>
      </c>
      <c r="N5086" s="28" t="s">
        <v>1598</v>
      </c>
    </row>
    <row r="5087" spans="1:14">
      <c r="A5087" s="1" t="s">
        <v>664</v>
      </c>
      <c r="B5087" s="1" t="s">
        <v>620</v>
      </c>
      <c r="C5087" s="230">
        <v>45965.270833333336</v>
      </c>
      <c r="D5087" s="230">
        <v>45965.270833333336</v>
      </c>
      <c r="E5087" s="230">
        <v>45965.340277777781</v>
      </c>
      <c r="F5087" s="300">
        <v>7.9861111109494232E-2</v>
      </c>
      <c r="G5087" s="1" t="s">
        <v>613</v>
      </c>
      <c r="I5087" s="1" t="s">
        <v>614</v>
      </c>
      <c r="J5087" s="1" t="s">
        <v>615</v>
      </c>
      <c r="K5087" s="1" t="s">
        <v>1662</v>
      </c>
      <c r="L5087" s="1" t="s">
        <v>655</v>
      </c>
      <c r="M5087" s="28" t="s">
        <v>656</v>
      </c>
      <c r="N5087" s="28" t="s">
        <v>1598</v>
      </c>
    </row>
    <row r="5088" spans="1:14">
      <c r="A5088" s="1" t="s">
        <v>664</v>
      </c>
      <c r="B5088" s="1" t="s">
        <v>666</v>
      </c>
      <c r="C5088" s="230">
        <v>45965.270833333336</v>
      </c>
      <c r="D5088" s="230">
        <v>45965.270833333336</v>
      </c>
      <c r="E5088" s="230">
        <v>45965.340277777781</v>
      </c>
      <c r="F5088" s="300">
        <v>7.9861111109494232E-2</v>
      </c>
      <c r="G5088" s="1" t="s">
        <v>613</v>
      </c>
      <c r="I5088" s="1" t="s">
        <v>614</v>
      </c>
      <c r="J5088" s="1" t="s">
        <v>615</v>
      </c>
      <c r="K5088" s="1" t="s">
        <v>1662</v>
      </c>
      <c r="L5088" s="1" t="s">
        <v>655</v>
      </c>
      <c r="M5088" s="28" t="s">
        <v>656</v>
      </c>
      <c r="N5088" s="28" t="s">
        <v>1598</v>
      </c>
    </row>
    <row r="5089" spans="1:14">
      <c r="A5089" s="1" t="s">
        <v>664</v>
      </c>
      <c r="B5089" s="1" t="s">
        <v>667</v>
      </c>
      <c r="C5089" s="230">
        <v>45965.270833333336</v>
      </c>
      <c r="D5089" s="230">
        <v>45965.270833333336</v>
      </c>
      <c r="E5089" s="230">
        <v>45965.340277777781</v>
      </c>
      <c r="F5089" s="300">
        <v>7.9861111109494232E-2</v>
      </c>
      <c r="G5089" s="1" t="s">
        <v>613</v>
      </c>
      <c r="I5089" s="1" t="s">
        <v>614</v>
      </c>
      <c r="J5089" s="1" t="s">
        <v>615</v>
      </c>
      <c r="K5089" s="1" t="s">
        <v>1662</v>
      </c>
      <c r="L5089" s="1" t="s">
        <v>655</v>
      </c>
      <c r="M5089" s="28" t="s">
        <v>656</v>
      </c>
      <c r="N5089" s="28" t="s">
        <v>1598</v>
      </c>
    </row>
    <row r="5090" spans="1:14">
      <c r="A5090" s="1" t="s">
        <v>664</v>
      </c>
      <c r="B5090" s="1" t="s">
        <v>636</v>
      </c>
      <c r="C5090" s="230">
        <v>45965.270833333336</v>
      </c>
      <c r="D5090" s="230">
        <v>45965.270833333336</v>
      </c>
      <c r="E5090" s="230">
        <v>45965.340277777781</v>
      </c>
      <c r="F5090" s="300">
        <v>7.9861111109494232E-2</v>
      </c>
      <c r="G5090" s="1" t="s">
        <v>613</v>
      </c>
      <c r="I5090" s="1" t="s">
        <v>614</v>
      </c>
      <c r="J5090" s="1" t="s">
        <v>615</v>
      </c>
      <c r="K5090" s="1" t="s">
        <v>1662</v>
      </c>
      <c r="L5090" s="1" t="s">
        <v>655</v>
      </c>
      <c r="M5090" s="28" t="s">
        <v>656</v>
      </c>
      <c r="N5090" s="28" t="s">
        <v>1598</v>
      </c>
    </row>
    <row r="5091" spans="1:14">
      <c r="A5091" s="225" t="s">
        <v>698</v>
      </c>
      <c r="B5091" s="123" t="s">
        <v>621</v>
      </c>
      <c r="C5091" s="230">
        <v>45965.270833333336</v>
      </c>
      <c r="D5091" s="230">
        <v>45965.270833333336</v>
      </c>
      <c r="E5091" s="230">
        <v>45965.340277777781</v>
      </c>
      <c r="F5091" s="300">
        <v>7.9861111109494232E-2</v>
      </c>
      <c r="G5091" s="1" t="s">
        <v>613</v>
      </c>
      <c r="I5091" s="1" t="s">
        <v>614</v>
      </c>
      <c r="J5091" s="1" t="s">
        <v>615</v>
      </c>
      <c r="K5091" s="1" t="s">
        <v>1662</v>
      </c>
      <c r="L5091" s="1" t="s">
        <v>655</v>
      </c>
      <c r="M5091" s="28" t="s">
        <v>656</v>
      </c>
      <c r="N5091" s="28" t="s">
        <v>1598</v>
      </c>
    </row>
    <row r="5092" spans="1:14">
      <c r="A5092" s="225" t="s">
        <v>698</v>
      </c>
      <c r="B5092" s="123" t="s">
        <v>620</v>
      </c>
      <c r="C5092" s="230">
        <v>45965.270833333336</v>
      </c>
      <c r="D5092" s="230">
        <v>45965.270833333336</v>
      </c>
      <c r="E5092" s="230">
        <v>45965.340277777781</v>
      </c>
      <c r="F5092" s="300">
        <v>7.9861111109494232E-2</v>
      </c>
      <c r="G5092" s="1" t="s">
        <v>613</v>
      </c>
      <c r="I5092" s="1" t="s">
        <v>614</v>
      </c>
      <c r="J5092" s="1" t="s">
        <v>615</v>
      </c>
      <c r="K5092" s="1" t="s">
        <v>1662</v>
      </c>
      <c r="L5092" s="1" t="s">
        <v>655</v>
      </c>
      <c r="M5092" s="28" t="s">
        <v>656</v>
      </c>
      <c r="N5092" s="28" t="s">
        <v>1598</v>
      </c>
    </row>
    <row r="5093" spans="1:14">
      <c r="A5093" s="1" t="s">
        <v>698</v>
      </c>
      <c r="B5093" s="1" t="s">
        <v>666</v>
      </c>
      <c r="C5093" s="230">
        <v>45965.270833333336</v>
      </c>
      <c r="D5093" s="230">
        <v>45965.270833333336</v>
      </c>
      <c r="E5093" s="230">
        <v>45965.340277777781</v>
      </c>
      <c r="F5093" s="300">
        <v>7.9861111109494232E-2</v>
      </c>
      <c r="G5093" s="1" t="s">
        <v>613</v>
      </c>
      <c r="I5093" s="1" t="s">
        <v>614</v>
      </c>
      <c r="J5093" s="1" t="s">
        <v>615</v>
      </c>
      <c r="K5093" s="1" t="s">
        <v>1662</v>
      </c>
      <c r="L5093" s="1" t="s">
        <v>655</v>
      </c>
      <c r="M5093" s="28" t="s">
        <v>656</v>
      </c>
      <c r="N5093" s="28" t="s">
        <v>1598</v>
      </c>
    </row>
    <row r="5094" spans="1:14">
      <c r="A5094" s="1" t="s">
        <v>698</v>
      </c>
      <c r="B5094" s="1" t="s">
        <v>667</v>
      </c>
      <c r="C5094" s="230">
        <v>45965.270833333336</v>
      </c>
      <c r="D5094" s="230">
        <v>45965.270833333336</v>
      </c>
      <c r="E5094" s="230">
        <v>45965.340277777781</v>
      </c>
      <c r="F5094" s="300">
        <v>7.9861111109494232E-2</v>
      </c>
      <c r="G5094" s="1" t="s">
        <v>613</v>
      </c>
      <c r="I5094" s="1" t="s">
        <v>614</v>
      </c>
      <c r="J5094" s="1" t="s">
        <v>615</v>
      </c>
      <c r="K5094" s="1" t="s">
        <v>1662</v>
      </c>
      <c r="L5094" s="1" t="s">
        <v>655</v>
      </c>
      <c r="M5094" s="28" t="s">
        <v>656</v>
      </c>
      <c r="N5094" s="28" t="s">
        <v>1598</v>
      </c>
    </row>
    <row r="5095" spans="1:14">
      <c r="A5095" s="1" t="s">
        <v>698</v>
      </c>
      <c r="B5095" s="1" t="s">
        <v>636</v>
      </c>
      <c r="C5095" s="230">
        <v>45965.270833333336</v>
      </c>
      <c r="D5095" s="230">
        <v>45965.270833333336</v>
      </c>
      <c r="E5095" s="230">
        <v>45965.340277777781</v>
      </c>
      <c r="F5095" s="300">
        <v>7.9861111109494232E-2</v>
      </c>
      <c r="G5095" s="1" t="s">
        <v>613</v>
      </c>
      <c r="I5095" s="1" t="s">
        <v>614</v>
      </c>
      <c r="J5095" s="1" t="s">
        <v>615</v>
      </c>
      <c r="K5095" s="1" t="s">
        <v>1662</v>
      </c>
      <c r="L5095" s="1" t="s">
        <v>655</v>
      </c>
      <c r="M5095" s="28" t="s">
        <v>656</v>
      </c>
      <c r="N5095" s="28" t="s">
        <v>1598</v>
      </c>
    </row>
    <row r="5096" spans="1:14">
      <c r="A5096" s="1" t="s">
        <v>699</v>
      </c>
      <c r="B5096" s="1" t="s">
        <v>621</v>
      </c>
      <c r="C5096" s="230">
        <v>45965.270833333336</v>
      </c>
      <c r="D5096" s="230">
        <v>45965.270833333336</v>
      </c>
      <c r="E5096" s="230">
        <v>45965.340277777781</v>
      </c>
      <c r="F5096" s="300">
        <v>7.9861111109494232E-2</v>
      </c>
      <c r="G5096" s="1" t="s">
        <v>613</v>
      </c>
      <c r="I5096" s="1" t="s">
        <v>614</v>
      </c>
      <c r="J5096" s="1" t="s">
        <v>615</v>
      </c>
      <c r="K5096" s="1" t="s">
        <v>1662</v>
      </c>
      <c r="L5096" s="1" t="s">
        <v>655</v>
      </c>
      <c r="M5096" s="28" t="s">
        <v>656</v>
      </c>
      <c r="N5096" s="28" t="s">
        <v>1598</v>
      </c>
    </row>
    <row r="5097" spans="1:14">
      <c r="A5097" s="1" t="s">
        <v>699</v>
      </c>
      <c r="B5097" s="1" t="s">
        <v>620</v>
      </c>
      <c r="C5097" s="230">
        <v>45965.270833333336</v>
      </c>
      <c r="D5097" s="230">
        <v>45965.270833333336</v>
      </c>
      <c r="E5097" s="230">
        <v>45965.340277777781</v>
      </c>
      <c r="F5097" s="300">
        <v>7.9861111109494232E-2</v>
      </c>
      <c r="G5097" s="1" t="s">
        <v>613</v>
      </c>
      <c r="I5097" s="1" t="s">
        <v>614</v>
      </c>
      <c r="J5097" s="1" t="s">
        <v>615</v>
      </c>
      <c r="K5097" s="1" t="s">
        <v>1662</v>
      </c>
      <c r="L5097" s="1" t="s">
        <v>655</v>
      </c>
      <c r="M5097" s="28" t="s">
        <v>656</v>
      </c>
      <c r="N5097" s="28" t="s">
        <v>1598</v>
      </c>
    </row>
    <row r="5098" spans="1:14">
      <c r="A5098" s="1" t="s">
        <v>699</v>
      </c>
      <c r="B5098" s="1" t="s">
        <v>666</v>
      </c>
      <c r="C5098" s="230">
        <v>45965.270833333336</v>
      </c>
      <c r="D5098" s="230">
        <v>45965.270833333336</v>
      </c>
      <c r="E5098" s="230">
        <v>45965.340277777781</v>
      </c>
      <c r="F5098" s="300">
        <v>7.9861111109494232E-2</v>
      </c>
      <c r="G5098" s="1" t="s">
        <v>613</v>
      </c>
      <c r="I5098" s="1" t="s">
        <v>614</v>
      </c>
      <c r="J5098" s="1" t="s">
        <v>615</v>
      </c>
      <c r="K5098" s="1" t="s">
        <v>1662</v>
      </c>
      <c r="L5098" s="1" t="s">
        <v>655</v>
      </c>
      <c r="M5098" s="28" t="s">
        <v>656</v>
      </c>
      <c r="N5098" s="28" t="s">
        <v>1598</v>
      </c>
    </row>
    <row r="5099" spans="1:14">
      <c r="A5099" s="1" t="s">
        <v>699</v>
      </c>
      <c r="B5099" s="1" t="s">
        <v>667</v>
      </c>
      <c r="C5099" s="230">
        <v>45965.270833333336</v>
      </c>
      <c r="D5099" s="230">
        <v>45965.270833333336</v>
      </c>
      <c r="E5099" s="230">
        <v>45965.340277777781</v>
      </c>
      <c r="F5099" s="300">
        <v>7.9861111109494232E-2</v>
      </c>
      <c r="G5099" s="1" t="s">
        <v>613</v>
      </c>
      <c r="I5099" s="1" t="s">
        <v>614</v>
      </c>
      <c r="J5099" s="1" t="s">
        <v>615</v>
      </c>
      <c r="K5099" s="1" t="s">
        <v>1662</v>
      </c>
      <c r="L5099" s="1" t="s">
        <v>655</v>
      </c>
      <c r="M5099" s="28" t="s">
        <v>656</v>
      </c>
      <c r="N5099" s="28" t="s">
        <v>1598</v>
      </c>
    </row>
    <row r="5100" spans="1:14">
      <c r="A5100" s="1" t="s">
        <v>699</v>
      </c>
      <c r="B5100" s="1" t="s">
        <v>636</v>
      </c>
      <c r="C5100" s="230">
        <v>45965.270833333336</v>
      </c>
      <c r="D5100" s="230">
        <v>45965.270833333336</v>
      </c>
      <c r="E5100" s="230">
        <v>45965.340277777781</v>
      </c>
      <c r="F5100" s="300">
        <v>7.9861111109494232E-2</v>
      </c>
      <c r="G5100" s="1" t="s">
        <v>613</v>
      </c>
      <c r="I5100" s="1" t="s">
        <v>614</v>
      </c>
      <c r="J5100" s="1" t="s">
        <v>615</v>
      </c>
      <c r="K5100" s="1" t="s">
        <v>1662</v>
      </c>
      <c r="L5100" s="1" t="s">
        <v>655</v>
      </c>
      <c r="M5100" s="28" t="s">
        <v>656</v>
      </c>
      <c r="N5100" s="28" t="s">
        <v>1598</v>
      </c>
    </row>
    <row r="5101" spans="1:14">
      <c r="A5101" s="102" t="s">
        <v>729</v>
      </c>
      <c r="B5101" s="1" t="s">
        <v>1393</v>
      </c>
      <c r="C5101" s="230">
        <v>45965.270833333336</v>
      </c>
      <c r="D5101" s="230">
        <v>45965.270833333336</v>
      </c>
      <c r="E5101" s="230">
        <v>45965.355555555558</v>
      </c>
      <c r="F5101" s="300">
        <v>6.7361111112404615E-2</v>
      </c>
      <c r="G5101" s="1" t="s">
        <v>613</v>
      </c>
      <c r="I5101" s="1" t="s">
        <v>614</v>
      </c>
      <c r="J5101" s="1" t="s">
        <v>615</v>
      </c>
      <c r="K5101" s="1" t="s">
        <v>1021</v>
      </c>
      <c r="L5101" s="1" t="s">
        <v>617</v>
      </c>
      <c r="M5101" s="241" t="s">
        <v>656</v>
      </c>
      <c r="N5101" s="28" t="s">
        <v>1669</v>
      </c>
    </row>
    <row r="5102" spans="1:14">
      <c r="A5102" s="102" t="s">
        <v>729</v>
      </c>
      <c r="B5102" s="1" t="s">
        <v>1394</v>
      </c>
      <c r="C5102" s="230">
        <v>45965.270833333336</v>
      </c>
      <c r="D5102" s="230">
        <v>45965.270833333336</v>
      </c>
      <c r="E5102" s="230">
        <v>45965.355555555558</v>
      </c>
      <c r="F5102" s="300">
        <v>6.7361111112404615E-2</v>
      </c>
      <c r="G5102" s="1" t="s">
        <v>613</v>
      </c>
      <c r="I5102" s="1" t="s">
        <v>614</v>
      </c>
      <c r="J5102" s="1" t="s">
        <v>615</v>
      </c>
      <c r="K5102" s="1" t="s">
        <v>1021</v>
      </c>
      <c r="L5102" s="1" t="s">
        <v>617</v>
      </c>
      <c r="M5102" s="241" t="s">
        <v>656</v>
      </c>
      <c r="N5102" s="28" t="s">
        <v>1669</v>
      </c>
    </row>
    <row r="5103" spans="1:14">
      <c r="A5103" s="102" t="s">
        <v>729</v>
      </c>
      <c r="B5103" s="1" t="s">
        <v>1395</v>
      </c>
      <c r="C5103" s="230">
        <v>45965.270833333336</v>
      </c>
      <c r="D5103" s="230">
        <v>45965.270833333336</v>
      </c>
      <c r="E5103" s="230">
        <v>45965.355555555558</v>
      </c>
      <c r="F5103" s="300">
        <v>6.7361111112404615E-2</v>
      </c>
      <c r="G5103" s="1" t="s">
        <v>613</v>
      </c>
      <c r="I5103" s="1" t="s">
        <v>614</v>
      </c>
      <c r="J5103" s="1" t="s">
        <v>615</v>
      </c>
      <c r="K5103" s="1" t="s">
        <v>1021</v>
      </c>
      <c r="L5103" s="1" t="s">
        <v>617</v>
      </c>
      <c r="M5103" s="241" t="s">
        <v>656</v>
      </c>
      <c r="N5103" s="28" t="s">
        <v>1669</v>
      </c>
    </row>
    <row r="5104" spans="1:14">
      <c r="A5104" s="102" t="s">
        <v>729</v>
      </c>
      <c r="B5104" s="1" t="s">
        <v>1396</v>
      </c>
      <c r="C5104" s="230">
        <v>45965.270833333336</v>
      </c>
      <c r="D5104" s="230">
        <v>45965.270833333336</v>
      </c>
      <c r="E5104" s="230">
        <v>45965.355555555558</v>
      </c>
      <c r="F5104" s="300">
        <v>6.7361111112404615E-2</v>
      </c>
      <c r="G5104" s="1" t="s">
        <v>613</v>
      </c>
      <c r="I5104" s="1" t="s">
        <v>614</v>
      </c>
      <c r="J5104" s="1" t="s">
        <v>615</v>
      </c>
      <c r="K5104" s="1" t="s">
        <v>1021</v>
      </c>
      <c r="L5104" s="1" t="s">
        <v>617</v>
      </c>
      <c r="M5104" s="241" t="s">
        <v>656</v>
      </c>
      <c r="N5104" s="28" t="s">
        <v>1669</v>
      </c>
    </row>
    <row r="5105" spans="1:14">
      <c r="A5105" s="102" t="s">
        <v>729</v>
      </c>
      <c r="B5105" s="1" t="s">
        <v>1397</v>
      </c>
      <c r="C5105" s="230">
        <v>45965.270833333336</v>
      </c>
      <c r="D5105" s="230">
        <v>45965.270833333336</v>
      </c>
      <c r="E5105" s="230">
        <v>45965.355555555558</v>
      </c>
      <c r="F5105" s="300">
        <v>6.7361111112404615E-2</v>
      </c>
      <c r="G5105" s="1" t="s">
        <v>613</v>
      </c>
      <c r="I5105" s="1" t="s">
        <v>614</v>
      </c>
      <c r="J5105" s="1" t="s">
        <v>615</v>
      </c>
      <c r="K5105" s="1" t="s">
        <v>1021</v>
      </c>
      <c r="L5105" s="1" t="s">
        <v>617</v>
      </c>
      <c r="M5105" s="241" t="s">
        <v>656</v>
      </c>
      <c r="N5105" s="28" t="s">
        <v>1669</v>
      </c>
    </row>
    <row r="5106" spans="1:14">
      <c r="A5106" s="102" t="s">
        <v>729</v>
      </c>
      <c r="B5106" s="1" t="s">
        <v>1398</v>
      </c>
      <c r="C5106" s="230">
        <v>45965.270833333336</v>
      </c>
      <c r="D5106" s="230">
        <v>45965.270833333336</v>
      </c>
      <c r="E5106" s="230">
        <v>45965.355555555558</v>
      </c>
      <c r="F5106" s="300">
        <v>6.7361111112404615E-2</v>
      </c>
      <c r="G5106" s="1" t="s">
        <v>613</v>
      </c>
      <c r="I5106" s="1" t="s">
        <v>614</v>
      </c>
      <c r="J5106" s="1" t="s">
        <v>615</v>
      </c>
      <c r="K5106" s="1" t="s">
        <v>1021</v>
      </c>
      <c r="L5106" s="1" t="s">
        <v>617</v>
      </c>
      <c r="M5106" s="241" t="s">
        <v>656</v>
      </c>
      <c r="N5106" s="28" t="s">
        <v>1669</v>
      </c>
    </row>
    <row r="5107" spans="1:14">
      <c r="A5107" s="102" t="s">
        <v>729</v>
      </c>
      <c r="B5107" s="1" t="s">
        <v>1399</v>
      </c>
      <c r="C5107" s="230">
        <v>45965.270833333336</v>
      </c>
      <c r="D5107" s="230">
        <v>45965.270833333336</v>
      </c>
      <c r="E5107" s="230">
        <v>45965.355555555558</v>
      </c>
      <c r="F5107" s="300">
        <v>6.7361111112404615E-2</v>
      </c>
      <c r="G5107" s="1" t="s">
        <v>613</v>
      </c>
      <c r="I5107" s="1" t="s">
        <v>614</v>
      </c>
      <c r="J5107" s="1" t="s">
        <v>615</v>
      </c>
      <c r="K5107" s="1" t="s">
        <v>1021</v>
      </c>
      <c r="L5107" s="1" t="s">
        <v>617</v>
      </c>
      <c r="M5107" s="241" t="s">
        <v>656</v>
      </c>
      <c r="N5107" s="28" t="s">
        <v>1669</v>
      </c>
    </row>
    <row r="5108" spans="1:14">
      <c r="A5108" s="102" t="s">
        <v>729</v>
      </c>
      <c r="B5108" s="1" t="s">
        <v>1400</v>
      </c>
      <c r="C5108" s="230">
        <v>45965.270833333336</v>
      </c>
      <c r="D5108" s="230">
        <v>45965.270833333336</v>
      </c>
      <c r="E5108" s="230">
        <v>45965.355555555558</v>
      </c>
      <c r="F5108" s="300">
        <v>6.7361111112404615E-2</v>
      </c>
      <c r="G5108" s="1" t="s">
        <v>613</v>
      </c>
      <c r="I5108" s="1" t="s">
        <v>614</v>
      </c>
      <c r="J5108" s="1" t="s">
        <v>615</v>
      </c>
      <c r="K5108" s="1" t="s">
        <v>1021</v>
      </c>
      <c r="L5108" s="1" t="s">
        <v>617</v>
      </c>
      <c r="M5108" s="241" t="s">
        <v>656</v>
      </c>
      <c r="N5108" s="28" t="s">
        <v>1669</v>
      </c>
    </row>
    <row r="5109" spans="1:14">
      <c r="A5109" s="102" t="s">
        <v>729</v>
      </c>
      <c r="B5109" s="1" t="s">
        <v>1401</v>
      </c>
      <c r="C5109" s="230">
        <v>45965.270833333336</v>
      </c>
      <c r="D5109" s="230">
        <v>45965.270833333336</v>
      </c>
      <c r="E5109" s="230">
        <v>45965.355555555558</v>
      </c>
      <c r="F5109" s="300">
        <v>6.7361111112404615E-2</v>
      </c>
      <c r="G5109" s="1" t="s">
        <v>613</v>
      </c>
      <c r="I5109" s="1" t="s">
        <v>614</v>
      </c>
      <c r="J5109" s="1" t="s">
        <v>615</v>
      </c>
      <c r="K5109" s="1" t="s">
        <v>1021</v>
      </c>
      <c r="L5109" s="1" t="s">
        <v>617</v>
      </c>
      <c r="M5109" s="241" t="s">
        <v>656</v>
      </c>
      <c r="N5109" s="28" t="s">
        <v>1669</v>
      </c>
    </row>
    <row r="5110" spans="1:14">
      <c r="A5110" s="102" t="s">
        <v>729</v>
      </c>
      <c r="B5110" s="1" t="s">
        <v>1402</v>
      </c>
      <c r="C5110" s="230">
        <v>45965.270833333336</v>
      </c>
      <c r="D5110" s="230">
        <v>45965.270833333336</v>
      </c>
      <c r="E5110" s="230">
        <v>45965.355555555558</v>
      </c>
      <c r="F5110" s="300">
        <v>6.7361111112404615E-2</v>
      </c>
      <c r="G5110" s="1" t="s">
        <v>613</v>
      </c>
      <c r="I5110" s="1" t="s">
        <v>614</v>
      </c>
      <c r="J5110" s="1" t="s">
        <v>615</v>
      </c>
      <c r="K5110" s="1" t="s">
        <v>1021</v>
      </c>
      <c r="L5110" s="1" t="s">
        <v>617</v>
      </c>
      <c r="M5110" s="241" t="s">
        <v>656</v>
      </c>
      <c r="N5110" s="28" t="s">
        <v>1669</v>
      </c>
    </row>
    <row r="5111" spans="1:14">
      <c r="A5111" s="1" t="s">
        <v>941</v>
      </c>
      <c r="B5111" s="1" t="s">
        <v>942</v>
      </c>
      <c r="C5111" s="230">
        <v>45965.46875</v>
      </c>
      <c r="D5111" s="230">
        <v>45965.46875</v>
      </c>
      <c r="E5111" s="230">
        <v>45972.659722222219</v>
      </c>
      <c r="F5111" s="300">
        <f t="shared" ref="F5111:F5174" si="106">E5111-D5111</f>
        <v>7.1909722222189885</v>
      </c>
      <c r="G5111" s="1" t="s">
        <v>708</v>
      </c>
      <c r="H5111" s="225"/>
      <c r="I5111" s="1" t="s">
        <v>598</v>
      </c>
      <c r="J5111" s="1" t="s">
        <v>598</v>
      </c>
      <c r="K5111" s="1" t="s">
        <v>1672</v>
      </c>
      <c r="L5111" s="1" t="s">
        <v>627</v>
      </c>
      <c r="M5111" s="241" t="s">
        <v>628</v>
      </c>
      <c r="N5111" s="28" t="s">
        <v>1673</v>
      </c>
    </row>
    <row r="5112" spans="1:14">
      <c r="A5112" s="1" t="s">
        <v>941</v>
      </c>
      <c r="B5112" s="1" t="s">
        <v>945</v>
      </c>
      <c r="C5112" s="230">
        <v>45965.46875</v>
      </c>
      <c r="D5112" s="230">
        <v>45965.46875</v>
      </c>
      <c r="E5112" s="230">
        <v>45972.659722222219</v>
      </c>
      <c r="F5112" s="300">
        <f t="shared" si="106"/>
        <v>7.1909722222189885</v>
      </c>
      <c r="G5112" s="1" t="s">
        <v>708</v>
      </c>
      <c r="H5112" s="225"/>
      <c r="I5112" s="1" t="s">
        <v>598</v>
      </c>
      <c r="J5112" s="1" t="s">
        <v>598</v>
      </c>
      <c r="K5112" s="1" t="s">
        <v>1672</v>
      </c>
      <c r="L5112" s="1" t="s">
        <v>627</v>
      </c>
      <c r="M5112" s="241" t="s">
        <v>628</v>
      </c>
      <c r="N5112" s="28" t="s">
        <v>1673</v>
      </c>
    </row>
    <row r="5113" spans="1:14">
      <c r="A5113" s="222" t="s">
        <v>941</v>
      </c>
      <c r="B5113" s="222" t="s">
        <v>946</v>
      </c>
      <c r="C5113" s="230">
        <v>45965.46875</v>
      </c>
      <c r="D5113" s="230">
        <v>45965.46875</v>
      </c>
      <c r="E5113" s="230">
        <v>45972.659722222219</v>
      </c>
      <c r="F5113" s="300">
        <f t="shared" si="106"/>
        <v>7.1909722222189885</v>
      </c>
      <c r="G5113" s="1" t="s">
        <v>708</v>
      </c>
      <c r="H5113" s="225"/>
      <c r="I5113" s="1" t="s">
        <v>598</v>
      </c>
      <c r="J5113" s="1" t="s">
        <v>598</v>
      </c>
      <c r="K5113" s="1" t="s">
        <v>1672</v>
      </c>
      <c r="L5113" s="1" t="s">
        <v>627</v>
      </c>
      <c r="M5113" s="241" t="s">
        <v>628</v>
      </c>
      <c r="N5113" s="28" t="s">
        <v>1673</v>
      </c>
    </row>
    <row r="5114" spans="1:14">
      <c r="A5114" s="222" t="s">
        <v>941</v>
      </c>
      <c r="B5114" s="222" t="s">
        <v>947</v>
      </c>
      <c r="C5114" s="230">
        <v>45965.46875</v>
      </c>
      <c r="D5114" s="230">
        <v>45965.46875</v>
      </c>
      <c r="E5114" s="230">
        <v>45972.659722222219</v>
      </c>
      <c r="F5114" s="300">
        <f t="shared" si="106"/>
        <v>7.1909722222189885</v>
      </c>
      <c r="G5114" s="1" t="s">
        <v>708</v>
      </c>
      <c r="H5114" s="225"/>
      <c r="I5114" s="1" t="s">
        <v>598</v>
      </c>
      <c r="J5114" s="1" t="s">
        <v>598</v>
      </c>
      <c r="K5114" s="1" t="s">
        <v>1672</v>
      </c>
      <c r="L5114" s="1" t="s">
        <v>627</v>
      </c>
      <c r="M5114" s="241" t="s">
        <v>628</v>
      </c>
      <c r="N5114" s="28" t="s">
        <v>1673</v>
      </c>
    </row>
    <row r="5115" spans="1:14">
      <c r="A5115" s="1" t="s">
        <v>941</v>
      </c>
      <c r="B5115" s="1" t="s">
        <v>948</v>
      </c>
      <c r="C5115" s="230">
        <v>45965.46875</v>
      </c>
      <c r="D5115" s="230">
        <v>45965.46875</v>
      </c>
      <c r="E5115" s="230">
        <v>45972.659722222219</v>
      </c>
      <c r="F5115" s="300">
        <f t="shared" si="106"/>
        <v>7.1909722222189885</v>
      </c>
      <c r="G5115" s="1" t="s">
        <v>708</v>
      </c>
      <c r="H5115" s="225"/>
      <c r="I5115" s="1" t="s">
        <v>598</v>
      </c>
      <c r="J5115" s="1" t="s">
        <v>598</v>
      </c>
      <c r="K5115" s="1" t="s">
        <v>1672</v>
      </c>
      <c r="L5115" s="1" t="s">
        <v>627</v>
      </c>
      <c r="M5115" s="241" t="s">
        <v>628</v>
      </c>
      <c r="N5115" s="28" t="s">
        <v>1673</v>
      </c>
    </row>
    <row r="5116" spans="1:14">
      <c r="A5116" s="1" t="s">
        <v>941</v>
      </c>
      <c r="B5116" s="1" t="s">
        <v>949</v>
      </c>
      <c r="C5116" s="230">
        <v>45965.46875</v>
      </c>
      <c r="D5116" s="230">
        <v>45965.46875</v>
      </c>
      <c r="E5116" s="230">
        <v>45972.659722222219</v>
      </c>
      <c r="F5116" s="300">
        <f t="shared" si="106"/>
        <v>7.1909722222189885</v>
      </c>
      <c r="G5116" s="1" t="s">
        <v>708</v>
      </c>
      <c r="H5116" s="225"/>
      <c r="I5116" s="1" t="s">
        <v>598</v>
      </c>
      <c r="J5116" s="1" t="s">
        <v>598</v>
      </c>
      <c r="K5116" s="1" t="s">
        <v>1672</v>
      </c>
      <c r="L5116" s="1" t="s">
        <v>627</v>
      </c>
      <c r="M5116" s="241" t="s">
        <v>628</v>
      </c>
      <c r="N5116" s="28" t="s">
        <v>1673</v>
      </c>
    </row>
    <row r="5117" spans="1:14">
      <c r="A5117" s="1" t="s">
        <v>941</v>
      </c>
      <c r="B5117" s="1" t="s">
        <v>950</v>
      </c>
      <c r="C5117" s="230">
        <v>45965.46875</v>
      </c>
      <c r="D5117" s="230">
        <v>45965.46875</v>
      </c>
      <c r="E5117" s="230">
        <v>45972.659722222219</v>
      </c>
      <c r="F5117" s="300">
        <f t="shared" si="106"/>
        <v>7.1909722222189885</v>
      </c>
      <c r="G5117" s="1" t="s">
        <v>708</v>
      </c>
      <c r="H5117" s="225"/>
      <c r="I5117" s="1" t="s">
        <v>598</v>
      </c>
      <c r="J5117" s="1" t="s">
        <v>598</v>
      </c>
      <c r="K5117" s="1" t="s">
        <v>1672</v>
      </c>
      <c r="L5117" s="1" t="s">
        <v>627</v>
      </c>
      <c r="M5117" s="241" t="s">
        <v>628</v>
      </c>
      <c r="N5117" s="28" t="s">
        <v>1673</v>
      </c>
    </row>
    <row r="5118" spans="1:14">
      <c r="A5118" s="1" t="s">
        <v>941</v>
      </c>
      <c r="B5118" s="1" t="s">
        <v>951</v>
      </c>
      <c r="C5118" s="230">
        <v>45965.46875</v>
      </c>
      <c r="D5118" s="230">
        <v>45965.46875</v>
      </c>
      <c r="E5118" s="230">
        <v>45972.659722222219</v>
      </c>
      <c r="F5118" s="300">
        <f t="shared" si="106"/>
        <v>7.1909722222189885</v>
      </c>
      <c r="G5118" s="1" t="s">
        <v>708</v>
      </c>
      <c r="H5118" s="225"/>
      <c r="I5118" s="1" t="s">
        <v>598</v>
      </c>
      <c r="J5118" s="1" t="s">
        <v>598</v>
      </c>
      <c r="K5118" s="1" t="s">
        <v>1672</v>
      </c>
      <c r="L5118" s="1" t="s">
        <v>627</v>
      </c>
      <c r="M5118" s="241" t="s">
        <v>628</v>
      </c>
      <c r="N5118" s="28" t="s">
        <v>1673</v>
      </c>
    </row>
    <row r="5119" spans="1:14">
      <c r="A5119" s="1" t="s">
        <v>941</v>
      </c>
      <c r="B5119" s="1" t="s">
        <v>952</v>
      </c>
      <c r="C5119" s="230">
        <v>45965.46875</v>
      </c>
      <c r="D5119" s="230">
        <v>45965.46875</v>
      </c>
      <c r="E5119" s="230">
        <v>45972.659722222219</v>
      </c>
      <c r="F5119" s="300">
        <f t="shared" si="106"/>
        <v>7.1909722222189885</v>
      </c>
      <c r="G5119" s="1" t="s">
        <v>708</v>
      </c>
      <c r="H5119" s="225"/>
      <c r="I5119" s="1" t="s">
        <v>598</v>
      </c>
      <c r="J5119" s="1" t="s">
        <v>598</v>
      </c>
      <c r="K5119" s="1" t="s">
        <v>1672</v>
      </c>
      <c r="L5119" s="1" t="s">
        <v>627</v>
      </c>
      <c r="M5119" s="241" t="s">
        <v>628</v>
      </c>
      <c r="N5119" s="28" t="s">
        <v>1673</v>
      </c>
    </row>
    <row r="5120" spans="1:14">
      <c r="A5120" s="1" t="s">
        <v>941</v>
      </c>
      <c r="B5120" s="1" t="s">
        <v>953</v>
      </c>
      <c r="C5120" s="230">
        <v>45965.46875</v>
      </c>
      <c r="D5120" s="230">
        <v>45965.46875</v>
      </c>
      <c r="E5120" s="230">
        <v>45972.659722222219</v>
      </c>
      <c r="F5120" s="300">
        <f t="shared" si="106"/>
        <v>7.1909722222189885</v>
      </c>
      <c r="G5120" s="1" t="s">
        <v>708</v>
      </c>
      <c r="H5120" s="225"/>
      <c r="I5120" s="1" t="s">
        <v>598</v>
      </c>
      <c r="J5120" s="1" t="s">
        <v>598</v>
      </c>
      <c r="K5120" s="1" t="s">
        <v>1672</v>
      </c>
      <c r="L5120" s="1" t="s">
        <v>627</v>
      </c>
      <c r="M5120" s="241" t="s">
        <v>628</v>
      </c>
      <c r="N5120" s="28" t="s">
        <v>1673</v>
      </c>
    </row>
    <row r="5121" spans="1:14">
      <c r="A5121" s="1" t="s">
        <v>941</v>
      </c>
      <c r="B5121" s="1" t="s">
        <v>954</v>
      </c>
      <c r="C5121" s="230">
        <v>45965.46875</v>
      </c>
      <c r="D5121" s="230">
        <v>45965.46875</v>
      </c>
      <c r="E5121" s="230">
        <v>45972.659722222219</v>
      </c>
      <c r="F5121" s="300">
        <f t="shared" si="106"/>
        <v>7.1909722222189885</v>
      </c>
      <c r="G5121" s="1" t="s">
        <v>708</v>
      </c>
      <c r="H5121" s="225"/>
      <c r="I5121" s="1" t="s">
        <v>598</v>
      </c>
      <c r="J5121" s="1" t="s">
        <v>598</v>
      </c>
      <c r="K5121" s="1" t="s">
        <v>1672</v>
      </c>
      <c r="L5121" s="1" t="s">
        <v>627</v>
      </c>
      <c r="M5121" s="241" t="s">
        <v>628</v>
      </c>
      <c r="N5121" s="28" t="s">
        <v>1673</v>
      </c>
    </row>
    <row r="5122" spans="1:14">
      <c r="A5122" s="1" t="s">
        <v>941</v>
      </c>
      <c r="B5122" s="1" t="s">
        <v>955</v>
      </c>
      <c r="C5122" s="230">
        <v>45965.46875</v>
      </c>
      <c r="D5122" s="230">
        <v>45965.46875</v>
      </c>
      <c r="E5122" s="230">
        <v>45972.659722222219</v>
      </c>
      <c r="F5122" s="300">
        <f t="shared" si="106"/>
        <v>7.1909722222189885</v>
      </c>
      <c r="G5122" s="1" t="s">
        <v>708</v>
      </c>
      <c r="H5122" s="225"/>
      <c r="I5122" s="1" t="s">
        <v>598</v>
      </c>
      <c r="J5122" s="1" t="s">
        <v>598</v>
      </c>
      <c r="K5122" s="1" t="s">
        <v>1672</v>
      </c>
      <c r="L5122" s="1" t="s">
        <v>627</v>
      </c>
      <c r="M5122" s="241" t="s">
        <v>628</v>
      </c>
      <c r="N5122" s="28" t="s">
        <v>1673</v>
      </c>
    </row>
    <row r="5123" spans="1:14">
      <c r="A5123" s="225" t="s">
        <v>650</v>
      </c>
      <c r="B5123" s="123" t="s">
        <v>651</v>
      </c>
      <c r="C5123" s="230">
        <v>45965.576388888891</v>
      </c>
      <c r="D5123" s="230">
        <v>45965.576388888891</v>
      </c>
      <c r="E5123" s="230">
        <v>45965.600694444445</v>
      </c>
      <c r="F5123" s="300">
        <f t="shared" si="106"/>
        <v>2.4305555554747116E-2</v>
      </c>
      <c r="G5123" s="1" t="s">
        <v>637</v>
      </c>
      <c r="H5123" s="1" t="s">
        <v>644</v>
      </c>
      <c r="I5123" s="1" t="s">
        <v>770</v>
      </c>
      <c r="J5123" s="1" t="s">
        <v>771</v>
      </c>
      <c r="K5123" s="1" t="s">
        <v>1405</v>
      </c>
      <c r="L5123" s="1" t="s">
        <v>773</v>
      </c>
      <c r="M5123" s="241" t="s">
        <v>1090</v>
      </c>
      <c r="N5123" s="241" t="s">
        <v>1090</v>
      </c>
    </row>
    <row r="5124" spans="1:14">
      <c r="A5124" s="225" t="s">
        <v>650</v>
      </c>
      <c r="B5124" s="123" t="s">
        <v>658</v>
      </c>
      <c r="C5124" s="230">
        <v>45965.576388888891</v>
      </c>
      <c r="D5124" s="230">
        <v>45965.576388888891</v>
      </c>
      <c r="E5124" s="230">
        <v>45965.600694444445</v>
      </c>
      <c r="F5124" s="300">
        <f t="shared" si="106"/>
        <v>2.4305555554747116E-2</v>
      </c>
      <c r="G5124" s="1" t="s">
        <v>637</v>
      </c>
      <c r="H5124" s="1" t="s">
        <v>644</v>
      </c>
      <c r="I5124" s="1" t="s">
        <v>770</v>
      </c>
      <c r="J5124" s="1" t="s">
        <v>771</v>
      </c>
      <c r="K5124" s="1" t="s">
        <v>1405</v>
      </c>
      <c r="L5124" s="1" t="s">
        <v>773</v>
      </c>
      <c r="M5124" s="241" t="s">
        <v>1090</v>
      </c>
      <c r="N5124" s="241" t="s">
        <v>1090</v>
      </c>
    </row>
    <row r="5125" spans="1:14">
      <c r="A5125" s="225" t="s">
        <v>650</v>
      </c>
      <c r="B5125" s="123" t="s">
        <v>970</v>
      </c>
      <c r="C5125" s="230">
        <v>45965.576388888891</v>
      </c>
      <c r="D5125" s="230">
        <v>45965.576388888891</v>
      </c>
      <c r="E5125" s="230">
        <v>45965.600694444445</v>
      </c>
      <c r="F5125" s="300">
        <f t="shared" si="106"/>
        <v>2.4305555554747116E-2</v>
      </c>
      <c r="G5125" s="1" t="s">
        <v>637</v>
      </c>
      <c r="H5125" s="1" t="s">
        <v>644</v>
      </c>
      <c r="I5125" s="1" t="s">
        <v>770</v>
      </c>
      <c r="J5125" s="1" t="s">
        <v>771</v>
      </c>
      <c r="K5125" s="1" t="s">
        <v>1405</v>
      </c>
      <c r="L5125" s="1" t="s">
        <v>773</v>
      </c>
      <c r="M5125" s="241" t="s">
        <v>1090</v>
      </c>
      <c r="N5125" s="241" t="s">
        <v>1090</v>
      </c>
    </row>
    <row r="5126" spans="1:14">
      <c r="A5126" s="225" t="s">
        <v>650</v>
      </c>
      <c r="B5126" s="123" t="s">
        <v>971</v>
      </c>
      <c r="C5126" s="230">
        <v>45965.576388888891</v>
      </c>
      <c r="D5126" s="230">
        <v>45965.576388888891</v>
      </c>
      <c r="E5126" s="230">
        <v>45965.600694444445</v>
      </c>
      <c r="F5126" s="300">
        <f t="shared" si="106"/>
        <v>2.4305555554747116E-2</v>
      </c>
      <c r="G5126" s="1" t="s">
        <v>637</v>
      </c>
      <c r="H5126" s="1" t="s">
        <v>644</v>
      </c>
      <c r="I5126" s="1" t="s">
        <v>770</v>
      </c>
      <c r="J5126" s="1" t="s">
        <v>771</v>
      </c>
      <c r="K5126" s="1" t="s">
        <v>1405</v>
      </c>
      <c r="L5126" s="1" t="s">
        <v>773</v>
      </c>
      <c r="M5126" s="241" t="s">
        <v>1090</v>
      </c>
      <c r="N5126" s="241" t="s">
        <v>1090</v>
      </c>
    </row>
    <row r="5127" spans="1:14">
      <c r="A5127" s="225" t="s">
        <v>650</v>
      </c>
      <c r="B5127" s="123" t="s">
        <v>660</v>
      </c>
      <c r="C5127" s="230">
        <v>45965.576388888891</v>
      </c>
      <c r="D5127" s="230">
        <v>45965.576388888891</v>
      </c>
      <c r="E5127" s="230">
        <v>45965.600694444445</v>
      </c>
      <c r="F5127" s="300">
        <f t="shared" si="106"/>
        <v>2.4305555554747116E-2</v>
      </c>
      <c r="G5127" s="1" t="s">
        <v>637</v>
      </c>
      <c r="H5127" s="1" t="s">
        <v>644</v>
      </c>
      <c r="I5127" s="1" t="s">
        <v>770</v>
      </c>
      <c r="J5127" s="1" t="s">
        <v>771</v>
      </c>
      <c r="K5127" s="1" t="s">
        <v>1405</v>
      </c>
      <c r="L5127" s="1" t="s">
        <v>773</v>
      </c>
      <c r="M5127" s="241" t="s">
        <v>1090</v>
      </c>
      <c r="N5127" s="241" t="s">
        <v>1090</v>
      </c>
    </row>
    <row r="5128" spans="1:14">
      <c r="A5128" s="225" t="s">
        <v>661</v>
      </c>
      <c r="B5128" s="123" t="s">
        <v>972</v>
      </c>
      <c r="C5128" s="230">
        <v>45965.576388888891</v>
      </c>
      <c r="D5128" s="230">
        <v>45965.576388888891</v>
      </c>
      <c r="E5128" s="230">
        <v>45965.600694444445</v>
      </c>
      <c r="F5128" s="300">
        <f t="shared" si="106"/>
        <v>2.4305555554747116E-2</v>
      </c>
      <c r="G5128" s="1" t="s">
        <v>637</v>
      </c>
      <c r="H5128" s="1" t="s">
        <v>644</v>
      </c>
      <c r="I5128" s="1" t="s">
        <v>770</v>
      </c>
      <c r="J5128" s="1" t="s">
        <v>771</v>
      </c>
      <c r="K5128" s="1" t="s">
        <v>1405</v>
      </c>
      <c r="L5128" s="1" t="s">
        <v>773</v>
      </c>
      <c r="M5128" s="241" t="s">
        <v>1090</v>
      </c>
      <c r="N5128" s="241" t="s">
        <v>1090</v>
      </c>
    </row>
    <row r="5129" spans="1:14">
      <c r="A5129" s="225" t="s">
        <v>661</v>
      </c>
      <c r="B5129" s="123" t="s">
        <v>663</v>
      </c>
      <c r="C5129" s="230">
        <v>45965.576388888891</v>
      </c>
      <c r="D5129" s="230">
        <v>45965.576388888891</v>
      </c>
      <c r="E5129" s="230">
        <v>45965.600694444445</v>
      </c>
      <c r="F5129" s="300">
        <f t="shared" si="106"/>
        <v>2.4305555554747116E-2</v>
      </c>
      <c r="G5129" s="1" t="s">
        <v>637</v>
      </c>
      <c r="H5129" s="1" t="s">
        <v>644</v>
      </c>
      <c r="I5129" s="1" t="s">
        <v>770</v>
      </c>
      <c r="J5129" s="1" t="s">
        <v>771</v>
      </c>
      <c r="K5129" s="1" t="s">
        <v>1405</v>
      </c>
      <c r="L5129" s="1" t="s">
        <v>773</v>
      </c>
      <c r="M5129" s="241" t="s">
        <v>1090</v>
      </c>
      <c r="N5129" s="241" t="s">
        <v>1090</v>
      </c>
    </row>
    <row r="5130" spans="1:14">
      <c r="A5130" s="225" t="s">
        <v>661</v>
      </c>
      <c r="B5130" s="123" t="s">
        <v>662</v>
      </c>
      <c r="C5130" s="230">
        <v>45965.576388888891</v>
      </c>
      <c r="D5130" s="230">
        <v>45965.576388888891</v>
      </c>
      <c r="E5130" s="230">
        <v>45965.600694444445</v>
      </c>
      <c r="F5130" s="300">
        <f t="shared" si="106"/>
        <v>2.4305555554747116E-2</v>
      </c>
      <c r="G5130" s="1" t="s">
        <v>637</v>
      </c>
      <c r="H5130" s="1" t="s">
        <v>644</v>
      </c>
      <c r="I5130" s="1" t="s">
        <v>770</v>
      </c>
      <c r="J5130" s="1" t="s">
        <v>771</v>
      </c>
      <c r="K5130" s="1" t="s">
        <v>1405</v>
      </c>
      <c r="L5130" s="1" t="s">
        <v>773</v>
      </c>
      <c r="M5130" s="241" t="s">
        <v>1090</v>
      </c>
      <c r="N5130" s="241" t="s">
        <v>1090</v>
      </c>
    </row>
    <row r="5131" spans="1:14">
      <c r="A5131" s="1" t="s">
        <v>1674</v>
      </c>
      <c r="B5131" s="1" t="s">
        <v>1675</v>
      </c>
      <c r="C5131" s="230">
        <v>45965.375</v>
      </c>
      <c r="D5131" s="230">
        <v>45965.375</v>
      </c>
      <c r="E5131" s="230">
        <v>45965.708333333336</v>
      </c>
      <c r="F5131" s="300">
        <f t="shared" si="106"/>
        <v>0.33333333333575865</v>
      </c>
      <c r="G5131" s="1" t="s">
        <v>708</v>
      </c>
      <c r="I5131" s="1" t="s">
        <v>1676</v>
      </c>
      <c r="J5131" s="1" t="s">
        <v>1676</v>
      </c>
      <c r="K5131" s="1" t="s">
        <v>1422</v>
      </c>
      <c r="L5131" s="1" t="s">
        <v>627</v>
      </c>
      <c r="M5131" s="28" t="s">
        <v>710</v>
      </c>
      <c r="N5131" s="28" t="s">
        <v>1270</v>
      </c>
    </row>
    <row r="5132" spans="1:14">
      <c r="A5132" s="1" t="s">
        <v>1674</v>
      </c>
      <c r="B5132" s="1" t="s">
        <v>1677</v>
      </c>
      <c r="C5132" s="230">
        <v>45965.375</v>
      </c>
      <c r="D5132" s="230">
        <v>45965.375</v>
      </c>
      <c r="E5132" s="230">
        <v>45965.708333333336</v>
      </c>
      <c r="F5132" s="300">
        <f t="shared" si="106"/>
        <v>0.33333333333575865</v>
      </c>
      <c r="G5132" s="1" t="s">
        <v>708</v>
      </c>
      <c r="I5132" s="1" t="s">
        <v>1676</v>
      </c>
      <c r="J5132" s="1" t="s">
        <v>1676</v>
      </c>
      <c r="K5132" s="1" t="s">
        <v>1422</v>
      </c>
      <c r="L5132" s="1" t="s">
        <v>627</v>
      </c>
      <c r="M5132" s="28" t="s">
        <v>710</v>
      </c>
      <c r="N5132" s="28" t="s">
        <v>1270</v>
      </c>
    </row>
    <row r="5133" spans="1:14">
      <c r="A5133" s="1" t="s">
        <v>1674</v>
      </c>
      <c r="B5133" s="1" t="s">
        <v>1678</v>
      </c>
      <c r="C5133" s="230">
        <v>45965.375</v>
      </c>
      <c r="D5133" s="230">
        <v>45965.375</v>
      </c>
      <c r="E5133" s="230">
        <v>45965.708333333336</v>
      </c>
      <c r="F5133" s="300">
        <f t="shared" si="106"/>
        <v>0.33333333333575865</v>
      </c>
      <c r="G5133" s="1" t="s">
        <v>708</v>
      </c>
      <c r="I5133" s="1" t="s">
        <v>1676</v>
      </c>
      <c r="J5133" s="1" t="s">
        <v>1676</v>
      </c>
      <c r="K5133" s="1" t="s">
        <v>1422</v>
      </c>
      <c r="L5133" s="1" t="s">
        <v>627</v>
      </c>
      <c r="M5133" s="28" t="s">
        <v>710</v>
      </c>
      <c r="N5133" s="28" t="s">
        <v>1270</v>
      </c>
    </row>
    <row r="5134" spans="1:14">
      <c r="A5134" s="225" t="s">
        <v>855</v>
      </c>
      <c r="B5134" s="28" t="s">
        <v>622</v>
      </c>
      <c r="C5134" s="230">
        <v>45966.253472222219</v>
      </c>
      <c r="D5134" s="230">
        <v>45966.253472222219</v>
      </c>
      <c r="E5134" s="230">
        <v>45966.308333333334</v>
      </c>
      <c r="F5134" s="300">
        <f t="shared" si="106"/>
        <v>5.4861111115314998E-2</v>
      </c>
      <c r="G5134" s="1" t="s">
        <v>613</v>
      </c>
      <c r="I5134" s="1" t="s">
        <v>614</v>
      </c>
      <c r="J5134" s="1" t="s">
        <v>615</v>
      </c>
      <c r="K5134" s="1" t="s">
        <v>1679</v>
      </c>
      <c r="L5134" s="1" t="s">
        <v>655</v>
      </c>
      <c r="M5134" s="28" t="s">
        <v>656</v>
      </c>
      <c r="N5134" s="28" t="s">
        <v>1598</v>
      </c>
    </row>
    <row r="5135" spans="1:14">
      <c r="A5135" s="225" t="s">
        <v>855</v>
      </c>
      <c r="B5135" s="28" t="s">
        <v>658</v>
      </c>
      <c r="C5135" s="230">
        <v>45966.253472222219</v>
      </c>
      <c r="D5135" s="230">
        <v>45966.253472222219</v>
      </c>
      <c r="E5135" s="230">
        <v>45966.308333333334</v>
      </c>
      <c r="F5135" s="300">
        <f t="shared" si="106"/>
        <v>5.4861111115314998E-2</v>
      </c>
      <c r="G5135" s="1" t="s">
        <v>613</v>
      </c>
      <c r="I5135" s="1" t="s">
        <v>614</v>
      </c>
      <c r="J5135" s="1" t="s">
        <v>615</v>
      </c>
      <c r="K5135" s="1" t="s">
        <v>1680</v>
      </c>
      <c r="L5135" s="1" t="s">
        <v>655</v>
      </c>
      <c r="M5135" s="28" t="s">
        <v>656</v>
      </c>
      <c r="N5135" s="28" t="s">
        <v>1598</v>
      </c>
    </row>
    <row r="5136" spans="1:14">
      <c r="A5136" s="225" t="s">
        <v>855</v>
      </c>
      <c r="B5136" s="28" t="s">
        <v>651</v>
      </c>
      <c r="C5136" s="230">
        <v>45966.253472222219</v>
      </c>
      <c r="D5136" s="230">
        <v>45966.253472222219</v>
      </c>
      <c r="E5136" s="230">
        <v>45966.308333333334</v>
      </c>
      <c r="F5136" s="300">
        <f t="shared" si="106"/>
        <v>5.4861111115314998E-2</v>
      </c>
      <c r="G5136" s="1" t="s">
        <v>613</v>
      </c>
      <c r="I5136" s="1" t="s">
        <v>614</v>
      </c>
      <c r="J5136" s="1" t="s">
        <v>615</v>
      </c>
      <c r="K5136" s="1" t="s">
        <v>1680</v>
      </c>
      <c r="L5136" s="1" t="s">
        <v>655</v>
      </c>
      <c r="M5136" s="28" t="s">
        <v>656</v>
      </c>
      <c r="N5136" s="28" t="s">
        <v>1598</v>
      </c>
    </row>
    <row r="5137" spans="1:14">
      <c r="A5137" s="225" t="s">
        <v>855</v>
      </c>
      <c r="B5137" s="28" t="s">
        <v>612</v>
      </c>
      <c r="C5137" s="230">
        <v>45966.253472222219</v>
      </c>
      <c r="D5137" s="230">
        <v>45966.253472222219</v>
      </c>
      <c r="E5137" s="230">
        <v>45966.308333333334</v>
      </c>
      <c r="F5137" s="300">
        <f t="shared" si="106"/>
        <v>5.4861111115314998E-2</v>
      </c>
      <c r="G5137" s="1" t="s">
        <v>613</v>
      </c>
      <c r="I5137" s="1" t="s">
        <v>614</v>
      </c>
      <c r="J5137" s="1" t="s">
        <v>615</v>
      </c>
      <c r="K5137" s="1" t="s">
        <v>1680</v>
      </c>
      <c r="L5137" s="1" t="s">
        <v>655</v>
      </c>
      <c r="M5137" s="28" t="s">
        <v>656</v>
      </c>
      <c r="N5137" s="28" t="s">
        <v>1598</v>
      </c>
    </row>
    <row r="5138" spans="1:14">
      <c r="A5138" s="225" t="s">
        <v>860</v>
      </c>
      <c r="B5138" s="28" t="s">
        <v>658</v>
      </c>
      <c r="C5138" s="230">
        <v>45966.253472222219</v>
      </c>
      <c r="D5138" s="230">
        <v>45966.253472222219</v>
      </c>
      <c r="E5138" s="230">
        <v>45966.308333333334</v>
      </c>
      <c r="F5138" s="300">
        <f t="shared" si="106"/>
        <v>5.4861111115314998E-2</v>
      </c>
      <c r="G5138" s="1" t="s">
        <v>613</v>
      </c>
      <c r="I5138" s="1" t="s">
        <v>614</v>
      </c>
      <c r="J5138" s="1" t="s">
        <v>615</v>
      </c>
      <c r="K5138" s="1" t="s">
        <v>1680</v>
      </c>
      <c r="L5138" s="1" t="s">
        <v>655</v>
      </c>
      <c r="M5138" s="28" t="s">
        <v>656</v>
      </c>
      <c r="N5138" s="28" t="s">
        <v>1598</v>
      </c>
    </row>
    <row r="5139" spans="1:14">
      <c r="A5139" s="225" t="s">
        <v>860</v>
      </c>
      <c r="B5139" s="28" t="s">
        <v>651</v>
      </c>
      <c r="C5139" s="230">
        <v>45966.253472222219</v>
      </c>
      <c r="D5139" s="230">
        <v>45966.253472222219</v>
      </c>
      <c r="E5139" s="230">
        <v>45966.308333333334</v>
      </c>
      <c r="F5139" s="300">
        <f t="shared" si="106"/>
        <v>5.4861111115314998E-2</v>
      </c>
      <c r="G5139" s="1" t="s">
        <v>613</v>
      </c>
      <c r="I5139" s="1" t="s">
        <v>614</v>
      </c>
      <c r="J5139" s="1" t="s">
        <v>615</v>
      </c>
      <c r="K5139" s="1" t="s">
        <v>1680</v>
      </c>
      <c r="L5139" s="1" t="s">
        <v>655</v>
      </c>
      <c r="M5139" s="28" t="s">
        <v>656</v>
      </c>
      <c r="N5139" s="28" t="s">
        <v>1598</v>
      </c>
    </row>
    <row r="5140" spans="1:14">
      <c r="A5140" s="225" t="s">
        <v>860</v>
      </c>
      <c r="B5140" s="28" t="s">
        <v>659</v>
      </c>
      <c r="C5140" s="230">
        <v>45966.253472222219</v>
      </c>
      <c r="D5140" s="230">
        <v>45966.253472222219</v>
      </c>
      <c r="E5140" s="230">
        <v>45966.308333333334</v>
      </c>
      <c r="F5140" s="300">
        <f t="shared" si="106"/>
        <v>5.4861111115314998E-2</v>
      </c>
      <c r="G5140" s="1" t="s">
        <v>613</v>
      </c>
      <c r="I5140" s="1" t="s">
        <v>614</v>
      </c>
      <c r="J5140" s="1" t="s">
        <v>615</v>
      </c>
      <c r="K5140" s="1" t="s">
        <v>1680</v>
      </c>
      <c r="L5140" s="1" t="s">
        <v>655</v>
      </c>
      <c r="M5140" s="28" t="s">
        <v>656</v>
      </c>
      <c r="N5140" s="28" t="s">
        <v>1598</v>
      </c>
    </row>
    <row r="5141" spans="1:14">
      <c r="A5141" s="225" t="s">
        <v>860</v>
      </c>
      <c r="B5141" s="28" t="s">
        <v>622</v>
      </c>
      <c r="C5141" s="230">
        <v>45966.253472222219</v>
      </c>
      <c r="D5141" s="230">
        <v>45966.253472222219</v>
      </c>
      <c r="E5141" s="230">
        <v>45966.308333333334</v>
      </c>
      <c r="F5141" s="300">
        <f t="shared" si="106"/>
        <v>5.4861111115314998E-2</v>
      </c>
      <c r="G5141" s="1" t="s">
        <v>613</v>
      </c>
      <c r="I5141" s="1" t="s">
        <v>614</v>
      </c>
      <c r="J5141" s="1" t="s">
        <v>615</v>
      </c>
      <c r="K5141" s="1" t="s">
        <v>1680</v>
      </c>
      <c r="L5141" s="1" t="s">
        <v>655</v>
      </c>
      <c r="M5141" s="28" t="s">
        <v>656</v>
      </c>
      <c r="N5141" s="28" t="s">
        <v>1598</v>
      </c>
    </row>
    <row r="5142" spans="1:14">
      <c r="A5142" s="225" t="s">
        <v>861</v>
      </c>
      <c r="B5142" s="28" t="s">
        <v>658</v>
      </c>
      <c r="C5142" s="230">
        <v>45966.253472222219</v>
      </c>
      <c r="D5142" s="230">
        <v>45966.253472222219</v>
      </c>
      <c r="E5142" s="230">
        <v>45966.308333333334</v>
      </c>
      <c r="F5142" s="300">
        <f t="shared" si="106"/>
        <v>5.4861111115314998E-2</v>
      </c>
      <c r="G5142" s="1" t="s">
        <v>613</v>
      </c>
      <c r="I5142" s="1" t="s">
        <v>614</v>
      </c>
      <c r="J5142" s="1" t="s">
        <v>615</v>
      </c>
      <c r="K5142" s="1" t="s">
        <v>1680</v>
      </c>
      <c r="L5142" s="1" t="s">
        <v>655</v>
      </c>
      <c r="M5142" s="28" t="s">
        <v>656</v>
      </c>
      <c r="N5142" s="28" t="s">
        <v>1598</v>
      </c>
    </row>
    <row r="5143" spans="1:14">
      <c r="A5143" s="225" t="s">
        <v>861</v>
      </c>
      <c r="B5143" s="28" t="s">
        <v>651</v>
      </c>
      <c r="C5143" s="230">
        <v>45966.253472222219</v>
      </c>
      <c r="D5143" s="230">
        <v>45966.253472222219</v>
      </c>
      <c r="E5143" s="230">
        <v>45966.308333333334</v>
      </c>
      <c r="F5143" s="300">
        <f t="shared" si="106"/>
        <v>5.4861111115314998E-2</v>
      </c>
      <c r="G5143" s="1" t="s">
        <v>613</v>
      </c>
      <c r="I5143" s="1" t="s">
        <v>614</v>
      </c>
      <c r="J5143" s="1" t="s">
        <v>615</v>
      </c>
      <c r="K5143" s="1" t="s">
        <v>1680</v>
      </c>
      <c r="L5143" s="1" t="s">
        <v>655</v>
      </c>
      <c r="M5143" s="28" t="s">
        <v>656</v>
      </c>
      <c r="N5143" s="28" t="s">
        <v>1598</v>
      </c>
    </row>
    <row r="5144" spans="1:14">
      <c r="A5144" s="1" t="s">
        <v>933</v>
      </c>
      <c r="B5144" s="28" t="s">
        <v>937</v>
      </c>
      <c r="C5144" s="230">
        <v>45966.256944444445</v>
      </c>
      <c r="D5144" s="230">
        <v>45966.256944444445</v>
      </c>
      <c r="E5144" s="230">
        <v>45966.350694444445</v>
      </c>
      <c r="F5144" s="300">
        <f t="shared" si="106"/>
        <v>9.375E-2</v>
      </c>
      <c r="G5144" s="1" t="s">
        <v>637</v>
      </c>
      <c r="H5144" s="1" t="s">
        <v>644</v>
      </c>
      <c r="I5144" s="1" t="s">
        <v>645</v>
      </c>
      <c r="J5144" s="1" t="s">
        <v>646</v>
      </c>
      <c r="K5144" s="1" t="s">
        <v>1681</v>
      </c>
      <c r="L5144" s="1" t="s">
        <v>752</v>
      </c>
      <c r="M5144" s="28" t="s">
        <v>1090</v>
      </c>
      <c r="N5144" s="28" t="s">
        <v>1682</v>
      </c>
    </row>
    <row r="5145" spans="1:14">
      <c r="A5145" s="225" t="s">
        <v>933</v>
      </c>
      <c r="B5145" s="231" t="s">
        <v>940</v>
      </c>
      <c r="C5145" s="230">
        <v>45966.256944444445</v>
      </c>
      <c r="D5145" s="230">
        <v>45966.256944444445</v>
      </c>
      <c r="E5145" s="230">
        <v>45966.350694444445</v>
      </c>
      <c r="F5145" s="300">
        <f t="shared" si="106"/>
        <v>9.375E-2</v>
      </c>
      <c r="G5145" s="1" t="s">
        <v>637</v>
      </c>
      <c r="H5145" s="1" t="s">
        <v>644</v>
      </c>
      <c r="I5145" s="1" t="s">
        <v>645</v>
      </c>
      <c r="J5145" s="1" t="s">
        <v>646</v>
      </c>
      <c r="K5145" s="1" t="s">
        <v>1681</v>
      </c>
      <c r="L5145" s="1" t="s">
        <v>752</v>
      </c>
      <c r="M5145" s="28" t="s">
        <v>1090</v>
      </c>
      <c r="N5145" s="28" t="s">
        <v>1682</v>
      </c>
    </row>
    <row r="5146" spans="1:14">
      <c r="A5146" s="225" t="s">
        <v>933</v>
      </c>
      <c r="B5146" s="231" t="s">
        <v>934</v>
      </c>
      <c r="C5146" s="230">
        <v>45966.256944444445</v>
      </c>
      <c r="D5146" s="230">
        <v>45966.256944444445</v>
      </c>
      <c r="E5146" s="230">
        <v>45966.350694444445</v>
      </c>
      <c r="F5146" s="300">
        <f t="shared" si="106"/>
        <v>9.375E-2</v>
      </c>
      <c r="G5146" s="1" t="s">
        <v>637</v>
      </c>
      <c r="H5146" s="1" t="s">
        <v>644</v>
      </c>
      <c r="I5146" s="1" t="s">
        <v>645</v>
      </c>
      <c r="J5146" s="1" t="s">
        <v>646</v>
      </c>
      <c r="K5146" s="1" t="s">
        <v>1681</v>
      </c>
      <c r="L5146" s="1" t="s">
        <v>752</v>
      </c>
      <c r="M5146" s="28" t="s">
        <v>1090</v>
      </c>
      <c r="N5146" s="28" t="s">
        <v>1682</v>
      </c>
    </row>
    <row r="5147" spans="1:14">
      <c r="A5147" s="102" t="s">
        <v>729</v>
      </c>
      <c r="B5147" s="1" t="s">
        <v>1393</v>
      </c>
      <c r="C5147" s="230">
        <v>45966.306944444441</v>
      </c>
      <c r="D5147" s="230">
        <v>45966.306944444441</v>
      </c>
      <c r="E5147" s="230">
        <v>45966.722222222219</v>
      </c>
      <c r="F5147" s="300">
        <f t="shared" si="106"/>
        <v>0.41527777777810115</v>
      </c>
      <c r="G5147" s="1" t="s">
        <v>708</v>
      </c>
      <c r="I5147" s="1" t="s">
        <v>598</v>
      </c>
      <c r="J5147" s="1" t="s">
        <v>598</v>
      </c>
      <c r="K5147" s="1" t="s">
        <v>1422</v>
      </c>
      <c r="L5147" s="1" t="s">
        <v>627</v>
      </c>
      <c r="M5147" s="28" t="s">
        <v>710</v>
      </c>
      <c r="N5147" s="28" t="s">
        <v>1270</v>
      </c>
    </row>
    <row r="5148" spans="1:14">
      <c r="A5148" s="102" t="s">
        <v>729</v>
      </c>
      <c r="B5148" s="1" t="s">
        <v>1394</v>
      </c>
      <c r="C5148" s="230">
        <v>45966.306944444441</v>
      </c>
      <c r="D5148" s="230">
        <v>45966.306944444441</v>
      </c>
      <c r="E5148" s="230">
        <v>45966.722222222219</v>
      </c>
      <c r="F5148" s="300">
        <f t="shared" si="106"/>
        <v>0.41527777777810115</v>
      </c>
      <c r="G5148" s="1" t="s">
        <v>708</v>
      </c>
      <c r="I5148" s="1" t="s">
        <v>598</v>
      </c>
      <c r="J5148" s="1" t="s">
        <v>598</v>
      </c>
      <c r="K5148" s="1" t="s">
        <v>1422</v>
      </c>
      <c r="L5148" s="1" t="s">
        <v>627</v>
      </c>
      <c r="M5148" s="28" t="s">
        <v>710</v>
      </c>
      <c r="N5148" s="28" t="s">
        <v>1270</v>
      </c>
    </row>
    <row r="5149" spans="1:14">
      <c r="A5149" s="102" t="s">
        <v>729</v>
      </c>
      <c r="B5149" s="1" t="s">
        <v>1395</v>
      </c>
      <c r="C5149" s="230">
        <v>45966.306944444441</v>
      </c>
      <c r="D5149" s="230">
        <v>45966.306944444441</v>
      </c>
      <c r="E5149" s="230">
        <v>45966.722222222219</v>
      </c>
      <c r="F5149" s="300">
        <f t="shared" si="106"/>
        <v>0.41527777777810115</v>
      </c>
      <c r="G5149" s="1" t="s">
        <v>708</v>
      </c>
      <c r="I5149" s="1" t="s">
        <v>598</v>
      </c>
      <c r="J5149" s="1" t="s">
        <v>598</v>
      </c>
      <c r="K5149" s="1" t="s">
        <v>1422</v>
      </c>
      <c r="L5149" s="1" t="s">
        <v>627</v>
      </c>
      <c r="M5149" s="28" t="s">
        <v>710</v>
      </c>
      <c r="N5149" s="28" t="s">
        <v>1270</v>
      </c>
    </row>
    <row r="5150" spans="1:14">
      <c r="A5150" s="102" t="s">
        <v>729</v>
      </c>
      <c r="B5150" s="1" t="s">
        <v>1396</v>
      </c>
      <c r="C5150" s="230">
        <v>45966.306944444441</v>
      </c>
      <c r="D5150" s="230">
        <v>45966.306944444441</v>
      </c>
      <c r="E5150" s="230">
        <v>45966.722222222219</v>
      </c>
      <c r="F5150" s="300">
        <f t="shared" si="106"/>
        <v>0.41527777777810115</v>
      </c>
      <c r="G5150" s="1" t="s">
        <v>708</v>
      </c>
      <c r="I5150" s="1" t="s">
        <v>598</v>
      </c>
      <c r="J5150" s="1" t="s">
        <v>598</v>
      </c>
      <c r="K5150" s="1" t="s">
        <v>1422</v>
      </c>
      <c r="L5150" s="1" t="s">
        <v>627</v>
      </c>
      <c r="M5150" s="28" t="s">
        <v>710</v>
      </c>
      <c r="N5150" s="28" t="s">
        <v>1270</v>
      </c>
    </row>
    <row r="5151" spans="1:14">
      <c r="A5151" s="102" t="s">
        <v>729</v>
      </c>
      <c r="B5151" s="1" t="s">
        <v>1397</v>
      </c>
      <c r="C5151" s="230">
        <v>45966.306944444441</v>
      </c>
      <c r="D5151" s="230">
        <v>45966.306944444441</v>
      </c>
      <c r="E5151" s="230">
        <v>45966.722222222219</v>
      </c>
      <c r="F5151" s="300">
        <f t="shared" si="106"/>
        <v>0.41527777777810115</v>
      </c>
      <c r="G5151" s="1" t="s">
        <v>708</v>
      </c>
      <c r="I5151" s="1" t="s">
        <v>598</v>
      </c>
      <c r="J5151" s="1" t="s">
        <v>598</v>
      </c>
      <c r="K5151" s="1" t="s">
        <v>1422</v>
      </c>
      <c r="L5151" s="1" t="s">
        <v>627</v>
      </c>
      <c r="M5151" s="28" t="s">
        <v>710</v>
      </c>
      <c r="N5151" s="28" t="s">
        <v>1270</v>
      </c>
    </row>
    <row r="5152" spans="1:14">
      <c r="A5152" s="102" t="s">
        <v>729</v>
      </c>
      <c r="B5152" s="1" t="s">
        <v>1398</v>
      </c>
      <c r="C5152" s="230">
        <v>45966.306944444441</v>
      </c>
      <c r="D5152" s="230">
        <v>45966.306944444441</v>
      </c>
      <c r="E5152" s="230">
        <v>45966.722222222219</v>
      </c>
      <c r="F5152" s="300">
        <f t="shared" si="106"/>
        <v>0.41527777777810115</v>
      </c>
      <c r="G5152" s="1" t="s">
        <v>708</v>
      </c>
      <c r="I5152" s="1" t="s">
        <v>598</v>
      </c>
      <c r="J5152" s="1" t="s">
        <v>598</v>
      </c>
      <c r="K5152" s="1" t="s">
        <v>1422</v>
      </c>
      <c r="L5152" s="1" t="s">
        <v>627</v>
      </c>
      <c r="M5152" s="28" t="s">
        <v>710</v>
      </c>
      <c r="N5152" s="28" t="s">
        <v>1270</v>
      </c>
    </row>
    <row r="5153" spans="1:14">
      <c r="A5153" s="102" t="s">
        <v>729</v>
      </c>
      <c r="B5153" s="1" t="s">
        <v>1399</v>
      </c>
      <c r="C5153" s="230">
        <v>45966.306944444441</v>
      </c>
      <c r="D5153" s="230">
        <v>45966.306944444441</v>
      </c>
      <c r="E5153" s="230">
        <v>45966.722222222219</v>
      </c>
      <c r="F5153" s="300">
        <f t="shared" si="106"/>
        <v>0.41527777777810115</v>
      </c>
      <c r="G5153" s="1" t="s">
        <v>708</v>
      </c>
      <c r="I5153" s="1" t="s">
        <v>598</v>
      </c>
      <c r="J5153" s="1" t="s">
        <v>598</v>
      </c>
      <c r="K5153" s="1" t="s">
        <v>1422</v>
      </c>
      <c r="L5153" s="1" t="s">
        <v>627</v>
      </c>
      <c r="M5153" s="28" t="s">
        <v>710</v>
      </c>
      <c r="N5153" s="28" t="s">
        <v>1270</v>
      </c>
    </row>
    <row r="5154" spans="1:14">
      <c r="A5154" s="102" t="s">
        <v>729</v>
      </c>
      <c r="B5154" s="1" t="s">
        <v>1400</v>
      </c>
      <c r="C5154" s="230">
        <v>45966.306944444441</v>
      </c>
      <c r="D5154" s="230">
        <v>45966.306944444441</v>
      </c>
      <c r="E5154" s="230">
        <v>45966.722222222219</v>
      </c>
      <c r="F5154" s="300">
        <f t="shared" si="106"/>
        <v>0.41527777777810115</v>
      </c>
      <c r="G5154" s="1" t="s">
        <v>708</v>
      </c>
      <c r="I5154" s="1" t="s">
        <v>598</v>
      </c>
      <c r="J5154" s="1" t="s">
        <v>598</v>
      </c>
      <c r="K5154" s="1" t="s">
        <v>1422</v>
      </c>
      <c r="L5154" s="1" t="s">
        <v>627</v>
      </c>
      <c r="M5154" s="28" t="s">
        <v>710</v>
      </c>
      <c r="N5154" s="28" t="s">
        <v>1270</v>
      </c>
    </row>
    <row r="5155" spans="1:14">
      <c r="A5155" s="102" t="s">
        <v>729</v>
      </c>
      <c r="B5155" s="1" t="s">
        <v>1401</v>
      </c>
      <c r="C5155" s="230">
        <v>45966.306944444441</v>
      </c>
      <c r="D5155" s="230">
        <v>45966.306944444441</v>
      </c>
      <c r="E5155" s="230">
        <v>45966.722222222219</v>
      </c>
      <c r="F5155" s="300">
        <f t="shared" si="106"/>
        <v>0.41527777777810115</v>
      </c>
      <c r="G5155" s="1" t="s">
        <v>708</v>
      </c>
      <c r="I5155" s="1" t="s">
        <v>598</v>
      </c>
      <c r="J5155" s="1" t="s">
        <v>598</v>
      </c>
      <c r="K5155" s="1" t="s">
        <v>1422</v>
      </c>
      <c r="L5155" s="1" t="s">
        <v>627</v>
      </c>
      <c r="M5155" s="28" t="s">
        <v>710</v>
      </c>
      <c r="N5155" s="28" t="s">
        <v>1270</v>
      </c>
    </row>
    <row r="5156" spans="1:14">
      <c r="A5156" s="102" t="s">
        <v>729</v>
      </c>
      <c r="B5156" s="1" t="s">
        <v>1402</v>
      </c>
      <c r="C5156" s="230">
        <v>45966.306944444441</v>
      </c>
      <c r="D5156" s="230">
        <v>45966.306944444441</v>
      </c>
      <c r="E5156" s="230">
        <v>45966.722222222219</v>
      </c>
      <c r="F5156" s="300">
        <f t="shared" si="106"/>
        <v>0.41527777777810115</v>
      </c>
      <c r="G5156" s="1" t="s">
        <v>708</v>
      </c>
      <c r="I5156" s="1" t="s">
        <v>598</v>
      </c>
      <c r="J5156" s="1" t="s">
        <v>598</v>
      </c>
      <c r="K5156" s="1" t="s">
        <v>1422</v>
      </c>
      <c r="L5156" s="1" t="s">
        <v>627</v>
      </c>
      <c r="M5156" s="28" t="s">
        <v>710</v>
      </c>
      <c r="N5156" s="28" t="s">
        <v>1270</v>
      </c>
    </row>
    <row r="5157" spans="1:14">
      <c r="A5157" s="225" t="s">
        <v>823</v>
      </c>
      <c r="B5157" s="123" t="s">
        <v>827</v>
      </c>
      <c r="C5157" s="230">
        <v>45966.43472222222</v>
      </c>
      <c r="D5157" s="230">
        <v>45966.43472222222</v>
      </c>
      <c r="E5157" s="230">
        <v>45966.447916666664</v>
      </c>
      <c r="F5157" s="300">
        <f t="shared" si="106"/>
        <v>1.3194444443797693E-2</v>
      </c>
      <c r="G5157" s="1" t="s">
        <v>613</v>
      </c>
      <c r="I5157" s="1" t="s">
        <v>614</v>
      </c>
      <c r="J5157" s="1" t="s">
        <v>615</v>
      </c>
      <c r="K5157" s="1" t="s">
        <v>1683</v>
      </c>
      <c r="L5157" s="1" t="s">
        <v>655</v>
      </c>
      <c r="M5157" s="28" t="s">
        <v>656</v>
      </c>
      <c r="N5157" s="28" t="s">
        <v>1684</v>
      </c>
    </row>
    <row r="5158" spans="1:14">
      <c r="A5158" s="225" t="s">
        <v>823</v>
      </c>
      <c r="B5158" s="123" t="s">
        <v>828</v>
      </c>
      <c r="C5158" s="230">
        <v>45966.43472222222</v>
      </c>
      <c r="D5158" s="230">
        <v>45966.43472222222</v>
      </c>
      <c r="E5158" s="230">
        <v>45966.447916666664</v>
      </c>
      <c r="F5158" s="300">
        <f t="shared" si="106"/>
        <v>1.3194444443797693E-2</v>
      </c>
      <c r="G5158" s="1" t="s">
        <v>613</v>
      </c>
      <c r="I5158" s="1" t="s">
        <v>614</v>
      </c>
      <c r="J5158" s="1" t="s">
        <v>615</v>
      </c>
      <c r="K5158" s="1" t="s">
        <v>1683</v>
      </c>
      <c r="L5158" s="1" t="s">
        <v>655</v>
      </c>
      <c r="M5158" s="28" t="s">
        <v>656</v>
      </c>
      <c r="N5158" s="28" t="s">
        <v>1684</v>
      </c>
    </row>
    <row r="5159" spans="1:14">
      <c r="A5159" s="225" t="s">
        <v>823</v>
      </c>
      <c r="B5159" s="123" t="s">
        <v>829</v>
      </c>
      <c r="C5159" s="230">
        <v>45966.43472222222</v>
      </c>
      <c r="D5159" s="230">
        <v>45966.43472222222</v>
      </c>
      <c r="E5159" s="230">
        <v>45966.447916666664</v>
      </c>
      <c r="F5159" s="300">
        <f t="shared" si="106"/>
        <v>1.3194444443797693E-2</v>
      </c>
      <c r="G5159" s="1" t="s">
        <v>613</v>
      </c>
      <c r="I5159" s="1" t="s">
        <v>614</v>
      </c>
      <c r="J5159" s="1" t="s">
        <v>615</v>
      </c>
      <c r="K5159" s="1" t="s">
        <v>1683</v>
      </c>
      <c r="L5159" s="1" t="s">
        <v>655</v>
      </c>
      <c r="M5159" s="28" t="s">
        <v>656</v>
      </c>
      <c r="N5159" s="28" t="s">
        <v>1684</v>
      </c>
    </row>
    <row r="5160" spans="1:14">
      <c r="A5160" s="225" t="s">
        <v>823</v>
      </c>
      <c r="B5160" s="123" t="s">
        <v>830</v>
      </c>
      <c r="C5160" s="230">
        <v>45966.43472222222</v>
      </c>
      <c r="D5160" s="230">
        <v>45966.43472222222</v>
      </c>
      <c r="E5160" s="230">
        <v>45966.447916666664</v>
      </c>
      <c r="F5160" s="300">
        <f t="shared" si="106"/>
        <v>1.3194444443797693E-2</v>
      </c>
      <c r="G5160" s="1" t="s">
        <v>613</v>
      </c>
      <c r="I5160" s="1" t="s">
        <v>614</v>
      </c>
      <c r="J5160" s="1" t="s">
        <v>615</v>
      </c>
      <c r="K5160" s="1" t="s">
        <v>1683</v>
      </c>
      <c r="L5160" s="1" t="s">
        <v>655</v>
      </c>
      <c r="M5160" s="28" t="s">
        <v>656</v>
      </c>
      <c r="N5160" s="28" t="s">
        <v>1684</v>
      </c>
    </row>
    <row r="5161" spans="1:14">
      <c r="A5161" s="1" t="s">
        <v>831</v>
      </c>
      <c r="B5161" s="1" t="s">
        <v>832</v>
      </c>
      <c r="C5161" s="230">
        <v>45966.43472222222</v>
      </c>
      <c r="D5161" s="230">
        <v>45966.43472222222</v>
      </c>
      <c r="E5161" s="230">
        <v>45966.447916666664</v>
      </c>
      <c r="F5161" s="300">
        <f t="shared" si="106"/>
        <v>1.3194444443797693E-2</v>
      </c>
      <c r="G5161" s="1" t="s">
        <v>613</v>
      </c>
      <c r="I5161" s="1" t="s">
        <v>614</v>
      </c>
      <c r="J5161" s="1" t="s">
        <v>615</v>
      </c>
      <c r="K5161" s="1" t="s">
        <v>1683</v>
      </c>
      <c r="L5161" s="1" t="s">
        <v>655</v>
      </c>
      <c r="M5161" s="28" t="s">
        <v>656</v>
      </c>
      <c r="N5161" s="28" t="s">
        <v>1684</v>
      </c>
    </row>
    <row r="5162" spans="1:14">
      <c r="A5162" s="1" t="s">
        <v>831</v>
      </c>
      <c r="B5162" s="1" t="s">
        <v>833</v>
      </c>
      <c r="C5162" s="230">
        <v>45966.43472222222</v>
      </c>
      <c r="D5162" s="230">
        <v>45966.43472222222</v>
      </c>
      <c r="E5162" s="230">
        <v>45966.447916666664</v>
      </c>
      <c r="F5162" s="300">
        <f t="shared" si="106"/>
        <v>1.3194444443797693E-2</v>
      </c>
      <c r="G5162" s="1" t="s">
        <v>613</v>
      </c>
      <c r="I5162" s="1" t="s">
        <v>614</v>
      </c>
      <c r="J5162" s="1" t="s">
        <v>615</v>
      </c>
      <c r="K5162" s="1" t="s">
        <v>1683</v>
      </c>
      <c r="L5162" s="1" t="s">
        <v>655</v>
      </c>
      <c r="M5162" s="28" t="s">
        <v>656</v>
      </c>
      <c r="N5162" s="28" t="s">
        <v>1684</v>
      </c>
    </row>
    <row r="5163" spans="1:14">
      <c r="A5163" s="1" t="s">
        <v>831</v>
      </c>
      <c r="B5163" s="1" t="s">
        <v>834</v>
      </c>
      <c r="C5163" s="230">
        <v>45966.43472222222</v>
      </c>
      <c r="D5163" s="230">
        <v>45966.43472222222</v>
      </c>
      <c r="E5163" s="230">
        <v>45966.447916666664</v>
      </c>
      <c r="F5163" s="300">
        <f t="shared" si="106"/>
        <v>1.3194444443797693E-2</v>
      </c>
      <c r="G5163" s="1" t="s">
        <v>613</v>
      </c>
      <c r="I5163" s="1" t="s">
        <v>614</v>
      </c>
      <c r="J5163" s="1" t="s">
        <v>615</v>
      </c>
      <c r="K5163" s="1" t="s">
        <v>1683</v>
      </c>
      <c r="L5163" s="1" t="s">
        <v>655</v>
      </c>
      <c r="M5163" s="28" t="s">
        <v>656</v>
      </c>
      <c r="N5163" s="28" t="s">
        <v>1684</v>
      </c>
    </row>
    <row r="5164" spans="1:14">
      <c r="A5164" s="1" t="s">
        <v>831</v>
      </c>
      <c r="B5164" s="1" t="s">
        <v>835</v>
      </c>
      <c r="C5164" s="230">
        <v>45966.43472222222</v>
      </c>
      <c r="D5164" s="230">
        <v>45966.43472222222</v>
      </c>
      <c r="E5164" s="230">
        <v>45966.447916666664</v>
      </c>
      <c r="F5164" s="300">
        <f t="shared" si="106"/>
        <v>1.3194444443797693E-2</v>
      </c>
      <c r="G5164" s="1" t="s">
        <v>613</v>
      </c>
      <c r="I5164" s="1" t="s">
        <v>614</v>
      </c>
      <c r="J5164" s="1" t="s">
        <v>615</v>
      </c>
      <c r="K5164" s="1" t="s">
        <v>1683</v>
      </c>
      <c r="L5164" s="1" t="s">
        <v>655</v>
      </c>
      <c r="M5164" s="28" t="s">
        <v>656</v>
      </c>
      <c r="N5164" s="28" t="s">
        <v>1684</v>
      </c>
    </row>
    <row r="5165" spans="1:14">
      <c r="A5165" s="1" t="s">
        <v>831</v>
      </c>
      <c r="B5165" s="1" t="s">
        <v>836</v>
      </c>
      <c r="C5165" s="230">
        <v>45966.43472222222</v>
      </c>
      <c r="D5165" s="230">
        <v>45966.43472222222</v>
      </c>
      <c r="E5165" s="230">
        <v>45966.447916666664</v>
      </c>
      <c r="F5165" s="300">
        <f t="shared" si="106"/>
        <v>1.3194444443797693E-2</v>
      </c>
      <c r="G5165" s="1" t="s">
        <v>613</v>
      </c>
      <c r="I5165" s="1" t="s">
        <v>614</v>
      </c>
      <c r="J5165" s="1" t="s">
        <v>615</v>
      </c>
      <c r="K5165" s="1" t="s">
        <v>1683</v>
      </c>
      <c r="L5165" s="1" t="s">
        <v>655</v>
      </c>
      <c r="M5165" s="28" t="s">
        <v>656</v>
      </c>
      <c r="N5165" s="28" t="s">
        <v>1684</v>
      </c>
    </row>
    <row r="5166" spans="1:14">
      <c r="A5166" s="225" t="s">
        <v>837</v>
      </c>
      <c r="B5166" s="102" t="s">
        <v>838</v>
      </c>
      <c r="C5166" s="230">
        <v>45966.43472222222</v>
      </c>
      <c r="D5166" s="230">
        <v>45966.43472222222</v>
      </c>
      <c r="E5166" s="230">
        <v>45966.447916666664</v>
      </c>
      <c r="F5166" s="300">
        <f t="shared" si="106"/>
        <v>1.3194444443797693E-2</v>
      </c>
      <c r="G5166" s="1" t="s">
        <v>613</v>
      </c>
      <c r="I5166" s="1" t="s">
        <v>614</v>
      </c>
      <c r="J5166" s="1" t="s">
        <v>615</v>
      </c>
      <c r="K5166" s="1" t="s">
        <v>1683</v>
      </c>
      <c r="L5166" s="1" t="s">
        <v>655</v>
      </c>
      <c r="M5166" s="28" t="s">
        <v>656</v>
      </c>
      <c r="N5166" s="28" t="s">
        <v>1684</v>
      </c>
    </row>
    <row r="5167" spans="1:14">
      <c r="A5167" s="225" t="s">
        <v>837</v>
      </c>
      <c r="B5167" s="102" t="s">
        <v>839</v>
      </c>
      <c r="C5167" s="230">
        <v>45966.43472222222</v>
      </c>
      <c r="D5167" s="230">
        <v>45966.43472222222</v>
      </c>
      <c r="E5167" s="230">
        <v>45966.447916666664</v>
      </c>
      <c r="F5167" s="300">
        <f t="shared" si="106"/>
        <v>1.3194444443797693E-2</v>
      </c>
      <c r="G5167" s="1" t="s">
        <v>613</v>
      </c>
      <c r="I5167" s="1" t="s">
        <v>614</v>
      </c>
      <c r="J5167" s="1" t="s">
        <v>615</v>
      </c>
      <c r="K5167" s="1" t="s">
        <v>1683</v>
      </c>
      <c r="L5167" s="1" t="s">
        <v>655</v>
      </c>
      <c r="M5167" s="28" t="s">
        <v>656</v>
      </c>
      <c r="N5167" s="28" t="s">
        <v>1684</v>
      </c>
    </row>
    <row r="5168" spans="1:14">
      <c r="A5168" s="225" t="s">
        <v>837</v>
      </c>
      <c r="B5168" s="102" t="s">
        <v>840</v>
      </c>
      <c r="C5168" s="230">
        <v>45966.43472222222</v>
      </c>
      <c r="D5168" s="230">
        <v>45966.43472222222</v>
      </c>
      <c r="E5168" s="230">
        <v>45966.447916666664</v>
      </c>
      <c r="F5168" s="300">
        <f t="shared" si="106"/>
        <v>1.3194444443797693E-2</v>
      </c>
      <c r="G5168" s="1" t="s">
        <v>613</v>
      </c>
      <c r="I5168" s="1" t="s">
        <v>614</v>
      </c>
      <c r="J5168" s="1" t="s">
        <v>615</v>
      </c>
      <c r="K5168" s="1" t="s">
        <v>1683</v>
      </c>
      <c r="L5168" s="1" t="s">
        <v>655</v>
      </c>
      <c r="M5168" s="28" t="s">
        <v>656</v>
      </c>
      <c r="N5168" s="28" t="s">
        <v>1684</v>
      </c>
    </row>
    <row r="5169" spans="1:14">
      <c r="A5169" s="1" t="s">
        <v>841</v>
      </c>
      <c r="B5169" s="1" t="s">
        <v>622</v>
      </c>
      <c r="C5169" s="230">
        <v>45966.43472222222</v>
      </c>
      <c r="D5169" s="230">
        <v>45966.43472222222</v>
      </c>
      <c r="E5169" s="230">
        <v>45966.447916666664</v>
      </c>
      <c r="F5169" s="300">
        <f t="shared" si="106"/>
        <v>1.3194444443797693E-2</v>
      </c>
      <c r="G5169" s="1" t="s">
        <v>613</v>
      </c>
      <c r="I5169" s="1" t="s">
        <v>614</v>
      </c>
      <c r="J5169" s="1" t="s">
        <v>615</v>
      </c>
      <c r="K5169" s="1" t="s">
        <v>1683</v>
      </c>
      <c r="L5169" s="1" t="s">
        <v>655</v>
      </c>
      <c r="M5169" s="28" t="s">
        <v>656</v>
      </c>
      <c r="N5169" s="28" t="s">
        <v>1684</v>
      </c>
    </row>
    <row r="5170" spans="1:14">
      <c r="A5170" s="1" t="s">
        <v>841</v>
      </c>
      <c r="B5170" s="1" t="s">
        <v>659</v>
      </c>
      <c r="C5170" s="230">
        <v>45966.43472222222</v>
      </c>
      <c r="D5170" s="230">
        <v>45966.43472222222</v>
      </c>
      <c r="E5170" s="230">
        <v>45966.447916666664</v>
      </c>
      <c r="F5170" s="300">
        <f t="shared" si="106"/>
        <v>1.3194444443797693E-2</v>
      </c>
      <c r="G5170" s="1" t="s">
        <v>613</v>
      </c>
      <c r="I5170" s="1" t="s">
        <v>614</v>
      </c>
      <c r="J5170" s="1" t="s">
        <v>615</v>
      </c>
      <c r="K5170" s="1" t="s">
        <v>1683</v>
      </c>
      <c r="L5170" s="1" t="s">
        <v>655</v>
      </c>
      <c r="M5170" s="28" t="s">
        <v>656</v>
      </c>
      <c r="N5170" s="28" t="s">
        <v>1684</v>
      </c>
    </row>
    <row r="5171" spans="1:14">
      <c r="A5171" s="1" t="s">
        <v>841</v>
      </c>
      <c r="B5171" s="1" t="s">
        <v>660</v>
      </c>
      <c r="C5171" s="230">
        <v>45966.43472222222</v>
      </c>
      <c r="D5171" s="230">
        <v>45966.43472222222</v>
      </c>
      <c r="E5171" s="230">
        <v>45966.447916666664</v>
      </c>
      <c r="F5171" s="300">
        <f t="shared" si="106"/>
        <v>1.3194444443797693E-2</v>
      </c>
      <c r="G5171" s="1" t="s">
        <v>613</v>
      </c>
      <c r="I5171" s="1" t="s">
        <v>614</v>
      </c>
      <c r="J5171" s="1" t="s">
        <v>615</v>
      </c>
      <c r="K5171" s="1" t="s">
        <v>1683</v>
      </c>
      <c r="L5171" s="1" t="s">
        <v>655</v>
      </c>
      <c r="M5171" s="28" t="s">
        <v>656</v>
      </c>
      <c r="N5171" s="28" t="s">
        <v>1684</v>
      </c>
    </row>
    <row r="5172" spans="1:14">
      <c r="A5172" s="1" t="s">
        <v>841</v>
      </c>
      <c r="B5172" s="1" t="s">
        <v>842</v>
      </c>
      <c r="C5172" s="230">
        <v>45966.43472222222</v>
      </c>
      <c r="D5172" s="230">
        <v>45966.43472222222</v>
      </c>
      <c r="E5172" s="230">
        <v>45966.447916666664</v>
      </c>
      <c r="F5172" s="300">
        <f t="shared" si="106"/>
        <v>1.3194444443797693E-2</v>
      </c>
      <c r="G5172" s="1" t="s">
        <v>613</v>
      </c>
      <c r="I5172" s="1" t="s">
        <v>614</v>
      </c>
      <c r="J5172" s="1" t="s">
        <v>615</v>
      </c>
      <c r="K5172" s="1" t="s">
        <v>1683</v>
      </c>
      <c r="L5172" s="1" t="s">
        <v>655</v>
      </c>
      <c r="M5172" s="28" t="s">
        <v>656</v>
      </c>
      <c r="N5172" s="28" t="s">
        <v>1684</v>
      </c>
    </row>
    <row r="5173" spans="1:14">
      <c r="A5173" s="1" t="s">
        <v>841</v>
      </c>
      <c r="B5173" s="1" t="s">
        <v>843</v>
      </c>
      <c r="C5173" s="230">
        <v>45966.43472222222</v>
      </c>
      <c r="D5173" s="230">
        <v>45966.43472222222</v>
      </c>
      <c r="E5173" s="230">
        <v>45966.447916666664</v>
      </c>
      <c r="F5173" s="300">
        <f t="shared" si="106"/>
        <v>1.3194444443797693E-2</v>
      </c>
      <c r="G5173" s="1" t="s">
        <v>613</v>
      </c>
      <c r="I5173" s="1" t="s">
        <v>614</v>
      </c>
      <c r="J5173" s="1" t="s">
        <v>615</v>
      </c>
      <c r="K5173" s="1" t="s">
        <v>1683</v>
      </c>
      <c r="L5173" s="1" t="s">
        <v>655</v>
      </c>
      <c r="M5173" s="28" t="s">
        <v>656</v>
      </c>
      <c r="N5173" s="28" t="s">
        <v>1684</v>
      </c>
    </row>
    <row r="5174" spans="1:14">
      <c r="A5174" s="1" t="s">
        <v>844</v>
      </c>
      <c r="B5174" s="1" t="s">
        <v>833</v>
      </c>
      <c r="C5174" s="230">
        <v>45966.43472222222</v>
      </c>
      <c r="D5174" s="230">
        <v>45966.43472222222</v>
      </c>
      <c r="E5174" s="230">
        <v>45966.447916666664</v>
      </c>
      <c r="F5174" s="300">
        <f t="shared" si="106"/>
        <v>1.3194444443797693E-2</v>
      </c>
      <c r="G5174" s="1" t="s">
        <v>613</v>
      </c>
      <c r="I5174" s="1" t="s">
        <v>614</v>
      </c>
      <c r="J5174" s="1" t="s">
        <v>615</v>
      </c>
      <c r="K5174" s="1" t="s">
        <v>1683</v>
      </c>
      <c r="L5174" s="1" t="s">
        <v>655</v>
      </c>
      <c r="M5174" s="28" t="s">
        <v>656</v>
      </c>
      <c r="N5174" s="28" t="s">
        <v>1684</v>
      </c>
    </row>
    <row r="5175" spans="1:14">
      <c r="A5175" s="1" t="s">
        <v>844</v>
      </c>
      <c r="B5175" s="1" t="s">
        <v>832</v>
      </c>
      <c r="C5175" s="230">
        <v>45966.43472222222</v>
      </c>
      <c r="D5175" s="230">
        <v>45966.43472222222</v>
      </c>
      <c r="E5175" s="230">
        <v>45966.447916666664</v>
      </c>
      <c r="F5175" s="300">
        <f t="shared" ref="F5175:F5238" si="107">E5175-D5175</f>
        <v>1.3194444443797693E-2</v>
      </c>
      <c r="G5175" s="1" t="s">
        <v>613</v>
      </c>
      <c r="I5175" s="1" t="s">
        <v>614</v>
      </c>
      <c r="J5175" s="1" t="s">
        <v>615</v>
      </c>
      <c r="K5175" s="1" t="s">
        <v>1683</v>
      </c>
      <c r="L5175" s="1" t="s">
        <v>655</v>
      </c>
      <c r="M5175" s="28" t="s">
        <v>656</v>
      </c>
      <c r="N5175" s="28" t="s">
        <v>1684</v>
      </c>
    </row>
    <row r="5176" spans="1:14">
      <c r="A5176" s="1" t="s">
        <v>844</v>
      </c>
      <c r="B5176" s="1" t="s">
        <v>834</v>
      </c>
      <c r="C5176" s="230">
        <v>45966.43472222222</v>
      </c>
      <c r="D5176" s="230">
        <v>45966.43472222222</v>
      </c>
      <c r="E5176" s="230">
        <v>45966.447916666664</v>
      </c>
      <c r="F5176" s="300">
        <f t="shared" si="107"/>
        <v>1.3194444443797693E-2</v>
      </c>
      <c r="G5176" s="1" t="s">
        <v>613</v>
      </c>
      <c r="I5176" s="1" t="s">
        <v>614</v>
      </c>
      <c r="J5176" s="1" t="s">
        <v>615</v>
      </c>
      <c r="K5176" s="1" t="s">
        <v>1683</v>
      </c>
      <c r="L5176" s="1" t="s">
        <v>655</v>
      </c>
      <c r="M5176" s="28" t="s">
        <v>656</v>
      </c>
      <c r="N5176" s="28" t="s">
        <v>1684</v>
      </c>
    </row>
    <row r="5177" spans="1:14">
      <c r="A5177" s="1" t="s">
        <v>844</v>
      </c>
      <c r="B5177" s="1" t="s">
        <v>836</v>
      </c>
      <c r="C5177" s="230">
        <v>45966.43472222222</v>
      </c>
      <c r="D5177" s="230">
        <v>45966.43472222222</v>
      </c>
      <c r="E5177" s="230">
        <v>45966.447916666664</v>
      </c>
      <c r="F5177" s="300">
        <f t="shared" si="107"/>
        <v>1.3194444443797693E-2</v>
      </c>
      <c r="G5177" s="1" t="s">
        <v>613</v>
      </c>
      <c r="I5177" s="1" t="s">
        <v>614</v>
      </c>
      <c r="J5177" s="1" t="s">
        <v>615</v>
      </c>
      <c r="K5177" s="1" t="s">
        <v>1683</v>
      </c>
      <c r="L5177" s="1" t="s">
        <v>655</v>
      </c>
      <c r="M5177" s="28" t="s">
        <v>656</v>
      </c>
      <c r="N5177" s="28" t="s">
        <v>1684</v>
      </c>
    </row>
    <row r="5178" spans="1:14">
      <c r="A5178" s="1" t="s">
        <v>844</v>
      </c>
      <c r="B5178" s="1" t="s">
        <v>835</v>
      </c>
      <c r="C5178" s="230">
        <v>45966.43472222222</v>
      </c>
      <c r="D5178" s="230">
        <v>45966.43472222222</v>
      </c>
      <c r="E5178" s="230">
        <v>45966.447916666664</v>
      </c>
      <c r="F5178" s="300">
        <f t="shared" si="107"/>
        <v>1.3194444443797693E-2</v>
      </c>
      <c r="G5178" s="1" t="s">
        <v>613</v>
      </c>
      <c r="I5178" s="1" t="s">
        <v>614</v>
      </c>
      <c r="J5178" s="1" t="s">
        <v>615</v>
      </c>
      <c r="K5178" s="1" t="s">
        <v>1683</v>
      </c>
      <c r="L5178" s="1" t="s">
        <v>655</v>
      </c>
      <c r="M5178" s="28" t="s">
        <v>656</v>
      </c>
      <c r="N5178" s="28" t="s">
        <v>1684</v>
      </c>
    </row>
    <row r="5179" spans="1:14">
      <c r="A5179" s="1" t="s">
        <v>845</v>
      </c>
      <c r="B5179" s="1" t="s">
        <v>838</v>
      </c>
      <c r="C5179" s="230">
        <v>45966.43472222222</v>
      </c>
      <c r="D5179" s="230">
        <v>45966.43472222222</v>
      </c>
      <c r="E5179" s="230">
        <v>45966.447916666664</v>
      </c>
      <c r="F5179" s="300">
        <f t="shared" si="107"/>
        <v>1.3194444443797693E-2</v>
      </c>
      <c r="G5179" s="1" t="s">
        <v>613</v>
      </c>
      <c r="I5179" s="1" t="s">
        <v>614</v>
      </c>
      <c r="J5179" s="1" t="s">
        <v>615</v>
      </c>
      <c r="K5179" s="1" t="s">
        <v>1683</v>
      </c>
      <c r="L5179" s="1" t="s">
        <v>655</v>
      </c>
      <c r="M5179" s="28" t="s">
        <v>656</v>
      </c>
      <c r="N5179" s="28" t="s">
        <v>1684</v>
      </c>
    </row>
    <row r="5180" spans="1:14">
      <c r="A5180" s="1" t="s">
        <v>845</v>
      </c>
      <c r="B5180" s="1" t="s">
        <v>840</v>
      </c>
      <c r="C5180" s="230">
        <v>45966.43472222222</v>
      </c>
      <c r="D5180" s="230">
        <v>45966.43472222222</v>
      </c>
      <c r="E5180" s="230">
        <v>45966.447916666664</v>
      </c>
      <c r="F5180" s="300">
        <f t="shared" si="107"/>
        <v>1.3194444443797693E-2</v>
      </c>
      <c r="G5180" s="1" t="s">
        <v>613</v>
      </c>
      <c r="I5180" s="1" t="s">
        <v>614</v>
      </c>
      <c r="J5180" s="1" t="s">
        <v>615</v>
      </c>
      <c r="K5180" s="1" t="s">
        <v>1683</v>
      </c>
      <c r="L5180" s="1" t="s">
        <v>655</v>
      </c>
      <c r="M5180" s="28" t="s">
        <v>656</v>
      </c>
      <c r="N5180" s="28" t="s">
        <v>1684</v>
      </c>
    </row>
    <row r="5181" spans="1:14">
      <c r="A5181" s="1" t="s">
        <v>845</v>
      </c>
      <c r="B5181" s="1" t="s">
        <v>839</v>
      </c>
      <c r="C5181" s="230">
        <v>45966.43472222222</v>
      </c>
      <c r="D5181" s="230">
        <v>45966.43472222222</v>
      </c>
      <c r="E5181" s="230">
        <v>45966.447916666664</v>
      </c>
      <c r="F5181" s="300">
        <f t="shared" si="107"/>
        <v>1.3194444443797693E-2</v>
      </c>
      <c r="G5181" s="1" t="s">
        <v>613</v>
      </c>
      <c r="I5181" s="1" t="s">
        <v>614</v>
      </c>
      <c r="J5181" s="1" t="s">
        <v>615</v>
      </c>
      <c r="K5181" s="1" t="s">
        <v>1683</v>
      </c>
      <c r="L5181" s="1" t="s">
        <v>655</v>
      </c>
      <c r="M5181" s="28" t="s">
        <v>656</v>
      </c>
      <c r="N5181" s="28" t="s">
        <v>1684</v>
      </c>
    </row>
    <row r="5182" spans="1:14">
      <c r="A5182" s="1" t="s">
        <v>768</v>
      </c>
      <c r="B5182" s="1" t="s">
        <v>814</v>
      </c>
      <c r="C5182" s="230">
        <v>45966.625</v>
      </c>
      <c r="D5182" s="230">
        <v>45966.625</v>
      </c>
      <c r="E5182" s="230">
        <v>45966.708333333336</v>
      </c>
      <c r="F5182" s="300">
        <f t="shared" si="107"/>
        <v>8.3333333335758653E-2</v>
      </c>
      <c r="G5182" s="1" t="s">
        <v>613</v>
      </c>
      <c r="I5182" s="1" t="s">
        <v>614</v>
      </c>
      <c r="J5182" s="1" t="s">
        <v>615</v>
      </c>
      <c r="K5182" s="1" t="s">
        <v>1685</v>
      </c>
      <c r="L5182" s="1" t="s">
        <v>655</v>
      </c>
      <c r="M5182" s="28" t="s">
        <v>656</v>
      </c>
      <c r="N5182" s="28" t="s">
        <v>1684</v>
      </c>
    </row>
    <row r="5183" spans="1:14">
      <c r="A5183" s="1" t="s">
        <v>768</v>
      </c>
      <c r="B5183" s="1" t="s">
        <v>815</v>
      </c>
      <c r="C5183" s="230">
        <v>45966.625</v>
      </c>
      <c r="D5183" s="230">
        <v>45966.625</v>
      </c>
      <c r="E5183" s="230">
        <v>45966.708333333336</v>
      </c>
      <c r="F5183" s="300">
        <f t="shared" si="107"/>
        <v>8.3333333335758653E-2</v>
      </c>
      <c r="G5183" s="1" t="s">
        <v>613</v>
      </c>
      <c r="I5183" s="1" t="s">
        <v>614</v>
      </c>
      <c r="J5183" s="1" t="s">
        <v>615</v>
      </c>
      <c r="K5183" s="1" t="s">
        <v>1685</v>
      </c>
      <c r="L5183" s="1" t="s">
        <v>655</v>
      </c>
      <c r="M5183" s="28" t="s">
        <v>656</v>
      </c>
      <c r="N5183" s="28" t="s">
        <v>1684</v>
      </c>
    </row>
    <row r="5184" spans="1:14">
      <c r="A5184" s="1" t="s">
        <v>768</v>
      </c>
      <c r="B5184" s="1" t="s">
        <v>769</v>
      </c>
      <c r="C5184" s="230">
        <v>45966.625</v>
      </c>
      <c r="D5184" s="230">
        <v>45966.625</v>
      </c>
      <c r="E5184" s="230">
        <v>45966.708333333336</v>
      </c>
      <c r="F5184" s="300">
        <f t="shared" si="107"/>
        <v>8.3333333335758653E-2</v>
      </c>
      <c r="G5184" s="1" t="s">
        <v>613</v>
      </c>
      <c r="I5184" s="1" t="s">
        <v>614</v>
      </c>
      <c r="J5184" s="1" t="s">
        <v>615</v>
      </c>
      <c r="K5184" s="1" t="s">
        <v>1685</v>
      </c>
      <c r="L5184" s="1" t="s">
        <v>655</v>
      </c>
      <c r="M5184" s="28" t="s">
        <v>656</v>
      </c>
      <c r="N5184" s="28" t="s">
        <v>1684</v>
      </c>
    </row>
    <row r="5185" spans="1:14">
      <c r="A5185" s="1" t="s">
        <v>768</v>
      </c>
      <c r="B5185" s="1" t="s">
        <v>776</v>
      </c>
      <c r="C5185" s="230">
        <v>45966.625</v>
      </c>
      <c r="D5185" s="230">
        <v>45966.625</v>
      </c>
      <c r="E5185" s="230">
        <v>45966.708333333336</v>
      </c>
      <c r="F5185" s="300">
        <f t="shared" si="107"/>
        <v>8.3333333335758653E-2</v>
      </c>
      <c r="G5185" s="1" t="s">
        <v>613</v>
      </c>
      <c r="I5185" s="1" t="s">
        <v>614</v>
      </c>
      <c r="J5185" s="1" t="s">
        <v>615</v>
      </c>
      <c r="K5185" s="1" t="s">
        <v>1685</v>
      </c>
      <c r="L5185" s="1" t="s">
        <v>655</v>
      </c>
      <c r="M5185" s="28" t="s">
        <v>656</v>
      </c>
      <c r="N5185" s="28" t="s">
        <v>1684</v>
      </c>
    </row>
    <row r="5186" spans="1:14">
      <c r="A5186" s="1" t="s">
        <v>768</v>
      </c>
      <c r="B5186" s="1" t="s">
        <v>777</v>
      </c>
      <c r="C5186" s="230">
        <v>45966.625</v>
      </c>
      <c r="D5186" s="230">
        <v>45966.625</v>
      </c>
      <c r="E5186" s="230">
        <v>45966.708333333336</v>
      </c>
      <c r="F5186" s="300">
        <f t="shared" si="107"/>
        <v>8.3333333335758653E-2</v>
      </c>
      <c r="G5186" s="1" t="s">
        <v>613</v>
      </c>
      <c r="I5186" s="1" t="s">
        <v>614</v>
      </c>
      <c r="J5186" s="1" t="s">
        <v>615</v>
      </c>
      <c r="K5186" s="1" t="s">
        <v>1685</v>
      </c>
      <c r="L5186" s="1" t="s">
        <v>655</v>
      </c>
      <c r="M5186" s="28" t="s">
        <v>656</v>
      </c>
      <c r="N5186" s="28" t="s">
        <v>1684</v>
      </c>
    </row>
    <row r="5187" spans="1:14">
      <c r="A5187" s="1" t="s">
        <v>768</v>
      </c>
      <c r="B5187" s="1" t="s">
        <v>778</v>
      </c>
      <c r="C5187" s="230">
        <v>45966.625</v>
      </c>
      <c r="D5187" s="230">
        <v>45966.625</v>
      </c>
      <c r="E5187" s="230">
        <v>45966.708333333336</v>
      </c>
      <c r="F5187" s="300">
        <f t="shared" si="107"/>
        <v>8.3333333335758653E-2</v>
      </c>
      <c r="G5187" s="1" t="s">
        <v>613</v>
      </c>
      <c r="I5187" s="1" t="s">
        <v>614</v>
      </c>
      <c r="J5187" s="1" t="s">
        <v>615</v>
      </c>
      <c r="K5187" s="1" t="s">
        <v>1685</v>
      </c>
      <c r="L5187" s="1" t="s">
        <v>655</v>
      </c>
      <c r="M5187" s="28" t="s">
        <v>656</v>
      </c>
      <c r="N5187" s="28" t="s">
        <v>1684</v>
      </c>
    </row>
    <row r="5188" spans="1:14">
      <c r="A5188" s="1" t="s">
        <v>768</v>
      </c>
      <c r="B5188" s="1" t="s">
        <v>779</v>
      </c>
      <c r="C5188" s="230">
        <v>45966.625</v>
      </c>
      <c r="D5188" s="230">
        <v>45966.625</v>
      </c>
      <c r="E5188" s="230">
        <v>45966.708333333336</v>
      </c>
      <c r="F5188" s="300">
        <f t="shared" si="107"/>
        <v>8.3333333335758653E-2</v>
      </c>
      <c r="G5188" s="1" t="s">
        <v>613</v>
      </c>
      <c r="I5188" s="1" t="s">
        <v>614</v>
      </c>
      <c r="J5188" s="1" t="s">
        <v>615</v>
      </c>
      <c r="K5188" s="1" t="s">
        <v>1685</v>
      </c>
      <c r="L5188" s="1" t="s">
        <v>655</v>
      </c>
      <c r="M5188" s="28" t="s">
        <v>656</v>
      </c>
      <c r="N5188" s="28" t="s">
        <v>1684</v>
      </c>
    </row>
    <row r="5189" spans="1:14">
      <c r="A5189" s="1" t="s">
        <v>768</v>
      </c>
      <c r="B5189" s="1" t="s">
        <v>780</v>
      </c>
      <c r="C5189" s="230">
        <v>45966.625</v>
      </c>
      <c r="D5189" s="230">
        <v>45966.625</v>
      </c>
      <c r="E5189" s="230">
        <v>45966.708333333336</v>
      </c>
      <c r="F5189" s="300">
        <f t="shared" si="107"/>
        <v>8.3333333335758653E-2</v>
      </c>
      <c r="G5189" s="1" t="s">
        <v>613</v>
      </c>
      <c r="I5189" s="1" t="s">
        <v>614</v>
      </c>
      <c r="J5189" s="1" t="s">
        <v>615</v>
      </c>
      <c r="K5189" s="1" t="s">
        <v>1685</v>
      </c>
      <c r="L5189" s="1" t="s">
        <v>655</v>
      </c>
      <c r="M5189" s="28" t="s">
        <v>656</v>
      </c>
      <c r="N5189" s="28" t="s">
        <v>1684</v>
      </c>
    </row>
    <row r="5190" spans="1:14">
      <c r="A5190" s="1" t="s">
        <v>768</v>
      </c>
      <c r="B5190" s="1" t="s">
        <v>781</v>
      </c>
      <c r="C5190" s="230">
        <v>45966.625</v>
      </c>
      <c r="D5190" s="230">
        <v>45966.625</v>
      </c>
      <c r="E5190" s="230">
        <v>45966.708333333336</v>
      </c>
      <c r="F5190" s="300">
        <f t="shared" si="107"/>
        <v>8.3333333335758653E-2</v>
      </c>
      <c r="G5190" s="1" t="s">
        <v>613</v>
      </c>
      <c r="I5190" s="1" t="s">
        <v>614</v>
      </c>
      <c r="J5190" s="1" t="s">
        <v>615</v>
      </c>
      <c r="K5190" s="1" t="s">
        <v>1685</v>
      </c>
      <c r="L5190" s="1" t="s">
        <v>655</v>
      </c>
      <c r="M5190" s="28" t="s">
        <v>656</v>
      </c>
      <c r="N5190" s="28" t="s">
        <v>1684</v>
      </c>
    </row>
    <row r="5191" spans="1:14">
      <c r="A5191" s="1" t="s">
        <v>768</v>
      </c>
      <c r="B5191" s="1" t="s">
        <v>782</v>
      </c>
      <c r="C5191" s="230">
        <v>45966.625</v>
      </c>
      <c r="D5191" s="230">
        <v>45966.625</v>
      </c>
      <c r="E5191" s="230">
        <v>45966.708333333336</v>
      </c>
      <c r="F5191" s="300">
        <f t="shared" si="107"/>
        <v>8.3333333335758653E-2</v>
      </c>
      <c r="G5191" s="1" t="s">
        <v>613</v>
      </c>
      <c r="I5191" s="1" t="s">
        <v>614</v>
      </c>
      <c r="J5191" s="1" t="s">
        <v>615</v>
      </c>
      <c r="K5191" s="1" t="s">
        <v>1685</v>
      </c>
      <c r="L5191" s="1" t="s">
        <v>655</v>
      </c>
      <c r="M5191" s="28" t="s">
        <v>656</v>
      </c>
      <c r="N5191" s="28" t="s">
        <v>1684</v>
      </c>
    </row>
    <row r="5192" spans="1:14">
      <c r="A5192" s="1" t="s">
        <v>768</v>
      </c>
      <c r="B5192" s="1" t="s">
        <v>783</v>
      </c>
      <c r="C5192" s="230">
        <v>45966.625</v>
      </c>
      <c r="D5192" s="230">
        <v>45966.625</v>
      </c>
      <c r="E5192" s="230">
        <v>45966.708333333336</v>
      </c>
      <c r="F5192" s="300">
        <f t="shared" si="107"/>
        <v>8.3333333335758653E-2</v>
      </c>
      <c r="G5192" s="1" t="s">
        <v>613</v>
      </c>
      <c r="I5192" s="1" t="s">
        <v>614</v>
      </c>
      <c r="J5192" s="1" t="s">
        <v>615</v>
      </c>
      <c r="K5192" s="1" t="s">
        <v>1685</v>
      </c>
      <c r="L5192" s="1" t="s">
        <v>655</v>
      </c>
      <c r="M5192" s="28" t="s">
        <v>656</v>
      </c>
      <c r="N5192" s="28" t="s">
        <v>1684</v>
      </c>
    </row>
    <row r="5193" spans="1:14">
      <c r="A5193" s="1" t="s">
        <v>768</v>
      </c>
      <c r="B5193" s="1" t="s">
        <v>784</v>
      </c>
      <c r="C5193" s="230">
        <v>45966.625</v>
      </c>
      <c r="D5193" s="230">
        <v>45966.625</v>
      </c>
      <c r="E5193" s="230">
        <v>45966.708333333336</v>
      </c>
      <c r="F5193" s="300">
        <f t="shared" si="107"/>
        <v>8.3333333335758653E-2</v>
      </c>
      <c r="G5193" s="1" t="s">
        <v>613</v>
      </c>
      <c r="I5193" s="1" t="s">
        <v>614</v>
      </c>
      <c r="J5193" s="1" t="s">
        <v>615</v>
      </c>
      <c r="K5193" s="1" t="s">
        <v>1685</v>
      </c>
      <c r="L5193" s="1" t="s">
        <v>655</v>
      </c>
      <c r="M5193" s="28" t="s">
        <v>656</v>
      </c>
      <c r="N5193" s="28" t="s">
        <v>1684</v>
      </c>
    </row>
    <row r="5194" spans="1:14">
      <c r="A5194" s="1" t="s">
        <v>768</v>
      </c>
      <c r="B5194" s="1" t="s">
        <v>785</v>
      </c>
      <c r="C5194" s="230">
        <v>45966.625</v>
      </c>
      <c r="D5194" s="230">
        <v>45966.625</v>
      </c>
      <c r="E5194" s="230">
        <v>45966.708333333336</v>
      </c>
      <c r="F5194" s="300">
        <f t="shared" si="107"/>
        <v>8.3333333335758653E-2</v>
      </c>
      <c r="G5194" s="1" t="s">
        <v>613</v>
      </c>
      <c r="I5194" s="1" t="s">
        <v>614</v>
      </c>
      <c r="J5194" s="1" t="s">
        <v>615</v>
      </c>
      <c r="K5194" s="1" t="s">
        <v>1685</v>
      </c>
      <c r="L5194" s="1" t="s">
        <v>655</v>
      </c>
      <c r="M5194" s="28" t="s">
        <v>656</v>
      </c>
      <c r="N5194" s="28" t="s">
        <v>1684</v>
      </c>
    </row>
    <row r="5195" spans="1:14">
      <c r="A5195" s="1" t="s">
        <v>768</v>
      </c>
      <c r="B5195" s="1" t="s">
        <v>786</v>
      </c>
      <c r="C5195" s="230">
        <v>45966.625</v>
      </c>
      <c r="D5195" s="230">
        <v>45966.625</v>
      </c>
      <c r="E5195" s="230">
        <v>45966.708333333336</v>
      </c>
      <c r="F5195" s="300">
        <f t="shared" si="107"/>
        <v>8.3333333335758653E-2</v>
      </c>
      <c r="G5195" s="1" t="s">
        <v>613</v>
      </c>
      <c r="I5195" s="1" t="s">
        <v>614</v>
      </c>
      <c r="J5195" s="1" t="s">
        <v>615</v>
      </c>
      <c r="K5195" s="1" t="s">
        <v>1685</v>
      </c>
      <c r="L5195" s="1" t="s">
        <v>655</v>
      </c>
      <c r="M5195" s="28" t="s">
        <v>656</v>
      </c>
      <c r="N5195" s="28" t="s">
        <v>1684</v>
      </c>
    </row>
    <row r="5196" spans="1:14">
      <c r="A5196" s="1" t="s">
        <v>768</v>
      </c>
      <c r="B5196" s="1" t="s">
        <v>787</v>
      </c>
      <c r="C5196" s="230">
        <v>45966.625</v>
      </c>
      <c r="D5196" s="230">
        <v>45966.625</v>
      </c>
      <c r="E5196" s="230">
        <v>45966.708333333336</v>
      </c>
      <c r="F5196" s="300">
        <f t="shared" si="107"/>
        <v>8.3333333335758653E-2</v>
      </c>
      <c r="G5196" s="1" t="s">
        <v>613</v>
      </c>
      <c r="I5196" s="1" t="s">
        <v>614</v>
      </c>
      <c r="J5196" s="1" t="s">
        <v>615</v>
      </c>
      <c r="K5196" s="1" t="s">
        <v>1685</v>
      </c>
      <c r="L5196" s="1" t="s">
        <v>655</v>
      </c>
      <c r="M5196" s="28" t="s">
        <v>656</v>
      </c>
      <c r="N5196" s="28" t="s">
        <v>1684</v>
      </c>
    </row>
    <row r="5197" spans="1:14">
      <c r="A5197" s="1" t="s">
        <v>768</v>
      </c>
      <c r="B5197" s="1" t="s">
        <v>788</v>
      </c>
      <c r="C5197" s="230">
        <v>45966.625</v>
      </c>
      <c r="D5197" s="230">
        <v>45966.625</v>
      </c>
      <c r="E5197" s="230">
        <v>45966.708333333336</v>
      </c>
      <c r="F5197" s="300">
        <f t="shared" si="107"/>
        <v>8.3333333335758653E-2</v>
      </c>
      <c r="G5197" s="1" t="s">
        <v>613</v>
      </c>
      <c r="I5197" s="1" t="s">
        <v>614</v>
      </c>
      <c r="J5197" s="1" t="s">
        <v>615</v>
      </c>
      <c r="K5197" s="1" t="s">
        <v>1685</v>
      </c>
      <c r="L5197" s="1" t="s">
        <v>655</v>
      </c>
      <c r="M5197" s="28" t="s">
        <v>656</v>
      </c>
      <c r="N5197" s="28" t="s">
        <v>1684</v>
      </c>
    </row>
    <row r="5198" spans="1:14">
      <c r="A5198" s="1" t="s">
        <v>768</v>
      </c>
      <c r="B5198" s="1" t="s">
        <v>789</v>
      </c>
      <c r="C5198" s="230">
        <v>45966.625</v>
      </c>
      <c r="D5198" s="230">
        <v>45966.625</v>
      </c>
      <c r="E5198" s="230">
        <v>45966.708333333336</v>
      </c>
      <c r="F5198" s="300">
        <f t="shared" si="107"/>
        <v>8.3333333335758653E-2</v>
      </c>
      <c r="G5198" s="1" t="s">
        <v>613</v>
      </c>
      <c r="I5198" s="1" t="s">
        <v>614</v>
      </c>
      <c r="J5198" s="1" t="s">
        <v>615</v>
      </c>
      <c r="K5198" s="1" t="s">
        <v>1685</v>
      </c>
      <c r="L5198" s="1" t="s">
        <v>655</v>
      </c>
      <c r="M5198" s="28" t="s">
        <v>656</v>
      </c>
      <c r="N5198" s="28" t="s">
        <v>1684</v>
      </c>
    </row>
    <row r="5199" spans="1:14">
      <c r="A5199" s="1" t="s">
        <v>768</v>
      </c>
      <c r="B5199" s="1" t="s">
        <v>790</v>
      </c>
      <c r="C5199" s="230">
        <v>45966.625</v>
      </c>
      <c r="D5199" s="230">
        <v>45966.625</v>
      </c>
      <c r="E5199" s="230">
        <v>45966.708333333336</v>
      </c>
      <c r="F5199" s="300">
        <f t="shared" si="107"/>
        <v>8.3333333335758653E-2</v>
      </c>
      <c r="G5199" s="1" t="s">
        <v>613</v>
      </c>
      <c r="I5199" s="1" t="s">
        <v>614</v>
      </c>
      <c r="J5199" s="1" t="s">
        <v>615</v>
      </c>
      <c r="K5199" s="1" t="s">
        <v>1685</v>
      </c>
      <c r="L5199" s="1" t="s">
        <v>655</v>
      </c>
      <c r="M5199" s="28" t="s">
        <v>656</v>
      </c>
      <c r="N5199" s="28" t="s">
        <v>1684</v>
      </c>
    </row>
    <row r="5200" spans="1:14">
      <c r="A5200" s="1" t="s">
        <v>768</v>
      </c>
      <c r="B5200" s="1" t="s">
        <v>791</v>
      </c>
      <c r="C5200" s="230">
        <v>45966.625</v>
      </c>
      <c r="D5200" s="230">
        <v>45966.625</v>
      </c>
      <c r="E5200" s="230">
        <v>45966.708333333336</v>
      </c>
      <c r="F5200" s="300">
        <f t="shared" si="107"/>
        <v>8.3333333335758653E-2</v>
      </c>
      <c r="G5200" s="1" t="s">
        <v>613</v>
      </c>
      <c r="I5200" s="1" t="s">
        <v>614</v>
      </c>
      <c r="J5200" s="1" t="s">
        <v>615</v>
      </c>
      <c r="K5200" s="1" t="s">
        <v>1685</v>
      </c>
      <c r="L5200" s="1" t="s">
        <v>655</v>
      </c>
      <c r="M5200" s="28" t="s">
        <v>656</v>
      </c>
      <c r="N5200" s="28" t="s">
        <v>1684</v>
      </c>
    </row>
    <row r="5201" spans="1:14">
      <c r="A5201" s="1" t="s">
        <v>768</v>
      </c>
      <c r="B5201" s="1" t="s">
        <v>792</v>
      </c>
      <c r="C5201" s="230">
        <v>45966.625</v>
      </c>
      <c r="D5201" s="230">
        <v>45966.625</v>
      </c>
      <c r="E5201" s="230">
        <v>45966.708333333336</v>
      </c>
      <c r="F5201" s="300">
        <f t="shared" si="107"/>
        <v>8.3333333335758653E-2</v>
      </c>
      <c r="G5201" s="1" t="s">
        <v>613</v>
      </c>
      <c r="I5201" s="1" t="s">
        <v>614</v>
      </c>
      <c r="J5201" s="1" t="s">
        <v>615</v>
      </c>
      <c r="K5201" s="1" t="s">
        <v>1685</v>
      </c>
      <c r="L5201" s="1" t="s">
        <v>655</v>
      </c>
      <c r="M5201" s="28" t="s">
        <v>656</v>
      </c>
      <c r="N5201" s="28" t="s">
        <v>1684</v>
      </c>
    </row>
    <row r="5202" spans="1:14">
      <c r="A5202" s="1" t="s">
        <v>768</v>
      </c>
      <c r="B5202" s="1" t="s">
        <v>793</v>
      </c>
      <c r="C5202" s="230">
        <v>45966.625</v>
      </c>
      <c r="D5202" s="230">
        <v>45966.625</v>
      </c>
      <c r="E5202" s="230">
        <v>45966.708333333336</v>
      </c>
      <c r="F5202" s="300">
        <f t="shared" si="107"/>
        <v>8.3333333335758653E-2</v>
      </c>
      <c r="G5202" s="1" t="s">
        <v>613</v>
      </c>
      <c r="I5202" s="1" t="s">
        <v>614</v>
      </c>
      <c r="J5202" s="1" t="s">
        <v>615</v>
      </c>
      <c r="K5202" s="1" t="s">
        <v>1685</v>
      </c>
      <c r="L5202" s="1" t="s">
        <v>655</v>
      </c>
      <c r="M5202" s="28" t="s">
        <v>656</v>
      </c>
      <c r="N5202" s="28" t="s">
        <v>1684</v>
      </c>
    </row>
    <row r="5203" spans="1:14">
      <c r="A5203" s="1" t="s">
        <v>768</v>
      </c>
      <c r="B5203" s="1" t="s">
        <v>794</v>
      </c>
      <c r="C5203" s="230">
        <v>45966.625</v>
      </c>
      <c r="D5203" s="230">
        <v>45966.625</v>
      </c>
      <c r="E5203" s="230">
        <v>45966.708333333336</v>
      </c>
      <c r="F5203" s="300">
        <f t="shared" si="107"/>
        <v>8.3333333335758653E-2</v>
      </c>
      <c r="G5203" s="1" t="s">
        <v>613</v>
      </c>
      <c r="I5203" s="1" t="s">
        <v>614</v>
      </c>
      <c r="J5203" s="1" t="s">
        <v>615</v>
      </c>
      <c r="K5203" s="1" t="s">
        <v>1685</v>
      </c>
      <c r="L5203" s="1" t="s">
        <v>655</v>
      </c>
      <c r="M5203" s="28" t="s">
        <v>656</v>
      </c>
      <c r="N5203" s="28" t="s">
        <v>1684</v>
      </c>
    </row>
    <row r="5204" spans="1:14">
      <c r="A5204" s="1" t="s">
        <v>768</v>
      </c>
      <c r="B5204" s="1" t="s">
        <v>795</v>
      </c>
      <c r="C5204" s="230">
        <v>45966.625</v>
      </c>
      <c r="D5204" s="230">
        <v>45966.625</v>
      </c>
      <c r="E5204" s="230">
        <v>45966.708333333336</v>
      </c>
      <c r="F5204" s="300">
        <f t="shared" si="107"/>
        <v>8.3333333335758653E-2</v>
      </c>
      <c r="G5204" s="1" t="s">
        <v>613</v>
      </c>
      <c r="I5204" s="1" t="s">
        <v>614</v>
      </c>
      <c r="J5204" s="1" t="s">
        <v>615</v>
      </c>
      <c r="K5204" s="1" t="s">
        <v>1685</v>
      </c>
      <c r="L5204" s="1" t="s">
        <v>655</v>
      </c>
      <c r="M5204" s="28" t="s">
        <v>656</v>
      </c>
      <c r="N5204" s="28" t="s">
        <v>1684</v>
      </c>
    </row>
    <row r="5205" spans="1:14">
      <c r="A5205" s="1" t="s">
        <v>768</v>
      </c>
      <c r="B5205" s="1" t="s">
        <v>796</v>
      </c>
      <c r="C5205" s="230">
        <v>45966.625</v>
      </c>
      <c r="D5205" s="230">
        <v>45966.625</v>
      </c>
      <c r="E5205" s="230">
        <v>45966.708333333336</v>
      </c>
      <c r="F5205" s="300">
        <f t="shared" si="107"/>
        <v>8.3333333335758653E-2</v>
      </c>
      <c r="G5205" s="1" t="s">
        <v>613</v>
      </c>
      <c r="I5205" s="1" t="s">
        <v>614</v>
      </c>
      <c r="J5205" s="1" t="s">
        <v>615</v>
      </c>
      <c r="K5205" s="1" t="s">
        <v>1685</v>
      </c>
      <c r="L5205" s="1" t="s">
        <v>655</v>
      </c>
      <c r="M5205" s="28" t="s">
        <v>656</v>
      </c>
      <c r="N5205" s="28" t="s">
        <v>1684</v>
      </c>
    </row>
    <row r="5206" spans="1:14">
      <c r="A5206" s="1" t="s">
        <v>768</v>
      </c>
      <c r="B5206" s="1" t="s">
        <v>797</v>
      </c>
      <c r="C5206" s="230">
        <v>45966.625</v>
      </c>
      <c r="D5206" s="230">
        <v>45966.625</v>
      </c>
      <c r="E5206" s="230">
        <v>45966.708333333336</v>
      </c>
      <c r="F5206" s="300">
        <f t="shared" si="107"/>
        <v>8.3333333335758653E-2</v>
      </c>
      <c r="G5206" s="1" t="s">
        <v>613</v>
      </c>
      <c r="I5206" s="1" t="s">
        <v>614</v>
      </c>
      <c r="J5206" s="1" t="s">
        <v>615</v>
      </c>
      <c r="K5206" s="1" t="s">
        <v>1685</v>
      </c>
      <c r="L5206" s="1" t="s">
        <v>655</v>
      </c>
      <c r="M5206" s="28" t="s">
        <v>656</v>
      </c>
      <c r="N5206" s="28" t="s">
        <v>1684</v>
      </c>
    </row>
    <row r="5207" spans="1:14">
      <c r="A5207" s="1" t="s">
        <v>768</v>
      </c>
      <c r="B5207" s="1" t="s">
        <v>798</v>
      </c>
      <c r="C5207" s="230">
        <v>45966.625</v>
      </c>
      <c r="D5207" s="230">
        <v>45966.625</v>
      </c>
      <c r="E5207" s="230">
        <v>45966.708333333336</v>
      </c>
      <c r="F5207" s="300">
        <f t="shared" si="107"/>
        <v>8.3333333335758653E-2</v>
      </c>
      <c r="G5207" s="1" t="s">
        <v>613</v>
      </c>
      <c r="I5207" s="1" t="s">
        <v>614</v>
      </c>
      <c r="J5207" s="1" t="s">
        <v>615</v>
      </c>
      <c r="K5207" s="1" t="s">
        <v>1685</v>
      </c>
      <c r="L5207" s="1" t="s">
        <v>655</v>
      </c>
      <c r="M5207" s="28" t="s">
        <v>656</v>
      </c>
      <c r="N5207" s="28" t="s">
        <v>1684</v>
      </c>
    </row>
    <row r="5208" spans="1:14">
      <c r="A5208" s="1" t="s">
        <v>768</v>
      </c>
      <c r="B5208" s="1" t="s">
        <v>799</v>
      </c>
      <c r="C5208" s="230">
        <v>45966.625</v>
      </c>
      <c r="D5208" s="230">
        <v>45966.625</v>
      </c>
      <c r="E5208" s="230">
        <v>45966.708333333336</v>
      </c>
      <c r="F5208" s="300">
        <f t="shared" si="107"/>
        <v>8.3333333335758653E-2</v>
      </c>
      <c r="G5208" s="1" t="s">
        <v>613</v>
      </c>
      <c r="I5208" s="1" t="s">
        <v>614</v>
      </c>
      <c r="J5208" s="1" t="s">
        <v>615</v>
      </c>
      <c r="K5208" s="1" t="s">
        <v>1685</v>
      </c>
      <c r="L5208" s="1" t="s">
        <v>655</v>
      </c>
      <c r="M5208" s="28" t="s">
        <v>656</v>
      </c>
      <c r="N5208" s="28" t="s">
        <v>1684</v>
      </c>
    </row>
    <row r="5209" spans="1:14">
      <c r="A5209" s="1" t="s">
        <v>768</v>
      </c>
      <c r="B5209" s="1" t="s">
        <v>800</v>
      </c>
      <c r="C5209" s="230">
        <v>45966.625</v>
      </c>
      <c r="D5209" s="230">
        <v>45966.625</v>
      </c>
      <c r="E5209" s="230">
        <v>45966.708333333336</v>
      </c>
      <c r="F5209" s="300">
        <f t="shared" si="107"/>
        <v>8.3333333335758653E-2</v>
      </c>
      <c r="G5209" s="1" t="s">
        <v>613</v>
      </c>
      <c r="I5209" s="1" t="s">
        <v>614</v>
      </c>
      <c r="J5209" s="1" t="s">
        <v>615</v>
      </c>
      <c r="K5209" s="1" t="s">
        <v>1685</v>
      </c>
      <c r="L5209" s="1" t="s">
        <v>655</v>
      </c>
      <c r="M5209" s="28" t="s">
        <v>656</v>
      </c>
      <c r="N5209" s="28" t="s">
        <v>1684</v>
      </c>
    </row>
    <row r="5210" spans="1:14">
      <c r="A5210" s="1" t="s">
        <v>768</v>
      </c>
      <c r="B5210" s="1" t="s">
        <v>801</v>
      </c>
      <c r="C5210" s="230">
        <v>45966.625</v>
      </c>
      <c r="D5210" s="230">
        <v>45966.625</v>
      </c>
      <c r="E5210" s="230">
        <v>45966.708333333336</v>
      </c>
      <c r="F5210" s="300">
        <f t="shared" si="107"/>
        <v>8.3333333335758653E-2</v>
      </c>
      <c r="G5210" s="1" t="s">
        <v>613</v>
      </c>
      <c r="I5210" s="1" t="s">
        <v>614</v>
      </c>
      <c r="J5210" s="1" t="s">
        <v>615</v>
      </c>
      <c r="K5210" s="1" t="s">
        <v>1685</v>
      </c>
      <c r="L5210" s="1" t="s">
        <v>655</v>
      </c>
      <c r="M5210" s="28" t="s">
        <v>656</v>
      </c>
      <c r="N5210" s="28" t="s">
        <v>1684</v>
      </c>
    </row>
    <row r="5211" spans="1:14">
      <c r="A5211" s="1" t="s">
        <v>768</v>
      </c>
      <c r="B5211" s="1" t="s">
        <v>802</v>
      </c>
      <c r="C5211" s="230">
        <v>45966.625</v>
      </c>
      <c r="D5211" s="230">
        <v>45966.625</v>
      </c>
      <c r="E5211" s="230">
        <v>45966.708333333336</v>
      </c>
      <c r="F5211" s="300">
        <f t="shared" si="107"/>
        <v>8.3333333335758653E-2</v>
      </c>
      <c r="G5211" s="1" t="s">
        <v>613</v>
      </c>
      <c r="I5211" s="1" t="s">
        <v>614</v>
      </c>
      <c r="J5211" s="1" t="s">
        <v>615</v>
      </c>
      <c r="K5211" s="1" t="s">
        <v>1685</v>
      </c>
      <c r="L5211" s="1" t="s">
        <v>655</v>
      </c>
      <c r="M5211" s="28" t="s">
        <v>656</v>
      </c>
      <c r="N5211" s="28" t="s">
        <v>1684</v>
      </c>
    </row>
    <row r="5212" spans="1:14">
      <c r="A5212" s="1" t="s">
        <v>768</v>
      </c>
      <c r="B5212" s="1" t="s">
        <v>803</v>
      </c>
      <c r="C5212" s="230">
        <v>45966.625</v>
      </c>
      <c r="D5212" s="230">
        <v>45966.625</v>
      </c>
      <c r="E5212" s="230">
        <v>45966.708333333336</v>
      </c>
      <c r="F5212" s="300">
        <f t="shared" si="107"/>
        <v>8.3333333335758653E-2</v>
      </c>
      <c r="G5212" s="1" t="s">
        <v>613</v>
      </c>
      <c r="I5212" s="1" t="s">
        <v>614</v>
      </c>
      <c r="J5212" s="1" t="s">
        <v>615</v>
      </c>
      <c r="K5212" s="1" t="s">
        <v>1685</v>
      </c>
      <c r="L5212" s="1" t="s">
        <v>655</v>
      </c>
      <c r="M5212" s="28" t="s">
        <v>656</v>
      </c>
      <c r="N5212" s="28" t="s">
        <v>1684</v>
      </c>
    </row>
    <row r="5213" spans="1:14">
      <c r="A5213" s="1" t="s">
        <v>768</v>
      </c>
      <c r="B5213" s="1" t="s">
        <v>804</v>
      </c>
      <c r="C5213" s="230">
        <v>45966.625</v>
      </c>
      <c r="D5213" s="230">
        <v>45966.625</v>
      </c>
      <c r="E5213" s="230">
        <v>45966.708333333336</v>
      </c>
      <c r="F5213" s="300">
        <f t="shared" si="107"/>
        <v>8.3333333335758653E-2</v>
      </c>
      <c r="G5213" s="1" t="s">
        <v>613</v>
      </c>
      <c r="I5213" s="1" t="s">
        <v>614</v>
      </c>
      <c r="J5213" s="1" t="s">
        <v>615</v>
      </c>
      <c r="K5213" s="1" t="s">
        <v>1685</v>
      </c>
      <c r="L5213" s="1" t="s">
        <v>655</v>
      </c>
      <c r="M5213" s="28" t="s">
        <v>656</v>
      </c>
      <c r="N5213" s="28" t="s">
        <v>1684</v>
      </c>
    </row>
    <row r="5214" spans="1:14">
      <c r="A5214" s="1" t="s">
        <v>768</v>
      </c>
      <c r="B5214" s="1" t="s">
        <v>805</v>
      </c>
      <c r="C5214" s="230">
        <v>45966.625</v>
      </c>
      <c r="D5214" s="230">
        <v>45966.625</v>
      </c>
      <c r="E5214" s="230">
        <v>45966.708333333336</v>
      </c>
      <c r="F5214" s="300">
        <f t="shared" si="107"/>
        <v>8.3333333335758653E-2</v>
      </c>
      <c r="G5214" s="1" t="s">
        <v>613</v>
      </c>
      <c r="I5214" s="1" t="s">
        <v>614</v>
      </c>
      <c r="J5214" s="1" t="s">
        <v>615</v>
      </c>
      <c r="K5214" s="1" t="s">
        <v>1685</v>
      </c>
      <c r="L5214" s="1" t="s">
        <v>655</v>
      </c>
      <c r="M5214" s="28" t="s">
        <v>656</v>
      </c>
      <c r="N5214" s="28" t="s">
        <v>1684</v>
      </c>
    </row>
    <row r="5215" spans="1:14">
      <c r="A5215" s="1" t="s">
        <v>768</v>
      </c>
      <c r="B5215" s="1" t="s">
        <v>806</v>
      </c>
      <c r="C5215" s="230">
        <v>45966.625</v>
      </c>
      <c r="D5215" s="230">
        <v>45966.625</v>
      </c>
      <c r="E5215" s="230">
        <v>45966.708333333336</v>
      </c>
      <c r="F5215" s="300">
        <f t="shared" si="107"/>
        <v>8.3333333335758653E-2</v>
      </c>
      <c r="G5215" s="1" t="s">
        <v>613</v>
      </c>
      <c r="I5215" s="1" t="s">
        <v>614</v>
      </c>
      <c r="J5215" s="1" t="s">
        <v>615</v>
      </c>
      <c r="K5215" s="1" t="s">
        <v>1685</v>
      </c>
      <c r="L5215" s="1" t="s">
        <v>655</v>
      </c>
      <c r="M5215" s="28" t="s">
        <v>656</v>
      </c>
      <c r="N5215" s="28" t="s">
        <v>1684</v>
      </c>
    </row>
    <row r="5216" spans="1:14">
      <c r="A5216" s="1" t="s">
        <v>768</v>
      </c>
      <c r="B5216" s="1" t="s">
        <v>807</v>
      </c>
      <c r="C5216" s="230">
        <v>45966.625</v>
      </c>
      <c r="D5216" s="230">
        <v>45966.625</v>
      </c>
      <c r="E5216" s="230">
        <v>45966.708333333336</v>
      </c>
      <c r="F5216" s="300">
        <f t="shared" si="107"/>
        <v>8.3333333335758653E-2</v>
      </c>
      <c r="G5216" s="1" t="s">
        <v>613</v>
      </c>
      <c r="I5216" s="1" t="s">
        <v>614</v>
      </c>
      <c r="J5216" s="1" t="s">
        <v>615</v>
      </c>
      <c r="K5216" s="1" t="s">
        <v>1685</v>
      </c>
      <c r="L5216" s="1" t="s">
        <v>655</v>
      </c>
      <c r="M5216" s="28" t="s">
        <v>656</v>
      </c>
      <c r="N5216" s="28" t="s">
        <v>1684</v>
      </c>
    </row>
    <row r="5217" spans="1:14">
      <c r="A5217" s="1" t="s">
        <v>768</v>
      </c>
      <c r="B5217" s="1" t="s">
        <v>808</v>
      </c>
      <c r="C5217" s="230">
        <v>45966.625</v>
      </c>
      <c r="D5217" s="230">
        <v>45966.625</v>
      </c>
      <c r="E5217" s="230">
        <v>45966.708333333336</v>
      </c>
      <c r="F5217" s="300">
        <f t="shared" si="107"/>
        <v>8.3333333335758653E-2</v>
      </c>
      <c r="G5217" s="1" t="s">
        <v>613</v>
      </c>
      <c r="I5217" s="1" t="s">
        <v>614</v>
      </c>
      <c r="J5217" s="1" t="s">
        <v>615</v>
      </c>
      <c r="K5217" s="1" t="s">
        <v>1685</v>
      </c>
      <c r="L5217" s="1" t="s">
        <v>655</v>
      </c>
      <c r="M5217" s="28" t="s">
        <v>656</v>
      </c>
      <c r="N5217" s="28" t="s">
        <v>1684</v>
      </c>
    </row>
    <row r="5218" spans="1:14">
      <c r="A5218" s="1" t="s">
        <v>768</v>
      </c>
      <c r="B5218" s="1" t="s">
        <v>809</v>
      </c>
      <c r="C5218" s="230">
        <v>45966.625</v>
      </c>
      <c r="D5218" s="230">
        <v>45966.625</v>
      </c>
      <c r="E5218" s="230">
        <v>45966.708333333336</v>
      </c>
      <c r="F5218" s="300">
        <f t="shared" si="107"/>
        <v>8.3333333335758653E-2</v>
      </c>
      <c r="G5218" s="1" t="s">
        <v>613</v>
      </c>
      <c r="I5218" s="1" t="s">
        <v>614</v>
      </c>
      <c r="J5218" s="1" t="s">
        <v>615</v>
      </c>
      <c r="K5218" s="1" t="s">
        <v>1685</v>
      </c>
      <c r="L5218" s="1" t="s">
        <v>655</v>
      </c>
      <c r="M5218" s="28" t="s">
        <v>656</v>
      </c>
      <c r="N5218" s="28" t="s">
        <v>1684</v>
      </c>
    </row>
    <row r="5219" spans="1:14">
      <c r="A5219" s="1" t="s">
        <v>768</v>
      </c>
      <c r="B5219" s="1" t="s">
        <v>810</v>
      </c>
      <c r="C5219" s="230">
        <v>45966.625</v>
      </c>
      <c r="D5219" s="230">
        <v>45966.625</v>
      </c>
      <c r="E5219" s="230">
        <v>45966.708333333336</v>
      </c>
      <c r="F5219" s="300">
        <f t="shared" si="107"/>
        <v>8.3333333335758653E-2</v>
      </c>
      <c r="G5219" s="1" t="s">
        <v>613</v>
      </c>
      <c r="I5219" s="1" t="s">
        <v>614</v>
      </c>
      <c r="J5219" s="1" t="s">
        <v>615</v>
      </c>
      <c r="K5219" s="1" t="s">
        <v>1685</v>
      </c>
      <c r="L5219" s="1" t="s">
        <v>655</v>
      </c>
      <c r="M5219" s="28" t="s">
        <v>656</v>
      </c>
      <c r="N5219" s="28" t="s">
        <v>1684</v>
      </c>
    </row>
    <row r="5220" spans="1:14">
      <c r="A5220" s="1" t="s">
        <v>768</v>
      </c>
      <c r="B5220" s="1" t="s">
        <v>811</v>
      </c>
      <c r="C5220" s="230">
        <v>45966.625</v>
      </c>
      <c r="D5220" s="230">
        <v>45966.625</v>
      </c>
      <c r="E5220" s="230">
        <v>45966.708333333336</v>
      </c>
      <c r="F5220" s="300">
        <f t="shared" si="107"/>
        <v>8.3333333335758653E-2</v>
      </c>
      <c r="G5220" s="1" t="s">
        <v>613</v>
      </c>
      <c r="I5220" s="1" t="s">
        <v>614</v>
      </c>
      <c r="J5220" s="1" t="s">
        <v>615</v>
      </c>
      <c r="K5220" s="1" t="s">
        <v>1685</v>
      </c>
      <c r="L5220" s="1" t="s">
        <v>655</v>
      </c>
      <c r="M5220" s="28" t="s">
        <v>656</v>
      </c>
      <c r="N5220" s="28" t="s">
        <v>1684</v>
      </c>
    </row>
    <row r="5221" spans="1:14">
      <c r="A5221" s="1" t="s">
        <v>768</v>
      </c>
      <c r="B5221" s="1" t="s">
        <v>812</v>
      </c>
      <c r="C5221" s="230">
        <v>45966.625</v>
      </c>
      <c r="D5221" s="230">
        <v>45966.625</v>
      </c>
      <c r="E5221" s="230">
        <v>45966.708333333336</v>
      </c>
      <c r="F5221" s="300">
        <f t="shared" si="107"/>
        <v>8.3333333335758653E-2</v>
      </c>
      <c r="G5221" s="1" t="s">
        <v>613</v>
      </c>
      <c r="I5221" s="1" t="s">
        <v>614</v>
      </c>
      <c r="J5221" s="1" t="s">
        <v>615</v>
      </c>
      <c r="K5221" s="1" t="s">
        <v>1685</v>
      </c>
      <c r="L5221" s="1" t="s">
        <v>655</v>
      </c>
      <c r="M5221" s="28" t="s">
        <v>656</v>
      </c>
      <c r="N5221" s="28" t="s">
        <v>1684</v>
      </c>
    </row>
    <row r="5222" spans="1:14">
      <c r="A5222" s="1" t="s">
        <v>768</v>
      </c>
      <c r="B5222" s="1" t="s">
        <v>813</v>
      </c>
      <c r="C5222" s="230">
        <v>45966.625</v>
      </c>
      <c r="D5222" s="230">
        <v>45966.625</v>
      </c>
      <c r="E5222" s="230">
        <v>45966.708333333336</v>
      </c>
      <c r="F5222" s="300">
        <f t="shared" si="107"/>
        <v>8.3333333335758653E-2</v>
      </c>
      <c r="G5222" s="1" t="s">
        <v>613</v>
      </c>
      <c r="I5222" s="1" t="s">
        <v>614</v>
      </c>
      <c r="J5222" s="1" t="s">
        <v>615</v>
      </c>
      <c r="K5222" s="1" t="s">
        <v>1685</v>
      </c>
      <c r="L5222" s="1" t="s">
        <v>655</v>
      </c>
      <c r="M5222" s="28" t="s">
        <v>656</v>
      </c>
      <c r="N5222" s="28" t="s">
        <v>1684</v>
      </c>
    </row>
    <row r="5223" spans="1:14">
      <c r="A5223" s="225" t="s">
        <v>668</v>
      </c>
      <c r="B5223" s="123" t="s">
        <v>669</v>
      </c>
      <c r="C5223" s="230">
        <v>45967.272222222222</v>
      </c>
      <c r="D5223" s="230">
        <v>45967.272222222222</v>
      </c>
      <c r="E5223" s="230">
        <v>45967.302083333336</v>
      </c>
      <c r="F5223" s="300">
        <f t="shared" si="107"/>
        <v>2.9861111113859806E-2</v>
      </c>
      <c r="G5223" s="1" t="s">
        <v>613</v>
      </c>
      <c r="I5223" s="1" t="s">
        <v>614</v>
      </c>
      <c r="J5223" s="1" t="s">
        <v>615</v>
      </c>
      <c r="K5223" s="1" t="s">
        <v>1686</v>
      </c>
      <c r="L5223" s="1" t="s">
        <v>655</v>
      </c>
      <c r="M5223" s="28" t="s">
        <v>656</v>
      </c>
      <c r="N5223" s="28" t="s">
        <v>1598</v>
      </c>
    </row>
    <row r="5224" spans="1:14">
      <c r="A5224" s="225" t="s">
        <v>668</v>
      </c>
      <c r="B5224" s="123" t="s">
        <v>670</v>
      </c>
      <c r="C5224" s="230">
        <v>45967.272222222222</v>
      </c>
      <c r="D5224" s="230">
        <v>45967.272222222222</v>
      </c>
      <c r="E5224" s="230">
        <v>45967.302083333336</v>
      </c>
      <c r="F5224" s="300">
        <f t="shared" si="107"/>
        <v>2.9861111113859806E-2</v>
      </c>
      <c r="G5224" s="1" t="s">
        <v>613</v>
      </c>
      <c r="I5224" s="1" t="s">
        <v>614</v>
      </c>
      <c r="J5224" s="1" t="s">
        <v>615</v>
      </c>
      <c r="K5224" s="1" t="s">
        <v>1686</v>
      </c>
      <c r="L5224" s="1" t="s">
        <v>655</v>
      </c>
      <c r="M5224" s="28" t="s">
        <v>656</v>
      </c>
      <c r="N5224" s="28" t="s">
        <v>1598</v>
      </c>
    </row>
    <row r="5225" spans="1:14">
      <c r="A5225" s="225" t="s">
        <v>668</v>
      </c>
      <c r="B5225" s="123" t="s">
        <v>671</v>
      </c>
      <c r="C5225" s="230">
        <v>45967.272222222222</v>
      </c>
      <c r="D5225" s="230">
        <v>45967.272222222222</v>
      </c>
      <c r="E5225" s="230">
        <v>45967.302083333336</v>
      </c>
      <c r="F5225" s="300">
        <f t="shared" si="107"/>
        <v>2.9861111113859806E-2</v>
      </c>
      <c r="G5225" s="1" t="s">
        <v>613</v>
      </c>
      <c r="I5225" s="1" t="s">
        <v>614</v>
      </c>
      <c r="J5225" s="1" t="s">
        <v>615</v>
      </c>
      <c r="K5225" s="1" t="s">
        <v>1686</v>
      </c>
      <c r="L5225" s="1" t="s">
        <v>655</v>
      </c>
      <c r="M5225" s="28" t="s">
        <v>656</v>
      </c>
      <c r="N5225" s="28" t="s">
        <v>1598</v>
      </c>
    </row>
    <row r="5226" spans="1:14">
      <c r="A5226" s="225" t="s">
        <v>668</v>
      </c>
      <c r="B5226" s="123" t="s">
        <v>672</v>
      </c>
      <c r="C5226" s="230">
        <v>45967.272222222222</v>
      </c>
      <c r="D5226" s="230">
        <v>45967.272222222222</v>
      </c>
      <c r="E5226" s="230">
        <v>45967.302083333336</v>
      </c>
      <c r="F5226" s="300">
        <f t="shared" si="107"/>
        <v>2.9861111113859806E-2</v>
      </c>
      <c r="G5226" s="1" t="s">
        <v>613</v>
      </c>
      <c r="I5226" s="1" t="s">
        <v>614</v>
      </c>
      <c r="J5226" s="1" t="s">
        <v>615</v>
      </c>
      <c r="K5226" s="1" t="s">
        <v>1686</v>
      </c>
      <c r="L5226" s="1" t="s">
        <v>655</v>
      </c>
      <c r="M5226" s="28" t="s">
        <v>656</v>
      </c>
      <c r="N5226" s="28" t="s">
        <v>1598</v>
      </c>
    </row>
    <row r="5227" spans="1:14">
      <c r="A5227" s="225" t="s">
        <v>668</v>
      </c>
      <c r="B5227" s="123" t="s">
        <v>673</v>
      </c>
      <c r="C5227" s="230">
        <v>45967.272222222222</v>
      </c>
      <c r="D5227" s="230">
        <v>45967.272222222222</v>
      </c>
      <c r="E5227" s="230">
        <v>45967.302083333336</v>
      </c>
      <c r="F5227" s="300">
        <f t="shared" si="107"/>
        <v>2.9861111113859806E-2</v>
      </c>
      <c r="G5227" s="1" t="s">
        <v>613</v>
      </c>
      <c r="I5227" s="1" t="s">
        <v>614</v>
      </c>
      <c r="J5227" s="1" t="s">
        <v>615</v>
      </c>
      <c r="K5227" s="1" t="s">
        <v>1686</v>
      </c>
      <c r="L5227" s="1" t="s">
        <v>655</v>
      </c>
      <c r="M5227" s="28" t="s">
        <v>656</v>
      </c>
      <c r="N5227" s="28" t="s">
        <v>1598</v>
      </c>
    </row>
    <row r="5228" spans="1:14">
      <c r="A5228" s="225" t="s">
        <v>668</v>
      </c>
      <c r="B5228" s="123" t="s">
        <v>674</v>
      </c>
      <c r="C5228" s="230">
        <v>45967.272222222222</v>
      </c>
      <c r="D5228" s="230">
        <v>45967.272222222222</v>
      </c>
      <c r="E5228" s="230">
        <v>45967.302083333336</v>
      </c>
      <c r="F5228" s="300">
        <f t="shared" si="107"/>
        <v>2.9861111113859806E-2</v>
      </c>
      <c r="G5228" s="1" t="s">
        <v>613</v>
      </c>
      <c r="I5228" s="1" t="s">
        <v>614</v>
      </c>
      <c r="J5228" s="1" t="s">
        <v>615</v>
      </c>
      <c r="K5228" s="1" t="s">
        <v>1686</v>
      </c>
      <c r="L5228" s="1" t="s">
        <v>655</v>
      </c>
      <c r="M5228" s="28" t="s">
        <v>656</v>
      </c>
      <c r="N5228" s="28" t="s">
        <v>1598</v>
      </c>
    </row>
    <row r="5229" spans="1:14">
      <c r="A5229" s="225" t="s">
        <v>668</v>
      </c>
      <c r="B5229" s="123" t="s">
        <v>675</v>
      </c>
      <c r="C5229" s="230">
        <v>45967.272222222222</v>
      </c>
      <c r="D5229" s="230">
        <v>45967.272222222222</v>
      </c>
      <c r="E5229" s="230">
        <v>45967.302083333336</v>
      </c>
      <c r="F5229" s="300">
        <f t="shared" si="107"/>
        <v>2.9861111113859806E-2</v>
      </c>
      <c r="G5229" s="1" t="s">
        <v>613</v>
      </c>
      <c r="I5229" s="1" t="s">
        <v>614</v>
      </c>
      <c r="J5229" s="1" t="s">
        <v>615</v>
      </c>
      <c r="K5229" s="1" t="s">
        <v>1686</v>
      </c>
      <c r="L5229" s="1" t="s">
        <v>655</v>
      </c>
      <c r="M5229" s="28" t="s">
        <v>656</v>
      </c>
      <c r="N5229" s="28" t="s">
        <v>1598</v>
      </c>
    </row>
    <row r="5230" spans="1:14">
      <c r="A5230" s="225" t="s">
        <v>668</v>
      </c>
      <c r="B5230" s="123" t="s">
        <v>676</v>
      </c>
      <c r="C5230" s="230">
        <v>45967.272222222222</v>
      </c>
      <c r="D5230" s="230">
        <v>45967.272222222222</v>
      </c>
      <c r="E5230" s="230">
        <v>45967.302083333336</v>
      </c>
      <c r="F5230" s="300">
        <f t="shared" si="107"/>
        <v>2.9861111113859806E-2</v>
      </c>
      <c r="G5230" s="1" t="s">
        <v>613</v>
      </c>
      <c r="I5230" s="1" t="s">
        <v>614</v>
      </c>
      <c r="J5230" s="1" t="s">
        <v>615</v>
      </c>
      <c r="K5230" s="1" t="s">
        <v>1686</v>
      </c>
      <c r="L5230" s="1" t="s">
        <v>655</v>
      </c>
      <c r="M5230" s="28" t="s">
        <v>656</v>
      </c>
      <c r="N5230" s="28" t="s">
        <v>1598</v>
      </c>
    </row>
    <row r="5231" spans="1:14">
      <c r="A5231" s="225" t="s">
        <v>668</v>
      </c>
      <c r="B5231" s="123" t="s">
        <v>677</v>
      </c>
      <c r="C5231" s="230">
        <v>45967.272222222222</v>
      </c>
      <c r="D5231" s="230">
        <v>45967.272222222222</v>
      </c>
      <c r="E5231" s="230">
        <v>45967.302083333336</v>
      </c>
      <c r="F5231" s="300">
        <f t="shared" si="107"/>
        <v>2.9861111113859806E-2</v>
      </c>
      <c r="G5231" s="1" t="s">
        <v>613</v>
      </c>
      <c r="I5231" s="1" t="s">
        <v>614</v>
      </c>
      <c r="J5231" s="1" t="s">
        <v>615</v>
      </c>
      <c r="K5231" s="1" t="s">
        <v>1686</v>
      </c>
      <c r="L5231" s="1" t="s">
        <v>655</v>
      </c>
      <c r="M5231" s="28" t="s">
        <v>656</v>
      </c>
      <c r="N5231" s="28" t="s">
        <v>1598</v>
      </c>
    </row>
    <row r="5232" spans="1:14">
      <c r="A5232" s="225" t="s">
        <v>668</v>
      </c>
      <c r="B5232" s="123" t="s">
        <v>678</v>
      </c>
      <c r="C5232" s="230">
        <v>45967.272222222222</v>
      </c>
      <c r="D5232" s="230">
        <v>45967.272222222222</v>
      </c>
      <c r="E5232" s="230">
        <v>45967.302083333336</v>
      </c>
      <c r="F5232" s="300">
        <f t="shared" si="107"/>
        <v>2.9861111113859806E-2</v>
      </c>
      <c r="G5232" s="1" t="s">
        <v>613</v>
      </c>
      <c r="I5232" s="1" t="s">
        <v>614</v>
      </c>
      <c r="J5232" s="1" t="s">
        <v>615</v>
      </c>
      <c r="K5232" s="1" t="s">
        <v>1686</v>
      </c>
      <c r="L5232" s="1" t="s">
        <v>655</v>
      </c>
      <c r="M5232" s="28" t="s">
        <v>656</v>
      </c>
      <c r="N5232" s="28" t="s">
        <v>1598</v>
      </c>
    </row>
    <row r="5233" spans="1:14">
      <c r="A5233" s="225" t="s">
        <v>668</v>
      </c>
      <c r="B5233" s="123" t="s">
        <v>679</v>
      </c>
      <c r="C5233" s="230">
        <v>45967.272222222222</v>
      </c>
      <c r="D5233" s="230">
        <v>45967.272222222222</v>
      </c>
      <c r="E5233" s="230">
        <v>45967.302083333336</v>
      </c>
      <c r="F5233" s="300">
        <f t="shared" si="107"/>
        <v>2.9861111113859806E-2</v>
      </c>
      <c r="G5233" s="1" t="s">
        <v>613</v>
      </c>
      <c r="I5233" s="1" t="s">
        <v>614</v>
      </c>
      <c r="J5233" s="1" t="s">
        <v>615</v>
      </c>
      <c r="K5233" s="1" t="s">
        <v>1686</v>
      </c>
      <c r="L5233" s="1" t="s">
        <v>655</v>
      </c>
      <c r="M5233" s="28" t="s">
        <v>656</v>
      </c>
      <c r="N5233" s="28" t="s">
        <v>1598</v>
      </c>
    </row>
    <row r="5234" spans="1:14">
      <c r="A5234" s="225" t="s">
        <v>668</v>
      </c>
      <c r="B5234" s="123" t="s">
        <v>680</v>
      </c>
      <c r="C5234" s="230">
        <v>45967.272222222222</v>
      </c>
      <c r="D5234" s="230">
        <v>45967.272222222222</v>
      </c>
      <c r="E5234" s="230">
        <v>45967.302083333336</v>
      </c>
      <c r="F5234" s="300">
        <f t="shared" si="107"/>
        <v>2.9861111113859806E-2</v>
      </c>
      <c r="G5234" s="1" t="s">
        <v>613</v>
      </c>
      <c r="I5234" s="1" t="s">
        <v>614</v>
      </c>
      <c r="J5234" s="1" t="s">
        <v>615</v>
      </c>
      <c r="K5234" s="1" t="s">
        <v>1686</v>
      </c>
      <c r="L5234" s="1" t="s">
        <v>655</v>
      </c>
      <c r="M5234" s="28" t="s">
        <v>656</v>
      </c>
      <c r="N5234" s="28" t="s">
        <v>1598</v>
      </c>
    </row>
    <row r="5235" spans="1:14">
      <c r="A5235" s="225" t="s">
        <v>668</v>
      </c>
      <c r="B5235" s="123" t="s">
        <v>681</v>
      </c>
      <c r="C5235" s="230">
        <v>45967.272222222222</v>
      </c>
      <c r="D5235" s="230">
        <v>45967.272222222222</v>
      </c>
      <c r="E5235" s="230">
        <v>45967.302083333336</v>
      </c>
      <c r="F5235" s="300">
        <f t="shared" si="107"/>
        <v>2.9861111113859806E-2</v>
      </c>
      <c r="G5235" s="1" t="s">
        <v>613</v>
      </c>
      <c r="I5235" s="1" t="s">
        <v>614</v>
      </c>
      <c r="J5235" s="1" t="s">
        <v>615</v>
      </c>
      <c r="K5235" s="1" t="s">
        <v>1686</v>
      </c>
      <c r="L5235" s="1" t="s">
        <v>655</v>
      </c>
      <c r="M5235" s="28" t="s">
        <v>656</v>
      </c>
      <c r="N5235" s="28" t="s">
        <v>1598</v>
      </c>
    </row>
    <row r="5236" spans="1:14">
      <c r="A5236" s="225" t="s">
        <v>668</v>
      </c>
      <c r="B5236" s="123" t="s">
        <v>682</v>
      </c>
      <c r="C5236" s="230">
        <v>45967.272222222222</v>
      </c>
      <c r="D5236" s="230">
        <v>45967.272222222222</v>
      </c>
      <c r="E5236" s="230">
        <v>45967.302083333336</v>
      </c>
      <c r="F5236" s="300">
        <f t="shared" si="107"/>
        <v>2.9861111113859806E-2</v>
      </c>
      <c r="G5236" s="1" t="s">
        <v>613</v>
      </c>
      <c r="I5236" s="1" t="s">
        <v>614</v>
      </c>
      <c r="J5236" s="1" t="s">
        <v>615</v>
      </c>
      <c r="K5236" s="1" t="s">
        <v>1686</v>
      </c>
      <c r="L5236" s="1" t="s">
        <v>655</v>
      </c>
      <c r="M5236" s="28" t="s">
        <v>656</v>
      </c>
      <c r="N5236" s="28" t="s">
        <v>1598</v>
      </c>
    </row>
    <row r="5237" spans="1:14">
      <c r="A5237" s="225" t="s">
        <v>668</v>
      </c>
      <c r="B5237" s="123" t="s">
        <v>683</v>
      </c>
      <c r="C5237" s="230">
        <v>45967.272222222222</v>
      </c>
      <c r="D5237" s="230">
        <v>45967.272222222222</v>
      </c>
      <c r="E5237" s="230">
        <v>45967.302083333336</v>
      </c>
      <c r="F5237" s="300">
        <f t="shared" si="107"/>
        <v>2.9861111113859806E-2</v>
      </c>
      <c r="G5237" s="1" t="s">
        <v>613</v>
      </c>
      <c r="I5237" s="1" t="s">
        <v>614</v>
      </c>
      <c r="J5237" s="1" t="s">
        <v>615</v>
      </c>
      <c r="K5237" s="1" t="s">
        <v>1686</v>
      </c>
      <c r="L5237" s="1" t="s">
        <v>655</v>
      </c>
      <c r="M5237" s="28" t="s">
        <v>656</v>
      </c>
      <c r="N5237" s="28" t="s">
        <v>1598</v>
      </c>
    </row>
    <row r="5238" spans="1:14">
      <c r="A5238" s="225" t="s">
        <v>668</v>
      </c>
      <c r="B5238" s="123" t="s">
        <v>684</v>
      </c>
      <c r="C5238" s="230">
        <v>45967.272222222222</v>
      </c>
      <c r="D5238" s="230">
        <v>45967.272222222222</v>
      </c>
      <c r="E5238" s="230">
        <v>45967.302083333336</v>
      </c>
      <c r="F5238" s="300">
        <f t="shared" si="107"/>
        <v>2.9861111113859806E-2</v>
      </c>
      <c r="G5238" s="1" t="s">
        <v>613</v>
      </c>
      <c r="I5238" s="1" t="s">
        <v>614</v>
      </c>
      <c r="J5238" s="1" t="s">
        <v>615</v>
      </c>
      <c r="K5238" s="1" t="s">
        <v>1686</v>
      </c>
      <c r="L5238" s="1" t="s">
        <v>655</v>
      </c>
      <c r="M5238" s="28" t="s">
        <v>656</v>
      </c>
      <c r="N5238" s="28" t="s">
        <v>1598</v>
      </c>
    </row>
    <row r="5239" spans="1:14">
      <c r="A5239" s="225" t="s">
        <v>668</v>
      </c>
      <c r="B5239" s="123" t="s">
        <v>685</v>
      </c>
      <c r="C5239" s="230">
        <v>45967.272222222222</v>
      </c>
      <c r="D5239" s="230">
        <v>45967.272222222222</v>
      </c>
      <c r="E5239" s="230">
        <v>45967.302083333336</v>
      </c>
      <c r="F5239" s="300">
        <f t="shared" ref="F5239:F5302" si="108">E5239-D5239</f>
        <v>2.9861111113859806E-2</v>
      </c>
      <c r="G5239" s="1" t="s">
        <v>613</v>
      </c>
      <c r="I5239" s="1" t="s">
        <v>614</v>
      </c>
      <c r="J5239" s="1" t="s">
        <v>615</v>
      </c>
      <c r="K5239" s="1" t="s">
        <v>1686</v>
      </c>
      <c r="L5239" s="1" t="s">
        <v>655</v>
      </c>
      <c r="M5239" s="28" t="s">
        <v>656</v>
      </c>
      <c r="N5239" s="28" t="s">
        <v>1598</v>
      </c>
    </row>
    <row r="5240" spans="1:14">
      <c r="A5240" s="225" t="s">
        <v>668</v>
      </c>
      <c r="B5240" s="123" t="s">
        <v>686</v>
      </c>
      <c r="C5240" s="230">
        <v>45967.272222222222</v>
      </c>
      <c r="D5240" s="230">
        <v>45967.272222222222</v>
      </c>
      <c r="E5240" s="230">
        <v>45967.302083333336</v>
      </c>
      <c r="F5240" s="300">
        <f t="shared" si="108"/>
        <v>2.9861111113859806E-2</v>
      </c>
      <c r="G5240" s="1" t="s">
        <v>613</v>
      </c>
      <c r="I5240" s="1" t="s">
        <v>614</v>
      </c>
      <c r="J5240" s="1" t="s">
        <v>615</v>
      </c>
      <c r="K5240" s="1" t="s">
        <v>1686</v>
      </c>
      <c r="L5240" s="1" t="s">
        <v>655</v>
      </c>
      <c r="M5240" s="28" t="s">
        <v>656</v>
      </c>
      <c r="N5240" s="28" t="s">
        <v>1598</v>
      </c>
    </row>
    <row r="5241" spans="1:14">
      <c r="A5241" s="225" t="s">
        <v>668</v>
      </c>
      <c r="B5241" s="123" t="s">
        <v>687</v>
      </c>
      <c r="C5241" s="230">
        <v>45967.272222222222</v>
      </c>
      <c r="D5241" s="230">
        <v>45967.272222222222</v>
      </c>
      <c r="E5241" s="230">
        <v>45967.302083333336</v>
      </c>
      <c r="F5241" s="300">
        <f t="shared" si="108"/>
        <v>2.9861111113859806E-2</v>
      </c>
      <c r="G5241" s="1" t="s">
        <v>613</v>
      </c>
      <c r="I5241" s="1" t="s">
        <v>614</v>
      </c>
      <c r="J5241" s="1" t="s">
        <v>615</v>
      </c>
      <c r="K5241" s="1" t="s">
        <v>1686</v>
      </c>
      <c r="L5241" s="1" t="s">
        <v>655</v>
      </c>
      <c r="M5241" s="28" t="s">
        <v>656</v>
      </c>
      <c r="N5241" s="28" t="s">
        <v>1598</v>
      </c>
    </row>
    <row r="5242" spans="1:14">
      <c r="A5242" s="225" t="s">
        <v>668</v>
      </c>
      <c r="B5242" s="123" t="s">
        <v>688</v>
      </c>
      <c r="C5242" s="230">
        <v>45967.272222222222</v>
      </c>
      <c r="D5242" s="230">
        <v>45967.272222222222</v>
      </c>
      <c r="E5242" s="230">
        <v>45967.302083333336</v>
      </c>
      <c r="F5242" s="300">
        <f t="shared" si="108"/>
        <v>2.9861111113859806E-2</v>
      </c>
      <c r="G5242" s="1" t="s">
        <v>613</v>
      </c>
      <c r="I5242" s="1" t="s">
        <v>614</v>
      </c>
      <c r="J5242" s="1" t="s">
        <v>615</v>
      </c>
      <c r="K5242" s="1" t="s">
        <v>1686</v>
      </c>
      <c r="L5242" s="1" t="s">
        <v>655</v>
      </c>
      <c r="M5242" s="28" t="s">
        <v>656</v>
      </c>
      <c r="N5242" s="28" t="s">
        <v>1598</v>
      </c>
    </row>
    <row r="5243" spans="1:14">
      <c r="A5243" s="225" t="s">
        <v>668</v>
      </c>
      <c r="B5243" s="123" t="s">
        <v>689</v>
      </c>
      <c r="C5243" s="230">
        <v>45967.272222222222</v>
      </c>
      <c r="D5243" s="230">
        <v>45967.272222222222</v>
      </c>
      <c r="E5243" s="230">
        <v>45967.302083333336</v>
      </c>
      <c r="F5243" s="300">
        <f t="shared" si="108"/>
        <v>2.9861111113859806E-2</v>
      </c>
      <c r="G5243" s="1" t="s">
        <v>613</v>
      </c>
      <c r="I5243" s="1" t="s">
        <v>614</v>
      </c>
      <c r="J5243" s="1" t="s">
        <v>615</v>
      </c>
      <c r="K5243" s="1" t="s">
        <v>1686</v>
      </c>
      <c r="L5243" s="1" t="s">
        <v>655</v>
      </c>
      <c r="M5243" s="28" t="s">
        <v>656</v>
      </c>
      <c r="N5243" s="28" t="s">
        <v>1598</v>
      </c>
    </row>
    <row r="5244" spans="1:14">
      <c r="A5244" s="225" t="s">
        <v>668</v>
      </c>
      <c r="B5244" s="123" t="s">
        <v>690</v>
      </c>
      <c r="C5244" s="230">
        <v>45967.272222222222</v>
      </c>
      <c r="D5244" s="230">
        <v>45967.272222222222</v>
      </c>
      <c r="E5244" s="230">
        <v>45967.302083333336</v>
      </c>
      <c r="F5244" s="300">
        <f t="shared" si="108"/>
        <v>2.9861111113859806E-2</v>
      </c>
      <c r="G5244" s="1" t="s">
        <v>613</v>
      </c>
      <c r="I5244" s="1" t="s">
        <v>614</v>
      </c>
      <c r="J5244" s="1" t="s">
        <v>615</v>
      </c>
      <c r="K5244" s="1" t="s">
        <v>1686</v>
      </c>
      <c r="L5244" s="1" t="s">
        <v>655</v>
      </c>
      <c r="M5244" s="28" t="s">
        <v>656</v>
      </c>
      <c r="N5244" s="28" t="s">
        <v>1598</v>
      </c>
    </row>
    <row r="5245" spans="1:14">
      <c r="A5245" s="225" t="s">
        <v>668</v>
      </c>
      <c r="B5245" s="123" t="s">
        <v>691</v>
      </c>
      <c r="C5245" s="230">
        <v>45967.272222222222</v>
      </c>
      <c r="D5245" s="230">
        <v>45967.272222222222</v>
      </c>
      <c r="E5245" s="230">
        <v>45967.302083333336</v>
      </c>
      <c r="F5245" s="300">
        <f t="shared" si="108"/>
        <v>2.9861111113859806E-2</v>
      </c>
      <c r="G5245" s="1" t="s">
        <v>613</v>
      </c>
      <c r="I5245" s="1" t="s">
        <v>614</v>
      </c>
      <c r="J5245" s="1" t="s">
        <v>615</v>
      </c>
      <c r="K5245" s="1" t="s">
        <v>1686</v>
      </c>
      <c r="L5245" s="1" t="s">
        <v>655</v>
      </c>
      <c r="M5245" s="28" t="s">
        <v>656</v>
      </c>
      <c r="N5245" s="28" t="s">
        <v>1598</v>
      </c>
    </row>
    <row r="5246" spans="1:14">
      <c r="A5246" s="225" t="s">
        <v>668</v>
      </c>
      <c r="B5246" s="123" t="s">
        <v>692</v>
      </c>
      <c r="C5246" s="230">
        <v>45967.272222222222</v>
      </c>
      <c r="D5246" s="230">
        <v>45967.272222222222</v>
      </c>
      <c r="E5246" s="230">
        <v>45967.302083333336</v>
      </c>
      <c r="F5246" s="300">
        <f t="shared" si="108"/>
        <v>2.9861111113859806E-2</v>
      </c>
      <c r="G5246" s="1" t="s">
        <v>613</v>
      </c>
      <c r="I5246" s="1" t="s">
        <v>614</v>
      </c>
      <c r="J5246" s="1" t="s">
        <v>615</v>
      </c>
      <c r="K5246" s="1" t="s">
        <v>1686</v>
      </c>
      <c r="L5246" s="1" t="s">
        <v>655</v>
      </c>
      <c r="M5246" s="28" t="s">
        <v>656</v>
      </c>
      <c r="N5246" s="28" t="s">
        <v>1598</v>
      </c>
    </row>
    <row r="5247" spans="1:14">
      <c r="A5247" s="225" t="s">
        <v>668</v>
      </c>
      <c r="B5247" s="123" t="s">
        <v>693</v>
      </c>
      <c r="C5247" s="230">
        <v>45967.272222222222</v>
      </c>
      <c r="D5247" s="230">
        <v>45967.272222222222</v>
      </c>
      <c r="E5247" s="230">
        <v>45967.302083333336</v>
      </c>
      <c r="F5247" s="300">
        <f t="shared" si="108"/>
        <v>2.9861111113859806E-2</v>
      </c>
      <c r="G5247" s="1" t="s">
        <v>613</v>
      </c>
      <c r="I5247" s="1" t="s">
        <v>614</v>
      </c>
      <c r="J5247" s="1" t="s">
        <v>615</v>
      </c>
      <c r="K5247" s="1" t="s">
        <v>1686</v>
      </c>
      <c r="L5247" s="1" t="s">
        <v>655</v>
      </c>
      <c r="M5247" s="28" t="s">
        <v>656</v>
      </c>
      <c r="N5247" s="28" t="s">
        <v>1598</v>
      </c>
    </row>
    <row r="5248" spans="1:14">
      <c r="A5248" s="225" t="s">
        <v>668</v>
      </c>
      <c r="B5248" s="123" t="s">
        <v>694</v>
      </c>
      <c r="C5248" s="230">
        <v>45967.272222222222</v>
      </c>
      <c r="D5248" s="230">
        <v>45967.272222222222</v>
      </c>
      <c r="E5248" s="230">
        <v>45967.302083333336</v>
      </c>
      <c r="F5248" s="300">
        <f t="shared" si="108"/>
        <v>2.9861111113859806E-2</v>
      </c>
      <c r="G5248" s="1" t="s">
        <v>613</v>
      </c>
      <c r="I5248" s="1" t="s">
        <v>614</v>
      </c>
      <c r="J5248" s="1" t="s">
        <v>615</v>
      </c>
      <c r="K5248" s="1" t="s">
        <v>1686</v>
      </c>
      <c r="L5248" s="1" t="s">
        <v>655</v>
      </c>
      <c r="M5248" s="28" t="s">
        <v>656</v>
      </c>
      <c r="N5248" s="28" t="s">
        <v>1598</v>
      </c>
    </row>
    <row r="5249" spans="1:14">
      <c r="A5249" s="225" t="s">
        <v>668</v>
      </c>
      <c r="B5249" s="123" t="s">
        <v>695</v>
      </c>
      <c r="C5249" s="230">
        <v>45967.272222222222</v>
      </c>
      <c r="D5249" s="230">
        <v>45967.272222222222</v>
      </c>
      <c r="E5249" s="230">
        <v>45967.302083333336</v>
      </c>
      <c r="F5249" s="300">
        <f t="shared" si="108"/>
        <v>2.9861111113859806E-2</v>
      </c>
      <c r="G5249" s="1" t="s">
        <v>613</v>
      </c>
      <c r="I5249" s="1" t="s">
        <v>614</v>
      </c>
      <c r="J5249" s="1" t="s">
        <v>615</v>
      </c>
      <c r="K5249" s="1" t="s">
        <v>1686</v>
      </c>
      <c r="L5249" s="1" t="s">
        <v>655</v>
      </c>
      <c r="M5249" s="28" t="s">
        <v>656</v>
      </c>
      <c r="N5249" s="28" t="s">
        <v>1598</v>
      </c>
    </row>
    <row r="5250" spans="1:14">
      <c r="A5250" s="225" t="s">
        <v>668</v>
      </c>
      <c r="B5250" s="123" t="s">
        <v>696</v>
      </c>
      <c r="C5250" s="230">
        <v>45967.272222222222</v>
      </c>
      <c r="D5250" s="230">
        <v>45967.272222222222</v>
      </c>
      <c r="E5250" s="230">
        <v>45967.302083333336</v>
      </c>
      <c r="F5250" s="300">
        <f t="shared" si="108"/>
        <v>2.9861111113859806E-2</v>
      </c>
      <c r="G5250" s="1" t="s">
        <v>613</v>
      </c>
      <c r="I5250" s="1" t="s">
        <v>614</v>
      </c>
      <c r="J5250" s="1" t="s">
        <v>615</v>
      </c>
      <c r="K5250" s="1" t="s">
        <v>1686</v>
      </c>
      <c r="L5250" s="1" t="s">
        <v>655</v>
      </c>
      <c r="M5250" s="28" t="s">
        <v>656</v>
      </c>
      <c r="N5250" s="28" t="s">
        <v>1598</v>
      </c>
    </row>
    <row r="5251" spans="1:14">
      <c r="A5251" s="225" t="s">
        <v>668</v>
      </c>
      <c r="B5251" s="123" t="s">
        <v>697</v>
      </c>
      <c r="C5251" s="230">
        <v>45967.272222222222</v>
      </c>
      <c r="D5251" s="230">
        <v>45967.272222222222</v>
      </c>
      <c r="E5251" s="230">
        <v>45967.302083333336</v>
      </c>
      <c r="F5251" s="300">
        <f t="shared" si="108"/>
        <v>2.9861111113859806E-2</v>
      </c>
      <c r="G5251" s="1" t="s">
        <v>613</v>
      </c>
      <c r="I5251" s="1" t="s">
        <v>614</v>
      </c>
      <c r="J5251" s="1" t="s">
        <v>615</v>
      </c>
      <c r="K5251" s="1" t="s">
        <v>1686</v>
      </c>
      <c r="L5251" s="1" t="s">
        <v>655</v>
      </c>
      <c r="M5251" s="28" t="s">
        <v>656</v>
      </c>
      <c r="N5251" s="28" t="s">
        <v>1598</v>
      </c>
    </row>
    <row r="5252" spans="1:14">
      <c r="A5252" s="1" t="s">
        <v>664</v>
      </c>
      <c r="B5252" s="1" t="s">
        <v>621</v>
      </c>
      <c r="C5252" s="230">
        <v>45967.336805555555</v>
      </c>
      <c r="D5252" s="230">
        <v>45967.336805555555</v>
      </c>
      <c r="E5252" s="230">
        <v>45967.45208333333</v>
      </c>
      <c r="F5252" s="300">
        <f t="shared" si="108"/>
        <v>0.11527777777519077</v>
      </c>
      <c r="G5252" s="1" t="s">
        <v>708</v>
      </c>
      <c r="I5252" s="1" t="s">
        <v>598</v>
      </c>
      <c r="J5252" s="1" t="s">
        <v>598</v>
      </c>
      <c r="K5252" s="123" t="s">
        <v>1687</v>
      </c>
      <c r="L5252" s="1" t="s">
        <v>627</v>
      </c>
      <c r="M5252" s="28" t="s">
        <v>710</v>
      </c>
      <c r="N5252" s="28" t="s">
        <v>1688</v>
      </c>
    </row>
    <row r="5253" spans="1:14">
      <c r="A5253" s="1" t="s">
        <v>664</v>
      </c>
      <c r="B5253" s="1" t="s">
        <v>620</v>
      </c>
      <c r="C5253" s="230">
        <v>45967.336805555555</v>
      </c>
      <c r="D5253" s="230">
        <v>45967.336805555555</v>
      </c>
      <c r="E5253" s="230">
        <v>45967.45208333333</v>
      </c>
      <c r="F5253" s="300">
        <f t="shared" si="108"/>
        <v>0.11527777777519077</v>
      </c>
      <c r="G5253" s="1" t="s">
        <v>708</v>
      </c>
      <c r="I5253" s="1" t="s">
        <v>598</v>
      </c>
      <c r="J5253" s="1" t="s">
        <v>598</v>
      </c>
      <c r="K5253" s="123" t="s">
        <v>1687</v>
      </c>
      <c r="L5253" s="1" t="s">
        <v>627</v>
      </c>
      <c r="M5253" s="28" t="s">
        <v>710</v>
      </c>
      <c r="N5253" s="28" t="s">
        <v>1688</v>
      </c>
    </row>
    <row r="5254" spans="1:14">
      <c r="A5254" s="1" t="s">
        <v>664</v>
      </c>
      <c r="B5254" s="1" t="s">
        <v>666</v>
      </c>
      <c r="C5254" s="230">
        <v>45967.336805555555</v>
      </c>
      <c r="D5254" s="230">
        <v>45967.336805555555</v>
      </c>
      <c r="E5254" s="230">
        <v>45967.45208333333</v>
      </c>
      <c r="F5254" s="300">
        <f t="shared" si="108"/>
        <v>0.11527777777519077</v>
      </c>
      <c r="G5254" s="1" t="s">
        <v>708</v>
      </c>
      <c r="I5254" s="1" t="s">
        <v>598</v>
      </c>
      <c r="J5254" s="1" t="s">
        <v>598</v>
      </c>
      <c r="K5254" s="123" t="s">
        <v>1687</v>
      </c>
      <c r="L5254" s="1" t="s">
        <v>627</v>
      </c>
      <c r="M5254" s="28" t="s">
        <v>710</v>
      </c>
      <c r="N5254" s="28" t="s">
        <v>1688</v>
      </c>
    </row>
    <row r="5255" spans="1:14">
      <c r="A5255" s="1" t="s">
        <v>664</v>
      </c>
      <c r="B5255" s="1" t="s">
        <v>667</v>
      </c>
      <c r="C5255" s="230">
        <v>45967.336805555555</v>
      </c>
      <c r="D5255" s="230">
        <v>45967.336805555555</v>
      </c>
      <c r="E5255" s="230">
        <v>45967.45208333333</v>
      </c>
      <c r="F5255" s="300">
        <f t="shared" si="108"/>
        <v>0.11527777777519077</v>
      </c>
      <c r="G5255" s="1" t="s">
        <v>708</v>
      </c>
      <c r="I5255" s="1" t="s">
        <v>598</v>
      </c>
      <c r="J5255" s="1" t="s">
        <v>598</v>
      </c>
      <c r="K5255" s="123" t="s">
        <v>1687</v>
      </c>
      <c r="L5255" s="1" t="s">
        <v>627</v>
      </c>
      <c r="M5255" s="28" t="s">
        <v>710</v>
      </c>
      <c r="N5255" s="28" t="s">
        <v>1688</v>
      </c>
    </row>
    <row r="5256" spans="1:14">
      <c r="A5256" s="1" t="s">
        <v>664</v>
      </c>
      <c r="B5256" s="1" t="s">
        <v>636</v>
      </c>
      <c r="C5256" s="230">
        <v>45967.336805555555</v>
      </c>
      <c r="D5256" s="230">
        <v>45967.336805555555</v>
      </c>
      <c r="E5256" s="230">
        <v>45967.45208333333</v>
      </c>
      <c r="F5256" s="300">
        <f t="shared" si="108"/>
        <v>0.11527777777519077</v>
      </c>
      <c r="G5256" s="1" t="s">
        <v>708</v>
      </c>
      <c r="I5256" s="1" t="s">
        <v>598</v>
      </c>
      <c r="J5256" s="1" t="s">
        <v>598</v>
      </c>
      <c r="K5256" s="123" t="s">
        <v>1687</v>
      </c>
      <c r="L5256" s="1" t="s">
        <v>627</v>
      </c>
      <c r="M5256" s="28" t="s">
        <v>710</v>
      </c>
      <c r="N5256" s="28" t="s">
        <v>1688</v>
      </c>
    </row>
    <row r="5257" spans="1:14">
      <c r="A5257" s="225" t="s">
        <v>668</v>
      </c>
      <c r="B5257" s="123" t="s">
        <v>669</v>
      </c>
      <c r="C5257" s="230">
        <v>45967.618055555555</v>
      </c>
      <c r="D5257" s="230">
        <v>45967.618055555555</v>
      </c>
      <c r="E5257" s="230">
        <v>45967.65625</v>
      </c>
      <c r="F5257" s="300">
        <f t="shared" si="108"/>
        <v>3.8194444445252884E-2</v>
      </c>
      <c r="G5257" s="1" t="s">
        <v>613</v>
      </c>
      <c r="I5257" s="1" t="s">
        <v>614</v>
      </c>
      <c r="J5257" s="1" t="s">
        <v>615</v>
      </c>
      <c r="K5257" s="1" t="s">
        <v>1662</v>
      </c>
      <c r="L5257" s="1" t="s">
        <v>655</v>
      </c>
      <c r="M5257" s="28" t="s">
        <v>656</v>
      </c>
      <c r="N5257" s="28" t="s">
        <v>1598</v>
      </c>
    </row>
    <row r="5258" spans="1:14">
      <c r="A5258" s="225" t="s">
        <v>668</v>
      </c>
      <c r="B5258" s="123" t="s">
        <v>670</v>
      </c>
      <c r="C5258" s="230">
        <v>45967.618055555555</v>
      </c>
      <c r="D5258" s="230">
        <v>45967.618055555555</v>
      </c>
      <c r="E5258" s="230">
        <v>45967.65625</v>
      </c>
      <c r="F5258" s="300">
        <f t="shared" si="108"/>
        <v>3.8194444445252884E-2</v>
      </c>
      <c r="G5258" s="1" t="s">
        <v>613</v>
      </c>
      <c r="I5258" s="1" t="s">
        <v>614</v>
      </c>
      <c r="J5258" s="1" t="s">
        <v>615</v>
      </c>
      <c r="K5258" s="1" t="s">
        <v>1662</v>
      </c>
      <c r="L5258" s="1" t="s">
        <v>655</v>
      </c>
      <c r="M5258" s="28" t="s">
        <v>656</v>
      </c>
      <c r="N5258" s="28" t="s">
        <v>1598</v>
      </c>
    </row>
    <row r="5259" spans="1:14">
      <c r="A5259" s="225" t="s">
        <v>668</v>
      </c>
      <c r="B5259" s="123" t="s">
        <v>671</v>
      </c>
      <c r="C5259" s="230">
        <v>45967.618055555555</v>
      </c>
      <c r="D5259" s="230">
        <v>45967.618055555555</v>
      </c>
      <c r="E5259" s="230">
        <v>45967.65625</v>
      </c>
      <c r="F5259" s="300">
        <f t="shared" si="108"/>
        <v>3.8194444445252884E-2</v>
      </c>
      <c r="G5259" s="1" t="s">
        <v>613</v>
      </c>
      <c r="I5259" s="1" t="s">
        <v>614</v>
      </c>
      <c r="J5259" s="1" t="s">
        <v>615</v>
      </c>
      <c r="K5259" s="1" t="s">
        <v>1662</v>
      </c>
      <c r="L5259" s="1" t="s">
        <v>655</v>
      </c>
      <c r="M5259" s="28" t="s">
        <v>656</v>
      </c>
      <c r="N5259" s="28" t="s">
        <v>1598</v>
      </c>
    </row>
    <row r="5260" spans="1:14">
      <c r="A5260" s="225" t="s">
        <v>668</v>
      </c>
      <c r="B5260" s="123" t="s">
        <v>672</v>
      </c>
      <c r="C5260" s="230">
        <v>45967.618055555555</v>
      </c>
      <c r="D5260" s="230">
        <v>45967.618055555555</v>
      </c>
      <c r="E5260" s="230">
        <v>45967.65625</v>
      </c>
      <c r="F5260" s="300">
        <f t="shared" si="108"/>
        <v>3.8194444445252884E-2</v>
      </c>
      <c r="G5260" s="1" t="s">
        <v>613</v>
      </c>
      <c r="I5260" s="1" t="s">
        <v>614</v>
      </c>
      <c r="J5260" s="1" t="s">
        <v>615</v>
      </c>
      <c r="K5260" s="1" t="s">
        <v>1662</v>
      </c>
      <c r="L5260" s="1" t="s">
        <v>655</v>
      </c>
      <c r="M5260" s="28" t="s">
        <v>656</v>
      </c>
      <c r="N5260" s="28" t="s">
        <v>1598</v>
      </c>
    </row>
    <row r="5261" spans="1:14">
      <c r="A5261" s="225" t="s">
        <v>668</v>
      </c>
      <c r="B5261" s="123" t="s">
        <v>673</v>
      </c>
      <c r="C5261" s="230">
        <v>45967.618055555555</v>
      </c>
      <c r="D5261" s="230">
        <v>45967.618055555555</v>
      </c>
      <c r="E5261" s="230">
        <v>45967.65625</v>
      </c>
      <c r="F5261" s="300">
        <f t="shared" si="108"/>
        <v>3.8194444445252884E-2</v>
      </c>
      <c r="G5261" s="1" t="s">
        <v>613</v>
      </c>
      <c r="I5261" s="1" t="s">
        <v>614</v>
      </c>
      <c r="J5261" s="1" t="s">
        <v>615</v>
      </c>
      <c r="K5261" s="1" t="s">
        <v>1662</v>
      </c>
      <c r="L5261" s="1" t="s">
        <v>655</v>
      </c>
      <c r="M5261" s="28" t="s">
        <v>656</v>
      </c>
      <c r="N5261" s="28" t="s">
        <v>1598</v>
      </c>
    </row>
    <row r="5262" spans="1:14">
      <c r="A5262" s="225" t="s">
        <v>668</v>
      </c>
      <c r="B5262" s="123" t="s">
        <v>674</v>
      </c>
      <c r="C5262" s="230">
        <v>45967.618055555555</v>
      </c>
      <c r="D5262" s="230">
        <v>45967.618055555555</v>
      </c>
      <c r="E5262" s="230">
        <v>45967.65625</v>
      </c>
      <c r="F5262" s="300">
        <f t="shared" si="108"/>
        <v>3.8194444445252884E-2</v>
      </c>
      <c r="G5262" s="1" t="s">
        <v>613</v>
      </c>
      <c r="I5262" s="1" t="s">
        <v>614</v>
      </c>
      <c r="J5262" s="1" t="s">
        <v>615</v>
      </c>
      <c r="K5262" s="1" t="s">
        <v>1662</v>
      </c>
      <c r="L5262" s="1" t="s">
        <v>655</v>
      </c>
      <c r="M5262" s="28" t="s">
        <v>656</v>
      </c>
      <c r="N5262" s="28" t="s">
        <v>1598</v>
      </c>
    </row>
    <row r="5263" spans="1:14">
      <c r="A5263" s="225" t="s">
        <v>668</v>
      </c>
      <c r="B5263" s="123" t="s">
        <v>675</v>
      </c>
      <c r="C5263" s="230">
        <v>45967.618055555555</v>
      </c>
      <c r="D5263" s="230">
        <v>45967.618055555555</v>
      </c>
      <c r="E5263" s="230">
        <v>45967.65625</v>
      </c>
      <c r="F5263" s="300">
        <f t="shared" si="108"/>
        <v>3.8194444445252884E-2</v>
      </c>
      <c r="G5263" s="1" t="s">
        <v>613</v>
      </c>
      <c r="I5263" s="1" t="s">
        <v>614</v>
      </c>
      <c r="J5263" s="1" t="s">
        <v>615</v>
      </c>
      <c r="K5263" s="1" t="s">
        <v>1662</v>
      </c>
      <c r="L5263" s="1" t="s">
        <v>655</v>
      </c>
      <c r="M5263" s="28" t="s">
        <v>656</v>
      </c>
      <c r="N5263" s="28" t="s">
        <v>1598</v>
      </c>
    </row>
    <row r="5264" spans="1:14">
      <c r="A5264" s="225" t="s">
        <v>668</v>
      </c>
      <c r="B5264" s="123" t="s">
        <v>676</v>
      </c>
      <c r="C5264" s="230">
        <v>45967.618055555555</v>
      </c>
      <c r="D5264" s="230">
        <v>45967.618055555555</v>
      </c>
      <c r="E5264" s="230">
        <v>45967.65625</v>
      </c>
      <c r="F5264" s="300">
        <f t="shared" si="108"/>
        <v>3.8194444445252884E-2</v>
      </c>
      <c r="G5264" s="1" t="s">
        <v>613</v>
      </c>
      <c r="I5264" s="1" t="s">
        <v>614</v>
      </c>
      <c r="J5264" s="1" t="s">
        <v>615</v>
      </c>
      <c r="K5264" s="1" t="s">
        <v>1662</v>
      </c>
      <c r="L5264" s="1" t="s">
        <v>655</v>
      </c>
      <c r="M5264" s="28" t="s">
        <v>656</v>
      </c>
      <c r="N5264" s="28" t="s">
        <v>1598</v>
      </c>
    </row>
    <row r="5265" spans="1:14">
      <c r="A5265" s="225" t="s">
        <v>668</v>
      </c>
      <c r="B5265" s="123" t="s">
        <v>677</v>
      </c>
      <c r="C5265" s="230">
        <v>45967.618055555555</v>
      </c>
      <c r="D5265" s="230">
        <v>45967.618055555555</v>
      </c>
      <c r="E5265" s="230">
        <v>45967.65625</v>
      </c>
      <c r="F5265" s="300">
        <f t="shared" si="108"/>
        <v>3.8194444445252884E-2</v>
      </c>
      <c r="G5265" s="1" t="s">
        <v>613</v>
      </c>
      <c r="I5265" s="1" t="s">
        <v>614</v>
      </c>
      <c r="J5265" s="1" t="s">
        <v>615</v>
      </c>
      <c r="K5265" s="1" t="s">
        <v>1662</v>
      </c>
      <c r="L5265" s="1" t="s">
        <v>655</v>
      </c>
      <c r="M5265" s="28" t="s">
        <v>656</v>
      </c>
      <c r="N5265" s="28" t="s">
        <v>1598</v>
      </c>
    </row>
    <row r="5266" spans="1:14">
      <c r="A5266" s="225" t="s">
        <v>668</v>
      </c>
      <c r="B5266" s="123" t="s">
        <v>678</v>
      </c>
      <c r="C5266" s="230">
        <v>45967.618055555555</v>
      </c>
      <c r="D5266" s="230">
        <v>45967.618055555555</v>
      </c>
      <c r="E5266" s="230">
        <v>45967.65625</v>
      </c>
      <c r="F5266" s="300">
        <f t="shared" si="108"/>
        <v>3.8194444445252884E-2</v>
      </c>
      <c r="G5266" s="1" t="s">
        <v>613</v>
      </c>
      <c r="I5266" s="1" t="s">
        <v>614</v>
      </c>
      <c r="J5266" s="1" t="s">
        <v>615</v>
      </c>
      <c r="K5266" s="1" t="s">
        <v>1662</v>
      </c>
      <c r="L5266" s="1" t="s">
        <v>655</v>
      </c>
      <c r="M5266" s="28" t="s">
        <v>656</v>
      </c>
      <c r="N5266" s="28" t="s">
        <v>1598</v>
      </c>
    </row>
    <row r="5267" spans="1:14">
      <c r="A5267" s="225" t="s">
        <v>668</v>
      </c>
      <c r="B5267" s="123" t="s">
        <v>679</v>
      </c>
      <c r="C5267" s="230">
        <v>45967.618055555555</v>
      </c>
      <c r="D5267" s="230">
        <v>45967.618055555555</v>
      </c>
      <c r="E5267" s="230">
        <v>45967.65625</v>
      </c>
      <c r="F5267" s="300">
        <f t="shared" si="108"/>
        <v>3.8194444445252884E-2</v>
      </c>
      <c r="G5267" s="1" t="s">
        <v>613</v>
      </c>
      <c r="I5267" s="1" t="s">
        <v>614</v>
      </c>
      <c r="J5267" s="1" t="s">
        <v>615</v>
      </c>
      <c r="K5267" s="1" t="s">
        <v>1662</v>
      </c>
      <c r="L5267" s="1" t="s">
        <v>655</v>
      </c>
      <c r="M5267" s="28" t="s">
        <v>656</v>
      </c>
      <c r="N5267" s="28" t="s">
        <v>1598</v>
      </c>
    </row>
    <row r="5268" spans="1:14">
      <c r="A5268" s="225" t="s">
        <v>668</v>
      </c>
      <c r="B5268" s="123" t="s">
        <v>680</v>
      </c>
      <c r="C5268" s="230">
        <v>45967.618055555555</v>
      </c>
      <c r="D5268" s="230">
        <v>45967.618055555555</v>
      </c>
      <c r="E5268" s="230">
        <v>45967.65625</v>
      </c>
      <c r="F5268" s="300">
        <f t="shared" si="108"/>
        <v>3.8194444445252884E-2</v>
      </c>
      <c r="G5268" s="1" t="s">
        <v>613</v>
      </c>
      <c r="I5268" s="1" t="s">
        <v>614</v>
      </c>
      <c r="J5268" s="1" t="s">
        <v>615</v>
      </c>
      <c r="K5268" s="1" t="s">
        <v>1662</v>
      </c>
      <c r="L5268" s="1" t="s">
        <v>655</v>
      </c>
      <c r="M5268" s="28" t="s">
        <v>656</v>
      </c>
      <c r="N5268" s="28" t="s">
        <v>1598</v>
      </c>
    </row>
    <row r="5269" spans="1:14">
      <c r="A5269" s="225" t="s">
        <v>668</v>
      </c>
      <c r="B5269" s="123" t="s">
        <v>681</v>
      </c>
      <c r="C5269" s="230">
        <v>45967.618055555555</v>
      </c>
      <c r="D5269" s="230">
        <v>45967.618055555555</v>
      </c>
      <c r="E5269" s="230">
        <v>45967.65625</v>
      </c>
      <c r="F5269" s="300">
        <f t="shared" si="108"/>
        <v>3.8194444445252884E-2</v>
      </c>
      <c r="G5269" s="1" t="s">
        <v>613</v>
      </c>
      <c r="I5269" s="1" t="s">
        <v>614</v>
      </c>
      <c r="J5269" s="1" t="s">
        <v>615</v>
      </c>
      <c r="K5269" s="1" t="s">
        <v>1662</v>
      </c>
      <c r="L5269" s="1" t="s">
        <v>655</v>
      </c>
      <c r="M5269" s="28" t="s">
        <v>656</v>
      </c>
      <c r="N5269" s="28" t="s">
        <v>1598</v>
      </c>
    </row>
    <row r="5270" spans="1:14">
      <c r="A5270" s="225" t="s">
        <v>668</v>
      </c>
      <c r="B5270" s="123" t="s">
        <v>682</v>
      </c>
      <c r="C5270" s="230">
        <v>45967.618055555555</v>
      </c>
      <c r="D5270" s="230">
        <v>45967.618055555555</v>
      </c>
      <c r="E5270" s="230">
        <v>45967.65625</v>
      </c>
      <c r="F5270" s="300">
        <f t="shared" si="108"/>
        <v>3.8194444445252884E-2</v>
      </c>
      <c r="G5270" s="1" t="s">
        <v>613</v>
      </c>
      <c r="I5270" s="1" t="s">
        <v>614</v>
      </c>
      <c r="J5270" s="1" t="s">
        <v>615</v>
      </c>
      <c r="K5270" s="1" t="s">
        <v>1662</v>
      </c>
      <c r="L5270" s="1" t="s">
        <v>655</v>
      </c>
      <c r="M5270" s="28" t="s">
        <v>656</v>
      </c>
      <c r="N5270" s="28" t="s">
        <v>1598</v>
      </c>
    </row>
    <row r="5271" spans="1:14">
      <c r="A5271" s="225" t="s">
        <v>668</v>
      </c>
      <c r="B5271" s="123" t="s">
        <v>683</v>
      </c>
      <c r="C5271" s="230">
        <v>45967.618055555555</v>
      </c>
      <c r="D5271" s="230">
        <v>45967.618055555555</v>
      </c>
      <c r="E5271" s="230">
        <v>45967.65625</v>
      </c>
      <c r="F5271" s="300">
        <f t="shared" si="108"/>
        <v>3.8194444445252884E-2</v>
      </c>
      <c r="G5271" s="1" t="s">
        <v>613</v>
      </c>
      <c r="I5271" s="1" t="s">
        <v>614</v>
      </c>
      <c r="J5271" s="1" t="s">
        <v>615</v>
      </c>
      <c r="K5271" s="1" t="s">
        <v>1662</v>
      </c>
      <c r="L5271" s="1" t="s">
        <v>655</v>
      </c>
      <c r="M5271" s="28" t="s">
        <v>656</v>
      </c>
      <c r="N5271" s="28" t="s">
        <v>1598</v>
      </c>
    </row>
    <row r="5272" spans="1:14">
      <c r="A5272" s="225" t="s">
        <v>668</v>
      </c>
      <c r="B5272" s="123" t="s">
        <v>684</v>
      </c>
      <c r="C5272" s="230">
        <v>45967.618055555555</v>
      </c>
      <c r="D5272" s="230">
        <v>45967.618055555555</v>
      </c>
      <c r="E5272" s="230">
        <v>45967.65625</v>
      </c>
      <c r="F5272" s="300">
        <f t="shared" si="108"/>
        <v>3.8194444445252884E-2</v>
      </c>
      <c r="G5272" s="1" t="s">
        <v>613</v>
      </c>
      <c r="I5272" s="1" t="s">
        <v>614</v>
      </c>
      <c r="J5272" s="1" t="s">
        <v>615</v>
      </c>
      <c r="K5272" s="1" t="s">
        <v>1662</v>
      </c>
      <c r="L5272" s="1" t="s">
        <v>655</v>
      </c>
      <c r="M5272" s="28" t="s">
        <v>656</v>
      </c>
      <c r="N5272" s="28" t="s">
        <v>1598</v>
      </c>
    </row>
    <row r="5273" spans="1:14">
      <c r="A5273" s="225" t="s">
        <v>668</v>
      </c>
      <c r="B5273" s="123" t="s">
        <v>685</v>
      </c>
      <c r="C5273" s="230">
        <v>45967.618055555555</v>
      </c>
      <c r="D5273" s="230">
        <v>45967.618055555555</v>
      </c>
      <c r="E5273" s="230">
        <v>45967.65625</v>
      </c>
      <c r="F5273" s="300">
        <f t="shared" si="108"/>
        <v>3.8194444445252884E-2</v>
      </c>
      <c r="G5273" s="1" t="s">
        <v>613</v>
      </c>
      <c r="I5273" s="1" t="s">
        <v>614</v>
      </c>
      <c r="J5273" s="1" t="s">
        <v>615</v>
      </c>
      <c r="K5273" s="1" t="s">
        <v>1662</v>
      </c>
      <c r="L5273" s="1" t="s">
        <v>655</v>
      </c>
      <c r="M5273" s="28" t="s">
        <v>656</v>
      </c>
      <c r="N5273" s="28" t="s">
        <v>1598</v>
      </c>
    </row>
    <row r="5274" spans="1:14">
      <c r="A5274" s="225" t="s">
        <v>668</v>
      </c>
      <c r="B5274" s="123" t="s">
        <v>686</v>
      </c>
      <c r="C5274" s="230">
        <v>45967.618055555555</v>
      </c>
      <c r="D5274" s="230">
        <v>45967.618055555555</v>
      </c>
      <c r="E5274" s="230">
        <v>45967.65625</v>
      </c>
      <c r="F5274" s="300">
        <f t="shared" si="108"/>
        <v>3.8194444445252884E-2</v>
      </c>
      <c r="G5274" s="1" t="s">
        <v>613</v>
      </c>
      <c r="I5274" s="1" t="s">
        <v>614</v>
      </c>
      <c r="J5274" s="1" t="s">
        <v>615</v>
      </c>
      <c r="K5274" s="1" t="s">
        <v>1662</v>
      </c>
      <c r="L5274" s="1" t="s">
        <v>655</v>
      </c>
      <c r="M5274" s="28" t="s">
        <v>656</v>
      </c>
      <c r="N5274" s="28" t="s">
        <v>1598</v>
      </c>
    </row>
    <row r="5275" spans="1:14">
      <c r="A5275" s="225" t="s">
        <v>668</v>
      </c>
      <c r="B5275" s="123" t="s">
        <v>687</v>
      </c>
      <c r="C5275" s="230">
        <v>45967.618055555555</v>
      </c>
      <c r="D5275" s="230">
        <v>45967.618055555555</v>
      </c>
      <c r="E5275" s="230">
        <v>45967.65625</v>
      </c>
      <c r="F5275" s="300">
        <f t="shared" si="108"/>
        <v>3.8194444445252884E-2</v>
      </c>
      <c r="G5275" s="1" t="s">
        <v>613</v>
      </c>
      <c r="I5275" s="1" t="s">
        <v>614</v>
      </c>
      <c r="J5275" s="1" t="s">
        <v>615</v>
      </c>
      <c r="K5275" s="1" t="s">
        <v>1662</v>
      </c>
      <c r="L5275" s="1" t="s">
        <v>655</v>
      </c>
      <c r="M5275" s="28" t="s">
        <v>656</v>
      </c>
      <c r="N5275" s="28" t="s">
        <v>1598</v>
      </c>
    </row>
    <row r="5276" spans="1:14">
      <c r="A5276" s="225" t="s">
        <v>668</v>
      </c>
      <c r="B5276" s="123" t="s">
        <v>688</v>
      </c>
      <c r="C5276" s="230">
        <v>45967.618055555555</v>
      </c>
      <c r="D5276" s="230">
        <v>45967.618055555555</v>
      </c>
      <c r="E5276" s="230">
        <v>45967.65625</v>
      </c>
      <c r="F5276" s="300">
        <f t="shared" si="108"/>
        <v>3.8194444445252884E-2</v>
      </c>
      <c r="G5276" s="1" t="s">
        <v>613</v>
      </c>
      <c r="I5276" s="1" t="s">
        <v>614</v>
      </c>
      <c r="J5276" s="1" t="s">
        <v>615</v>
      </c>
      <c r="K5276" s="1" t="s">
        <v>1662</v>
      </c>
      <c r="L5276" s="1" t="s">
        <v>655</v>
      </c>
      <c r="M5276" s="28" t="s">
        <v>656</v>
      </c>
      <c r="N5276" s="28" t="s">
        <v>1598</v>
      </c>
    </row>
    <row r="5277" spans="1:14">
      <c r="A5277" s="225" t="s">
        <v>668</v>
      </c>
      <c r="B5277" s="123" t="s">
        <v>689</v>
      </c>
      <c r="C5277" s="230">
        <v>45967.618055555555</v>
      </c>
      <c r="D5277" s="230">
        <v>45967.618055555555</v>
      </c>
      <c r="E5277" s="230">
        <v>45967.65625</v>
      </c>
      <c r="F5277" s="300">
        <f t="shared" si="108"/>
        <v>3.8194444445252884E-2</v>
      </c>
      <c r="G5277" s="1" t="s">
        <v>613</v>
      </c>
      <c r="I5277" s="1" t="s">
        <v>614</v>
      </c>
      <c r="J5277" s="1" t="s">
        <v>615</v>
      </c>
      <c r="K5277" s="1" t="s">
        <v>1662</v>
      </c>
      <c r="L5277" s="1" t="s">
        <v>655</v>
      </c>
      <c r="M5277" s="28" t="s">
        <v>656</v>
      </c>
      <c r="N5277" s="28" t="s">
        <v>1598</v>
      </c>
    </row>
    <row r="5278" spans="1:14">
      <c r="A5278" s="225" t="s">
        <v>668</v>
      </c>
      <c r="B5278" s="123" t="s">
        <v>690</v>
      </c>
      <c r="C5278" s="230">
        <v>45967.618055555555</v>
      </c>
      <c r="D5278" s="230">
        <v>45967.618055555555</v>
      </c>
      <c r="E5278" s="230">
        <v>45967.65625</v>
      </c>
      <c r="F5278" s="300">
        <f t="shared" si="108"/>
        <v>3.8194444445252884E-2</v>
      </c>
      <c r="G5278" s="1" t="s">
        <v>613</v>
      </c>
      <c r="I5278" s="1" t="s">
        <v>614</v>
      </c>
      <c r="J5278" s="1" t="s">
        <v>615</v>
      </c>
      <c r="K5278" s="1" t="s">
        <v>1662</v>
      </c>
      <c r="L5278" s="1" t="s">
        <v>655</v>
      </c>
      <c r="M5278" s="28" t="s">
        <v>656</v>
      </c>
      <c r="N5278" s="28" t="s">
        <v>1598</v>
      </c>
    </row>
    <row r="5279" spans="1:14">
      <c r="A5279" s="225" t="s">
        <v>668</v>
      </c>
      <c r="B5279" s="123" t="s">
        <v>691</v>
      </c>
      <c r="C5279" s="230">
        <v>45967.618055555555</v>
      </c>
      <c r="D5279" s="230">
        <v>45967.618055555555</v>
      </c>
      <c r="E5279" s="230">
        <v>45967.65625</v>
      </c>
      <c r="F5279" s="300">
        <f t="shared" si="108"/>
        <v>3.8194444445252884E-2</v>
      </c>
      <c r="G5279" s="1" t="s">
        <v>613</v>
      </c>
      <c r="I5279" s="1" t="s">
        <v>614</v>
      </c>
      <c r="J5279" s="1" t="s">
        <v>615</v>
      </c>
      <c r="K5279" s="1" t="s">
        <v>1662</v>
      </c>
      <c r="L5279" s="1" t="s">
        <v>655</v>
      </c>
      <c r="M5279" s="28" t="s">
        <v>656</v>
      </c>
      <c r="N5279" s="28" t="s">
        <v>1598</v>
      </c>
    </row>
    <row r="5280" spans="1:14">
      <c r="A5280" s="225" t="s">
        <v>668</v>
      </c>
      <c r="B5280" s="123" t="s">
        <v>692</v>
      </c>
      <c r="C5280" s="230">
        <v>45967.618055555555</v>
      </c>
      <c r="D5280" s="230">
        <v>45967.618055555555</v>
      </c>
      <c r="E5280" s="230">
        <v>45967.65625</v>
      </c>
      <c r="F5280" s="300">
        <f t="shared" si="108"/>
        <v>3.8194444445252884E-2</v>
      </c>
      <c r="G5280" s="1" t="s">
        <v>613</v>
      </c>
      <c r="I5280" s="1" t="s">
        <v>614</v>
      </c>
      <c r="J5280" s="1" t="s">
        <v>615</v>
      </c>
      <c r="K5280" s="1" t="s">
        <v>1662</v>
      </c>
      <c r="L5280" s="1" t="s">
        <v>655</v>
      </c>
      <c r="M5280" s="28" t="s">
        <v>656</v>
      </c>
      <c r="N5280" s="28" t="s">
        <v>1598</v>
      </c>
    </row>
    <row r="5281" spans="1:14">
      <c r="A5281" s="225" t="s">
        <v>668</v>
      </c>
      <c r="B5281" s="123" t="s">
        <v>693</v>
      </c>
      <c r="C5281" s="230">
        <v>45967.618055555555</v>
      </c>
      <c r="D5281" s="230">
        <v>45967.618055555555</v>
      </c>
      <c r="E5281" s="230">
        <v>45967.65625</v>
      </c>
      <c r="F5281" s="300">
        <f t="shared" si="108"/>
        <v>3.8194444445252884E-2</v>
      </c>
      <c r="G5281" s="1" t="s">
        <v>613</v>
      </c>
      <c r="I5281" s="1" t="s">
        <v>614</v>
      </c>
      <c r="J5281" s="1" t="s">
        <v>615</v>
      </c>
      <c r="K5281" s="1" t="s">
        <v>1662</v>
      </c>
      <c r="L5281" s="1" t="s">
        <v>655</v>
      </c>
      <c r="M5281" s="28" t="s">
        <v>656</v>
      </c>
      <c r="N5281" s="28" t="s">
        <v>1598</v>
      </c>
    </row>
    <row r="5282" spans="1:14">
      <c r="A5282" s="225" t="s">
        <v>668</v>
      </c>
      <c r="B5282" s="123" t="s">
        <v>694</v>
      </c>
      <c r="C5282" s="230">
        <v>45967.618055555555</v>
      </c>
      <c r="D5282" s="230">
        <v>45967.618055555555</v>
      </c>
      <c r="E5282" s="230">
        <v>45967.65625</v>
      </c>
      <c r="F5282" s="300">
        <f t="shared" si="108"/>
        <v>3.8194444445252884E-2</v>
      </c>
      <c r="G5282" s="1" t="s">
        <v>613</v>
      </c>
      <c r="I5282" s="1" t="s">
        <v>614</v>
      </c>
      <c r="J5282" s="1" t="s">
        <v>615</v>
      </c>
      <c r="K5282" s="1" t="s">
        <v>1662</v>
      </c>
      <c r="L5282" s="1" t="s">
        <v>655</v>
      </c>
      <c r="M5282" s="28" t="s">
        <v>656</v>
      </c>
      <c r="N5282" s="28" t="s">
        <v>1598</v>
      </c>
    </row>
    <row r="5283" spans="1:14">
      <c r="A5283" s="225" t="s">
        <v>668</v>
      </c>
      <c r="B5283" s="123" t="s">
        <v>695</v>
      </c>
      <c r="C5283" s="230">
        <v>45967.618055555555</v>
      </c>
      <c r="D5283" s="230">
        <v>45967.618055555555</v>
      </c>
      <c r="E5283" s="230">
        <v>45967.65625</v>
      </c>
      <c r="F5283" s="300">
        <f t="shared" si="108"/>
        <v>3.8194444445252884E-2</v>
      </c>
      <c r="G5283" s="1" t="s">
        <v>613</v>
      </c>
      <c r="I5283" s="1" t="s">
        <v>614</v>
      </c>
      <c r="J5283" s="1" t="s">
        <v>615</v>
      </c>
      <c r="K5283" s="1" t="s">
        <v>1662</v>
      </c>
      <c r="L5283" s="1" t="s">
        <v>655</v>
      </c>
      <c r="M5283" s="28" t="s">
        <v>656</v>
      </c>
      <c r="N5283" s="28" t="s">
        <v>1598</v>
      </c>
    </row>
    <row r="5284" spans="1:14">
      <c r="A5284" s="225" t="s">
        <v>668</v>
      </c>
      <c r="B5284" s="123" t="s">
        <v>696</v>
      </c>
      <c r="C5284" s="230">
        <v>45967.618055555555</v>
      </c>
      <c r="D5284" s="230">
        <v>45967.618055555555</v>
      </c>
      <c r="E5284" s="230">
        <v>45967.65625</v>
      </c>
      <c r="F5284" s="300">
        <f t="shared" si="108"/>
        <v>3.8194444445252884E-2</v>
      </c>
      <c r="G5284" s="1" t="s">
        <v>613</v>
      </c>
      <c r="I5284" s="1" t="s">
        <v>614</v>
      </c>
      <c r="J5284" s="1" t="s">
        <v>615</v>
      </c>
      <c r="K5284" s="1" t="s">
        <v>1662</v>
      </c>
      <c r="L5284" s="1" t="s">
        <v>655</v>
      </c>
      <c r="M5284" s="28" t="s">
        <v>656</v>
      </c>
      <c r="N5284" s="28" t="s">
        <v>1598</v>
      </c>
    </row>
    <row r="5285" spans="1:14">
      <c r="A5285" s="225" t="s">
        <v>668</v>
      </c>
      <c r="B5285" s="123" t="s">
        <v>697</v>
      </c>
      <c r="C5285" s="230">
        <v>45967.618055555555</v>
      </c>
      <c r="D5285" s="230">
        <v>45967.618055555555</v>
      </c>
      <c r="E5285" s="230">
        <v>45967.65625</v>
      </c>
      <c r="F5285" s="300">
        <f t="shared" si="108"/>
        <v>3.8194444445252884E-2</v>
      </c>
      <c r="G5285" s="1" t="s">
        <v>613</v>
      </c>
      <c r="I5285" s="1" t="s">
        <v>614</v>
      </c>
      <c r="J5285" s="1" t="s">
        <v>615</v>
      </c>
      <c r="K5285" s="1" t="s">
        <v>1662</v>
      </c>
      <c r="L5285" s="1" t="s">
        <v>655</v>
      </c>
      <c r="M5285" s="28" t="s">
        <v>656</v>
      </c>
      <c r="N5285" s="28" t="s">
        <v>1598</v>
      </c>
    </row>
    <row r="5286" spans="1:14">
      <c r="A5286" s="1" t="s">
        <v>664</v>
      </c>
      <c r="B5286" s="1" t="s">
        <v>621</v>
      </c>
      <c r="C5286" s="230">
        <v>45967.618055555555</v>
      </c>
      <c r="D5286" s="230">
        <v>45967.618055555555</v>
      </c>
      <c r="E5286" s="230">
        <v>45967.65625</v>
      </c>
      <c r="F5286" s="300">
        <f t="shared" si="108"/>
        <v>3.8194444445252884E-2</v>
      </c>
      <c r="G5286" s="1" t="s">
        <v>613</v>
      </c>
      <c r="I5286" s="1" t="s">
        <v>614</v>
      </c>
      <c r="J5286" s="1" t="s">
        <v>615</v>
      </c>
      <c r="K5286" s="1" t="s">
        <v>1662</v>
      </c>
      <c r="L5286" s="1" t="s">
        <v>655</v>
      </c>
      <c r="M5286" s="28" t="s">
        <v>656</v>
      </c>
      <c r="N5286" s="28" t="s">
        <v>1598</v>
      </c>
    </row>
    <row r="5287" spans="1:14">
      <c r="A5287" s="1" t="s">
        <v>664</v>
      </c>
      <c r="B5287" s="1" t="s">
        <v>620</v>
      </c>
      <c r="C5287" s="230">
        <v>45967.618055555555</v>
      </c>
      <c r="D5287" s="230">
        <v>45967.618055555555</v>
      </c>
      <c r="E5287" s="230">
        <v>45967.65625</v>
      </c>
      <c r="F5287" s="300">
        <f t="shared" si="108"/>
        <v>3.8194444445252884E-2</v>
      </c>
      <c r="G5287" s="1" t="s">
        <v>613</v>
      </c>
      <c r="I5287" s="1" t="s">
        <v>614</v>
      </c>
      <c r="J5287" s="1" t="s">
        <v>615</v>
      </c>
      <c r="K5287" s="1" t="s">
        <v>1662</v>
      </c>
      <c r="L5287" s="1" t="s">
        <v>655</v>
      </c>
      <c r="M5287" s="28" t="s">
        <v>656</v>
      </c>
      <c r="N5287" s="28" t="s">
        <v>1598</v>
      </c>
    </row>
    <row r="5288" spans="1:14">
      <c r="A5288" s="1" t="s">
        <v>664</v>
      </c>
      <c r="B5288" s="1" t="s">
        <v>666</v>
      </c>
      <c r="C5288" s="230">
        <v>45967.618055555555</v>
      </c>
      <c r="D5288" s="230">
        <v>45967.618055555555</v>
      </c>
      <c r="E5288" s="230">
        <v>45967.65625</v>
      </c>
      <c r="F5288" s="300">
        <f t="shared" si="108"/>
        <v>3.8194444445252884E-2</v>
      </c>
      <c r="G5288" s="1" t="s">
        <v>613</v>
      </c>
      <c r="I5288" s="1" t="s">
        <v>614</v>
      </c>
      <c r="J5288" s="1" t="s">
        <v>615</v>
      </c>
      <c r="K5288" s="1" t="s">
        <v>1662</v>
      </c>
      <c r="L5288" s="1" t="s">
        <v>655</v>
      </c>
      <c r="M5288" s="28" t="s">
        <v>656</v>
      </c>
      <c r="N5288" s="28" t="s">
        <v>1598</v>
      </c>
    </row>
    <row r="5289" spans="1:14">
      <c r="A5289" s="1" t="s">
        <v>664</v>
      </c>
      <c r="B5289" s="1" t="s">
        <v>667</v>
      </c>
      <c r="C5289" s="230">
        <v>45967.618055555555</v>
      </c>
      <c r="D5289" s="230">
        <v>45967.618055555555</v>
      </c>
      <c r="E5289" s="230">
        <v>45967.65625</v>
      </c>
      <c r="F5289" s="300">
        <f t="shared" si="108"/>
        <v>3.8194444445252884E-2</v>
      </c>
      <c r="G5289" s="1" t="s">
        <v>613</v>
      </c>
      <c r="I5289" s="1" t="s">
        <v>614</v>
      </c>
      <c r="J5289" s="1" t="s">
        <v>615</v>
      </c>
      <c r="K5289" s="1" t="s">
        <v>1662</v>
      </c>
      <c r="L5289" s="1" t="s">
        <v>655</v>
      </c>
      <c r="M5289" s="28" t="s">
        <v>656</v>
      </c>
      <c r="N5289" s="28" t="s">
        <v>1598</v>
      </c>
    </row>
    <row r="5290" spans="1:14">
      <c r="A5290" s="1" t="s">
        <v>664</v>
      </c>
      <c r="B5290" s="1" t="s">
        <v>636</v>
      </c>
      <c r="C5290" s="230">
        <v>45967.618055555555</v>
      </c>
      <c r="D5290" s="230">
        <v>45967.618055555555</v>
      </c>
      <c r="E5290" s="230">
        <v>45967.65625</v>
      </c>
      <c r="F5290" s="300">
        <f t="shared" si="108"/>
        <v>3.8194444445252884E-2</v>
      </c>
      <c r="G5290" s="1" t="s">
        <v>613</v>
      </c>
      <c r="I5290" s="1" t="s">
        <v>614</v>
      </c>
      <c r="J5290" s="1" t="s">
        <v>615</v>
      </c>
      <c r="K5290" s="1" t="s">
        <v>1662</v>
      </c>
      <c r="L5290" s="1" t="s">
        <v>655</v>
      </c>
      <c r="M5290" s="28" t="s">
        <v>656</v>
      </c>
      <c r="N5290" s="28" t="s">
        <v>1598</v>
      </c>
    </row>
    <row r="5291" spans="1:14">
      <c r="A5291" s="225" t="s">
        <v>698</v>
      </c>
      <c r="B5291" s="123" t="s">
        <v>621</v>
      </c>
      <c r="C5291" s="230">
        <v>45967.618055555555</v>
      </c>
      <c r="D5291" s="230">
        <v>45967.618055555555</v>
      </c>
      <c r="E5291" s="230">
        <v>45967.65625</v>
      </c>
      <c r="F5291" s="300">
        <f t="shared" si="108"/>
        <v>3.8194444445252884E-2</v>
      </c>
      <c r="G5291" s="1" t="s">
        <v>613</v>
      </c>
      <c r="I5291" s="1" t="s">
        <v>614</v>
      </c>
      <c r="J5291" s="1" t="s">
        <v>615</v>
      </c>
      <c r="K5291" s="1" t="s">
        <v>1662</v>
      </c>
      <c r="L5291" s="1" t="s">
        <v>655</v>
      </c>
      <c r="M5291" s="28" t="s">
        <v>656</v>
      </c>
      <c r="N5291" s="28" t="s">
        <v>1598</v>
      </c>
    </row>
    <row r="5292" spans="1:14">
      <c r="A5292" s="225" t="s">
        <v>698</v>
      </c>
      <c r="B5292" s="123" t="s">
        <v>620</v>
      </c>
      <c r="C5292" s="230">
        <v>45967.618055555555</v>
      </c>
      <c r="D5292" s="230">
        <v>45967.618055555555</v>
      </c>
      <c r="E5292" s="230">
        <v>45967.65625</v>
      </c>
      <c r="F5292" s="300">
        <f t="shared" si="108"/>
        <v>3.8194444445252884E-2</v>
      </c>
      <c r="G5292" s="1" t="s">
        <v>613</v>
      </c>
      <c r="I5292" s="1" t="s">
        <v>614</v>
      </c>
      <c r="J5292" s="1" t="s">
        <v>615</v>
      </c>
      <c r="K5292" s="1" t="s">
        <v>1662</v>
      </c>
      <c r="L5292" s="1" t="s">
        <v>655</v>
      </c>
      <c r="M5292" s="28" t="s">
        <v>656</v>
      </c>
      <c r="N5292" s="28" t="s">
        <v>1598</v>
      </c>
    </row>
    <row r="5293" spans="1:14">
      <c r="A5293" s="1" t="s">
        <v>698</v>
      </c>
      <c r="B5293" s="1" t="s">
        <v>666</v>
      </c>
      <c r="C5293" s="230">
        <v>45967.618055555555</v>
      </c>
      <c r="D5293" s="230">
        <v>45967.618055555555</v>
      </c>
      <c r="E5293" s="230">
        <v>45967.65625</v>
      </c>
      <c r="F5293" s="300">
        <f t="shared" si="108"/>
        <v>3.8194444445252884E-2</v>
      </c>
      <c r="G5293" s="1" t="s">
        <v>613</v>
      </c>
      <c r="I5293" s="1" t="s">
        <v>614</v>
      </c>
      <c r="J5293" s="1" t="s">
        <v>615</v>
      </c>
      <c r="K5293" s="1" t="s">
        <v>1662</v>
      </c>
      <c r="L5293" s="1" t="s">
        <v>655</v>
      </c>
      <c r="M5293" s="28" t="s">
        <v>656</v>
      </c>
      <c r="N5293" s="28" t="s">
        <v>1598</v>
      </c>
    </row>
    <row r="5294" spans="1:14">
      <c r="A5294" s="1" t="s">
        <v>698</v>
      </c>
      <c r="B5294" s="1" t="s">
        <v>667</v>
      </c>
      <c r="C5294" s="230">
        <v>45967.618055555555</v>
      </c>
      <c r="D5294" s="230">
        <v>45967.618055555555</v>
      </c>
      <c r="E5294" s="230">
        <v>45967.65625</v>
      </c>
      <c r="F5294" s="300">
        <f t="shared" si="108"/>
        <v>3.8194444445252884E-2</v>
      </c>
      <c r="G5294" s="1" t="s">
        <v>613</v>
      </c>
      <c r="I5294" s="1" t="s">
        <v>614</v>
      </c>
      <c r="J5294" s="1" t="s">
        <v>615</v>
      </c>
      <c r="K5294" s="1" t="s">
        <v>1662</v>
      </c>
      <c r="L5294" s="1" t="s">
        <v>655</v>
      </c>
      <c r="M5294" s="28" t="s">
        <v>656</v>
      </c>
      <c r="N5294" s="28" t="s">
        <v>1598</v>
      </c>
    </row>
    <row r="5295" spans="1:14">
      <c r="A5295" s="1" t="s">
        <v>698</v>
      </c>
      <c r="B5295" s="1" t="s">
        <v>636</v>
      </c>
      <c r="C5295" s="230">
        <v>45967.618055555555</v>
      </c>
      <c r="D5295" s="230">
        <v>45967.618055555555</v>
      </c>
      <c r="E5295" s="230">
        <v>45967.65625</v>
      </c>
      <c r="F5295" s="300">
        <f t="shared" si="108"/>
        <v>3.8194444445252884E-2</v>
      </c>
      <c r="G5295" s="1" t="s">
        <v>613</v>
      </c>
      <c r="I5295" s="1" t="s">
        <v>614</v>
      </c>
      <c r="J5295" s="1" t="s">
        <v>615</v>
      </c>
      <c r="K5295" s="1" t="s">
        <v>1662</v>
      </c>
      <c r="L5295" s="1" t="s">
        <v>655</v>
      </c>
      <c r="M5295" s="28" t="s">
        <v>656</v>
      </c>
      <c r="N5295" s="28" t="s">
        <v>1598</v>
      </c>
    </row>
    <row r="5296" spans="1:14">
      <c r="A5296" s="1" t="s">
        <v>699</v>
      </c>
      <c r="B5296" s="1" t="s">
        <v>621</v>
      </c>
      <c r="C5296" s="230">
        <v>45967.618055555555</v>
      </c>
      <c r="D5296" s="230">
        <v>45967.618055555555</v>
      </c>
      <c r="E5296" s="230">
        <v>45967.65625</v>
      </c>
      <c r="F5296" s="300">
        <f t="shared" si="108"/>
        <v>3.8194444445252884E-2</v>
      </c>
      <c r="G5296" s="1" t="s">
        <v>613</v>
      </c>
      <c r="I5296" s="1" t="s">
        <v>614</v>
      </c>
      <c r="J5296" s="1" t="s">
        <v>615</v>
      </c>
      <c r="K5296" s="1" t="s">
        <v>1662</v>
      </c>
      <c r="L5296" s="1" t="s">
        <v>655</v>
      </c>
      <c r="M5296" s="28" t="s">
        <v>656</v>
      </c>
      <c r="N5296" s="28" t="s">
        <v>1598</v>
      </c>
    </row>
    <row r="5297" spans="1:14">
      <c r="A5297" s="1" t="s">
        <v>699</v>
      </c>
      <c r="B5297" s="1" t="s">
        <v>620</v>
      </c>
      <c r="C5297" s="230">
        <v>45967.618055555555</v>
      </c>
      <c r="D5297" s="230">
        <v>45967.618055555555</v>
      </c>
      <c r="E5297" s="230">
        <v>45967.65625</v>
      </c>
      <c r="F5297" s="300">
        <f t="shared" si="108"/>
        <v>3.8194444445252884E-2</v>
      </c>
      <c r="G5297" s="1" t="s">
        <v>613</v>
      </c>
      <c r="I5297" s="1" t="s">
        <v>614</v>
      </c>
      <c r="J5297" s="1" t="s">
        <v>615</v>
      </c>
      <c r="K5297" s="1" t="s">
        <v>1662</v>
      </c>
      <c r="L5297" s="1" t="s">
        <v>655</v>
      </c>
      <c r="M5297" s="28" t="s">
        <v>656</v>
      </c>
      <c r="N5297" s="28" t="s">
        <v>1598</v>
      </c>
    </row>
    <row r="5298" spans="1:14">
      <c r="A5298" s="1" t="s">
        <v>699</v>
      </c>
      <c r="B5298" s="1" t="s">
        <v>666</v>
      </c>
      <c r="C5298" s="230">
        <v>45967.618055555555</v>
      </c>
      <c r="D5298" s="230">
        <v>45967.618055555555</v>
      </c>
      <c r="E5298" s="230">
        <v>45967.65625</v>
      </c>
      <c r="F5298" s="300">
        <f t="shared" si="108"/>
        <v>3.8194444445252884E-2</v>
      </c>
      <c r="G5298" s="1" t="s">
        <v>613</v>
      </c>
      <c r="I5298" s="1" t="s">
        <v>614</v>
      </c>
      <c r="J5298" s="1" t="s">
        <v>615</v>
      </c>
      <c r="K5298" s="1" t="s">
        <v>1662</v>
      </c>
      <c r="L5298" s="1" t="s">
        <v>655</v>
      </c>
      <c r="M5298" s="28" t="s">
        <v>656</v>
      </c>
      <c r="N5298" s="28" t="s">
        <v>1598</v>
      </c>
    </row>
    <row r="5299" spans="1:14">
      <c r="A5299" s="1" t="s">
        <v>699</v>
      </c>
      <c r="B5299" s="1" t="s">
        <v>667</v>
      </c>
      <c r="C5299" s="230">
        <v>45967.618055555555</v>
      </c>
      <c r="D5299" s="230">
        <v>45967.618055555555</v>
      </c>
      <c r="E5299" s="230">
        <v>45967.65625</v>
      </c>
      <c r="F5299" s="300">
        <f t="shared" si="108"/>
        <v>3.8194444445252884E-2</v>
      </c>
      <c r="G5299" s="1" t="s">
        <v>613</v>
      </c>
      <c r="I5299" s="1" t="s">
        <v>614</v>
      </c>
      <c r="J5299" s="1" t="s">
        <v>615</v>
      </c>
      <c r="K5299" s="1" t="s">
        <v>1662</v>
      </c>
      <c r="L5299" s="1" t="s">
        <v>655</v>
      </c>
      <c r="M5299" s="28" t="s">
        <v>656</v>
      </c>
      <c r="N5299" s="28" t="s">
        <v>1598</v>
      </c>
    </row>
    <row r="5300" spans="1:14">
      <c r="A5300" s="1" t="s">
        <v>699</v>
      </c>
      <c r="B5300" s="1" t="s">
        <v>636</v>
      </c>
      <c r="C5300" s="230">
        <v>45967.618055555555</v>
      </c>
      <c r="D5300" s="230">
        <v>45967.618055555555</v>
      </c>
      <c r="E5300" s="230">
        <v>45967.65625</v>
      </c>
      <c r="F5300" s="300">
        <f t="shared" si="108"/>
        <v>3.8194444445252884E-2</v>
      </c>
      <c r="G5300" s="1" t="s">
        <v>613</v>
      </c>
      <c r="I5300" s="1" t="s">
        <v>614</v>
      </c>
      <c r="J5300" s="1" t="s">
        <v>615</v>
      </c>
      <c r="K5300" s="1" t="s">
        <v>1662</v>
      </c>
      <c r="L5300" s="1" t="s">
        <v>655</v>
      </c>
      <c r="M5300" s="28" t="s">
        <v>656</v>
      </c>
      <c r="N5300" s="28" t="s">
        <v>1598</v>
      </c>
    </row>
    <row r="5301" spans="1:14">
      <c r="A5301" s="102" t="s">
        <v>729</v>
      </c>
      <c r="B5301" s="1" t="s">
        <v>1384</v>
      </c>
      <c r="C5301" s="230">
        <v>45967.618055555555</v>
      </c>
      <c r="D5301" s="230">
        <v>45967.618055555555</v>
      </c>
      <c r="E5301" s="230">
        <v>45967.702777777777</v>
      </c>
      <c r="F5301" s="300">
        <f t="shared" si="108"/>
        <v>8.4722222221898846E-2</v>
      </c>
      <c r="G5301" s="1" t="s">
        <v>613</v>
      </c>
      <c r="I5301" s="1" t="s">
        <v>614</v>
      </c>
      <c r="J5301" s="1" t="s">
        <v>615</v>
      </c>
      <c r="K5301" s="1" t="s">
        <v>1597</v>
      </c>
      <c r="L5301" s="1" t="s">
        <v>655</v>
      </c>
      <c r="M5301" s="28" t="s">
        <v>656</v>
      </c>
      <c r="N5301" s="28" t="s">
        <v>1598</v>
      </c>
    </row>
    <row r="5302" spans="1:14">
      <c r="A5302" s="102" t="s">
        <v>729</v>
      </c>
      <c r="B5302" s="1" t="s">
        <v>1387</v>
      </c>
      <c r="C5302" s="230">
        <v>45967.618055555555</v>
      </c>
      <c r="D5302" s="230">
        <v>45967.618055555555</v>
      </c>
      <c r="E5302" s="230">
        <v>45967.702777777777</v>
      </c>
      <c r="F5302" s="300">
        <f t="shared" si="108"/>
        <v>8.4722222221898846E-2</v>
      </c>
      <c r="G5302" s="1" t="s">
        <v>613</v>
      </c>
      <c r="I5302" s="1" t="s">
        <v>614</v>
      </c>
      <c r="J5302" s="1" t="s">
        <v>615</v>
      </c>
      <c r="K5302" s="1" t="s">
        <v>1597</v>
      </c>
      <c r="L5302" s="1" t="s">
        <v>655</v>
      </c>
      <c r="M5302" s="28" t="s">
        <v>656</v>
      </c>
      <c r="N5302" s="28" t="s">
        <v>1598</v>
      </c>
    </row>
    <row r="5303" spans="1:14">
      <c r="A5303" s="102" t="s">
        <v>729</v>
      </c>
      <c r="B5303" s="1" t="s">
        <v>1388</v>
      </c>
      <c r="C5303" s="230">
        <v>45967.618055555555</v>
      </c>
      <c r="D5303" s="230">
        <v>45967.618055555555</v>
      </c>
      <c r="E5303" s="230">
        <v>45967.702777777777</v>
      </c>
      <c r="F5303" s="300">
        <f t="shared" ref="F5303:F5322" si="109">E5303-D5303</f>
        <v>8.4722222221898846E-2</v>
      </c>
      <c r="G5303" s="1" t="s">
        <v>613</v>
      </c>
      <c r="I5303" s="1" t="s">
        <v>614</v>
      </c>
      <c r="J5303" s="1" t="s">
        <v>615</v>
      </c>
      <c r="K5303" s="1" t="s">
        <v>1597</v>
      </c>
      <c r="L5303" s="1" t="s">
        <v>655</v>
      </c>
      <c r="M5303" s="28" t="s">
        <v>656</v>
      </c>
      <c r="N5303" s="28" t="s">
        <v>1598</v>
      </c>
    </row>
    <row r="5304" spans="1:14">
      <c r="A5304" s="102" t="s">
        <v>729</v>
      </c>
      <c r="B5304" s="1" t="s">
        <v>1389</v>
      </c>
      <c r="C5304" s="230">
        <v>45967.618055555555</v>
      </c>
      <c r="D5304" s="230">
        <v>45967.618055555555</v>
      </c>
      <c r="E5304" s="230">
        <v>45967.702777777777</v>
      </c>
      <c r="F5304" s="300">
        <f t="shared" si="109"/>
        <v>8.4722222221898846E-2</v>
      </c>
      <c r="G5304" s="1" t="s">
        <v>613</v>
      </c>
      <c r="I5304" s="1" t="s">
        <v>614</v>
      </c>
      <c r="J5304" s="1" t="s">
        <v>615</v>
      </c>
      <c r="K5304" s="1" t="s">
        <v>1597</v>
      </c>
      <c r="L5304" s="1" t="s">
        <v>655</v>
      </c>
      <c r="M5304" s="28" t="s">
        <v>656</v>
      </c>
      <c r="N5304" s="28" t="s">
        <v>1598</v>
      </c>
    </row>
    <row r="5305" spans="1:14">
      <c r="A5305" s="102" t="s">
        <v>729</v>
      </c>
      <c r="B5305" s="1" t="s">
        <v>1390</v>
      </c>
      <c r="C5305" s="230">
        <v>45967.618055555555</v>
      </c>
      <c r="D5305" s="230">
        <v>45967.618055555555</v>
      </c>
      <c r="E5305" s="230">
        <v>45967.702777777777</v>
      </c>
      <c r="F5305" s="300">
        <f t="shared" si="109"/>
        <v>8.4722222221898846E-2</v>
      </c>
      <c r="G5305" s="1" t="s">
        <v>613</v>
      </c>
      <c r="I5305" s="1" t="s">
        <v>614</v>
      </c>
      <c r="J5305" s="1" t="s">
        <v>615</v>
      </c>
      <c r="K5305" s="1" t="s">
        <v>1597</v>
      </c>
      <c r="L5305" s="1" t="s">
        <v>655</v>
      </c>
      <c r="M5305" s="28" t="s">
        <v>656</v>
      </c>
      <c r="N5305" s="28" t="s">
        <v>1598</v>
      </c>
    </row>
    <row r="5306" spans="1:14">
      <c r="A5306" s="102" t="s">
        <v>729</v>
      </c>
      <c r="B5306" s="1" t="s">
        <v>1391</v>
      </c>
      <c r="C5306" s="230">
        <v>45967.618055555555</v>
      </c>
      <c r="D5306" s="230">
        <v>45967.618055555555</v>
      </c>
      <c r="E5306" s="230">
        <v>45967.702777777777</v>
      </c>
      <c r="F5306" s="300">
        <f t="shared" si="109"/>
        <v>8.4722222221898846E-2</v>
      </c>
      <c r="G5306" s="1" t="s">
        <v>613</v>
      </c>
      <c r="I5306" s="1" t="s">
        <v>614</v>
      </c>
      <c r="J5306" s="1" t="s">
        <v>615</v>
      </c>
      <c r="K5306" s="1" t="s">
        <v>1597</v>
      </c>
      <c r="L5306" s="1" t="s">
        <v>655</v>
      </c>
      <c r="M5306" s="28" t="s">
        <v>656</v>
      </c>
      <c r="N5306" s="28" t="s">
        <v>1598</v>
      </c>
    </row>
    <row r="5307" spans="1:14">
      <c r="A5307" s="102" t="s">
        <v>729</v>
      </c>
      <c r="B5307" s="1" t="s">
        <v>1392</v>
      </c>
      <c r="C5307" s="230">
        <v>45967.618055555555</v>
      </c>
      <c r="D5307" s="230">
        <v>45967.618055555555</v>
      </c>
      <c r="E5307" s="230">
        <v>45967.702777777777</v>
      </c>
      <c r="F5307" s="300">
        <f t="shared" si="109"/>
        <v>8.4722222221898846E-2</v>
      </c>
      <c r="G5307" s="1" t="s">
        <v>613</v>
      </c>
      <c r="I5307" s="1" t="s">
        <v>614</v>
      </c>
      <c r="J5307" s="1" t="s">
        <v>615</v>
      </c>
      <c r="K5307" s="1" t="s">
        <v>1597</v>
      </c>
      <c r="L5307" s="1" t="s">
        <v>655</v>
      </c>
      <c r="M5307" s="28" t="s">
        <v>656</v>
      </c>
      <c r="N5307" s="28" t="s">
        <v>1598</v>
      </c>
    </row>
    <row r="5308" spans="1:14">
      <c r="A5308" s="102" t="s">
        <v>729</v>
      </c>
      <c r="B5308" s="1" t="s">
        <v>1393</v>
      </c>
      <c r="C5308" s="230">
        <v>45967.618055555555</v>
      </c>
      <c r="D5308" s="230">
        <v>45967.618055555555</v>
      </c>
      <c r="E5308" s="230">
        <v>45967.702777777777</v>
      </c>
      <c r="F5308" s="300">
        <f t="shared" si="109"/>
        <v>8.4722222221898846E-2</v>
      </c>
      <c r="G5308" s="1" t="s">
        <v>613</v>
      </c>
      <c r="I5308" s="1" t="s">
        <v>614</v>
      </c>
      <c r="J5308" s="1" t="s">
        <v>615</v>
      </c>
      <c r="K5308" s="1" t="s">
        <v>1597</v>
      </c>
      <c r="L5308" s="1" t="s">
        <v>655</v>
      </c>
      <c r="M5308" s="28" t="s">
        <v>656</v>
      </c>
      <c r="N5308" s="28" t="s">
        <v>1598</v>
      </c>
    </row>
    <row r="5309" spans="1:14">
      <c r="A5309" s="102" t="s">
        <v>729</v>
      </c>
      <c r="B5309" s="1" t="s">
        <v>1394</v>
      </c>
      <c r="C5309" s="230">
        <v>45967.618055555555</v>
      </c>
      <c r="D5309" s="230">
        <v>45967.618055555555</v>
      </c>
      <c r="E5309" s="230">
        <v>45967.702777777777</v>
      </c>
      <c r="F5309" s="300">
        <f t="shared" si="109"/>
        <v>8.4722222221898846E-2</v>
      </c>
      <c r="G5309" s="1" t="s">
        <v>613</v>
      </c>
      <c r="I5309" s="1" t="s">
        <v>614</v>
      </c>
      <c r="J5309" s="1" t="s">
        <v>615</v>
      </c>
      <c r="K5309" s="1" t="s">
        <v>1597</v>
      </c>
      <c r="L5309" s="1" t="s">
        <v>655</v>
      </c>
      <c r="M5309" s="28" t="s">
        <v>656</v>
      </c>
      <c r="N5309" s="28" t="s">
        <v>1598</v>
      </c>
    </row>
    <row r="5310" spans="1:14">
      <c r="A5310" s="102" t="s">
        <v>729</v>
      </c>
      <c r="B5310" s="1" t="s">
        <v>1395</v>
      </c>
      <c r="C5310" s="230">
        <v>45967.618055555555</v>
      </c>
      <c r="D5310" s="230">
        <v>45967.618055555555</v>
      </c>
      <c r="E5310" s="230">
        <v>45967.702777777777</v>
      </c>
      <c r="F5310" s="300">
        <f t="shared" si="109"/>
        <v>8.4722222221898846E-2</v>
      </c>
      <c r="G5310" s="1" t="s">
        <v>613</v>
      </c>
      <c r="I5310" s="1" t="s">
        <v>614</v>
      </c>
      <c r="J5310" s="1" t="s">
        <v>615</v>
      </c>
      <c r="K5310" s="1" t="s">
        <v>1597</v>
      </c>
      <c r="L5310" s="1" t="s">
        <v>655</v>
      </c>
      <c r="M5310" s="28" t="s">
        <v>656</v>
      </c>
      <c r="N5310" s="28" t="s">
        <v>1598</v>
      </c>
    </row>
    <row r="5311" spans="1:14">
      <c r="A5311" s="102" t="s">
        <v>729</v>
      </c>
      <c r="B5311" s="1" t="s">
        <v>1396</v>
      </c>
      <c r="C5311" s="230">
        <v>45967.618055555555</v>
      </c>
      <c r="D5311" s="230">
        <v>45967.618055555555</v>
      </c>
      <c r="E5311" s="230">
        <v>45967.702777777777</v>
      </c>
      <c r="F5311" s="300">
        <f t="shared" si="109"/>
        <v>8.4722222221898846E-2</v>
      </c>
      <c r="G5311" s="1" t="s">
        <v>613</v>
      </c>
      <c r="I5311" s="1" t="s">
        <v>614</v>
      </c>
      <c r="J5311" s="1" t="s">
        <v>615</v>
      </c>
      <c r="K5311" s="1" t="s">
        <v>1597</v>
      </c>
      <c r="L5311" s="1" t="s">
        <v>655</v>
      </c>
      <c r="M5311" s="28" t="s">
        <v>656</v>
      </c>
      <c r="N5311" s="28" t="s">
        <v>1598</v>
      </c>
    </row>
    <row r="5312" spans="1:14">
      <c r="A5312" s="102" t="s">
        <v>729</v>
      </c>
      <c r="B5312" s="1" t="s">
        <v>1397</v>
      </c>
      <c r="C5312" s="230">
        <v>45967.618055555555</v>
      </c>
      <c r="D5312" s="230">
        <v>45967.618055555555</v>
      </c>
      <c r="E5312" s="230">
        <v>45967.702777777777</v>
      </c>
      <c r="F5312" s="300">
        <f t="shared" si="109"/>
        <v>8.4722222221898846E-2</v>
      </c>
      <c r="G5312" s="1" t="s">
        <v>613</v>
      </c>
      <c r="I5312" s="1" t="s">
        <v>614</v>
      </c>
      <c r="J5312" s="1" t="s">
        <v>615</v>
      </c>
      <c r="K5312" s="1" t="s">
        <v>1597</v>
      </c>
      <c r="L5312" s="1" t="s">
        <v>655</v>
      </c>
      <c r="M5312" s="28" t="s">
        <v>656</v>
      </c>
      <c r="N5312" s="28" t="s">
        <v>1598</v>
      </c>
    </row>
    <row r="5313" spans="1:14">
      <c r="A5313" s="102" t="s">
        <v>729</v>
      </c>
      <c r="B5313" s="1" t="s">
        <v>1398</v>
      </c>
      <c r="C5313" s="230">
        <v>45967.618055555555</v>
      </c>
      <c r="D5313" s="230">
        <v>45967.618055555555</v>
      </c>
      <c r="E5313" s="230">
        <v>45967.702777777777</v>
      </c>
      <c r="F5313" s="300">
        <f t="shared" si="109"/>
        <v>8.4722222221898846E-2</v>
      </c>
      <c r="G5313" s="1" t="s">
        <v>613</v>
      </c>
      <c r="I5313" s="1" t="s">
        <v>614</v>
      </c>
      <c r="J5313" s="1" t="s">
        <v>615</v>
      </c>
      <c r="K5313" s="1" t="s">
        <v>1597</v>
      </c>
      <c r="L5313" s="1" t="s">
        <v>655</v>
      </c>
      <c r="M5313" s="28" t="s">
        <v>656</v>
      </c>
      <c r="N5313" s="28" t="s">
        <v>1598</v>
      </c>
    </row>
    <row r="5314" spans="1:14">
      <c r="A5314" s="102" t="s">
        <v>729</v>
      </c>
      <c r="B5314" s="1" t="s">
        <v>1399</v>
      </c>
      <c r="C5314" s="230">
        <v>45967.618055555555</v>
      </c>
      <c r="D5314" s="230">
        <v>45967.618055555555</v>
      </c>
      <c r="E5314" s="230">
        <v>45967.702777777777</v>
      </c>
      <c r="F5314" s="300">
        <f t="shared" si="109"/>
        <v>8.4722222221898846E-2</v>
      </c>
      <c r="G5314" s="1" t="s">
        <v>613</v>
      </c>
      <c r="I5314" s="1" t="s">
        <v>614</v>
      </c>
      <c r="J5314" s="1" t="s">
        <v>615</v>
      </c>
      <c r="K5314" s="1" t="s">
        <v>1597</v>
      </c>
      <c r="L5314" s="1" t="s">
        <v>655</v>
      </c>
      <c r="M5314" s="28" t="s">
        <v>656</v>
      </c>
      <c r="N5314" s="28" t="s">
        <v>1598</v>
      </c>
    </row>
    <row r="5315" spans="1:14">
      <c r="A5315" s="102" t="s">
        <v>729</v>
      </c>
      <c r="B5315" s="1" t="s">
        <v>1400</v>
      </c>
      <c r="C5315" s="230">
        <v>45967.618055555555</v>
      </c>
      <c r="D5315" s="230">
        <v>45967.618055555555</v>
      </c>
      <c r="E5315" s="230">
        <v>45967.702777777777</v>
      </c>
      <c r="F5315" s="300">
        <f t="shared" si="109"/>
        <v>8.4722222221898846E-2</v>
      </c>
      <c r="G5315" s="1" t="s">
        <v>613</v>
      </c>
      <c r="I5315" s="1" t="s">
        <v>614</v>
      </c>
      <c r="J5315" s="1" t="s">
        <v>615</v>
      </c>
      <c r="K5315" s="1" t="s">
        <v>1597</v>
      </c>
      <c r="L5315" s="1" t="s">
        <v>655</v>
      </c>
      <c r="M5315" s="28" t="s">
        <v>656</v>
      </c>
      <c r="N5315" s="28" t="s">
        <v>1598</v>
      </c>
    </row>
    <row r="5316" spans="1:14">
      <c r="A5316" s="102" t="s">
        <v>729</v>
      </c>
      <c r="B5316" s="1" t="s">
        <v>1401</v>
      </c>
      <c r="C5316" s="230">
        <v>45967.618055555555</v>
      </c>
      <c r="D5316" s="230">
        <v>45967.618055555555</v>
      </c>
      <c r="E5316" s="230">
        <v>45967.702777777777</v>
      </c>
      <c r="F5316" s="300">
        <f t="shared" si="109"/>
        <v>8.4722222221898846E-2</v>
      </c>
      <c r="G5316" s="1" t="s">
        <v>613</v>
      </c>
      <c r="I5316" s="1" t="s">
        <v>614</v>
      </c>
      <c r="J5316" s="1" t="s">
        <v>615</v>
      </c>
      <c r="K5316" s="1" t="s">
        <v>1597</v>
      </c>
      <c r="L5316" s="1" t="s">
        <v>655</v>
      </c>
      <c r="M5316" s="28" t="s">
        <v>656</v>
      </c>
      <c r="N5316" s="28" t="s">
        <v>1598</v>
      </c>
    </row>
    <row r="5317" spans="1:14">
      <c r="A5317" s="102" t="s">
        <v>729</v>
      </c>
      <c r="B5317" s="1" t="s">
        <v>1402</v>
      </c>
      <c r="C5317" s="230">
        <v>45967.618055555555</v>
      </c>
      <c r="D5317" s="230">
        <v>45967.618055555555</v>
      </c>
      <c r="E5317" s="230">
        <v>45967.702777777777</v>
      </c>
      <c r="F5317" s="300">
        <f t="shared" si="109"/>
        <v>8.4722222221898846E-2</v>
      </c>
      <c r="G5317" s="1" t="s">
        <v>613</v>
      </c>
      <c r="I5317" s="1" t="s">
        <v>614</v>
      </c>
      <c r="J5317" s="1" t="s">
        <v>615</v>
      </c>
      <c r="K5317" s="1" t="s">
        <v>1597</v>
      </c>
      <c r="L5317" s="1" t="s">
        <v>655</v>
      </c>
      <c r="M5317" s="28" t="s">
        <v>656</v>
      </c>
      <c r="N5317" s="28" t="s">
        <v>1598</v>
      </c>
    </row>
    <row r="5318" spans="1:14">
      <c r="A5318" s="1" t="s">
        <v>862</v>
      </c>
      <c r="B5318" s="1" t="s">
        <v>612</v>
      </c>
      <c r="C5318" s="230">
        <v>45968.25</v>
      </c>
      <c r="D5318" s="230">
        <v>45968.25</v>
      </c>
      <c r="E5318" s="230">
        <v>45968.285416666666</v>
      </c>
      <c r="F5318" s="300">
        <f t="shared" si="109"/>
        <v>3.5416666665696539E-2</v>
      </c>
      <c r="G5318" s="1" t="s">
        <v>613</v>
      </c>
      <c r="I5318" s="1" t="s">
        <v>614</v>
      </c>
      <c r="J5318" s="1" t="s">
        <v>615</v>
      </c>
      <c r="K5318" s="1" t="s">
        <v>1666</v>
      </c>
      <c r="L5318" s="1" t="s">
        <v>617</v>
      </c>
      <c r="M5318" s="241" t="s">
        <v>656</v>
      </c>
      <c r="N5318" s="28" t="s">
        <v>1342</v>
      </c>
    </row>
    <row r="5319" spans="1:14">
      <c r="A5319" s="1" t="s">
        <v>870</v>
      </c>
      <c r="B5319" s="1" t="s">
        <v>612</v>
      </c>
      <c r="C5319" s="230">
        <v>45968.25</v>
      </c>
      <c r="D5319" s="230">
        <v>45968.25</v>
      </c>
      <c r="E5319" s="230">
        <v>45968.285416666666</v>
      </c>
      <c r="F5319" s="300">
        <f t="shared" si="109"/>
        <v>3.5416666665696539E-2</v>
      </c>
      <c r="G5319" s="1" t="s">
        <v>613</v>
      </c>
      <c r="I5319" s="1" t="s">
        <v>614</v>
      </c>
      <c r="J5319" s="1" t="s">
        <v>615</v>
      </c>
      <c r="K5319" s="1" t="s">
        <v>1666</v>
      </c>
      <c r="L5319" s="1" t="s">
        <v>617</v>
      </c>
      <c r="M5319" s="241" t="s">
        <v>656</v>
      </c>
      <c r="N5319" s="28" t="s">
        <v>1342</v>
      </c>
    </row>
    <row r="5320" spans="1:14">
      <c r="A5320" s="1" t="s">
        <v>643</v>
      </c>
      <c r="B5320" s="1" t="s">
        <v>612</v>
      </c>
      <c r="C5320" s="230">
        <v>45968.25</v>
      </c>
      <c r="D5320" s="230">
        <v>45968.25</v>
      </c>
      <c r="E5320" s="230">
        <v>45968.285416666666</v>
      </c>
      <c r="F5320" s="300">
        <f t="shared" si="109"/>
        <v>3.5416666665696539E-2</v>
      </c>
      <c r="G5320" s="1" t="s">
        <v>613</v>
      </c>
      <c r="I5320" s="1" t="s">
        <v>614</v>
      </c>
      <c r="J5320" s="1" t="s">
        <v>615</v>
      </c>
      <c r="K5320" s="1" t="s">
        <v>1666</v>
      </c>
      <c r="L5320" s="1" t="s">
        <v>617</v>
      </c>
      <c r="M5320" s="241" t="s">
        <v>656</v>
      </c>
      <c r="N5320" s="28" t="s">
        <v>1342</v>
      </c>
    </row>
    <row r="5321" spans="1:14">
      <c r="A5321" s="1" t="s">
        <v>759</v>
      </c>
      <c r="B5321" s="1" t="s">
        <v>612</v>
      </c>
      <c r="C5321" s="230">
        <v>45968.25</v>
      </c>
      <c r="D5321" s="230">
        <v>45968.25</v>
      </c>
      <c r="E5321" s="230">
        <v>45968.285416666666</v>
      </c>
      <c r="F5321" s="300">
        <f t="shared" si="109"/>
        <v>3.5416666665696539E-2</v>
      </c>
      <c r="G5321" s="1" t="s">
        <v>613</v>
      </c>
      <c r="I5321" s="1" t="s">
        <v>614</v>
      </c>
      <c r="J5321" s="1" t="s">
        <v>615</v>
      </c>
      <c r="K5321" s="1" t="s">
        <v>1666</v>
      </c>
      <c r="L5321" s="1" t="s">
        <v>617</v>
      </c>
      <c r="M5321" s="241" t="s">
        <v>656</v>
      </c>
      <c r="N5321" s="28" t="s">
        <v>1342</v>
      </c>
    </row>
    <row r="5322" spans="1:14">
      <c r="A5322" s="1" t="s">
        <v>850</v>
      </c>
      <c r="B5322" s="1" t="s">
        <v>612</v>
      </c>
      <c r="C5322" s="230">
        <v>45968.25</v>
      </c>
      <c r="D5322" s="230">
        <v>45968.25</v>
      </c>
      <c r="E5322" s="230">
        <v>45968.285416666666</v>
      </c>
      <c r="F5322" s="300">
        <f t="shared" si="109"/>
        <v>3.5416666665696539E-2</v>
      </c>
      <c r="G5322" s="1" t="s">
        <v>613</v>
      </c>
      <c r="I5322" s="1" t="s">
        <v>614</v>
      </c>
      <c r="J5322" s="1" t="s">
        <v>615</v>
      </c>
      <c r="K5322" s="1" t="s">
        <v>1666</v>
      </c>
      <c r="L5322" s="1" t="s">
        <v>617</v>
      </c>
      <c r="M5322" s="241" t="s">
        <v>656</v>
      </c>
      <c r="N5322" s="28" t="s">
        <v>1342</v>
      </c>
    </row>
    <row r="5323" spans="1:14">
      <c r="A5323" s="1" t="s">
        <v>862</v>
      </c>
      <c r="B5323" s="1" t="s">
        <v>612</v>
      </c>
      <c r="C5323" s="230">
        <v>45968.37777777778</v>
      </c>
      <c r="D5323" s="230">
        <v>45968.37777777778</v>
      </c>
      <c r="E5323" s="230">
        <v>45968.384722222225</v>
      </c>
      <c r="F5323" s="300">
        <f t="shared" ref="F5323:F5335" si="110">E5323-D5323</f>
        <v>6.9444444452528842E-3</v>
      </c>
      <c r="G5323" s="1" t="s">
        <v>613</v>
      </c>
      <c r="I5323" s="1" t="s">
        <v>614</v>
      </c>
      <c r="J5323" s="1" t="s">
        <v>615</v>
      </c>
      <c r="K5323" s="1" t="s">
        <v>1666</v>
      </c>
      <c r="L5323" s="1" t="s">
        <v>617</v>
      </c>
      <c r="M5323" s="241" t="s">
        <v>656</v>
      </c>
      <c r="N5323" s="28" t="s">
        <v>1342</v>
      </c>
    </row>
    <row r="5324" spans="1:14">
      <c r="A5324" s="1" t="s">
        <v>870</v>
      </c>
      <c r="B5324" s="1" t="s">
        <v>612</v>
      </c>
      <c r="C5324" s="230">
        <v>45968.37777777778</v>
      </c>
      <c r="D5324" s="230">
        <v>45968.37777777778</v>
      </c>
      <c r="E5324" s="230">
        <v>45968.384722222225</v>
      </c>
      <c r="F5324" s="300">
        <f t="shared" si="110"/>
        <v>6.9444444452528842E-3</v>
      </c>
      <c r="G5324" s="1" t="s">
        <v>613</v>
      </c>
      <c r="I5324" s="1" t="s">
        <v>614</v>
      </c>
      <c r="J5324" s="1" t="s">
        <v>615</v>
      </c>
      <c r="K5324" s="1" t="s">
        <v>1666</v>
      </c>
      <c r="L5324" s="1" t="s">
        <v>617</v>
      </c>
      <c r="M5324" s="241" t="s">
        <v>656</v>
      </c>
      <c r="N5324" s="28" t="s">
        <v>1342</v>
      </c>
    </row>
    <row r="5325" spans="1:14">
      <c r="A5325" s="1" t="s">
        <v>643</v>
      </c>
      <c r="B5325" s="1" t="s">
        <v>612</v>
      </c>
      <c r="C5325" s="230">
        <v>45968.37777777778</v>
      </c>
      <c r="D5325" s="230">
        <v>45968.37777777778</v>
      </c>
      <c r="E5325" s="230">
        <v>45968.384722222225</v>
      </c>
      <c r="F5325" s="300">
        <f t="shared" si="110"/>
        <v>6.9444444452528842E-3</v>
      </c>
      <c r="G5325" s="1" t="s">
        <v>613</v>
      </c>
      <c r="I5325" s="1" t="s">
        <v>614</v>
      </c>
      <c r="J5325" s="1" t="s">
        <v>615</v>
      </c>
      <c r="K5325" s="1" t="s">
        <v>1666</v>
      </c>
      <c r="L5325" s="1" t="s">
        <v>617</v>
      </c>
      <c r="M5325" s="241" t="s">
        <v>656</v>
      </c>
      <c r="N5325" s="28" t="s">
        <v>1342</v>
      </c>
    </row>
    <row r="5326" spans="1:14">
      <c r="A5326" s="1" t="s">
        <v>759</v>
      </c>
      <c r="B5326" s="1" t="s">
        <v>612</v>
      </c>
      <c r="C5326" s="230">
        <v>45968.37777777778</v>
      </c>
      <c r="D5326" s="230">
        <v>45968.37777777778</v>
      </c>
      <c r="E5326" s="230">
        <v>45968.384722222225</v>
      </c>
      <c r="F5326" s="300">
        <f t="shared" si="110"/>
        <v>6.9444444452528842E-3</v>
      </c>
      <c r="G5326" s="1" t="s">
        <v>613</v>
      </c>
      <c r="I5326" s="1" t="s">
        <v>614</v>
      </c>
      <c r="J5326" s="1" t="s">
        <v>615</v>
      </c>
      <c r="K5326" s="1" t="s">
        <v>1666</v>
      </c>
      <c r="L5326" s="1" t="s">
        <v>617</v>
      </c>
      <c r="M5326" s="241" t="s">
        <v>656</v>
      </c>
      <c r="N5326" s="28" t="s">
        <v>1342</v>
      </c>
    </row>
    <row r="5327" spans="1:14">
      <c r="A5327" s="1" t="s">
        <v>850</v>
      </c>
      <c r="B5327" s="1" t="s">
        <v>612</v>
      </c>
      <c r="C5327" s="230">
        <v>45968.37777777778</v>
      </c>
      <c r="D5327" s="230">
        <v>45968.37777777778</v>
      </c>
      <c r="E5327" s="230">
        <v>45968.384722222225</v>
      </c>
      <c r="F5327" s="300">
        <f t="shared" si="110"/>
        <v>6.9444444452528842E-3</v>
      </c>
      <c r="G5327" s="1" t="s">
        <v>613</v>
      </c>
      <c r="I5327" s="1" t="s">
        <v>614</v>
      </c>
      <c r="J5327" s="1" t="s">
        <v>615</v>
      </c>
      <c r="K5327" s="1" t="s">
        <v>1666</v>
      </c>
      <c r="L5327" s="1" t="s">
        <v>617</v>
      </c>
      <c r="M5327" s="241" t="s">
        <v>656</v>
      </c>
      <c r="N5327" s="28" t="s">
        <v>1342</v>
      </c>
    </row>
    <row r="5328" spans="1:14">
      <c r="A5328" s="225" t="s">
        <v>650</v>
      </c>
      <c r="B5328" s="123" t="s">
        <v>651</v>
      </c>
      <c r="C5328" s="230">
        <v>45968.440972222219</v>
      </c>
      <c r="D5328" s="230">
        <v>45968.440972222219</v>
      </c>
      <c r="E5328" s="230">
        <v>45968.447916666664</v>
      </c>
      <c r="F5328" s="300">
        <f t="shared" si="110"/>
        <v>6.9444444452528842E-3</v>
      </c>
      <c r="G5328" s="225" t="s">
        <v>637</v>
      </c>
      <c r="H5328" s="225" t="s">
        <v>644</v>
      </c>
      <c r="I5328" s="225" t="s">
        <v>770</v>
      </c>
      <c r="J5328" s="225" t="s">
        <v>771</v>
      </c>
      <c r="K5328" s="1" t="s">
        <v>1405</v>
      </c>
      <c r="L5328" s="1" t="s">
        <v>773</v>
      </c>
      <c r="M5328" s="241" t="s">
        <v>1090</v>
      </c>
      <c r="N5328" s="241" t="s">
        <v>1090</v>
      </c>
    </row>
    <row r="5329" spans="1:14">
      <c r="A5329" s="225" t="s">
        <v>650</v>
      </c>
      <c r="B5329" s="123" t="s">
        <v>658</v>
      </c>
      <c r="C5329" s="230">
        <v>45968.440972222219</v>
      </c>
      <c r="D5329" s="230">
        <v>45968.440972222219</v>
      </c>
      <c r="E5329" s="230">
        <v>45968.447916666664</v>
      </c>
      <c r="F5329" s="300">
        <f t="shared" si="110"/>
        <v>6.9444444452528842E-3</v>
      </c>
      <c r="G5329" s="225" t="s">
        <v>637</v>
      </c>
      <c r="H5329" s="225" t="s">
        <v>644</v>
      </c>
      <c r="I5329" s="225" t="s">
        <v>770</v>
      </c>
      <c r="J5329" s="225" t="s">
        <v>771</v>
      </c>
      <c r="K5329" s="1" t="s">
        <v>1405</v>
      </c>
      <c r="L5329" s="1" t="s">
        <v>773</v>
      </c>
      <c r="M5329" s="241" t="s">
        <v>1090</v>
      </c>
      <c r="N5329" s="241" t="s">
        <v>1090</v>
      </c>
    </row>
    <row r="5330" spans="1:14">
      <c r="A5330" s="225" t="s">
        <v>650</v>
      </c>
      <c r="B5330" s="123" t="s">
        <v>970</v>
      </c>
      <c r="C5330" s="230">
        <v>45968.440972222219</v>
      </c>
      <c r="D5330" s="230">
        <v>45968.440972222219</v>
      </c>
      <c r="E5330" s="230">
        <v>45968.447916666664</v>
      </c>
      <c r="F5330" s="300">
        <f t="shared" si="110"/>
        <v>6.9444444452528842E-3</v>
      </c>
      <c r="G5330" s="225" t="s">
        <v>637</v>
      </c>
      <c r="H5330" s="225" t="s">
        <v>644</v>
      </c>
      <c r="I5330" s="225" t="s">
        <v>770</v>
      </c>
      <c r="J5330" s="225" t="s">
        <v>771</v>
      </c>
      <c r="K5330" s="1" t="s">
        <v>1405</v>
      </c>
      <c r="L5330" s="1" t="s">
        <v>773</v>
      </c>
      <c r="M5330" s="241" t="s">
        <v>1090</v>
      </c>
      <c r="N5330" s="241" t="s">
        <v>1090</v>
      </c>
    </row>
    <row r="5331" spans="1:14">
      <c r="A5331" s="225" t="s">
        <v>650</v>
      </c>
      <c r="B5331" s="123" t="s">
        <v>971</v>
      </c>
      <c r="C5331" s="230">
        <v>45968.440972222219</v>
      </c>
      <c r="D5331" s="230">
        <v>45968.440972222219</v>
      </c>
      <c r="E5331" s="230">
        <v>45968.447916666664</v>
      </c>
      <c r="F5331" s="300">
        <f t="shared" si="110"/>
        <v>6.9444444452528842E-3</v>
      </c>
      <c r="G5331" s="225" t="s">
        <v>637</v>
      </c>
      <c r="H5331" s="225" t="s">
        <v>644</v>
      </c>
      <c r="I5331" s="225" t="s">
        <v>770</v>
      </c>
      <c r="J5331" s="225" t="s">
        <v>771</v>
      </c>
      <c r="K5331" s="1" t="s">
        <v>1405</v>
      </c>
      <c r="L5331" s="1" t="s">
        <v>773</v>
      </c>
      <c r="M5331" s="241" t="s">
        <v>1090</v>
      </c>
      <c r="N5331" s="241" t="s">
        <v>1090</v>
      </c>
    </row>
    <row r="5332" spans="1:14">
      <c r="A5332" s="225" t="s">
        <v>650</v>
      </c>
      <c r="B5332" s="123" t="s">
        <v>660</v>
      </c>
      <c r="C5332" s="230">
        <v>45968.440972222219</v>
      </c>
      <c r="D5332" s="230">
        <v>45968.440972222219</v>
      </c>
      <c r="E5332" s="230">
        <v>45968.447916666664</v>
      </c>
      <c r="F5332" s="300">
        <f t="shared" si="110"/>
        <v>6.9444444452528842E-3</v>
      </c>
      <c r="G5332" s="225" t="s">
        <v>637</v>
      </c>
      <c r="H5332" s="225" t="s">
        <v>644</v>
      </c>
      <c r="I5332" s="225" t="s">
        <v>770</v>
      </c>
      <c r="J5332" s="225" t="s">
        <v>771</v>
      </c>
      <c r="K5332" s="1" t="s">
        <v>1405</v>
      </c>
      <c r="L5332" s="1" t="s">
        <v>773</v>
      </c>
      <c r="M5332" s="241" t="s">
        <v>1090</v>
      </c>
      <c r="N5332" s="241" t="s">
        <v>1090</v>
      </c>
    </row>
    <row r="5333" spans="1:14">
      <c r="A5333" s="225" t="s">
        <v>661</v>
      </c>
      <c r="B5333" s="123" t="s">
        <v>972</v>
      </c>
      <c r="C5333" s="230">
        <v>45968.440972222219</v>
      </c>
      <c r="D5333" s="230">
        <v>45968.440972222219</v>
      </c>
      <c r="E5333" s="230">
        <v>45968.447916666664</v>
      </c>
      <c r="F5333" s="300">
        <f t="shared" si="110"/>
        <v>6.9444444452528842E-3</v>
      </c>
      <c r="G5333" s="225" t="s">
        <v>637</v>
      </c>
      <c r="H5333" s="225" t="s">
        <v>644</v>
      </c>
      <c r="I5333" s="225" t="s">
        <v>770</v>
      </c>
      <c r="J5333" s="225" t="s">
        <v>771</v>
      </c>
      <c r="K5333" s="1" t="s">
        <v>1405</v>
      </c>
      <c r="L5333" s="1" t="s">
        <v>773</v>
      </c>
      <c r="M5333" s="241" t="s">
        <v>1090</v>
      </c>
      <c r="N5333" s="241" t="s">
        <v>1090</v>
      </c>
    </row>
    <row r="5334" spans="1:14">
      <c r="A5334" s="225" t="s">
        <v>661</v>
      </c>
      <c r="B5334" s="123" t="s">
        <v>663</v>
      </c>
      <c r="C5334" s="230">
        <v>45968.440972222219</v>
      </c>
      <c r="D5334" s="230">
        <v>45968.440972222219</v>
      </c>
      <c r="E5334" s="230">
        <v>45968.447916666664</v>
      </c>
      <c r="F5334" s="300">
        <f t="shared" si="110"/>
        <v>6.9444444452528842E-3</v>
      </c>
      <c r="G5334" s="225" t="s">
        <v>637</v>
      </c>
      <c r="H5334" s="225" t="s">
        <v>644</v>
      </c>
      <c r="I5334" s="225" t="s">
        <v>770</v>
      </c>
      <c r="J5334" s="225" t="s">
        <v>771</v>
      </c>
      <c r="K5334" s="1" t="s">
        <v>1405</v>
      </c>
      <c r="L5334" s="1" t="s">
        <v>773</v>
      </c>
      <c r="M5334" s="241" t="s">
        <v>1090</v>
      </c>
      <c r="N5334" s="241" t="s">
        <v>1090</v>
      </c>
    </row>
    <row r="5335" spans="1:14">
      <c r="A5335" s="225" t="s">
        <v>661</v>
      </c>
      <c r="B5335" s="123" t="s">
        <v>662</v>
      </c>
      <c r="C5335" s="230">
        <v>45968.440972222219</v>
      </c>
      <c r="D5335" s="230">
        <v>45968.440972222219</v>
      </c>
      <c r="E5335" s="230">
        <v>45968.447916666664</v>
      </c>
      <c r="F5335" s="300">
        <f t="shared" si="110"/>
        <v>6.9444444452528842E-3</v>
      </c>
      <c r="G5335" s="225" t="s">
        <v>637</v>
      </c>
      <c r="H5335" s="225" t="s">
        <v>644</v>
      </c>
      <c r="I5335" s="225" t="s">
        <v>770</v>
      </c>
      <c r="J5335" s="225" t="s">
        <v>771</v>
      </c>
      <c r="K5335" s="1" t="s">
        <v>1405</v>
      </c>
      <c r="L5335" s="1" t="s">
        <v>773</v>
      </c>
      <c r="M5335" s="241" t="s">
        <v>1090</v>
      </c>
      <c r="N5335" s="241" t="s">
        <v>1090</v>
      </c>
    </row>
    <row r="5336" spans="1:14">
      <c r="A5336" s="225" t="s">
        <v>650</v>
      </c>
      <c r="B5336" s="123" t="s">
        <v>651</v>
      </c>
      <c r="C5336" s="230">
        <v>45968.511805555558</v>
      </c>
      <c r="D5336" s="230">
        <v>45968.511805555558</v>
      </c>
      <c r="E5336" s="230">
        <v>45968.545138888891</v>
      </c>
      <c r="F5336" s="300">
        <f t="shared" ref="F5336:F5399" si="111">E5336-D5336</f>
        <v>3.3333333332848269E-2</v>
      </c>
      <c r="G5336" s="225" t="s">
        <v>637</v>
      </c>
      <c r="H5336" s="225" t="s">
        <v>644</v>
      </c>
      <c r="I5336" s="225" t="s">
        <v>770</v>
      </c>
      <c r="J5336" s="225" t="s">
        <v>771</v>
      </c>
      <c r="K5336" s="1" t="s">
        <v>1405</v>
      </c>
      <c r="L5336" s="1" t="s">
        <v>773</v>
      </c>
      <c r="M5336" s="241" t="s">
        <v>1090</v>
      </c>
      <c r="N5336" s="241" t="s">
        <v>1090</v>
      </c>
    </row>
    <row r="5337" spans="1:14">
      <c r="A5337" s="225" t="s">
        <v>650</v>
      </c>
      <c r="B5337" s="123" t="s">
        <v>658</v>
      </c>
      <c r="C5337" s="230">
        <v>45968.511805555558</v>
      </c>
      <c r="D5337" s="230">
        <v>45968.511805555558</v>
      </c>
      <c r="E5337" s="230">
        <v>45968.545138888891</v>
      </c>
      <c r="F5337" s="300">
        <f t="shared" si="111"/>
        <v>3.3333333332848269E-2</v>
      </c>
      <c r="G5337" s="225" t="s">
        <v>637</v>
      </c>
      <c r="H5337" s="225" t="s">
        <v>644</v>
      </c>
      <c r="I5337" s="225" t="s">
        <v>770</v>
      </c>
      <c r="J5337" s="225" t="s">
        <v>771</v>
      </c>
      <c r="K5337" s="1" t="s">
        <v>1405</v>
      </c>
      <c r="L5337" s="1" t="s">
        <v>773</v>
      </c>
      <c r="M5337" s="241" t="s">
        <v>1090</v>
      </c>
      <c r="N5337" s="241" t="s">
        <v>1090</v>
      </c>
    </row>
    <row r="5338" spans="1:14">
      <c r="A5338" s="225" t="s">
        <v>650</v>
      </c>
      <c r="B5338" s="123" t="s">
        <v>970</v>
      </c>
      <c r="C5338" s="230">
        <v>45968.511805555558</v>
      </c>
      <c r="D5338" s="230">
        <v>45968.511805555558</v>
      </c>
      <c r="E5338" s="230">
        <v>45968.545138888891</v>
      </c>
      <c r="F5338" s="300">
        <f t="shared" si="111"/>
        <v>3.3333333332848269E-2</v>
      </c>
      <c r="G5338" s="225" t="s">
        <v>637</v>
      </c>
      <c r="H5338" s="225" t="s">
        <v>644</v>
      </c>
      <c r="I5338" s="225" t="s">
        <v>770</v>
      </c>
      <c r="J5338" s="225" t="s">
        <v>771</v>
      </c>
      <c r="K5338" s="1" t="s">
        <v>1405</v>
      </c>
      <c r="L5338" s="1" t="s">
        <v>773</v>
      </c>
      <c r="M5338" s="241" t="s">
        <v>1090</v>
      </c>
      <c r="N5338" s="241" t="s">
        <v>1090</v>
      </c>
    </row>
    <row r="5339" spans="1:14">
      <c r="A5339" s="225" t="s">
        <v>650</v>
      </c>
      <c r="B5339" s="123" t="s">
        <v>971</v>
      </c>
      <c r="C5339" s="230">
        <v>45968.511805555558</v>
      </c>
      <c r="D5339" s="230">
        <v>45968.511805555558</v>
      </c>
      <c r="E5339" s="230">
        <v>45968.545138888891</v>
      </c>
      <c r="F5339" s="300">
        <f t="shared" si="111"/>
        <v>3.3333333332848269E-2</v>
      </c>
      <c r="G5339" s="225" t="s">
        <v>637</v>
      </c>
      <c r="H5339" s="225" t="s">
        <v>644</v>
      </c>
      <c r="I5339" s="225" t="s">
        <v>770</v>
      </c>
      <c r="J5339" s="225" t="s">
        <v>771</v>
      </c>
      <c r="K5339" s="1" t="s">
        <v>1405</v>
      </c>
      <c r="L5339" s="1" t="s">
        <v>773</v>
      </c>
      <c r="M5339" s="241" t="s">
        <v>1090</v>
      </c>
      <c r="N5339" s="241" t="s">
        <v>1090</v>
      </c>
    </row>
    <row r="5340" spans="1:14">
      <c r="A5340" s="225" t="s">
        <v>650</v>
      </c>
      <c r="B5340" s="123" t="s">
        <v>660</v>
      </c>
      <c r="C5340" s="230">
        <v>45968.511805555558</v>
      </c>
      <c r="D5340" s="230">
        <v>45968.511805555558</v>
      </c>
      <c r="E5340" s="230">
        <v>45968.545138888891</v>
      </c>
      <c r="F5340" s="300">
        <f t="shared" si="111"/>
        <v>3.3333333332848269E-2</v>
      </c>
      <c r="G5340" s="225" t="s">
        <v>637</v>
      </c>
      <c r="H5340" s="225" t="s">
        <v>644</v>
      </c>
      <c r="I5340" s="225" t="s">
        <v>770</v>
      </c>
      <c r="J5340" s="225" t="s">
        <v>771</v>
      </c>
      <c r="K5340" s="1" t="s">
        <v>1405</v>
      </c>
      <c r="L5340" s="1" t="s">
        <v>773</v>
      </c>
      <c r="M5340" s="241" t="s">
        <v>1090</v>
      </c>
      <c r="N5340" s="241" t="s">
        <v>1090</v>
      </c>
    </row>
    <row r="5341" spans="1:14">
      <c r="A5341" s="225" t="s">
        <v>661</v>
      </c>
      <c r="B5341" s="123" t="s">
        <v>972</v>
      </c>
      <c r="C5341" s="230">
        <v>45968.511805555558</v>
      </c>
      <c r="D5341" s="230">
        <v>45968.511805555558</v>
      </c>
      <c r="E5341" s="230">
        <v>45968.545138888891</v>
      </c>
      <c r="F5341" s="300">
        <f t="shared" si="111"/>
        <v>3.3333333332848269E-2</v>
      </c>
      <c r="G5341" s="225" t="s">
        <v>637</v>
      </c>
      <c r="H5341" s="225" t="s">
        <v>644</v>
      </c>
      <c r="I5341" s="225" t="s">
        <v>770</v>
      </c>
      <c r="J5341" s="225" t="s">
        <v>771</v>
      </c>
      <c r="K5341" s="1" t="s">
        <v>1405</v>
      </c>
      <c r="L5341" s="1" t="s">
        <v>773</v>
      </c>
      <c r="M5341" s="241" t="s">
        <v>1090</v>
      </c>
      <c r="N5341" s="241" t="s">
        <v>1090</v>
      </c>
    </row>
    <row r="5342" spans="1:14">
      <c r="A5342" s="225" t="s">
        <v>661</v>
      </c>
      <c r="B5342" s="123" t="s">
        <v>663</v>
      </c>
      <c r="C5342" s="230">
        <v>45968.511805555558</v>
      </c>
      <c r="D5342" s="230">
        <v>45968.511805555558</v>
      </c>
      <c r="E5342" s="230">
        <v>45968.545138888891</v>
      </c>
      <c r="F5342" s="300">
        <f t="shared" si="111"/>
        <v>3.3333333332848269E-2</v>
      </c>
      <c r="G5342" s="225" t="s">
        <v>637</v>
      </c>
      <c r="H5342" s="225" t="s">
        <v>644</v>
      </c>
      <c r="I5342" s="225" t="s">
        <v>770</v>
      </c>
      <c r="J5342" s="225" t="s">
        <v>771</v>
      </c>
      <c r="K5342" s="1" t="s">
        <v>1405</v>
      </c>
      <c r="L5342" s="1" t="s">
        <v>773</v>
      </c>
      <c r="M5342" s="241" t="s">
        <v>1090</v>
      </c>
      <c r="N5342" s="241" t="s">
        <v>1090</v>
      </c>
    </row>
    <row r="5343" spans="1:14">
      <c r="A5343" s="225" t="s">
        <v>661</v>
      </c>
      <c r="B5343" s="123" t="s">
        <v>662</v>
      </c>
      <c r="C5343" s="230">
        <v>45968.511805555558</v>
      </c>
      <c r="D5343" s="230">
        <v>45968.511805555558</v>
      </c>
      <c r="E5343" s="230">
        <v>45968.545138888891</v>
      </c>
      <c r="F5343" s="300">
        <f t="shared" si="111"/>
        <v>3.3333333332848269E-2</v>
      </c>
      <c r="G5343" s="225" t="s">
        <v>637</v>
      </c>
      <c r="H5343" s="225" t="s">
        <v>644</v>
      </c>
      <c r="I5343" s="225" t="s">
        <v>770</v>
      </c>
      <c r="J5343" s="225" t="s">
        <v>771</v>
      </c>
      <c r="K5343" s="1" t="s">
        <v>1405</v>
      </c>
      <c r="L5343" s="1" t="s">
        <v>773</v>
      </c>
      <c r="M5343" s="241" t="s">
        <v>1090</v>
      </c>
      <c r="N5343" s="241" t="s">
        <v>1090</v>
      </c>
    </row>
    <row r="5344" spans="1:14" ht="86.45">
      <c r="A5344" s="225" t="s">
        <v>704</v>
      </c>
      <c r="B5344" s="28" t="s">
        <v>651</v>
      </c>
      <c r="C5344" s="230">
        <v>45969.506944444445</v>
      </c>
      <c r="D5344" s="230">
        <v>45969.506944444445</v>
      </c>
      <c r="E5344" s="230">
        <v>45969.60833333333</v>
      </c>
      <c r="F5344" s="300">
        <f t="shared" si="111"/>
        <v>0.101388888884685</v>
      </c>
      <c r="G5344" s="1" t="s">
        <v>708</v>
      </c>
      <c r="H5344" s="225"/>
      <c r="I5344" s="1" t="s">
        <v>598</v>
      </c>
      <c r="J5344" s="1" t="s">
        <v>598</v>
      </c>
      <c r="K5344" s="123" t="s">
        <v>1689</v>
      </c>
      <c r="L5344" s="1" t="s">
        <v>627</v>
      </c>
      <c r="M5344" s="241" t="s">
        <v>710</v>
      </c>
      <c r="N5344" s="246" t="s">
        <v>1690</v>
      </c>
    </row>
    <row r="5345" spans="1:14" ht="86.45">
      <c r="A5345" s="225" t="s">
        <v>704</v>
      </c>
      <c r="B5345" s="28" t="s">
        <v>622</v>
      </c>
      <c r="C5345" s="230">
        <v>45969.506944444445</v>
      </c>
      <c r="D5345" s="230">
        <v>45969.506944444445</v>
      </c>
      <c r="E5345" s="230">
        <v>45969.60833333333</v>
      </c>
      <c r="F5345" s="300">
        <f t="shared" si="111"/>
        <v>0.101388888884685</v>
      </c>
      <c r="G5345" s="1" t="s">
        <v>708</v>
      </c>
      <c r="H5345" s="225"/>
      <c r="I5345" s="1" t="s">
        <v>598</v>
      </c>
      <c r="J5345" s="1" t="s">
        <v>598</v>
      </c>
      <c r="K5345" s="123" t="s">
        <v>1689</v>
      </c>
      <c r="L5345" s="1" t="s">
        <v>627</v>
      </c>
      <c r="M5345" s="241" t="s">
        <v>710</v>
      </c>
      <c r="N5345" s="246" t="s">
        <v>1690</v>
      </c>
    </row>
    <row r="5346" spans="1:14" ht="86.45">
      <c r="A5346" s="225" t="s">
        <v>704</v>
      </c>
      <c r="B5346" s="28" t="s">
        <v>658</v>
      </c>
      <c r="C5346" s="230">
        <v>45969.506944444445</v>
      </c>
      <c r="D5346" s="230">
        <v>45969.506944444445</v>
      </c>
      <c r="E5346" s="230">
        <v>45969.60833333333</v>
      </c>
      <c r="F5346" s="300">
        <f t="shared" si="111"/>
        <v>0.101388888884685</v>
      </c>
      <c r="G5346" s="1" t="s">
        <v>708</v>
      </c>
      <c r="H5346" s="225"/>
      <c r="I5346" s="1" t="s">
        <v>598</v>
      </c>
      <c r="J5346" s="1" t="s">
        <v>598</v>
      </c>
      <c r="K5346" s="123" t="s">
        <v>1689</v>
      </c>
      <c r="L5346" s="1" t="s">
        <v>627</v>
      </c>
      <c r="M5346" s="241" t="s">
        <v>710</v>
      </c>
      <c r="N5346" s="246" t="s">
        <v>1690</v>
      </c>
    </row>
    <row r="5347" spans="1:14" ht="86.45">
      <c r="A5347" s="225" t="s">
        <v>704</v>
      </c>
      <c r="B5347" s="28" t="s">
        <v>612</v>
      </c>
      <c r="C5347" s="230">
        <v>45969.506944444445</v>
      </c>
      <c r="D5347" s="230">
        <v>45969.506944444445</v>
      </c>
      <c r="E5347" s="230">
        <v>45969.60833333333</v>
      </c>
      <c r="F5347" s="300">
        <f t="shared" si="111"/>
        <v>0.101388888884685</v>
      </c>
      <c r="G5347" s="1" t="s">
        <v>708</v>
      </c>
      <c r="H5347" s="225"/>
      <c r="I5347" s="1" t="s">
        <v>598</v>
      </c>
      <c r="J5347" s="1" t="s">
        <v>598</v>
      </c>
      <c r="K5347" s="123" t="s">
        <v>1689</v>
      </c>
      <c r="L5347" s="1" t="s">
        <v>627</v>
      </c>
      <c r="M5347" s="241" t="s">
        <v>710</v>
      </c>
      <c r="N5347" s="246" t="s">
        <v>1690</v>
      </c>
    </row>
    <row r="5348" spans="1:14" ht="86.45">
      <c r="A5348" s="225" t="s">
        <v>855</v>
      </c>
      <c r="B5348" s="28" t="s">
        <v>622</v>
      </c>
      <c r="C5348" s="230">
        <v>45969.506944444445</v>
      </c>
      <c r="D5348" s="230">
        <v>45969.506944444445</v>
      </c>
      <c r="E5348" s="230">
        <v>45969.60833333333</v>
      </c>
      <c r="F5348" s="300">
        <f t="shared" si="111"/>
        <v>0.101388888884685</v>
      </c>
      <c r="G5348" s="1" t="s">
        <v>708</v>
      </c>
      <c r="H5348" s="225"/>
      <c r="I5348" s="1" t="s">
        <v>598</v>
      </c>
      <c r="J5348" s="1" t="s">
        <v>598</v>
      </c>
      <c r="K5348" s="123" t="s">
        <v>1689</v>
      </c>
      <c r="L5348" s="1" t="s">
        <v>627</v>
      </c>
      <c r="M5348" s="241" t="s">
        <v>710</v>
      </c>
      <c r="N5348" s="246" t="s">
        <v>1690</v>
      </c>
    </row>
    <row r="5349" spans="1:14" ht="86.45">
      <c r="A5349" s="225" t="s">
        <v>855</v>
      </c>
      <c r="B5349" s="28" t="s">
        <v>658</v>
      </c>
      <c r="C5349" s="230">
        <v>45969.506944444445</v>
      </c>
      <c r="D5349" s="230">
        <v>45969.506944444445</v>
      </c>
      <c r="E5349" s="230">
        <v>45969.60833333333</v>
      </c>
      <c r="F5349" s="300">
        <f t="shared" si="111"/>
        <v>0.101388888884685</v>
      </c>
      <c r="G5349" s="1" t="s">
        <v>708</v>
      </c>
      <c r="H5349" s="225"/>
      <c r="I5349" s="1" t="s">
        <v>598</v>
      </c>
      <c r="J5349" s="1" t="s">
        <v>598</v>
      </c>
      <c r="K5349" s="123" t="s">
        <v>1689</v>
      </c>
      <c r="L5349" s="1" t="s">
        <v>627</v>
      </c>
      <c r="M5349" s="241" t="s">
        <v>710</v>
      </c>
      <c r="N5349" s="246" t="s">
        <v>1690</v>
      </c>
    </row>
    <row r="5350" spans="1:14" ht="86.45">
      <c r="A5350" s="225" t="s">
        <v>855</v>
      </c>
      <c r="B5350" s="28" t="s">
        <v>651</v>
      </c>
      <c r="C5350" s="230">
        <v>45969.506944444445</v>
      </c>
      <c r="D5350" s="230">
        <v>45969.506944444445</v>
      </c>
      <c r="E5350" s="230">
        <v>45969.60833333333</v>
      </c>
      <c r="F5350" s="300">
        <f t="shared" si="111"/>
        <v>0.101388888884685</v>
      </c>
      <c r="G5350" s="1" t="s">
        <v>708</v>
      </c>
      <c r="H5350" s="225"/>
      <c r="I5350" s="1" t="s">
        <v>598</v>
      </c>
      <c r="J5350" s="1" t="s">
        <v>598</v>
      </c>
      <c r="K5350" s="123" t="s">
        <v>1689</v>
      </c>
      <c r="L5350" s="1" t="s">
        <v>627</v>
      </c>
      <c r="M5350" s="241" t="s">
        <v>710</v>
      </c>
      <c r="N5350" s="246" t="s">
        <v>1690</v>
      </c>
    </row>
    <row r="5351" spans="1:14" ht="86.45">
      <c r="A5351" s="225" t="s">
        <v>855</v>
      </c>
      <c r="B5351" s="28" t="s">
        <v>612</v>
      </c>
      <c r="C5351" s="230">
        <v>45969.506944444445</v>
      </c>
      <c r="D5351" s="230">
        <v>45969.506944444445</v>
      </c>
      <c r="E5351" s="230">
        <v>45969.60833333333</v>
      </c>
      <c r="F5351" s="300">
        <f t="shared" si="111"/>
        <v>0.101388888884685</v>
      </c>
      <c r="G5351" s="1" t="s">
        <v>708</v>
      </c>
      <c r="H5351" s="225"/>
      <c r="I5351" s="1" t="s">
        <v>598</v>
      </c>
      <c r="J5351" s="1" t="s">
        <v>598</v>
      </c>
      <c r="K5351" s="123" t="s">
        <v>1689</v>
      </c>
      <c r="L5351" s="1" t="s">
        <v>627</v>
      </c>
      <c r="M5351" s="241" t="s">
        <v>710</v>
      </c>
      <c r="N5351" s="246" t="s">
        <v>1690</v>
      </c>
    </row>
    <row r="5352" spans="1:14" ht="86.45">
      <c r="A5352" s="225" t="s">
        <v>856</v>
      </c>
      <c r="B5352" s="28" t="s">
        <v>658</v>
      </c>
      <c r="C5352" s="230">
        <v>45969.506944444445</v>
      </c>
      <c r="D5352" s="230">
        <v>45969.506944444445</v>
      </c>
      <c r="E5352" s="230">
        <v>45969.60833333333</v>
      </c>
      <c r="F5352" s="300">
        <f t="shared" si="111"/>
        <v>0.101388888884685</v>
      </c>
      <c r="G5352" s="1" t="s">
        <v>708</v>
      </c>
      <c r="H5352" s="225"/>
      <c r="I5352" s="1" t="s">
        <v>598</v>
      </c>
      <c r="J5352" s="1" t="s">
        <v>598</v>
      </c>
      <c r="K5352" s="123" t="s">
        <v>1689</v>
      </c>
      <c r="L5352" s="1" t="s">
        <v>627</v>
      </c>
      <c r="M5352" s="241" t="s">
        <v>710</v>
      </c>
      <c r="N5352" s="246" t="s">
        <v>1690</v>
      </c>
    </row>
    <row r="5353" spans="1:14" ht="86.45">
      <c r="A5353" s="225" t="s">
        <v>856</v>
      </c>
      <c r="B5353" s="28" t="s">
        <v>651</v>
      </c>
      <c r="C5353" s="230">
        <v>45969.506944444445</v>
      </c>
      <c r="D5353" s="230">
        <v>45969.506944444445</v>
      </c>
      <c r="E5353" s="230">
        <v>45969.60833333333</v>
      </c>
      <c r="F5353" s="300">
        <f t="shared" si="111"/>
        <v>0.101388888884685</v>
      </c>
      <c r="G5353" s="1" t="s">
        <v>708</v>
      </c>
      <c r="H5353" s="225"/>
      <c r="I5353" s="1" t="s">
        <v>598</v>
      </c>
      <c r="J5353" s="1" t="s">
        <v>598</v>
      </c>
      <c r="K5353" s="123" t="s">
        <v>1689</v>
      </c>
      <c r="L5353" s="1" t="s">
        <v>627</v>
      </c>
      <c r="M5353" s="241" t="s">
        <v>710</v>
      </c>
      <c r="N5353" s="246" t="s">
        <v>1690</v>
      </c>
    </row>
    <row r="5354" spans="1:14">
      <c r="A5354" s="102" t="s">
        <v>729</v>
      </c>
      <c r="B5354" s="1" t="s">
        <v>1384</v>
      </c>
      <c r="C5354" s="230">
        <v>45969.725694444445</v>
      </c>
      <c r="D5354" s="230">
        <v>45969.725694444445</v>
      </c>
      <c r="E5354" s="230">
        <v>45970.260416666664</v>
      </c>
      <c r="F5354" s="300">
        <f t="shared" si="111"/>
        <v>0.53472222221898846</v>
      </c>
      <c r="G5354" s="1" t="s">
        <v>613</v>
      </c>
      <c r="I5354" s="1" t="s">
        <v>614</v>
      </c>
      <c r="J5354" s="1" t="s">
        <v>615</v>
      </c>
      <c r="K5354" s="1" t="s">
        <v>1597</v>
      </c>
      <c r="L5354" s="1" t="s">
        <v>655</v>
      </c>
      <c r="M5354" s="28" t="s">
        <v>656</v>
      </c>
      <c r="N5354" s="28" t="s">
        <v>1598</v>
      </c>
    </row>
    <row r="5355" spans="1:14">
      <c r="A5355" s="102" t="s">
        <v>729</v>
      </c>
      <c r="B5355" s="1" t="s">
        <v>1387</v>
      </c>
      <c r="C5355" s="230">
        <v>45969.725694444445</v>
      </c>
      <c r="D5355" s="230">
        <v>45969.725694444445</v>
      </c>
      <c r="E5355" s="230">
        <v>45970.260416666664</v>
      </c>
      <c r="F5355" s="300">
        <f t="shared" si="111"/>
        <v>0.53472222221898846</v>
      </c>
      <c r="G5355" s="1" t="s">
        <v>613</v>
      </c>
      <c r="I5355" s="1" t="s">
        <v>614</v>
      </c>
      <c r="J5355" s="1" t="s">
        <v>615</v>
      </c>
      <c r="K5355" s="1" t="s">
        <v>1597</v>
      </c>
      <c r="L5355" s="1" t="s">
        <v>655</v>
      </c>
      <c r="M5355" s="28" t="s">
        <v>656</v>
      </c>
      <c r="N5355" s="28" t="s">
        <v>1598</v>
      </c>
    </row>
    <row r="5356" spans="1:14">
      <c r="A5356" s="102" t="s">
        <v>729</v>
      </c>
      <c r="B5356" s="1" t="s">
        <v>1388</v>
      </c>
      <c r="C5356" s="230">
        <v>45969.725694444445</v>
      </c>
      <c r="D5356" s="230">
        <v>45969.725694444445</v>
      </c>
      <c r="E5356" s="230">
        <v>45970.260416666664</v>
      </c>
      <c r="F5356" s="300">
        <f t="shared" si="111"/>
        <v>0.53472222221898846</v>
      </c>
      <c r="G5356" s="1" t="s">
        <v>613</v>
      </c>
      <c r="I5356" s="1" t="s">
        <v>614</v>
      </c>
      <c r="J5356" s="1" t="s">
        <v>615</v>
      </c>
      <c r="K5356" s="1" t="s">
        <v>1597</v>
      </c>
      <c r="L5356" s="1" t="s">
        <v>655</v>
      </c>
      <c r="M5356" s="28" t="s">
        <v>656</v>
      </c>
      <c r="N5356" s="28" t="s">
        <v>1598</v>
      </c>
    </row>
    <row r="5357" spans="1:14">
      <c r="A5357" s="102" t="s">
        <v>729</v>
      </c>
      <c r="B5357" s="1" t="s">
        <v>1389</v>
      </c>
      <c r="C5357" s="230">
        <v>45969.725694444445</v>
      </c>
      <c r="D5357" s="230">
        <v>45969.725694444445</v>
      </c>
      <c r="E5357" s="230">
        <v>45970.260416666664</v>
      </c>
      <c r="F5357" s="300">
        <f t="shared" si="111"/>
        <v>0.53472222221898846</v>
      </c>
      <c r="G5357" s="1" t="s">
        <v>613</v>
      </c>
      <c r="I5357" s="1" t="s">
        <v>614</v>
      </c>
      <c r="J5357" s="1" t="s">
        <v>615</v>
      </c>
      <c r="K5357" s="1" t="s">
        <v>1597</v>
      </c>
      <c r="L5357" s="1" t="s">
        <v>655</v>
      </c>
      <c r="M5357" s="28" t="s">
        <v>656</v>
      </c>
      <c r="N5357" s="28" t="s">
        <v>1598</v>
      </c>
    </row>
    <row r="5358" spans="1:14">
      <c r="A5358" s="102" t="s">
        <v>729</v>
      </c>
      <c r="B5358" s="1" t="s">
        <v>1390</v>
      </c>
      <c r="C5358" s="230">
        <v>45969.725694444445</v>
      </c>
      <c r="D5358" s="230">
        <v>45969.725694444445</v>
      </c>
      <c r="E5358" s="230">
        <v>45970.260416666664</v>
      </c>
      <c r="F5358" s="300">
        <f t="shared" si="111"/>
        <v>0.53472222221898846</v>
      </c>
      <c r="G5358" s="1" t="s">
        <v>613</v>
      </c>
      <c r="I5358" s="1" t="s">
        <v>614</v>
      </c>
      <c r="J5358" s="1" t="s">
        <v>615</v>
      </c>
      <c r="K5358" s="1" t="s">
        <v>1597</v>
      </c>
      <c r="L5358" s="1" t="s">
        <v>655</v>
      </c>
      <c r="M5358" s="28" t="s">
        <v>656</v>
      </c>
      <c r="N5358" s="28" t="s">
        <v>1598</v>
      </c>
    </row>
    <row r="5359" spans="1:14">
      <c r="A5359" s="102" t="s">
        <v>729</v>
      </c>
      <c r="B5359" s="1" t="s">
        <v>1391</v>
      </c>
      <c r="C5359" s="230">
        <v>45969.725694444445</v>
      </c>
      <c r="D5359" s="230">
        <v>45969.725694444445</v>
      </c>
      <c r="E5359" s="230">
        <v>45970.260416666664</v>
      </c>
      <c r="F5359" s="300">
        <f t="shared" si="111"/>
        <v>0.53472222221898846</v>
      </c>
      <c r="G5359" s="1" t="s">
        <v>613</v>
      </c>
      <c r="I5359" s="1" t="s">
        <v>614</v>
      </c>
      <c r="J5359" s="1" t="s">
        <v>615</v>
      </c>
      <c r="K5359" s="1" t="s">
        <v>1597</v>
      </c>
      <c r="L5359" s="1" t="s">
        <v>655</v>
      </c>
      <c r="M5359" s="28" t="s">
        <v>656</v>
      </c>
      <c r="N5359" s="28" t="s">
        <v>1598</v>
      </c>
    </row>
    <row r="5360" spans="1:14">
      <c r="A5360" s="102" t="s">
        <v>729</v>
      </c>
      <c r="B5360" s="1" t="s">
        <v>1392</v>
      </c>
      <c r="C5360" s="230">
        <v>45969.725694444445</v>
      </c>
      <c r="D5360" s="230">
        <v>45969.725694444445</v>
      </c>
      <c r="E5360" s="230">
        <v>45970.260416666664</v>
      </c>
      <c r="F5360" s="300">
        <f t="shared" si="111"/>
        <v>0.53472222221898846</v>
      </c>
      <c r="G5360" s="1" t="s">
        <v>613</v>
      </c>
      <c r="I5360" s="1" t="s">
        <v>614</v>
      </c>
      <c r="J5360" s="1" t="s">
        <v>615</v>
      </c>
      <c r="K5360" s="1" t="s">
        <v>1597</v>
      </c>
      <c r="L5360" s="1" t="s">
        <v>655</v>
      </c>
      <c r="M5360" s="28" t="s">
        <v>656</v>
      </c>
      <c r="N5360" s="28" t="s">
        <v>1598</v>
      </c>
    </row>
    <row r="5361" spans="1:14">
      <c r="A5361" s="102" t="s">
        <v>729</v>
      </c>
      <c r="B5361" s="1" t="s">
        <v>1393</v>
      </c>
      <c r="C5361" s="230">
        <v>45969.725694444445</v>
      </c>
      <c r="D5361" s="230">
        <v>45969.725694444445</v>
      </c>
      <c r="E5361" s="230">
        <v>45970.260416666664</v>
      </c>
      <c r="F5361" s="300">
        <f t="shared" si="111"/>
        <v>0.53472222221898846</v>
      </c>
      <c r="G5361" s="1" t="s">
        <v>613</v>
      </c>
      <c r="I5361" s="1" t="s">
        <v>614</v>
      </c>
      <c r="J5361" s="1" t="s">
        <v>615</v>
      </c>
      <c r="K5361" s="1" t="s">
        <v>1597</v>
      </c>
      <c r="L5361" s="1" t="s">
        <v>655</v>
      </c>
      <c r="M5361" s="28" t="s">
        <v>656</v>
      </c>
      <c r="N5361" s="28" t="s">
        <v>1598</v>
      </c>
    </row>
    <row r="5362" spans="1:14">
      <c r="A5362" s="102" t="s">
        <v>729</v>
      </c>
      <c r="B5362" s="1" t="s">
        <v>1394</v>
      </c>
      <c r="C5362" s="230">
        <v>45969.725694444445</v>
      </c>
      <c r="D5362" s="230">
        <v>45969.725694444445</v>
      </c>
      <c r="E5362" s="230">
        <v>45970.260416666664</v>
      </c>
      <c r="F5362" s="300">
        <f t="shared" si="111"/>
        <v>0.53472222221898846</v>
      </c>
      <c r="G5362" s="1" t="s">
        <v>613</v>
      </c>
      <c r="I5362" s="1" t="s">
        <v>614</v>
      </c>
      <c r="J5362" s="1" t="s">
        <v>615</v>
      </c>
      <c r="K5362" s="1" t="s">
        <v>1597</v>
      </c>
      <c r="L5362" s="1" t="s">
        <v>655</v>
      </c>
      <c r="M5362" s="28" t="s">
        <v>656</v>
      </c>
      <c r="N5362" s="28" t="s">
        <v>1598</v>
      </c>
    </row>
    <row r="5363" spans="1:14">
      <c r="A5363" s="102" t="s">
        <v>729</v>
      </c>
      <c r="B5363" s="1" t="s">
        <v>1395</v>
      </c>
      <c r="C5363" s="230">
        <v>45969.725694444445</v>
      </c>
      <c r="D5363" s="230">
        <v>45969.725694444445</v>
      </c>
      <c r="E5363" s="230">
        <v>45970.260416666664</v>
      </c>
      <c r="F5363" s="300">
        <f t="shared" si="111"/>
        <v>0.53472222221898846</v>
      </c>
      <c r="G5363" s="1" t="s">
        <v>613</v>
      </c>
      <c r="I5363" s="1" t="s">
        <v>614</v>
      </c>
      <c r="J5363" s="1" t="s">
        <v>615</v>
      </c>
      <c r="K5363" s="1" t="s">
        <v>1597</v>
      </c>
      <c r="L5363" s="1" t="s">
        <v>655</v>
      </c>
      <c r="M5363" s="28" t="s">
        <v>656</v>
      </c>
      <c r="N5363" s="28" t="s">
        <v>1598</v>
      </c>
    </row>
    <row r="5364" spans="1:14">
      <c r="A5364" s="102" t="s">
        <v>729</v>
      </c>
      <c r="B5364" s="1" t="s">
        <v>1396</v>
      </c>
      <c r="C5364" s="230">
        <v>45969.725694444445</v>
      </c>
      <c r="D5364" s="230">
        <v>45969.725694444445</v>
      </c>
      <c r="E5364" s="230">
        <v>45970.260416666664</v>
      </c>
      <c r="F5364" s="300">
        <f t="shared" si="111"/>
        <v>0.53472222221898846</v>
      </c>
      <c r="G5364" s="1" t="s">
        <v>613</v>
      </c>
      <c r="I5364" s="1" t="s">
        <v>614</v>
      </c>
      <c r="J5364" s="1" t="s">
        <v>615</v>
      </c>
      <c r="K5364" s="1" t="s">
        <v>1597</v>
      </c>
      <c r="L5364" s="1" t="s">
        <v>655</v>
      </c>
      <c r="M5364" s="28" t="s">
        <v>656</v>
      </c>
      <c r="N5364" s="28" t="s">
        <v>1598</v>
      </c>
    </row>
    <row r="5365" spans="1:14">
      <c r="A5365" s="102" t="s">
        <v>729</v>
      </c>
      <c r="B5365" s="1" t="s">
        <v>1397</v>
      </c>
      <c r="C5365" s="230">
        <v>45969.725694444445</v>
      </c>
      <c r="D5365" s="230">
        <v>45969.725694444445</v>
      </c>
      <c r="E5365" s="230">
        <v>45970.260416666664</v>
      </c>
      <c r="F5365" s="300">
        <f t="shared" si="111"/>
        <v>0.53472222221898846</v>
      </c>
      <c r="G5365" s="1" t="s">
        <v>613</v>
      </c>
      <c r="I5365" s="1" t="s">
        <v>614</v>
      </c>
      <c r="J5365" s="1" t="s">
        <v>615</v>
      </c>
      <c r="K5365" s="1" t="s">
        <v>1597</v>
      </c>
      <c r="L5365" s="1" t="s">
        <v>655</v>
      </c>
      <c r="M5365" s="28" t="s">
        <v>656</v>
      </c>
      <c r="N5365" s="28" t="s">
        <v>1598</v>
      </c>
    </row>
    <row r="5366" spans="1:14">
      <c r="A5366" s="102" t="s">
        <v>729</v>
      </c>
      <c r="B5366" s="1" t="s">
        <v>1398</v>
      </c>
      <c r="C5366" s="230">
        <v>45969.725694444445</v>
      </c>
      <c r="D5366" s="230">
        <v>45969.725694444445</v>
      </c>
      <c r="E5366" s="230">
        <v>45970.260416666664</v>
      </c>
      <c r="F5366" s="300">
        <f t="shared" si="111"/>
        <v>0.53472222221898846</v>
      </c>
      <c r="G5366" s="1" t="s">
        <v>613</v>
      </c>
      <c r="I5366" s="1" t="s">
        <v>614</v>
      </c>
      <c r="J5366" s="1" t="s">
        <v>615</v>
      </c>
      <c r="K5366" s="1" t="s">
        <v>1597</v>
      </c>
      <c r="L5366" s="1" t="s">
        <v>655</v>
      </c>
      <c r="M5366" s="28" t="s">
        <v>656</v>
      </c>
      <c r="N5366" s="28" t="s">
        <v>1598</v>
      </c>
    </row>
    <row r="5367" spans="1:14">
      <c r="A5367" s="102" t="s">
        <v>729</v>
      </c>
      <c r="B5367" s="1" t="s">
        <v>1399</v>
      </c>
      <c r="C5367" s="230">
        <v>45969.725694444445</v>
      </c>
      <c r="D5367" s="230">
        <v>45969.725694444445</v>
      </c>
      <c r="E5367" s="230">
        <v>45970.260416666664</v>
      </c>
      <c r="F5367" s="300">
        <f t="shared" si="111"/>
        <v>0.53472222221898846</v>
      </c>
      <c r="G5367" s="1" t="s">
        <v>613</v>
      </c>
      <c r="I5367" s="1" t="s">
        <v>614</v>
      </c>
      <c r="J5367" s="1" t="s">
        <v>615</v>
      </c>
      <c r="K5367" s="1" t="s">
        <v>1597</v>
      </c>
      <c r="L5367" s="1" t="s">
        <v>655</v>
      </c>
      <c r="M5367" s="28" t="s">
        <v>656</v>
      </c>
      <c r="N5367" s="28" t="s">
        <v>1598</v>
      </c>
    </row>
    <row r="5368" spans="1:14">
      <c r="A5368" s="102" t="s">
        <v>729</v>
      </c>
      <c r="B5368" s="1" t="s">
        <v>1400</v>
      </c>
      <c r="C5368" s="230">
        <v>45969.725694444445</v>
      </c>
      <c r="D5368" s="230">
        <v>45969.725694444445</v>
      </c>
      <c r="E5368" s="230">
        <v>45970.260416666664</v>
      </c>
      <c r="F5368" s="300">
        <f t="shared" si="111"/>
        <v>0.53472222221898846</v>
      </c>
      <c r="G5368" s="1" t="s">
        <v>613</v>
      </c>
      <c r="I5368" s="1" t="s">
        <v>614</v>
      </c>
      <c r="J5368" s="1" t="s">
        <v>615</v>
      </c>
      <c r="K5368" s="1" t="s">
        <v>1597</v>
      </c>
      <c r="L5368" s="1" t="s">
        <v>655</v>
      </c>
      <c r="M5368" s="28" t="s">
        <v>656</v>
      </c>
      <c r="N5368" s="28" t="s">
        <v>1598</v>
      </c>
    </row>
    <row r="5369" spans="1:14">
      <c r="A5369" s="102" t="s">
        <v>729</v>
      </c>
      <c r="B5369" s="1" t="s">
        <v>1401</v>
      </c>
      <c r="C5369" s="230">
        <v>45969.725694444445</v>
      </c>
      <c r="D5369" s="230">
        <v>45969.725694444445</v>
      </c>
      <c r="E5369" s="230">
        <v>45970.260416666664</v>
      </c>
      <c r="F5369" s="300">
        <f t="shared" si="111"/>
        <v>0.53472222221898846</v>
      </c>
      <c r="G5369" s="1" t="s">
        <v>613</v>
      </c>
      <c r="I5369" s="1" t="s">
        <v>614</v>
      </c>
      <c r="J5369" s="1" t="s">
        <v>615</v>
      </c>
      <c r="K5369" s="1" t="s">
        <v>1597</v>
      </c>
      <c r="L5369" s="1" t="s">
        <v>655</v>
      </c>
      <c r="M5369" s="28" t="s">
        <v>656</v>
      </c>
      <c r="N5369" s="28" t="s">
        <v>1598</v>
      </c>
    </row>
    <row r="5370" spans="1:14">
      <c r="A5370" s="102" t="s">
        <v>729</v>
      </c>
      <c r="B5370" s="1" t="s">
        <v>1402</v>
      </c>
      <c r="C5370" s="230">
        <v>45969.725694444445</v>
      </c>
      <c r="D5370" s="230">
        <v>45969.725694444445</v>
      </c>
      <c r="E5370" s="230">
        <v>45970.260416666664</v>
      </c>
      <c r="F5370" s="300">
        <f t="shared" si="111"/>
        <v>0.53472222221898846</v>
      </c>
      <c r="G5370" s="1" t="s">
        <v>613</v>
      </c>
      <c r="I5370" s="1" t="s">
        <v>614</v>
      </c>
      <c r="J5370" s="1" t="s">
        <v>615</v>
      </c>
      <c r="K5370" s="1" t="s">
        <v>1597</v>
      </c>
      <c r="L5370" s="1" t="s">
        <v>655</v>
      </c>
      <c r="M5370" s="28" t="s">
        <v>656</v>
      </c>
      <c r="N5370" s="28" t="s">
        <v>1598</v>
      </c>
    </row>
    <row r="5371" spans="1:14">
      <c r="A5371" s="1" t="s">
        <v>1261</v>
      </c>
      <c r="B5371" s="1" t="s">
        <v>651</v>
      </c>
      <c r="C5371" s="230">
        <v>45969.676388888889</v>
      </c>
      <c r="D5371" s="230">
        <v>45969.676388888889</v>
      </c>
      <c r="E5371" s="230">
        <v>45970.28125</v>
      </c>
      <c r="F5371" s="300">
        <f t="shared" si="111"/>
        <v>0.60486111111094942</v>
      </c>
      <c r="G5371" s="1" t="s">
        <v>613</v>
      </c>
      <c r="I5371" s="1" t="s">
        <v>614</v>
      </c>
      <c r="J5371" s="1" t="s">
        <v>615</v>
      </c>
      <c r="K5371" s="1" t="s">
        <v>1691</v>
      </c>
      <c r="L5371" s="1" t="s">
        <v>617</v>
      </c>
      <c r="M5371" s="241" t="s">
        <v>656</v>
      </c>
      <c r="N5371" s="28" t="s">
        <v>1342</v>
      </c>
    </row>
    <row r="5372" spans="1:14">
      <c r="A5372" s="1" t="s">
        <v>1261</v>
      </c>
      <c r="B5372" s="1" t="s">
        <v>658</v>
      </c>
      <c r="C5372" s="230">
        <v>45969.676388888889</v>
      </c>
      <c r="D5372" s="230">
        <v>45969.676388888889</v>
      </c>
      <c r="E5372" s="230">
        <v>45970.28125</v>
      </c>
      <c r="F5372" s="300">
        <f t="shared" si="111"/>
        <v>0.60486111111094942</v>
      </c>
      <c r="G5372" s="1" t="s">
        <v>613</v>
      </c>
      <c r="I5372" s="1" t="s">
        <v>614</v>
      </c>
      <c r="J5372" s="1" t="s">
        <v>615</v>
      </c>
      <c r="K5372" s="1" t="s">
        <v>1691</v>
      </c>
      <c r="L5372" s="1" t="s">
        <v>617</v>
      </c>
      <c r="M5372" s="241" t="s">
        <v>656</v>
      </c>
      <c r="N5372" s="28" t="s">
        <v>1342</v>
      </c>
    </row>
    <row r="5373" spans="1:14">
      <c r="A5373" s="1" t="s">
        <v>1261</v>
      </c>
      <c r="B5373" s="1" t="s">
        <v>622</v>
      </c>
      <c r="C5373" s="230">
        <v>45969.676388888889</v>
      </c>
      <c r="D5373" s="230">
        <v>45969.676388888889</v>
      </c>
      <c r="E5373" s="230">
        <v>45970.28125</v>
      </c>
      <c r="F5373" s="300">
        <f t="shared" si="111"/>
        <v>0.60486111111094942</v>
      </c>
      <c r="G5373" s="1" t="s">
        <v>613</v>
      </c>
      <c r="I5373" s="1" t="s">
        <v>614</v>
      </c>
      <c r="J5373" s="1" t="s">
        <v>615</v>
      </c>
      <c r="K5373" s="1" t="s">
        <v>1691</v>
      </c>
      <c r="L5373" s="1" t="s">
        <v>617</v>
      </c>
      <c r="M5373" s="241" t="s">
        <v>656</v>
      </c>
      <c r="N5373" s="28" t="s">
        <v>1342</v>
      </c>
    </row>
    <row r="5374" spans="1:14">
      <c r="A5374" s="1" t="s">
        <v>1261</v>
      </c>
      <c r="B5374" s="1" t="s">
        <v>659</v>
      </c>
      <c r="C5374" s="230">
        <v>45969.676388888889</v>
      </c>
      <c r="D5374" s="230">
        <v>45969.676388888889</v>
      </c>
      <c r="E5374" s="230">
        <v>45970.28125</v>
      </c>
      <c r="F5374" s="300">
        <f t="shared" si="111"/>
        <v>0.60486111111094942</v>
      </c>
      <c r="G5374" s="1" t="s">
        <v>613</v>
      </c>
      <c r="I5374" s="1" t="s">
        <v>614</v>
      </c>
      <c r="J5374" s="1" t="s">
        <v>615</v>
      </c>
      <c r="K5374" s="1" t="s">
        <v>1691</v>
      </c>
      <c r="L5374" s="1" t="s">
        <v>617</v>
      </c>
      <c r="M5374" s="241" t="s">
        <v>656</v>
      </c>
      <c r="N5374" s="28" t="s">
        <v>1342</v>
      </c>
    </row>
    <row r="5375" spans="1:14">
      <c r="A5375" s="1" t="s">
        <v>1263</v>
      </c>
      <c r="B5375" s="1" t="s">
        <v>651</v>
      </c>
      <c r="C5375" s="230">
        <v>45969.676388888889</v>
      </c>
      <c r="D5375" s="230">
        <v>45969.676388888889</v>
      </c>
      <c r="E5375" s="230">
        <v>45970.28125</v>
      </c>
      <c r="F5375" s="300">
        <f t="shared" si="111"/>
        <v>0.60486111111094942</v>
      </c>
      <c r="G5375" s="1" t="s">
        <v>613</v>
      </c>
      <c r="I5375" s="1" t="s">
        <v>614</v>
      </c>
      <c r="J5375" s="1" t="s">
        <v>615</v>
      </c>
      <c r="K5375" s="1" t="s">
        <v>1691</v>
      </c>
      <c r="L5375" s="1" t="s">
        <v>617</v>
      </c>
      <c r="M5375" s="241" t="s">
        <v>656</v>
      </c>
      <c r="N5375" s="28" t="s">
        <v>1342</v>
      </c>
    </row>
    <row r="5376" spans="1:14">
      <c r="A5376" s="1" t="s">
        <v>1263</v>
      </c>
      <c r="B5376" s="1" t="s">
        <v>658</v>
      </c>
      <c r="C5376" s="230">
        <v>45969.676388888889</v>
      </c>
      <c r="D5376" s="230">
        <v>45969.676388888889</v>
      </c>
      <c r="E5376" s="230">
        <v>45970.28125</v>
      </c>
      <c r="F5376" s="300">
        <f t="shared" si="111"/>
        <v>0.60486111111094942</v>
      </c>
      <c r="G5376" s="1" t="s">
        <v>613</v>
      </c>
      <c r="I5376" s="1" t="s">
        <v>614</v>
      </c>
      <c r="J5376" s="1" t="s">
        <v>615</v>
      </c>
      <c r="K5376" s="1" t="s">
        <v>1691</v>
      </c>
      <c r="L5376" s="1" t="s">
        <v>617</v>
      </c>
      <c r="M5376" s="241" t="s">
        <v>656</v>
      </c>
      <c r="N5376" s="28" t="s">
        <v>1342</v>
      </c>
    </row>
    <row r="5377" spans="1:14">
      <c r="A5377" s="1" t="s">
        <v>1263</v>
      </c>
      <c r="B5377" s="1" t="s">
        <v>622</v>
      </c>
      <c r="C5377" s="230">
        <v>45969.676388888889</v>
      </c>
      <c r="D5377" s="230">
        <v>45969.676388888889</v>
      </c>
      <c r="E5377" s="230">
        <v>45970.28125</v>
      </c>
      <c r="F5377" s="300">
        <f t="shared" si="111"/>
        <v>0.60486111111094942</v>
      </c>
      <c r="G5377" s="1" t="s">
        <v>613</v>
      </c>
      <c r="I5377" s="1" t="s">
        <v>614</v>
      </c>
      <c r="J5377" s="1" t="s">
        <v>615</v>
      </c>
      <c r="K5377" s="1" t="s">
        <v>1691</v>
      </c>
      <c r="L5377" s="1" t="s">
        <v>617</v>
      </c>
      <c r="M5377" s="241" t="s">
        <v>656</v>
      </c>
      <c r="N5377" s="28" t="s">
        <v>1342</v>
      </c>
    </row>
    <row r="5378" spans="1:14">
      <c r="A5378" s="1" t="s">
        <v>1263</v>
      </c>
      <c r="B5378" s="1" t="s">
        <v>659</v>
      </c>
      <c r="C5378" s="230">
        <v>45969.676388888889</v>
      </c>
      <c r="D5378" s="230">
        <v>45969.676388888889</v>
      </c>
      <c r="E5378" s="230">
        <v>45970.28125</v>
      </c>
      <c r="F5378" s="300">
        <f t="shared" si="111"/>
        <v>0.60486111111094942</v>
      </c>
      <c r="G5378" s="1" t="s">
        <v>613</v>
      </c>
      <c r="I5378" s="1" t="s">
        <v>614</v>
      </c>
      <c r="J5378" s="1" t="s">
        <v>615</v>
      </c>
      <c r="K5378" s="1" t="s">
        <v>1691</v>
      </c>
      <c r="L5378" s="1" t="s">
        <v>617</v>
      </c>
      <c r="M5378" s="241" t="s">
        <v>656</v>
      </c>
      <c r="N5378" s="28" t="s">
        <v>1342</v>
      </c>
    </row>
    <row r="5379" spans="1:14">
      <c r="A5379" s="1" t="s">
        <v>816</v>
      </c>
      <c r="B5379" s="1" t="s">
        <v>612</v>
      </c>
      <c r="C5379" s="230">
        <v>45969.676388888889</v>
      </c>
      <c r="D5379" s="230">
        <v>45969.676388888889</v>
      </c>
      <c r="E5379" s="230">
        <v>45970.28125</v>
      </c>
      <c r="F5379" s="300">
        <f t="shared" si="111"/>
        <v>0.60486111111094942</v>
      </c>
      <c r="G5379" s="1" t="s">
        <v>613</v>
      </c>
      <c r="I5379" s="1" t="s">
        <v>614</v>
      </c>
      <c r="J5379" s="1" t="s">
        <v>615</v>
      </c>
      <c r="K5379" s="1" t="s">
        <v>1691</v>
      </c>
      <c r="L5379" s="1" t="s">
        <v>617</v>
      </c>
      <c r="M5379" s="241" t="s">
        <v>656</v>
      </c>
      <c r="N5379" s="28" t="s">
        <v>1342</v>
      </c>
    </row>
    <row r="5380" spans="1:14">
      <c r="A5380" s="1" t="s">
        <v>816</v>
      </c>
      <c r="B5380" s="1" t="s">
        <v>658</v>
      </c>
      <c r="C5380" s="230">
        <v>45969.676388888889</v>
      </c>
      <c r="D5380" s="230">
        <v>45969.676388888889</v>
      </c>
      <c r="E5380" s="230">
        <v>45970.28125</v>
      </c>
      <c r="F5380" s="300">
        <f t="shared" si="111"/>
        <v>0.60486111111094942</v>
      </c>
      <c r="G5380" s="1" t="s">
        <v>613</v>
      </c>
      <c r="I5380" s="1" t="s">
        <v>614</v>
      </c>
      <c r="J5380" s="1" t="s">
        <v>615</v>
      </c>
      <c r="K5380" s="1" t="s">
        <v>1691</v>
      </c>
      <c r="L5380" s="1" t="s">
        <v>617</v>
      </c>
      <c r="M5380" s="241" t="s">
        <v>656</v>
      </c>
      <c r="N5380" s="28" t="s">
        <v>1342</v>
      </c>
    </row>
    <row r="5381" spans="1:14">
      <c r="A5381" s="1" t="s">
        <v>816</v>
      </c>
      <c r="B5381" s="1" t="s">
        <v>622</v>
      </c>
      <c r="C5381" s="230">
        <v>45969.676388888889</v>
      </c>
      <c r="D5381" s="230">
        <v>45969.676388888889</v>
      </c>
      <c r="E5381" s="230">
        <v>45970.28125</v>
      </c>
      <c r="F5381" s="300">
        <f t="shared" si="111"/>
        <v>0.60486111111094942</v>
      </c>
      <c r="G5381" s="1" t="s">
        <v>613</v>
      </c>
      <c r="I5381" s="1" t="s">
        <v>614</v>
      </c>
      <c r="J5381" s="1" t="s">
        <v>615</v>
      </c>
      <c r="K5381" s="1" t="s">
        <v>1691</v>
      </c>
      <c r="L5381" s="1" t="s">
        <v>617</v>
      </c>
      <c r="M5381" s="241" t="s">
        <v>656</v>
      </c>
      <c r="N5381" s="28" t="s">
        <v>1342</v>
      </c>
    </row>
    <row r="5382" spans="1:14">
      <c r="A5382" s="1" t="s">
        <v>816</v>
      </c>
      <c r="B5382" s="1" t="s">
        <v>659</v>
      </c>
      <c r="C5382" s="230">
        <v>45969.676388888889</v>
      </c>
      <c r="D5382" s="230">
        <v>45969.676388888889</v>
      </c>
      <c r="E5382" s="230">
        <v>45970.28125</v>
      </c>
      <c r="F5382" s="300">
        <f t="shared" si="111"/>
        <v>0.60486111111094942</v>
      </c>
      <c r="G5382" s="1" t="s">
        <v>613</v>
      </c>
      <c r="I5382" s="1" t="s">
        <v>614</v>
      </c>
      <c r="J5382" s="1" t="s">
        <v>615</v>
      </c>
      <c r="K5382" s="1" t="s">
        <v>1691</v>
      </c>
      <c r="L5382" s="1" t="s">
        <v>617</v>
      </c>
      <c r="M5382" s="241" t="s">
        <v>656</v>
      </c>
      <c r="N5382" s="28" t="s">
        <v>1342</v>
      </c>
    </row>
    <row r="5383" spans="1:14">
      <c r="A5383" s="1" t="s">
        <v>1200</v>
      </c>
      <c r="B5383" s="1" t="s">
        <v>651</v>
      </c>
      <c r="C5383" s="230">
        <v>45969.676388888889</v>
      </c>
      <c r="D5383" s="230">
        <v>45969.676388888889</v>
      </c>
      <c r="E5383" s="230">
        <v>45970.28125</v>
      </c>
      <c r="F5383" s="300">
        <f t="shared" si="111"/>
        <v>0.60486111111094942</v>
      </c>
      <c r="G5383" s="1" t="s">
        <v>613</v>
      </c>
      <c r="I5383" s="1" t="s">
        <v>614</v>
      </c>
      <c r="J5383" s="1" t="s">
        <v>615</v>
      </c>
      <c r="K5383" s="1" t="s">
        <v>1691</v>
      </c>
      <c r="L5383" s="1" t="s">
        <v>617</v>
      </c>
      <c r="M5383" s="241" t="s">
        <v>656</v>
      </c>
      <c r="N5383" s="28" t="s">
        <v>1342</v>
      </c>
    </row>
    <row r="5384" spans="1:14">
      <c r="A5384" s="1" t="s">
        <v>1200</v>
      </c>
      <c r="B5384" s="1" t="s">
        <v>658</v>
      </c>
      <c r="C5384" s="230">
        <v>45969.676388888889</v>
      </c>
      <c r="D5384" s="230">
        <v>45969.676388888889</v>
      </c>
      <c r="E5384" s="230">
        <v>45970.28125</v>
      </c>
      <c r="F5384" s="300">
        <f t="shared" si="111"/>
        <v>0.60486111111094942</v>
      </c>
      <c r="G5384" s="1" t="s">
        <v>613</v>
      </c>
      <c r="I5384" s="1" t="s">
        <v>614</v>
      </c>
      <c r="J5384" s="1" t="s">
        <v>615</v>
      </c>
      <c r="K5384" s="1" t="s">
        <v>1691</v>
      </c>
      <c r="L5384" s="1" t="s">
        <v>617</v>
      </c>
      <c r="M5384" s="241" t="s">
        <v>656</v>
      </c>
      <c r="N5384" s="28" t="s">
        <v>1342</v>
      </c>
    </row>
    <row r="5385" spans="1:14">
      <c r="A5385" s="1" t="s">
        <v>1200</v>
      </c>
      <c r="B5385" s="1" t="s">
        <v>622</v>
      </c>
      <c r="C5385" s="230">
        <v>45969.676388888889</v>
      </c>
      <c r="D5385" s="230">
        <v>45969.676388888889</v>
      </c>
      <c r="E5385" s="230">
        <v>45970.28125</v>
      </c>
      <c r="F5385" s="300">
        <f t="shared" si="111"/>
        <v>0.60486111111094942</v>
      </c>
      <c r="G5385" s="1" t="s">
        <v>613</v>
      </c>
      <c r="I5385" s="1" t="s">
        <v>614</v>
      </c>
      <c r="J5385" s="1" t="s">
        <v>615</v>
      </c>
      <c r="K5385" s="1" t="s">
        <v>1691</v>
      </c>
      <c r="L5385" s="1" t="s">
        <v>617</v>
      </c>
      <c r="M5385" s="241" t="s">
        <v>656</v>
      </c>
      <c r="N5385" s="28" t="s">
        <v>1342</v>
      </c>
    </row>
    <row r="5386" spans="1:14">
      <c r="A5386" s="1" t="s">
        <v>1200</v>
      </c>
      <c r="B5386" s="1" t="s">
        <v>659</v>
      </c>
      <c r="C5386" s="230">
        <v>45969.676388888889</v>
      </c>
      <c r="D5386" s="230">
        <v>45969.676388888889</v>
      </c>
      <c r="E5386" s="230">
        <v>45970.28125</v>
      </c>
      <c r="F5386" s="300">
        <f t="shared" si="111"/>
        <v>0.60486111111094942</v>
      </c>
      <c r="G5386" s="1" t="s">
        <v>613</v>
      </c>
      <c r="I5386" s="1" t="s">
        <v>614</v>
      </c>
      <c r="J5386" s="1" t="s">
        <v>615</v>
      </c>
      <c r="K5386" s="1" t="s">
        <v>1691</v>
      </c>
      <c r="L5386" s="1" t="s">
        <v>617</v>
      </c>
      <c r="M5386" s="241" t="s">
        <v>656</v>
      </c>
      <c r="N5386" s="28" t="s">
        <v>1342</v>
      </c>
    </row>
    <row r="5387" spans="1:14">
      <c r="A5387" s="1" t="s">
        <v>1204</v>
      </c>
      <c r="B5387" s="1" t="s">
        <v>651</v>
      </c>
      <c r="C5387" s="230">
        <v>45969.676388888889</v>
      </c>
      <c r="D5387" s="230">
        <v>45969.676388888889</v>
      </c>
      <c r="E5387" s="230">
        <v>45970.28125</v>
      </c>
      <c r="F5387" s="300">
        <f t="shared" si="111"/>
        <v>0.60486111111094942</v>
      </c>
      <c r="G5387" s="1" t="s">
        <v>613</v>
      </c>
      <c r="I5387" s="1" t="s">
        <v>614</v>
      </c>
      <c r="J5387" s="1" t="s">
        <v>615</v>
      </c>
      <c r="K5387" s="1" t="s">
        <v>1691</v>
      </c>
      <c r="L5387" s="1" t="s">
        <v>617</v>
      </c>
      <c r="M5387" s="241" t="s">
        <v>656</v>
      </c>
      <c r="N5387" s="28" t="s">
        <v>1342</v>
      </c>
    </row>
    <row r="5388" spans="1:14">
      <c r="A5388" s="1" t="s">
        <v>1204</v>
      </c>
      <c r="B5388" s="1" t="s">
        <v>658</v>
      </c>
      <c r="C5388" s="230">
        <v>45969.676388888889</v>
      </c>
      <c r="D5388" s="230">
        <v>45969.676388888889</v>
      </c>
      <c r="E5388" s="230">
        <v>45970.28125</v>
      </c>
      <c r="F5388" s="300">
        <f t="shared" si="111"/>
        <v>0.60486111111094942</v>
      </c>
      <c r="G5388" s="1" t="s">
        <v>613</v>
      </c>
      <c r="I5388" s="1" t="s">
        <v>614</v>
      </c>
      <c r="J5388" s="1" t="s">
        <v>615</v>
      </c>
      <c r="K5388" s="1" t="s">
        <v>1691</v>
      </c>
      <c r="L5388" s="1" t="s">
        <v>617</v>
      </c>
      <c r="M5388" s="241" t="s">
        <v>656</v>
      </c>
      <c r="N5388" s="28" t="s">
        <v>1342</v>
      </c>
    </row>
    <row r="5389" spans="1:14">
      <c r="A5389" s="1" t="s">
        <v>1204</v>
      </c>
      <c r="B5389" s="1" t="s">
        <v>622</v>
      </c>
      <c r="C5389" s="230">
        <v>45969.676388888889</v>
      </c>
      <c r="D5389" s="230">
        <v>45969.676388888889</v>
      </c>
      <c r="E5389" s="230">
        <v>45970.28125</v>
      </c>
      <c r="F5389" s="300">
        <f t="shared" si="111"/>
        <v>0.60486111111094942</v>
      </c>
      <c r="G5389" s="1" t="s">
        <v>613</v>
      </c>
      <c r="I5389" s="1" t="s">
        <v>614</v>
      </c>
      <c r="J5389" s="1" t="s">
        <v>615</v>
      </c>
      <c r="K5389" s="1" t="s">
        <v>1691</v>
      </c>
      <c r="L5389" s="1" t="s">
        <v>617</v>
      </c>
      <c r="M5389" s="241" t="s">
        <v>656</v>
      </c>
      <c r="N5389" s="28" t="s">
        <v>1342</v>
      </c>
    </row>
    <row r="5390" spans="1:14">
      <c r="A5390" s="1" t="s">
        <v>1204</v>
      </c>
      <c r="B5390" s="1" t="s">
        <v>612</v>
      </c>
      <c r="C5390" s="230">
        <v>45969.676388888889</v>
      </c>
      <c r="D5390" s="230">
        <v>45969.676388888889</v>
      </c>
      <c r="E5390" s="230">
        <v>45970.28125</v>
      </c>
      <c r="F5390" s="300">
        <f t="shared" si="111"/>
        <v>0.60486111111094942</v>
      </c>
      <c r="G5390" s="1" t="s">
        <v>613</v>
      </c>
      <c r="I5390" s="1" t="s">
        <v>614</v>
      </c>
      <c r="J5390" s="1" t="s">
        <v>615</v>
      </c>
      <c r="K5390" s="1" t="s">
        <v>1691</v>
      </c>
      <c r="L5390" s="1" t="s">
        <v>617</v>
      </c>
      <c r="M5390" s="241" t="s">
        <v>656</v>
      </c>
      <c r="N5390" s="28" t="s">
        <v>1342</v>
      </c>
    </row>
    <row r="5391" spans="1:14">
      <c r="A5391" s="1" t="s">
        <v>841</v>
      </c>
      <c r="B5391" s="1" t="s">
        <v>622</v>
      </c>
      <c r="C5391" s="230">
        <v>45970.25</v>
      </c>
      <c r="D5391" s="230">
        <v>45970.25</v>
      </c>
      <c r="E5391" s="230">
        <v>45970.375</v>
      </c>
      <c r="F5391" s="300">
        <f t="shared" si="111"/>
        <v>0.125</v>
      </c>
      <c r="G5391" s="1" t="s">
        <v>637</v>
      </c>
      <c r="H5391" s="225" t="s">
        <v>644</v>
      </c>
      <c r="I5391" s="1" t="s">
        <v>645</v>
      </c>
      <c r="J5391" s="1" t="s">
        <v>646</v>
      </c>
      <c r="K5391" s="1" t="s">
        <v>1692</v>
      </c>
      <c r="L5391" s="1" t="s">
        <v>648</v>
      </c>
      <c r="M5391" s="241" t="s">
        <v>618</v>
      </c>
      <c r="N5391" s="28" t="s">
        <v>1693</v>
      </c>
    </row>
    <row r="5392" spans="1:14">
      <c r="A5392" s="1" t="s">
        <v>841</v>
      </c>
      <c r="B5392" s="1" t="s">
        <v>659</v>
      </c>
      <c r="C5392" s="230">
        <v>45970.25</v>
      </c>
      <c r="D5392" s="230">
        <v>45970.25</v>
      </c>
      <c r="E5392" s="230">
        <v>45970.375</v>
      </c>
      <c r="F5392" s="300">
        <f t="shared" si="111"/>
        <v>0.125</v>
      </c>
      <c r="G5392" s="1" t="s">
        <v>637</v>
      </c>
      <c r="H5392" s="225" t="s">
        <v>644</v>
      </c>
      <c r="I5392" s="1" t="s">
        <v>645</v>
      </c>
      <c r="J5392" s="1" t="s">
        <v>646</v>
      </c>
      <c r="K5392" s="1" t="s">
        <v>1692</v>
      </c>
      <c r="L5392" s="1" t="s">
        <v>648</v>
      </c>
      <c r="M5392" s="241" t="s">
        <v>618</v>
      </c>
      <c r="N5392" s="28" t="s">
        <v>1693</v>
      </c>
    </row>
    <row r="5393" spans="1:14">
      <c r="A5393" s="1" t="s">
        <v>841</v>
      </c>
      <c r="B5393" s="1" t="s">
        <v>660</v>
      </c>
      <c r="C5393" s="230">
        <v>45970.25</v>
      </c>
      <c r="D5393" s="230">
        <v>45970.25</v>
      </c>
      <c r="E5393" s="230">
        <v>45970.375</v>
      </c>
      <c r="F5393" s="300">
        <f t="shared" si="111"/>
        <v>0.125</v>
      </c>
      <c r="G5393" s="1" t="s">
        <v>637</v>
      </c>
      <c r="H5393" s="225" t="s">
        <v>644</v>
      </c>
      <c r="I5393" s="1" t="s">
        <v>645</v>
      </c>
      <c r="J5393" s="1" t="s">
        <v>646</v>
      </c>
      <c r="K5393" s="1" t="s">
        <v>1692</v>
      </c>
      <c r="L5393" s="1" t="s">
        <v>648</v>
      </c>
      <c r="M5393" s="241" t="s">
        <v>618</v>
      </c>
      <c r="N5393" s="28" t="s">
        <v>1693</v>
      </c>
    </row>
    <row r="5394" spans="1:14">
      <c r="A5394" s="1" t="s">
        <v>841</v>
      </c>
      <c r="B5394" s="1" t="s">
        <v>842</v>
      </c>
      <c r="C5394" s="230">
        <v>45970.25</v>
      </c>
      <c r="D5394" s="230">
        <v>45970.25</v>
      </c>
      <c r="E5394" s="230">
        <v>45970.375</v>
      </c>
      <c r="F5394" s="300">
        <f t="shared" si="111"/>
        <v>0.125</v>
      </c>
      <c r="G5394" s="1" t="s">
        <v>637</v>
      </c>
      <c r="H5394" s="225" t="s">
        <v>644</v>
      </c>
      <c r="I5394" s="1" t="s">
        <v>645</v>
      </c>
      <c r="J5394" s="1" t="s">
        <v>646</v>
      </c>
      <c r="K5394" s="1" t="s">
        <v>1692</v>
      </c>
      <c r="L5394" s="1" t="s">
        <v>648</v>
      </c>
      <c r="M5394" s="241" t="s">
        <v>618</v>
      </c>
      <c r="N5394" s="28" t="s">
        <v>1693</v>
      </c>
    </row>
    <row r="5395" spans="1:14">
      <c r="A5395" s="1" t="s">
        <v>841</v>
      </c>
      <c r="B5395" s="1" t="s">
        <v>843</v>
      </c>
      <c r="C5395" s="230">
        <v>45970.25</v>
      </c>
      <c r="D5395" s="230">
        <v>45970.25</v>
      </c>
      <c r="E5395" s="230">
        <v>45970.375</v>
      </c>
      <c r="F5395" s="300">
        <f t="shared" si="111"/>
        <v>0.125</v>
      </c>
      <c r="G5395" s="1" t="s">
        <v>637</v>
      </c>
      <c r="H5395" s="225" t="s">
        <v>644</v>
      </c>
      <c r="I5395" s="1" t="s">
        <v>645</v>
      </c>
      <c r="J5395" s="1" t="s">
        <v>646</v>
      </c>
      <c r="K5395" s="1" t="s">
        <v>1692</v>
      </c>
      <c r="L5395" s="1" t="s">
        <v>648</v>
      </c>
      <c r="M5395" s="241" t="s">
        <v>618</v>
      </c>
      <c r="N5395" s="28" t="s">
        <v>1693</v>
      </c>
    </row>
    <row r="5396" spans="1:14">
      <c r="A5396" s="1" t="s">
        <v>997</v>
      </c>
      <c r="B5396" s="1" t="s">
        <v>998</v>
      </c>
      <c r="C5396" s="230">
        <v>45970.694444444445</v>
      </c>
      <c r="D5396" s="230">
        <v>45970.694444444445</v>
      </c>
      <c r="E5396" s="230">
        <v>45970.72152777778</v>
      </c>
      <c r="F5396" s="300">
        <f t="shared" si="111"/>
        <v>2.7083333334303461E-2</v>
      </c>
      <c r="G5396" s="1" t="s">
        <v>637</v>
      </c>
      <c r="H5396" s="225" t="s">
        <v>644</v>
      </c>
      <c r="I5396" s="1" t="s">
        <v>645</v>
      </c>
      <c r="J5396" s="1" t="s">
        <v>646</v>
      </c>
      <c r="K5396" s="1" t="s">
        <v>1694</v>
      </c>
      <c r="L5396" s="1" t="s">
        <v>648</v>
      </c>
      <c r="M5396" s="241" t="s">
        <v>618</v>
      </c>
      <c r="N5396" s="28" t="s">
        <v>1695</v>
      </c>
    </row>
    <row r="5397" spans="1:14">
      <c r="A5397" s="1" t="s">
        <v>997</v>
      </c>
      <c r="B5397" s="1" t="s">
        <v>999</v>
      </c>
      <c r="C5397" s="230">
        <v>45970.694444444445</v>
      </c>
      <c r="D5397" s="230">
        <v>45970.694444444445</v>
      </c>
      <c r="E5397" s="230">
        <v>45970.72152777778</v>
      </c>
      <c r="F5397" s="300">
        <f t="shared" si="111"/>
        <v>2.7083333334303461E-2</v>
      </c>
      <c r="G5397" s="1" t="s">
        <v>637</v>
      </c>
      <c r="H5397" s="225" t="s">
        <v>644</v>
      </c>
      <c r="I5397" s="1" t="s">
        <v>645</v>
      </c>
      <c r="J5397" s="1" t="s">
        <v>646</v>
      </c>
      <c r="K5397" s="1" t="s">
        <v>1694</v>
      </c>
      <c r="L5397" s="1" t="s">
        <v>648</v>
      </c>
      <c r="M5397" s="241" t="s">
        <v>618</v>
      </c>
      <c r="N5397" s="28" t="s">
        <v>1695</v>
      </c>
    </row>
    <row r="5398" spans="1:14">
      <c r="A5398" s="1" t="s">
        <v>997</v>
      </c>
      <c r="B5398" s="1" t="s">
        <v>1000</v>
      </c>
      <c r="C5398" s="230">
        <v>45970.694444444445</v>
      </c>
      <c r="D5398" s="230">
        <v>45970.694444444445</v>
      </c>
      <c r="E5398" s="230">
        <v>45970.72152777778</v>
      </c>
      <c r="F5398" s="300">
        <f t="shared" si="111"/>
        <v>2.7083333334303461E-2</v>
      </c>
      <c r="G5398" s="1" t="s">
        <v>637</v>
      </c>
      <c r="H5398" s="225" t="s">
        <v>644</v>
      </c>
      <c r="I5398" s="1" t="s">
        <v>645</v>
      </c>
      <c r="J5398" s="1" t="s">
        <v>646</v>
      </c>
      <c r="K5398" s="1" t="s">
        <v>1694</v>
      </c>
      <c r="L5398" s="1" t="s">
        <v>648</v>
      </c>
      <c r="M5398" s="241" t="s">
        <v>618</v>
      </c>
      <c r="N5398" s="28" t="s">
        <v>1695</v>
      </c>
    </row>
    <row r="5399" spans="1:14">
      <c r="A5399" s="1" t="s">
        <v>997</v>
      </c>
      <c r="B5399" s="1" t="s">
        <v>1001</v>
      </c>
      <c r="C5399" s="230">
        <v>45970.694444444445</v>
      </c>
      <c r="D5399" s="230">
        <v>45970.694444444445</v>
      </c>
      <c r="E5399" s="230">
        <v>45970.72152777778</v>
      </c>
      <c r="F5399" s="300">
        <f t="shared" si="111"/>
        <v>2.7083333334303461E-2</v>
      </c>
      <c r="G5399" s="1" t="s">
        <v>637</v>
      </c>
      <c r="H5399" s="225" t="s">
        <v>644</v>
      </c>
      <c r="I5399" s="1" t="s">
        <v>645</v>
      </c>
      <c r="J5399" s="1" t="s">
        <v>646</v>
      </c>
      <c r="K5399" s="1" t="s">
        <v>1694</v>
      </c>
      <c r="L5399" s="1" t="s">
        <v>648</v>
      </c>
      <c r="M5399" s="241" t="s">
        <v>618</v>
      </c>
      <c r="N5399" s="28" t="s">
        <v>1695</v>
      </c>
    </row>
    <row r="5400" spans="1:14">
      <c r="A5400" s="225" t="s">
        <v>668</v>
      </c>
      <c r="B5400" s="123" t="s">
        <v>669</v>
      </c>
      <c r="C5400" s="230">
        <v>45971.259027777778</v>
      </c>
      <c r="D5400" s="230">
        <v>45971.259027777778</v>
      </c>
      <c r="E5400" s="230">
        <v>45971.319444444445</v>
      </c>
      <c r="F5400" s="300">
        <f t="shared" ref="F5400:F5463" si="112">E5400-D5400</f>
        <v>6.0416666667151731E-2</v>
      </c>
      <c r="G5400" s="1" t="s">
        <v>613</v>
      </c>
      <c r="I5400" s="1" t="s">
        <v>614</v>
      </c>
      <c r="J5400" s="1" t="s">
        <v>615</v>
      </c>
      <c r="K5400" s="1" t="s">
        <v>1662</v>
      </c>
      <c r="L5400" s="1" t="s">
        <v>655</v>
      </c>
      <c r="M5400" s="28" t="s">
        <v>656</v>
      </c>
      <c r="N5400" s="28" t="s">
        <v>1598</v>
      </c>
    </row>
    <row r="5401" spans="1:14">
      <c r="A5401" s="225" t="s">
        <v>668</v>
      </c>
      <c r="B5401" s="123" t="s">
        <v>670</v>
      </c>
      <c r="C5401" s="230">
        <v>45971.259027777778</v>
      </c>
      <c r="D5401" s="230">
        <v>45971.259027777778</v>
      </c>
      <c r="E5401" s="230">
        <v>45971.319444444445</v>
      </c>
      <c r="F5401" s="300">
        <f t="shared" si="112"/>
        <v>6.0416666667151731E-2</v>
      </c>
      <c r="G5401" s="1" t="s">
        <v>613</v>
      </c>
      <c r="I5401" s="1" t="s">
        <v>614</v>
      </c>
      <c r="J5401" s="1" t="s">
        <v>615</v>
      </c>
      <c r="K5401" s="1" t="s">
        <v>1662</v>
      </c>
      <c r="L5401" s="1" t="s">
        <v>655</v>
      </c>
      <c r="M5401" s="28" t="s">
        <v>656</v>
      </c>
      <c r="N5401" s="28" t="s">
        <v>1598</v>
      </c>
    </row>
    <row r="5402" spans="1:14">
      <c r="A5402" s="225" t="s">
        <v>668</v>
      </c>
      <c r="B5402" s="123" t="s">
        <v>671</v>
      </c>
      <c r="C5402" s="230">
        <v>45971.259027777778</v>
      </c>
      <c r="D5402" s="230">
        <v>45971.259027777778</v>
      </c>
      <c r="E5402" s="230">
        <v>45971.319444444445</v>
      </c>
      <c r="F5402" s="300">
        <f t="shared" si="112"/>
        <v>6.0416666667151731E-2</v>
      </c>
      <c r="G5402" s="1" t="s">
        <v>613</v>
      </c>
      <c r="I5402" s="1" t="s">
        <v>614</v>
      </c>
      <c r="J5402" s="1" t="s">
        <v>615</v>
      </c>
      <c r="K5402" s="1" t="s">
        <v>1662</v>
      </c>
      <c r="L5402" s="1" t="s">
        <v>655</v>
      </c>
      <c r="M5402" s="28" t="s">
        <v>656</v>
      </c>
      <c r="N5402" s="28" t="s">
        <v>1598</v>
      </c>
    </row>
    <row r="5403" spans="1:14">
      <c r="A5403" s="225" t="s">
        <v>668</v>
      </c>
      <c r="B5403" s="123" t="s">
        <v>672</v>
      </c>
      <c r="C5403" s="230">
        <v>45971.259027777778</v>
      </c>
      <c r="D5403" s="230">
        <v>45971.259027777778</v>
      </c>
      <c r="E5403" s="230">
        <v>45971.319444444445</v>
      </c>
      <c r="F5403" s="300">
        <f t="shared" si="112"/>
        <v>6.0416666667151731E-2</v>
      </c>
      <c r="G5403" s="1" t="s">
        <v>613</v>
      </c>
      <c r="I5403" s="1" t="s">
        <v>614</v>
      </c>
      <c r="J5403" s="1" t="s">
        <v>615</v>
      </c>
      <c r="K5403" s="1" t="s">
        <v>1662</v>
      </c>
      <c r="L5403" s="1" t="s">
        <v>655</v>
      </c>
      <c r="M5403" s="28" t="s">
        <v>656</v>
      </c>
      <c r="N5403" s="28" t="s">
        <v>1598</v>
      </c>
    </row>
    <row r="5404" spans="1:14">
      <c r="A5404" s="225" t="s">
        <v>668</v>
      </c>
      <c r="B5404" s="123" t="s">
        <v>673</v>
      </c>
      <c r="C5404" s="230">
        <v>45971.259027777778</v>
      </c>
      <c r="D5404" s="230">
        <v>45971.259027777778</v>
      </c>
      <c r="E5404" s="230">
        <v>45971.319444444445</v>
      </c>
      <c r="F5404" s="300">
        <f t="shared" si="112"/>
        <v>6.0416666667151731E-2</v>
      </c>
      <c r="G5404" s="1" t="s">
        <v>613</v>
      </c>
      <c r="I5404" s="1" t="s">
        <v>614</v>
      </c>
      <c r="J5404" s="1" t="s">
        <v>615</v>
      </c>
      <c r="K5404" s="1" t="s">
        <v>1662</v>
      </c>
      <c r="L5404" s="1" t="s">
        <v>655</v>
      </c>
      <c r="M5404" s="28" t="s">
        <v>656</v>
      </c>
      <c r="N5404" s="28" t="s">
        <v>1598</v>
      </c>
    </row>
    <row r="5405" spans="1:14">
      <c r="A5405" s="225" t="s">
        <v>668</v>
      </c>
      <c r="B5405" s="123" t="s">
        <v>674</v>
      </c>
      <c r="C5405" s="230">
        <v>45971.259027777778</v>
      </c>
      <c r="D5405" s="230">
        <v>45971.259027777778</v>
      </c>
      <c r="E5405" s="230">
        <v>45971.319444444445</v>
      </c>
      <c r="F5405" s="300">
        <f t="shared" si="112"/>
        <v>6.0416666667151731E-2</v>
      </c>
      <c r="G5405" s="1" t="s">
        <v>613</v>
      </c>
      <c r="I5405" s="1" t="s">
        <v>614</v>
      </c>
      <c r="J5405" s="1" t="s">
        <v>615</v>
      </c>
      <c r="K5405" s="1" t="s">
        <v>1662</v>
      </c>
      <c r="L5405" s="1" t="s">
        <v>655</v>
      </c>
      <c r="M5405" s="28" t="s">
        <v>656</v>
      </c>
      <c r="N5405" s="28" t="s">
        <v>1598</v>
      </c>
    </row>
    <row r="5406" spans="1:14">
      <c r="A5406" s="225" t="s">
        <v>668</v>
      </c>
      <c r="B5406" s="123" t="s">
        <v>675</v>
      </c>
      <c r="C5406" s="230">
        <v>45971.259027777778</v>
      </c>
      <c r="D5406" s="230">
        <v>45971.259027777778</v>
      </c>
      <c r="E5406" s="230">
        <v>45971.319444444445</v>
      </c>
      <c r="F5406" s="300">
        <f t="shared" si="112"/>
        <v>6.0416666667151731E-2</v>
      </c>
      <c r="G5406" s="1" t="s">
        <v>613</v>
      </c>
      <c r="I5406" s="1" t="s">
        <v>614</v>
      </c>
      <c r="J5406" s="1" t="s">
        <v>615</v>
      </c>
      <c r="K5406" s="1" t="s">
        <v>1662</v>
      </c>
      <c r="L5406" s="1" t="s">
        <v>655</v>
      </c>
      <c r="M5406" s="28" t="s">
        <v>656</v>
      </c>
      <c r="N5406" s="28" t="s">
        <v>1598</v>
      </c>
    </row>
    <row r="5407" spans="1:14">
      <c r="A5407" s="225" t="s">
        <v>668</v>
      </c>
      <c r="B5407" s="123" t="s">
        <v>676</v>
      </c>
      <c r="C5407" s="230">
        <v>45971.259027777778</v>
      </c>
      <c r="D5407" s="230">
        <v>45971.259027777778</v>
      </c>
      <c r="E5407" s="230">
        <v>45971.319444444445</v>
      </c>
      <c r="F5407" s="300">
        <f t="shared" si="112"/>
        <v>6.0416666667151731E-2</v>
      </c>
      <c r="G5407" s="1" t="s">
        <v>613</v>
      </c>
      <c r="I5407" s="1" t="s">
        <v>614</v>
      </c>
      <c r="J5407" s="1" t="s">
        <v>615</v>
      </c>
      <c r="K5407" s="1" t="s">
        <v>1662</v>
      </c>
      <c r="L5407" s="1" t="s">
        <v>655</v>
      </c>
      <c r="M5407" s="28" t="s">
        <v>656</v>
      </c>
      <c r="N5407" s="28" t="s">
        <v>1598</v>
      </c>
    </row>
    <row r="5408" spans="1:14">
      <c r="A5408" s="225" t="s">
        <v>668</v>
      </c>
      <c r="B5408" s="123" t="s">
        <v>677</v>
      </c>
      <c r="C5408" s="230">
        <v>45971.259027777778</v>
      </c>
      <c r="D5408" s="230">
        <v>45971.259027777778</v>
      </c>
      <c r="E5408" s="230">
        <v>45971.319444444445</v>
      </c>
      <c r="F5408" s="300">
        <f t="shared" si="112"/>
        <v>6.0416666667151731E-2</v>
      </c>
      <c r="G5408" s="1" t="s">
        <v>613</v>
      </c>
      <c r="I5408" s="1" t="s">
        <v>614</v>
      </c>
      <c r="J5408" s="1" t="s">
        <v>615</v>
      </c>
      <c r="K5408" s="1" t="s">
        <v>1662</v>
      </c>
      <c r="L5408" s="1" t="s">
        <v>655</v>
      </c>
      <c r="M5408" s="28" t="s">
        <v>656</v>
      </c>
      <c r="N5408" s="28" t="s">
        <v>1598</v>
      </c>
    </row>
    <row r="5409" spans="1:14">
      <c r="A5409" s="225" t="s">
        <v>668</v>
      </c>
      <c r="B5409" s="123" t="s">
        <v>678</v>
      </c>
      <c r="C5409" s="230">
        <v>45971.259027777778</v>
      </c>
      <c r="D5409" s="230">
        <v>45971.259027777778</v>
      </c>
      <c r="E5409" s="230">
        <v>45971.319444444445</v>
      </c>
      <c r="F5409" s="300">
        <f t="shared" si="112"/>
        <v>6.0416666667151731E-2</v>
      </c>
      <c r="G5409" s="1" t="s">
        <v>613</v>
      </c>
      <c r="I5409" s="1" t="s">
        <v>614</v>
      </c>
      <c r="J5409" s="1" t="s">
        <v>615</v>
      </c>
      <c r="K5409" s="1" t="s">
        <v>1662</v>
      </c>
      <c r="L5409" s="1" t="s">
        <v>655</v>
      </c>
      <c r="M5409" s="28" t="s">
        <v>656</v>
      </c>
      <c r="N5409" s="28" t="s">
        <v>1598</v>
      </c>
    </row>
    <row r="5410" spans="1:14">
      <c r="A5410" s="225" t="s">
        <v>668</v>
      </c>
      <c r="B5410" s="123" t="s">
        <v>679</v>
      </c>
      <c r="C5410" s="230">
        <v>45971.259027777778</v>
      </c>
      <c r="D5410" s="230">
        <v>45971.259027777778</v>
      </c>
      <c r="E5410" s="230">
        <v>45971.319444444445</v>
      </c>
      <c r="F5410" s="300">
        <f t="shared" si="112"/>
        <v>6.0416666667151731E-2</v>
      </c>
      <c r="G5410" s="1" t="s">
        <v>613</v>
      </c>
      <c r="I5410" s="1" t="s">
        <v>614</v>
      </c>
      <c r="J5410" s="1" t="s">
        <v>615</v>
      </c>
      <c r="K5410" s="1" t="s">
        <v>1662</v>
      </c>
      <c r="L5410" s="1" t="s">
        <v>655</v>
      </c>
      <c r="M5410" s="28" t="s">
        <v>656</v>
      </c>
      <c r="N5410" s="28" t="s">
        <v>1598</v>
      </c>
    </row>
    <row r="5411" spans="1:14">
      <c r="A5411" s="225" t="s">
        <v>668</v>
      </c>
      <c r="B5411" s="123" t="s">
        <v>680</v>
      </c>
      <c r="C5411" s="230">
        <v>45971.259027777778</v>
      </c>
      <c r="D5411" s="230">
        <v>45971.259027777778</v>
      </c>
      <c r="E5411" s="230">
        <v>45971.319444444445</v>
      </c>
      <c r="F5411" s="300">
        <f t="shared" si="112"/>
        <v>6.0416666667151731E-2</v>
      </c>
      <c r="G5411" s="1" t="s">
        <v>613</v>
      </c>
      <c r="I5411" s="1" t="s">
        <v>614</v>
      </c>
      <c r="J5411" s="1" t="s">
        <v>615</v>
      </c>
      <c r="K5411" s="1" t="s">
        <v>1662</v>
      </c>
      <c r="L5411" s="1" t="s">
        <v>655</v>
      </c>
      <c r="M5411" s="28" t="s">
        <v>656</v>
      </c>
      <c r="N5411" s="28" t="s">
        <v>1598</v>
      </c>
    </row>
    <row r="5412" spans="1:14">
      <c r="A5412" s="225" t="s">
        <v>668</v>
      </c>
      <c r="B5412" s="123" t="s">
        <v>681</v>
      </c>
      <c r="C5412" s="230">
        <v>45971.259027777778</v>
      </c>
      <c r="D5412" s="230">
        <v>45971.259027777778</v>
      </c>
      <c r="E5412" s="230">
        <v>45971.319444444445</v>
      </c>
      <c r="F5412" s="300">
        <f t="shared" si="112"/>
        <v>6.0416666667151731E-2</v>
      </c>
      <c r="G5412" s="1" t="s">
        <v>613</v>
      </c>
      <c r="I5412" s="1" t="s">
        <v>614</v>
      </c>
      <c r="J5412" s="1" t="s">
        <v>615</v>
      </c>
      <c r="K5412" s="1" t="s">
        <v>1662</v>
      </c>
      <c r="L5412" s="1" t="s">
        <v>655</v>
      </c>
      <c r="M5412" s="28" t="s">
        <v>656</v>
      </c>
      <c r="N5412" s="28" t="s">
        <v>1598</v>
      </c>
    </row>
    <row r="5413" spans="1:14">
      <c r="A5413" s="225" t="s">
        <v>668</v>
      </c>
      <c r="B5413" s="123" t="s">
        <v>682</v>
      </c>
      <c r="C5413" s="230">
        <v>45971.259027777778</v>
      </c>
      <c r="D5413" s="230">
        <v>45971.259027777778</v>
      </c>
      <c r="E5413" s="230">
        <v>45971.319444444445</v>
      </c>
      <c r="F5413" s="300">
        <f t="shared" si="112"/>
        <v>6.0416666667151731E-2</v>
      </c>
      <c r="G5413" s="1" t="s">
        <v>613</v>
      </c>
      <c r="I5413" s="1" t="s">
        <v>614</v>
      </c>
      <c r="J5413" s="1" t="s">
        <v>615</v>
      </c>
      <c r="K5413" s="1" t="s">
        <v>1662</v>
      </c>
      <c r="L5413" s="1" t="s">
        <v>655</v>
      </c>
      <c r="M5413" s="28" t="s">
        <v>656</v>
      </c>
      <c r="N5413" s="28" t="s">
        <v>1598</v>
      </c>
    </row>
    <row r="5414" spans="1:14">
      <c r="A5414" s="225" t="s">
        <v>668</v>
      </c>
      <c r="B5414" s="123" t="s">
        <v>683</v>
      </c>
      <c r="C5414" s="230">
        <v>45971.259027777778</v>
      </c>
      <c r="D5414" s="230">
        <v>45971.259027777778</v>
      </c>
      <c r="E5414" s="230">
        <v>45971.319444444445</v>
      </c>
      <c r="F5414" s="300">
        <f t="shared" si="112"/>
        <v>6.0416666667151731E-2</v>
      </c>
      <c r="G5414" s="1" t="s">
        <v>613</v>
      </c>
      <c r="I5414" s="1" t="s">
        <v>614</v>
      </c>
      <c r="J5414" s="1" t="s">
        <v>615</v>
      </c>
      <c r="K5414" s="1" t="s">
        <v>1662</v>
      </c>
      <c r="L5414" s="1" t="s">
        <v>655</v>
      </c>
      <c r="M5414" s="28" t="s">
        <v>656</v>
      </c>
      <c r="N5414" s="28" t="s">
        <v>1598</v>
      </c>
    </row>
    <row r="5415" spans="1:14">
      <c r="A5415" s="225" t="s">
        <v>668</v>
      </c>
      <c r="B5415" s="123" t="s">
        <v>684</v>
      </c>
      <c r="C5415" s="230">
        <v>45971.259027777778</v>
      </c>
      <c r="D5415" s="230">
        <v>45971.259027777778</v>
      </c>
      <c r="E5415" s="230">
        <v>45971.319444444445</v>
      </c>
      <c r="F5415" s="300">
        <f t="shared" si="112"/>
        <v>6.0416666667151731E-2</v>
      </c>
      <c r="G5415" s="1" t="s">
        <v>613</v>
      </c>
      <c r="I5415" s="1" t="s">
        <v>614</v>
      </c>
      <c r="J5415" s="1" t="s">
        <v>615</v>
      </c>
      <c r="K5415" s="1" t="s">
        <v>1662</v>
      </c>
      <c r="L5415" s="1" t="s">
        <v>655</v>
      </c>
      <c r="M5415" s="28" t="s">
        <v>656</v>
      </c>
      <c r="N5415" s="28" t="s">
        <v>1598</v>
      </c>
    </row>
    <row r="5416" spans="1:14">
      <c r="A5416" s="225" t="s">
        <v>668</v>
      </c>
      <c r="B5416" s="123" t="s">
        <v>685</v>
      </c>
      <c r="C5416" s="230">
        <v>45971.259027777778</v>
      </c>
      <c r="D5416" s="230">
        <v>45971.259027777778</v>
      </c>
      <c r="E5416" s="230">
        <v>45971.319444444445</v>
      </c>
      <c r="F5416" s="300">
        <f t="shared" si="112"/>
        <v>6.0416666667151731E-2</v>
      </c>
      <c r="G5416" s="1" t="s">
        <v>613</v>
      </c>
      <c r="I5416" s="1" t="s">
        <v>614</v>
      </c>
      <c r="J5416" s="1" t="s">
        <v>615</v>
      </c>
      <c r="K5416" s="1" t="s">
        <v>1662</v>
      </c>
      <c r="L5416" s="1" t="s">
        <v>655</v>
      </c>
      <c r="M5416" s="28" t="s">
        <v>656</v>
      </c>
      <c r="N5416" s="28" t="s">
        <v>1598</v>
      </c>
    </row>
    <row r="5417" spans="1:14">
      <c r="A5417" s="225" t="s">
        <v>668</v>
      </c>
      <c r="B5417" s="123" t="s">
        <v>686</v>
      </c>
      <c r="C5417" s="230">
        <v>45971.259027777778</v>
      </c>
      <c r="D5417" s="230">
        <v>45971.259027777778</v>
      </c>
      <c r="E5417" s="230">
        <v>45971.319444444445</v>
      </c>
      <c r="F5417" s="300">
        <f t="shared" si="112"/>
        <v>6.0416666667151731E-2</v>
      </c>
      <c r="G5417" s="1" t="s">
        <v>613</v>
      </c>
      <c r="I5417" s="1" t="s">
        <v>614</v>
      </c>
      <c r="J5417" s="1" t="s">
        <v>615</v>
      </c>
      <c r="K5417" s="1" t="s">
        <v>1662</v>
      </c>
      <c r="L5417" s="1" t="s">
        <v>655</v>
      </c>
      <c r="M5417" s="28" t="s">
        <v>656</v>
      </c>
      <c r="N5417" s="28" t="s">
        <v>1598</v>
      </c>
    </row>
    <row r="5418" spans="1:14">
      <c r="A5418" s="225" t="s">
        <v>668</v>
      </c>
      <c r="B5418" s="123" t="s">
        <v>687</v>
      </c>
      <c r="C5418" s="230">
        <v>45971.259027777778</v>
      </c>
      <c r="D5418" s="230">
        <v>45971.259027777778</v>
      </c>
      <c r="E5418" s="230">
        <v>45971.319444444445</v>
      </c>
      <c r="F5418" s="300">
        <f t="shared" si="112"/>
        <v>6.0416666667151731E-2</v>
      </c>
      <c r="G5418" s="1" t="s">
        <v>613</v>
      </c>
      <c r="I5418" s="1" t="s">
        <v>614</v>
      </c>
      <c r="J5418" s="1" t="s">
        <v>615</v>
      </c>
      <c r="K5418" s="1" t="s">
        <v>1662</v>
      </c>
      <c r="L5418" s="1" t="s">
        <v>655</v>
      </c>
      <c r="M5418" s="28" t="s">
        <v>656</v>
      </c>
      <c r="N5418" s="28" t="s">
        <v>1598</v>
      </c>
    </row>
    <row r="5419" spans="1:14">
      <c r="A5419" s="225" t="s">
        <v>668</v>
      </c>
      <c r="B5419" s="123" t="s">
        <v>688</v>
      </c>
      <c r="C5419" s="230">
        <v>45971.259027777778</v>
      </c>
      <c r="D5419" s="230">
        <v>45971.259027777778</v>
      </c>
      <c r="E5419" s="230">
        <v>45971.319444444445</v>
      </c>
      <c r="F5419" s="300">
        <f t="shared" si="112"/>
        <v>6.0416666667151731E-2</v>
      </c>
      <c r="G5419" s="1" t="s">
        <v>613</v>
      </c>
      <c r="I5419" s="1" t="s">
        <v>614</v>
      </c>
      <c r="J5419" s="1" t="s">
        <v>615</v>
      </c>
      <c r="K5419" s="1" t="s">
        <v>1662</v>
      </c>
      <c r="L5419" s="1" t="s">
        <v>655</v>
      </c>
      <c r="M5419" s="28" t="s">
        <v>656</v>
      </c>
      <c r="N5419" s="28" t="s">
        <v>1598</v>
      </c>
    </row>
    <row r="5420" spans="1:14">
      <c r="A5420" s="225" t="s">
        <v>668</v>
      </c>
      <c r="B5420" s="123" t="s">
        <v>689</v>
      </c>
      <c r="C5420" s="230">
        <v>45971.259027777778</v>
      </c>
      <c r="D5420" s="230">
        <v>45971.259027777778</v>
      </c>
      <c r="E5420" s="230">
        <v>45971.319444444445</v>
      </c>
      <c r="F5420" s="300">
        <f t="shared" si="112"/>
        <v>6.0416666667151731E-2</v>
      </c>
      <c r="G5420" s="1" t="s">
        <v>613</v>
      </c>
      <c r="I5420" s="1" t="s">
        <v>614</v>
      </c>
      <c r="J5420" s="1" t="s">
        <v>615</v>
      </c>
      <c r="K5420" s="1" t="s">
        <v>1662</v>
      </c>
      <c r="L5420" s="1" t="s">
        <v>655</v>
      </c>
      <c r="M5420" s="28" t="s">
        <v>656</v>
      </c>
      <c r="N5420" s="28" t="s">
        <v>1598</v>
      </c>
    </row>
    <row r="5421" spans="1:14">
      <c r="A5421" s="225" t="s">
        <v>668</v>
      </c>
      <c r="B5421" s="123" t="s">
        <v>690</v>
      </c>
      <c r="C5421" s="230">
        <v>45971.259027777778</v>
      </c>
      <c r="D5421" s="230">
        <v>45971.259027777778</v>
      </c>
      <c r="E5421" s="230">
        <v>45971.319444444445</v>
      </c>
      <c r="F5421" s="300">
        <f t="shared" si="112"/>
        <v>6.0416666667151731E-2</v>
      </c>
      <c r="G5421" s="1" t="s">
        <v>613</v>
      </c>
      <c r="I5421" s="1" t="s">
        <v>614</v>
      </c>
      <c r="J5421" s="1" t="s">
        <v>615</v>
      </c>
      <c r="K5421" s="1" t="s">
        <v>1662</v>
      </c>
      <c r="L5421" s="1" t="s">
        <v>655</v>
      </c>
      <c r="M5421" s="28" t="s">
        <v>656</v>
      </c>
      <c r="N5421" s="28" t="s">
        <v>1598</v>
      </c>
    </row>
    <row r="5422" spans="1:14">
      <c r="A5422" s="225" t="s">
        <v>668</v>
      </c>
      <c r="B5422" s="123" t="s">
        <v>691</v>
      </c>
      <c r="C5422" s="230">
        <v>45971.259027777778</v>
      </c>
      <c r="D5422" s="230">
        <v>45971.259027777778</v>
      </c>
      <c r="E5422" s="230">
        <v>45971.319444444445</v>
      </c>
      <c r="F5422" s="300">
        <f t="shared" si="112"/>
        <v>6.0416666667151731E-2</v>
      </c>
      <c r="G5422" s="1" t="s">
        <v>613</v>
      </c>
      <c r="I5422" s="1" t="s">
        <v>614</v>
      </c>
      <c r="J5422" s="1" t="s">
        <v>615</v>
      </c>
      <c r="K5422" s="1" t="s">
        <v>1662</v>
      </c>
      <c r="L5422" s="1" t="s">
        <v>655</v>
      </c>
      <c r="M5422" s="28" t="s">
        <v>656</v>
      </c>
      <c r="N5422" s="28" t="s">
        <v>1598</v>
      </c>
    </row>
    <row r="5423" spans="1:14">
      <c r="A5423" s="225" t="s">
        <v>668</v>
      </c>
      <c r="B5423" s="123" t="s">
        <v>692</v>
      </c>
      <c r="C5423" s="230">
        <v>45971.259027777778</v>
      </c>
      <c r="D5423" s="230">
        <v>45971.259027777778</v>
      </c>
      <c r="E5423" s="230">
        <v>45971.319444444445</v>
      </c>
      <c r="F5423" s="300">
        <f t="shared" si="112"/>
        <v>6.0416666667151731E-2</v>
      </c>
      <c r="G5423" s="1" t="s">
        <v>613</v>
      </c>
      <c r="I5423" s="1" t="s">
        <v>614</v>
      </c>
      <c r="J5423" s="1" t="s">
        <v>615</v>
      </c>
      <c r="K5423" s="1" t="s">
        <v>1662</v>
      </c>
      <c r="L5423" s="1" t="s">
        <v>655</v>
      </c>
      <c r="M5423" s="28" t="s">
        <v>656</v>
      </c>
      <c r="N5423" s="28" t="s">
        <v>1598</v>
      </c>
    </row>
    <row r="5424" spans="1:14">
      <c r="A5424" s="225" t="s">
        <v>668</v>
      </c>
      <c r="B5424" s="123" t="s">
        <v>693</v>
      </c>
      <c r="C5424" s="230">
        <v>45971.259027777778</v>
      </c>
      <c r="D5424" s="230">
        <v>45971.259027777778</v>
      </c>
      <c r="E5424" s="230">
        <v>45971.319444444445</v>
      </c>
      <c r="F5424" s="300">
        <f t="shared" si="112"/>
        <v>6.0416666667151731E-2</v>
      </c>
      <c r="G5424" s="1" t="s">
        <v>613</v>
      </c>
      <c r="I5424" s="1" t="s">
        <v>614</v>
      </c>
      <c r="J5424" s="1" t="s">
        <v>615</v>
      </c>
      <c r="K5424" s="1" t="s">
        <v>1662</v>
      </c>
      <c r="L5424" s="1" t="s">
        <v>655</v>
      </c>
      <c r="M5424" s="28" t="s">
        <v>656</v>
      </c>
      <c r="N5424" s="28" t="s">
        <v>1598</v>
      </c>
    </row>
    <row r="5425" spans="1:14">
      <c r="A5425" s="225" t="s">
        <v>668</v>
      </c>
      <c r="B5425" s="123" t="s">
        <v>694</v>
      </c>
      <c r="C5425" s="230">
        <v>45971.259027777778</v>
      </c>
      <c r="D5425" s="230">
        <v>45971.259027777778</v>
      </c>
      <c r="E5425" s="230">
        <v>45971.319444444445</v>
      </c>
      <c r="F5425" s="300">
        <f t="shared" si="112"/>
        <v>6.0416666667151731E-2</v>
      </c>
      <c r="G5425" s="1" t="s">
        <v>613</v>
      </c>
      <c r="I5425" s="1" t="s">
        <v>614</v>
      </c>
      <c r="J5425" s="1" t="s">
        <v>615</v>
      </c>
      <c r="K5425" s="1" t="s">
        <v>1662</v>
      </c>
      <c r="L5425" s="1" t="s">
        <v>655</v>
      </c>
      <c r="M5425" s="28" t="s">
        <v>656</v>
      </c>
      <c r="N5425" s="28" t="s">
        <v>1598</v>
      </c>
    </row>
    <row r="5426" spans="1:14">
      <c r="A5426" s="225" t="s">
        <v>668</v>
      </c>
      <c r="B5426" s="123" t="s">
        <v>695</v>
      </c>
      <c r="C5426" s="230">
        <v>45971.259027777778</v>
      </c>
      <c r="D5426" s="230">
        <v>45971.259027777778</v>
      </c>
      <c r="E5426" s="230">
        <v>45971.319444444445</v>
      </c>
      <c r="F5426" s="300">
        <f t="shared" si="112"/>
        <v>6.0416666667151731E-2</v>
      </c>
      <c r="G5426" s="1" t="s">
        <v>613</v>
      </c>
      <c r="I5426" s="1" t="s">
        <v>614</v>
      </c>
      <c r="J5426" s="1" t="s">
        <v>615</v>
      </c>
      <c r="K5426" s="1" t="s">
        <v>1662</v>
      </c>
      <c r="L5426" s="1" t="s">
        <v>655</v>
      </c>
      <c r="M5426" s="28" t="s">
        <v>656</v>
      </c>
      <c r="N5426" s="28" t="s">
        <v>1598</v>
      </c>
    </row>
    <row r="5427" spans="1:14">
      <c r="A5427" s="225" t="s">
        <v>668</v>
      </c>
      <c r="B5427" s="123" t="s">
        <v>696</v>
      </c>
      <c r="C5427" s="230">
        <v>45971.259027777778</v>
      </c>
      <c r="D5427" s="230">
        <v>45971.259027777778</v>
      </c>
      <c r="E5427" s="230">
        <v>45971.319444444445</v>
      </c>
      <c r="F5427" s="300">
        <f t="shared" si="112"/>
        <v>6.0416666667151731E-2</v>
      </c>
      <c r="G5427" s="1" t="s">
        <v>613</v>
      </c>
      <c r="I5427" s="1" t="s">
        <v>614</v>
      </c>
      <c r="J5427" s="1" t="s">
        <v>615</v>
      </c>
      <c r="K5427" s="1" t="s">
        <v>1662</v>
      </c>
      <c r="L5427" s="1" t="s">
        <v>655</v>
      </c>
      <c r="M5427" s="28" t="s">
        <v>656</v>
      </c>
      <c r="N5427" s="28" t="s">
        <v>1598</v>
      </c>
    </row>
    <row r="5428" spans="1:14">
      <c r="A5428" s="225" t="s">
        <v>668</v>
      </c>
      <c r="B5428" s="123" t="s">
        <v>697</v>
      </c>
      <c r="C5428" s="230">
        <v>45971.259027777778</v>
      </c>
      <c r="D5428" s="230">
        <v>45971.259027777778</v>
      </c>
      <c r="E5428" s="230">
        <v>45971.319444444445</v>
      </c>
      <c r="F5428" s="300">
        <f t="shared" si="112"/>
        <v>6.0416666667151731E-2</v>
      </c>
      <c r="G5428" s="1" t="s">
        <v>613</v>
      </c>
      <c r="I5428" s="1" t="s">
        <v>614</v>
      </c>
      <c r="J5428" s="1" t="s">
        <v>615</v>
      </c>
      <c r="K5428" s="1" t="s">
        <v>1662</v>
      </c>
      <c r="L5428" s="1" t="s">
        <v>655</v>
      </c>
      <c r="M5428" s="28" t="s">
        <v>656</v>
      </c>
      <c r="N5428" s="28" t="s">
        <v>1598</v>
      </c>
    </row>
    <row r="5429" spans="1:14">
      <c r="A5429" s="1" t="s">
        <v>664</v>
      </c>
      <c r="B5429" s="1" t="s">
        <v>621</v>
      </c>
      <c r="C5429" s="230">
        <v>45971.263888888891</v>
      </c>
      <c r="D5429" s="230">
        <v>45971.263888888891</v>
      </c>
      <c r="E5429" s="230">
        <v>45971.322916666664</v>
      </c>
      <c r="F5429" s="300">
        <f t="shared" si="112"/>
        <v>5.9027777773735579E-2</v>
      </c>
      <c r="G5429" s="1" t="s">
        <v>613</v>
      </c>
      <c r="I5429" s="1" t="s">
        <v>614</v>
      </c>
      <c r="J5429" s="1" t="s">
        <v>615</v>
      </c>
      <c r="K5429" s="1" t="s">
        <v>1662</v>
      </c>
      <c r="L5429" s="1" t="s">
        <v>655</v>
      </c>
      <c r="M5429" s="28" t="s">
        <v>656</v>
      </c>
      <c r="N5429" s="28" t="s">
        <v>1598</v>
      </c>
    </row>
    <row r="5430" spans="1:14">
      <c r="A5430" s="1" t="s">
        <v>664</v>
      </c>
      <c r="B5430" s="1" t="s">
        <v>620</v>
      </c>
      <c r="C5430" s="230">
        <v>45971.263888888891</v>
      </c>
      <c r="D5430" s="230">
        <v>45971.263888888891</v>
      </c>
      <c r="E5430" s="230">
        <v>45971.322916666664</v>
      </c>
      <c r="F5430" s="300">
        <f t="shared" si="112"/>
        <v>5.9027777773735579E-2</v>
      </c>
      <c r="G5430" s="1" t="s">
        <v>613</v>
      </c>
      <c r="I5430" s="1" t="s">
        <v>614</v>
      </c>
      <c r="J5430" s="1" t="s">
        <v>615</v>
      </c>
      <c r="K5430" s="1" t="s">
        <v>1662</v>
      </c>
      <c r="L5430" s="1" t="s">
        <v>655</v>
      </c>
      <c r="M5430" s="28" t="s">
        <v>656</v>
      </c>
      <c r="N5430" s="28" t="s">
        <v>1598</v>
      </c>
    </row>
    <row r="5431" spans="1:14">
      <c r="A5431" s="1" t="s">
        <v>664</v>
      </c>
      <c r="B5431" s="1" t="s">
        <v>666</v>
      </c>
      <c r="C5431" s="230">
        <v>45971.263888888891</v>
      </c>
      <c r="D5431" s="230">
        <v>45971.263888888891</v>
      </c>
      <c r="E5431" s="230">
        <v>45971.322916666664</v>
      </c>
      <c r="F5431" s="300">
        <f t="shared" si="112"/>
        <v>5.9027777773735579E-2</v>
      </c>
      <c r="G5431" s="1" t="s">
        <v>613</v>
      </c>
      <c r="I5431" s="1" t="s">
        <v>614</v>
      </c>
      <c r="J5431" s="1" t="s">
        <v>615</v>
      </c>
      <c r="K5431" s="1" t="s">
        <v>1662</v>
      </c>
      <c r="L5431" s="1" t="s">
        <v>655</v>
      </c>
      <c r="M5431" s="28" t="s">
        <v>656</v>
      </c>
      <c r="N5431" s="28" t="s">
        <v>1598</v>
      </c>
    </row>
    <row r="5432" spans="1:14">
      <c r="A5432" s="1" t="s">
        <v>664</v>
      </c>
      <c r="B5432" s="1" t="s">
        <v>667</v>
      </c>
      <c r="C5432" s="230">
        <v>45971.263888888891</v>
      </c>
      <c r="D5432" s="230">
        <v>45971.263888888891</v>
      </c>
      <c r="E5432" s="230">
        <v>45971.322916666664</v>
      </c>
      <c r="F5432" s="300">
        <f t="shared" si="112"/>
        <v>5.9027777773735579E-2</v>
      </c>
      <c r="G5432" s="1" t="s">
        <v>613</v>
      </c>
      <c r="I5432" s="1" t="s">
        <v>614</v>
      </c>
      <c r="J5432" s="1" t="s">
        <v>615</v>
      </c>
      <c r="K5432" s="1" t="s">
        <v>1662</v>
      </c>
      <c r="L5432" s="1" t="s">
        <v>655</v>
      </c>
      <c r="M5432" s="28" t="s">
        <v>656</v>
      </c>
      <c r="N5432" s="28" t="s">
        <v>1598</v>
      </c>
    </row>
    <row r="5433" spans="1:14">
      <c r="A5433" s="1" t="s">
        <v>664</v>
      </c>
      <c r="B5433" s="1" t="s">
        <v>636</v>
      </c>
      <c r="C5433" s="230">
        <v>45971.263888888891</v>
      </c>
      <c r="D5433" s="230">
        <v>45971.263888888891</v>
      </c>
      <c r="E5433" s="230">
        <v>45971.322916666664</v>
      </c>
      <c r="F5433" s="300">
        <f t="shared" si="112"/>
        <v>5.9027777773735579E-2</v>
      </c>
      <c r="G5433" s="1" t="s">
        <v>613</v>
      </c>
      <c r="I5433" s="1" t="s">
        <v>614</v>
      </c>
      <c r="J5433" s="1" t="s">
        <v>615</v>
      </c>
      <c r="K5433" s="1" t="s">
        <v>1662</v>
      </c>
      <c r="L5433" s="1" t="s">
        <v>655</v>
      </c>
      <c r="M5433" s="28" t="s">
        <v>656</v>
      </c>
      <c r="N5433" s="28" t="s">
        <v>1598</v>
      </c>
    </row>
    <row r="5434" spans="1:14">
      <c r="A5434" s="225" t="s">
        <v>698</v>
      </c>
      <c r="B5434" s="123" t="s">
        <v>621</v>
      </c>
      <c r="C5434" s="230">
        <v>45971.263888888891</v>
      </c>
      <c r="D5434" s="230">
        <v>45971.263888888891</v>
      </c>
      <c r="E5434" s="230">
        <v>45971.322916666664</v>
      </c>
      <c r="F5434" s="300">
        <f t="shared" si="112"/>
        <v>5.9027777773735579E-2</v>
      </c>
      <c r="G5434" s="1" t="s">
        <v>613</v>
      </c>
      <c r="I5434" s="1" t="s">
        <v>614</v>
      </c>
      <c r="J5434" s="1" t="s">
        <v>615</v>
      </c>
      <c r="K5434" s="1" t="s">
        <v>1662</v>
      </c>
      <c r="L5434" s="1" t="s">
        <v>655</v>
      </c>
      <c r="M5434" s="28" t="s">
        <v>656</v>
      </c>
      <c r="N5434" s="28" t="s">
        <v>1598</v>
      </c>
    </row>
    <row r="5435" spans="1:14">
      <c r="A5435" s="225" t="s">
        <v>698</v>
      </c>
      <c r="B5435" s="123" t="s">
        <v>620</v>
      </c>
      <c r="C5435" s="230">
        <v>45971.263888888891</v>
      </c>
      <c r="D5435" s="230">
        <v>45971.263888888891</v>
      </c>
      <c r="E5435" s="230">
        <v>45971.322916666664</v>
      </c>
      <c r="F5435" s="300">
        <f t="shared" si="112"/>
        <v>5.9027777773735579E-2</v>
      </c>
      <c r="G5435" s="1" t="s">
        <v>613</v>
      </c>
      <c r="I5435" s="1" t="s">
        <v>614</v>
      </c>
      <c r="J5435" s="1" t="s">
        <v>615</v>
      </c>
      <c r="K5435" s="1" t="s">
        <v>1662</v>
      </c>
      <c r="L5435" s="1" t="s">
        <v>655</v>
      </c>
      <c r="M5435" s="28" t="s">
        <v>656</v>
      </c>
      <c r="N5435" s="28" t="s">
        <v>1598</v>
      </c>
    </row>
    <row r="5436" spans="1:14">
      <c r="A5436" s="1" t="s">
        <v>698</v>
      </c>
      <c r="B5436" s="1" t="s">
        <v>666</v>
      </c>
      <c r="C5436" s="230">
        <v>45971.263888888891</v>
      </c>
      <c r="D5436" s="230">
        <v>45971.263888888891</v>
      </c>
      <c r="E5436" s="230">
        <v>45971.322916666664</v>
      </c>
      <c r="F5436" s="300">
        <f t="shared" si="112"/>
        <v>5.9027777773735579E-2</v>
      </c>
      <c r="G5436" s="1" t="s">
        <v>613</v>
      </c>
      <c r="I5436" s="1" t="s">
        <v>614</v>
      </c>
      <c r="J5436" s="1" t="s">
        <v>615</v>
      </c>
      <c r="K5436" s="1" t="s">
        <v>1662</v>
      </c>
      <c r="L5436" s="1" t="s">
        <v>655</v>
      </c>
      <c r="M5436" s="28" t="s">
        <v>656</v>
      </c>
      <c r="N5436" s="28" t="s">
        <v>1598</v>
      </c>
    </row>
    <row r="5437" spans="1:14">
      <c r="A5437" s="1" t="s">
        <v>698</v>
      </c>
      <c r="B5437" s="1" t="s">
        <v>667</v>
      </c>
      <c r="C5437" s="230">
        <v>45971.263888888891</v>
      </c>
      <c r="D5437" s="230">
        <v>45971.263888888891</v>
      </c>
      <c r="E5437" s="230">
        <v>45971.322916666664</v>
      </c>
      <c r="F5437" s="300">
        <f t="shared" si="112"/>
        <v>5.9027777773735579E-2</v>
      </c>
      <c r="G5437" s="1" t="s">
        <v>613</v>
      </c>
      <c r="I5437" s="1" t="s">
        <v>614</v>
      </c>
      <c r="J5437" s="1" t="s">
        <v>615</v>
      </c>
      <c r="K5437" s="1" t="s">
        <v>1662</v>
      </c>
      <c r="L5437" s="1" t="s">
        <v>655</v>
      </c>
      <c r="M5437" s="28" t="s">
        <v>656</v>
      </c>
      <c r="N5437" s="28" t="s">
        <v>1598</v>
      </c>
    </row>
    <row r="5438" spans="1:14">
      <c r="A5438" s="1" t="s">
        <v>698</v>
      </c>
      <c r="B5438" s="1" t="s">
        <v>636</v>
      </c>
      <c r="C5438" s="230">
        <v>45971.263888888891</v>
      </c>
      <c r="D5438" s="230">
        <v>45971.263888888891</v>
      </c>
      <c r="E5438" s="230">
        <v>45971.322916666664</v>
      </c>
      <c r="F5438" s="300">
        <f t="shared" si="112"/>
        <v>5.9027777773735579E-2</v>
      </c>
      <c r="G5438" s="1" t="s">
        <v>613</v>
      </c>
      <c r="I5438" s="1" t="s">
        <v>614</v>
      </c>
      <c r="J5438" s="1" t="s">
        <v>615</v>
      </c>
      <c r="K5438" s="1" t="s">
        <v>1662</v>
      </c>
      <c r="L5438" s="1" t="s">
        <v>655</v>
      </c>
      <c r="M5438" s="28" t="s">
        <v>656</v>
      </c>
      <c r="N5438" s="28" t="s">
        <v>1598</v>
      </c>
    </row>
    <row r="5439" spans="1:14">
      <c r="A5439" s="1" t="s">
        <v>699</v>
      </c>
      <c r="B5439" s="1" t="s">
        <v>621</v>
      </c>
      <c r="C5439" s="230">
        <v>45971.263888888891</v>
      </c>
      <c r="D5439" s="230">
        <v>45971.263888888891</v>
      </c>
      <c r="E5439" s="230">
        <v>45971.322916666664</v>
      </c>
      <c r="F5439" s="300">
        <f t="shared" si="112"/>
        <v>5.9027777773735579E-2</v>
      </c>
      <c r="G5439" s="1" t="s">
        <v>613</v>
      </c>
      <c r="I5439" s="1" t="s">
        <v>614</v>
      </c>
      <c r="J5439" s="1" t="s">
        <v>615</v>
      </c>
      <c r="K5439" s="1" t="s">
        <v>1662</v>
      </c>
      <c r="L5439" s="1" t="s">
        <v>655</v>
      </c>
      <c r="M5439" s="28" t="s">
        <v>656</v>
      </c>
      <c r="N5439" s="28" t="s">
        <v>1598</v>
      </c>
    </row>
    <row r="5440" spans="1:14">
      <c r="A5440" s="1" t="s">
        <v>699</v>
      </c>
      <c r="B5440" s="1" t="s">
        <v>620</v>
      </c>
      <c r="C5440" s="230">
        <v>45971.263888888891</v>
      </c>
      <c r="D5440" s="230">
        <v>45971.263888888891</v>
      </c>
      <c r="E5440" s="230">
        <v>45971.322916666664</v>
      </c>
      <c r="F5440" s="300">
        <f t="shared" si="112"/>
        <v>5.9027777773735579E-2</v>
      </c>
      <c r="G5440" s="1" t="s">
        <v>613</v>
      </c>
      <c r="I5440" s="1" t="s">
        <v>614</v>
      </c>
      <c r="J5440" s="1" t="s">
        <v>615</v>
      </c>
      <c r="K5440" s="1" t="s">
        <v>1662</v>
      </c>
      <c r="L5440" s="1" t="s">
        <v>655</v>
      </c>
      <c r="M5440" s="28" t="s">
        <v>656</v>
      </c>
      <c r="N5440" s="28" t="s">
        <v>1598</v>
      </c>
    </row>
    <row r="5441" spans="1:14">
      <c r="A5441" s="1" t="s">
        <v>699</v>
      </c>
      <c r="B5441" s="1" t="s">
        <v>666</v>
      </c>
      <c r="C5441" s="230">
        <v>45971.263888888891</v>
      </c>
      <c r="D5441" s="230">
        <v>45971.263888888891</v>
      </c>
      <c r="E5441" s="230">
        <v>45971.322916666664</v>
      </c>
      <c r="F5441" s="300">
        <f t="shared" si="112"/>
        <v>5.9027777773735579E-2</v>
      </c>
      <c r="G5441" s="1" t="s">
        <v>613</v>
      </c>
      <c r="I5441" s="1" t="s">
        <v>614</v>
      </c>
      <c r="J5441" s="1" t="s">
        <v>615</v>
      </c>
      <c r="K5441" s="1" t="s">
        <v>1662</v>
      </c>
      <c r="L5441" s="1" t="s">
        <v>655</v>
      </c>
      <c r="M5441" s="28" t="s">
        <v>656</v>
      </c>
      <c r="N5441" s="28" t="s">
        <v>1598</v>
      </c>
    </row>
    <row r="5442" spans="1:14">
      <c r="A5442" s="1" t="s">
        <v>699</v>
      </c>
      <c r="B5442" s="1" t="s">
        <v>667</v>
      </c>
      <c r="C5442" s="230">
        <v>45971.263888888891</v>
      </c>
      <c r="D5442" s="230">
        <v>45971.263888888891</v>
      </c>
      <c r="E5442" s="230">
        <v>45971.322916666664</v>
      </c>
      <c r="F5442" s="300">
        <f t="shared" si="112"/>
        <v>5.9027777773735579E-2</v>
      </c>
      <c r="G5442" s="1" t="s">
        <v>613</v>
      </c>
      <c r="I5442" s="1" t="s">
        <v>614</v>
      </c>
      <c r="J5442" s="1" t="s">
        <v>615</v>
      </c>
      <c r="K5442" s="1" t="s">
        <v>1662</v>
      </c>
      <c r="L5442" s="1" t="s">
        <v>655</v>
      </c>
      <c r="M5442" s="28" t="s">
        <v>656</v>
      </c>
      <c r="N5442" s="28" t="s">
        <v>1598</v>
      </c>
    </row>
    <row r="5443" spans="1:14">
      <c r="A5443" s="1" t="s">
        <v>699</v>
      </c>
      <c r="B5443" s="1" t="s">
        <v>636</v>
      </c>
      <c r="C5443" s="230">
        <v>45971.263888888891</v>
      </c>
      <c r="D5443" s="230">
        <v>45971.263888888891</v>
      </c>
      <c r="E5443" s="230">
        <v>45971.322916666664</v>
      </c>
      <c r="F5443" s="300">
        <f t="shared" si="112"/>
        <v>5.9027777773735579E-2</v>
      </c>
      <c r="G5443" s="1" t="s">
        <v>613</v>
      </c>
      <c r="I5443" s="1" t="s">
        <v>614</v>
      </c>
      <c r="J5443" s="1" t="s">
        <v>615</v>
      </c>
      <c r="K5443" s="1" t="s">
        <v>1662</v>
      </c>
      <c r="L5443" s="1" t="s">
        <v>655</v>
      </c>
      <c r="M5443" s="28" t="s">
        <v>656</v>
      </c>
      <c r="N5443" s="28" t="s">
        <v>1598</v>
      </c>
    </row>
    <row r="5444" spans="1:14">
      <c r="A5444" s="102" t="s">
        <v>729</v>
      </c>
      <c r="B5444" s="1" t="s">
        <v>1384</v>
      </c>
      <c r="C5444" s="230">
        <v>45971.255555555559</v>
      </c>
      <c r="D5444" s="230">
        <v>45971.255555555559</v>
      </c>
      <c r="E5444" s="230">
        <v>45971.385416666664</v>
      </c>
      <c r="F5444" s="300">
        <f t="shared" si="112"/>
        <v>0.12986111110512866</v>
      </c>
      <c r="G5444" s="1" t="s">
        <v>613</v>
      </c>
      <c r="I5444" s="1" t="s">
        <v>614</v>
      </c>
      <c r="J5444" s="1" t="s">
        <v>615</v>
      </c>
      <c r="K5444" s="1" t="s">
        <v>1597</v>
      </c>
      <c r="L5444" s="1" t="s">
        <v>655</v>
      </c>
      <c r="M5444" s="28" t="s">
        <v>656</v>
      </c>
      <c r="N5444" s="28" t="s">
        <v>1598</v>
      </c>
    </row>
    <row r="5445" spans="1:14">
      <c r="A5445" s="102" t="s">
        <v>729</v>
      </c>
      <c r="B5445" s="1" t="s">
        <v>1387</v>
      </c>
      <c r="C5445" s="230">
        <v>45971.255555555559</v>
      </c>
      <c r="D5445" s="230">
        <v>45971.255555555559</v>
      </c>
      <c r="E5445" s="230">
        <v>45971.385416666664</v>
      </c>
      <c r="F5445" s="300">
        <f t="shared" si="112"/>
        <v>0.12986111110512866</v>
      </c>
      <c r="G5445" s="1" t="s">
        <v>613</v>
      </c>
      <c r="I5445" s="1" t="s">
        <v>614</v>
      </c>
      <c r="J5445" s="1" t="s">
        <v>615</v>
      </c>
      <c r="K5445" s="1" t="s">
        <v>1597</v>
      </c>
      <c r="L5445" s="1" t="s">
        <v>655</v>
      </c>
      <c r="M5445" s="28" t="s">
        <v>656</v>
      </c>
      <c r="N5445" s="28" t="s">
        <v>1598</v>
      </c>
    </row>
    <row r="5446" spans="1:14">
      <c r="A5446" s="102" t="s">
        <v>729</v>
      </c>
      <c r="B5446" s="1" t="s">
        <v>1388</v>
      </c>
      <c r="C5446" s="230">
        <v>45971.255555555559</v>
      </c>
      <c r="D5446" s="230">
        <v>45971.255555555559</v>
      </c>
      <c r="E5446" s="230">
        <v>45971.385416666664</v>
      </c>
      <c r="F5446" s="300">
        <f t="shared" si="112"/>
        <v>0.12986111110512866</v>
      </c>
      <c r="G5446" s="1" t="s">
        <v>613</v>
      </c>
      <c r="I5446" s="1" t="s">
        <v>614</v>
      </c>
      <c r="J5446" s="1" t="s">
        <v>615</v>
      </c>
      <c r="K5446" s="1" t="s">
        <v>1597</v>
      </c>
      <c r="L5446" s="1" t="s">
        <v>655</v>
      </c>
      <c r="M5446" s="28" t="s">
        <v>656</v>
      </c>
      <c r="N5446" s="28" t="s">
        <v>1598</v>
      </c>
    </row>
    <row r="5447" spans="1:14">
      <c r="A5447" s="102" t="s">
        <v>729</v>
      </c>
      <c r="B5447" s="1" t="s">
        <v>1389</v>
      </c>
      <c r="C5447" s="230">
        <v>45971.255555555559</v>
      </c>
      <c r="D5447" s="230">
        <v>45971.255555555559</v>
      </c>
      <c r="E5447" s="230">
        <v>45971.385416666664</v>
      </c>
      <c r="F5447" s="300">
        <f t="shared" si="112"/>
        <v>0.12986111110512866</v>
      </c>
      <c r="G5447" s="1" t="s">
        <v>613</v>
      </c>
      <c r="I5447" s="1" t="s">
        <v>614</v>
      </c>
      <c r="J5447" s="1" t="s">
        <v>615</v>
      </c>
      <c r="K5447" s="1" t="s">
        <v>1597</v>
      </c>
      <c r="L5447" s="1" t="s">
        <v>655</v>
      </c>
      <c r="M5447" s="28" t="s">
        <v>656</v>
      </c>
      <c r="N5447" s="28" t="s">
        <v>1598</v>
      </c>
    </row>
    <row r="5448" spans="1:14">
      <c r="A5448" s="102" t="s">
        <v>729</v>
      </c>
      <c r="B5448" s="1" t="s">
        <v>1390</v>
      </c>
      <c r="C5448" s="230">
        <v>45971.255555555559</v>
      </c>
      <c r="D5448" s="230">
        <v>45971.255555555559</v>
      </c>
      <c r="E5448" s="230">
        <v>45971.385416666664</v>
      </c>
      <c r="F5448" s="300">
        <f t="shared" si="112"/>
        <v>0.12986111110512866</v>
      </c>
      <c r="G5448" s="1" t="s">
        <v>613</v>
      </c>
      <c r="I5448" s="1" t="s">
        <v>614</v>
      </c>
      <c r="J5448" s="1" t="s">
        <v>615</v>
      </c>
      <c r="K5448" s="1" t="s">
        <v>1597</v>
      </c>
      <c r="L5448" s="1" t="s">
        <v>655</v>
      </c>
      <c r="M5448" s="28" t="s">
        <v>656</v>
      </c>
      <c r="N5448" s="28" t="s">
        <v>1598</v>
      </c>
    </row>
    <row r="5449" spans="1:14">
      <c r="A5449" s="102" t="s">
        <v>729</v>
      </c>
      <c r="B5449" s="1" t="s">
        <v>1391</v>
      </c>
      <c r="C5449" s="230">
        <v>45971.255555555559</v>
      </c>
      <c r="D5449" s="230">
        <v>45971.255555555559</v>
      </c>
      <c r="E5449" s="230">
        <v>45971.385416666664</v>
      </c>
      <c r="F5449" s="300">
        <f t="shared" si="112"/>
        <v>0.12986111110512866</v>
      </c>
      <c r="G5449" s="1" t="s">
        <v>613</v>
      </c>
      <c r="I5449" s="1" t="s">
        <v>614</v>
      </c>
      <c r="J5449" s="1" t="s">
        <v>615</v>
      </c>
      <c r="K5449" s="1" t="s">
        <v>1597</v>
      </c>
      <c r="L5449" s="1" t="s">
        <v>655</v>
      </c>
      <c r="M5449" s="28" t="s">
        <v>656</v>
      </c>
      <c r="N5449" s="28" t="s">
        <v>1598</v>
      </c>
    </row>
    <row r="5450" spans="1:14">
      <c r="A5450" s="102" t="s">
        <v>729</v>
      </c>
      <c r="B5450" s="1" t="s">
        <v>1392</v>
      </c>
      <c r="C5450" s="230">
        <v>45971.255555555559</v>
      </c>
      <c r="D5450" s="230">
        <v>45971.255555555559</v>
      </c>
      <c r="E5450" s="230">
        <v>45971.385416666664</v>
      </c>
      <c r="F5450" s="300">
        <f t="shared" si="112"/>
        <v>0.12986111110512866</v>
      </c>
      <c r="G5450" s="1" t="s">
        <v>613</v>
      </c>
      <c r="I5450" s="1" t="s">
        <v>614</v>
      </c>
      <c r="J5450" s="1" t="s">
        <v>615</v>
      </c>
      <c r="K5450" s="1" t="s">
        <v>1597</v>
      </c>
      <c r="L5450" s="1" t="s">
        <v>655</v>
      </c>
      <c r="M5450" s="28" t="s">
        <v>656</v>
      </c>
      <c r="N5450" s="28" t="s">
        <v>1598</v>
      </c>
    </row>
    <row r="5451" spans="1:14">
      <c r="A5451" s="102" t="s">
        <v>729</v>
      </c>
      <c r="B5451" s="1" t="s">
        <v>1393</v>
      </c>
      <c r="C5451" s="230">
        <v>45971.255555555559</v>
      </c>
      <c r="D5451" s="230">
        <v>45971.255555555559</v>
      </c>
      <c r="E5451" s="230">
        <v>45971.385416666664</v>
      </c>
      <c r="F5451" s="300">
        <f t="shared" si="112"/>
        <v>0.12986111110512866</v>
      </c>
      <c r="G5451" s="1" t="s">
        <v>613</v>
      </c>
      <c r="I5451" s="1" t="s">
        <v>614</v>
      </c>
      <c r="J5451" s="1" t="s">
        <v>615</v>
      </c>
      <c r="K5451" s="1" t="s">
        <v>1597</v>
      </c>
      <c r="L5451" s="1" t="s">
        <v>655</v>
      </c>
      <c r="M5451" s="28" t="s">
        <v>656</v>
      </c>
      <c r="N5451" s="28" t="s">
        <v>1598</v>
      </c>
    </row>
    <row r="5452" spans="1:14">
      <c r="A5452" s="102" t="s">
        <v>729</v>
      </c>
      <c r="B5452" s="1" t="s">
        <v>1394</v>
      </c>
      <c r="C5452" s="230">
        <v>45971.255555555559</v>
      </c>
      <c r="D5452" s="230">
        <v>45971.255555555559</v>
      </c>
      <c r="E5452" s="230">
        <v>45971.385416666664</v>
      </c>
      <c r="F5452" s="300">
        <f t="shared" si="112"/>
        <v>0.12986111110512866</v>
      </c>
      <c r="G5452" s="1" t="s">
        <v>613</v>
      </c>
      <c r="I5452" s="1" t="s">
        <v>614</v>
      </c>
      <c r="J5452" s="1" t="s">
        <v>615</v>
      </c>
      <c r="K5452" s="1" t="s">
        <v>1597</v>
      </c>
      <c r="L5452" s="1" t="s">
        <v>655</v>
      </c>
      <c r="M5452" s="28" t="s">
        <v>656</v>
      </c>
      <c r="N5452" s="28" t="s">
        <v>1598</v>
      </c>
    </row>
    <row r="5453" spans="1:14">
      <c r="A5453" s="102" t="s">
        <v>729</v>
      </c>
      <c r="B5453" s="1" t="s">
        <v>1395</v>
      </c>
      <c r="C5453" s="230">
        <v>45971.255555555559</v>
      </c>
      <c r="D5453" s="230">
        <v>45971.255555555559</v>
      </c>
      <c r="E5453" s="230">
        <v>45971.385416666664</v>
      </c>
      <c r="F5453" s="300">
        <f t="shared" si="112"/>
        <v>0.12986111110512866</v>
      </c>
      <c r="G5453" s="1" t="s">
        <v>613</v>
      </c>
      <c r="I5453" s="1" t="s">
        <v>614</v>
      </c>
      <c r="J5453" s="1" t="s">
        <v>615</v>
      </c>
      <c r="K5453" s="1" t="s">
        <v>1597</v>
      </c>
      <c r="L5453" s="1" t="s">
        <v>655</v>
      </c>
      <c r="M5453" s="28" t="s">
        <v>656</v>
      </c>
      <c r="N5453" s="28" t="s">
        <v>1598</v>
      </c>
    </row>
    <row r="5454" spans="1:14">
      <c r="A5454" s="102" t="s">
        <v>729</v>
      </c>
      <c r="B5454" s="1" t="s">
        <v>1396</v>
      </c>
      <c r="C5454" s="230">
        <v>45971.255555555559</v>
      </c>
      <c r="D5454" s="230">
        <v>45971.255555555559</v>
      </c>
      <c r="E5454" s="230">
        <v>45971.385416666664</v>
      </c>
      <c r="F5454" s="300">
        <f t="shared" si="112"/>
        <v>0.12986111110512866</v>
      </c>
      <c r="G5454" s="1" t="s">
        <v>613</v>
      </c>
      <c r="I5454" s="1" t="s">
        <v>614</v>
      </c>
      <c r="J5454" s="1" t="s">
        <v>615</v>
      </c>
      <c r="K5454" s="1" t="s">
        <v>1597</v>
      </c>
      <c r="L5454" s="1" t="s">
        <v>655</v>
      </c>
      <c r="M5454" s="28" t="s">
        <v>656</v>
      </c>
      <c r="N5454" s="28" t="s">
        <v>1598</v>
      </c>
    </row>
    <row r="5455" spans="1:14">
      <c r="A5455" s="102" t="s">
        <v>729</v>
      </c>
      <c r="B5455" s="1" t="s">
        <v>1397</v>
      </c>
      <c r="C5455" s="230">
        <v>45971.255555555559</v>
      </c>
      <c r="D5455" s="230">
        <v>45971.255555555559</v>
      </c>
      <c r="E5455" s="230">
        <v>45971.385416666664</v>
      </c>
      <c r="F5455" s="300">
        <f t="shared" si="112"/>
        <v>0.12986111110512866</v>
      </c>
      <c r="G5455" s="1" t="s">
        <v>613</v>
      </c>
      <c r="I5455" s="1" t="s">
        <v>614</v>
      </c>
      <c r="J5455" s="1" t="s">
        <v>615</v>
      </c>
      <c r="K5455" s="1" t="s">
        <v>1597</v>
      </c>
      <c r="L5455" s="1" t="s">
        <v>655</v>
      </c>
      <c r="M5455" s="28" t="s">
        <v>656</v>
      </c>
      <c r="N5455" s="28" t="s">
        <v>1598</v>
      </c>
    </row>
    <row r="5456" spans="1:14">
      <c r="A5456" s="102" t="s">
        <v>729</v>
      </c>
      <c r="B5456" s="1" t="s">
        <v>1398</v>
      </c>
      <c r="C5456" s="230">
        <v>45971.255555555559</v>
      </c>
      <c r="D5456" s="230">
        <v>45971.255555555559</v>
      </c>
      <c r="E5456" s="230">
        <v>45971.385416666664</v>
      </c>
      <c r="F5456" s="300">
        <f t="shared" si="112"/>
        <v>0.12986111110512866</v>
      </c>
      <c r="G5456" s="1" t="s">
        <v>613</v>
      </c>
      <c r="I5456" s="1" t="s">
        <v>614</v>
      </c>
      <c r="J5456" s="1" t="s">
        <v>615</v>
      </c>
      <c r="K5456" s="1" t="s">
        <v>1597</v>
      </c>
      <c r="L5456" s="1" t="s">
        <v>655</v>
      </c>
      <c r="M5456" s="28" t="s">
        <v>656</v>
      </c>
      <c r="N5456" s="28" t="s">
        <v>1598</v>
      </c>
    </row>
    <row r="5457" spans="1:14">
      <c r="A5457" s="102" t="s">
        <v>729</v>
      </c>
      <c r="B5457" s="1" t="s">
        <v>1399</v>
      </c>
      <c r="C5457" s="230">
        <v>45971.255555555559</v>
      </c>
      <c r="D5457" s="230">
        <v>45971.255555555559</v>
      </c>
      <c r="E5457" s="230">
        <v>45971.385416666664</v>
      </c>
      <c r="F5457" s="300">
        <f t="shared" si="112"/>
        <v>0.12986111110512866</v>
      </c>
      <c r="G5457" s="1" t="s">
        <v>613</v>
      </c>
      <c r="I5457" s="1" t="s">
        <v>614</v>
      </c>
      <c r="J5457" s="1" t="s">
        <v>615</v>
      </c>
      <c r="K5457" s="1" t="s">
        <v>1597</v>
      </c>
      <c r="L5457" s="1" t="s">
        <v>655</v>
      </c>
      <c r="M5457" s="28" t="s">
        <v>656</v>
      </c>
      <c r="N5457" s="28" t="s">
        <v>1598</v>
      </c>
    </row>
    <row r="5458" spans="1:14">
      <c r="A5458" s="102" t="s">
        <v>729</v>
      </c>
      <c r="B5458" s="1" t="s">
        <v>1400</v>
      </c>
      <c r="C5458" s="230">
        <v>45971.255555555559</v>
      </c>
      <c r="D5458" s="230">
        <v>45971.255555555559</v>
      </c>
      <c r="E5458" s="230">
        <v>45971.385416666664</v>
      </c>
      <c r="F5458" s="300">
        <f t="shared" si="112"/>
        <v>0.12986111110512866</v>
      </c>
      <c r="G5458" s="1" t="s">
        <v>613</v>
      </c>
      <c r="I5458" s="1" t="s">
        <v>614</v>
      </c>
      <c r="J5458" s="1" t="s">
        <v>615</v>
      </c>
      <c r="K5458" s="1" t="s">
        <v>1597</v>
      </c>
      <c r="L5458" s="1" t="s">
        <v>655</v>
      </c>
      <c r="M5458" s="28" t="s">
        <v>656</v>
      </c>
      <c r="N5458" s="28" t="s">
        <v>1598</v>
      </c>
    </row>
    <row r="5459" spans="1:14">
      <c r="A5459" s="102" t="s">
        <v>729</v>
      </c>
      <c r="B5459" s="1" t="s">
        <v>1401</v>
      </c>
      <c r="C5459" s="230">
        <v>45971.255555555559</v>
      </c>
      <c r="D5459" s="230">
        <v>45971.255555555559</v>
      </c>
      <c r="E5459" s="230">
        <v>45971.385416666664</v>
      </c>
      <c r="F5459" s="300">
        <f t="shared" si="112"/>
        <v>0.12986111110512866</v>
      </c>
      <c r="G5459" s="1" t="s">
        <v>613</v>
      </c>
      <c r="I5459" s="1" t="s">
        <v>614</v>
      </c>
      <c r="J5459" s="1" t="s">
        <v>615</v>
      </c>
      <c r="K5459" s="1" t="s">
        <v>1597</v>
      </c>
      <c r="L5459" s="1" t="s">
        <v>655</v>
      </c>
      <c r="M5459" s="28" t="s">
        <v>656</v>
      </c>
      <c r="N5459" s="28" t="s">
        <v>1598</v>
      </c>
    </row>
    <row r="5460" spans="1:14">
      <c r="A5460" s="102" t="s">
        <v>729</v>
      </c>
      <c r="B5460" s="1" t="s">
        <v>1402</v>
      </c>
      <c r="C5460" s="230">
        <v>45971.255555555559</v>
      </c>
      <c r="D5460" s="230">
        <v>45971.255555555559</v>
      </c>
      <c r="E5460" s="230">
        <v>45971.385416666664</v>
      </c>
      <c r="F5460" s="300">
        <f t="shared" si="112"/>
        <v>0.12986111110512866</v>
      </c>
      <c r="G5460" s="1" t="s">
        <v>613</v>
      </c>
      <c r="I5460" s="1" t="s">
        <v>614</v>
      </c>
      <c r="J5460" s="1" t="s">
        <v>615</v>
      </c>
      <c r="K5460" s="1" t="s">
        <v>1597</v>
      </c>
      <c r="L5460" s="1" t="s">
        <v>655</v>
      </c>
      <c r="M5460" s="28" t="s">
        <v>656</v>
      </c>
      <c r="N5460" s="28" t="s">
        <v>1598</v>
      </c>
    </row>
    <row r="5461" spans="1:14">
      <c r="A5461" s="1" t="s">
        <v>933</v>
      </c>
      <c r="B5461" s="28" t="s">
        <v>937</v>
      </c>
      <c r="C5461" s="230">
        <v>45967.268055555556</v>
      </c>
      <c r="D5461" s="230">
        <v>45967.268055555556</v>
      </c>
      <c r="E5461" s="230">
        <v>45972.232638888891</v>
      </c>
      <c r="F5461" s="300">
        <f t="shared" si="112"/>
        <v>4.9645833333343035</v>
      </c>
      <c r="G5461" s="1" t="s">
        <v>625</v>
      </c>
      <c r="I5461" s="1" t="s">
        <v>614</v>
      </c>
      <c r="J5461" s="1" t="s">
        <v>615</v>
      </c>
      <c r="K5461" s="1" t="s">
        <v>1696</v>
      </c>
      <c r="L5461" s="1" t="s">
        <v>655</v>
      </c>
      <c r="M5461" s="28" t="s">
        <v>656</v>
      </c>
    </row>
    <row r="5462" spans="1:14">
      <c r="A5462" s="225" t="s">
        <v>933</v>
      </c>
      <c r="B5462" s="231" t="s">
        <v>940</v>
      </c>
      <c r="C5462" s="230">
        <v>45967.268055555556</v>
      </c>
      <c r="D5462" s="230">
        <v>45967.268055555556</v>
      </c>
      <c r="E5462" s="230">
        <v>45972.232638888891</v>
      </c>
      <c r="F5462" s="300">
        <f t="shared" si="112"/>
        <v>4.9645833333343035</v>
      </c>
      <c r="G5462" s="1" t="s">
        <v>625</v>
      </c>
      <c r="I5462" s="1" t="s">
        <v>614</v>
      </c>
      <c r="J5462" s="1" t="s">
        <v>615</v>
      </c>
      <c r="K5462" s="1" t="s">
        <v>1696</v>
      </c>
      <c r="L5462" s="1" t="s">
        <v>655</v>
      </c>
      <c r="M5462" s="28" t="s">
        <v>656</v>
      </c>
    </row>
    <row r="5463" spans="1:14">
      <c r="A5463" s="225" t="s">
        <v>933</v>
      </c>
      <c r="B5463" s="231" t="s">
        <v>934</v>
      </c>
      <c r="C5463" s="230">
        <v>45967.268055555556</v>
      </c>
      <c r="D5463" s="230">
        <v>45967.268055555556</v>
      </c>
      <c r="E5463" s="230">
        <v>45972.232638888891</v>
      </c>
      <c r="F5463" s="300">
        <f t="shared" si="112"/>
        <v>4.9645833333343035</v>
      </c>
      <c r="G5463" s="1" t="s">
        <v>625</v>
      </c>
      <c r="I5463" s="1" t="s">
        <v>614</v>
      </c>
      <c r="J5463" s="1" t="s">
        <v>615</v>
      </c>
      <c r="K5463" s="1" t="s">
        <v>1696</v>
      </c>
      <c r="L5463" s="1" t="s">
        <v>655</v>
      </c>
      <c r="M5463" s="28" t="s">
        <v>656</v>
      </c>
    </row>
    <row r="5464" spans="1:14">
      <c r="A5464" s="225" t="s">
        <v>860</v>
      </c>
      <c r="B5464" s="28" t="s">
        <v>658</v>
      </c>
      <c r="C5464" s="230">
        <v>45970.253472222219</v>
      </c>
      <c r="D5464" s="230">
        <v>45970.253472222219</v>
      </c>
      <c r="E5464" s="230">
        <v>45971.559027777781</v>
      </c>
      <c r="F5464" s="300">
        <f t="shared" ref="F5464:F5467" si="113">E5464-D5464</f>
        <v>1.3055555555620231</v>
      </c>
      <c r="G5464" s="1" t="s">
        <v>613</v>
      </c>
      <c r="H5464" s="225"/>
      <c r="I5464" s="1" t="s">
        <v>598</v>
      </c>
      <c r="J5464" s="1" t="s">
        <v>598</v>
      </c>
      <c r="K5464" s="1" t="s">
        <v>1697</v>
      </c>
      <c r="L5464" s="1" t="s">
        <v>627</v>
      </c>
      <c r="M5464" s="241" t="s">
        <v>628</v>
      </c>
      <c r="N5464" s="28" t="s">
        <v>1698</v>
      </c>
    </row>
    <row r="5465" spans="1:14">
      <c r="A5465" s="225" t="s">
        <v>860</v>
      </c>
      <c r="B5465" s="28" t="s">
        <v>651</v>
      </c>
      <c r="C5465" s="230">
        <v>45970.253472222219</v>
      </c>
      <c r="D5465" s="230">
        <v>45970.253472222219</v>
      </c>
      <c r="E5465" s="230">
        <v>45971.559027777781</v>
      </c>
      <c r="F5465" s="300">
        <f t="shared" si="113"/>
        <v>1.3055555555620231</v>
      </c>
      <c r="G5465" s="1" t="s">
        <v>613</v>
      </c>
      <c r="H5465" s="225"/>
      <c r="I5465" s="1" t="s">
        <v>598</v>
      </c>
      <c r="J5465" s="1" t="s">
        <v>598</v>
      </c>
      <c r="K5465" s="1" t="s">
        <v>1697</v>
      </c>
      <c r="L5465" s="1" t="s">
        <v>627</v>
      </c>
      <c r="M5465" s="241" t="s">
        <v>628</v>
      </c>
      <c r="N5465" s="28" t="s">
        <v>1698</v>
      </c>
    </row>
    <row r="5466" spans="1:14">
      <c r="A5466" s="225" t="s">
        <v>860</v>
      </c>
      <c r="B5466" s="28" t="s">
        <v>659</v>
      </c>
      <c r="C5466" s="230">
        <v>45970.253472222219</v>
      </c>
      <c r="D5466" s="230">
        <v>45970.253472222219</v>
      </c>
      <c r="E5466" s="230">
        <v>45971.559027777781</v>
      </c>
      <c r="F5466" s="300">
        <f t="shared" si="113"/>
        <v>1.3055555555620231</v>
      </c>
      <c r="G5466" s="1" t="s">
        <v>613</v>
      </c>
      <c r="H5466" s="225"/>
      <c r="I5466" s="1" t="s">
        <v>598</v>
      </c>
      <c r="J5466" s="1" t="s">
        <v>598</v>
      </c>
      <c r="K5466" s="1" t="s">
        <v>1697</v>
      </c>
      <c r="L5466" s="1" t="s">
        <v>627</v>
      </c>
      <c r="M5466" s="241" t="s">
        <v>628</v>
      </c>
      <c r="N5466" s="28" t="s">
        <v>1698</v>
      </c>
    </row>
    <row r="5467" spans="1:14">
      <c r="A5467" s="225" t="s">
        <v>860</v>
      </c>
      <c r="B5467" s="28" t="s">
        <v>622</v>
      </c>
      <c r="C5467" s="230">
        <v>45970.253472222219</v>
      </c>
      <c r="D5467" s="230">
        <v>45970.253472222219</v>
      </c>
      <c r="E5467" s="230">
        <v>45971.559027777781</v>
      </c>
      <c r="F5467" s="300">
        <f t="shared" si="113"/>
        <v>1.3055555555620231</v>
      </c>
      <c r="G5467" s="1" t="s">
        <v>613</v>
      </c>
      <c r="H5467" s="225"/>
      <c r="I5467" s="1" t="s">
        <v>598</v>
      </c>
      <c r="J5467" s="1" t="s">
        <v>598</v>
      </c>
      <c r="K5467" s="1" t="s">
        <v>1697</v>
      </c>
      <c r="L5467" s="1" t="s">
        <v>627</v>
      </c>
      <c r="M5467" s="241" t="s">
        <v>628</v>
      </c>
      <c r="N5467" s="28" t="s">
        <v>1698</v>
      </c>
    </row>
    <row r="5468" spans="1:14">
      <c r="A5468" s="1" t="s">
        <v>698</v>
      </c>
      <c r="B5468" s="1" t="s">
        <v>620</v>
      </c>
      <c r="C5468" s="226">
        <v>45972.25</v>
      </c>
      <c r="D5468" s="226">
        <v>45972.25</v>
      </c>
      <c r="E5468" s="226">
        <v>45974.638888888891</v>
      </c>
      <c r="F5468" s="224">
        <f>E5468-D5468</f>
        <v>2.3888888888905058</v>
      </c>
      <c r="G5468" s="1" t="s">
        <v>637</v>
      </c>
      <c r="H5468" s="225" t="s">
        <v>644</v>
      </c>
      <c r="I5468" s="1" t="s">
        <v>645</v>
      </c>
      <c r="J5468" s="1" t="s">
        <v>646</v>
      </c>
      <c r="K5468" s="227" t="s">
        <v>1699</v>
      </c>
      <c r="L5468" s="123" t="s">
        <v>648</v>
      </c>
      <c r="M5468" s="241" t="s">
        <v>618</v>
      </c>
      <c r="N5468" s="225" t="s">
        <v>1700</v>
      </c>
    </row>
    <row r="5469" spans="1:14">
      <c r="A5469" s="1" t="s">
        <v>698</v>
      </c>
      <c r="B5469" s="1" t="s">
        <v>666</v>
      </c>
      <c r="C5469" s="226">
        <v>45972.25</v>
      </c>
      <c r="D5469" s="226">
        <v>45972.25</v>
      </c>
      <c r="E5469" s="226">
        <v>45974.638888888891</v>
      </c>
      <c r="F5469" s="224">
        <f>E5469-D5469</f>
        <v>2.3888888888905058</v>
      </c>
      <c r="G5469" s="1" t="s">
        <v>637</v>
      </c>
      <c r="H5469" s="225" t="s">
        <v>644</v>
      </c>
      <c r="I5469" s="1" t="s">
        <v>645</v>
      </c>
      <c r="J5469" s="1" t="s">
        <v>646</v>
      </c>
      <c r="K5469" s="227" t="s">
        <v>1699</v>
      </c>
      <c r="L5469" s="123" t="s">
        <v>648</v>
      </c>
      <c r="M5469" s="241" t="s">
        <v>618</v>
      </c>
      <c r="N5469" s="225" t="s">
        <v>1700</v>
      </c>
    </row>
    <row r="5470" spans="1:14">
      <c r="A5470" s="1" t="s">
        <v>698</v>
      </c>
      <c r="B5470" s="1" t="s">
        <v>667</v>
      </c>
      <c r="C5470" s="226">
        <v>45972.25</v>
      </c>
      <c r="D5470" s="226">
        <v>45972.25</v>
      </c>
      <c r="E5470" s="226">
        <v>45974.638888888891</v>
      </c>
      <c r="F5470" s="224">
        <f>E5470-D5470</f>
        <v>2.3888888888905058</v>
      </c>
      <c r="G5470" s="1" t="s">
        <v>637</v>
      </c>
      <c r="H5470" s="225" t="s">
        <v>644</v>
      </c>
      <c r="I5470" s="1" t="s">
        <v>645</v>
      </c>
      <c r="J5470" s="1" t="s">
        <v>646</v>
      </c>
      <c r="K5470" s="227" t="s">
        <v>1699</v>
      </c>
      <c r="L5470" s="123" t="s">
        <v>648</v>
      </c>
      <c r="M5470" s="241" t="s">
        <v>618</v>
      </c>
      <c r="N5470" s="225" t="s">
        <v>1700</v>
      </c>
    </row>
    <row r="5471" spans="1:14">
      <c r="A5471" s="1" t="s">
        <v>698</v>
      </c>
      <c r="B5471" s="1" t="s">
        <v>621</v>
      </c>
      <c r="C5471" s="226">
        <v>45972.25</v>
      </c>
      <c r="D5471" s="226">
        <v>45972.25</v>
      </c>
      <c r="E5471" s="226">
        <v>45974.638888888891</v>
      </c>
      <c r="F5471" s="224">
        <f>E5471-D5471</f>
        <v>2.3888888888905058</v>
      </c>
      <c r="G5471" s="1" t="s">
        <v>637</v>
      </c>
      <c r="H5471" s="225" t="s">
        <v>644</v>
      </c>
      <c r="I5471" s="1" t="s">
        <v>645</v>
      </c>
      <c r="J5471" s="1" t="s">
        <v>646</v>
      </c>
      <c r="K5471" s="227" t="s">
        <v>1699</v>
      </c>
      <c r="L5471" s="123" t="s">
        <v>648</v>
      </c>
      <c r="M5471" s="241" t="s">
        <v>618</v>
      </c>
      <c r="N5471" s="225" t="s">
        <v>1700</v>
      </c>
    </row>
    <row r="5472" spans="1:14">
      <c r="A5472" s="1" t="s">
        <v>698</v>
      </c>
      <c r="B5472" s="1" t="s">
        <v>636</v>
      </c>
      <c r="C5472" s="230">
        <v>45972.25</v>
      </c>
      <c r="D5472" s="230">
        <v>45972.25</v>
      </c>
      <c r="E5472" s="226">
        <v>45974.638888888891</v>
      </c>
      <c r="F5472" s="224">
        <f>E5472-D5472</f>
        <v>2.3888888888905058</v>
      </c>
      <c r="G5472" s="1" t="s">
        <v>637</v>
      </c>
      <c r="H5472" s="225" t="s">
        <v>644</v>
      </c>
      <c r="I5472" s="1" t="s">
        <v>645</v>
      </c>
      <c r="J5472" s="1" t="s">
        <v>646</v>
      </c>
      <c r="K5472" s="227" t="s">
        <v>1699</v>
      </c>
      <c r="L5472" s="123" t="s">
        <v>648</v>
      </c>
      <c r="M5472" s="241" t="s">
        <v>618</v>
      </c>
      <c r="N5472" s="225" t="s">
        <v>1700</v>
      </c>
    </row>
    <row r="5473" spans="1:14">
      <c r="A5473" s="225" t="s">
        <v>860</v>
      </c>
      <c r="B5473" s="28" t="s">
        <v>658</v>
      </c>
      <c r="C5473" s="230">
        <v>45972.253472222219</v>
      </c>
      <c r="D5473" s="230">
        <v>45972.253472222219</v>
      </c>
      <c r="E5473" s="230">
        <v>45972.329861111109</v>
      </c>
      <c r="F5473" s="300">
        <f t="shared" ref="F5473:F5519" si="114">E5473-D5473</f>
        <v>7.6388888890505768E-2</v>
      </c>
      <c r="G5473" s="1" t="s">
        <v>613</v>
      </c>
      <c r="H5473" s="225"/>
      <c r="I5473" s="1" t="s">
        <v>598</v>
      </c>
      <c r="J5473" s="1" t="s">
        <v>598</v>
      </c>
      <c r="K5473" s="1" t="s">
        <v>1701</v>
      </c>
      <c r="L5473" s="1" t="s">
        <v>655</v>
      </c>
      <c r="M5473" s="28" t="s">
        <v>656</v>
      </c>
      <c r="N5473" s="28" t="s">
        <v>1598</v>
      </c>
    </row>
    <row r="5474" spans="1:14">
      <c r="A5474" s="225" t="s">
        <v>860</v>
      </c>
      <c r="B5474" s="28" t="s">
        <v>651</v>
      </c>
      <c r="C5474" s="230">
        <v>45972.253472222219</v>
      </c>
      <c r="D5474" s="230">
        <v>45972.253472222219</v>
      </c>
      <c r="E5474" s="230">
        <v>45972.329861111109</v>
      </c>
      <c r="F5474" s="300">
        <f t="shared" si="114"/>
        <v>7.6388888890505768E-2</v>
      </c>
      <c r="G5474" s="1" t="s">
        <v>613</v>
      </c>
      <c r="H5474" s="225"/>
      <c r="I5474" s="1" t="s">
        <v>598</v>
      </c>
      <c r="J5474" s="1" t="s">
        <v>598</v>
      </c>
      <c r="K5474" s="1" t="s">
        <v>1701</v>
      </c>
      <c r="L5474" s="1" t="s">
        <v>655</v>
      </c>
      <c r="M5474" s="28" t="s">
        <v>656</v>
      </c>
      <c r="N5474" s="28" t="s">
        <v>1598</v>
      </c>
    </row>
    <row r="5475" spans="1:14">
      <c r="A5475" s="225" t="s">
        <v>860</v>
      </c>
      <c r="B5475" s="28" t="s">
        <v>659</v>
      </c>
      <c r="C5475" s="230">
        <v>45972.253472222219</v>
      </c>
      <c r="D5475" s="230">
        <v>45972.253472222219</v>
      </c>
      <c r="E5475" s="230">
        <v>45972.329861111109</v>
      </c>
      <c r="F5475" s="300">
        <f t="shared" si="114"/>
        <v>7.6388888890505768E-2</v>
      </c>
      <c r="G5475" s="1" t="s">
        <v>613</v>
      </c>
      <c r="H5475" s="225"/>
      <c r="I5475" s="1" t="s">
        <v>598</v>
      </c>
      <c r="J5475" s="1" t="s">
        <v>598</v>
      </c>
      <c r="K5475" s="1" t="s">
        <v>1701</v>
      </c>
      <c r="L5475" s="1" t="s">
        <v>655</v>
      </c>
      <c r="M5475" s="28" t="s">
        <v>656</v>
      </c>
      <c r="N5475" s="28" t="s">
        <v>1598</v>
      </c>
    </row>
    <row r="5476" spans="1:14">
      <c r="A5476" s="225" t="s">
        <v>860</v>
      </c>
      <c r="B5476" s="28" t="s">
        <v>622</v>
      </c>
      <c r="C5476" s="230">
        <v>45972.253472222219</v>
      </c>
      <c r="D5476" s="230">
        <v>45972.253472222219</v>
      </c>
      <c r="E5476" s="230">
        <v>45972.329861111109</v>
      </c>
      <c r="F5476" s="300">
        <f t="shared" si="114"/>
        <v>7.6388888890505768E-2</v>
      </c>
      <c r="G5476" s="1" t="s">
        <v>613</v>
      </c>
      <c r="H5476" s="225"/>
      <c r="I5476" s="1" t="s">
        <v>598</v>
      </c>
      <c r="J5476" s="1" t="s">
        <v>598</v>
      </c>
      <c r="K5476" s="1" t="s">
        <v>1701</v>
      </c>
      <c r="L5476" s="1" t="s">
        <v>655</v>
      </c>
      <c r="M5476" s="28" t="s">
        <v>656</v>
      </c>
      <c r="N5476" s="28" t="s">
        <v>1598</v>
      </c>
    </row>
    <row r="5477" spans="1:14">
      <c r="A5477" s="1" t="s">
        <v>997</v>
      </c>
      <c r="B5477" s="1" t="s">
        <v>998</v>
      </c>
      <c r="C5477" s="230">
        <v>45972.470833333333</v>
      </c>
      <c r="D5477" s="230">
        <v>45972.470833333333</v>
      </c>
      <c r="E5477" s="230">
        <v>45972.690972222219</v>
      </c>
      <c r="F5477" s="300">
        <f t="shared" si="114"/>
        <v>0.22013888888614019</v>
      </c>
      <c r="G5477" s="1" t="s">
        <v>637</v>
      </c>
      <c r="H5477" s="225" t="s">
        <v>644</v>
      </c>
      <c r="I5477" s="1" t="s">
        <v>645</v>
      </c>
      <c r="J5477" s="1" t="s">
        <v>646</v>
      </c>
      <c r="K5477" s="1" t="s">
        <v>1702</v>
      </c>
      <c r="L5477" s="1" t="s">
        <v>648</v>
      </c>
      <c r="M5477" s="241" t="s">
        <v>618</v>
      </c>
      <c r="N5477" s="28" t="s">
        <v>1703</v>
      </c>
    </row>
    <row r="5478" spans="1:14">
      <c r="A5478" s="1" t="s">
        <v>997</v>
      </c>
      <c r="B5478" s="1" t="s">
        <v>999</v>
      </c>
      <c r="C5478" s="230">
        <v>45972.470833333333</v>
      </c>
      <c r="D5478" s="230">
        <v>45972.470833333333</v>
      </c>
      <c r="E5478" s="230">
        <v>45972.690972222219</v>
      </c>
      <c r="F5478" s="300">
        <f t="shared" si="114"/>
        <v>0.22013888888614019</v>
      </c>
      <c r="G5478" s="1" t="s">
        <v>637</v>
      </c>
      <c r="H5478" s="225" t="s">
        <v>644</v>
      </c>
      <c r="I5478" s="1" t="s">
        <v>645</v>
      </c>
      <c r="J5478" s="1" t="s">
        <v>646</v>
      </c>
      <c r="K5478" s="1" t="s">
        <v>1702</v>
      </c>
      <c r="L5478" s="1" t="s">
        <v>648</v>
      </c>
      <c r="M5478" s="241" t="s">
        <v>618</v>
      </c>
      <c r="N5478" s="28" t="s">
        <v>1703</v>
      </c>
    </row>
    <row r="5479" spans="1:14">
      <c r="A5479" s="1" t="s">
        <v>997</v>
      </c>
      <c r="B5479" s="1" t="s">
        <v>1000</v>
      </c>
      <c r="C5479" s="230">
        <v>45972.470833333333</v>
      </c>
      <c r="D5479" s="230">
        <v>45972.470833333333</v>
      </c>
      <c r="E5479" s="230">
        <v>45972.690972222219</v>
      </c>
      <c r="F5479" s="300">
        <f t="shared" si="114"/>
        <v>0.22013888888614019</v>
      </c>
      <c r="G5479" s="1" t="s">
        <v>637</v>
      </c>
      <c r="H5479" s="225" t="s">
        <v>644</v>
      </c>
      <c r="I5479" s="1" t="s">
        <v>645</v>
      </c>
      <c r="J5479" s="1" t="s">
        <v>646</v>
      </c>
      <c r="K5479" s="1" t="s">
        <v>1702</v>
      </c>
      <c r="L5479" s="1" t="s">
        <v>648</v>
      </c>
      <c r="M5479" s="241" t="s">
        <v>618</v>
      </c>
      <c r="N5479" s="28" t="s">
        <v>1703</v>
      </c>
    </row>
    <row r="5480" spans="1:14">
      <c r="A5480" s="1" t="s">
        <v>997</v>
      </c>
      <c r="B5480" s="1" t="s">
        <v>1001</v>
      </c>
      <c r="C5480" s="230">
        <v>45972.470833333333</v>
      </c>
      <c r="D5480" s="230">
        <v>45972.470833333333</v>
      </c>
      <c r="E5480" s="230">
        <v>45972.690972222219</v>
      </c>
      <c r="F5480" s="300">
        <f t="shared" si="114"/>
        <v>0.22013888888614019</v>
      </c>
      <c r="G5480" s="1" t="s">
        <v>637</v>
      </c>
      <c r="H5480" s="225" t="s">
        <v>644</v>
      </c>
      <c r="I5480" s="1" t="s">
        <v>645</v>
      </c>
      <c r="J5480" s="1" t="s">
        <v>646</v>
      </c>
      <c r="K5480" s="1" t="s">
        <v>1702</v>
      </c>
      <c r="L5480" s="1" t="s">
        <v>648</v>
      </c>
      <c r="M5480" s="241" t="s">
        <v>618</v>
      </c>
      <c r="N5480" s="28" t="s">
        <v>1703</v>
      </c>
    </row>
    <row r="5481" spans="1:14">
      <c r="A5481" s="102" t="s">
        <v>729</v>
      </c>
      <c r="B5481" s="1" t="s">
        <v>1384</v>
      </c>
      <c r="C5481" s="230">
        <v>45972.305555555555</v>
      </c>
      <c r="D5481" s="230">
        <v>45972.305555555555</v>
      </c>
      <c r="E5481" s="230">
        <v>45972.706250000003</v>
      </c>
      <c r="F5481" s="300">
        <f t="shared" si="114"/>
        <v>0.40069444444816327</v>
      </c>
      <c r="G5481" s="1" t="s">
        <v>708</v>
      </c>
      <c r="I5481" s="1" t="s">
        <v>598</v>
      </c>
      <c r="J5481" s="1" t="s">
        <v>598</v>
      </c>
      <c r="K5481" s="1" t="s">
        <v>1704</v>
      </c>
      <c r="L5481" s="1" t="s">
        <v>627</v>
      </c>
      <c r="M5481" s="1" t="s">
        <v>710</v>
      </c>
      <c r="N5481" s="28" t="s">
        <v>1705</v>
      </c>
    </row>
    <row r="5482" spans="1:14">
      <c r="A5482" s="102" t="s">
        <v>729</v>
      </c>
      <c r="B5482" s="1" t="s">
        <v>1387</v>
      </c>
      <c r="C5482" s="230">
        <v>45972.305555555555</v>
      </c>
      <c r="D5482" s="230">
        <v>45972.305555555555</v>
      </c>
      <c r="E5482" s="230">
        <v>45972.706250000003</v>
      </c>
      <c r="F5482" s="300">
        <f t="shared" si="114"/>
        <v>0.40069444444816327</v>
      </c>
      <c r="G5482" s="1" t="s">
        <v>708</v>
      </c>
      <c r="I5482" s="1" t="s">
        <v>598</v>
      </c>
      <c r="J5482" s="1" t="s">
        <v>598</v>
      </c>
      <c r="K5482" s="1" t="s">
        <v>1704</v>
      </c>
      <c r="L5482" s="1" t="s">
        <v>627</v>
      </c>
      <c r="M5482" s="1" t="s">
        <v>710</v>
      </c>
      <c r="N5482" s="28" t="s">
        <v>1705</v>
      </c>
    </row>
    <row r="5483" spans="1:14">
      <c r="A5483" s="102" t="s">
        <v>729</v>
      </c>
      <c r="B5483" s="1" t="s">
        <v>1388</v>
      </c>
      <c r="C5483" s="230">
        <v>45972.305555555555</v>
      </c>
      <c r="D5483" s="230">
        <v>45972.305555555555</v>
      </c>
      <c r="E5483" s="230">
        <v>45972.706250000003</v>
      </c>
      <c r="F5483" s="300">
        <f t="shared" si="114"/>
        <v>0.40069444444816327</v>
      </c>
      <c r="G5483" s="1" t="s">
        <v>708</v>
      </c>
      <c r="I5483" s="1" t="s">
        <v>598</v>
      </c>
      <c r="J5483" s="1" t="s">
        <v>598</v>
      </c>
      <c r="K5483" s="1" t="s">
        <v>1704</v>
      </c>
      <c r="L5483" s="1" t="s">
        <v>627</v>
      </c>
      <c r="M5483" s="1" t="s">
        <v>710</v>
      </c>
      <c r="N5483" s="28" t="s">
        <v>1705</v>
      </c>
    </row>
    <row r="5484" spans="1:14">
      <c r="A5484" s="102" t="s">
        <v>729</v>
      </c>
      <c r="B5484" s="1" t="s">
        <v>1389</v>
      </c>
      <c r="C5484" s="230">
        <v>45972.305555555555</v>
      </c>
      <c r="D5484" s="230">
        <v>45972.305555555555</v>
      </c>
      <c r="E5484" s="230">
        <v>45972.706250000003</v>
      </c>
      <c r="F5484" s="300">
        <f t="shared" si="114"/>
        <v>0.40069444444816327</v>
      </c>
      <c r="G5484" s="1" t="s">
        <v>708</v>
      </c>
      <c r="I5484" s="1" t="s">
        <v>598</v>
      </c>
      <c r="J5484" s="1" t="s">
        <v>598</v>
      </c>
      <c r="K5484" s="1" t="s">
        <v>1704</v>
      </c>
      <c r="L5484" s="1" t="s">
        <v>627</v>
      </c>
      <c r="M5484" s="1" t="s">
        <v>710</v>
      </c>
      <c r="N5484" s="28" t="s">
        <v>1705</v>
      </c>
    </row>
    <row r="5485" spans="1:14">
      <c r="A5485" s="102" t="s">
        <v>729</v>
      </c>
      <c r="B5485" s="1" t="s">
        <v>1390</v>
      </c>
      <c r="C5485" s="230">
        <v>45972.305555555555</v>
      </c>
      <c r="D5485" s="230">
        <v>45972.305555555555</v>
      </c>
      <c r="E5485" s="230">
        <v>45972.706250000003</v>
      </c>
      <c r="F5485" s="300">
        <f t="shared" si="114"/>
        <v>0.40069444444816327</v>
      </c>
      <c r="G5485" s="1" t="s">
        <v>708</v>
      </c>
      <c r="I5485" s="1" t="s">
        <v>598</v>
      </c>
      <c r="J5485" s="1" t="s">
        <v>598</v>
      </c>
      <c r="K5485" s="1" t="s">
        <v>1704</v>
      </c>
      <c r="L5485" s="1" t="s">
        <v>627</v>
      </c>
      <c r="M5485" s="1" t="s">
        <v>710</v>
      </c>
      <c r="N5485" s="28" t="s">
        <v>1705</v>
      </c>
    </row>
    <row r="5486" spans="1:14">
      <c r="A5486" s="102" t="s">
        <v>729</v>
      </c>
      <c r="B5486" s="1" t="s">
        <v>1391</v>
      </c>
      <c r="C5486" s="230">
        <v>45972.305555555555</v>
      </c>
      <c r="D5486" s="230">
        <v>45972.305555555555</v>
      </c>
      <c r="E5486" s="230">
        <v>45972.706250000003</v>
      </c>
      <c r="F5486" s="300">
        <f t="shared" si="114"/>
        <v>0.40069444444816327</v>
      </c>
      <c r="G5486" s="1" t="s">
        <v>708</v>
      </c>
      <c r="I5486" s="1" t="s">
        <v>598</v>
      </c>
      <c r="J5486" s="1" t="s">
        <v>598</v>
      </c>
      <c r="K5486" s="1" t="s">
        <v>1704</v>
      </c>
      <c r="L5486" s="1" t="s">
        <v>627</v>
      </c>
      <c r="M5486" s="1" t="s">
        <v>710</v>
      </c>
      <c r="N5486" s="28" t="s">
        <v>1705</v>
      </c>
    </row>
    <row r="5487" spans="1:14">
      <c r="A5487" s="102" t="s">
        <v>729</v>
      </c>
      <c r="B5487" s="1" t="s">
        <v>1392</v>
      </c>
      <c r="C5487" s="230">
        <v>45972.305555555555</v>
      </c>
      <c r="D5487" s="230">
        <v>45972.305555555555</v>
      </c>
      <c r="E5487" s="230">
        <v>45972.706250000003</v>
      </c>
      <c r="F5487" s="300">
        <f t="shared" si="114"/>
        <v>0.40069444444816327</v>
      </c>
      <c r="G5487" s="1" t="s">
        <v>708</v>
      </c>
      <c r="I5487" s="1" t="s">
        <v>598</v>
      </c>
      <c r="J5487" s="1" t="s">
        <v>598</v>
      </c>
      <c r="K5487" s="1" t="s">
        <v>1704</v>
      </c>
      <c r="L5487" s="1" t="s">
        <v>627</v>
      </c>
      <c r="M5487" s="1" t="s">
        <v>710</v>
      </c>
      <c r="N5487" s="28" t="s">
        <v>1705</v>
      </c>
    </row>
    <row r="5488" spans="1:14">
      <c r="A5488" s="102" t="s">
        <v>729</v>
      </c>
      <c r="B5488" s="1" t="s">
        <v>1384</v>
      </c>
      <c r="C5488" s="230">
        <v>45972.611805555556</v>
      </c>
      <c r="D5488" s="230">
        <v>45972.611805555556</v>
      </c>
      <c r="E5488" s="230">
        <v>45973.246527777781</v>
      </c>
      <c r="F5488" s="300">
        <f t="shared" si="114"/>
        <v>0.63472222222480923</v>
      </c>
      <c r="G5488" s="1" t="s">
        <v>637</v>
      </c>
      <c r="H5488" s="225" t="s">
        <v>644</v>
      </c>
      <c r="I5488" s="1" t="s">
        <v>645</v>
      </c>
      <c r="J5488" s="1" t="s">
        <v>646</v>
      </c>
      <c r="K5488" s="1" t="s">
        <v>1706</v>
      </c>
      <c r="L5488" s="1" t="s">
        <v>648</v>
      </c>
      <c r="M5488" s="28" t="s">
        <v>1257</v>
      </c>
      <c r="N5488" s="28" t="s">
        <v>1707</v>
      </c>
    </row>
    <row r="5489" spans="1:14">
      <c r="A5489" s="102" t="s">
        <v>729</v>
      </c>
      <c r="B5489" s="1" t="s">
        <v>1387</v>
      </c>
      <c r="C5489" s="230">
        <v>45972.611805555556</v>
      </c>
      <c r="D5489" s="230">
        <v>45972.611805555556</v>
      </c>
      <c r="E5489" s="230">
        <v>45973.246527777781</v>
      </c>
      <c r="F5489" s="300">
        <f t="shared" si="114"/>
        <v>0.63472222222480923</v>
      </c>
      <c r="G5489" s="1" t="s">
        <v>637</v>
      </c>
      <c r="H5489" s="225" t="s">
        <v>644</v>
      </c>
      <c r="I5489" s="1" t="s">
        <v>645</v>
      </c>
      <c r="J5489" s="1" t="s">
        <v>646</v>
      </c>
      <c r="K5489" s="1" t="s">
        <v>1706</v>
      </c>
      <c r="L5489" s="1" t="s">
        <v>648</v>
      </c>
      <c r="M5489" s="28" t="s">
        <v>1257</v>
      </c>
      <c r="N5489" s="28" t="s">
        <v>1707</v>
      </c>
    </row>
    <row r="5490" spans="1:14">
      <c r="A5490" s="102" t="s">
        <v>729</v>
      </c>
      <c r="B5490" s="1" t="s">
        <v>1388</v>
      </c>
      <c r="C5490" s="230">
        <v>45972.611805555556</v>
      </c>
      <c r="D5490" s="230">
        <v>45972.611805555556</v>
      </c>
      <c r="E5490" s="230">
        <v>45973.246527777781</v>
      </c>
      <c r="F5490" s="300">
        <f t="shared" si="114"/>
        <v>0.63472222222480923</v>
      </c>
      <c r="G5490" s="1" t="s">
        <v>637</v>
      </c>
      <c r="H5490" s="225" t="s">
        <v>644</v>
      </c>
      <c r="I5490" s="1" t="s">
        <v>645</v>
      </c>
      <c r="J5490" s="1" t="s">
        <v>646</v>
      </c>
      <c r="K5490" s="1" t="s">
        <v>1706</v>
      </c>
      <c r="L5490" s="1" t="s">
        <v>648</v>
      </c>
      <c r="M5490" s="28" t="s">
        <v>1257</v>
      </c>
      <c r="N5490" s="28" t="s">
        <v>1707</v>
      </c>
    </row>
    <row r="5491" spans="1:14">
      <c r="A5491" s="102" t="s">
        <v>729</v>
      </c>
      <c r="B5491" s="1" t="s">
        <v>1389</v>
      </c>
      <c r="C5491" s="230">
        <v>45972.611805555556</v>
      </c>
      <c r="D5491" s="230">
        <v>45972.611805555556</v>
      </c>
      <c r="E5491" s="230">
        <v>45973.246527777781</v>
      </c>
      <c r="F5491" s="300">
        <f t="shared" si="114"/>
        <v>0.63472222222480923</v>
      </c>
      <c r="G5491" s="1" t="s">
        <v>637</v>
      </c>
      <c r="H5491" s="225" t="s">
        <v>644</v>
      </c>
      <c r="I5491" s="1" t="s">
        <v>645</v>
      </c>
      <c r="J5491" s="1" t="s">
        <v>646</v>
      </c>
      <c r="K5491" s="1" t="s">
        <v>1706</v>
      </c>
      <c r="L5491" s="1" t="s">
        <v>648</v>
      </c>
      <c r="M5491" s="28" t="s">
        <v>1257</v>
      </c>
      <c r="N5491" s="28" t="s">
        <v>1707</v>
      </c>
    </row>
    <row r="5492" spans="1:14">
      <c r="A5492" s="102" t="s">
        <v>729</v>
      </c>
      <c r="B5492" s="1" t="s">
        <v>1390</v>
      </c>
      <c r="C5492" s="230">
        <v>45972.611805555556</v>
      </c>
      <c r="D5492" s="230">
        <v>45972.611805555556</v>
      </c>
      <c r="E5492" s="230">
        <v>45973.246527777781</v>
      </c>
      <c r="F5492" s="300">
        <f t="shared" si="114"/>
        <v>0.63472222222480923</v>
      </c>
      <c r="G5492" s="1" t="s">
        <v>637</v>
      </c>
      <c r="H5492" s="225" t="s">
        <v>644</v>
      </c>
      <c r="I5492" s="1" t="s">
        <v>645</v>
      </c>
      <c r="J5492" s="1" t="s">
        <v>646</v>
      </c>
      <c r="K5492" s="1" t="s">
        <v>1706</v>
      </c>
      <c r="L5492" s="1" t="s">
        <v>648</v>
      </c>
      <c r="M5492" s="28" t="s">
        <v>1257</v>
      </c>
      <c r="N5492" s="28" t="s">
        <v>1707</v>
      </c>
    </row>
    <row r="5493" spans="1:14">
      <c r="A5493" s="102" t="s">
        <v>729</v>
      </c>
      <c r="B5493" s="1" t="s">
        <v>1391</v>
      </c>
      <c r="C5493" s="230">
        <v>45972.611805555556</v>
      </c>
      <c r="D5493" s="230">
        <v>45972.611805555556</v>
      </c>
      <c r="E5493" s="230">
        <v>45973.246527777781</v>
      </c>
      <c r="F5493" s="300">
        <f t="shared" si="114"/>
        <v>0.63472222222480923</v>
      </c>
      <c r="G5493" s="1" t="s">
        <v>637</v>
      </c>
      <c r="H5493" s="225" t="s">
        <v>644</v>
      </c>
      <c r="I5493" s="1" t="s">
        <v>645</v>
      </c>
      <c r="J5493" s="1" t="s">
        <v>646</v>
      </c>
      <c r="K5493" s="1" t="s">
        <v>1706</v>
      </c>
      <c r="L5493" s="1" t="s">
        <v>648</v>
      </c>
      <c r="M5493" s="28" t="s">
        <v>1257</v>
      </c>
      <c r="N5493" s="28" t="s">
        <v>1707</v>
      </c>
    </row>
    <row r="5494" spans="1:14">
      <c r="A5494" s="102" t="s">
        <v>729</v>
      </c>
      <c r="B5494" s="1" t="s">
        <v>1392</v>
      </c>
      <c r="C5494" s="230">
        <v>45972.611805555556</v>
      </c>
      <c r="D5494" s="230">
        <v>45972.611805555556</v>
      </c>
      <c r="E5494" s="230">
        <v>45973.246527777781</v>
      </c>
      <c r="F5494" s="300">
        <f t="shared" si="114"/>
        <v>0.63472222222480923</v>
      </c>
      <c r="G5494" s="1" t="s">
        <v>637</v>
      </c>
      <c r="H5494" s="225" t="s">
        <v>644</v>
      </c>
      <c r="I5494" s="1" t="s">
        <v>645</v>
      </c>
      <c r="J5494" s="1" t="s">
        <v>646</v>
      </c>
      <c r="K5494" s="1" t="s">
        <v>1706</v>
      </c>
      <c r="L5494" s="1" t="s">
        <v>648</v>
      </c>
      <c r="M5494" s="28" t="s">
        <v>1257</v>
      </c>
      <c r="N5494" s="28" t="s">
        <v>1707</v>
      </c>
    </row>
    <row r="5495" spans="1:14">
      <c r="A5495" s="102" t="s">
        <v>729</v>
      </c>
      <c r="B5495" s="1" t="s">
        <v>1393</v>
      </c>
      <c r="C5495" s="230">
        <v>45972.611805555556</v>
      </c>
      <c r="D5495" s="230">
        <v>45972.611805555556</v>
      </c>
      <c r="E5495" s="230">
        <v>45973.246527777781</v>
      </c>
      <c r="F5495" s="300">
        <f t="shared" si="114"/>
        <v>0.63472222222480923</v>
      </c>
      <c r="G5495" s="1" t="s">
        <v>637</v>
      </c>
      <c r="H5495" s="225" t="s">
        <v>644</v>
      </c>
      <c r="I5495" s="1" t="s">
        <v>645</v>
      </c>
      <c r="J5495" s="1" t="s">
        <v>646</v>
      </c>
      <c r="K5495" s="1" t="s">
        <v>1706</v>
      </c>
      <c r="L5495" s="1" t="s">
        <v>648</v>
      </c>
      <c r="M5495" s="28" t="s">
        <v>1257</v>
      </c>
      <c r="N5495" s="28" t="s">
        <v>1707</v>
      </c>
    </row>
    <row r="5496" spans="1:14">
      <c r="A5496" s="102" t="s">
        <v>729</v>
      </c>
      <c r="B5496" s="1" t="s">
        <v>1394</v>
      </c>
      <c r="C5496" s="230">
        <v>45972.611805555556</v>
      </c>
      <c r="D5496" s="230">
        <v>45972.611805555556</v>
      </c>
      <c r="E5496" s="230">
        <v>45973.246527777781</v>
      </c>
      <c r="F5496" s="300">
        <f t="shared" si="114"/>
        <v>0.63472222222480923</v>
      </c>
      <c r="G5496" s="1" t="s">
        <v>637</v>
      </c>
      <c r="H5496" s="225" t="s">
        <v>644</v>
      </c>
      <c r="I5496" s="1" t="s">
        <v>645</v>
      </c>
      <c r="J5496" s="1" t="s">
        <v>646</v>
      </c>
      <c r="K5496" s="1" t="s">
        <v>1706</v>
      </c>
      <c r="L5496" s="1" t="s">
        <v>648</v>
      </c>
      <c r="M5496" s="28" t="s">
        <v>1257</v>
      </c>
      <c r="N5496" s="28" t="s">
        <v>1707</v>
      </c>
    </row>
    <row r="5497" spans="1:14">
      <c r="A5497" s="102" t="s">
        <v>729</v>
      </c>
      <c r="B5497" s="1" t="s">
        <v>1395</v>
      </c>
      <c r="C5497" s="230">
        <v>45972.611805555556</v>
      </c>
      <c r="D5497" s="230">
        <v>45972.611805555556</v>
      </c>
      <c r="E5497" s="230">
        <v>45973.246527777781</v>
      </c>
      <c r="F5497" s="300">
        <f t="shared" si="114"/>
        <v>0.63472222222480923</v>
      </c>
      <c r="G5497" s="1" t="s">
        <v>637</v>
      </c>
      <c r="H5497" s="225" t="s">
        <v>644</v>
      </c>
      <c r="I5497" s="1" t="s">
        <v>645</v>
      </c>
      <c r="J5497" s="1" t="s">
        <v>646</v>
      </c>
      <c r="K5497" s="1" t="s">
        <v>1706</v>
      </c>
      <c r="L5497" s="1" t="s">
        <v>648</v>
      </c>
      <c r="M5497" s="28" t="s">
        <v>1257</v>
      </c>
      <c r="N5497" s="28" t="s">
        <v>1707</v>
      </c>
    </row>
    <row r="5498" spans="1:14">
      <c r="A5498" s="102" t="s">
        <v>729</v>
      </c>
      <c r="B5498" s="1" t="s">
        <v>1396</v>
      </c>
      <c r="C5498" s="230">
        <v>45972.611805555556</v>
      </c>
      <c r="D5498" s="230">
        <v>45972.611805555556</v>
      </c>
      <c r="E5498" s="230">
        <v>45973.246527777781</v>
      </c>
      <c r="F5498" s="300">
        <f t="shared" si="114"/>
        <v>0.63472222222480923</v>
      </c>
      <c r="G5498" s="1" t="s">
        <v>637</v>
      </c>
      <c r="H5498" s="225" t="s">
        <v>644</v>
      </c>
      <c r="I5498" s="1" t="s">
        <v>645</v>
      </c>
      <c r="J5498" s="1" t="s">
        <v>646</v>
      </c>
      <c r="K5498" s="1" t="s">
        <v>1706</v>
      </c>
      <c r="L5498" s="1" t="s">
        <v>648</v>
      </c>
      <c r="M5498" s="28" t="s">
        <v>1257</v>
      </c>
      <c r="N5498" s="28" t="s">
        <v>1707</v>
      </c>
    </row>
    <row r="5499" spans="1:14">
      <c r="A5499" s="102" t="s">
        <v>729</v>
      </c>
      <c r="B5499" s="1" t="s">
        <v>1397</v>
      </c>
      <c r="C5499" s="230">
        <v>45972.611805555556</v>
      </c>
      <c r="D5499" s="230">
        <v>45972.611805555556</v>
      </c>
      <c r="E5499" s="230">
        <v>45973.246527777781</v>
      </c>
      <c r="F5499" s="300">
        <f t="shared" si="114"/>
        <v>0.63472222222480923</v>
      </c>
      <c r="G5499" s="1" t="s">
        <v>637</v>
      </c>
      <c r="H5499" s="225" t="s">
        <v>644</v>
      </c>
      <c r="I5499" s="1" t="s">
        <v>645</v>
      </c>
      <c r="J5499" s="1" t="s">
        <v>646</v>
      </c>
      <c r="K5499" s="1" t="s">
        <v>1706</v>
      </c>
      <c r="L5499" s="1" t="s">
        <v>648</v>
      </c>
      <c r="M5499" s="28" t="s">
        <v>1257</v>
      </c>
      <c r="N5499" s="28" t="s">
        <v>1707</v>
      </c>
    </row>
    <row r="5500" spans="1:14">
      <c r="A5500" s="102" t="s">
        <v>729</v>
      </c>
      <c r="B5500" s="1" t="s">
        <v>1398</v>
      </c>
      <c r="C5500" s="230">
        <v>45972.611805555556</v>
      </c>
      <c r="D5500" s="230">
        <v>45972.611805555556</v>
      </c>
      <c r="E5500" s="230">
        <v>45973.246527777781</v>
      </c>
      <c r="F5500" s="300">
        <f t="shared" si="114"/>
        <v>0.63472222222480923</v>
      </c>
      <c r="G5500" s="1" t="s">
        <v>637</v>
      </c>
      <c r="H5500" s="225" t="s">
        <v>644</v>
      </c>
      <c r="I5500" s="1" t="s">
        <v>645</v>
      </c>
      <c r="J5500" s="1" t="s">
        <v>646</v>
      </c>
      <c r="K5500" s="1" t="s">
        <v>1706</v>
      </c>
      <c r="L5500" s="1" t="s">
        <v>648</v>
      </c>
      <c r="M5500" s="28" t="s">
        <v>1257</v>
      </c>
      <c r="N5500" s="28" t="s">
        <v>1707</v>
      </c>
    </row>
    <row r="5501" spans="1:14">
      <c r="A5501" s="102" t="s">
        <v>729</v>
      </c>
      <c r="B5501" s="1" t="s">
        <v>1399</v>
      </c>
      <c r="C5501" s="230">
        <v>45972.611805555556</v>
      </c>
      <c r="D5501" s="230">
        <v>45972.611805555556</v>
      </c>
      <c r="E5501" s="230">
        <v>45973.246527777781</v>
      </c>
      <c r="F5501" s="300">
        <f t="shared" si="114"/>
        <v>0.63472222222480923</v>
      </c>
      <c r="G5501" s="1" t="s">
        <v>637</v>
      </c>
      <c r="H5501" s="225" t="s">
        <v>644</v>
      </c>
      <c r="I5501" s="1" t="s">
        <v>645</v>
      </c>
      <c r="J5501" s="1" t="s">
        <v>646</v>
      </c>
      <c r="K5501" s="1" t="s">
        <v>1706</v>
      </c>
      <c r="L5501" s="1" t="s">
        <v>648</v>
      </c>
      <c r="M5501" s="28" t="s">
        <v>1257</v>
      </c>
      <c r="N5501" s="28" t="s">
        <v>1707</v>
      </c>
    </row>
    <row r="5502" spans="1:14">
      <c r="A5502" s="102" t="s">
        <v>729</v>
      </c>
      <c r="B5502" s="1" t="s">
        <v>1400</v>
      </c>
      <c r="C5502" s="230">
        <v>45972.611805555556</v>
      </c>
      <c r="D5502" s="230">
        <v>45972.611805555556</v>
      </c>
      <c r="E5502" s="230">
        <v>45973.246527777781</v>
      </c>
      <c r="F5502" s="300">
        <f t="shared" si="114"/>
        <v>0.63472222222480923</v>
      </c>
      <c r="G5502" s="1" t="s">
        <v>637</v>
      </c>
      <c r="H5502" s="225" t="s">
        <v>644</v>
      </c>
      <c r="I5502" s="1" t="s">
        <v>645</v>
      </c>
      <c r="J5502" s="1" t="s">
        <v>646</v>
      </c>
      <c r="K5502" s="1" t="s">
        <v>1706</v>
      </c>
      <c r="L5502" s="1" t="s">
        <v>648</v>
      </c>
      <c r="M5502" s="28" t="s">
        <v>1257</v>
      </c>
      <c r="N5502" s="28" t="s">
        <v>1707</v>
      </c>
    </row>
    <row r="5503" spans="1:14">
      <c r="A5503" s="102" t="s">
        <v>729</v>
      </c>
      <c r="B5503" s="1" t="s">
        <v>1401</v>
      </c>
      <c r="C5503" s="230">
        <v>45972.611805555556</v>
      </c>
      <c r="D5503" s="230">
        <v>45972.611805555556</v>
      </c>
      <c r="E5503" s="230">
        <v>45973.246527777781</v>
      </c>
      <c r="F5503" s="300">
        <f t="shared" si="114"/>
        <v>0.63472222222480923</v>
      </c>
      <c r="G5503" s="1" t="s">
        <v>637</v>
      </c>
      <c r="H5503" s="225" t="s">
        <v>644</v>
      </c>
      <c r="I5503" s="1" t="s">
        <v>645</v>
      </c>
      <c r="J5503" s="1" t="s">
        <v>646</v>
      </c>
      <c r="K5503" s="1" t="s">
        <v>1706</v>
      </c>
      <c r="L5503" s="1" t="s">
        <v>648</v>
      </c>
      <c r="M5503" s="28" t="s">
        <v>1257</v>
      </c>
      <c r="N5503" s="28" t="s">
        <v>1707</v>
      </c>
    </row>
    <row r="5504" spans="1:14">
      <c r="A5504" s="102" t="s">
        <v>729</v>
      </c>
      <c r="B5504" s="1" t="s">
        <v>1402</v>
      </c>
      <c r="C5504" s="230">
        <v>45972.611805555556</v>
      </c>
      <c r="D5504" s="230">
        <v>45972.611805555556</v>
      </c>
      <c r="E5504" s="230">
        <v>45973.246527777781</v>
      </c>
      <c r="F5504" s="300">
        <f t="shared" si="114"/>
        <v>0.63472222222480923</v>
      </c>
      <c r="G5504" s="1" t="s">
        <v>637</v>
      </c>
      <c r="H5504" s="225" t="s">
        <v>644</v>
      </c>
      <c r="I5504" s="1" t="s">
        <v>645</v>
      </c>
      <c r="J5504" s="1" t="s">
        <v>646</v>
      </c>
      <c r="K5504" s="1" t="s">
        <v>1706</v>
      </c>
      <c r="L5504" s="1" t="s">
        <v>648</v>
      </c>
      <c r="M5504" s="28" t="s">
        <v>1257</v>
      </c>
      <c r="N5504" s="28" t="s">
        <v>1707</v>
      </c>
    </row>
    <row r="5505" spans="1:14">
      <c r="A5505" s="227" t="s">
        <v>960</v>
      </c>
      <c r="B5505" s="123" t="s">
        <v>961</v>
      </c>
      <c r="C5505" s="230">
        <v>45972.611805555556</v>
      </c>
      <c r="D5505" s="230">
        <v>45972.611805555556</v>
      </c>
      <c r="E5505" s="230">
        <v>45973.246527777781</v>
      </c>
      <c r="F5505" s="224">
        <f t="shared" si="114"/>
        <v>0.63472222222480923</v>
      </c>
      <c r="G5505" s="1" t="s">
        <v>637</v>
      </c>
      <c r="H5505" s="225" t="s">
        <v>644</v>
      </c>
      <c r="I5505" s="1" t="s">
        <v>645</v>
      </c>
      <c r="J5505" s="1" t="s">
        <v>646</v>
      </c>
      <c r="K5505" s="1" t="s">
        <v>1708</v>
      </c>
      <c r="L5505" s="1" t="s">
        <v>648</v>
      </c>
      <c r="M5505" s="28" t="s">
        <v>1257</v>
      </c>
      <c r="N5505" s="28" t="s">
        <v>1707</v>
      </c>
    </row>
    <row r="5506" spans="1:14">
      <c r="A5506" s="227" t="s">
        <v>960</v>
      </c>
      <c r="B5506" s="123" t="s">
        <v>962</v>
      </c>
      <c r="C5506" s="230">
        <v>45972.611805555556</v>
      </c>
      <c r="D5506" s="230">
        <v>45972.611805555556</v>
      </c>
      <c r="E5506" s="230">
        <v>45973.246527777781</v>
      </c>
      <c r="F5506" s="224">
        <f t="shared" si="114"/>
        <v>0.63472222222480923</v>
      </c>
      <c r="G5506" s="1" t="s">
        <v>637</v>
      </c>
      <c r="H5506" s="225" t="s">
        <v>644</v>
      </c>
      <c r="I5506" s="1" t="s">
        <v>645</v>
      </c>
      <c r="J5506" s="1" t="s">
        <v>646</v>
      </c>
      <c r="K5506" s="1" t="s">
        <v>1708</v>
      </c>
      <c r="L5506" s="1" t="s">
        <v>648</v>
      </c>
      <c r="M5506" s="28" t="s">
        <v>1257</v>
      </c>
      <c r="N5506" s="28" t="s">
        <v>1707</v>
      </c>
    </row>
    <row r="5507" spans="1:14">
      <c r="A5507" s="227" t="s">
        <v>960</v>
      </c>
      <c r="B5507" s="123" t="s">
        <v>963</v>
      </c>
      <c r="C5507" s="230">
        <v>45972.611805555556</v>
      </c>
      <c r="D5507" s="230">
        <v>45972.611805555556</v>
      </c>
      <c r="E5507" s="230">
        <v>45973.246527777781</v>
      </c>
      <c r="F5507" s="224">
        <f t="shared" si="114"/>
        <v>0.63472222222480923</v>
      </c>
      <c r="G5507" s="1" t="s">
        <v>637</v>
      </c>
      <c r="H5507" s="225" t="s">
        <v>644</v>
      </c>
      <c r="I5507" s="1" t="s">
        <v>645</v>
      </c>
      <c r="J5507" s="1" t="s">
        <v>646</v>
      </c>
      <c r="K5507" s="1" t="s">
        <v>1708</v>
      </c>
      <c r="L5507" s="1" t="s">
        <v>648</v>
      </c>
      <c r="M5507" s="28" t="s">
        <v>1257</v>
      </c>
      <c r="N5507" s="28" t="s">
        <v>1707</v>
      </c>
    </row>
    <row r="5508" spans="1:14">
      <c r="A5508" s="227" t="s">
        <v>960</v>
      </c>
      <c r="B5508" s="246" t="s">
        <v>964</v>
      </c>
      <c r="C5508" s="230">
        <v>45972.611805555556</v>
      </c>
      <c r="D5508" s="230">
        <v>45972.611805555556</v>
      </c>
      <c r="E5508" s="230">
        <v>45973.246527777781</v>
      </c>
      <c r="F5508" s="224">
        <f t="shared" si="114"/>
        <v>0.63472222222480923</v>
      </c>
      <c r="G5508" s="1" t="s">
        <v>637</v>
      </c>
      <c r="H5508" s="225" t="s">
        <v>644</v>
      </c>
      <c r="I5508" s="1" t="s">
        <v>645</v>
      </c>
      <c r="J5508" s="1" t="s">
        <v>646</v>
      </c>
      <c r="K5508" s="1" t="s">
        <v>1708</v>
      </c>
      <c r="L5508" s="1" t="s">
        <v>648</v>
      </c>
      <c r="M5508" s="28" t="s">
        <v>1257</v>
      </c>
      <c r="N5508" s="28" t="s">
        <v>1707</v>
      </c>
    </row>
    <row r="5509" spans="1:14">
      <c r="A5509" s="225" t="s">
        <v>862</v>
      </c>
      <c r="B5509" s="227" t="s">
        <v>612</v>
      </c>
      <c r="C5509" s="226">
        <v>45972.742361111108</v>
      </c>
      <c r="D5509" s="226">
        <v>45972.742361111108</v>
      </c>
      <c r="E5509" s="226">
        <v>45972.763888888891</v>
      </c>
      <c r="F5509" s="224">
        <f t="shared" si="114"/>
        <v>2.1527777782466728E-2</v>
      </c>
      <c r="G5509" s="225" t="s">
        <v>613</v>
      </c>
      <c r="H5509" s="225"/>
      <c r="I5509" s="225" t="s">
        <v>614</v>
      </c>
      <c r="J5509" s="225" t="s">
        <v>615</v>
      </c>
      <c r="K5509" s="225" t="s">
        <v>1709</v>
      </c>
      <c r="L5509" s="225" t="s">
        <v>655</v>
      </c>
      <c r="M5509" s="241" t="s">
        <v>656</v>
      </c>
      <c r="N5509" s="28" t="s">
        <v>1598</v>
      </c>
    </row>
    <row r="5510" spans="1:14">
      <c r="A5510" s="225" t="s">
        <v>870</v>
      </c>
      <c r="B5510" s="227" t="s">
        <v>612</v>
      </c>
      <c r="C5510" s="226">
        <v>45972.742361111108</v>
      </c>
      <c r="D5510" s="226">
        <v>45972.742361111108</v>
      </c>
      <c r="E5510" s="226">
        <v>45972.763888888891</v>
      </c>
      <c r="F5510" s="224">
        <f t="shared" si="114"/>
        <v>2.1527777782466728E-2</v>
      </c>
      <c r="G5510" s="225" t="s">
        <v>613</v>
      </c>
      <c r="H5510" s="225"/>
      <c r="I5510" s="225" t="s">
        <v>614</v>
      </c>
      <c r="J5510" s="225" t="s">
        <v>615</v>
      </c>
      <c r="K5510" s="225" t="s">
        <v>1709</v>
      </c>
      <c r="L5510" s="225" t="s">
        <v>655</v>
      </c>
      <c r="M5510" s="241" t="s">
        <v>656</v>
      </c>
      <c r="N5510" s="28" t="s">
        <v>1598</v>
      </c>
    </row>
    <row r="5511" spans="1:14">
      <c r="A5511" s="225" t="s">
        <v>643</v>
      </c>
      <c r="B5511" s="227" t="s">
        <v>612</v>
      </c>
      <c r="C5511" s="226">
        <v>45972.742361111108</v>
      </c>
      <c r="D5511" s="226">
        <v>45972.742361111108</v>
      </c>
      <c r="E5511" s="226">
        <v>45972.763888888891</v>
      </c>
      <c r="F5511" s="224">
        <f t="shared" si="114"/>
        <v>2.1527777782466728E-2</v>
      </c>
      <c r="G5511" s="225" t="s">
        <v>613</v>
      </c>
      <c r="H5511" s="225"/>
      <c r="I5511" s="225" t="s">
        <v>614</v>
      </c>
      <c r="J5511" s="225" t="s">
        <v>615</v>
      </c>
      <c r="K5511" s="225" t="s">
        <v>1709</v>
      </c>
      <c r="L5511" s="225" t="s">
        <v>655</v>
      </c>
      <c r="M5511" s="241" t="s">
        <v>656</v>
      </c>
      <c r="N5511" s="28" t="s">
        <v>1598</v>
      </c>
    </row>
    <row r="5512" spans="1:14">
      <c r="A5512" s="225" t="s">
        <v>759</v>
      </c>
      <c r="B5512" s="227" t="s">
        <v>612</v>
      </c>
      <c r="C5512" s="226">
        <v>45972.742361111108</v>
      </c>
      <c r="D5512" s="226">
        <v>45972.742361111108</v>
      </c>
      <c r="E5512" s="226">
        <v>45972.763888888891</v>
      </c>
      <c r="F5512" s="224">
        <f t="shared" si="114"/>
        <v>2.1527777782466728E-2</v>
      </c>
      <c r="G5512" s="225" t="s">
        <v>613</v>
      </c>
      <c r="H5512" s="225"/>
      <c r="I5512" s="225" t="s">
        <v>614</v>
      </c>
      <c r="J5512" s="225" t="s">
        <v>615</v>
      </c>
      <c r="K5512" s="225" t="s">
        <v>1709</v>
      </c>
      <c r="L5512" s="225" t="s">
        <v>655</v>
      </c>
      <c r="M5512" s="241" t="s">
        <v>656</v>
      </c>
      <c r="N5512" s="28" t="s">
        <v>1598</v>
      </c>
    </row>
    <row r="5513" spans="1:14">
      <c r="A5513" s="225" t="s">
        <v>850</v>
      </c>
      <c r="B5513" s="227" t="s">
        <v>612</v>
      </c>
      <c r="C5513" s="226">
        <v>45972.742361111108</v>
      </c>
      <c r="D5513" s="226">
        <v>45972.742361111108</v>
      </c>
      <c r="E5513" s="226">
        <v>45972.763888888891</v>
      </c>
      <c r="F5513" s="224">
        <f t="shared" si="114"/>
        <v>2.1527777782466728E-2</v>
      </c>
      <c r="G5513" s="225" t="s">
        <v>613</v>
      </c>
      <c r="H5513" s="225"/>
      <c r="I5513" s="225" t="s">
        <v>614</v>
      </c>
      <c r="J5513" s="225" t="s">
        <v>615</v>
      </c>
      <c r="K5513" s="225" t="s">
        <v>1709</v>
      </c>
      <c r="L5513" s="225" t="s">
        <v>655</v>
      </c>
      <c r="M5513" s="241" t="s">
        <v>656</v>
      </c>
      <c r="N5513" s="28" t="s">
        <v>1598</v>
      </c>
    </row>
    <row r="5514" spans="1:14">
      <c r="A5514" s="225" t="s">
        <v>855</v>
      </c>
      <c r="B5514" s="28" t="s">
        <v>622</v>
      </c>
      <c r="C5514" s="226">
        <v>45972.744444444441</v>
      </c>
      <c r="D5514" s="226">
        <v>45972.744444444441</v>
      </c>
      <c r="E5514" s="226">
        <v>45972.770833333336</v>
      </c>
      <c r="F5514" s="224">
        <f t="shared" si="114"/>
        <v>2.6388888894871343E-2</v>
      </c>
      <c r="G5514" s="1" t="s">
        <v>708</v>
      </c>
      <c r="I5514" s="1" t="s">
        <v>598</v>
      </c>
      <c r="J5514" s="1" t="s">
        <v>598</v>
      </c>
      <c r="K5514" s="227" t="s">
        <v>1710</v>
      </c>
      <c r="L5514" s="123" t="s">
        <v>627</v>
      </c>
      <c r="M5514" s="241" t="s">
        <v>710</v>
      </c>
      <c r="N5514" s="28" t="s">
        <v>1711</v>
      </c>
    </row>
    <row r="5515" spans="1:14">
      <c r="A5515" s="225" t="s">
        <v>855</v>
      </c>
      <c r="B5515" s="28" t="s">
        <v>658</v>
      </c>
      <c r="C5515" s="226">
        <v>45972.744444444441</v>
      </c>
      <c r="D5515" s="226">
        <v>45972.744444444441</v>
      </c>
      <c r="E5515" s="226">
        <v>45972.770833333336</v>
      </c>
      <c r="F5515" s="224">
        <f t="shared" si="114"/>
        <v>2.6388888894871343E-2</v>
      </c>
      <c r="G5515" s="1" t="s">
        <v>708</v>
      </c>
      <c r="I5515" s="1" t="s">
        <v>598</v>
      </c>
      <c r="J5515" s="1" t="s">
        <v>598</v>
      </c>
      <c r="K5515" s="227" t="s">
        <v>1710</v>
      </c>
      <c r="L5515" s="123" t="s">
        <v>627</v>
      </c>
      <c r="M5515" s="241" t="s">
        <v>710</v>
      </c>
      <c r="N5515" s="28" t="s">
        <v>1711</v>
      </c>
    </row>
    <row r="5516" spans="1:14">
      <c r="A5516" s="225" t="s">
        <v>855</v>
      </c>
      <c r="B5516" s="28" t="s">
        <v>651</v>
      </c>
      <c r="C5516" s="226">
        <v>45972.744444444441</v>
      </c>
      <c r="D5516" s="226">
        <v>45972.744444444441</v>
      </c>
      <c r="E5516" s="226">
        <v>45972.770833333336</v>
      </c>
      <c r="F5516" s="224">
        <f t="shared" si="114"/>
        <v>2.6388888894871343E-2</v>
      </c>
      <c r="G5516" s="1" t="s">
        <v>708</v>
      </c>
      <c r="I5516" s="1" t="s">
        <v>598</v>
      </c>
      <c r="J5516" s="1" t="s">
        <v>598</v>
      </c>
      <c r="K5516" s="227" t="s">
        <v>1710</v>
      </c>
      <c r="L5516" s="123" t="s">
        <v>627</v>
      </c>
      <c r="M5516" s="241" t="s">
        <v>710</v>
      </c>
      <c r="N5516" s="28" t="s">
        <v>1711</v>
      </c>
    </row>
    <row r="5517" spans="1:14">
      <c r="A5517" s="225" t="s">
        <v>855</v>
      </c>
      <c r="B5517" s="28" t="s">
        <v>612</v>
      </c>
      <c r="C5517" s="226">
        <v>45972.744444444441</v>
      </c>
      <c r="D5517" s="226">
        <v>45972.744444444441</v>
      </c>
      <c r="E5517" s="226">
        <v>45972.770833333336</v>
      </c>
      <c r="F5517" s="224">
        <f t="shared" si="114"/>
        <v>2.6388888894871343E-2</v>
      </c>
      <c r="G5517" s="1" t="s">
        <v>708</v>
      </c>
      <c r="I5517" s="1" t="s">
        <v>598</v>
      </c>
      <c r="J5517" s="1" t="s">
        <v>598</v>
      </c>
      <c r="K5517" s="227" t="s">
        <v>1710</v>
      </c>
      <c r="L5517" s="123" t="s">
        <v>627</v>
      </c>
      <c r="M5517" s="241" t="s">
        <v>710</v>
      </c>
      <c r="N5517" s="28" t="s">
        <v>1711</v>
      </c>
    </row>
    <row r="5518" spans="1:14">
      <c r="A5518" s="225" t="s">
        <v>856</v>
      </c>
      <c r="B5518" s="28" t="s">
        <v>658</v>
      </c>
      <c r="C5518" s="226">
        <v>45972.744444444441</v>
      </c>
      <c r="D5518" s="226">
        <v>45972.744444444441</v>
      </c>
      <c r="E5518" s="226">
        <v>45972.770833333336</v>
      </c>
      <c r="F5518" s="224">
        <f t="shared" si="114"/>
        <v>2.6388888894871343E-2</v>
      </c>
      <c r="G5518" s="1" t="s">
        <v>708</v>
      </c>
      <c r="I5518" s="1" t="s">
        <v>598</v>
      </c>
      <c r="J5518" s="1" t="s">
        <v>598</v>
      </c>
      <c r="K5518" s="227" t="s">
        <v>1710</v>
      </c>
      <c r="L5518" s="123" t="s">
        <v>627</v>
      </c>
      <c r="M5518" s="241" t="s">
        <v>710</v>
      </c>
      <c r="N5518" s="28" t="s">
        <v>1711</v>
      </c>
    </row>
    <row r="5519" spans="1:14">
      <c r="A5519" s="225" t="s">
        <v>856</v>
      </c>
      <c r="B5519" s="28" t="s">
        <v>651</v>
      </c>
      <c r="C5519" s="226">
        <v>45972.744444444441</v>
      </c>
      <c r="D5519" s="226">
        <v>45972.744444444441</v>
      </c>
      <c r="E5519" s="226">
        <v>45972.770833333336</v>
      </c>
      <c r="F5519" s="224">
        <f t="shared" si="114"/>
        <v>2.6388888894871343E-2</v>
      </c>
      <c r="G5519" s="1" t="s">
        <v>708</v>
      </c>
      <c r="I5519" s="1" t="s">
        <v>598</v>
      </c>
      <c r="J5519" s="1" t="s">
        <v>598</v>
      </c>
      <c r="K5519" s="227" t="s">
        <v>1710</v>
      </c>
      <c r="L5519" s="123" t="s">
        <v>627</v>
      </c>
      <c r="M5519" s="241" t="s">
        <v>710</v>
      </c>
      <c r="N5519" s="28" t="s">
        <v>1711</v>
      </c>
    </row>
    <row r="5520" spans="1:14">
      <c r="A5520" s="102" t="s">
        <v>729</v>
      </c>
      <c r="B5520" s="1" t="s">
        <v>1384</v>
      </c>
      <c r="C5520" s="230">
        <v>45973.25</v>
      </c>
      <c r="D5520" s="230">
        <v>45973.25</v>
      </c>
      <c r="E5520" s="230">
        <v>45973.290277777778</v>
      </c>
      <c r="F5520" s="300">
        <f t="shared" ref="F5520:F5583" si="115">E5520-D5520</f>
        <v>4.0277777778101154E-2</v>
      </c>
      <c r="G5520" s="225" t="s">
        <v>613</v>
      </c>
      <c r="H5520" s="225"/>
      <c r="I5520" s="225" t="s">
        <v>614</v>
      </c>
      <c r="J5520" s="225" t="s">
        <v>615</v>
      </c>
      <c r="K5520" s="225" t="s">
        <v>1712</v>
      </c>
      <c r="L5520" s="225" t="s">
        <v>655</v>
      </c>
      <c r="M5520" s="241" t="s">
        <v>656</v>
      </c>
      <c r="N5520" s="28" t="s">
        <v>1598</v>
      </c>
    </row>
    <row r="5521" spans="1:14">
      <c r="A5521" s="102" t="s">
        <v>729</v>
      </c>
      <c r="B5521" s="1" t="s">
        <v>1387</v>
      </c>
      <c r="C5521" s="230">
        <v>45973.25</v>
      </c>
      <c r="D5521" s="230">
        <v>45973.25</v>
      </c>
      <c r="E5521" s="230">
        <v>45973.290277777778</v>
      </c>
      <c r="F5521" s="300">
        <f t="shared" si="115"/>
        <v>4.0277777778101154E-2</v>
      </c>
      <c r="G5521" s="225" t="s">
        <v>613</v>
      </c>
      <c r="H5521" s="225"/>
      <c r="I5521" s="225" t="s">
        <v>614</v>
      </c>
      <c r="J5521" s="225" t="s">
        <v>615</v>
      </c>
      <c r="K5521" s="225" t="s">
        <v>1712</v>
      </c>
      <c r="L5521" s="225" t="s">
        <v>655</v>
      </c>
      <c r="M5521" s="241" t="s">
        <v>656</v>
      </c>
      <c r="N5521" s="28" t="s">
        <v>1598</v>
      </c>
    </row>
    <row r="5522" spans="1:14">
      <c r="A5522" s="102" t="s">
        <v>729</v>
      </c>
      <c r="B5522" s="1" t="s">
        <v>1388</v>
      </c>
      <c r="C5522" s="230">
        <v>45973.25</v>
      </c>
      <c r="D5522" s="230">
        <v>45973.25</v>
      </c>
      <c r="E5522" s="230">
        <v>45973.290277777778</v>
      </c>
      <c r="F5522" s="300">
        <f t="shared" si="115"/>
        <v>4.0277777778101154E-2</v>
      </c>
      <c r="G5522" s="225" t="s">
        <v>613</v>
      </c>
      <c r="H5522" s="225"/>
      <c r="I5522" s="225" t="s">
        <v>614</v>
      </c>
      <c r="J5522" s="225" t="s">
        <v>615</v>
      </c>
      <c r="K5522" s="225" t="s">
        <v>1712</v>
      </c>
      <c r="L5522" s="225" t="s">
        <v>655</v>
      </c>
      <c r="M5522" s="241" t="s">
        <v>656</v>
      </c>
      <c r="N5522" s="28" t="s">
        <v>1598</v>
      </c>
    </row>
    <row r="5523" spans="1:14">
      <c r="A5523" s="102" t="s">
        <v>729</v>
      </c>
      <c r="B5523" s="1" t="s">
        <v>1389</v>
      </c>
      <c r="C5523" s="230">
        <v>45973.25</v>
      </c>
      <c r="D5523" s="230">
        <v>45973.25</v>
      </c>
      <c r="E5523" s="230">
        <v>45973.290277777778</v>
      </c>
      <c r="F5523" s="300">
        <f t="shared" si="115"/>
        <v>4.0277777778101154E-2</v>
      </c>
      <c r="G5523" s="225" t="s">
        <v>613</v>
      </c>
      <c r="H5523" s="225"/>
      <c r="I5523" s="225" t="s">
        <v>614</v>
      </c>
      <c r="J5523" s="225" t="s">
        <v>615</v>
      </c>
      <c r="K5523" s="225" t="s">
        <v>1712</v>
      </c>
      <c r="L5523" s="225" t="s">
        <v>655</v>
      </c>
      <c r="M5523" s="241" t="s">
        <v>656</v>
      </c>
      <c r="N5523" s="28" t="s">
        <v>1598</v>
      </c>
    </row>
    <row r="5524" spans="1:14">
      <c r="A5524" s="102" t="s">
        <v>729</v>
      </c>
      <c r="B5524" s="1" t="s">
        <v>1390</v>
      </c>
      <c r="C5524" s="230">
        <v>45973.25</v>
      </c>
      <c r="D5524" s="230">
        <v>45973.25</v>
      </c>
      <c r="E5524" s="230">
        <v>45973.290277777778</v>
      </c>
      <c r="F5524" s="300">
        <f t="shared" si="115"/>
        <v>4.0277777778101154E-2</v>
      </c>
      <c r="G5524" s="225" t="s">
        <v>613</v>
      </c>
      <c r="H5524" s="225"/>
      <c r="I5524" s="225" t="s">
        <v>614</v>
      </c>
      <c r="J5524" s="225" t="s">
        <v>615</v>
      </c>
      <c r="K5524" s="225" t="s">
        <v>1712</v>
      </c>
      <c r="L5524" s="225" t="s">
        <v>655</v>
      </c>
      <c r="M5524" s="241" t="s">
        <v>656</v>
      </c>
      <c r="N5524" s="28" t="s">
        <v>1598</v>
      </c>
    </row>
    <row r="5525" spans="1:14">
      <c r="A5525" s="102" t="s">
        <v>729</v>
      </c>
      <c r="B5525" s="1" t="s">
        <v>1391</v>
      </c>
      <c r="C5525" s="230">
        <v>45973.25</v>
      </c>
      <c r="D5525" s="230">
        <v>45973.25</v>
      </c>
      <c r="E5525" s="230">
        <v>45973.290277777778</v>
      </c>
      <c r="F5525" s="300">
        <f t="shared" si="115"/>
        <v>4.0277777778101154E-2</v>
      </c>
      <c r="G5525" s="225" t="s">
        <v>613</v>
      </c>
      <c r="H5525" s="225"/>
      <c r="I5525" s="225" t="s">
        <v>614</v>
      </c>
      <c r="J5525" s="225" t="s">
        <v>615</v>
      </c>
      <c r="K5525" s="225" t="s">
        <v>1712</v>
      </c>
      <c r="L5525" s="225" t="s">
        <v>655</v>
      </c>
      <c r="M5525" s="241" t="s">
        <v>656</v>
      </c>
      <c r="N5525" s="28" t="s">
        <v>1598</v>
      </c>
    </row>
    <row r="5526" spans="1:14">
      <c r="A5526" s="102" t="s">
        <v>729</v>
      </c>
      <c r="B5526" s="1" t="s">
        <v>1392</v>
      </c>
      <c r="C5526" s="230">
        <v>45973.25</v>
      </c>
      <c r="D5526" s="230">
        <v>45973.25</v>
      </c>
      <c r="E5526" s="230">
        <v>45973.290277777778</v>
      </c>
      <c r="F5526" s="300">
        <f t="shared" si="115"/>
        <v>4.0277777778101154E-2</v>
      </c>
      <c r="G5526" s="225" t="s">
        <v>613</v>
      </c>
      <c r="H5526" s="225"/>
      <c r="I5526" s="225" t="s">
        <v>614</v>
      </c>
      <c r="J5526" s="225" t="s">
        <v>615</v>
      </c>
      <c r="K5526" s="225" t="s">
        <v>1712</v>
      </c>
      <c r="L5526" s="225" t="s">
        <v>655</v>
      </c>
      <c r="M5526" s="241" t="s">
        <v>656</v>
      </c>
      <c r="N5526" s="28" t="s">
        <v>1598</v>
      </c>
    </row>
    <row r="5527" spans="1:14">
      <c r="A5527" s="225" t="s">
        <v>862</v>
      </c>
      <c r="B5527" s="227" t="s">
        <v>612</v>
      </c>
      <c r="C5527" s="226">
        <v>45973.263888888891</v>
      </c>
      <c r="D5527" s="226">
        <v>45973.263888888891</v>
      </c>
      <c r="E5527" s="226">
        <v>45973.283333333333</v>
      </c>
      <c r="F5527" s="224">
        <f t="shared" si="115"/>
        <v>1.9444444442342501E-2</v>
      </c>
      <c r="G5527" s="225" t="s">
        <v>613</v>
      </c>
      <c r="H5527" s="225"/>
      <c r="I5527" s="225" t="s">
        <v>614</v>
      </c>
      <c r="J5527" s="225" t="s">
        <v>615</v>
      </c>
      <c r="K5527" s="225" t="s">
        <v>1713</v>
      </c>
      <c r="L5527" s="225" t="s">
        <v>655</v>
      </c>
      <c r="M5527" s="241" t="s">
        <v>656</v>
      </c>
      <c r="N5527" s="28" t="s">
        <v>1598</v>
      </c>
    </row>
    <row r="5528" spans="1:14">
      <c r="A5528" s="225" t="s">
        <v>870</v>
      </c>
      <c r="B5528" s="227" t="s">
        <v>612</v>
      </c>
      <c r="C5528" s="226">
        <v>45973.263888888891</v>
      </c>
      <c r="D5528" s="226">
        <v>45973.263888888891</v>
      </c>
      <c r="E5528" s="226">
        <v>45973.283333333333</v>
      </c>
      <c r="F5528" s="224">
        <f t="shared" si="115"/>
        <v>1.9444444442342501E-2</v>
      </c>
      <c r="G5528" s="225" t="s">
        <v>613</v>
      </c>
      <c r="H5528" s="225"/>
      <c r="I5528" s="225" t="s">
        <v>614</v>
      </c>
      <c r="J5528" s="225" t="s">
        <v>615</v>
      </c>
      <c r="K5528" s="225" t="s">
        <v>1713</v>
      </c>
      <c r="L5528" s="225" t="s">
        <v>655</v>
      </c>
      <c r="M5528" s="241" t="s">
        <v>656</v>
      </c>
      <c r="N5528" s="28" t="s">
        <v>1598</v>
      </c>
    </row>
    <row r="5529" spans="1:14">
      <c r="A5529" s="225" t="s">
        <v>643</v>
      </c>
      <c r="B5529" s="227" t="s">
        <v>612</v>
      </c>
      <c r="C5529" s="226">
        <v>45973.263888888891</v>
      </c>
      <c r="D5529" s="226">
        <v>45973.263888888891</v>
      </c>
      <c r="E5529" s="226">
        <v>45973.283333333333</v>
      </c>
      <c r="F5529" s="224">
        <f t="shared" si="115"/>
        <v>1.9444444442342501E-2</v>
      </c>
      <c r="G5529" s="225" t="s">
        <v>613</v>
      </c>
      <c r="H5529" s="225"/>
      <c r="I5529" s="225" t="s">
        <v>614</v>
      </c>
      <c r="J5529" s="225" t="s">
        <v>615</v>
      </c>
      <c r="K5529" s="225" t="s">
        <v>1713</v>
      </c>
      <c r="L5529" s="225" t="s">
        <v>655</v>
      </c>
      <c r="M5529" s="241" t="s">
        <v>656</v>
      </c>
      <c r="N5529" s="28" t="s">
        <v>1598</v>
      </c>
    </row>
    <row r="5530" spans="1:14">
      <c r="A5530" s="225" t="s">
        <v>759</v>
      </c>
      <c r="B5530" s="227" t="s">
        <v>612</v>
      </c>
      <c r="C5530" s="226">
        <v>45973.263888888891</v>
      </c>
      <c r="D5530" s="226">
        <v>45973.263888888891</v>
      </c>
      <c r="E5530" s="226">
        <v>45973.283333333333</v>
      </c>
      <c r="F5530" s="224">
        <f t="shared" si="115"/>
        <v>1.9444444442342501E-2</v>
      </c>
      <c r="G5530" s="225" t="s">
        <v>613</v>
      </c>
      <c r="H5530" s="225"/>
      <c r="I5530" s="225" t="s">
        <v>614</v>
      </c>
      <c r="J5530" s="225" t="s">
        <v>615</v>
      </c>
      <c r="K5530" s="225" t="s">
        <v>1713</v>
      </c>
      <c r="L5530" s="225" t="s">
        <v>655</v>
      </c>
      <c r="M5530" s="241" t="s">
        <v>656</v>
      </c>
      <c r="N5530" s="28" t="s">
        <v>1598</v>
      </c>
    </row>
    <row r="5531" spans="1:14">
      <c r="A5531" s="225" t="s">
        <v>850</v>
      </c>
      <c r="B5531" s="227" t="s">
        <v>612</v>
      </c>
      <c r="C5531" s="226">
        <v>45973.263888888891</v>
      </c>
      <c r="D5531" s="226">
        <v>45973.263888888891</v>
      </c>
      <c r="E5531" s="226">
        <v>45973.283333333333</v>
      </c>
      <c r="F5531" s="224">
        <f t="shared" si="115"/>
        <v>1.9444444442342501E-2</v>
      </c>
      <c r="G5531" s="225" t="s">
        <v>613</v>
      </c>
      <c r="H5531" s="225"/>
      <c r="I5531" s="225" t="s">
        <v>614</v>
      </c>
      <c r="J5531" s="225" t="s">
        <v>615</v>
      </c>
      <c r="K5531" s="225" t="s">
        <v>1713</v>
      </c>
      <c r="L5531" s="225" t="s">
        <v>655</v>
      </c>
      <c r="M5531" s="241" t="s">
        <v>656</v>
      </c>
      <c r="N5531" s="28" t="s">
        <v>1598</v>
      </c>
    </row>
    <row r="5532" spans="1:14" s="237" customFormat="1" ht="12.6" customHeight="1">
      <c r="A5532" s="232" t="s">
        <v>768</v>
      </c>
      <c r="B5532" s="233" t="s">
        <v>769</v>
      </c>
      <c r="C5532" s="234">
        <v>45970.982638888891</v>
      </c>
      <c r="D5532" s="234">
        <v>45970.982638888891</v>
      </c>
      <c r="E5532" s="240"/>
      <c r="F5532" s="235">
        <f t="shared" si="115"/>
        <v>-45970.982638888891</v>
      </c>
      <c r="G5532" s="232" t="s">
        <v>625</v>
      </c>
      <c r="H5532" s="232"/>
      <c r="I5532" s="232" t="s">
        <v>598</v>
      </c>
      <c r="J5532" s="232" t="s">
        <v>598</v>
      </c>
      <c r="K5532" s="232" t="s">
        <v>1714</v>
      </c>
      <c r="L5532" s="236" t="s">
        <v>627</v>
      </c>
      <c r="M5532" s="244" t="s">
        <v>628</v>
      </c>
      <c r="N5532" s="347" t="s">
        <v>1715</v>
      </c>
    </row>
    <row r="5533" spans="1:14" s="237" customFormat="1" ht="12.6" customHeight="1">
      <c r="A5533" s="232" t="s">
        <v>768</v>
      </c>
      <c r="B5533" s="233" t="s">
        <v>776</v>
      </c>
      <c r="C5533" s="234">
        <v>45970.982638888891</v>
      </c>
      <c r="D5533" s="234">
        <v>45970.982638888891</v>
      </c>
      <c r="E5533" s="240"/>
      <c r="F5533" s="235">
        <f t="shared" si="115"/>
        <v>-45970.982638888891</v>
      </c>
      <c r="G5533" s="232" t="s">
        <v>625</v>
      </c>
      <c r="H5533" s="232"/>
      <c r="I5533" s="232" t="s">
        <v>598</v>
      </c>
      <c r="J5533" s="232" t="s">
        <v>598</v>
      </c>
      <c r="K5533" s="232" t="s">
        <v>1714</v>
      </c>
      <c r="L5533" s="236" t="s">
        <v>627</v>
      </c>
      <c r="M5533" s="244" t="s">
        <v>628</v>
      </c>
      <c r="N5533" s="347" t="s">
        <v>1715</v>
      </c>
    </row>
    <row r="5534" spans="1:14" s="237" customFormat="1" ht="12.6" customHeight="1">
      <c r="A5534" s="232" t="s">
        <v>768</v>
      </c>
      <c r="B5534" s="233" t="s">
        <v>777</v>
      </c>
      <c r="C5534" s="234">
        <v>45970.982638888891</v>
      </c>
      <c r="D5534" s="234">
        <v>45970.982638888891</v>
      </c>
      <c r="E5534" s="240"/>
      <c r="F5534" s="235">
        <f t="shared" si="115"/>
        <v>-45970.982638888891</v>
      </c>
      <c r="G5534" s="232" t="s">
        <v>625</v>
      </c>
      <c r="H5534" s="232"/>
      <c r="I5534" s="232" t="s">
        <v>598</v>
      </c>
      <c r="J5534" s="232" t="s">
        <v>598</v>
      </c>
      <c r="K5534" s="232" t="s">
        <v>1714</v>
      </c>
      <c r="L5534" s="236" t="s">
        <v>627</v>
      </c>
      <c r="M5534" s="244" t="s">
        <v>628</v>
      </c>
      <c r="N5534" s="347" t="s">
        <v>1715</v>
      </c>
    </row>
    <row r="5535" spans="1:14" s="237" customFormat="1" ht="12.6" customHeight="1">
      <c r="A5535" s="232" t="s">
        <v>768</v>
      </c>
      <c r="B5535" s="233" t="s">
        <v>778</v>
      </c>
      <c r="C5535" s="234">
        <v>45970.982638888891</v>
      </c>
      <c r="D5535" s="234">
        <v>45970.982638888891</v>
      </c>
      <c r="E5535" s="240"/>
      <c r="F5535" s="235">
        <f t="shared" si="115"/>
        <v>-45970.982638888891</v>
      </c>
      <c r="G5535" s="232" t="s">
        <v>625</v>
      </c>
      <c r="H5535" s="232"/>
      <c r="I5535" s="232" t="s">
        <v>598</v>
      </c>
      <c r="J5535" s="232" t="s">
        <v>598</v>
      </c>
      <c r="K5535" s="232" t="s">
        <v>1714</v>
      </c>
      <c r="L5535" s="236" t="s">
        <v>627</v>
      </c>
      <c r="M5535" s="244" t="s">
        <v>628</v>
      </c>
      <c r="N5535" s="347" t="s">
        <v>1715</v>
      </c>
    </row>
    <row r="5536" spans="1:14" s="237" customFormat="1" ht="12.6" customHeight="1">
      <c r="A5536" s="232" t="s">
        <v>768</v>
      </c>
      <c r="B5536" s="233" t="s">
        <v>779</v>
      </c>
      <c r="C5536" s="234">
        <v>45970.982638888891</v>
      </c>
      <c r="D5536" s="234">
        <v>45970.982638888891</v>
      </c>
      <c r="E5536" s="240"/>
      <c r="F5536" s="235">
        <f t="shared" si="115"/>
        <v>-45970.982638888891</v>
      </c>
      <c r="G5536" s="232" t="s">
        <v>625</v>
      </c>
      <c r="H5536" s="232"/>
      <c r="I5536" s="232" t="s">
        <v>598</v>
      </c>
      <c r="J5536" s="232" t="s">
        <v>598</v>
      </c>
      <c r="K5536" s="232" t="s">
        <v>1714</v>
      </c>
      <c r="L5536" s="236" t="s">
        <v>627</v>
      </c>
      <c r="M5536" s="244" t="s">
        <v>628</v>
      </c>
      <c r="N5536" s="347" t="s">
        <v>1715</v>
      </c>
    </row>
    <row r="5537" spans="1:14" s="348" customFormat="1" ht="12.6" customHeight="1">
      <c r="A5537" s="232" t="s">
        <v>768</v>
      </c>
      <c r="B5537" s="233" t="s">
        <v>780</v>
      </c>
      <c r="C5537" s="234">
        <v>45970.982638888891</v>
      </c>
      <c r="D5537" s="234">
        <v>45970.982638888891</v>
      </c>
      <c r="E5537" s="240"/>
      <c r="F5537" s="235">
        <f t="shared" si="115"/>
        <v>-45970.982638888891</v>
      </c>
      <c r="G5537" s="232" t="s">
        <v>625</v>
      </c>
      <c r="H5537" s="232"/>
      <c r="I5537" s="232" t="s">
        <v>598</v>
      </c>
      <c r="J5537" s="232" t="s">
        <v>598</v>
      </c>
      <c r="K5537" s="232" t="s">
        <v>1714</v>
      </c>
      <c r="L5537" s="236" t="s">
        <v>627</v>
      </c>
      <c r="M5537" s="244" t="s">
        <v>628</v>
      </c>
      <c r="N5537" s="347" t="s">
        <v>1715</v>
      </c>
    </row>
    <row r="5538" spans="1:14" s="348" customFormat="1" ht="12.6" customHeight="1">
      <c r="A5538" s="232" t="s">
        <v>768</v>
      </c>
      <c r="B5538" s="233" t="s">
        <v>781</v>
      </c>
      <c r="C5538" s="234">
        <v>45970.982638888891</v>
      </c>
      <c r="D5538" s="234">
        <v>45970.982638888891</v>
      </c>
      <c r="E5538" s="240"/>
      <c r="F5538" s="235">
        <f t="shared" si="115"/>
        <v>-45970.982638888891</v>
      </c>
      <c r="G5538" s="232" t="s">
        <v>625</v>
      </c>
      <c r="H5538" s="232"/>
      <c r="I5538" s="232" t="s">
        <v>598</v>
      </c>
      <c r="J5538" s="232" t="s">
        <v>598</v>
      </c>
      <c r="K5538" s="232" t="s">
        <v>1714</v>
      </c>
      <c r="L5538" s="236" t="s">
        <v>627</v>
      </c>
      <c r="M5538" s="244" t="s">
        <v>628</v>
      </c>
      <c r="N5538" s="347" t="s">
        <v>1715</v>
      </c>
    </row>
    <row r="5539" spans="1:14" s="348" customFormat="1" ht="12.6" customHeight="1">
      <c r="A5539" s="232" t="s">
        <v>768</v>
      </c>
      <c r="B5539" s="233" t="s">
        <v>782</v>
      </c>
      <c r="C5539" s="234">
        <v>45970.982638888891</v>
      </c>
      <c r="D5539" s="234">
        <v>45970.982638888891</v>
      </c>
      <c r="E5539" s="240"/>
      <c r="F5539" s="235">
        <f t="shared" si="115"/>
        <v>-45970.982638888891</v>
      </c>
      <c r="G5539" s="232" t="s">
        <v>625</v>
      </c>
      <c r="H5539" s="232"/>
      <c r="I5539" s="232" t="s">
        <v>598</v>
      </c>
      <c r="J5539" s="232" t="s">
        <v>598</v>
      </c>
      <c r="K5539" s="232" t="s">
        <v>1714</v>
      </c>
      <c r="L5539" s="236" t="s">
        <v>627</v>
      </c>
      <c r="M5539" s="244" t="s">
        <v>628</v>
      </c>
      <c r="N5539" s="347" t="s">
        <v>1715</v>
      </c>
    </row>
    <row r="5540" spans="1:14" s="348" customFormat="1" ht="12.6" customHeight="1">
      <c r="A5540" s="232" t="s">
        <v>768</v>
      </c>
      <c r="B5540" s="233" t="s">
        <v>783</v>
      </c>
      <c r="C5540" s="234">
        <v>45970.982638888891</v>
      </c>
      <c r="D5540" s="234">
        <v>45970.982638888891</v>
      </c>
      <c r="E5540" s="240"/>
      <c r="F5540" s="235">
        <f t="shared" si="115"/>
        <v>-45970.982638888891</v>
      </c>
      <c r="G5540" s="232" t="s">
        <v>625</v>
      </c>
      <c r="H5540" s="232"/>
      <c r="I5540" s="232" t="s">
        <v>598</v>
      </c>
      <c r="J5540" s="232" t="s">
        <v>598</v>
      </c>
      <c r="K5540" s="232" t="s">
        <v>1714</v>
      </c>
      <c r="L5540" s="236" t="s">
        <v>627</v>
      </c>
      <c r="M5540" s="244" t="s">
        <v>628</v>
      </c>
      <c r="N5540" s="347" t="s">
        <v>1715</v>
      </c>
    </row>
    <row r="5541" spans="1:14" s="237" customFormat="1" ht="12.6" customHeight="1">
      <c r="A5541" s="232" t="s">
        <v>768</v>
      </c>
      <c r="B5541" s="239" t="s">
        <v>784</v>
      </c>
      <c r="C5541" s="234">
        <v>45970.982638888891</v>
      </c>
      <c r="D5541" s="234">
        <v>45970.982638888891</v>
      </c>
      <c r="E5541" s="240"/>
      <c r="F5541" s="235">
        <f t="shared" si="115"/>
        <v>-45970.982638888891</v>
      </c>
      <c r="G5541" s="232" t="s">
        <v>625</v>
      </c>
      <c r="H5541" s="232"/>
      <c r="I5541" s="232" t="s">
        <v>598</v>
      </c>
      <c r="J5541" s="232" t="s">
        <v>598</v>
      </c>
      <c r="K5541" s="232" t="s">
        <v>1714</v>
      </c>
      <c r="L5541" s="236" t="s">
        <v>627</v>
      </c>
      <c r="M5541" s="244" t="s">
        <v>628</v>
      </c>
      <c r="N5541" s="347" t="s">
        <v>1715</v>
      </c>
    </row>
    <row r="5542" spans="1:14" s="237" customFormat="1" ht="12.6" customHeight="1">
      <c r="A5542" s="232" t="s">
        <v>768</v>
      </c>
      <c r="B5542" s="239" t="s">
        <v>785</v>
      </c>
      <c r="C5542" s="234">
        <v>45970.982638888891</v>
      </c>
      <c r="D5542" s="234">
        <v>45970.982638888891</v>
      </c>
      <c r="E5542" s="240"/>
      <c r="F5542" s="235">
        <f t="shared" si="115"/>
        <v>-45970.982638888891</v>
      </c>
      <c r="G5542" s="232" t="s">
        <v>625</v>
      </c>
      <c r="H5542" s="232"/>
      <c r="I5542" s="232" t="s">
        <v>598</v>
      </c>
      <c r="J5542" s="232" t="s">
        <v>598</v>
      </c>
      <c r="K5542" s="232" t="s">
        <v>1714</v>
      </c>
      <c r="L5542" s="236" t="s">
        <v>627</v>
      </c>
      <c r="M5542" s="244" t="s">
        <v>628</v>
      </c>
      <c r="N5542" s="347" t="s">
        <v>1715</v>
      </c>
    </row>
    <row r="5543" spans="1:14" s="237" customFormat="1" ht="12.6" customHeight="1">
      <c r="A5543" s="232" t="s">
        <v>768</v>
      </c>
      <c r="B5543" s="239" t="s">
        <v>786</v>
      </c>
      <c r="C5543" s="234">
        <v>45970.982638888891</v>
      </c>
      <c r="D5543" s="234">
        <v>45970.982638888891</v>
      </c>
      <c r="E5543" s="240"/>
      <c r="F5543" s="235">
        <f t="shared" si="115"/>
        <v>-45970.982638888891</v>
      </c>
      <c r="G5543" s="232" t="s">
        <v>625</v>
      </c>
      <c r="H5543" s="232"/>
      <c r="I5543" s="232" t="s">
        <v>598</v>
      </c>
      <c r="J5543" s="232" t="s">
        <v>598</v>
      </c>
      <c r="K5543" s="232" t="s">
        <v>1714</v>
      </c>
      <c r="L5543" s="236" t="s">
        <v>627</v>
      </c>
      <c r="M5543" s="244" t="s">
        <v>628</v>
      </c>
      <c r="N5543" s="347" t="s">
        <v>1715</v>
      </c>
    </row>
    <row r="5544" spans="1:14" s="237" customFormat="1" ht="12.6" customHeight="1">
      <c r="A5544" s="232" t="s">
        <v>768</v>
      </c>
      <c r="B5544" s="239" t="s">
        <v>787</v>
      </c>
      <c r="C5544" s="234">
        <v>45970.982638888891</v>
      </c>
      <c r="D5544" s="234">
        <v>45970.982638888891</v>
      </c>
      <c r="E5544" s="240"/>
      <c r="F5544" s="235">
        <f t="shared" si="115"/>
        <v>-45970.982638888891</v>
      </c>
      <c r="G5544" s="232" t="s">
        <v>625</v>
      </c>
      <c r="H5544" s="232"/>
      <c r="I5544" s="232" t="s">
        <v>598</v>
      </c>
      <c r="J5544" s="232" t="s">
        <v>598</v>
      </c>
      <c r="K5544" s="232" t="s">
        <v>1714</v>
      </c>
      <c r="L5544" s="236" t="s">
        <v>627</v>
      </c>
      <c r="M5544" s="244" t="s">
        <v>628</v>
      </c>
      <c r="N5544" s="347" t="s">
        <v>1715</v>
      </c>
    </row>
    <row r="5545" spans="1:14" s="237" customFormat="1" ht="12.6" customHeight="1">
      <c r="A5545" s="232" t="s">
        <v>768</v>
      </c>
      <c r="B5545" s="239" t="s">
        <v>788</v>
      </c>
      <c r="C5545" s="234">
        <v>45970.982638888891</v>
      </c>
      <c r="D5545" s="234">
        <v>45970.982638888891</v>
      </c>
      <c r="E5545" s="240"/>
      <c r="F5545" s="235">
        <f t="shared" si="115"/>
        <v>-45970.982638888891</v>
      </c>
      <c r="G5545" s="232" t="s">
        <v>625</v>
      </c>
      <c r="H5545" s="232"/>
      <c r="I5545" s="232" t="s">
        <v>598</v>
      </c>
      <c r="J5545" s="232" t="s">
        <v>598</v>
      </c>
      <c r="K5545" s="232" t="s">
        <v>1714</v>
      </c>
      <c r="L5545" s="236" t="s">
        <v>627</v>
      </c>
      <c r="M5545" s="244" t="s">
        <v>628</v>
      </c>
      <c r="N5545" s="347" t="s">
        <v>1715</v>
      </c>
    </row>
    <row r="5546" spans="1:14" s="237" customFormat="1" ht="12.6" customHeight="1">
      <c r="A5546" s="232" t="s">
        <v>768</v>
      </c>
      <c r="B5546" s="239" t="s">
        <v>789</v>
      </c>
      <c r="C5546" s="234">
        <v>45970.982638888891</v>
      </c>
      <c r="D5546" s="234">
        <v>45970.982638888891</v>
      </c>
      <c r="E5546" s="240"/>
      <c r="F5546" s="235">
        <f t="shared" si="115"/>
        <v>-45970.982638888891</v>
      </c>
      <c r="G5546" s="232" t="s">
        <v>625</v>
      </c>
      <c r="H5546" s="232"/>
      <c r="I5546" s="232" t="s">
        <v>598</v>
      </c>
      <c r="J5546" s="232" t="s">
        <v>598</v>
      </c>
      <c r="K5546" s="232" t="s">
        <v>1714</v>
      </c>
      <c r="L5546" s="236" t="s">
        <v>627</v>
      </c>
      <c r="M5546" s="244" t="s">
        <v>628</v>
      </c>
      <c r="N5546" s="347" t="s">
        <v>1715</v>
      </c>
    </row>
    <row r="5547" spans="1:14" s="237" customFormat="1" ht="12.6" customHeight="1">
      <c r="A5547" s="232" t="s">
        <v>768</v>
      </c>
      <c r="B5547" s="239" t="s">
        <v>790</v>
      </c>
      <c r="C5547" s="234">
        <v>45970.982638888891</v>
      </c>
      <c r="D5547" s="234">
        <v>45970.982638888891</v>
      </c>
      <c r="E5547" s="240"/>
      <c r="F5547" s="235">
        <f t="shared" si="115"/>
        <v>-45970.982638888891</v>
      </c>
      <c r="G5547" s="232" t="s">
        <v>625</v>
      </c>
      <c r="H5547" s="232"/>
      <c r="I5547" s="232" t="s">
        <v>598</v>
      </c>
      <c r="J5547" s="232" t="s">
        <v>598</v>
      </c>
      <c r="K5547" s="232" t="s">
        <v>1714</v>
      </c>
      <c r="L5547" s="236" t="s">
        <v>627</v>
      </c>
      <c r="M5547" s="244" t="s">
        <v>628</v>
      </c>
      <c r="N5547" s="347" t="s">
        <v>1715</v>
      </c>
    </row>
    <row r="5548" spans="1:14" s="237" customFormat="1" ht="12.6" customHeight="1">
      <c r="A5548" s="232" t="s">
        <v>768</v>
      </c>
      <c r="B5548" s="239" t="s">
        <v>791</v>
      </c>
      <c r="C5548" s="234">
        <v>45970.982638888891</v>
      </c>
      <c r="D5548" s="234">
        <v>45970.982638888891</v>
      </c>
      <c r="E5548" s="240"/>
      <c r="F5548" s="235">
        <f t="shared" si="115"/>
        <v>-45970.982638888891</v>
      </c>
      <c r="G5548" s="232" t="s">
        <v>625</v>
      </c>
      <c r="H5548" s="232"/>
      <c r="I5548" s="232" t="s">
        <v>598</v>
      </c>
      <c r="J5548" s="232" t="s">
        <v>598</v>
      </c>
      <c r="K5548" s="232" t="s">
        <v>1714</v>
      </c>
      <c r="L5548" s="236" t="s">
        <v>627</v>
      </c>
      <c r="M5548" s="244" t="s">
        <v>628</v>
      </c>
      <c r="N5548" s="347" t="s">
        <v>1715</v>
      </c>
    </row>
    <row r="5549" spans="1:14" s="237" customFormat="1" ht="12.6" customHeight="1">
      <c r="A5549" s="232" t="s">
        <v>768</v>
      </c>
      <c r="B5549" s="239" t="s">
        <v>792</v>
      </c>
      <c r="C5549" s="234">
        <v>45970.982638888891</v>
      </c>
      <c r="D5549" s="234">
        <v>45970.982638888891</v>
      </c>
      <c r="E5549" s="240"/>
      <c r="F5549" s="235">
        <f t="shared" si="115"/>
        <v>-45970.982638888891</v>
      </c>
      <c r="G5549" s="232" t="s">
        <v>625</v>
      </c>
      <c r="H5549" s="232"/>
      <c r="I5549" s="232" t="s">
        <v>598</v>
      </c>
      <c r="J5549" s="232" t="s">
        <v>598</v>
      </c>
      <c r="K5549" s="232" t="s">
        <v>1714</v>
      </c>
      <c r="L5549" s="236" t="s">
        <v>627</v>
      </c>
      <c r="M5549" s="244" t="s">
        <v>628</v>
      </c>
      <c r="N5549" s="347" t="s">
        <v>1715</v>
      </c>
    </row>
    <row r="5550" spans="1:14" s="237" customFormat="1" ht="12.6" customHeight="1">
      <c r="A5550" s="232" t="s">
        <v>768</v>
      </c>
      <c r="B5550" s="239" t="s">
        <v>793</v>
      </c>
      <c r="C5550" s="234">
        <v>45970.982638888891</v>
      </c>
      <c r="D5550" s="234">
        <v>45970.982638888891</v>
      </c>
      <c r="E5550" s="240">
        <v>45973.333333333336</v>
      </c>
      <c r="F5550" s="235">
        <f t="shared" si="115"/>
        <v>2.3506944444452529</v>
      </c>
      <c r="G5550" s="232" t="s">
        <v>625</v>
      </c>
      <c r="H5550" s="232"/>
      <c r="I5550" s="232" t="s">
        <v>598</v>
      </c>
      <c r="J5550" s="232" t="s">
        <v>598</v>
      </c>
      <c r="K5550" s="232" t="s">
        <v>1714</v>
      </c>
      <c r="L5550" s="236" t="s">
        <v>627</v>
      </c>
      <c r="M5550" s="244" t="s">
        <v>628</v>
      </c>
      <c r="N5550" s="347" t="s">
        <v>1715</v>
      </c>
    </row>
    <row r="5551" spans="1:14" s="237" customFormat="1" ht="12.6" customHeight="1">
      <c r="A5551" s="232" t="s">
        <v>768</v>
      </c>
      <c r="B5551" s="239" t="s">
        <v>794</v>
      </c>
      <c r="C5551" s="234">
        <v>45970.982638888891</v>
      </c>
      <c r="D5551" s="234">
        <v>45970.982638888891</v>
      </c>
      <c r="E5551" s="240">
        <v>45973.333333333336</v>
      </c>
      <c r="F5551" s="235">
        <f t="shared" si="115"/>
        <v>2.3506944444452529</v>
      </c>
      <c r="G5551" s="232" t="s">
        <v>625</v>
      </c>
      <c r="H5551" s="232"/>
      <c r="I5551" s="232" t="s">
        <v>598</v>
      </c>
      <c r="J5551" s="232" t="s">
        <v>598</v>
      </c>
      <c r="K5551" s="232" t="s">
        <v>1714</v>
      </c>
      <c r="L5551" s="236" t="s">
        <v>627</v>
      </c>
      <c r="M5551" s="244" t="s">
        <v>628</v>
      </c>
      <c r="N5551" s="347" t="s">
        <v>1715</v>
      </c>
    </row>
    <row r="5552" spans="1:14" s="237" customFormat="1" ht="12.6" customHeight="1">
      <c r="A5552" s="232" t="s">
        <v>768</v>
      </c>
      <c r="B5552" s="239" t="s">
        <v>795</v>
      </c>
      <c r="C5552" s="234">
        <v>45970.982638888891</v>
      </c>
      <c r="D5552" s="234">
        <v>45970.982638888891</v>
      </c>
      <c r="E5552" s="240">
        <v>45973.333333333336</v>
      </c>
      <c r="F5552" s="235">
        <f t="shared" si="115"/>
        <v>2.3506944444452529</v>
      </c>
      <c r="G5552" s="232" t="s">
        <v>625</v>
      </c>
      <c r="H5552" s="232"/>
      <c r="I5552" s="232" t="s">
        <v>598</v>
      </c>
      <c r="J5552" s="232" t="s">
        <v>598</v>
      </c>
      <c r="K5552" s="232" t="s">
        <v>1714</v>
      </c>
      <c r="L5552" s="236" t="s">
        <v>627</v>
      </c>
      <c r="M5552" s="244" t="s">
        <v>628</v>
      </c>
      <c r="N5552" s="347" t="s">
        <v>1715</v>
      </c>
    </row>
    <row r="5553" spans="1:14" s="237" customFormat="1" ht="12.6" customHeight="1">
      <c r="A5553" s="232" t="s">
        <v>768</v>
      </c>
      <c r="B5553" s="239" t="s">
        <v>796</v>
      </c>
      <c r="C5553" s="234">
        <v>45970.982638888891</v>
      </c>
      <c r="D5553" s="234">
        <v>45970.982638888891</v>
      </c>
      <c r="E5553" s="240">
        <v>45973.333333333336</v>
      </c>
      <c r="F5553" s="235">
        <f t="shared" si="115"/>
        <v>2.3506944444452529</v>
      </c>
      <c r="G5553" s="232" t="s">
        <v>625</v>
      </c>
      <c r="H5553" s="232"/>
      <c r="I5553" s="232" t="s">
        <v>598</v>
      </c>
      <c r="J5553" s="232" t="s">
        <v>598</v>
      </c>
      <c r="K5553" s="232" t="s">
        <v>1714</v>
      </c>
      <c r="L5553" s="236" t="s">
        <v>627</v>
      </c>
      <c r="M5553" s="244" t="s">
        <v>628</v>
      </c>
      <c r="N5553" s="347" t="s">
        <v>1715</v>
      </c>
    </row>
    <row r="5554" spans="1:14" s="237" customFormat="1" ht="12.6" customHeight="1">
      <c r="A5554" s="232" t="s">
        <v>768</v>
      </c>
      <c r="B5554" s="239" t="s">
        <v>797</v>
      </c>
      <c r="C5554" s="234">
        <v>45970.982638888891</v>
      </c>
      <c r="D5554" s="234">
        <v>45970.982638888891</v>
      </c>
      <c r="E5554" s="240">
        <v>45973.333333333336</v>
      </c>
      <c r="F5554" s="235">
        <f t="shared" si="115"/>
        <v>2.3506944444452529</v>
      </c>
      <c r="G5554" s="232" t="s">
        <v>625</v>
      </c>
      <c r="H5554" s="232"/>
      <c r="I5554" s="232" t="s">
        <v>598</v>
      </c>
      <c r="J5554" s="232" t="s">
        <v>598</v>
      </c>
      <c r="K5554" s="232" t="s">
        <v>1714</v>
      </c>
      <c r="L5554" s="236" t="s">
        <v>627</v>
      </c>
      <c r="M5554" s="244" t="s">
        <v>628</v>
      </c>
      <c r="N5554" s="347" t="s">
        <v>1715</v>
      </c>
    </row>
    <row r="5555" spans="1:14" s="237" customFormat="1" ht="12.6" customHeight="1">
      <c r="A5555" s="232" t="s">
        <v>768</v>
      </c>
      <c r="B5555" s="239" t="s">
        <v>798</v>
      </c>
      <c r="C5555" s="234">
        <v>45970.982638888891</v>
      </c>
      <c r="D5555" s="234">
        <v>45970.982638888891</v>
      </c>
      <c r="E5555" s="240">
        <v>45973.333333333336</v>
      </c>
      <c r="F5555" s="235">
        <f t="shared" si="115"/>
        <v>2.3506944444452529</v>
      </c>
      <c r="G5555" s="232" t="s">
        <v>625</v>
      </c>
      <c r="H5555" s="232"/>
      <c r="I5555" s="232" t="s">
        <v>598</v>
      </c>
      <c r="J5555" s="232" t="s">
        <v>598</v>
      </c>
      <c r="K5555" s="232" t="s">
        <v>1714</v>
      </c>
      <c r="L5555" s="236" t="s">
        <v>627</v>
      </c>
      <c r="M5555" s="244" t="s">
        <v>628</v>
      </c>
      <c r="N5555" s="347" t="s">
        <v>1715</v>
      </c>
    </row>
    <row r="5556" spans="1:14" s="237" customFormat="1" ht="12.6" customHeight="1">
      <c r="A5556" s="232" t="s">
        <v>768</v>
      </c>
      <c r="B5556" s="239" t="s">
        <v>799</v>
      </c>
      <c r="C5556" s="234">
        <v>45970.982638888891</v>
      </c>
      <c r="D5556" s="234">
        <v>45970.982638888891</v>
      </c>
      <c r="E5556" s="240">
        <v>45973.333333333336</v>
      </c>
      <c r="F5556" s="235">
        <f t="shared" si="115"/>
        <v>2.3506944444452529</v>
      </c>
      <c r="G5556" s="232" t="s">
        <v>625</v>
      </c>
      <c r="H5556" s="232"/>
      <c r="I5556" s="232" t="s">
        <v>598</v>
      </c>
      <c r="J5556" s="232" t="s">
        <v>598</v>
      </c>
      <c r="K5556" s="232" t="s">
        <v>1714</v>
      </c>
      <c r="L5556" s="236" t="s">
        <v>627</v>
      </c>
      <c r="M5556" s="244" t="s">
        <v>628</v>
      </c>
      <c r="N5556" s="347" t="s">
        <v>1715</v>
      </c>
    </row>
    <row r="5557" spans="1:14" s="237" customFormat="1" ht="12.6" customHeight="1">
      <c r="A5557" s="232" t="s">
        <v>768</v>
      </c>
      <c r="B5557" s="232" t="s">
        <v>800</v>
      </c>
      <c r="C5557" s="234">
        <v>45970.982638888891</v>
      </c>
      <c r="D5557" s="234">
        <v>45970.982638888891</v>
      </c>
      <c r="E5557" s="240">
        <v>45973.333333333336</v>
      </c>
      <c r="F5557" s="235">
        <f t="shared" si="115"/>
        <v>2.3506944444452529</v>
      </c>
      <c r="G5557" s="232" t="s">
        <v>625</v>
      </c>
      <c r="H5557" s="232"/>
      <c r="I5557" s="232" t="s">
        <v>598</v>
      </c>
      <c r="J5557" s="232" t="s">
        <v>598</v>
      </c>
      <c r="K5557" s="232" t="s">
        <v>1714</v>
      </c>
      <c r="L5557" s="236" t="s">
        <v>627</v>
      </c>
      <c r="M5557" s="244" t="s">
        <v>628</v>
      </c>
      <c r="N5557" s="347" t="s">
        <v>1715</v>
      </c>
    </row>
    <row r="5558" spans="1:14" s="237" customFormat="1" ht="12.6" customHeight="1">
      <c r="A5558" s="232" t="s">
        <v>768</v>
      </c>
      <c r="B5558" s="232" t="s">
        <v>801</v>
      </c>
      <c r="C5558" s="234">
        <v>45970.982638888891</v>
      </c>
      <c r="D5558" s="234">
        <v>45970.982638888891</v>
      </c>
      <c r="E5558" s="240">
        <v>45973.333333333336</v>
      </c>
      <c r="F5558" s="235">
        <f t="shared" si="115"/>
        <v>2.3506944444452529</v>
      </c>
      <c r="G5558" s="232" t="s">
        <v>625</v>
      </c>
      <c r="H5558" s="232"/>
      <c r="I5558" s="232" t="s">
        <v>598</v>
      </c>
      <c r="J5558" s="232" t="s">
        <v>598</v>
      </c>
      <c r="K5558" s="232" t="s">
        <v>1714</v>
      </c>
      <c r="L5558" s="236" t="s">
        <v>627</v>
      </c>
      <c r="M5558" s="244" t="s">
        <v>628</v>
      </c>
      <c r="N5558" s="347" t="s">
        <v>1715</v>
      </c>
    </row>
    <row r="5559" spans="1:14" s="237" customFormat="1" ht="12.6" customHeight="1">
      <c r="A5559" s="232" t="s">
        <v>768</v>
      </c>
      <c r="B5559" s="232" t="s">
        <v>802</v>
      </c>
      <c r="C5559" s="234">
        <v>45970.982638888891</v>
      </c>
      <c r="D5559" s="234">
        <v>45970.982638888891</v>
      </c>
      <c r="E5559" s="240">
        <v>45973.333333333336</v>
      </c>
      <c r="F5559" s="235">
        <f t="shared" si="115"/>
        <v>2.3506944444452529</v>
      </c>
      <c r="G5559" s="232" t="s">
        <v>625</v>
      </c>
      <c r="H5559" s="232"/>
      <c r="I5559" s="232" t="s">
        <v>598</v>
      </c>
      <c r="J5559" s="232" t="s">
        <v>598</v>
      </c>
      <c r="K5559" s="232" t="s">
        <v>1714</v>
      </c>
      <c r="L5559" s="236" t="s">
        <v>627</v>
      </c>
      <c r="M5559" s="244" t="s">
        <v>628</v>
      </c>
      <c r="N5559" s="347" t="s">
        <v>1715</v>
      </c>
    </row>
    <row r="5560" spans="1:14" s="237" customFormat="1" ht="12.6" customHeight="1">
      <c r="A5560" s="232" t="s">
        <v>768</v>
      </c>
      <c r="B5560" s="232" t="s">
        <v>803</v>
      </c>
      <c r="C5560" s="234">
        <v>45970.982638888891</v>
      </c>
      <c r="D5560" s="234">
        <v>45970.982638888891</v>
      </c>
      <c r="E5560" s="240">
        <v>45973.333333333336</v>
      </c>
      <c r="F5560" s="235">
        <f t="shared" si="115"/>
        <v>2.3506944444452529</v>
      </c>
      <c r="G5560" s="232" t="s">
        <v>625</v>
      </c>
      <c r="H5560" s="232"/>
      <c r="I5560" s="232" t="s">
        <v>598</v>
      </c>
      <c r="J5560" s="232" t="s">
        <v>598</v>
      </c>
      <c r="K5560" s="232" t="s">
        <v>1714</v>
      </c>
      <c r="L5560" s="236" t="s">
        <v>627</v>
      </c>
      <c r="M5560" s="244" t="s">
        <v>628</v>
      </c>
      <c r="N5560" s="347" t="s">
        <v>1715</v>
      </c>
    </row>
    <row r="5561" spans="1:14" s="237" customFormat="1" ht="12.6" customHeight="1">
      <c r="A5561" s="232" t="s">
        <v>768</v>
      </c>
      <c r="B5561" s="232" t="s">
        <v>804</v>
      </c>
      <c r="C5561" s="234">
        <v>45970.982638888891</v>
      </c>
      <c r="D5561" s="234">
        <v>45970.982638888891</v>
      </c>
      <c r="E5561" s="240">
        <v>45973.333333333336</v>
      </c>
      <c r="F5561" s="235">
        <f t="shared" si="115"/>
        <v>2.3506944444452529</v>
      </c>
      <c r="G5561" s="232" t="s">
        <v>625</v>
      </c>
      <c r="H5561" s="232"/>
      <c r="I5561" s="232" t="s">
        <v>598</v>
      </c>
      <c r="J5561" s="232" t="s">
        <v>598</v>
      </c>
      <c r="K5561" s="232" t="s">
        <v>1714</v>
      </c>
      <c r="L5561" s="236" t="s">
        <v>627</v>
      </c>
      <c r="M5561" s="244" t="s">
        <v>628</v>
      </c>
      <c r="N5561" s="347" t="s">
        <v>1715</v>
      </c>
    </row>
    <row r="5562" spans="1:14" s="237" customFormat="1" ht="12.6" customHeight="1">
      <c r="A5562" s="232" t="s">
        <v>768</v>
      </c>
      <c r="B5562" s="239" t="s">
        <v>805</v>
      </c>
      <c r="C5562" s="234">
        <v>45970.982638888891</v>
      </c>
      <c r="D5562" s="234">
        <v>45970.982638888891</v>
      </c>
      <c r="E5562" s="240"/>
      <c r="F5562" s="235">
        <f t="shared" si="115"/>
        <v>-45970.982638888891</v>
      </c>
      <c r="G5562" s="232" t="s">
        <v>625</v>
      </c>
      <c r="H5562" s="232"/>
      <c r="I5562" s="232" t="s">
        <v>598</v>
      </c>
      <c r="J5562" s="232" t="s">
        <v>598</v>
      </c>
      <c r="K5562" s="232" t="s">
        <v>1714</v>
      </c>
      <c r="L5562" s="236" t="s">
        <v>627</v>
      </c>
      <c r="M5562" s="244" t="s">
        <v>628</v>
      </c>
      <c r="N5562" s="347" t="s">
        <v>1715</v>
      </c>
    </row>
    <row r="5563" spans="1:14" s="237" customFormat="1" ht="12.6" customHeight="1">
      <c r="A5563" s="232" t="s">
        <v>768</v>
      </c>
      <c r="B5563" s="232" t="s">
        <v>806</v>
      </c>
      <c r="C5563" s="234">
        <v>45970.982638888891</v>
      </c>
      <c r="D5563" s="234">
        <v>45970.982638888891</v>
      </c>
      <c r="E5563" s="240"/>
      <c r="F5563" s="235">
        <f t="shared" si="115"/>
        <v>-45970.982638888891</v>
      </c>
      <c r="G5563" s="232" t="s">
        <v>625</v>
      </c>
      <c r="H5563" s="232"/>
      <c r="I5563" s="232" t="s">
        <v>598</v>
      </c>
      <c r="J5563" s="232" t="s">
        <v>598</v>
      </c>
      <c r="K5563" s="232" t="s">
        <v>1714</v>
      </c>
      <c r="L5563" s="236" t="s">
        <v>627</v>
      </c>
      <c r="M5563" s="244" t="s">
        <v>628</v>
      </c>
      <c r="N5563" s="347" t="s">
        <v>1715</v>
      </c>
    </row>
    <row r="5564" spans="1:14" s="237" customFormat="1" ht="12.6" customHeight="1">
      <c r="A5564" s="232" t="s">
        <v>768</v>
      </c>
      <c r="B5564" s="232" t="s">
        <v>807</v>
      </c>
      <c r="C5564" s="234">
        <v>45970.982638888891</v>
      </c>
      <c r="D5564" s="234">
        <v>45970.982638888891</v>
      </c>
      <c r="E5564" s="240"/>
      <c r="F5564" s="235">
        <f t="shared" si="115"/>
        <v>-45970.982638888891</v>
      </c>
      <c r="G5564" s="232" t="s">
        <v>625</v>
      </c>
      <c r="H5564" s="232"/>
      <c r="I5564" s="232" t="s">
        <v>598</v>
      </c>
      <c r="J5564" s="232" t="s">
        <v>598</v>
      </c>
      <c r="K5564" s="232" t="s">
        <v>1714</v>
      </c>
      <c r="L5564" s="236" t="s">
        <v>627</v>
      </c>
      <c r="M5564" s="244" t="s">
        <v>628</v>
      </c>
      <c r="N5564" s="347" t="s">
        <v>1715</v>
      </c>
    </row>
    <row r="5565" spans="1:14" s="237" customFormat="1" ht="12.6" customHeight="1">
      <c r="A5565" s="232" t="s">
        <v>768</v>
      </c>
      <c r="B5565" s="233" t="s">
        <v>808</v>
      </c>
      <c r="C5565" s="234">
        <v>45970.982638888891</v>
      </c>
      <c r="D5565" s="234">
        <v>45970.982638888891</v>
      </c>
      <c r="E5565" s="240"/>
      <c r="F5565" s="235">
        <f t="shared" si="115"/>
        <v>-45970.982638888891</v>
      </c>
      <c r="G5565" s="232" t="s">
        <v>625</v>
      </c>
      <c r="H5565" s="232"/>
      <c r="I5565" s="232" t="s">
        <v>598</v>
      </c>
      <c r="J5565" s="232" t="s">
        <v>598</v>
      </c>
      <c r="K5565" s="232" t="s">
        <v>1714</v>
      </c>
      <c r="L5565" s="236" t="s">
        <v>627</v>
      </c>
      <c r="M5565" s="244" t="s">
        <v>628</v>
      </c>
      <c r="N5565" s="347" t="s">
        <v>1715</v>
      </c>
    </row>
    <row r="5566" spans="1:14" s="237" customFormat="1" ht="12.6" customHeight="1">
      <c r="A5566" s="232" t="s">
        <v>768</v>
      </c>
      <c r="B5566" s="233" t="s">
        <v>809</v>
      </c>
      <c r="C5566" s="234">
        <v>45970.982638888891</v>
      </c>
      <c r="D5566" s="234">
        <v>45970.982638888891</v>
      </c>
      <c r="E5566" s="240"/>
      <c r="F5566" s="235">
        <f t="shared" si="115"/>
        <v>-45970.982638888891</v>
      </c>
      <c r="G5566" s="232" t="s">
        <v>625</v>
      </c>
      <c r="H5566" s="232"/>
      <c r="I5566" s="232" t="s">
        <v>598</v>
      </c>
      <c r="J5566" s="232" t="s">
        <v>598</v>
      </c>
      <c r="K5566" s="232" t="s">
        <v>1714</v>
      </c>
      <c r="L5566" s="236" t="s">
        <v>627</v>
      </c>
      <c r="M5566" s="244" t="s">
        <v>628</v>
      </c>
      <c r="N5566" s="347" t="s">
        <v>1715</v>
      </c>
    </row>
    <row r="5567" spans="1:14" s="237" customFormat="1" ht="12.6" customHeight="1">
      <c r="A5567" s="232" t="s">
        <v>768</v>
      </c>
      <c r="B5567" s="233" t="s">
        <v>810</v>
      </c>
      <c r="C5567" s="234">
        <v>45970.982638888891</v>
      </c>
      <c r="D5567" s="234">
        <v>45970.982638888891</v>
      </c>
      <c r="E5567" s="240"/>
      <c r="F5567" s="235">
        <f t="shared" si="115"/>
        <v>-45970.982638888891</v>
      </c>
      <c r="G5567" s="232" t="s">
        <v>625</v>
      </c>
      <c r="H5567" s="232"/>
      <c r="I5567" s="232" t="s">
        <v>598</v>
      </c>
      <c r="J5567" s="232" t="s">
        <v>598</v>
      </c>
      <c r="K5567" s="232" t="s">
        <v>1714</v>
      </c>
      <c r="L5567" s="236" t="s">
        <v>627</v>
      </c>
      <c r="M5567" s="244" t="s">
        <v>628</v>
      </c>
      <c r="N5567" s="347" t="s">
        <v>1715</v>
      </c>
    </row>
    <row r="5568" spans="1:14" s="237" customFormat="1" ht="12.6" customHeight="1">
      <c r="A5568" s="232" t="s">
        <v>768</v>
      </c>
      <c r="B5568" s="233" t="s">
        <v>811</v>
      </c>
      <c r="C5568" s="234">
        <v>45970.982638888891</v>
      </c>
      <c r="D5568" s="234">
        <v>45970.982638888891</v>
      </c>
      <c r="E5568" s="240">
        <v>45973.333333333336</v>
      </c>
      <c r="F5568" s="235">
        <f t="shared" si="115"/>
        <v>2.3506944444452529</v>
      </c>
      <c r="G5568" s="232" t="s">
        <v>625</v>
      </c>
      <c r="H5568" s="232"/>
      <c r="I5568" s="232" t="s">
        <v>598</v>
      </c>
      <c r="J5568" s="232" t="s">
        <v>598</v>
      </c>
      <c r="K5568" s="232" t="s">
        <v>1714</v>
      </c>
      <c r="L5568" s="236" t="s">
        <v>627</v>
      </c>
      <c r="M5568" s="244" t="s">
        <v>628</v>
      </c>
      <c r="N5568" s="347" t="s">
        <v>1715</v>
      </c>
    </row>
    <row r="5569" spans="1:14" s="237" customFormat="1" ht="12.6" customHeight="1">
      <c r="A5569" s="232" t="s">
        <v>768</v>
      </c>
      <c r="B5569" s="233" t="s">
        <v>812</v>
      </c>
      <c r="C5569" s="234">
        <v>45970.982638888891</v>
      </c>
      <c r="D5569" s="234">
        <v>45970.982638888891</v>
      </c>
      <c r="E5569" s="240">
        <v>45973.333333333336</v>
      </c>
      <c r="F5569" s="235">
        <f t="shared" si="115"/>
        <v>2.3506944444452529</v>
      </c>
      <c r="G5569" s="232" t="s">
        <v>625</v>
      </c>
      <c r="H5569" s="232"/>
      <c r="I5569" s="232" t="s">
        <v>598</v>
      </c>
      <c r="J5569" s="232" t="s">
        <v>598</v>
      </c>
      <c r="K5569" s="232" t="s">
        <v>1714</v>
      </c>
      <c r="L5569" s="236" t="s">
        <v>627</v>
      </c>
      <c r="M5569" s="244" t="s">
        <v>628</v>
      </c>
      <c r="N5569" s="347" t="s">
        <v>1715</v>
      </c>
    </row>
    <row r="5570" spans="1:14" s="237" customFormat="1" ht="12.6" customHeight="1">
      <c r="A5570" s="232" t="s">
        <v>768</v>
      </c>
      <c r="B5570" s="236" t="s">
        <v>813</v>
      </c>
      <c r="C5570" s="234">
        <v>45970.982638888891</v>
      </c>
      <c r="D5570" s="234">
        <v>45970.982638888891</v>
      </c>
      <c r="E5570" s="240">
        <v>45973.333333333336</v>
      </c>
      <c r="F5570" s="235">
        <f t="shared" si="115"/>
        <v>2.3506944444452529</v>
      </c>
      <c r="G5570" s="232" t="s">
        <v>625</v>
      </c>
      <c r="H5570" s="232"/>
      <c r="I5570" s="232" t="s">
        <v>598</v>
      </c>
      <c r="J5570" s="232" t="s">
        <v>598</v>
      </c>
      <c r="K5570" s="232" t="s">
        <v>1714</v>
      </c>
      <c r="L5570" s="236" t="s">
        <v>627</v>
      </c>
      <c r="M5570" s="244" t="s">
        <v>628</v>
      </c>
      <c r="N5570" s="347" t="s">
        <v>1715</v>
      </c>
    </row>
    <row r="5571" spans="1:14" s="237" customFormat="1" ht="12.6" customHeight="1">
      <c r="A5571" s="232" t="s">
        <v>768</v>
      </c>
      <c r="B5571" s="233" t="s">
        <v>814</v>
      </c>
      <c r="C5571" s="234">
        <v>45970.982638888891</v>
      </c>
      <c r="D5571" s="234">
        <v>45970.982638888891</v>
      </c>
      <c r="E5571" s="240"/>
      <c r="F5571" s="235">
        <f t="shared" si="115"/>
        <v>-45970.982638888891</v>
      </c>
      <c r="G5571" s="232" t="s">
        <v>625</v>
      </c>
      <c r="H5571" s="232"/>
      <c r="I5571" s="232" t="s">
        <v>598</v>
      </c>
      <c r="J5571" s="232" t="s">
        <v>598</v>
      </c>
      <c r="K5571" s="232" t="s">
        <v>1714</v>
      </c>
      <c r="L5571" s="236" t="s">
        <v>627</v>
      </c>
      <c r="M5571" s="244" t="s">
        <v>628</v>
      </c>
      <c r="N5571" s="347" t="s">
        <v>1715</v>
      </c>
    </row>
    <row r="5572" spans="1:14" s="237" customFormat="1" ht="12.6" customHeight="1">
      <c r="A5572" s="232" t="s">
        <v>768</v>
      </c>
      <c r="B5572" s="233" t="s">
        <v>815</v>
      </c>
      <c r="C5572" s="234">
        <v>45970.982638888891</v>
      </c>
      <c r="D5572" s="234">
        <v>45970.982638888891</v>
      </c>
      <c r="E5572" s="240"/>
      <c r="F5572" s="235">
        <f t="shared" si="115"/>
        <v>-45970.982638888891</v>
      </c>
      <c r="G5572" s="232" t="s">
        <v>625</v>
      </c>
      <c r="H5572" s="232"/>
      <c r="I5572" s="232" t="s">
        <v>598</v>
      </c>
      <c r="J5572" s="232" t="s">
        <v>598</v>
      </c>
      <c r="K5572" s="232" t="s">
        <v>1714</v>
      </c>
      <c r="L5572" s="236" t="s">
        <v>627</v>
      </c>
      <c r="M5572" s="244" t="s">
        <v>628</v>
      </c>
      <c r="N5572" s="347" t="s">
        <v>1715</v>
      </c>
    </row>
    <row r="5573" spans="1:14" s="237" customFormat="1" ht="12.6" customHeight="1">
      <c r="A5573" s="232" t="s">
        <v>768</v>
      </c>
      <c r="B5573" s="239" t="s">
        <v>793</v>
      </c>
      <c r="C5573" s="234">
        <v>45974.09375</v>
      </c>
      <c r="D5573" s="234">
        <v>45974.09375</v>
      </c>
      <c r="E5573" s="240"/>
      <c r="F5573" s="235">
        <f t="shared" si="115"/>
        <v>-45974.09375</v>
      </c>
      <c r="G5573" s="232" t="s">
        <v>625</v>
      </c>
      <c r="H5573" s="232"/>
      <c r="I5573" s="232" t="s">
        <v>598</v>
      </c>
      <c r="J5573" s="232" t="s">
        <v>598</v>
      </c>
      <c r="K5573" s="232" t="s">
        <v>1714</v>
      </c>
      <c r="L5573" s="236" t="s">
        <v>627</v>
      </c>
      <c r="M5573" s="244" t="s">
        <v>628</v>
      </c>
      <c r="N5573" s="347" t="s">
        <v>1715</v>
      </c>
    </row>
    <row r="5574" spans="1:14" s="237" customFormat="1" ht="12.6" customHeight="1">
      <c r="A5574" s="232" t="s">
        <v>768</v>
      </c>
      <c r="B5574" s="239" t="s">
        <v>794</v>
      </c>
      <c r="C5574" s="234">
        <v>45974.09375</v>
      </c>
      <c r="D5574" s="234">
        <v>45974.09375</v>
      </c>
      <c r="E5574" s="240"/>
      <c r="F5574" s="235">
        <f t="shared" si="115"/>
        <v>-45974.09375</v>
      </c>
      <c r="G5574" s="232" t="s">
        <v>625</v>
      </c>
      <c r="H5574" s="232"/>
      <c r="I5574" s="232" t="s">
        <v>598</v>
      </c>
      <c r="J5574" s="232" t="s">
        <v>598</v>
      </c>
      <c r="K5574" s="232" t="s">
        <v>1714</v>
      </c>
      <c r="L5574" s="236" t="s">
        <v>627</v>
      </c>
      <c r="M5574" s="244" t="s">
        <v>628</v>
      </c>
      <c r="N5574" s="347" t="s">
        <v>1715</v>
      </c>
    </row>
    <row r="5575" spans="1:14" s="237" customFormat="1" ht="12.6" customHeight="1">
      <c r="A5575" s="232" t="s">
        <v>768</v>
      </c>
      <c r="B5575" s="239" t="s">
        <v>795</v>
      </c>
      <c r="C5575" s="234">
        <v>45974.09375</v>
      </c>
      <c r="D5575" s="234">
        <v>45974.09375</v>
      </c>
      <c r="E5575" s="240"/>
      <c r="F5575" s="235">
        <f t="shared" si="115"/>
        <v>-45974.09375</v>
      </c>
      <c r="G5575" s="232" t="s">
        <v>625</v>
      </c>
      <c r="H5575" s="232"/>
      <c r="I5575" s="232" t="s">
        <v>598</v>
      </c>
      <c r="J5575" s="232" t="s">
        <v>598</v>
      </c>
      <c r="K5575" s="232" t="s">
        <v>1714</v>
      </c>
      <c r="L5575" s="236" t="s">
        <v>627</v>
      </c>
      <c r="M5575" s="244" t="s">
        <v>628</v>
      </c>
      <c r="N5575" s="347" t="s">
        <v>1715</v>
      </c>
    </row>
    <row r="5576" spans="1:14" s="237" customFormat="1" ht="12.6" customHeight="1">
      <c r="A5576" s="232" t="s">
        <v>768</v>
      </c>
      <c r="B5576" s="239" t="s">
        <v>796</v>
      </c>
      <c r="C5576" s="234">
        <v>45974.09375</v>
      </c>
      <c r="D5576" s="234">
        <v>45974.09375</v>
      </c>
      <c r="E5576" s="240"/>
      <c r="F5576" s="235">
        <f t="shared" si="115"/>
        <v>-45974.09375</v>
      </c>
      <c r="G5576" s="232" t="s">
        <v>625</v>
      </c>
      <c r="H5576" s="232"/>
      <c r="I5576" s="232" t="s">
        <v>598</v>
      </c>
      <c r="J5576" s="232" t="s">
        <v>598</v>
      </c>
      <c r="K5576" s="232" t="s">
        <v>1714</v>
      </c>
      <c r="L5576" s="236" t="s">
        <v>627</v>
      </c>
      <c r="M5576" s="244" t="s">
        <v>628</v>
      </c>
      <c r="N5576" s="347" t="s">
        <v>1715</v>
      </c>
    </row>
    <row r="5577" spans="1:14" s="237" customFormat="1" ht="12.6" customHeight="1">
      <c r="A5577" s="232" t="s">
        <v>768</v>
      </c>
      <c r="B5577" s="239" t="s">
        <v>797</v>
      </c>
      <c r="C5577" s="234">
        <v>45974.09375</v>
      </c>
      <c r="D5577" s="234">
        <v>45974.09375</v>
      </c>
      <c r="E5577" s="240"/>
      <c r="F5577" s="235">
        <f t="shared" si="115"/>
        <v>-45974.09375</v>
      </c>
      <c r="G5577" s="232" t="s">
        <v>625</v>
      </c>
      <c r="H5577" s="232"/>
      <c r="I5577" s="232" t="s">
        <v>598</v>
      </c>
      <c r="J5577" s="232" t="s">
        <v>598</v>
      </c>
      <c r="K5577" s="232" t="s">
        <v>1714</v>
      </c>
      <c r="L5577" s="236" t="s">
        <v>627</v>
      </c>
      <c r="M5577" s="244" t="s">
        <v>628</v>
      </c>
      <c r="N5577" s="347" t="s">
        <v>1715</v>
      </c>
    </row>
    <row r="5578" spans="1:14" s="237" customFormat="1" ht="12.6" customHeight="1">
      <c r="A5578" s="232" t="s">
        <v>768</v>
      </c>
      <c r="B5578" s="239" t="s">
        <v>798</v>
      </c>
      <c r="C5578" s="234">
        <v>45974.09375</v>
      </c>
      <c r="D5578" s="234">
        <v>45974.09375</v>
      </c>
      <c r="E5578" s="240"/>
      <c r="F5578" s="235">
        <f t="shared" si="115"/>
        <v>-45974.09375</v>
      </c>
      <c r="G5578" s="232" t="s">
        <v>625</v>
      </c>
      <c r="H5578" s="232"/>
      <c r="I5578" s="232" t="s">
        <v>598</v>
      </c>
      <c r="J5578" s="232" t="s">
        <v>598</v>
      </c>
      <c r="K5578" s="232" t="s">
        <v>1714</v>
      </c>
      <c r="L5578" s="236" t="s">
        <v>627</v>
      </c>
      <c r="M5578" s="244" t="s">
        <v>628</v>
      </c>
      <c r="N5578" s="347" t="s">
        <v>1715</v>
      </c>
    </row>
    <row r="5579" spans="1:14" s="237" customFormat="1" ht="12.6" customHeight="1">
      <c r="A5579" s="232" t="s">
        <v>768</v>
      </c>
      <c r="B5579" s="239" t="s">
        <v>799</v>
      </c>
      <c r="C5579" s="234">
        <v>45974.09375</v>
      </c>
      <c r="D5579" s="234">
        <v>45974.09375</v>
      </c>
      <c r="E5579" s="240"/>
      <c r="F5579" s="235">
        <f t="shared" si="115"/>
        <v>-45974.09375</v>
      </c>
      <c r="G5579" s="232" t="s">
        <v>625</v>
      </c>
      <c r="H5579" s="232"/>
      <c r="I5579" s="232" t="s">
        <v>598</v>
      </c>
      <c r="J5579" s="232" t="s">
        <v>598</v>
      </c>
      <c r="K5579" s="232" t="s">
        <v>1714</v>
      </c>
      <c r="L5579" s="236" t="s">
        <v>627</v>
      </c>
      <c r="M5579" s="244" t="s">
        <v>628</v>
      </c>
      <c r="N5579" s="347" t="s">
        <v>1715</v>
      </c>
    </row>
    <row r="5580" spans="1:14" s="237" customFormat="1" ht="12.6" customHeight="1">
      <c r="A5580" s="232" t="s">
        <v>768</v>
      </c>
      <c r="B5580" s="232" t="s">
        <v>800</v>
      </c>
      <c r="C5580" s="234">
        <v>45974.09375</v>
      </c>
      <c r="D5580" s="234">
        <v>45974.09375</v>
      </c>
      <c r="E5580" s="240"/>
      <c r="F5580" s="235">
        <f t="shared" si="115"/>
        <v>-45974.09375</v>
      </c>
      <c r="G5580" s="232" t="s">
        <v>625</v>
      </c>
      <c r="H5580" s="232"/>
      <c r="I5580" s="232" t="s">
        <v>598</v>
      </c>
      <c r="J5580" s="232" t="s">
        <v>598</v>
      </c>
      <c r="K5580" s="232" t="s">
        <v>1714</v>
      </c>
      <c r="L5580" s="236" t="s">
        <v>627</v>
      </c>
      <c r="M5580" s="244" t="s">
        <v>628</v>
      </c>
      <c r="N5580" s="347" t="s">
        <v>1715</v>
      </c>
    </row>
    <row r="5581" spans="1:14" s="237" customFormat="1" ht="12.6" customHeight="1">
      <c r="A5581" s="232" t="s">
        <v>768</v>
      </c>
      <c r="B5581" s="232" t="s">
        <v>801</v>
      </c>
      <c r="C5581" s="234">
        <v>45974.09375</v>
      </c>
      <c r="D5581" s="234">
        <v>45974.09375</v>
      </c>
      <c r="E5581" s="240"/>
      <c r="F5581" s="235">
        <f t="shared" si="115"/>
        <v>-45974.09375</v>
      </c>
      <c r="G5581" s="232" t="s">
        <v>625</v>
      </c>
      <c r="H5581" s="232"/>
      <c r="I5581" s="232" t="s">
        <v>598</v>
      </c>
      <c r="J5581" s="232" t="s">
        <v>598</v>
      </c>
      <c r="K5581" s="232" t="s">
        <v>1714</v>
      </c>
      <c r="L5581" s="236" t="s">
        <v>627</v>
      </c>
      <c r="M5581" s="244" t="s">
        <v>628</v>
      </c>
      <c r="N5581" s="347" t="s">
        <v>1715</v>
      </c>
    </row>
    <row r="5582" spans="1:14" s="237" customFormat="1" ht="12.6" customHeight="1">
      <c r="A5582" s="232" t="s">
        <v>768</v>
      </c>
      <c r="B5582" s="232" t="s">
        <v>802</v>
      </c>
      <c r="C5582" s="234">
        <v>45974.09375</v>
      </c>
      <c r="D5582" s="234">
        <v>45974.09375</v>
      </c>
      <c r="E5582" s="240"/>
      <c r="F5582" s="235">
        <f t="shared" si="115"/>
        <v>-45974.09375</v>
      </c>
      <c r="G5582" s="232" t="s">
        <v>625</v>
      </c>
      <c r="H5582" s="232"/>
      <c r="I5582" s="232" t="s">
        <v>598</v>
      </c>
      <c r="J5582" s="232" t="s">
        <v>598</v>
      </c>
      <c r="K5582" s="232" t="s">
        <v>1714</v>
      </c>
      <c r="L5582" s="236" t="s">
        <v>627</v>
      </c>
      <c r="M5582" s="244" t="s">
        <v>628</v>
      </c>
      <c r="N5582" s="347" t="s">
        <v>1715</v>
      </c>
    </row>
    <row r="5583" spans="1:14" s="237" customFormat="1" ht="12.6" customHeight="1">
      <c r="A5583" s="232" t="s">
        <v>768</v>
      </c>
      <c r="B5583" s="232" t="s">
        <v>803</v>
      </c>
      <c r="C5583" s="234">
        <v>45974.09375</v>
      </c>
      <c r="D5583" s="234">
        <v>45974.09375</v>
      </c>
      <c r="E5583" s="240"/>
      <c r="F5583" s="235">
        <f t="shared" si="115"/>
        <v>-45974.09375</v>
      </c>
      <c r="G5583" s="232" t="s">
        <v>625</v>
      </c>
      <c r="H5583" s="232"/>
      <c r="I5583" s="232" t="s">
        <v>598</v>
      </c>
      <c r="J5583" s="232" t="s">
        <v>598</v>
      </c>
      <c r="K5583" s="232" t="s">
        <v>1714</v>
      </c>
      <c r="L5583" s="236" t="s">
        <v>627</v>
      </c>
      <c r="M5583" s="244" t="s">
        <v>628</v>
      </c>
      <c r="N5583" s="347" t="s">
        <v>1715</v>
      </c>
    </row>
    <row r="5584" spans="1:14" s="237" customFormat="1" ht="12.6" customHeight="1">
      <c r="A5584" s="232" t="s">
        <v>768</v>
      </c>
      <c r="B5584" s="232" t="s">
        <v>804</v>
      </c>
      <c r="C5584" s="234">
        <v>45974.09375</v>
      </c>
      <c r="D5584" s="234">
        <v>45974.09375</v>
      </c>
      <c r="E5584" s="240"/>
      <c r="F5584" s="235">
        <f t="shared" ref="F5584:F5587" si="116">E5584-D5584</f>
        <v>-45974.09375</v>
      </c>
      <c r="G5584" s="232" t="s">
        <v>625</v>
      </c>
      <c r="H5584" s="232"/>
      <c r="I5584" s="232" t="s">
        <v>598</v>
      </c>
      <c r="J5584" s="232" t="s">
        <v>598</v>
      </c>
      <c r="K5584" s="232" t="s">
        <v>1714</v>
      </c>
      <c r="L5584" s="236" t="s">
        <v>627</v>
      </c>
      <c r="M5584" s="244" t="s">
        <v>628</v>
      </c>
      <c r="N5584" s="347" t="s">
        <v>1715</v>
      </c>
    </row>
    <row r="5585" spans="1:14" s="237" customFormat="1" ht="12.6" customHeight="1">
      <c r="A5585" s="232" t="s">
        <v>768</v>
      </c>
      <c r="B5585" s="233" t="s">
        <v>811</v>
      </c>
      <c r="C5585" s="234">
        <v>45974.09375</v>
      </c>
      <c r="D5585" s="234">
        <v>45974.09375</v>
      </c>
      <c r="E5585" s="240"/>
      <c r="F5585" s="235">
        <f t="shared" si="116"/>
        <v>-45974.09375</v>
      </c>
      <c r="G5585" s="232" t="s">
        <v>625</v>
      </c>
      <c r="H5585" s="232"/>
      <c r="I5585" s="232" t="s">
        <v>598</v>
      </c>
      <c r="J5585" s="232" t="s">
        <v>598</v>
      </c>
      <c r="K5585" s="232" t="s">
        <v>1714</v>
      </c>
      <c r="L5585" s="236" t="s">
        <v>627</v>
      </c>
      <c r="M5585" s="244" t="s">
        <v>628</v>
      </c>
      <c r="N5585" s="347" t="s">
        <v>1715</v>
      </c>
    </row>
    <row r="5586" spans="1:14" s="237" customFormat="1" ht="12.6" customHeight="1">
      <c r="A5586" s="232" t="s">
        <v>768</v>
      </c>
      <c r="B5586" s="233" t="s">
        <v>812</v>
      </c>
      <c r="C5586" s="234">
        <v>45974.09375</v>
      </c>
      <c r="D5586" s="234">
        <v>45974.09375</v>
      </c>
      <c r="E5586" s="240"/>
      <c r="F5586" s="235">
        <f t="shared" si="116"/>
        <v>-45974.09375</v>
      </c>
      <c r="G5586" s="232" t="s">
        <v>625</v>
      </c>
      <c r="H5586" s="232"/>
      <c r="I5586" s="232" t="s">
        <v>598</v>
      </c>
      <c r="J5586" s="232" t="s">
        <v>598</v>
      </c>
      <c r="K5586" s="232" t="s">
        <v>1714</v>
      </c>
      <c r="L5586" s="236" t="s">
        <v>627</v>
      </c>
      <c r="M5586" s="244" t="s">
        <v>628</v>
      </c>
      <c r="N5586" s="347" t="s">
        <v>1715</v>
      </c>
    </row>
    <row r="5587" spans="1:14" s="237" customFormat="1" ht="12.6" customHeight="1">
      <c r="A5587" s="232" t="s">
        <v>768</v>
      </c>
      <c r="B5587" s="236" t="s">
        <v>813</v>
      </c>
      <c r="C5587" s="234">
        <v>45974.09375</v>
      </c>
      <c r="D5587" s="234">
        <v>45974.09375</v>
      </c>
      <c r="E5587" s="240"/>
      <c r="F5587" s="235">
        <f t="shared" si="116"/>
        <v>-45974.09375</v>
      </c>
      <c r="G5587" s="232" t="s">
        <v>625</v>
      </c>
      <c r="H5587" s="232"/>
      <c r="I5587" s="232" t="s">
        <v>598</v>
      </c>
      <c r="J5587" s="232" t="s">
        <v>598</v>
      </c>
      <c r="K5587" s="232" t="s">
        <v>1714</v>
      </c>
      <c r="L5587" s="236" t="s">
        <v>627</v>
      </c>
      <c r="M5587" s="244" t="s">
        <v>628</v>
      </c>
      <c r="N5587" s="347" t="s">
        <v>1715</v>
      </c>
    </row>
    <row r="5588" spans="1:14">
      <c r="A5588" s="1" t="s">
        <v>704</v>
      </c>
      <c r="B5588" s="1" t="s">
        <v>651</v>
      </c>
      <c r="C5588" s="230">
        <v>45972.744444444441</v>
      </c>
      <c r="D5588" s="230">
        <v>45972.744444444441</v>
      </c>
      <c r="E5588" s="230">
        <v>45973.447916666664</v>
      </c>
      <c r="F5588" s="300">
        <f>E5588-D5588</f>
        <v>0.70347222222335404</v>
      </c>
      <c r="G5588" s="1" t="s">
        <v>708</v>
      </c>
      <c r="I5588" s="1" t="s">
        <v>598</v>
      </c>
      <c r="J5588" s="1" t="s">
        <v>598</v>
      </c>
      <c r="K5588" s="1" t="s">
        <v>1716</v>
      </c>
      <c r="L5588" s="1" t="s">
        <v>627</v>
      </c>
      <c r="M5588" s="28" t="s">
        <v>628</v>
      </c>
      <c r="N5588" s="28" t="s">
        <v>1717</v>
      </c>
    </row>
    <row r="5589" spans="1:14">
      <c r="A5589" s="1" t="s">
        <v>704</v>
      </c>
      <c r="B5589" s="1" t="s">
        <v>622</v>
      </c>
      <c r="C5589" s="230">
        <v>45972.744444444441</v>
      </c>
      <c r="D5589" s="230">
        <v>45972.744444444441</v>
      </c>
      <c r="E5589" s="230">
        <v>45973.447916666664</v>
      </c>
      <c r="F5589" s="300">
        <f t="shared" ref="F5589:F5618" si="117">E5589-D5589</f>
        <v>0.70347222222335404</v>
      </c>
      <c r="G5589" s="1" t="s">
        <v>708</v>
      </c>
      <c r="I5589" s="1" t="s">
        <v>598</v>
      </c>
      <c r="J5589" s="1" t="s">
        <v>598</v>
      </c>
      <c r="K5589" s="1" t="s">
        <v>1716</v>
      </c>
      <c r="L5589" s="1" t="s">
        <v>627</v>
      </c>
      <c r="M5589" s="28" t="s">
        <v>628</v>
      </c>
      <c r="N5589" s="28" t="s">
        <v>1717</v>
      </c>
    </row>
    <row r="5590" spans="1:14">
      <c r="A5590" s="1" t="s">
        <v>704</v>
      </c>
      <c r="B5590" s="1" t="s">
        <v>658</v>
      </c>
      <c r="C5590" s="230">
        <v>45972.744444444441</v>
      </c>
      <c r="D5590" s="230">
        <v>45972.744444444441</v>
      </c>
      <c r="E5590" s="230">
        <v>45973.447916666664</v>
      </c>
      <c r="F5590" s="300">
        <f t="shared" si="117"/>
        <v>0.70347222222335404</v>
      </c>
      <c r="G5590" s="1" t="s">
        <v>708</v>
      </c>
      <c r="I5590" s="1" t="s">
        <v>598</v>
      </c>
      <c r="J5590" s="1" t="s">
        <v>598</v>
      </c>
      <c r="K5590" s="1" t="s">
        <v>1716</v>
      </c>
      <c r="L5590" s="1" t="s">
        <v>627</v>
      </c>
      <c r="M5590" s="28" t="s">
        <v>628</v>
      </c>
      <c r="N5590" s="28" t="s">
        <v>1717</v>
      </c>
    </row>
    <row r="5591" spans="1:14">
      <c r="A5591" s="1" t="s">
        <v>704</v>
      </c>
      <c r="B5591" s="1" t="s">
        <v>612</v>
      </c>
      <c r="C5591" s="230">
        <v>45972.744444444441</v>
      </c>
      <c r="D5591" s="230">
        <v>45972.744444444441</v>
      </c>
      <c r="E5591" s="230">
        <v>45973.447916666664</v>
      </c>
      <c r="F5591" s="300">
        <f t="shared" si="117"/>
        <v>0.70347222222335404</v>
      </c>
      <c r="G5591" s="1" t="s">
        <v>708</v>
      </c>
      <c r="I5591" s="1" t="s">
        <v>598</v>
      </c>
      <c r="J5591" s="1" t="s">
        <v>598</v>
      </c>
      <c r="K5591" s="1" t="s">
        <v>1716</v>
      </c>
      <c r="L5591" s="1" t="s">
        <v>627</v>
      </c>
      <c r="M5591" s="28" t="s">
        <v>628</v>
      </c>
      <c r="N5591" s="28" t="s">
        <v>1717</v>
      </c>
    </row>
    <row r="5592" spans="1:14">
      <c r="A5592" s="1" t="s">
        <v>862</v>
      </c>
      <c r="B5592" s="1" t="s">
        <v>612</v>
      </c>
      <c r="C5592" s="230">
        <v>45973.556944444441</v>
      </c>
      <c r="D5592" s="230">
        <v>45973.556944444441</v>
      </c>
      <c r="E5592" s="230">
        <v>45973.560416666667</v>
      </c>
      <c r="F5592" s="300">
        <f t="shared" si="117"/>
        <v>3.4722222262644209E-3</v>
      </c>
      <c r="G5592" s="1" t="s">
        <v>613</v>
      </c>
      <c r="I5592" s="1" t="s">
        <v>614</v>
      </c>
      <c r="J5592" s="1" t="s">
        <v>615</v>
      </c>
      <c r="K5592" s="1" t="s">
        <v>1713</v>
      </c>
      <c r="L5592" s="1" t="s">
        <v>655</v>
      </c>
      <c r="M5592" s="28" t="s">
        <v>656</v>
      </c>
      <c r="N5592" s="28" t="s">
        <v>1598</v>
      </c>
    </row>
    <row r="5593" spans="1:14">
      <c r="A5593" s="1" t="s">
        <v>870</v>
      </c>
      <c r="B5593" s="1" t="s">
        <v>612</v>
      </c>
      <c r="C5593" s="230">
        <v>45973.556944444441</v>
      </c>
      <c r="D5593" s="230">
        <v>45973.556944444441</v>
      </c>
      <c r="E5593" s="230">
        <v>45973.560416666667</v>
      </c>
      <c r="F5593" s="300">
        <f t="shared" si="117"/>
        <v>3.4722222262644209E-3</v>
      </c>
      <c r="G5593" s="1" t="s">
        <v>613</v>
      </c>
      <c r="I5593" s="1" t="s">
        <v>614</v>
      </c>
      <c r="J5593" s="1" t="s">
        <v>615</v>
      </c>
      <c r="K5593" s="1" t="s">
        <v>1713</v>
      </c>
      <c r="L5593" s="1" t="s">
        <v>655</v>
      </c>
      <c r="M5593" s="28" t="s">
        <v>656</v>
      </c>
      <c r="N5593" s="28" t="s">
        <v>1598</v>
      </c>
    </row>
    <row r="5594" spans="1:14">
      <c r="A5594" s="1" t="s">
        <v>643</v>
      </c>
      <c r="B5594" s="1" t="s">
        <v>612</v>
      </c>
      <c r="C5594" s="230">
        <v>45973.556944444441</v>
      </c>
      <c r="D5594" s="230">
        <v>45973.556944444441</v>
      </c>
      <c r="E5594" s="230">
        <v>45973.560416666667</v>
      </c>
      <c r="F5594" s="300">
        <f t="shared" si="117"/>
        <v>3.4722222262644209E-3</v>
      </c>
      <c r="G5594" s="1" t="s">
        <v>613</v>
      </c>
      <c r="I5594" s="1" t="s">
        <v>614</v>
      </c>
      <c r="J5594" s="1" t="s">
        <v>615</v>
      </c>
      <c r="K5594" s="1" t="s">
        <v>1713</v>
      </c>
      <c r="L5594" s="1" t="s">
        <v>655</v>
      </c>
      <c r="M5594" s="28" t="s">
        <v>656</v>
      </c>
      <c r="N5594" s="28" t="s">
        <v>1598</v>
      </c>
    </row>
    <row r="5595" spans="1:14">
      <c r="A5595" s="1" t="s">
        <v>759</v>
      </c>
      <c r="B5595" s="1" t="s">
        <v>612</v>
      </c>
      <c r="C5595" s="230">
        <v>45973.556944444441</v>
      </c>
      <c r="D5595" s="230">
        <v>45973.556944444441</v>
      </c>
      <c r="E5595" s="230">
        <v>45973.560416666667</v>
      </c>
      <c r="F5595" s="300">
        <f t="shared" si="117"/>
        <v>3.4722222262644209E-3</v>
      </c>
      <c r="G5595" s="1" t="s">
        <v>613</v>
      </c>
      <c r="I5595" s="1" t="s">
        <v>614</v>
      </c>
      <c r="J5595" s="1" t="s">
        <v>615</v>
      </c>
      <c r="K5595" s="1" t="s">
        <v>1713</v>
      </c>
      <c r="L5595" s="1" t="s">
        <v>655</v>
      </c>
      <c r="M5595" s="28" t="s">
        <v>656</v>
      </c>
      <c r="N5595" s="28" t="s">
        <v>1598</v>
      </c>
    </row>
    <row r="5596" spans="1:14">
      <c r="A5596" s="1" t="s">
        <v>850</v>
      </c>
      <c r="B5596" s="1" t="s">
        <v>612</v>
      </c>
      <c r="C5596" s="230">
        <v>45973.556944444441</v>
      </c>
      <c r="D5596" s="230">
        <v>45973.556944444441</v>
      </c>
      <c r="E5596" s="230">
        <v>45973.560416666667</v>
      </c>
      <c r="F5596" s="300">
        <f t="shared" si="117"/>
        <v>3.4722222262644209E-3</v>
      </c>
      <c r="G5596" s="1" t="s">
        <v>613</v>
      </c>
      <c r="I5596" s="1" t="s">
        <v>614</v>
      </c>
      <c r="J5596" s="1" t="s">
        <v>615</v>
      </c>
      <c r="K5596" s="1" t="s">
        <v>1713</v>
      </c>
      <c r="L5596" s="1" t="s">
        <v>655</v>
      </c>
      <c r="M5596" s="28" t="s">
        <v>656</v>
      </c>
      <c r="N5596" s="28" t="s">
        <v>1598</v>
      </c>
    </row>
    <row r="5597" spans="1:14">
      <c r="A5597" s="1" t="s">
        <v>997</v>
      </c>
      <c r="B5597" s="1" t="s">
        <v>998</v>
      </c>
      <c r="C5597" s="230">
        <v>45973.649305555555</v>
      </c>
      <c r="D5597" s="230">
        <v>45973.649305555555</v>
      </c>
      <c r="E5597" s="230">
        <v>45973.722916666666</v>
      </c>
      <c r="F5597" s="300">
        <f t="shared" si="117"/>
        <v>7.3611111110949423E-2</v>
      </c>
      <c r="G5597" s="1" t="s">
        <v>708</v>
      </c>
      <c r="I5597" s="1" t="s">
        <v>598</v>
      </c>
      <c r="J5597" s="1" t="s">
        <v>598</v>
      </c>
      <c r="K5597" s="123" t="s">
        <v>1687</v>
      </c>
      <c r="L5597" s="1" t="s">
        <v>627</v>
      </c>
      <c r="M5597" s="28" t="s">
        <v>710</v>
      </c>
      <c r="N5597" s="28" t="s">
        <v>1718</v>
      </c>
    </row>
    <row r="5598" spans="1:14">
      <c r="A5598" s="1" t="s">
        <v>997</v>
      </c>
      <c r="B5598" s="1" t="s">
        <v>999</v>
      </c>
      <c r="C5598" s="230">
        <v>45973.649305555555</v>
      </c>
      <c r="D5598" s="230">
        <v>45973.649305555555</v>
      </c>
      <c r="E5598" s="230">
        <v>45973.722916666666</v>
      </c>
      <c r="F5598" s="300">
        <f t="shared" si="117"/>
        <v>7.3611111110949423E-2</v>
      </c>
      <c r="G5598" s="1" t="s">
        <v>708</v>
      </c>
      <c r="I5598" s="1" t="s">
        <v>598</v>
      </c>
      <c r="J5598" s="1" t="s">
        <v>598</v>
      </c>
      <c r="K5598" s="123" t="s">
        <v>1687</v>
      </c>
      <c r="L5598" s="1" t="s">
        <v>627</v>
      </c>
      <c r="M5598" s="28" t="s">
        <v>710</v>
      </c>
      <c r="N5598" s="28" t="s">
        <v>1718</v>
      </c>
    </row>
    <row r="5599" spans="1:14">
      <c r="A5599" s="1" t="s">
        <v>997</v>
      </c>
      <c r="B5599" s="1" t="s">
        <v>1000</v>
      </c>
      <c r="C5599" s="230">
        <v>45973.649305555555</v>
      </c>
      <c r="D5599" s="230">
        <v>45973.649305555555</v>
      </c>
      <c r="E5599" s="230">
        <v>45973.722916666666</v>
      </c>
      <c r="F5599" s="300">
        <f t="shared" si="117"/>
        <v>7.3611111110949423E-2</v>
      </c>
      <c r="G5599" s="1" t="s">
        <v>708</v>
      </c>
      <c r="I5599" s="1" t="s">
        <v>598</v>
      </c>
      <c r="J5599" s="1" t="s">
        <v>598</v>
      </c>
      <c r="K5599" s="123" t="s">
        <v>1687</v>
      </c>
      <c r="L5599" s="1" t="s">
        <v>627</v>
      </c>
      <c r="M5599" s="28" t="s">
        <v>710</v>
      </c>
      <c r="N5599" s="28" t="s">
        <v>1718</v>
      </c>
    </row>
    <row r="5600" spans="1:14">
      <c r="A5600" s="1" t="s">
        <v>997</v>
      </c>
      <c r="B5600" s="1" t="s">
        <v>1001</v>
      </c>
      <c r="C5600" s="230">
        <v>45973.649305555555</v>
      </c>
      <c r="D5600" s="230">
        <v>45973.649305555555</v>
      </c>
      <c r="E5600" s="230">
        <v>45973.722916666666</v>
      </c>
      <c r="F5600" s="300">
        <f t="shared" si="117"/>
        <v>7.3611111110949423E-2</v>
      </c>
      <c r="G5600" s="1" t="s">
        <v>708</v>
      </c>
      <c r="I5600" s="1" t="s">
        <v>598</v>
      </c>
      <c r="J5600" s="1" t="s">
        <v>598</v>
      </c>
      <c r="K5600" s="123" t="s">
        <v>1687</v>
      </c>
      <c r="L5600" s="1" t="s">
        <v>627</v>
      </c>
      <c r="M5600" s="28" t="s">
        <v>710</v>
      </c>
      <c r="N5600" s="28" t="s">
        <v>1718</v>
      </c>
    </row>
    <row r="5601" spans="1:14">
      <c r="A5601" s="225" t="s">
        <v>978</v>
      </c>
      <c r="B5601" s="123" t="s">
        <v>979</v>
      </c>
      <c r="C5601" s="230">
        <v>45973.451388888891</v>
      </c>
      <c r="D5601" s="230">
        <v>45973.451388888891</v>
      </c>
      <c r="E5601" s="230">
        <v>45973.643750000003</v>
      </c>
      <c r="F5601" s="300">
        <f t="shared" si="117"/>
        <v>0.19236111111240461</v>
      </c>
      <c r="G5601" s="1" t="s">
        <v>708</v>
      </c>
      <c r="I5601" s="1" t="s">
        <v>598</v>
      </c>
      <c r="J5601" s="1" t="s">
        <v>598</v>
      </c>
      <c r="K5601" s="123" t="s">
        <v>1687</v>
      </c>
      <c r="L5601" s="1" t="s">
        <v>627</v>
      </c>
      <c r="M5601" s="28" t="s">
        <v>710</v>
      </c>
      <c r="N5601" s="28" t="s">
        <v>1718</v>
      </c>
    </row>
    <row r="5602" spans="1:14">
      <c r="A5602" s="225" t="s">
        <v>978</v>
      </c>
      <c r="B5602" s="123" t="s">
        <v>981</v>
      </c>
      <c r="C5602" s="230">
        <v>45973.451388888891</v>
      </c>
      <c r="D5602" s="230">
        <v>45973.451388888891</v>
      </c>
      <c r="E5602" s="230">
        <v>45973.643750000003</v>
      </c>
      <c r="F5602" s="300">
        <f t="shared" si="117"/>
        <v>0.19236111111240461</v>
      </c>
      <c r="G5602" s="1" t="s">
        <v>708</v>
      </c>
      <c r="I5602" s="1" t="s">
        <v>598</v>
      </c>
      <c r="J5602" s="1" t="s">
        <v>598</v>
      </c>
      <c r="K5602" s="123" t="s">
        <v>1687</v>
      </c>
      <c r="L5602" s="1" t="s">
        <v>627</v>
      </c>
      <c r="M5602" s="28" t="s">
        <v>710</v>
      </c>
      <c r="N5602" s="28" t="s">
        <v>1718</v>
      </c>
    </row>
    <row r="5603" spans="1:14">
      <c r="A5603" s="225" t="s">
        <v>978</v>
      </c>
      <c r="B5603" s="123" t="s">
        <v>982</v>
      </c>
      <c r="C5603" s="230">
        <v>45973.451388888891</v>
      </c>
      <c r="D5603" s="230">
        <v>45973.451388888891</v>
      </c>
      <c r="E5603" s="230">
        <v>45973.643750000003</v>
      </c>
      <c r="F5603" s="300">
        <f t="shared" si="117"/>
        <v>0.19236111111240461</v>
      </c>
      <c r="G5603" s="1" t="s">
        <v>708</v>
      </c>
      <c r="I5603" s="1" t="s">
        <v>598</v>
      </c>
      <c r="J5603" s="1" t="s">
        <v>598</v>
      </c>
      <c r="K5603" s="123" t="s">
        <v>1687</v>
      </c>
      <c r="L5603" s="1" t="s">
        <v>627</v>
      </c>
      <c r="M5603" s="28" t="s">
        <v>710</v>
      </c>
      <c r="N5603" s="28" t="s">
        <v>1718</v>
      </c>
    </row>
    <row r="5604" spans="1:14">
      <c r="A5604" s="225" t="s">
        <v>978</v>
      </c>
      <c r="B5604" s="123" t="s">
        <v>983</v>
      </c>
      <c r="C5604" s="230">
        <v>45973.451388888891</v>
      </c>
      <c r="D5604" s="230">
        <v>45973.451388888891</v>
      </c>
      <c r="E5604" s="230">
        <v>45973.643750000003</v>
      </c>
      <c r="F5604" s="300">
        <f t="shared" si="117"/>
        <v>0.19236111111240461</v>
      </c>
      <c r="G5604" s="1" t="s">
        <v>708</v>
      </c>
      <c r="I5604" s="1" t="s">
        <v>598</v>
      </c>
      <c r="J5604" s="1" t="s">
        <v>598</v>
      </c>
      <c r="K5604" s="123" t="s">
        <v>1687</v>
      </c>
      <c r="L5604" s="1" t="s">
        <v>627</v>
      </c>
      <c r="M5604" s="28" t="s">
        <v>710</v>
      </c>
      <c r="N5604" s="28" t="s">
        <v>1718</v>
      </c>
    </row>
    <row r="5605" spans="1:14">
      <c r="A5605" s="225" t="s">
        <v>978</v>
      </c>
      <c r="B5605" s="123" t="s">
        <v>984</v>
      </c>
      <c r="C5605" s="230">
        <v>45973.451388888891</v>
      </c>
      <c r="D5605" s="230">
        <v>45973.451388888891</v>
      </c>
      <c r="E5605" s="230">
        <v>45973.643750000003</v>
      </c>
      <c r="F5605" s="300">
        <f t="shared" si="117"/>
        <v>0.19236111111240461</v>
      </c>
      <c r="G5605" s="1" t="s">
        <v>708</v>
      </c>
      <c r="I5605" s="1" t="s">
        <v>598</v>
      </c>
      <c r="J5605" s="1" t="s">
        <v>598</v>
      </c>
      <c r="K5605" s="123" t="s">
        <v>1687</v>
      </c>
      <c r="L5605" s="1" t="s">
        <v>627</v>
      </c>
      <c r="M5605" s="28" t="s">
        <v>710</v>
      </c>
      <c r="N5605" s="28" t="s">
        <v>1718</v>
      </c>
    </row>
    <row r="5606" spans="1:14">
      <c r="A5606" s="225" t="s">
        <v>978</v>
      </c>
      <c r="B5606" s="123" t="s">
        <v>985</v>
      </c>
      <c r="C5606" s="230">
        <v>45973.451388888891</v>
      </c>
      <c r="D5606" s="230">
        <v>45973.451388888891</v>
      </c>
      <c r="E5606" s="230">
        <v>45973.643750000003</v>
      </c>
      <c r="F5606" s="300">
        <f t="shared" si="117"/>
        <v>0.19236111111240461</v>
      </c>
      <c r="G5606" s="1" t="s">
        <v>708</v>
      </c>
      <c r="I5606" s="1" t="s">
        <v>598</v>
      </c>
      <c r="J5606" s="1" t="s">
        <v>598</v>
      </c>
      <c r="K5606" s="123" t="s">
        <v>1687</v>
      </c>
      <c r="L5606" s="1" t="s">
        <v>627</v>
      </c>
      <c r="M5606" s="28" t="s">
        <v>710</v>
      </c>
      <c r="N5606" s="28" t="s">
        <v>1718</v>
      </c>
    </row>
    <row r="5607" spans="1:14">
      <c r="A5607" s="225" t="s">
        <v>978</v>
      </c>
      <c r="B5607" s="123" t="s">
        <v>986</v>
      </c>
      <c r="C5607" s="230">
        <v>45973.451388888891</v>
      </c>
      <c r="D5607" s="230">
        <v>45973.451388888891</v>
      </c>
      <c r="E5607" s="230">
        <v>45973.643750000003</v>
      </c>
      <c r="F5607" s="300">
        <f t="shared" si="117"/>
        <v>0.19236111111240461</v>
      </c>
      <c r="G5607" s="1" t="s">
        <v>708</v>
      </c>
      <c r="I5607" s="1" t="s">
        <v>598</v>
      </c>
      <c r="J5607" s="1" t="s">
        <v>598</v>
      </c>
      <c r="K5607" s="123" t="s">
        <v>1687</v>
      </c>
      <c r="L5607" s="1" t="s">
        <v>627</v>
      </c>
      <c r="M5607" s="28" t="s">
        <v>710</v>
      </c>
      <c r="N5607" s="28" t="s">
        <v>1718</v>
      </c>
    </row>
    <row r="5608" spans="1:14">
      <c r="A5608" s="225" t="s">
        <v>978</v>
      </c>
      <c r="B5608" s="123" t="s">
        <v>987</v>
      </c>
      <c r="C5608" s="230">
        <v>45973.451388888891</v>
      </c>
      <c r="D5608" s="230">
        <v>45973.451388888891</v>
      </c>
      <c r="E5608" s="230">
        <v>45973.643750000003</v>
      </c>
      <c r="F5608" s="300">
        <f t="shared" si="117"/>
        <v>0.19236111111240461</v>
      </c>
      <c r="G5608" s="1" t="s">
        <v>708</v>
      </c>
      <c r="I5608" s="1" t="s">
        <v>598</v>
      </c>
      <c r="J5608" s="1" t="s">
        <v>598</v>
      </c>
      <c r="K5608" s="123" t="s">
        <v>1687</v>
      </c>
      <c r="L5608" s="1" t="s">
        <v>627</v>
      </c>
      <c r="M5608" s="28" t="s">
        <v>710</v>
      </c>
      <c r="N5608" s="28" t="s">
        <v>1718</v>
      </c>
    </row>
    <row r="5609" spans="1:14">
      <c r="A5609" s="225" t="s">
        <v>978</v>
      </c>
      <c r="B5609" s="123" t="s">
        <v>988</v>
      </c>
      <c r="C5609" s="230">
        <v>45973.451388888891</v>
      </c>
      <c r="D5609" s="230">
        <v>45973.451388888891</v>
      </c>
      <c r="E5609" s="230">
        <v>45973.643750000003</v>
      </c>
      <c r="F5609" s="300">
        <f t="shared" si="117"/>
        <v>0.19236111111240461</v>
      </c>
      <c r="G5609" s="1" t="s">
        <v>708</v>
      </c>
      <c r="I5609" s="1" t="s">
        <v>598</v>
      </c>
      <c r="J5609" s="1" t="s">
        <v>598</v>
      </c>
      <c r="K5609" s="123" t="s">
        <v>1687</v>
      </c>
      <c r="L5609" s="1" t="s">
        <v>627</v>
      </c>
      <c r="M5609" s="28" t="s">
        <v>710</v>
      </c>
      <c r="N5609" s="28" t="s">
        <v>1718</v>
      </c>
    </row>
    <row r="5610" spans="1:14">
      <c r="A5610" s="225" t="s">
        <v>978</v>
      </c>
      <c r="B5610" s="123" t="s">
        <v>989</v>
      </c>
      <c r="C5610" s="230">
        <v>45973.451388888891</v>
      </c>
      <c r="D5610" s="230">
        <v>45973.451388888891</v>
      </c>
      <c r="E5610" s="230">
        <v>45973.643750000003</v>
      </c>
      <c r="F5610" s="300">
        <f t="shared" si="117"/>
        <v>0.19236111111240461</v>
      </c>
      <c r="G5610" s="1" t="s">
        <v>708</v>
      </c>
      <c r="I5610" s="1" t="s">
        <v>598</v>
      </c>
      <c r="J5610" s="1" t="s">
        <v>598</v>
      </c>
      <c r="K5610" s="123" t="s">
        <v>1687</v>
      </c>
      <c r="L5610" s="1" t="s">
        <v>627</v>
      </c>
      <c r="M5610" s="28" t="s">
        <v>710</v>
      </c>
      <c r="N5610" s="28" t="s">
        <v>1718</v>
      </c>
    </row>
    <row r="5611" spans="1:14">
      <c r="A5611" s="225" t="s">
        <v>978</v>
      </c>
      <c r="B5611" s="123" t="s">
        <v>990</v>
      </c>
      <c r="C5611" s="230">
        <v>45973.451388888891</v>
      </c>
      <c r="D5611" s="230">
        <v>45973.451388888891</v>
      </c>
      <c r="E5611" s="230">
        <v>45973.643750000003</v>
      </c>
      <c r="F5611" s="300">
        <f t="shared" si="117"/>
        <v>0.19236111111240461</v>
      </c>
      <c r="G5611" s="1" t="s">
        <v>708</v>
      </c>
      <c r="I5611" s="1" t="s">
        <v>598</v>
      </c>
      <c r="J5611" s="1" t="s">
        <v>598</v>
      </c>
      <c r="K5611" s="123" t="s">
        <v>1687</v>
      </c>
      <c r="L5611" s="1" t="s">
        <v>627</v>
      </c>
      <c r="M5611" s="28" t="s">
        <v>710</v>
      </c>
      <c r="N5611" s="28" t="s">
        <v>1718</v>
      </c>
    </row>
    <row r="5612" spans="1:14">
      <c r="A5612" s="225" t="s">
        <v>978</v>
      </c>
      <c r="B5612" s="123" t="s">
        <v>991</v>
      </c>
      <c r="C5612" s="230">
        <v>45973.451388888891</v>
      </c>
      <c r="D5612" s="230">
        <v>45973.451388888891</v>
      </c>
      <c r="E5612" s="230">
        <v>45973.643750000003</v>
      </c>
      <c r="F5612" s="300">
        <f t="shared" si="117"/>
        <v>0.19236111111240461</v>
      </c>
      <c r="G5612" s="1" t="s">
        <v>708</v>
      </c>
      <c r="I5612" s="1" t="s">
        <v>598</v>
      </c>
      <c r="J5612" s="1" t="s">
        <v>598</v>
      </c>
      <c r="K5612" s="123" t="s">
        <v>1687</v>
      </c>
      <c r="L5612" s="1" t="s">
        <v>627</v>
      </c>
      <c r="M5612" s="28" t="s">
        <v>710</v>
      </c>
      <c r="N5612" s="28" t="s">
        <v>1718</v>
      </c>
    </row>
    <row r="5613" spans="1:14">
      <c r="A5613" s="225" t="s">
        <v>978</v>
      </c>
      <c r="B5613" s="123" t="s">
        <v>992</v>
      </c>
      <c r="C5613" s="230">
        <v>45973.451388888891</v>
      </c>
      <c r="D5613" s="230">
        <v>45973.451388888891</v>
      </c>
      <c r="E5613" s="230">
        <v>45973.643750000003</v>
      </c>
      <c r="F5613" s="300">
        <f t="shared" si="117"/>
        <v>0.19236111111240461</v>
      </c>
      <c r="G5613" s="1" t="s">
        <v>708</v>
      </c>
      <c r="I5613" s="1" t="s">
        <v>598</v>
      </c>
      <c r="J5613" s="1" t="s">
        <v>598</v>
      </c>
      <c r="K5613" s="123" t="s">
        <v>1687</v>
      </c>
      <c r="L5613" s="1" t="s">
        <v>627</v>
      </c>
      <c r="M5613" s="28" t="s">
        <v>710</v>
      </c>
      <c r="N5613" s="28" t="s">
        <v>1718</v>
      </c>
    </row>
    <row r="5614" spans="1:14">
      <c r="A5614" s="225" t="s">
        <v>978</v>
      </c>
      <c r="B5614" s="123" t="s">
        <v>993</v>
      </c>
      <c r="C5614" s="230">
        <v>45973.451388888891</v>
      </c>
      <c r="D5614" s="230">
        <v>45973.451388888891</v>
      </c>
      <c r="E5614" s="230">
        <v>45973.643750000003</v>
      </c>
      <c r="F5614" s="300">
        <f t="shared" si="117"/>
        <v>0.19236111111240461</v>
      </c>
      <c r="G5614" s="1" t="s">
        <v>708</v>
      </c>
      <c r="I5614" s="1" t="s">
        <v>598</v>
      </c>
      <c r="J5614" s="1" t="s">
        <v>598</v>
      </c>
      <c r="K5614" s="123" t="s">
        <v>1687</v>
      </c>
      <c r="L5614" s="1" t="s">
        <v>627</v>
      </c>
      <c r="M5614" s="28" t="s">
        <v>710</v>
      </c>
      <c r="N5614" s="28" t="s">
        <v>1718</v>
      </c>
    </row>
    <row r="5615" spans="1:14">
      <c r="A5615" s="225" t="s">
        <v>978</v>
      </c>
      <c r="B5615" s="123" t="s">
        <v>994</v>
      </c>
      <c r="C5615" s="230">
        <v>45973.451388888891</v>
      </c>
      <c r="D5615" s="230">
        <v>45973.451388888891</v>
      </c>
      <c r="E5615" s="230">
        <v>45973.643750000003</v>
      </c>
      <c r="F5615" s="300">
        <f t="shared" si="117"/>
        <v>0.19236111111240461</v>
      </c>
      <c r="G5615" s="1" t="s">
        <v>708</v>
      </c>
      <c r="I5615" s="1" t="s">
        <v>598</v>
      </c>
      <c r="J5615" s="1" t="s">
        <v>598</v>
      </c>
      <c r="K5615" s="123" t="s">
        <v>1687</v>
      </c>
      <c r="L5615" s="1" t="s">
        <v>627</v>
      </c>
      <c r="M5615" s="28" t="s">
        <v>710</v>
      </c>
      <c r="N5615" s="28" t="s">
        <v>1718</v>
      </c>
    </row>
    <row r="5616" spans="1:14">
      <c r="A5616" s="225" t="s">
        <v>978</v>
      </c>
      <c r="B5616" s="123" t="s">
        <v>995</v>
      </c>
      <c r="C5616" s="230">
        <v>45973.451388888891</v>
      </c>
      <c r="D5616" s="230">
        <v>45973.451388888891</v>
      </c>
      <c r="E5616" s="230">
        <v>45973.643750000003</v>
      </c>
      <c r="F5616" s="300">
        <f t="shared" si="117"/>
        <v>0.19236111111240461</v>
      </c>
      <c r="G5616" s="1" t="s">
        <v>708</v>
      </c>
      <c r="I5616" s="1" t="s">
        <v>598</v>
      </c>
      <c r="J5616" s="1" t="s">
        <v>598</v>
      </c>
      <c r="K5616" s="123" t="s">
        <v>1687</v>
      </c>
      <c r="L5616" s="1" t="s">
        <v>627</v>
      </c>
      <c r="M5616" s="28" t="s">
        <v>710</v>
      </c>
      <c r="N5616" s="28" t="s">
        <v>1718</v>
      </c>
    </row>
    <row r="5617" spans="1:14">
      <c r="A5617" s="225" t="s">
        <v>978</v>
      </c>
      <c r="B5617" s="123" t="s">
        <v>996</v>
      </c>
      <c r="C5617" s="230">
        <v>45973.451388888891</v>
      </c>
      <c r="D5617" s="230">
        <v>45973.451388888891</v>
      </c>
      <c r="E5617" s="230">
        <v>45973.643750000003</v>
      </c>
      <c r="F5617" s="300">
        <f t="shared" si="117"/>
        <v>0.19236111111240461</v>
      </c>
      <c r="G5617" s="1" t="s">
        <v>708</v>
      </c>
      <c r="I5617" s="1" t="s">
        <v>598</v>
      </c>
      <c r="J5617" s="1" t="s">
        <v>598</v>
      </c>
      <c r="K5617" s="123" t="s">
        <v>1687</v>
      </c>
      <c r="L5617" s="1" t="s">
        <v>627</v>
      </c>
      <c r="M5617" s="28" t="s">
        <v>710</v>
      </c>
      <c r="N5617" s="28" t="s">
        <v>1718</v>
      </c>
    </row>
    <row r="5618" spans="1:14">
      <c r="A5618" s="1" t="s">
        <v>623</v>
      </c>
      <c r="B5618" s="1" t="s">
        <v>624</v>
      </c>
      <c r="C5618" s="230">
        <v>45974.504166666666</v>
      </c>
      <c r="D5618" s="230">
        <v>45974.504166666666</v>
      </c>
      <c r="E5618" s="230">
        <v>45974.659722222219</v>
      </c>
      <c r="F5618" s="300">
        <f t="shared" si="117"/>
        <v>0.15555555555329192</v>
      </c>
      <c r="G5618" s="1" t="s">
        <v>708</v>
      </c>
      <c r="I5618" s="1" t="s">
        <v>598</v>
      </c>
      <c r="J5618" s="1" t="s">
        <v>598</v>
      </c>
      <c r="K5618" s="123" t="s">
        <v>1719</v>
      </c>
      <c r="L5618" s="1" t="s">
        <v>627</v>
      </c>
      <c r="M5618" s="28" t="s">
        <v>656</v>
      </c>
      <c r="N5618" s="28" t="s">
        <v>1720</v>
      </c>
    </row>
    <row r="5619" spans="1:14">
      <c r="A5619" s="1" t="s">
        <v>623</v>
      </c>
      <c r="B5619" s="1" t="s">
        <v>630</v>
      </c>
      <c r="C5619" s="230">
        <v>45974.504166666666</v>
      </c>
      <c r="D5619" s="230">
        <v>45974.504166666666</v>
      </c>
      <c r="E5619" s="230">
        <v>45974.659722222219</v>
      </c>
      <c r="F5619" s="300">
        <f t="shared" ref="F5619:F5642" si="118">E5619-D5619</f>
        <v>0.15555555555329192</v>
      </c>
      <c r="G5619" s="1" t="s">
        <v>708</v>
      </c>
      <c r="I5619" s="1" t="s">
        <v>598</v>
      </c>
      <c r="J5619" s="1" t="s">
        <v>598</v>
      </c>
      <c r="K5619" s="123" t="s">
        <v>1719</v>
      </c>
      <c r="L5619" s="1" t="s">
        <v>627</v>
      </c>
      <c r="M5619" s="28" t="s">
        <v>656</v>
      </c>
      <c r="N5619" s="28" t="s">
        <v>1720</v>
      </c>
    </row>
    <row r="5620" spans="1:14">
      <c r="A5620" s="1" t="s">
        <v>623</v>
      </c>
      <c r="B5620" s="1" t="s">
        <v>631</v>
      </c>
      <c r="C5620" s="230">
        <v>45974.504166666666</v>
      </c>
      <c r="D5620" s="230">
        <v>45974.504166666666</v>
      </c>
      <c r="E5620" s="230">
        <v>45974.659722222219</v>
      </c>
      <c r="F5620" s="300">
        <f t="shared" si="118"/>
        <v>0.15555555555329192</v>
      </c>
      <c r="G5620" s="1" t="s">
        <v>708</v>
      </c>
      <c r="I5620" s="1" t="s">
        <v>598</v>
      </c>
      <c r="J5620" s="1" t="s">
        <v>598</v>
      </c>
      <c r="K5620" s="123" t="s">
        <v>1719</v>
      </c>
      <c r="L5620" s="1" t="s">
        <v>627</v>
      </c>
      <c r="M5620" s="28" t="s">
        <v>656</v>
      </c>
      <c r="N5620" s="28" t="s">
        <v>1720</v>
      </c>
    </row>
    <row r="5621" spans="1:14">
      <c r="A5621" s="1" t="s">
        <v>623</v>
      </c>
      <c r="B5621" s="1" t="s">
        <v>632</v>
      </c>
      <c r="C5621" s="230">
        <v>45974.504166666666</v>
      </c>
      <c r="D5621" s="230">
        <v>45974.504166666666</v>
      </c>
      <c r="E5621" s="230">
        <v>45974.659722222219</v>
      </c>
      <c r="F5621" s="300">
        <f t="shared" si="118"/>
        <v>0.15555555555329192</v>
      </c>
      <c r="G5621" s="1" t="s">
        <v>708</v>
      </c>
      <c r="I5621" s="1" t="s">
        <v>598</v>
      </c>
      <c r="J5621" s="1" t="s">
        <v>598</v>
      </c>
      <c r="K5621" s="123" t="s">
        <v>1719</v>
      </c>
      <c r="L5621" s="1" t="s">
        <v>627</v>
      </c>
      <c r="M5621" s="28" t="s">
        <v>656</v>
      </c>
      <c r="N5621" s="28" t="s">
        <v>1720</v>
      </c>
    </row>
    <row r="5622" spans="1:14">
      <c r="A5622" s="1" t="s">
        <v>623</v>
      </c>
      <c r="B5622" s="1" t="s">
        <v>633</v>
      </c>
      <c r="C5622" s="230">
        <v>45974.504166666666</v>
      </c>
      <c r="D5622" s="230">
        <v>45974.504166666666</v>
      </c>
      <c r="E5622" s="230">
        <v>45974.659722222219</v>
      </c>
      <c r="F5622" s="300">
        <f t="shared" si="118"/>
        <v>0.15555555555329192</v>
      </c>
      <c r="G5622" s="1" t="s">
        <v>708</v>
      </c>
      <c r="I5622" s="1" t="s">
        <v>598</v>
      </c>
      <c r="J5622" s="1" t="s">
        <v>598</v>
      </c>
      <c r="K5622" s="123" t="s">
        <v>1719</v>
      </c>
      <c r="L5622" s="1" t="s">
        <v>627</v>
      </c>
      <c r="M5622" s="28" t="s">
        <v>656</v>
      </c>
      <c r="N5622" s="28" t="s">
        <v>1720</v>
      </c>
    </row>
    <row r="5623" spans="1:14">
      <c r="A5623" s="1" t="s">
        <v>634</v>
      </c>
      <c r="B5623" s="1" t="s">
        <v>630</v>
      </c>
      <c r="C5623" s="230">
        <v>45974.504166666666</v>
      </c>
      <c r="D5623" s="230">
        <v>45974.504166666666</v>
      </c>
      <c r="E5623" s="230">
        <v>45974.659722222219</v>
      </c>
      <c r="F5623" s="300">
        <f t="shared" si="118"/>
        <v>0.15555555555329192</v>
      </c>
      <c r="G5623" s="1" t="s">
        <v>708</v>
      </c>
      <c r="I5623" s="1" t="s">
        <v>598</v>
      </c>
      <c r="J5623" s="1" t="s">
        <v>598</v>
      </c>
      <c r="K5623" s="123" t="s">
        <v>1719</v>
      </c>
      <c r="L5623" s="1" t="s">
        <v>627</v>
      </c>
      <c r="M5623" s="28" t="s">
        <v>656</v>
      </c>
      <c r="N5623" s="28" t="s">
        <v>1720</v>
      </c>
    </row>
    <row r="5624" spans="1:14">
      <c r="A5624" s="1" t="s">
        <v>634</v>
      </c>
      <c r="B5624" s="1" t="s">
        <v>631</v>
      </c>
      <c r="C5624" s="230">
        <v>45974.504166666666</v>
      </c>
      <c r="D5624" s="230">
        <v>45974.504166666666</v>
      </c>
      <c r="E5624" s="230">
        <v>45974.659722222219</v>
      </c>
      <c r="F5624" s="300">
        <f t="shared" si="118"/>
        <v>0.15555555555329192</v>
      </c>
      <c r="G5624" s="1" t="s">
        <v>708</v>
      </c>
      <c r="I5624" s="1" t="s">
        <v>598</v>
      </c>
      <c r="J5624" s="1" t="s">
        <v>598</v>
      </c>
      <c r="K5624" s="123" t="s">
        <v>1719</v>
      </c>
      <c r="L5624" s="1" t="s">
        <v>627</v>
      </c>
      <c r="M5624" s="28" t="s">
        <v>656</v>
      </c>
      <c r="N5624" s="28" t="s">
        <v>1720</v>
      </c>
    </row>
    <row r="5625" spans="1:14">
      <c r="A5625" s="1" t="s">
        <v>634</v>
      </c>
      <c r="B5625" s="1" t="s">
        <v>632</v>
      </c>
      <c r="C5625" s="230">
        <v>45974.504166666666</v>
      </c>
      <c r="D5625" s="230">
        <v>45974.504166666666</v>
      </c>
      <c r="E5625" s="230">
        <v>45974.659722222219</v>
      </c>
      <c r="F5625" s="300">
        <f t="shared" si="118"/>
        <v>0.15555555555329192</v>
      </c>
      <c r="G5625" s="1" t="s">
        <v>708</v>
      </c>
      <c r="I5625" s="1" t="s">
        <v>598</v>
      </c>
      <c r="J5625" s="1" t="s">
        <v>598</v>
      </c>
      <c r="K5625" s="123" t="s">
        <v>1719</v>
      </c>
      <c r="L5625" s="1" t="s">
        <v>627</v>
      </c>
      <c r="M5625" s="28" t="s">
        <v>656</v>
      </c>
      <c r="N5625" s="28" t="s">
        <v>1720</v>
      </c>
    </row>
    <row r="5626" spans="1:14">
      <c r="A5626" s="1" t="s">
        <v>634</v>
      </c>
      <c r="B5626" s="1" t="s">
        <v>633</v>
      </c>
      <c r="C5626" s="230">
        <v>45974.504166666666</v>
      </c>
      <c r="D5626" s="230">
        <v>45974.504166666666</v>
      </c>
      <c r="E5626" s="230">
        <v>45974.659722222219</v>
      </c>
      <c r="F5626" s="300">
        <f t="shared" si="118"/>
        <v>0.15555555555329192</v>
      </c>
      <c r="G5626" s="1" t="s">
        <v>708</v>
      </c>
      <c r="I5626" s="1" t="s">
        <v>598</v>
      </c>
      <c r="J5626" s="1" t="s">
        <v>598</v>
      </c>
      <c r="K5626" s="123" t="s">
        <v>1719</v>
      </c>
      <c r="L5626" s="1" t="s">
        <v>627</v>
      </c>
      <c r="M5626" s="28" t="s">
        <v>656</v>
      </c>
      <c r="N5626" s="28" t="s">
        <v>1720</v>
      </c>
    </row>
    <row r="5627" spans="1:14">
      <c r="A5627" s="1" t="s">
        <v>634</v>
      </c>
      <c r="B5627" s="1" t="s">
        <v>624</v>
      </c>
      <c r="C5627" s="230">
        <v>45974.504166666666</v>
      </c>
      <c r="D5627" s="230">
        <v>45974.504166666666</v>
      </c>
      <c r="E5627" s="230">
        <v>45974.659722222219</v>
      </c>
      <c r="F5627" s="300">
        <f t="shared" si="118"/>
        <v>0.15555555555329192</v>
      </c>
      <c r="G5627" s="1" t="s">
        <v>708</v>
      </c>
      <c r="I5627" s="1" t="s">
        <v>598</v>
      </c>
      <c r="J5627" s="1" t="s">
        <v>598</v>
      </c>
      <c r="K5627" s="123" t="s">
        <v>1719</v>
      </c>
      <c r="L5627" s="1" t="s">
        <v>627</v>
      </c>
      <c r="M5627" s="28" t="s">
        <v>656</v>
      </c>
      <c r="N5627" s="28" t="s">
        <v>1720</v>
      </c>
    </row>
    <row r="5628" spans="1:14">
      <c r="A5628" s="1" t="s">
        <v>929</v>
      </c>
      <c r="B5628" s="1" t="s">
        <v>930</v>
      </c>
      <c r="C5628" s="230">
        <v>45974.504166666666</v>
      </c>
      <c r="D5628" s="230">
        <v>45974.504166666666</v>
      </c>
      <c r="E5628" s="230">
        <v>45974.659722222219</v>
      </c>
      <c r="F5628" s="300">
        <f t="shared" si="118"/>
        <v>0.15555555555329192</v>
      </c>
      <c r="G5628" s="1" t="s">
        <v>708</v>
      </c>
      <c r="I5628" s="1" t="s">
        <v>598</v>
      </c>
      <c r="J5628" s="1" t="s">
        <v>598</v>
      </c>
      <c r="K5628" s="123" t="s">
        <v>1719</v>
      </c>
      <c r="L5628" s="1" t="s">
        <v>627</v>
      </c>
      <c r="M5628" s="28" t="s">
        <v>656</v>
      </c>
      <c r="N5628" s="28" t="s">
        <v>1720</v>
      </c>
    </row>
    <row r="5629" spans="1:14">
      <c r="A5629" s="1" t="s">
        <v>929</v>
      </c>
      <c r="B5629" s="1" t="s">
        <v>630</v>
      </c>
      <c r="C5629" s="230">
        <v>45974.504166666666</v>
      </c>
      <c r="D5629" s="230">
        <v>45974.504166666666</v>
      </c>
      <c r="E5629" s="230">
        <v>45974.659722222219</v>
      </c>
      <c r="F5629" s="300">
        <f t="shared" si="118"/>
        <v>0.15555555555329192</v>
      </c>
      <c r="G5629" s="1" t="s">
        <v>708</v>
      </c>
      <c r="I5629" s="1" t="s">
        <v>598</v>
      </c>
      <c r="J5629" s="1" t="s">
        <v>598</v>
      </c>
      <c r="K5629" s="123" t="s">
        <v>1719</v>
      </c>
      <c r="L5629" s="1" t="s">
        <v>627</v>
      </c>
      <c r="M5629" s="28" t="s">
        <v>656</v>
      </c>
      <c r="N5629" s="28" t="s">
        <v>1720</v>
      </c>
    </row>
    <row r="5630" spans="1:14">
      <c r="A5630" s="1" t="s">
        <v>929</v>
      </c>
      <c r="B5630" s="1" t="s">
        <v>624</v>
      </c>
      <c r="C5630" s="230">
        <v>45974.504166666666</v>
      </c>
      <c r="D5630" s="230">
        <v>45974.504166666666</v>
      </c>
      <c r="E5630" s="230">
        <v>45974.659722222219</v>
      </c>
      <c r="F5630" s="300">
        <f t="shared" si="118"/>
        <v>0.15555555555329192</v>
      </c>
      <c r="G5630" s="1" t="s">
        <v>708</v>
      </c>
      <c r="I5630" s="1" t="s">
        <v>598</v>
      </c>
      <c r="J5630" s="1" t="s">
        <v>598</v>
      </c>
      <c r="K5630" s="123" t="s">
        <v>1719</v>
      </c>
      <c r="L5630" s="1" t="s">
        <v>627</v>
      </c>
      <c r="M5630" s="28" t="s">
        <v>656</v>
      </c>
      <c r="N5630" s="28" t="s">
        <v>1720</v>
      </c>
    </row>
    <row r="5631" spans="1:14">
      <c r="A5631" s="1" t="s">
        <v>933</v>
      </c>
      <c r="B5631" s="28" t="s">
        <v>937</v>
      </c>
      <c r="C5631" s="230">
        <v>45975.447222222225</v>
      </c>
      <c r="D5631" s="230">
        <v>45975.447222222225</v>
      </c>
      <c r="E5631" s="230">
        <v>45975.625</v>
      </c>
      <c r="F5631" s="300">
        <f t="shared" si="118"/>
        <v>0.17777777777519077</v>
      </c>
      <c r="G5631" s="1" t="s">
        <v>613</v>
      </c>
      <c r="I5631" s="1" t="s">
        <v>614</v>
      </c>
      <c r="J5631" s="1" t="s">
        <v>615</v>
      </c>
      <c r="K5631" s="1" t="s">
        <v>958</v>
      </c>
      <c r="L5631" s="1" t="s">
        <v>655</v>
      </c>
      <c r="M5631" s="28" t="s">
        <v>656</v>
      </c>
      <c r="N5631" s="28" t="s">
        <v>1648</v>
      </c>
    </row>
    <row r="5632" spans="1:14">
      <c r="A5632" s="225" t="s">
        <v>933</v>
      </c>
      <c r="B5632" s="231" t="s">
        <v>940</v>
      </c>
      <c r="C5632" s="230">
        <v>45975.447222222225</v>
      </c>
      <c r="D5632" s="230">
        <v>45975.447222222225</v>
      </c>
      <c r="E5632" s="230">
        <v>45975.625</v>
      </c>
      <c r="F5632" s="300">
        <f t="shared" si="118"/>
        <v>0.17777777777519077</v>
      </c>
      <c r="G5632" s="1" t="s">
        <v>613</v>
      </c>
      <c r="I5632" s="1" t="s">
        <v>614</v>
      </c>
      <c r="J5632" s="1" t="s">
        <v>615</v>
      </c>
      <c r="K5632" s="1" t="s">
        <v>958</v>
      </c>
      <c r="L5632" s="1" t="s">
        <v>655</v>
      </c>
      <c r="M5632" s="28" t="s">
        <v>656</v>
      </c>
      <c r="N5632" s="28" t="s">
        <v>1648</v>
      </c>
    </row>
    <row r="5633" spans="1:14">
      <c r="A5633" s="225" t="s">
        <v>933</v>
      </c>
      <c r="B5633" s="231" t="s">
        <v>934</v>
      </c>
      <c r="C5633" s="230">
        <v>45975.447222222225</v>
      </c>
      <c r="D5633" s="230">
        <v>45975.447222222225</v>
      </c>
      <c r="E5633" s="230">
        <v>45975.625</v>
      </c>
      <c r="F5633" s="300">
        <f t="shared" si="118"/>
        <v>0.17777777777519077</v>
      </c>
      <c r="G5633" s="1" t="s">
        <v>613</v>
      </c>
      <c r="I5633" s="1" t="s">
        <v>614</v>
      </c>
      <c r="J5633" s="1" t="s">
        <v>615</v>
      </c>
      <c r="K5633" s="1" t="s">
        <v>958</v>
      </c>
      <c r="L5633" s="1" t="s">
        <v>655</v>
      </c>
      <c r="M5633" s="28" t="s">
        <v>656</v>
      </c>
      <c r="N5633" s="28" t="s">
        <v>1648</v>
      </c>
    </row>
    <row r="5634" spans="1:14">
      <c r="A5634" s="1" t="s">
        <v>1102</v>
      </c>
      <c r="B5634" s="28" t="s">
        <v>1649</v>
      </c>
      <c r="C5634" s="230">
        <v>45975.447222222225</v>
      </c>
      <c r="D5634" s="230">
        <v>45975.447222222225</v>
      </c>
      <c r="E5634" s="230">
        <v>45975.625</v>
      </c>
      <c r="F5634" s="300">
        <f t="shared" si="118"/>
        <v>0.17777777777519077</v>
      </c>
      <c r="G5634" s="1" t="s">
        <v>613</v>
      </c>
      <c r="I5634" s="1" t="s">
        <v>614</v>
      </c>
      <c r="J5634" s="1" t="s">
        <v>615</v>
      </c>
      <c r="K5634" s="1" t="s">
        <v>958</v>
      </c>
      <c r="L5634" s="1" t="s">
        <v>655</v>
      </c>
      <c r="M5634" s="28" t="s">
        <v>656</v>
      </c>
      <c r="N5634" s="28" t="s">
        <v>1648</v>
      </c>
    </row>
    <row r="5635" spans="1:14">
      <c r="A5635" s="1" t="s">
        <v>1102</v>
      </c>
      <c r="B5635" s="28" t="s">
        <v>1650</v>
      </c>
      <c r="C5635" s="230">
        <v>45975.447222222225</v>
      </c>
      <c r="D5635" s="230">
        <v>45975.447222222225</v>
      </c>
      <c r="E5635" s="230">
        <v>45975.625</v>
      </c>
      <c r="F5635" s="300">
        <f t="shared" si="118"/>
        <v>0.17777777777519077</v>
      </c>
      <c r="G5635" s="1" t="s">
        <v>613</v>
      </c>
      <c r="I5635" s="1" t="s">
        <v>614</v>
      </c>
      <c r="J5635" s="1" t="s">
        <v>615</v>
      </c>
      <c r="K5635" s="1" t="s">
        <v>958</v>
      </c>
      <c r="L5635" s="1" t="s">
        <v>655</v>
      </c>
      <c r="M5635" s="28" t="s">
        <v>656</v>
      </c>
      <c r="N5635" s="28" t="s">
        <v>1648</v>
      </c>
    </row>
    <row r="5636" spans="1:14">
      <c r="A5636" s="225" t="s">
        <v>1102</v>
      </c>
      <c r="B5636" s="231" t="s">
        <v>1103</v>
      </c>
      <c r="C5636" s="230">
        <v>45975.447222222225</v>
      </c>
      <c r="D5636" s="230">
        <v>45975.447222222225</v>
      </c>
      <c r="E5636" s="230">
        <v>45975.625</v>
      </c>
      <c r="F5636" s="300">
        <f t="shared" si="118"/>
        <v>0.17777777777519077</v>
      </c>
      <c r="G5636" s="1" t="s">
        <v>613</v>
      </c>
      <c r="I5636" s="1" t="s">
        <v>614</v>
      </c>
      <c r="J5636" s="1" t="s">
        <v>615</v>
      </c>
      <c r="K5636" s="1" t="s">
        <v>958</v>
      </c>
      <c r="L5636" s="1" t="s">
        <v>655</v>
      </c>
      <c r="M5636" s="28" t="s">
        <v>656</v>
      </c>
      <c r="N5636" s="28" t="s">
        <v>1648</v>
      </c>
    </row>
    <row r="5637" spans="1:14">
      <c r="A5637" s="225" t="s">
        <v>1102</v>
      </c>
      <c r="B5637" s="231" t="s">
        <v>1298</v>
      </c>
      <c r="C5637" s="230">
        <v>45975.447222222225</v>
      </c>
      <c r="D5637" s="230">
        <v>45975.447222222225</v>
      </c>
      <c r="E5637" s="230">
        <v>45975.625</v>
      </c>
      <c r="F5637" s="300">
        <f t="shared" si="118"/>
        <v>0.17777777777519077</v>
      </c>
      <c r="G5637" s="1" t="s">
        <v>613</v>
      </c>
      <c r="I5637" s="1" t="s">
        <v>614</v>
      </c>
      <c r="J5637" s="1" t="s">
        <v>615</v>
      </c>
      <c r="K5637" s="1" t="s">
        <v>958</v>
      </c>
      <c r="L5637" s="1" t="s">
        <v>655</v>
      </c>
      <c r="M5637" s="28" t="s">
        <v>656</v>
      </c>
      <c r="N5637" s="28" t="s">
        <v>1648</v>
      </c>
    </row>
    <row r="5638" spans="1:14">
      <c r="A5638" s="1" t="s">
        <v>862</v>
      </c>
      <c r="B5638" s="1" t="s">
        <v>612</v>
      </c>
      <c r="C5638" s="230">
        <v>45976.194444444445</v>
      </c>
      <c r="D5638" s="230">
        <v>45976.194444444445</v>
      </c>
      <c r="E5638" s="230">
        <v>45976.260416666664</v>
      </c>
      <c r="F5638" s="300">
        <f t="shared" si="118"/>
        <v>6.5972222218988463E-2</v>
      </c>
      <c r="G5638" s="1" t="s">
        <v>613</v>
      </c>
      <c r="I5638" s="1" t="s">
        <v>614</v>
      </c>
      <c r="J5638" s="1" t="s">
        <v>615</v>
      </c>
      <c r="K5638" s="1" t="s">
        <v>1713</v>
      </c>
      <c r="L5638" s="1" t="s">
        <v>655</v>
      </c>
      <c r="M5638" s="28" t="s">
        <v>656</v>
      </c>
      <c r="N5638" s="28" t="s">
        <v>1598</v>
      </c>
    </row>
    <row r="5639" spans="1:14">
      <c r="A5639" s="1" t="s">
        <v>870</v>
      </c>
      <c r="B5639" s="1" t="s">
        <v>612</v>
      </c>
      <c r="C5639" s="230">
        <v>45976.194444444445</v>
      </c>
      <c r="D5639" s="230">
        <v>45976.194444444445</v>
      </c>
      <c r="E5639" s="230">
        <v>45976.260416666664</v>
      </c>
      <c r="F5639" s="300">
        <f t="shared" si="118"/>
        <v>6.5972222218988463E-2</v>
      </c>
      <c r="G5639" s="1" t="s">
        <v>613</v>
      </c>
      <c r="I5639" s="1" t="s">
        <v>614</v>
      </c>
      <c r="J5639" s="1" t="s">
        <v>615</v>
      </c>
      <c r="K5639" s="1" t="s">
        <v>1713</v>
      </c>
      <c r="L5639" s="1" t="s">
        <v>655</v>
      </c>
      <c r="M5639" s="28" t="s">
        <v>656</v>
      </c>
      <c r="N5639" s="28" t="s">
        <v>1598</v>
      </c>
    </row>
    <row r="5640" spans="1:14">
      <c r="A5640" s="1" t="s">
        <v>643</v>
      </c>
      <c r="B5640" s="1" t="s">
        <v>612</v>
      </c>
      <c r="C5640" s="230">
        <v>45976.194444444445</v>
      </c>
      <c r="D5640" s="230">
        <v>45976.194444444445</v>
      </c>
      <c r="E5640" s="230">
        <v>45976.260416666664</v>
      </c>
      <c r="F5640" s="300">
        <f t="shared" si="118"/>
        <v>6.5972222218988463E-2</v>
      </c>
      <c r="G5640" s="1" t="s">
        <v>613</v>
      </c>
      <c r="I5640" s="1" t="s">
        <v>614</v>
      </c>
      <c r="J5640" s="1" t="s">
        <v>615</v>
      </c>
      <c r="K5640" s="1" t="s">
        <v>1713</v>
      </c>
      <c r="L5640" s="1" t="s">
        <v>655</v>
      </c>
      <c r="M5640" s="28" t="s">
        <v>656</v>
      </c>
      <c r="N5640" s="28" t="s">
        <v>1598</v>
      </c>
    </row>
    <row r="5641" spans="1:14">
      <c r="A5641" s="1" t="s">
        <v>759</v>
      </c>
      <c r="B5641" s="1" t="s">
        <v>612</v>
      </c>
      <c r="C5641" s="230">
        <v>45976.194444444445</v>
      </c>
      <c r="D5641" s="230">
        <v>45976.194444444445</v>
      </c>
      <c r="E5641" s="230">
        <v>45976.260416666664</v>
      </c>
      <c r="F5641" s="300">
        <f t="shared" si="118"/>
        <v>6.5972222218988463E-2</v>
      </c>
      <c r="G5641" s="1" t="s">
        <v>613</v>
      </c>
      <c r="I5641" s="1" t="s">
        <v>614</v>
      </c>
      <c r="J5641" s="1" t="s">
        <v>615</v>
      </c>
      <c r="K5641" s="1" t="s">
        <v>1713</v>
      </c>
      <c r="L5641" s="1" t="s">
        <v>655</v>
      </c>
      <c r="M5641" s="28" t="s">
        <v>656</v>
      </c>
      <c r="N5641" s="28" t="s">
        <v>1598</v>
      </c>
    </row>
    <row r="5642" spans="1:14">
      <c r="A5642" s="1" t="s">
        <v>850</v>
      </c>
      <c r="B5642" s="1" t="s">
        <v>612</v>
      </c>
      <c r="C5642" s="230">
        <v>45976.194444444445</v>
      </c>
      <c r="D5642" s="230">
        <v>45976.194444444445</v>
      </c>
      <c r="E5642" s="230">
        <v>45976.260416666664</v>
      </c>
      <c r="F5642" s="300">
        <f t="shared" si="118"/>
        <v>6.5972222218988463E-2</v>
      </c>
      <c r="G5642" s="1" t="s">
        <v>613</v>
      </c>
      <c r="I5642" s="1" t="s">
        <v>614</v>
      </c>
      <c r="J5642" s="1" t="s">
        <v>615</v>
      </c>
      <c r="K5642" s="1" t="s">
        <v>1713</v>
      </c>
      <c r="L5642" s="1" t="s">
        <v>655</v>
      </c>
      <c r="M5642" s="28" t="s">
        <v>656</v>
      </c>
      <c r="N5642" s="28" t="s">
        <v>1598</v>
      </c>
    </row>
    <row r="5643" spans="1:14">
      <c r="A5643" s="1" t="s">
        <v>698</v>
      </c>
      <c r="B5643" s="1" t="s">
        <v>620</v>
      </c>
      <c r="C5643" s="230">
        <v>45976.270833333336</v>
      </c>
      <c r="D5643" s="230">
        <v>45976.270833333336</v>
      </c>
      <c r="E5643" s="230">
        <v>45976.380555555559</v>
      </c>
      <c r="F5643" s="224">
        <f>E5643-D5643</f>
        <v>0.10972222222335404</v>
      </c>
      <c r="G5643" s="1" t="s">
        <v>637</v>
      </c>
      <c r="H5643" s="225" t="s">
        <v>644</v>
      </c>
      <c r="I5643" s="1" t="s">
        <v>645</v>
      </c>
      <c r="J5643" s="1" t="s">
        <v>646</v>
      </c>
      <c r="K5643" s="227" t="s">
        <v>1721</v>
      </c>
      <c r="L5643" s="123" t="s">
        <v>648</v>
      </c>
      <c r="M5643" s="241" t="s">
        <v>618</v>
      </c>
      <c r="N5643" s="225" t="s">
        <v>1722</v>
      </c>
    </row>
    <row r="5644" spans="1:14">
      <c r="A5644" s="1" t="s">
        <v>698</v>
      </c>
      <c r="B5644" s="1" t="s">
        <v>666</v>
      </c>
      <c r="C5644" s="230">
        <v>45976.270833333336</v>
      </c>
      <c r="D5644" s="230">
        <v>45976.270833333336</v>
      </c>
      <c r="E5644" s="230">
        <v>45976.380555555559</v>
      </c>
      <c r="F5644" s="224">
        <f>E5644-D5644</f>
        <v>0.10972222222335404</v>
      </c>
      <c r="G5644" s="1" t="s">
        <v>637</v>
      </c>
      <c r="H5644" s="225" t="s">
        <v>644</v>
      </c>
      <c r="I5644" s="1" t="s">
        <v>645</v>
      </c>
      <c r="J5644" s="1" t="s">
        <v>646</v>
      </c>
      <c r="K5644" s="227" t="s">
        <v>1721</v>
      </c>
      <c r="L5644" s="123" t="s">
        <v>648</v>
      </c>
      <c r="M5644" s="241" t="s">
        <v>618</v>
      </c>
      <c r="N5644" s="225" t="s">
        <v>1722</v>
      </c>
    </row>
    <row r="5645" spans="1:14">
      <c r="A5645" s="1" t="s">
        <v>698</v>
      </c>
      <c r="B5645" s="1" t="s">
        <v>667</v>
      </c>
      <c r="C5645" s="230">
        <v>45976.270833333336</v>
      </c>
      <c r="D5645" s="230">
        <v>45976.270833333336</v>
      </c>
      <c r="E5645" s="230">
        <v>45976.380555555559</v>
      </c>
      <c r="F5645" s="224">
        <f>E5645-D5645</f>
        <v>0.10972222222335404</v>
      </c>
      <c r="G5645" s="1" t="s">
        <v>637</v>
      </c>
      <c r="H5645" s="225" t="s">
        <v>644</v>
      </c>
      <c r="I5645" s="1" t="s">
        <v>645</v>
      </c>
      <c r="J5645" s="1" t="s">
        <v>646</v>
      </c>
      <c r="K5645" s="227" t="s">
        <v>1721</v>
      </c>
      <c r="L5645" s="123" t="s">
        <v>648</v>
      </c>
      <c r="M5645" s="241" t="s">
        <v>618</v>
      </c>
      <c r="N5645" s="225" t="s">
        <v>1722</v>
      </c>
    </row>
    <row r="5646" spans="1:14">
      <c r="A5646" s="1" t="s">
        <v>698</v>
      </c>
      <c r="B5646" s="1" t="s">
        <v>621</v>
      </c>
      <c r="C5646" s="230">
        <v>45976.270833333336</v>
      </c>
      <c r="D5646" s="230">
        <v>45976.270833333336</v>
      </c>
      <c r="E5646" s="230">
        <v>45976.380555555559</v>
      </c>
      <c r="F5646" s="224">
        <f>E5646-D5646</f>
        <v>0.10972222222335404</v>
      </c>
      <c r="G5646" s="1" t="s">
        <v>637</v>
      </c>
      <c r="H5646" s="225" t="s">
        <v>644</v>
      </c>
      <c r="I5646" s="1" t="s">
        <v>645</v>
      </c>
      <c r="J5646" s="1" t="s">
        <v>646</v>
      </c>
      <c r="K5646" s="227" t="s">
        <v>1721</v>
      </c>
      <c r="L5646" s="123" t="s">
        <v>648</v>
      </c>
      <c r="M5646" s="241" t="s">
        <v>618</v>
      </c>
      <c r="N5646" s="225" t="s">
        <v>1722</v>
      </c>
    </row>
    <row r="5647" spans="1:14">
      <c r="A5647" s="1" t="s">
        <v>698</v>
      </c>
      <c r="B5647" s="1" t="s">
        <v>636</v>
      </c>
      <c r="C5647" s="230">
        <v>45976.270833333336</v>
      </c>
      <c r="D5647" s="230">
        <v>45976.270833333336</v>
      </c>
      <c r="E5647" s="230">
        <v>45976.380555555559</v>
      </c>
      <c r="F5647" s="224">
        <f>E5647-D5647</f>
        <v>0.10972222222335404</v>
      </c>
      <c r="G5647" s="1" t="s">
        <v>637</v>
      </c>
      <c r="H5647" s="225" t="s">
        <v>644</v>
      </c>
      <c r="I5647" s="1" t="s">
        <v>645</v>
      </c>
      <c r="J5647" s="1" t="s">
        <v>646</v>
      </c>
      <c r="K5647" s="227" t="s">
        <v>1721</v>
      </c>
      <c r="L5647" s="123" t="s">
        <v>648</v>
      </c>
      <c r="M5647" s="241" t="s">
        <v>618</v>
      </c>
      <c r="N5647" s="225" t="s">
        <v>1722</v>
      </c>
    </row>
    <row r="5648" spans="1:14">
      <c r="A5648" s="225" t="s">
        <v>650</v>
      </c>
      <c r="B5648" s="123" t="s">
        <v>651</v>
      </c>
      <c r="C5648" s="230">
        <v>45976.470833333333</v>
      </c>
      <c r="D5648" s="230">
        <v>45976.470833333333</v>
      </c>
      <c r="E5648" s="230">
        <v>45976.509027777778</v>
      </c>
      <c r="F5648" s="300">
        <f t="shared" ref="F5648:F5673" si="119">E5648-D5648</f>
        <v>3.8194444445252884E-2</v>
      </c>
      <c r="G5648" s="225" t="s">
        <v>637</v>
      </c>
      <c r="H5648" s="225" t="s">
        <v>644</v>
      </c>
      <c r="I5648" s="225" t="s">
        <v>770</v>
      </c>
      <c r="J5648" s="225" t="s">
        <v>771</v>
      </c>
      <c r="K5648" s="1" t="s">
        <v>1405</v>
      </c>
      <c r="L5648" s="1" t="s">
        <v>773</v>
      </c>
      <c r="M5648" s="241" t="s">
        <v>618</v>
      </c>
      <c r="N5648" s="241" t="s">
        <v>1723</v>
      </c>
    </row>
    <row r="5649" spans="1:14">
      <c r="A5649" s="225" t="s">
        <v>650</v>
      </c>
      <c r="B5649" s="123" t="s">
        <v>658</v>
      </c>
      <c r="C5649" s="230">
        <v>45976.470833333333</v>
      </c>
      <c r="D5649" s="230">
        <v>45976.470833333333</v>
      </c>
      <c r="E5649" s="230">
        <v>45976.509027777778</v>
      </c>
      <c r="F5649" s="300">
        <f t="shared" si="119"/>
        <v>3.8194444445252884E-2</v>
      </c>
      <c r="G5649" s="225" t="s">
        <v>637</v>
      </c>
      <c r="H5649" s="225" t="s">
        <v>644</v>
      </c>
      <c r="I5649" s="225" t="s">
        <v>770</v>
      </c>
      <c r="J5649" s="225" t="s">
        <v>771</v>
      </c>
      <c r="K5649" s="1" t="s">
        <v>1405</v>
      </c>
      <c r="L5649" s="1" t="s">
        <v>773</v>
      </c>
      <c r="M5649" s="241" t="s">
        <v>618</v>
      </c>
      <c r="N5649" s="241" t="s">
        <v>1723</v>
      </c>
    </row>
    <row r="5650" spans="1:14">
      <c r="A5650" s="225" t="s">
        <v>650</v>
      </c>
      <c r="B5650" s="123" t="s">
        <v>970</v>
      </c>
      <c r="C5650" s="230">
        <v>45976.470833333333</v>
      </c>
      <c r="D5650" s="230">
        <v>45976.470833333333</v>
      </c>
      <c r="E5650" s="230">
        <v>45976.509027777778</v>
      </c>
      <c r="F5650" s="300">
        <f t="shared" si="119"/>
        <v>3.8194444445252884E-2</v>
      </c>
      <c r="G5650" s="225" t="s">
        <v>637</v>
      </c>
      <c r="H5650" s="225" t="s">
        <v>644</v>
      </c>
      <c r="I5650" s="225" t="s">
        <v>770</v>
      </c>
      <c r="J5650" s="225" t="s">
        <v>771</v>
      </c>
      <c r="K5650" s="1" t="s">
        <v>1405</v>
      </c>
      <c r="L5650" s="1" t="s">
        <v>773</v>
      </c>
      <c r="M5650" s="241" t="s">
        <v>618</v>
      </c>
      <c r="N5650" s="241" t="s">
        <v>1723</v>
      </c>
    </row>
    <row r="5651" spans="1:14">
      <c r="A5651" s="225" t="s">
        <v>650</v>
      </c>
      <c r="B5651" s="123" t="s">
        <v>971</v>
      </c>
      <c r="C5651" s="230">
        <v>45976.470833333333</v>
      </c>
      <c r="D5651" s="230">
        <v>45976.470833333333</v>
      </c>
      <c r="E5651" s="230">
        <v>45976.509027777778</v>
      </c>
      <c r="F5651" s="300">
        <f t="shared" si="119"/>
        <v>3.8194444445252884E-2</v>
      </c>
      <c r="G5651" s="225" t="s">
        <v>637</v>
      </c>
      <c r="H5651" s="225" t="s">
        <v>644</v>
      </c>
      <c r="I5651" s="225" t="s">
        <v>770</v>
      </c>
      <c r="J5651" s="225" t="s">
        <v>771</v>
      </c>
      <c r="K5651" s="1" t="s">
        <v>1405</v>
      </c>
      <c r="L5651" s="1" t="s">
        <v>773</v>
      </c>
      <c r="M5651" s="241" t="s">
        <v>618</v>
      </c>
      <c r="N5651" s="241" t="s">
        <v>1723</v>
      </c>
    </row>
    <row r="5652" spans="1:14">
      <c r="A5652" s="225" t="s">
        <v>650</v>
      </c>
      <c r="B5652" s="123" t="s">
        <v>660</v>
      </c>
      <c r="C5652" s="230">
        <v>45976.470833333333</v>
      </c>
      <c r="D5652" s="230">
        <v>45976.470833333333</v>
      </c>
      <c r="E5652" s="230">
        <v>45976.509027777778</v>
      </c>
      <c r="F5652" s="300">
        <f t="shared" si="119"/>
        <v>3.8194444445252884E-2</v>
      </c>
      <c r="G5652" s="225" t="s">
        <v>637</v>
      </c>
      <c r="H5652" s="225" t="s">
        <v>644</v>
      </c>
      <c r="I5652" s="225" t="s">
        <v>770</v>
      </c>
      <c r="J5652" s="225" t="s">
        <v>771</v>
      </c>
      <c r="K5652" s="1" t="s">
        <v>1405</v>
      </c>
      <c r="L5652" s="1" t="s">
        <v>773</v>
      </c>
      <c r="M5652" s="241" t="s">
        <v>618</v>
      </c>
      <c r="N5652" s="241" t="s">
        <v>1723</v>
      </c>
    </row>
    <row r="5653" spans="1:14">
      <c r="A5653" s="225" t="s">
        <v>661</v>
      </c>
      <c r="B5653" s="123" t="s">
        <v>972</v>
      </c>
      <c r="C5653" s="230">
        <v>45976.470833333333</v>
      </c>
      <c r="D5653" s="230">
        <v>45976.470833333333</v>
      </c>
      <c r="E5653" s="230">
        <v>45976.509027777778</v>
      </c>
      <c r="F5653" s="300">
        <f t="shared" si="119"/>
        <v>3.8194444445252884E-2</v>
      </c>
      <c r="G5653" s="225" t="s">
        <v>637</v>
      </c>
      <c r="H5653" s="225" t="s">
        <v>644</v>
      </c>
      <c r="I5653" s="225" t="s">
        <v>770</v>
      </c>
      <c r="J5653" s="225" t="s">
        <v>771</v>
      </c>
      <c r="K5653" s="1" t="s">
        <v>1405</v>
      </c>
      <c r="L5653" s="1" t="s">
        <v>773</v>
      </c>
      <c r="M5653" s="241" t="s">
        <v>618</v>
      </c>
      <c r="N5653" s="241" t="s">
        <v>1723</v>
      </c>
    </row>
    <row r="5654" spans="1:14">
      <c r="A5654" s="225" t="s">
        <v>661</v>
      </c>
      <c r="B5654" s="123" t="s">
        <v>663</v>
      </c>
      <c r="C5654" s="230">
        <v>45976.470833333333</v>
      </c>
      <c r="D5654" s="230">
        <v>45976.470833333333</v>
      </c>
      <c r="E5654" s="230">
        <v>45976.509027777778</v>
      </c>
      <c r="F5654" s="300">
        <f t="shared" si="119"/>
        <v>3.8194444445252884E-2</v>
      </c>
      <c r="G5654" s="225" t="s">
        <v>637</v>
      </c>
      <c r="H5654" s="225" t="s">
        <v>644</v>
      </c>
      <c r="I5654" s="225" t="s">
        <v>770</v>
      </c>
      <c r="J5654" s="225" t="s">
        <v>771</v>
      </c>
      <c r="K5654" s="1" t="s">
        <v>1405</v>
      </c>
      <c r="L5654" s="1" t="s">
        <v>773</v>
      </c>
      <c r="M5654" s="241" t="s">
        <v>618</v>
      </c>
      <c r="N5654" s="241" t="s">
        <v>1723</v>
      </c>
    </row>
    <row r="5655" spans="1:14">
      <c r="A5655" s="225" t="s">
        <v>661</v>
      </c>
      <c r="B5655" s="123" t="s">
        <v>662</v>
      </c>
      <c r="C5655" s="230">
        <v>45976.470833333333</v>
      </c>
      <c r="D5655" s="230">
        <v>45976.470833333333</v>
      </c>
      <c r="E5655" s="230">
        <v>45976.509027777778</v>
      </c>
      <c r="F5655" s="300">
        <f t="shared" si="119"/>
        <v>3.8194444445252884E-2</v>
      </c>
      <c r="G5655" s="225" t="s">
        <v>637</v>
      </c>
      <c r="H5655" s="225" t="s">
        <v>644</v>
      </c>
      <c r="I5655" s="225" t="s">
        <v>770</v>
      </c>
      <c r="J5655" s="225" t="s">
        <v>771</v>
      </c>
      <c r="K5655" s="1" t="s">
        <v>1405</v>
      </c>
      <c r="L5655" s="1" t="s">
        <v>773</v>
      </c>
      <c r="M5655" s="241" t="s">
        <v>618</v>
      </c>
      <c r="N5655" s="241" t="s">
        <v>1723</v>
      </c>
    </row>
    <row r="5656" spans="1:14">
      <c r="A5656" s="1" t="s">
        <v>1048</v>
      </c>
      <c r="B5656" s="1" t="s">
        <v>612</v>
      </c>
      <c r="C5656" s="230">
        <v>45976.555555555555</v>
      </c>
      <c r="D5656" s="230">
        <v>45976.555555555555</v>
      </c>
      <c r="E5656" s="230">
        <v>45976.694444444445</v>
      </c>
      <c r="F5656" s="224">
        <f t="shared" si="119"/>
        <v>0.13888888889050577</v>
      </c>
      <c r="G5656" s="225" t="s">
        <v>637</v>
      </c>
      <c r="H5656" s="225" t="s">
        <v>644</v>
      </c>
      <c r="I5656" s="225" t="s">
        <v>770</v>
      </c>
      <c r="J5656" s="225" t="s">
        <v>771</v>
      </c>
      <c r="K5656" s="227" t="s">
        <v>1023</v>
      </c>
      <c r="L5656" s="123" t="s">
        <v>773</v>
      </c>
      <c r="M5656" s="241" t="s">
        <v>618</v>
      </c>
      <c r="N5656" s="225" t="s">
        <v>1724</v>
      </c>
    </row>
    <row r="5657" spans="1:14">
      <c r="A5657" s="1" t="s">
        <v>1048</v>
      </c>
      <c r="B5657" s="1" t="s">
        <v>1049</v>
      </c>
      <c r="C5657" s="230">
        <v>45976.555555555555</v>
      </c>
      <c r="D5657" s="230">
        <v>45976.555555555555</v>
      </c>
      <c r="E5657" s="230">
        <v>45976.694444444445</v>
      </c>
      <c r="F5657" s="224">
        <f t="shared" si="119"/>
        <v>0.13888888889050577</v>
      </c>
      <c r="G5657" s="225" t="s">
        <v>637</v>
      </c>
      <c r="H5657" s="225" t="s">
        <v>644</v>
      </c>
      <c r="I5657" s="225" t="s">
        <v>770</v>
      </c>
      <c r="J5657" s="225" t="s">
        <v>771</v>
      </c>
      <c r="K5657" s="227" t="s">
        <v>1023</v>
      </c>
      <c r="L5657" s="123" t="s">
        <v>773</v>
      </c>
      <c r="M5657" s="241" t="s">
        <v>618</v>
      </c>
      <c r="N5657" s="225" t="s">
        <v>1724</v>
      </c>
    </row>
    <row r="5658" spans="1:14">
      <c r="A5658" s="1" t="s">
        <v>1048</v>
      </c>
      <c r="B5658" s="1" t="s">
        <v>1050</v>
      </c>
      <c r="C5658" s="230">
        <v>45976.555555555555</v>
      </c>
      <c r="D5658" s="230">
        <v>45976.555555555555</v>
      </c>
      <c r="E5658" s="230">
        <v>45976.694444444445</v>
      </c>
      <c r="F5658" s="224">
        <f t="shared" si="119"/>
        <v>0.13888888889050577</v>
      </c>
      <c r="G5658" s="225" t="s">
        <v>637</v>
      </c>
      <c r="H5658" s="225" t="s">
        <v>644</v>
      </c>
      <c r="I5658" s="225" t="s">
        <v>770</v>
      </c>
      <c r="J5658" s="225" t="s">
        <v>771</v>
      </c>
      <c r="K5658" s="227" t="s">
        <v>1023</v>
      </c>
      <c r="L5658" s="123" t="s">
        <v>773</v>
      </c>
      <c r="M5658" s="241" t="s">
        <v>618</v>
      </c>
      <c r="N5658" s="225" t="s">
        <v>1724</v>
      </c>
    </row>
    <row r="5659" spans="1:14">
      <c r="A5659" s="1" t="s">
        <v>1048</v>
      </c>
      <c r="B5659" s="1" t="s">
        <v>1051</v>
      </c>
      <c r="C5659" s="230">
        <v>45976.555555555555</v>
      </c>
      <c r="D5659" s="230">
        <v>45976.555555555555</v>
      </c>
      <c r="E5659" s="230">
        <v>45976.694444444445</v>
      </c>
      <c r="F5659" s="224">
        <f t="shared" si="119"/>
        <v>0.13888888889050577</v>
      </c>
      <c r="G5659" s="225" t="s">
        <v>637</v>
      </c>
      <c r="H5659" s="225" t="s">
        <v>644</v>
      </c>
      <c r="I5659" s="225" t="s">
        <v>770</v>
      </c>
      <c r="J5659" s="225" t="s">
        <v>771</v>
      </c>
      <c r="K5659" s="227" t="s">
        <v>1023</v>
      </c>
      <c r="L5659" s="123" t="s">
        <v>773</v>
      </c>
      <c r="M5659" s="241" t="s">
        <v>618</v>
      </c>
      <c r="N5659" s="225" t="s">
        <v>1724</v>
      </c>
    </row>
    <row r="5660" spans="1:14">
      <c r="A5660" s="1" t="s">
        <v>1048</v>
      </c>
      <c r="B5660" s="1" t="s">
        <v>1052</v>
      </c>
      <c r="C5660" s="230">
        <v>45976.555555555555</v>
      </c>
      <c r="D5660" s="230">
        <v>45976.555555555555</v>
      </c>
      <c r="E5660" s="230">
        <v>45976.694444444445</v>
      </c>
      <c r="F5660" s="224">
        <f t="shared" si="119"/>
        <v>0.13888888889050577</v>
      </c>
      <c r="G5660" s="225" t="s">
        <v>637</v>
      </c>
      <c r="H5660" s="225" t="s">
        <v>644</v>
      </c>
      <c r="I5660" s="225" t="s">
        <v>770</v>
      </c>
      <c r="J5660" s="225" t="s">
        <v>771</v>
      </c>
      <c r="K5660" s="227" t="s">
        <v>1023</v>
      </c>
      <c r="L5660" s="123" t="s">
        <v>773</v>
      </c>
      <c r="M5660" s="241" t="s">
        <v>618</v>
      </c>
      <c r="N5660" s="225" t="s">
        <v>1724</v>
      </c>
    </row>
    <row r="5661" spans="1:14">
      <c r="A5661" s="1" t="s">
        <v>760</v>
      </c>
      <c r="B5661" s="1" t="s">
        <v>1053</v>
      </c>
      <c r="C5661" s="230">
        <v>45976.555555555555</v>
      </c>
      <c r="D5661" s="230">
        <v>45976.555555555555</v>
      </c>
      <c r="E5661" s="230">
        <v>45976.694444444445</v>
      </c>
      <c r="F5661" s="224">
        <f t="shared" si="119"/>
        <v>0.13888888889050577</v>
      </c>
      <c r="G5661" s="225" t="s">
        <v>637</v>
      </c>
      <c r="H5661" s="225" t="s">
        <v>644</v>
      </c>
      <c r="I5661" s="225" t="s">
        <v>770</v>
      </c>
      <c r="J5661" s="225" t="s">
        <v>771</v>
      </c>
      <c r="K5661" s="227" t="s">
        <v>1023</v>
      </c>
      <c r="L5661" s="123" t="s">
        <v>773</v>
      </c>
      <c r="M5661" s="241" t="s">
        <v>618</v>
      </c>
      <c r="N5661" s="225" t="s">
        <v>1724</v>
      </c>
    </row>
    <row r="5662" spans="1:14">
      <c r="A5662" s="1" t="s">
        <v>760</v>
      </c>
      <c r="B5662" s="1" t="s">
        <v>1054</v>
      </c>
      <c r="C5662" s="230">
        <v>45976.555555555555</v>
      </c>
      <c r="D5662" s="230">
        <v>45976.555555555555</v>
      </c>
      <c r="E5662" s="230">
        <v>45976.694444444445</v>
      </c>
      <c r="F5662" s="224">
        <f t="shared" si="119"/>
        <v>0.13888888889050577</v>
      </c>
      <c r="G5662" s="225" t="s">
        <v>637</v>
      </c>
      <c r="H5662" s="225" t="s">
        <v>644</v>
      </c>
      <c r="I5662" s="225" t="s">
        <v>770</v>
      </c>
      <c r="J5662" s="225" t="s">
        <v>771</v>
      </c>
      <c r="K5662" s="227" t="s">
        <v>1023</v>
      </c>
      <c r="L5662" s="123" t="s">
        <v>773</v>
      </c>
      <c r="M5662" s="241" t="s">
        <v>618</v>
      </c>
      <c r="N5662" s="225" t="s">
        <v>1724</v>
      </c>
    </row>
    <row r="5663" spans="1:14">
      <c r="A5663" s="1" t="s">
        <v>760</v>
      </c>
      <c r="B5663" s="1" t="s">
        <v>1055</v>
      </c>
      <c r="C5663" s="230">
        <v>45976.555555555555</v>
      </c>
      <c r="D5663" s="230">
        <v>45976.555555555555</v>
      </c>
      <c r="E5663" s="230">
        <v>45976.694444444445</v>
      </c>
      <c r="F5663" s="224">
        <f t="shared" si="119"/>
        <v>0.13888888889050577</v>
      </c>
      <c r="G5663" s="225" t="s">
        <v>637</v>
      </c>
      <c r="H5663" s="225" t="s">
        <v>644</v>
      </c>
      <c r="I5663" s="225" t="s">
        <v>770</v>
      </c>
      <c r="J5663" s="225" t="s">
        <v>771</v>
      </c>
      <c r="K5663" s="227" t="s">
        <v>1023</v>
      </c>
      <c r="L5663" s="123" t="s">
        <v>773</v>
      </c>
      <c r="M5663" s="241" t="s">
        <v>618</v>
      </c>
      <c r="N5663" s="225" t="s">
        <v>1724</v>
      </c>
    </row>
    <row r="5664" spans="1:14">
      <c r="A5664" s="1" t="s">
        <v>760</v>
      </c>
      <c r="B5664" s="1" t="s">
        <v>1056</v>
      </c>
      <c r="C5664" s="230">
        <v>45976.555555555555</v>
      </c>
      <c r="D5664" s="230">
        <v>45976.555555555555</v>
      </c>
      <c r="E5664" s="230">
        <v>45976.694444444445</v>
      </c>
      <c r="F5664" s="224">
        <f t="shared" si="119"/>
        <v>0.13888888889050577</v>
      </c>
      <c r="G5664" s="225" t="s">
        <v>637</v>
      </c>
      <c r="H5664" s="225" t="s">
        <v>644</v>
      </c>
      <c r="I5664" s="225" t="s">
        <v>770</v>
      </c>
      <c r="J5664" s="225" t="s">
        <v>771</v>
      </c>
      <c r="K5664" s="227" t="s">
        <v>1023</v>
      </c>
      <c r="L5664" s="123" t="s">
        <v>773</v>
      </c>
      <c r="M5664" s="241" t="s">
        <v>618</v>
      </c>
      <c r="N5664" s="225" t="s">
        <v>1724</v>
      </c>
    </row>
    <row r="5665" spans="1:14">
      <c r="A5665" s="1" t="s">
        <v>760</v>
      </c>
      <c r="B5665" s="1" t="s">
        <v>1057</v>
      </c>
      <c r="C5665" s="230">
        <v>45976.555555555555</v>
      </c>
      <c r="D5665" s="230">
        <v>45976.555555555555</v>
      </c>
      <c r="E5665" s="230">
        <v>45976.694444444445</v>
      </c>
      <c r="F5665" s="224">
        <f t="shared" si="119"/>
        <v>0.13888888889050577</v>
      </c>
      <c r="G5665" s="225" t="s">
        <v>637</v>
      </c>
      <c r="H5665" s="225" t="s">
        <v>644</v>
      </c>
      <c r="I5665" s="225" t="s">
        <v>770</v>
      </c>
      <c r="J5665" s="225" t="s">
        <v>771</v>
      </c>
      <c r="K5665" s="227" t="s">
        <v>1023</v>
      </c>
      <c r="L5665" s="123" t="s">
        <v>773</v>
      </c>
      <c r="M5665" s="241" t="s">
        <v>618</v>
      </c>
      <c r="N5665" s="225" t="s">
        <v>1724</v>
      </c>
    </row>
    <row r="5666" spans="1:14">
      <c r="A5666" s="1" t="s">
        <v>1058</v>
      </c>
      <c r="B5666" s="1" t="s">
        <v>1059</v>
      </c>
      <c r="C5666" s="230">
        <v>45976.555555555555</v>
      </c>
      <c r="D5666" s="230">
        <v>45976.555555555555</v>
      </c>
      <c r="E5666" s="230">
        <v>45976.694444444445</v>
      </c>
      <c r="F5666" s="224">
        <f t="shared" si="119"/>
        <v>0.13888888889050577</v>
      </c>
      <c r="G5666" s="225" t="s">
        <v>637</v>
      </c>
      <c r="H5666" s="225" t="s">
        <v>644</v>
      </c>
      <c r="I5666" s="225" t="s">
        <v>770</v>
      </c>
      <c r="J5666" s="225" t="s">
        <v>771</v>
      </c>
      <c r="K5666" s="227" t="s">
        <v>1023</v>
      </c>
      <c r="L5666" s="123" t="s">
        <v>773</v>
      </c>
      <c r="M5666" s="241" t="s">
        <v>618</v>
      </c>
      <c r="N5666" s="225" t="s">
        <v>1724</v>
      </c>
    </row>
    <row r="5667" spans="1:14">
      <c r="A5667" s="1" t="s">
        <v>1058</v>
      </c>
      <c r="B5667" s="1" t="s">
        <v>1052</v>
      </c>
      <c r="C5667" s="230">
        <v>45976.555555555555</v>
      </c>
      <c r="D5667" s="230">
        <v>45976.555555555555</v>
      </c>
      <c r="E5667" s="230">
        <v>45976.694444444445</v>
      </c>
      <c r="F5667" s="224">
        <f t="shared" si="119"/>
        <v>0.13888888889050577</v>
      </c>
      <c r="G5667" s="225" t="s">
        <v>637</v>
      </c>
      <c r="H5667" s="225" t="s">
        <v>644</v>
      </c>
      <c r="I5667" s="225" t="s">
        <v>770</v>
      </c>
      <c r="J5667" s="225" t="s">
        <v>771</v>
      </c>
      <c r="K5667" s="227" t="s">
        <v>1023</v>
      </c>
      <c r="L5667" s="123" t="s">
        <v>773</v>
      </c>
      <c r="M5667" s="241" t="s">
        <v>618</v>
      </c>
      <c r="N5667" s="225" t="s">
        <v>1724</v>
      </c>
    </row>
    <row r="5668" spans="1:14">
      <c r="A5668" s="1" t="s">
        <v>1058</v>
      </c>
      <c r="B5668" s="1" t="s">
        <v>1060</v>
      </c>
      <c r="C5668" s="230">
        <v>45976.555555555555</v>
      </c>
      <c r="D5668" s="230">
        <v>45976.555555555555</v>
      </c>
      <c r="E5668" s="230">
        <v>45976.694444444445</v>
      </c>
      <c r="F5668" s="224">
        <f t="shared" si="119"/>
        <v>0.13888888889050577</v>
      </c>
      <c r="G5668" s="225" t="s">
        <v>637</v>
      </c>
      <c r="H5668" s="225" t="s">
        <v>644</v>
      </c>
      <c r="I5668" s="225" t="s">
        <v>770</v>
      </c>
      <c r="J5668" s="225" t="s">
        <v>771</v>
      </c>
      <c r="K5668" s="227" t="s">
        <v>1023</v>
      </c>
      <c r="L5668" s="123" t="s">
        <v>773</v>
      </c>
      <c r="M5668" s="241" t="s">
        <v>618</v>
      </c>
      <c r="N5668" s="225" t="s">
        <v>1724</v>
      </c>
    </row>
    <row r="5669" spans="1:14">
      <c r="A5669" s="1" t="s">
        <v>862</v>
      </c>
      <c r="B5669" s="1" t="s">
        <v>612</v>
      </c>
      <c r="C5669" s="230">
        <v>45976.726388888892</v>
      </c>
      <c r="D5669" s="230">
        <v>45976.726388888892</v>
      </c>
      <c r="E5669" s="230">
        <v>45977.253472222219</v>
      </c>
      <c r="F5669" s="300">
        <f t="shared" si="119"/>
        <v>0.5270833333270275</v>
      </c>
      <c r="G5669" s="1" t="s">
        <v>613</v>
      </c>
      <c r="I5669" s="1" t="s">
        <v>614</v>
      </c>
      <c r="J5669" s="1" t="s">
        <v>615</v>
      </c>
      <c r="K5669" s="1" t="s">
        <v>1713</v>
      </c>
      <c r="L5669" s="1" t="s">
        <v>655</v>
      </c>
      <c r="M5669" s="28" t="s">
        <v>656</v>
      </c>
      <c r="N5669" s="28" t="s">
        <v>1598</v>
      </c>
    </row>
    <row r="5670" spans="1:14">
      <c r="A5670" s="1" t="s">
        <v>870</v>
      </c>
      <c r="B5670" s="1" t="s">
        <v>612</v>
      </c>
      <c r="C5670" s="230">
        <v>45976.726388888892</v>
      </c>
      <c r="D5670" s="230">
        <v>45976.726388888892</v>
      </c>
      <c r="E5670" s="230">
        <v>45977.253472222219</v>
      </c>
      <c r="F5670" s="300">
        <f t="shared" si="119"/>
        <v>0.5270833333270275</v>
      </c>
      <c r="G5670" s="1" t="s">
        <v>613</v>
      </c>
      <c r="I5670" s="1" t="s">
        <v>614</v>
      </c>
      <c r="J5670" s="1" t="s">
        <v>615</v>
      </c>
      <c r="K5670" s="1" t="s">
        <v>1713</v>
      </c>
      <c r="L5670" s="1" t="s">
        <v>655</v>
      </c>
      <c r="M5670" s="28" t="s">
        <v>656</v>
      </c>
      <c r="N5670" s="28" t="s">
        <v>1598</v>
      </c>
    </row>
    <row r="5671" spans="1:14">
      <c r="A5671" s="1" t="s">
        <v>643</v>
      </c>
      <c r="B5671" s="1" t="s">
        <v>612</v>
      </c>
      <c r="C5671" s="230">
        <v>45976.726388888892</v>
      </c>
      <c r="D5671" s="230">
        <v>45976.726388888892</v>
      </c>
      <c r="E5671" s="230">
        <v>45977.253472222219</v>
      </c>
      <c r="F5671" s="300">
        <f t="shared" si="119"/>
        <v>0.5270833333270275</v>
      </c>
      <c r="G5671" s="1" t="s">
        <v>613</v>
      </c>
      <c r="I5671" s="1" t="s">
        <v>614</v>
      </c>
      <c r="J5671" s="1" t="s">
        <v>615</v>
      </c>
      <c r="K5671" s="1" t="s">
        <v>1713</v>
      </c>
      <c r="L5671" s="1" t="s">
        <v>655</v>
      </c>
      <c r="M5671" s="28" t="s">
        <v>656</v>
      </c>
      <c r="N5671" s="28" t="s">
        <v>1598</v>
      </c>
    </row>
    <row r="5672" spans="1:14">
      <c r="A5672" s="1" t="s">
        <v>759</v>
      </c>
      <c r="B5672" s="1" t="s">
        <v>612</v>
      </c>
      <c r="C5672" s="230">
        <v>45976.726388888892</v>
      </c>
      <c r="D5672" s="230">
        <v>45976.726388888892</v>
      </c>
      <c r="E5672" s="230">
        <v>45977.253472222219</v>
      </c>
      <c r="F5672" s="300">
        <f t="shared" si="119"/>
        <v>0.5270833333270275</v>
      </c>
      <c r="G5672" s="1" t="s">
        <v>613</v>
      </c>
      <c r="I5672" s="1" t="s">
        <v>614</v>
      </c>
      <c r="J5672" s="1" t="s">
        <v>615</v>
      </c>
      <c r="K5672" s="1" t="s">
        <v>1713</v>
      </c>
      <c r="L5672" s="1" t="s">
        <v>655</v>
      </c>
      <c r="M5672" s="28" t="s">
        <v>656</v>
      </c>
      <c r="N5672" s="28" t="s">
        <v>1598</v>
      </c>
    </row>
    <row r="5673" spans="1:14">
      <c r="A5673" s="1" t="s">
        <v>850</v>
      </c>
      <c r="B5673" s="1" t="s">
        <v>612</v>
      </c>
      <c r="C5673" s="230">
        <v>45976.726388888892</v>
      </c>
      <c r="D5673" s="230">
        <v>45976.726388888892</v>
      </c>
      <c r="E5673" s="230">
        <v>45977.253472222219</v>
      </c>
      <c r="F5673" s="300">
        <f t="shared" si="119"/>
        <v>0.5270833333270275</v>
      </c>
      <c r="G5673" s="1" t="s">
        <v>613</v>
      </c>
      <c r="I5673" s="1" t="s">
        <v>614</v>
      </c>
      <c r="J5673" s="1" t="s">
        <v>615</v>
      </c>
      <c r="K5673" s="1" t="s">
        <v>1713</v>
      </c>
      <c r="L5673" s="1" t="s">
        <v>655</v>
      </c>
      <c r="M5673" s="28" t="s">
        <v>656</v>
      </c>
      <c r="N5673" s="28" t="s">
        <v>1598</v>
      </c>
    </row>
    <row r="5674" spans="1:14">
      <c r="A5674" s="1" t="s">
        <v>1048</v>
      </c>
      <c r="B5674" s="1" t="s">
        <v>612</v>
      </c>
      <c r="C5674" s="230">
        <v>45976.731944444444</v>
      </c>
      <c r="D5674" s="230">
        <v>45976.731944444444</v>
      </c>
      <c r="E5674" s="230">
        <v>45977.486111111109</v>
      </c>
      <c r="F5674" s="224">
        <f t="shared" ref="F5674:F5737" si="120">E5674-D5674</f>
        <v>0.75416666666569654</v>
      </c>
      <c r="G5674" s="225" t="s">
        <v>637</v>
      </c>
      <c r="H5674" s="225" t="s">
        <v>644</v>
      </c>
      <c r="I5674" s="225" t="s">
        <v>645</v>
      </c>
      <c r="J5674" s="225" t="s">
        <v>646</v>
      </c>
      <c r="K5674" s="227" t="s">
        <v>1725</v>
      </c>
      <c r="L5674" s="123" t="s">
        <v>648</v>
      </c>
      <c r="M5674" s="241" t="s">
        <v>618</v>
      </c>
      <c r="N5674" s="225" t="s">
        <v>1726</v>
      </c>
    </row>
    <row r="5675" spans="1:14">
      <c r="A5675" s="1" t="s">
        <v>1048</v>
      </c>
      <c r="B5675" s="1" t="s">
        <v>1049</v>
      </c>
      <c r="C5675" s="230">
        <v>45976.731944444444</v>
      </c>
      <c r="D5675" s="230">
        <v>45976.731944444444</v>
      </c>
      <c r="E5675" s="230">
        <v>45977.486111111109</v>
      </c>
      <c r="F5675" s="224">
        <f t="shared" si="120"/>
        <v>0.75416666666569654</v>
      </c>
      <c r="G5675" s="225" t="s">
        <v>637</v>
      </c>
      <c r="H5675" s="225" t="s">
        <v>644</v>
      </c>
      <c r="I5675" s="225" t="s">
        <v>645</v>
      </c>
      <c r="J5675" s="225" t="s">
        <v>646</v>
      </c>
      <c r="K5675" s="227" t="s">
        <v>1725</v>
      </c>
      <c r="L5675" s="123" t="s">
        <v>648</v>
      </c>
      <c r="M5675" s="241" t="s">
        <v>618</v>
      </c>
      <c r="N5675" s="225" t="s">
        <v>1726</v>
      </c>
    </row>
    <row r="5676" spans="1:14">
      <c r="A5676" s="1" t="s">
        <v>1048</v>
      </c>
      <c r="B5676" s="1" t="s">
        <v>1050</v>
      </c>
      <c r="C5676" s="230">
        <v>45976.731944444444</v>
      </c>
      <c r="D5676" s="230">
        <v>45976.731944444444</v>
      </c>
      <c r="E5676" s="230">
        <v>45977.486111111109</v>
      </c>
      <c r="F5676" s="224">
        <f t="shared" si="120"/>
        <v>0.75416666666569654</v>
      </c>
      <c r="G5676" s="225" t="s">
        <v>637</v>
      </c>
      <c r="H5676" s="225" t="s">
        <v>644</v>
      </c>
      <c r="I5676" s="225" t="s">
        <v>645</v>
      </c>
      <c r="J5676" s="225" t="s">
        <v>646</v>
      </c>
      <c r="K5676" s="227" t="s">
        <v>1725</v>
      </c>
      <c r="L5676" s="123" t="s">
        <v>648</v>
      </c>
      <c r="M5676" s="241" t="s">
        <v>618</v>
      </c>
      <c r="N5676" s="225" t="s">
        <v>1726</v>
      </c>
    </row>
    <row r="5677" spans="1:14">
      <c r="A5677" s="1" t="s">
        <v>1048</v>
      </c>
      <c r="B5677" s="1" t="s">
        <v>1051</v>
      </c>
      <c r="C5677" s="230">
        <v>45976.731944444444</v>
      </c>
      <c r="D5677" s="230">
        <v>45976.731944444444</v>
      </c>
      <c r="E5677" s="230">
        <v>45977.486111111109</v>
      </c>
      <c r="F5677" s="224">
        <f t="shared" si="120"/>
        <v>0.75416666666569654</v>
      </c>
      <c r="G5677" s="225" t="s">
        <v>637</v>
      </c>
      <c r="H5677" s="225" t="s">
        <v>644</v>
      </c>
      <c r="I5677" s="225" t="s">
        <v>645</v>
      </c>
      <c r="J5677" s="225" t="s">
        <v>646</v>
      </c>
      <c r="K5677" s="227" t="s">
        <v>1725</v>
      </c>
      <c r="L5677" s="123" t="s">
        <v>648</v>
      </c>
      <c r="M5677" s="241" t="s">
        <v>618</v>
      </c>
      <c r="N5677" s="225" t="s">
        <v>1726</v>
      </c>
    </row>
    <row r="5678" spans="1:14">
      <c r="A5678" s="1" t="s">
        <v>1048</v>
      </c>
      <c r="B5678" s="1" t="s">
        <v>1052</v>
      </c>
      <c r="C5678" s="230">
        <v>45976.731944444444</v>
      </c>
      <c r="D5678" s="230">
        <v>45976.731944444444</v>
      </c>
      <c r="E5678" s="230">
        <v>45977.486111111109</v>
      </c>
      <c r="F5678" s="224">
        <f t="shared" si="120"/>
        <v>0.75416666666569654</v>
      </c>
      <c r="G5678" s="225" t="s">
        <v>637</v>
      </c>
      <c r="H5678" s="225" t="s">
        <v>644</v>
      </c>
      <c r="I5678" s="225" t="s">
        <v>645</v>
      </c>
      <c r="J5678" s="225" t="s">
        <v>646</v>
      </c>
      <c r="K5678" s="227" t="s">
        <v>1725</v>
      </c>
      <c r="L5678" s="123" t="s">
        <v>648</v>
      </c>
      <c r="M5678" s="241" t="s">
        <v>618</v>
      </c>
      <c r="N5678" s="225" t="s">
        <v>1726</v>
      </c>
    </row>
    <row r="5679" spans="1:14">
      <c r="A5679" s="1" t="s">
        <v>760</v>
      </c>
      <c r="B5679" s="1" t="s">
        <v>1053</v>
      </c>
      <c r="C5679" s="230">
        <v>45976.731944444444</v>
      </c>
      <c r="D5679" s="230">
        <v>45976.731944444444</v>
      </c>
      <c r="E5679" s="230">
        <v>45977.486111111109</v>
      </c>
      <c r="F5679" s="224">
        <f t="shared" si="120"/>
        <v>0.75416666666569654</v>
      </c>
      <c r="G5679" s="225" t="s">
        <v>637</v>
      </c>
      <c r="H5679" s="225" t="s">
        <v>644</v>
      </c>
      <c r="I5679" s="225" t="s">
        <v>645</v>
      </c>
      <c r="J5679" s="225" t="s">
        <v>646</v>
      </c>
      <c r="K5679" s="227" t="s">
        <v>1725</v>
      </c>
      <c r="L5679" s="123" t="s">
        <v>648</v>
      </c>
      <c r="M5679" s="241" t="s">
        <v>618</v>
      </c>
      <c r="N5679" s="225" t="s">
        <v>1726</v>
      </c>
    </row>
    <row r="5680" spans="1:14">
      <c r="A5680" s="1" t="s">
        <v>760</v>
      </c>
      <c r="B5680" s="1" t="s">
        <v>1054</v>
      </c>
      <c r="C5680" s="230">
        <v>45976.731944444444</v>
      </c>
      <c r="D5680" s="230">
        <v>45976.731944444444</v>
      </c>
      <c r="E5680" s="230">
        <v>45977.486111111109</v>
      </c>
      <c r="F5680" s="224">
        <f t="shared" si="120"/>
        <v>0.75416666666569654</v>
      </c>
      <c r="G5680" s="225" t="s">
        <v>637</v>
      </c>
      <c r="H5680" s="225" t="s">
        <v>644</v>
      </c>
      <c r="I5680" s="225" t="s">
        <v>645</v>
      </c>
      <c r="J5680" s="225" t="s">
        <v>646</v>
      </c>
      <c r="K5680" s="227" t="s">
        <v>1725</v>
      </c>
      <c r="L5680" s="123" t="s">
        <v>648</v>
      </c>
      <c r="M5680" s="241" t="s">
        <v>618</v>
      </c>
      <c r="N5680" s="225" t="s">
        <v>1726</v>
      </c>
    </row>
    <row r="5681" spans="1:14">
      <c r="A5681" s="1" t="s">
        <v>760</v>
      </c>
      <c r="B5681" s="1" t="s">
        <v>1055</v>
      </c>
      <c r="C5681" s="230">
        <v>45976.731944444444</v>
      </c>
      <c r="D5681" s="230">
        <v>45976.731944444444</v>
      </c>
      <c r="E5681" s="230">
        <v>45977.486111111109</v>
      </c>
      <c r="F5681" s="224">
        <f t="shared" si="120"/>
        <v>0.75416666666569654</v>
      </c>
      <c r="G5681" s="225" t="s">
        <v>637</v>
      </c>
      <c r="H5681" s="225" t="s">
        <v>644</v>
      </c>
      <c r="I5681" s="225" t="s">
        <v>645</v>
      </c>
      <c r="J5681" s="225" t="s">
        <v>646</v>
      </c>
      <c r="K5681" s="227" t="s">
        <v>1725</v>
      </c>
      <c r="L5681" s="123" t="s">
        <v>648</v>
      </c>
      <c r="M5681" s="241" t="s">
        <v>618</v>
      </c>
      <c r="N5681" s="225" t="s">
        <v>1726</v>
      </c>
    </row>
    <row r="5682" spans="1:14">
      <c r="A5682" s="1" t="s">
        <v>760</v>
      </c>
      <c r="B5682" s="1" t="s">
        <v>1056</v>
      </c>
      <c r="C5682" s="230">
        <v>45976.731944444444</v>
      </c>
      <c r="D5682" s="230">
        <v>45976.731944444444</v>
      </c>
      <c r="E5682" s="230">
        <v>45977.486111111109</v>
      </c>
      <c r="F5682" s="224">
        <f t="shared" si="120"/>
        <v>0.75416666666569654</v>
      </c>
      <c r="G5682" s="225" t="s">
        <v>637</v>
      </c>
      <c r="H5682" s="225" t="s">
        <v>644</v>
      </c>
      <c r="I5682" s="225" t="s">
        <v>645</v>
      </c>
      <c r="J5682" s="225" t="s">
        <v>646</v>
      </c>
      <c r="K5682" s="227" t="s">
        <v>1725</v>
      </c>
      <c r="L5682" s="123" t="s">
        <v>648</v>
      </c>
      <c r="M5682" s="241" t="s">
        <v>618</v>
      </c>
      <c r="N5682" s="225" t="s">
        <v>1726</v>
      </c>
    </row>
    <row r="5683" spans="1:14">
      <c r="A5683" s="1" t="s">
        <v>760</v>
      </c>
      <c r="B5683" s="1" t="s">
        <v>1057</v>
      </c>
      <c r="C5683" s="230">
        <v>45976.731944444444</v>
      </c>
      <c r="D5683" s="230">
        <v>45976.731944444444</v>
      </c>
      <c r="E5683" s="230">
        <v>45977.486111111109</v>
      </c>
      <c r="F5683" s="224">
        <f t="shared" si="120"/>
        <v>0.75416666666569654</v>
      </c>
      <c r="G5683" s="225" t="s">
        <v>637</v>
      </c>
      <c r="H5683" s="225" t="s">
        <v>644</v>
      </c>
      <c r="I5683" s="225" t="s">
        <v>645</v>
      </c>
      <c r="J5683" s="225" t="s">
        <v>646</v>
      </c>
      <c r="K5683" s="227" t="s">
        <v>1725</v>
      </c>
      <c r="L5683" s="123" t="s">
        <v>648</v>
      </c>
      <c r="M5683" s="241" t="s">
        <v>618</v>
      </c>
      <c r="N5683" s="225" t="s">
        <v>1726</v>
      </c>
    </row>
    <row r="5684" spans="1:14">
      <c r="A5684" s="1" t="s">
        <v>1058</v>
      </c>
      <c r="B5684" s="1" t="s">
        <v>1059</v>
      </c>
      <c r="C5684" s="230">
        <v>45976.731944444444</v>
      </c>
      <c r="D5684" s="230">
        <v>45976.731944444444</v>
      </c>
      <c r="E5684" s="230">
        <v>45977.486111111109</v>
      </c>
      <c r="F5684" s="224">
        <f t="shared" si="120"/>
        <v>0.75416666666569654</v>
      </c>
      <c r="G5684" s="225" t="s">
        <v>637</v>
      </c>
      <c r="H5684" s="225" t="s">
        <v>644</v>
      </c>
      <c r="I5684" s="225" t="s">
        <v>645</v>
      </c>
      <c r="J5684" s="225" t="s">
        <v>646</v>
      </c>
      <c r="K5684" s="227" t="s">
        <v>1725</v>
      </c>
      <c r="L5684" s="123" t="s">
        <v>648</v>
      </c>
      <c r="M5684" s="241" t="s">
        <v>618</v>
      </c>
      <c r="N5684" s="225" t="s">
        <v>1726</v>
      </c>
    </row>
    <row r="5685" spans="1:14">
      <c r="A5685" s="1" t="s">
        <v>1058</v>
      </c>
      <c r="B5685" s="1" t="s">
        <v>1052</v>
      </c>
      <c r="C5685" s="230">
        <v>45976.731944444444</v>
      </c>
      <c r="D5685" s="230">
        <v>45976.731944444444</v>
      </c>
      <c r="E5685" s="230">
        <v>45977.486111111109</v>
      </c>
      <c r="F5685" s="224">
        <f t="shared" si="120"/>
        <v>0.75416666666569654</v>
      </c>
      <c r="G5685" s="225" t="s">
        <v>637</v>
      </c>
      <c r="H5685" s="225" t="s">
        <v>644</v>
      </c>
      <c r="I5685" s="225" t="s">
        <v>645</v>
      </c>
      <c r="J5685" s="225" t="s">
        <v>646</v>
      </c>
      <c r="K5685" s="227" t="s">
        <v>1725</v>
      </c>
      <c r="L5685" s="123" t="s">
        <v>648</v>
      </c>
      <c r="M5685" s="241" t="s">
        <v>618</v>
      </c>
      <c r="N5685" s="225" t="s">
        <v>1726</v>
      </c>
    </row>
    <row r="5686" spans="1:14">
      <c r="A5686" s="1" t="s">
        <v>1058</v>
      </c>
      <c r="B5686" s="1" t="s">
        <v>1060</v>
      </c>
      <c r="C5686" s="230">
        <v>45976.731944444444</v>
      </c>
      <c r="D5686" s="230">
        <v>45976.731944444444</v>
      </c>
      <c r="E5686" s="230">
        <v>45977.486111111109</v>
      </c>
      <c r="F5686" s="224">
        <f t="shared" si="120"/>
        <v>0.75416666666569654</v>
      </c>
      <c r="G5686" s="225" t="s">
        <v>637</v>
      </c>
      <c r="H5686" s="225" t="s">
        <v>644</v>
      </c>
      <c r="I5686" s="225" t="s">
        <v>645</v>
      </c>
      <c r="J5686" s="225" t="s">
        <v>646</v>
      </c>
      <c r="K5686" s="227" t="s">
        <v>1725</v>
      </c>
      <c r="L5686" s="123" t="s">
        <v>648</v>
      </c>
      <c r="M5686" s="241" t="s">
        <v>618</v>
      </c>
      <c r="N5686" s="225" t="s">
        <v>1726</v>
      </c>
    </row>
    <row r="5687" spans="1:14">
      <c r="A5687" s="1" t="s">
        <v>997</v>
      </c>
      <c r="B5687" s="1" t="s">
        <v>998</v>
      </c>
      <c r="C5687" s="230">
        <v>45977.545138888891</v>
      </c>
      <c r="D5687" s="230">
        <v>45977.545138888891</v>
      </c>
      <c r="E5687" s="230">
        <v>45977.751388888886</v>
      </c>
      <c r="F5687" s="300">
        <f t="shared" si="120"/>
        <v>0.20624999999563443</v>
      </c>
      <c r="G5687" s="1" t="s">
        <v>613</v>
      </c>
      <c r="I5687" s="1" t="s">
        <v>614</v>
      </c>
      <c r="J5687" s="1" t="s">
        <v>615</v>
      </c>
      <c r="K5687" s="1" t="s">
        <v>1597</v>
      </c>
      <c r="L5687" s="1" t="s">
        <v>655</v>
      </c>
      <c r="M5687" s="28" t="s">
        <v>656</v>
      </c>
      <c r="N5687" s="28" t="s">
        <v>1598</v>
      </c>
    </row>
    <row r="5688" spans="1:14">
      <c r="A5688" s="1" t="s">
        <v>997</v>
      </c>
      <c r="B5688" s="1" t="s">
        <v>999</v>
      </c>
      <c r="C5688" s="230">
        <v>45977.545138888891</v>
      </c>
      <c r="D5688" s="230">
        <v>45977.545138888891</v>
      </c>
      <c r="E5688" s="230">
        <v>45977.751388888886</v>
      </c>
      <c r="F5688" s="300">
        <f t="shared" si="120"/>
        <v>0.20624999999563443</v>
      </c>
      <c r="G5688" s="1" t="s">
        <v>613</v>
      </c>
      <c r="I5688" s="1" t="s">
        <v>614</v>
      </c>
      <c r="J5688" s="1" t="s">
        <v>615</v>
      </c>
      <c r="K5688" s="1" t="s">
        <v>1597</v>
      </c>
      <c r="L5688" s="1" t="s">
        <v>655</v>
      </c>
      <c r="M5688" s="28" t="s">
        <v>656</v>
      </c>
      <c r="N5688" s="28" t="s">
        <v>1598</v>
      </c>
    </row>
    <row r="5689" spans="1:14">
      <c r="A5689" s="1" t="s">
        <v>997</v>
      </c>
      <c r="B5689" s="1" t="s">
        <v>1000</v>
      </c>
      <c r="C5689" s="230">
        <v>45977.545138888891</v>
      </c>
      <c r="D5689" s="230">
        <v>45977.545138888891</v>
      </c>
      <c r="E5689" s="230">
        <v>45977.751388888886</v>
      </c>
      <c r="F5689" s="300">
        <f t="shared" si="120"/>
        <v>0.20624999999563443</v>
      </c>
      <c r="G5689" s="1" t="s">
        <v>613</v>
      </c>
      <c r="I5689" s="1" t="s">
        <v>614</v>
      </c>
      <c r="J5689" s="1" t="s">
        <v>615</v>
      </c>
      <c r="K5689" s="1" t="s">
        <v>1597</v>
      </c>
      <c r="L5689" s="1" t="s">
        <v>655</v>
      </c>
      <c r="M5689" s="28" t="s">
        <v>656</v>
      </c>
      <c r="N5689" s="28" t="s">
        <v>1598</v>
      </c>
    </row>
    <row r="5690" spans="1:14">
      <c r="A5690" s="1" t="s">
        <v>997</v>
      </c>
      <c r="B5690" s="1" t="s">
        <v>1001</v>
      </c>
      <c r="C5690" s="230">
        <v>45977.545138888891</v>
      </c>
      <c r="D5690" s="230">
        <v>45977.545138888891</v>
      </c>
      <c r="E5690" s="230">
        <v>45977.751388888886</v>
      </c>
      <c r="F5690" s="300">
        <f t="shared" si="120"/>
        <v>0.20624999999563443</v>
      </c>
      <c r="G5690" s="1" t="s">
        <v>613</v>
      </c>
      <c r="I5690" s="1" t="s">
        <v>614</v>
      </c>
      <c r="J5690" s="1" t="s">
        <v>615</v>
      </c>
      <c r="K5690" s="1" t="s">
        <v>1597</v>
      </c>
      <c r="L5690" s="1" t="s">
        <v>655</v>
      </c>
      <c r="M5690" s="28" t="s">
        <v>656</v>
      </c>
      <c r="N5690" s="28" t="s">
        <v>1598</v>
      </c>
    </row>
    <row r="5691" spans="1:14">
      <c r="A5691" s="225" t="s">
        <v>978</v>
      </c>
      <c r="B5691" s="123" t="s">
        <v>979</v>
      </c>
      <c r="C5691" s="230">
        <v>45977.545138888891</v>
      </c>
      <c r="D5691" s="230">
        <v>45977.545138888891</v>
      </c>
      <c r="E5691" s="230">
        <v>45977.751388888886</v>
      </c>
      <c r="F5691" s="300">
        <f t="shared" si="120"/>
        <v>0.20624999999563443</v>
      </c>
      <c r="G5691" s="1" t="s">
        <v>613</v>
      </c>
      <c r="I5691" s="1" t="s">
        <v>614</v>
      </c>
      <c r="J5691" s="1" t="s">
        <v>615</v>
      </c>
      <c r="K5691" s="1" t="s">
        <v>1597</v>
      </c>
      <c r="L5691" s="1" t="s">
        <v>655</v>
      </c>
      <c r="M5691" s="28" t="s">
        <v>656</v>
      </c>
      <c r="N5691" s="28" t="s">
        <v>1598</v>
      </c>
    </row>
    <row r="5692" spans="1:14">
      <c r="A5692" s="225" t="s">
        <v>978</v>
      </c>
      <c r="B5692" s="123" t="s">
        <v>981</v>
      </c>
      <c r="C5692" s="230">
        <v>45977.545138888891</v>
      </c>
      <c r="D5692" s="230">
        <v>45977.545138888891</v>
      </c>
      <c r="E5692" s="230">
        <v>45977.751388888886</v>
      </c>
      <c r="F5692" s="300">
        <f t="shared" si="120"/>
        <v>0.20624999999563443</v>
      </c>
      <c r="G5692" s="1" t="s">
        <v>613</v>
      </c>
      <c r="I5692" s="1" t="s">
        <v>614</v>
      </c>
      <c r="J5692" s="1" t="s">
        <v>615</v>
      </c>
      <c r="K5692" s="1" t="s">
        <v>1597</v>
      </c>
      <c r="L5692" s="1" t="s">
        <v>655</v>
      </c>
      <c r="M5692" s="28" t="s">
        <v>656</v>
      </c>
      <c r="N5692" s="28" t="s">
        <v>1598</v>
      </c>
    </row>
    <row r="5693" spans="1:14">
      <c r="A5693" s="225" t="s">
        <v>978</v>
      </c>
      <c r="B5693" s="123" t="s">
        <v>982</v>
      </c>
      <c r="C5693" s="230">
        <v>45977.545138888891</v>
      </c>
      <c r="D5693" s="230">
        <v>45977.545138888891</v>
      </c>
      <c r="E5693" s="230">
        <v>45977.751388888886</v>
      </c>
      <c r="F5693" s="300">
        <f t="shared" si="120"/>
        <v>0.20624999999563443</v>
      </c>
      <c r="G5693" s="1" t="s">
        <v>613</v>
      </c>
      <c r="I5693" s="1" t="s">
        <v>614</v>
      </c>
      <c r="J5693" s="1" t="s">
        <v>615</v>
      </c>
      <c r="K5693" s="1" t="s">
        <v>1597</v>
      </c>
      <c r="L5693" s="1" t="s">
        <v>655</v>
      </c>
      <c r="M5693" s="28" t="s">
        <v>656</v>
      </c>
      <c r="N5693" s="28" t="s">
        <v>1598</v>
      </c>
    </row>
    <row r="5694" spans="1:14">
      <c r="A5694" s="225" t="s">
        <v>978</v>
      </c>
      <c r="B5694" s="123" t="s">
        <v>983</v>
      </c>
      <c r="C5694" s="230">
        <v>45977.545138888891</v>
      </c>
      <c r="D5694" s="230">
        <v>45977.545138888891</v>
      </c>
      <c r="E5694" s="230">
        <v>45977.751388888886</v>
      </c>
      <c r="F5694" s="300">
        <f t="shared" si="120"/>
        <v>0.20624999999563443</v>
      </c>
      <c r="G5694" s="1" t="s">
        <v>613</v>
      </c>
      <c r="I5694" s="1" t="s">
        <v>614</v>
      </c>
      <c r="J5694" s="1" t="s">
        <v>615</v>
      </c>
      <c r="K5694" s="1" t="s">
        <v>1597</v>
      </c>
      <c r="L5694" s="1" t="s">
        <v>655</v>
      </c>
      <c r="M5694" s="28" t="s">
        <v>656</v>
      </c>
      <c r="N5694" s="28" t="s">
        <v>1598</v>
      </c>
    </row>
    <row r="5695" spans="1:14">
      <c r="A5695" s="225" t="s">
        <v>978</v>
      </c>
      <c r="B5695" s="123" t="s">
        <v>984</v>
      </c>
      <c r="C5695" s="230">
        <v>45977.545138888891</v>
      </c>
      <c r="D5695" s="230">
        <v>45977.545138888891</v>
      </c>
      <c r="E5695" s="230">
        <v>45977.751388888886</v>
      </c>
      <c r="F5695" s="300">
        <f t="shared" si="120"/>
        <v>0.20624999999563443</v>
      </c>
      <c r="G5695" s="1" t="s">
        <v>613</v>
      </c>
      <c r="I5695" s="1" t="s">
        <v>614</v>
      </c>
      <c r="J5695" s="1" t="s">
        <v>615</v>
      </c>
      <c r="K5695" s="1" t="s">
        <v>1597</v>
      </c>
      <c r="L5695" s="1" t="s">
        <v>655</v>
      </c>
      <c r="M5695" s="28" t="s">
        <v>656</v>
      </c>
      <c r="N5695" s="28" t="s">
        <v>1598</v>
      </c>
    </row>
    <row r="5696" spans="1:14">
      <c r="A5696" s="225" t="s">
        <v>978</v>
      </c>
      <c r="B5696" s="123" t="s">
        <v>985</v>
      </c>
      <c r="C5696" s="230">
        <v>45977.545138888891</v>
      </c>
      <c r="D5696" s="230">
        <v>45977.545138888891</v>
      </c>
      <c r="E5696" s="230">
        <v>45977.751388888886</v>
      </c>
      <c r="F5696" s="300">
        <f t="shared" si="120"/>
        <v>0.20624999999563443</v>
      </c>
      <c r="G5696" s="1" t="s">
        <v>613</v>
      </c>
      <c r="I5696" s="1" t="s">
        <v>614</v>
      </c>
      <c r="J5696" s="1" t="s">
        <v>615</v>
      </c>
      <c r="K5696" s="1" t="s">
        <v>1597</v>
      </c>
      <c r="L5696" s="1" t="s">
        <v>655</v>
      </c>
      <c r="M5696" s="28" t="s">
        <v>656</v>
      </c>
      <c r="N5696" s="28" t="s">
        <v>1598</v>
      </c>
    </row>
    <row r="5697" spans="1:14">
      <c r="A5697" s="225" t="s">
        <v>978</v>
      </c>
      <c r="B5697" s="123" t="s">
        <v>986</v>
      </c>
      <c r="C5697" s="230">
        <v>45977.545138888891</v>
      </c>
      <c r="D5697" s="230">
        <v>45977.545138888891</v>
      </c>
      <c r="E5697" s="230">
        <v>45977.751388888886</v>
      </c>
      <c r="F5697" s="300">
        <f t="shared" si="120"/>
        <v>0.20624999999563443</v>
      </c>
      <c r="G5697" s="1" t="s">
        <v>613</v>
      </c>
      <c r="I5697" s="1" t="s">
        <v>614</v>
      </c>
      <c r="J5697" s="1" t="s">
        <v>615</v>
      </c>
      <c r="K5697" s="1" t="s">
        <v>1597</v>
      </c>
      <c r="L5697" s="1" t="s">
        <v>655</v>
      </c>
      <c r="M5697" s="28" t="s">
        <v>656</v>
      </c>
      <c r="N5697" s="28" t="s">
        <v>1598</v>
      </c>
    </row>
    <row r="5698" spans="1:14">
      <c r="A5698" s="225" t="s">
        <v>978</v>
      </c>
      <c r="B5698" s="123" t="s">
        <v>987</v>
      </c>
      <c r="C5698" s="230">
        <v>45977.545138888891</v>
      </c>
      <c r="D5698" s="230">
        <v>45977.545138888891</v>
      </c>
      <c r="E5698" s="230">
        <v>45977.751388888886</v>
      </c>
      <c r="F5698" s="300">
        <f t="shared" si="120"/>
        <v>0.20624999999563443</v>
      </c>
      <c r="G5698" s="1" t="s">
        <v>613</v>
      </c>
      <c r="I5698" s="1" t="s">
        <v>614</v>
      </c>
      <c r="J5698" s="1" t="s">
        <v>615</v>
      </c>
      <c r="K5698" s="1" t="s">
        <v>1597</v>
      </c>
      <c r="L5698" s="1" t="s">
        <v>655</v>
      </c>
      <c r="M5698" s="28" t="s">
        <v>656</v>
      </c>
      <c r="N5698" s="28" t="s">
        <v>1598</v>
      </c>
    </row>
    <row r="5699" spans="1:14">
      <c r="A5699" s="225" t="s">
        <v>978</v>
      </c>
      <c r="B5699" s="123" t="s">
        <v>988</v>
      </c>
      <c r="C5699" s="230">
        <v>45977.545138888891</v>
      </c>
      <c r="D5699" s="230">
        <v>45977.545138888891</v>
      </c>
      <c r="E5699" s="230">
        <v>45977.751388888886</v>
      </c>
      <c r="F5699" s="300">
        <f t="shared" si="120"/>
        <v>0.20624999999563443</v>
      </c>
      <c r="G5699" s="1" t="s">
        <v>613</v>
      </c>
      <c r="I5699" s="1" t="s">
        <v>614</v>
      </c>
      <c r="J5699" s="1" t="s">
        <v>615</v>
      </c>
      <c r="K5699" s="1" t="s">
        <v>1597</v>
      </c>
      <c r="L5699" s="1" t="s">
        <v>655</v>
      </c>
      <c r="M5699" s="28" t="s">
        <v>656</v>
      </c>
      <c r="N5699" s="28" t="s">
        <v>1598</v>
      </c>
    </row>
    <row r="5700" spans="1:14">
      <c r="A5700" s="225" t="s">
        <v>978</v>
      </c>
      <c r="B5700" s="123" t="s">
        <v>989</v>
      </c>
      <c r="C5700" s="230">
        <v>45977.545138888891</v>
      </c>
      <c r="D5700" s="230">
        <v>45977.545138888891</v>
      </c>
      <c r="E5700" s="230">
        <v>45977.751388888886</v>
      </c>
      <c r="F5700" s="300">
        <f t="shared" si="120"/>
        <v>0.20624999999563443</v>
      </c>
      <c r="G5700" s="1" t="s">
        <v>613</v>
      </c>
      <c r="I5700" s="1" t="s">
        <v>614</v>
      </c>
      <c r="J5700" s="1" t="s">
        <v>615</v>
      </c>
      <c r="K5700" s="1" t="s">
        <v>1597</v>
      </c>
      <c r="L5700" s="1" t="s">
        <v>655</v>
      </c>
      <c r="M5700" s="28" t="s">
        <v>656</v>
      </c>
      <c r="N5700" s="28" t="s">
        <v>1598</v>
      </c>
    </row>
    <row r="5701" spans="1:14">
      <c r="A5701" s="225" t="s">
        <v>978</v>
      </c>
      <c r="B5701" s="123" t="s">
        <v>990</v>
      </c>
      <c r="C5701" s="230">
        <v>45977.545138888891</v>
      </c>
      <c r="D5701" s="230">
        <v>45977.545138888891</v>
      </c>
      <c r="E5701" s="230">
        <v>45977.751388888886</v>
      </c>
      <c r="F5701" s="300">
        <f t="shared" si="120"/>
        <v>0.20624999999563443</v>
      </c>
      <c r="G5701" s="1" t="s">
        <v>613</v>
      </c>
      <c r="I5701" s="1" t="s">
        <v>614</v>
      </c>
      <c r="J5701" s="1" t="s">
        <v>615</v>
      </c>
      <c r="K5701" s="1" t="s">
        <v>1597</v>
      </c>
      <c r="L5701" s="1" t="s">
        <v>655</v>
      </c>
      <c r="M5701" s="28" t="s">
        <v>656</v>
      </c>
      <c r="N5701" s="28" t="s">
        <v>1598</v>
      </c>
    </row>
    <row r="5702" spans="1:14">
      <c r="A5702" s="225" t="s">
        <v>978</v>
      </c>
      <c r="B5702" s="123" t="s">
        <v>991</v>
      </c>
      <c r="C5702" s="230">
        <v>45977.545138888891</v>
      </c>
      <c r="D5702" s="230">
        <v>45977.545138888891</v>
      </c>
      <c r="E5702" s="230">
        <v>45977.751388888886</v>
      </c>
      <c r="F5702" s="300">
        <f t="shared" si="120"/>
        <v>0.20624999999563443</v>
      </c>
      <c r="G5702" s="1" t="s">
        <v>613</v>
      </c>
      <c r="I5702" s="1" t="s">
        <v>614</v>
      </c>
      <c r="J5702" s="1" t="s">
        <v>615</v>
      </c>
      <c r="K5702" s="1" t="s">
        <v>1597</v>
      </c>
      <c r="L5702" s="1" t="s">
        <v>655</v>
      </c>
      <c r="M5702" s="28" t="s">
        <v>656</v>
      </c>
      <c r="N5702" s="28" t="s">
        <v>1598</v>
      </c>
    </row>
    <row r="5703" spans="1:14">
      <c r="A5703" s="225" t="s">
        <v>978</v>
      </c>
      <c r="B5703" s="123" t="s">
        <v>992</v>
      </c>
      <c r="C5703" s="230">
        <v>45977.545138888891</v>
      </c>
      <c r="D5703" s="230">
        <v>45977.545138888891</v>
      </c>
      <c r="E5703" s="230">
        <v>45977.751388888886</v>
      </c>
      <c r="F5703" s="300">
        <f t="shared" si="120"/>
        <v>0.20624999999563443</v>
      </c>
      <c r="G5703" s="1" t="s">
        <v>613</v>
      </c>
      <c r="I5703" s="1" t="s">
        <v>614</v>
      </c>
      <c r="J5703" s="1" t="s">
        <v>615</v>
      </c>
      <c r="K5703" s="1" t="s">
        <v>1597</v>
      </c>
      <c r="L5703" s="1" t="s">
        <v>655</v>
      </c>
      <c r="M5703" s="28" t="s">
        <v>656</v>
      </c>
      <c r="N5703" s="28" t="s">
        <v>1598</v>
      </c>
    </row>
    <row r="5704" spans="1:14">
      <c r="A5704" s="225" t="s">
        <v>978</v>
      </c>
      <c r="B5704" s="123" t="s">
        <v>993</v>
      </c>
      <c r="C5704" s="230">
        <v>45977.545138888891</v>
      </c>
      <c r="D5704" s="230">
        <v>45977.545138888891</v>
      </c>
      <c r="E5704" s="230">
        <v>45977.751388888886</v>
      </c>
      <c r="F5704" s="300">
        <f t="shared" si="120"/>
        <v>0.20624999999563443</v>
      </c>
      <c r="G5704" s="1" t="s">
        <v>613</v>
      </c>
      <c r="I5704" s="1" t="s">
        <v>614</v>
      </c>
      <c r="J5704" s="1" t="s">
        <v>615</v>
      </c>
      <c r="K5704" s="1" t="s">
        <v>1597</v>
      </c>
      <c r="L5704" s="1" t="s">
        <v>655</v>
      </c>
      <c r="M5704" s="28" t="s">
        <v>656</v>
      </c>
      <c r="N5704" s="28" t="s">
        <v>1598</v>
      </c>
    </row>
    <row r="5705" spans="1:14">
      <c r="A5705" s="225" t="s">
        <v>978</v>
      </c>
      <c r="B5705" s="123" t="s">
        <v>994</v>
      </c>
      <c r="C5705" s="230">
        <v>45977.545138888891</v>
      </c>
      <c r="D5705" s="230">
        <v>45977.545138888891</v>
      </c>
      <c r="E5705" s="230">
        <v>45977.751388888886</v>
      </c>
      <c r="F5705" s="300">
        <f t="shared" si="120"/>
        <v>0.20624999999563443</v>
      </c>
      <c r="G5705" s="1" t="s">
        <v>613</v>
      </c>
      <c r="I5705" s="1" t="s">
        <v>614</v>
      </c>
      <c r="J5705" s="1" t="s">
        <v>615</v>
      </c>
      <c r="K5705" s="1" t="s">
        <v>1597</v>
      </c>
      <c r="L5705" s="1" t="s">
        <v>655</v>
      </c>
      <c r="M5705" s="28" t="s">
        <v>656</v>
      </c>
      <c r="N5705" s="28" t="s">
        <v>1598</v>
      </c>
    </row>
    <row r="5706" spans="1:14">
      <c r="A5706" s="225" t="s">
        <v>978</v>
      </c>
      <c r="B5706" s="123" t="s">
        <v>995</v>
      </c>
      <c r="C5706" s="230">
        <v>45977.545138888891</v>
      </c>
      <c r="D5706" s="230">
        <v>45977.545138888891</v>
      </c>
      <c r="E5706" s="230">
        <v>45977.751388888886</v>
      </c>
      <c r="F5706" s="300">
        <f t="shared" si="120"/>
        <v>0.20624999999563443</v>
      </c>
      <c r="G5706" s="1" t="s">
        <v>613</v>
      </c>
      <c r="I5706" s="1" t="s">
        <v>614</v>
      </c>
      <c r="J5706" s="1" t="s">
        <v>615</v>
      </c>
      <c r="K5706" s="1" t="s">
        <v>1597</v>
      </c>
      <c r="L5706" s="1" t="s">
        <v>655</v>
      </c>
      <c r="M5706" s="28" t="s">
        <v>656</v>
      </c>
      <c r="N5706" s="28" t="s">
        <v>1598</v>
      </c>
    </row>
    <row r="5707" spans="1:14">
      <c r="A5707" s="225" t="s">
        <v>978</v>
      </c>
      <c r="B5707" s="123" t="s">
        <v>996</v>
      </c>
      <c r="C5707" s="230">
        <v>45977.545138888891</v>
      </c>
      <c r="D5707" s="230">
        <v>45977.545138888891</v>
      </c>
      <c r="E5707" s="230">
        <v>45977.751388888886</v>
      </c>
      <c r="F5707" s="300">
        <f t="shared" si="120"/>
        <v>0.20624999999563443</v>
      </c>
      <c r="G5707" s="1" t="s">
        <v>613</v>
      </c>
      <c r="I5707" s="1" t="s">
        <v>614</v>
      </c>
      <c r="J5707" s="1" t="s">
        <v>615</v>
      </c>
      <c r="K5707" s="1" t="s">
        <v>1597</v>
      </c>
      <c r="L5707" s="1" t="s">
        <v>655</v>
      </c>
      <c r="M5707" s="28" t="s">
        <v>656</v>
      </c>
      <c r="N5707" s="28" t="s">
        <v>1598</v>
      </c>
    </row>
    <row r="5708" spans="1:14">
      <c r="A5708" s="102" t="s">
        <v>729</v>
      </c>
      <c r="B5708" s="1" t="s">
        <v>1384</v>
      </c>
      <c r="C5708" s="230">
        <v>45977.9375</v>
      </c>
      <c r="D5708" s="230">
        <v>45977.9375</v>
      </c>
      <c r="E5708" s="230">
        <v>45978.260416666664</v>
      </c>
      <c r="F5708" s="300">
        <f t="shared" si="120"/>
        <v>0.32291666666424135</v>
      </c>
      <c r="G5708" s="1" t="s">
        <v>613</v>
      </c>
      <c r="I5708" s="1" t="s">
        <v>614</v>
      </c>
      <c r="J5708" s="1" t="s">
        <v>615</v>
      </c>
      <c r="K5708" s="1" t="s">
        <v>1597</v>
      </c>
      <c r="L5708" s="1" t="s">
        <v>655</v>
      </c>
      <c r="M5708" s="28" t="s">
        <v>656</v>
      </c>
      <c r="N5708" s="28" t="s">
        <v>1598</v>
      </c>
    </row>
    <row r="5709" spans="1:14">
      <c r="A5709" s="102" t="s">
        <v>729</v>
      </c>
      <c r="B5709" s="1" t="s">
        <v>1387</v>
      </c>
      <c r="C5709" s="230">
        <v>45977.9375</v>
      </c>
      <c r="D5709" s="230">
        <v>45977.9375</v>
      </c>
      <c r="E5709" s="230">
        <v>45978.260416666664</v>
      </c>
      <c r="F5709" s="300">
        <f t="shared" si="120"/>
        <v>0.32291666666424135</v>
      </c>
      <c r="G5709" s="1" t="s">
        <v>613</v>
      </c>
      <c r="I5709" s="1" t="s">
        <v>614</v>
      </c>
      <c r="J5709" s="1" t="s">
        <v>615</v>
      </c>
      <c r="K5709" s="1" t="s">
        <v>1597</v>
      </c>
      <c r="L5709" s="1" t="s">
        <v>655</v>
      </c>
      <c r="M5709" s="28" t="s">
        <v>656</v>
      </c>
      <c r="N5709" s="28" t="s">
        <v>1598</v>
      </c>
    </row>
    <row r="5710" spans="1:14">
      <c r="A5710" s="102" t="s">
        <v>729</v>
      </c>
      <c r="B5710" s="1" t="s">
        <v>1388</v>
      </c>
      <c r="C5710" s="230">
        <v>45977.9375</v>
      </c>
      <c r="D5710" s="230">
        <v>45977.9375</v>
      </c>
      <c r="E5710" s="230">
        <v>45978.260416666664</v>
      </c>
      <c r="F5710" s="300">
        <f t="shared" si="120"/>
        <v>0.32291666666424135</v>
      </c>
      <c r="G5710" s="1" t="s">
        <v>613</v>
      </c>
      <c r="I5710" s="1" t="s">
        <v>614</v>
      </c>
      <c r="J5710" s="1" t="s">
        <v>615</v>
      </c>
      <c r="K5710" s="1" t="s">
        <v>1597</v>
      </c>
      <c r="L5710" s="1" t="s">
        <v>655</v>
      </c>
      <c r="M5710" s="28" t="s">
        <v>656</v>
      </c>
      <c r="N5710" s="28" t="s">
        <v>1598</v>
      </c>
    </row>
    <row r="5711" spans="1:14">
      <c r="A5711" s="102" t="s">
        <v>729</v>
      </c>
      <c r="B5711" s="1" t="s">
        <v>1389</v>
      </c>
      <c r="C5711" s="230">
        <v>45977.9375</v>
      </c>
      <c r="D5711" s="230">
        <v>45977.9375</v>
      </c>
      <c r="E5711" s="230">
        <v>45978.260416666664</v>
      </c>
      <c r="F5711" s="300">
        <f t="shared" si="120"/>
        <v>0.32291666666424135</v>
      </c>
      <c r="G5711" s="1" t="s">
        <v>613</v>
      </c>
      <c r="I5711" s="1" t="s">
        <v>614</v>
      </c>
      <c r="J5711" s="1" t="s">
        <v>615</v>
      </c>
      <c r="K5711" s="1" t="s">
        <v>1597</v>
      </c>
      <c r="L5711" s="1" t="s">
        <v>655</v>
      </c>
      <c r="M5711" s="28" t="s">
        <v>656</v>
      </c>
      <c r="N5711" s="28" t="s">
        <v>1598</v>
      </c>
    </row>
    <row r="5712" spans="1:14">
      <c r="A5712" s="102" t="s">
        <v>729</v>
      </c>
      <c r="B5712" s="1" t="s">
        <v>1390</v>
      </c>
      <c r="C5712" s="230">
        <v>45977.9375</v>
      </c>
      <c r="D5712" s="230">
        <v>45977.9375</v>
      </c>
      <c r="E5712" s="230">
        <v>45978.260416666664</v>
      </c>
      <c r="F5712" s="300">
        <f t="shared" si="120"/>
        <v>0.32291666666424135</v>
      </c>
      <c r="G5712" s="1" t="s">
        <v>613</v>
      </c>
      <c r="I5712" s="1" t="s">
        <v>614</v>
      </c>
      <c r="J5712" s="1" t="s">
        <v>615</v>
      </c>
      <c r="K5712" s="1" t="s">
        <v>1597</v>
      </c>
      <c r="L5712" s="1" t="s">
        <v>655</v>
      </c>
      <c r="M5712" s="28" t="s">
        <v>656</v>
      </c>
      <c r="N5712" s="28" t="s">
        <v>1598</v>
      </c>
    </row>
    <row r="5713" spans="1:14">
      <c r="A5713" s="102" t="s">
        <v>729</v>
      </c>
      <c r="B5713" s="1" t="s">
        <v>1391</v>
      </c>
      <c r="C5713" s="230">
        <v>45977.9375</v>
      </c>
      <c r="D5713" s="230">
        <v>45977.9375</v>
      </c>
      <c r="E5713" s="230">
        <v>45978.260416666664</v>
      </c>
      <c r="F5713" s="300">
        <f t="shared" si="120"/>
        <v>0.32291666666424135</v>
      </c>
      <c r="G5713" s="1" t="s">
        <v>613</v>
      </c>
      <c r="I5713" s="1" t="s">
        <v>614</v>
      </c>
      <c r="J5713" s="1" t="s">
        <v>615</v>
      </c>
      <c r="K5713" s="1" t="s">
        <v>1597</v>
      </c>
      <c r="L5713" s="1" t="s">
        <v>655</v>
      </c>
      <c r="M5713" s="28" t="s">
        <v>656</v>
      </c>
      <c r="N5713" s="28" t="s">
        <v>1598</v>
      </c>
    </row>
    <row r="5714" spans="1:14">
      <c r="A5714" s="102" t="s">
        <v>729</v>
      </c>
      <c r="B5714" s="1" t="s">
        <v>1392</v>
      </c>
      <c r="C5714" s="230">
        <v>45977.9375</v>
      </c>
      <c r="D5714" s="230">
        <v>45977.9375</v>
      </c>
      <c r="E5714" s="230">
        <v>45978.260416666664</v>
      </c>
      <c r="F5714" s="300">
        <f t="shared" si="120"/>
        <v>0.32291666666424135</v>
      </c>
      <c r="G5714" s="1" t="s">
        <v>613</v>
      </c>
      <c r="I5714" s="1" t="s">
        <v>614</v>
      </c>
      <c r="J5714" s="1" t="s">
        <v>615</v>
      </c>
      <c r="K5714" s="1" t="s">
        <v>1597</v>
      </c>
      <c r="L5714" s="1" t="s">
        <v>655</v>
      </c>
      <c r="M5714" s="28" t="s">
        <v>656</v>
      </c>
      <c r="N5714" s="28" t="s">
        <v>1598</v>
      </c>
    </row>
    <row r="5715" spans="1:14">
      <c r="A5715" s="102" t="s">
        <v>729</v>
      </c>
      <c r="B5715" s="1" t="s">
        <v>1393</v>
      </c>
      <c r="C5715" s="230">
        <v>45977.9375</v>
      </c>
      <c r="D5715" s="230">
        <v>45977.9375</v>
      </c>
      <c r="E5715" s="230">
        <v>45978.260416666664</v>
      </c>
      <c r="F5715" s="300">
        <f t="shared" si="120"/>
        <v>0.32291666666424135</v>
      </c>
      <c r="G5715" s="1" t="s">
        <v>613</v>
      </c>
      <c r="I5715" s="1" t="s">
        <v>614</v>
      </c>
      <c r="J5715" s="1" t="s">
        <v>615</v>
      </c>
      <c r="K5715" s="1" t="s">
        <v>1597</v>
      </c>
      <c r="L5715" s="1" t="s">
        <v>655</v>
      </c>
      <c r="M5715" s="28" t="s">
        <v>656</v>
      </c>
      <c r="N5715" s="28" t="s">
        <v>1598</v>
      </c>
    </row>
    <row r="5716" spans="1:14">
      <c r="A5716" s="102" t="s">
        <v>729</v>
      </c>
      <c r="B5716" s="1" t="s">
        <v>1394</v>
      </c>
      <c r="C5716" s="230">
        <v>45977.9375</v>
      </c>
      <c r="D5716" s="230">
        <v>45977.9375</v>
      </c>
      <c r="E5716" s="230">
        <v>45978.260416666664</v>
      </c>
      <c r="F5716" s="300">
        <f t="shared" si="120"/>
        <v>0.32291666666424135</v>
      </c>
      <c r="G5716" s="1" t="s">
        <v>613</v>
      </c>
      <c r="I5716" s="1" t="s">
        <v>614</v>
      </c>
      <c r="J5716" s="1" t="s">
        <v>615</v>
      </c>
      <c r="K5716" s="1" t="s">
        <v>1597</v>
      </c>
      <c r="L5716" s="1" t="s">
        <v>655</v>
      </c>
      <c r="M5716" s="28" t="s">
        <v>656</v>
      </c>
      <c r="N5716" s="28" t="s">
        <v>1598</v>
      </c>
    </row>
    <row r="5717" spans="1:14">
      <c r="A5717" s="102" t="s">
        <v>729</v>
      </c>
      <c r="B5717" s="1" t="s">
        <v>1395</v>
      </c>
      <c r="C5717" s="230">
        <v>45977.9375</v>
      </c>
      <c r="D5717" s="230">
        <v>45977.9375</v>
      </c>
      <c r="E5717" s="230">
        <v>45978.260416666664</v>
      </c>
      <c r="F5717" s="300">
        <f t="shared" si="120"/>
        <v>0.32291666666424135</v>
      </c>
      <c r="G5717" s="1" t="s">
        <v>613</v>
      </c>
      <c r="I5717" s="1" t="s">
        <v>614</v>
      </c>
      <c r="J5717" s="1" t="s">
        <v>615</v>
      </c>
      <c r="K5717" s="1" t="s">
        <v>1597</v>
      </c>
      <c r="L5717" s="1" t="s">
        <v>655</v>
      </c>
      <c r="M5717" s="28" t="s">
        <v>656</v>
      </c>
      <c r="N5717" s="28" t="s">
        <v>1598</v>
      </c>
    </row>
    <row r="5718" spans="1:14">
      <c r="A5718" s="102" t="s">
        <v>729</v>
      </c>
      <c r="B5718" s="1" t="s">
        <v>1396</v>
      </c>
      <c r="C5718" s="230">
        <v>45977.9375</v>
      </c>
      <c r="D5718" s="230">
        <v>45977.9375</v>
      </c>
      <c r="E5718" s="230">
        <v>45978.260416666664</v>
      </c>
      <c r="F5718" s="300">
        <f t="shared" si="120"/>
        <v>0.32291666666424135</v>
      </c>
      <c r="G5718" s="1" t="s">
        <v>613</v>
      </c>
      <c r="I5718" s="1" t="s">
        <v>614</v>
      </c>
      <c r="J5718" s="1" t="s">
        <v>615</v>
      </c>
      <c r="K5718" s="1" t="s">
        <v>1597</v>
      </c>
      <c r="L5718" s="1" t="s">
        <v>655</v>
      </c>
      <c r="M5718" s="28" t="s">
        <v>656</v>
      </c>
      <c r="N5718" s="28" t="s">
        <v>1598</v>
      </c>
    </row>
    <row r="5719" spans="1:14">
      <c r="A5719" s="102" t="s">
        <v>729</v>
      </c>
      <c r="B5719" s="1" t="s">
        <v>1397</v>
      </c>
      <c r="C5719" s="230">
        <v>45977.9375</v>
      </c>
      <c r="D5719" s="230">
        <v>45977.9375</v>
      </c>
      <c r="E5719" s="230">
        <v>45978.260416666664</v>
      </c>
      <c r="F5719" s="300">
        <f t="shared" si="120"/>
        <v>0.32291666666424135</v>
      </c>
      <c r="G5719" s="1" t="s">
        <v>613</v>
      </c>
      <c r="I5719" s="1" t="s">
        <v>614</v>
      </c>
      <c r="J5719" s="1" t="s">
        <v>615</v>
      </c>
      <c r="K5719" s="1" t="s">
        <v>1597</v>
      </c>
      <c r="L5719" s="1" t="s">
        <v>655</v>
      </c>
      <c r="M5719" s="28" t="s">
        <v>656</v>
      </c>
      <c r="N5719" s="28" t="s">
        <v>1598</v>
      </c>
    </row>
    <row r="5720" spans="1:14">
      <c r="A5720" s="102" t="s">
        <v>729</v>
      </c>
      <c r="B5720" s="1" t="s">
        <v>1398</v>
      </c>
      <c r="C5720" s="230">
        <v>45977.9375</v>
      </c>
      <c r="D5720" s="230">
        <v>45977.9375</v>
      </c>
      <c r="E5720" s="230">
        <v>45978.260416666664</v>
      </c>
      <c r="F5720" s="300">
        <f t="shared" si="120"/>
        <v>0.32291666666424135</v>
      </c>
      <c r="G5720" s="1" t="s">
        <v>613</v>
      </c>
      <c r="I5720" s="1" t="s">
        <v>614</v>
      </c>
      <c r="J5720" s="1" t="s">
        <v>615</v>
      </c>
      <c r="K5720" s="1" t="s">
        <v>1597</v>
      </c>
      <c r="L5720" s="1" t="s">
        <v>655</v>
      </c>
      <c r="M5720" s="28" t="s">
        <v>656</v>
      </c>
      <c r="N5720" s="28" t="s">
        <v>1598</v>
      </c>
    </row>
    <row r="5721" spans="1:14">
      <c r="A5721" s="102" t="s">
        <v>729</v>
      </c>
      <c r="B5721" s="1" t="s">
        <v>1399</v>
      </c>
      <c r="C5721" s="230">
        <v>45977.9375</v>
      </c>
      <c r="D5721" s="230">
        <v>45977.9375</v>
      </c>
      <c r="E5721" s="230">
        <v>45978.260416666664</v>
      </c>
      <c r="F5721" s="300">
        <f t="shared" si="120"/>
        <v>0.32291666666424135</v>
      </c>
      <c r="G5721" s="1" t="s">
        <v>613</v>
      </c>
      <c r="I5721" s="1" t="s">
        <v>614</v>
      </c>
      <c r="J5721" s="1" t="s">
        <v>615</v>
      </c>
      <c r="K5721" s="1" t="s">
        <v>1597</v>
      </c>
      <c r="L5721" s="1" t="s">
        <v>655</v>
      </c>
      <c r="M5721" s="28" t="s">
        <v>656</v>
      </c>
      <c r="N5721" s="28" t="s">
        <v>1598</v>
      </c>
    </row>
    <row r="5722" spans="1:14">
      <c r="A5722" s="102" t="s">
        <v>729</v>
      </c>
      <c r="B5722" s="1" t="s">
        <v>1400</v>
      </c>
      <c r="C5722" s="230">
        <v>45977.9375</v>
      </c>
      <c r="D5722" s="230">
        <v>45977.9375</v>
      </c>
      <c r="E5722" s="230">
        <v>45978.260416666664</v>
      </c>
      <c r="F5722" s="300">
        <f t="shared" si="120"/>
        <v>0.32291666666424135</v>
      </c>
      <c r="G5722" s="1" t="s">
        <v>613</v>
      </c>
      <c r="I5722" s="1" t="s">
        <v>614</v>
      </c>
      <c r="J5722" s="1" t="s">
        <v>615</v>
      </c>
      <c r="K5722" s="1" t="s">
        <v>1597</v>
      </c>
      <c r="L5722" s="1" t="s">
        <v>655</v>
      </c>
      <c r="M5722" s="28" t="s">
        <v>656</v>
      </c>
      <c r="N5722" s="28" t="s">
        <v>1598</v>
      </c>
    </row>
    <row r="5723" spans="1:14">
      <c r="A5723" s="102" t="s">
        <v>729</v>
      </c>
      <c r="B5723" s="1" t="s">
        <v>1401</v>
      </c>
      <c r="C5723" s="230">
        <v>45977.9375</v>
      </c>
      <c r="D5723" s="230">
        <v>45977.9375</v>
      </c>
      <c r="E5723" s="230">
        <v>45978.260416666664</v>
      </c>
      <c r="F5723" s="300">
        <f t="shared" si="120"/>
        <v>0.32291666666424135</v>
      </c>
      <c r="G5723" s="1" t="s">
        <v>613</v>
      </c>
      <c r="I5723" s="1" t="s">
        <v>614</v>
      </c>
      <c r="J5723" s="1" t="s">
        <v>615</v>
      </c>
      <c r="K5723" s="1" t="s">
        <v>1597</v>
      </c>
      <c r="L5723" s="1" t="s">
        <v>655</v>
      </c>
      <c r="M5723" s="28" t="s">
        <v>656</v>
      </c>
      <c r="N5723" s="28" t="s">
        <v>1598</v>
      </c>
    </row>
    <row r="5724" spans="1:14">
      <c r="A5724" s="102" t="s">
        <v>729</v>
      </c>
      <c r="B5724" s="1" t="s">
        <v>1402</v>
      </c>
      <c r="C5724" s="230">
        <v>45977.9375</v>
      </c>
      <c r="D5724" s="230">
        <v>45977.9375</v>
      </c>
      <c r="E5724" s="230">
        <v>45978.260416666664</v>
      </c>
      <c r="F5724" s="300">
        <f t="shared" si="120"/>
        <v>0.32291666666424135</v>
      </c>
      <c r="G5724" s="1" t="s">
        <v>613</v>
      </c>
      <c r="I5724" s="1" t="s">
        <v>614</v>
      </c>
      <c r="J5724" s="1" t="s">
        <v>615</v>
      </c>
      <c r="K5724" s="1" t="s">
        <v>1597</v>
      </c>
      <c r="L5724" s="1" t="s">
        <v>655</v>
      </c>
      <c r="M5724" s="28" t="s">
        <v>656</v>
      </c>
      <c r="N5724" s="28" t="s">
        <v>1598</v>
      </c>
    </row>
    <row r="5725" spans="1:14">
      <c r="A5725" s="225" t="s">
        <v>668</v>
      </c>
      <c r="B5725" s="123" t="s">
        <v>669</v>
      </c>
      <c r="C5725" s="230">
        <v>45977.21597222222</v>
      </c>
      <c r="D5725" s="230">
        <v>45977.21597222222</v>
      </c>
      <c r="E5725" s="230">
        <v>45977.359722222223</v>
      </c>
      <c r="F5725" s="300">
        <f t="shared" si="120"/>
        <v>0.14375000000291038</v>
      </c>
      <c r="G5725" s="1" t="s">
        <v>613</v>
      </c>
      <c r="I5725" s="1" t="s">
        <v>614</v>
      </c>
      <c r="J5725" s="1" t="s">
        <v>615</v>
      </c>
      <c r="K5725" s="1" t="s">
        <v>1597</v>
      </c>
      <c r="L5725" s="1" t="s">
        <v>655</v>
      </c>
      <c r="M5725" s="28" t="s">
        <v>656</v>
      </c>
      <c r="N5725" s="28" t="s">
        <v>1598</v>
      </c>
    </row>
    <row r="5726" spans="1:14">
      <c r="A5726" s="225" t="s">
        <v>668</v>
      </c>
      <c r="B5726" s="123" t="s">
        <v>670</v>
      </c>
      <c r="C5726" s="230">
        <v>45977.21597222222</v>
      </c>
      <c r="D5726" s="230">
        <v>45977.21597222222</v>
      </c>
      <c r="E5726" s="230">
        <v>45977.359722222223</v>
      </c>
      <c r="F5726" s="300">
        <f t="shared" si="120"/>
        <v>0.14375000000291038</v>
      </c>
      <c r="G5726" s="1" t="s">
        <v>613</v>
      </c>
      <c r="I5726" s="1" t="s">
        <v>614</v>
      </c>
      <c r="J5726" s="1" t="s">
        <v>615</v>
      </c>
      <c r="K5726" s="1" t="s">
        <v>1597</v>
      </c>
      <c r="L5726" s="1" t="s">
        <v>655</v>
      </c>
      <c r="M5726" s="28" t="s">
        <v>656</v>
      </c>
      <c r="N5726" s="28" t="s">
        <v>1598</v>
      </c>
    </row>
    <row r="5727" spans="1:14">
      <c r="A5727" s="225" t="s">
        <v>668</v>
      </c>
      <c r="B5727" s="123" t="s">
        <v>671</v>
      </c>
      <c r="C5727" s="230">
        <v>45977.215972164355</v>
      </c>
      <c r="D5727" s="230">
        <v>45977.215972164355</v>
      </c>
      <c r="E5727" s="230">
        <v>45977.359722222223</v>
      </c>
      <c r="F5727" s="300">
        <f t="shared" si="120"/>
        <v>0.14375005786860129</v>
      </c>
      <c r="G5727" s="1" t="s">
        <v>613</v>
      </c>
      <c r="I5727" s="1" t="s">
        <v>614</v>
      </c>
      <c r="J5727" s="1" t="s">
        <v>615</v>
      </c>
      <c r="K5727" s="1" t="s">
        <v>1597</v>
      </c>
      <c r="L5727" s="1" t="s">
        <v>655</v>
      </c>
      <c r="M5727" s="28" t="s">
        <v>656</v>
      </c>
      <c r="N5727" s="28" t="s">
        <v>1598</v>
      </c>
    </row>
    <row r="5728" spans="1:14">
      <c r="A5728" s="225" t="s">
        <v>668</v>
      </c>
      <c r="B5728" s="123" t="s">
        <v>672</v>
      </c>
      <c r="C5728" s="230">
        <v>45977.215972164355</v>
      </c>
      <c r="D5728" s="230">
        <v>45977.215972164355</v>
      </c>
      <c r="E5728" s="230">
        <v>45977.359722222223</v>
      </c>
      <c r="F5728" s="300">
        <f t="shared" si="120"/>
        <v>0.14375005786860129</v>
      </c>
      <c r="G5728" s="1" t="s">
        <v>613</v>
      </c>
      <c r="I5728" s="1" t="s">
        <v>614</v>
      </c>
      <c r="J5728" s="1" t="s">
        <v>615</v>
      </c>
      <c r="K5728" s="1" t="s">
        <v>1597</v>
      </c>
      <c r="L5728" s="1" t="s">
        <v>655</v>
      </c>
      <c r="M5728" s="28" t="s">
        <v>656</v>
      </c>
      <c r="N5728" s="28" t="s">
        <v>1598</v>
      </c>
    </row>
    <row r="5729" spans="1:14">
      <c r="A5729" s="225" t="s">
        <v>668</v>
      </c>
      <c r="B5729" s="123" t="s">
        <v>673</v>
      </c>
      <c r="C5729" s="230">
        <v>45977.215972164355</v>
      </c>
      <c r="D5729" s="230">
        <v>45977.215972164355</v>
      </c>
      <c r="E5729" s="230">
        <v>45977.359722222223</v>
      </c>
      <c r="F5729" s="300">
        <f t="shared" si="120"/>
        <v>0.14375005786860129</v>
      </c>
      <c r="G5729" s="1" t="s">
        <v>613</v>
      </c>
      <c r="I5729" s="1" t="s">
        <v>614</v>
      </c>
      <c r="J5729" s="1" t="s">
        <v>615</v>
      </c>
      <c r="K5729" s="1" t="s">
        <v>1597</v>
      </c>
      <c r="L5729" s="1" t="s">
        <v>655</v>
      </c>
      <c r="M5729" s="28" t="s">
        <v>656</v>
      </c>
      <c r="N5729" s="28" t="s">
        <v>1598</v>
      </c>
    </row>
    <row r="5730" spans="1:14">
      <c r="A5730" s="225" t="s">
        <v>668</v>
      </c>
      <c r="B5730" s="123" t="s">
        <v>674</v>
      </c>
      <c r="C5730" s="230">
        <v>45977.215972164355</v>
      </c>
      <c r="D5730" s="230">
        <v>45977.215972164355</v>
      </c>
      <c r="E5730" s="230">
        <v>45977.359722222223</v>
      </c>
      <c r="F5730" s="300">
        <f t="shared" si="120"/>
        <v>0.14375005786860129</v>
      </c>
      <c r="G5730" s="1" t="s">
        <v>613</v>
      </c>
      <c r="I5730" s="1" t="s">
        <v>614</v>
      </c>
      <c r="J5730" s="1" t="s">
        <v>615</v>
      </c>
      <c r="K5730" s="1" t="s">
        <v>1597</v>
      </c>
      <c r="L5730" s="1" t="s">
        <v>655</v>
      </c>
      <c r="M5730" s="28" t="s">
        <v>656</v>
      </c>
      <c r="N5730" s="28" t="s">
        <v>1598</v>
      </c>
    </row>
    <row r="5731" spans="1:14">
      <c r="A5731" s="225" t="s">
        <v>668</v>
      </c>
      <c r="B5731" s="123" t="s">
        <v>675</v>
      </c>
      <c r="C5731" s="230">
        <v>45977.215972164355</v>
      </c>
      <c r="D5731" s="230">
        <v>45977.215972164355</v>
      </c>
      <c r="E5731" s="230">
        <v>45977.359722222223</v>
      </c>
      <c r="F5731" s="300">
        <f t="shared" si="120"/>
        <v>0.14375005786860129</v>
      </c>
      <c r="G5731" s="1" t="s">
        <v>613</v>
      </c>
      <c r="I5731" s="1" t="s">
        <v>614</v>
      </c>
      <c r="J5731" s="1" t="s">
        <v>615</v>
      </c>
      <c r="K5731" s="1" t="s">
        <v>1597</v>
      </c>
      <c r="L5731" s="1" t="s">
        <v>655</v>
      </c>
      <c r="M5731" s="28" t="s">
        <v>656</v>
      </c>
      <c r="N5731" s="28" t="s">
        <v>1598</v>
      </c>
    </row>
    <row r="5732" spans="1:14">
      <c r="A5732" s="225" t="s">
        <v>668</v>
      </c>
      <c r="B5732" s="123" t="s">
        <v>676</v>
      </c>
      <c r="C5732" s="230">
        <v>45977.215972164355</v>
      </c>
      <c r="D5732" s="230">
        <v>45977.215972164355</v>
      </c>
      <c r="E5732" s="230">
        <v>45977.359722222223</v>
      </c>
      <c r="F5732" s="300">
        <f t="shared" si="120"/>
        <v>0.14375005786860129</v>
      </c>
      <c r="G5732" s="1" t="s">
        <v>613</v>
      </c>
      <c r="I5732" s="1" t="s">
        <v>614</v>
      </c>
      <c r="J5732" s="1" t="s">
        <v>615</v>
      </c>
      <c r="K5732" s="1" t="s">
        <v>1597</v>
      </c>
      <c r="L5732" s="1" t="s">
        <v>655</v>
      </c>
      <c r="M5732" s="28" t="s">
        <v>656</v>
      </c>
      <c r="N5732" s="28" t="s">
        <v>1598</v>
      </c>
    </row>
    <row r="5733" spans="1:14">
      <c r="A5733" s="225" t="s">
        <v>668</v>
      </c>
      <c r="B5733" s="123" t="s">
        <v>677</v>
      </c>
      <c r="C5733" s="230">
        <v>45977.215972164355</v>
      </c>
      <c r="D5733" s="230">
        <v>45977.215972164355</v>
      </c>
      <c r="E5733" s="230">
        <v>45977.359722222223</v>
      </c>
      <c r="F5733" s="300">
        <f t="shared" si="120"/>
        <v>0.14375005786860129</v>
      </c>
      <c r="G5733" s="1" t="s">
        <v>613</v>
      </c>
      <c r="I5733" s="1" t="s">
        <v>614</v>
      </c>
      <c r="J5733" s="1" t="s">
        <v>615</v>
      </c>
      <c r="K5733" s="1" t="s">
        <v>1597</v>
      </c>
      <c r="L5733" s="1" t="s">
        <v>655</v>
      </c>
      <c r="M5733" s="28" t="s">
        <v>656</v>
      </c>
      <c r="N5733" s="28" t="s">
        <v>1598</v>
      </c>
    </row>
    <row r="5734" spans="1:14">
      <c r="A5734" s="225" t="s">
        <v>668</v>
      </c>
      <c r="B5734" s="123" t="s">
        <v>678</v>
      </c>
      <c r="C5734" s="230">
        <v>45977.215972164355</v>
      </c>
      <c r="D5734" s="230">
        <v>45977.215972164355</v>
      </c>
      <c r="E5734" s="230">
        <v>45977.359722222223</v>
      </c>
      <c r="F5734" s="300">
        <f t="shared" si="120"/>
        <v>0.14375005786860129</v>
      </c>
      <c r="G5734" s="1" t="s">
        <v>613</v>
      </c>
      <c r="I5734" s="1" t="s">
        <v>614</v>
      </c>
      <c r="J5734" s="1" t="s">
        <v>615</v>
      </c>
      <c r="K5734" s="1" t="s">
        <v>1597</v>
      </c>
      <c r="L5734" s="1" t="s">
        <v>655</v>
      </c>
      <c r="M5734" s="28" t="s">
        <v>656</v>
      </c>
      <c r="N5734" s="28" t="s">
        <v>1598</v>
      </c>
    </row>
    <row r="5735" spans="1:14">
      <c r="A5735" s="225" t="s">
        <v>668</v>
      </c>
      <c r="B5735" s="123" t="s">
        <v>679</v>
      </c>
      <c r="C5735" s="230">
        <v>45977.215972164355</v>
      </c>
      <c r="D5735" s="230">
        <v>45977.215972164355</v>
      </c>
      <c r="E5735" s="230">
        <v>45977.359722222223</v>
      </c>
      <c r="F5735" s="300">
        <f t="shared" si="120"/>
        <v>0.14375005786860129</v>
      </c>
      <c r="G5735" s="1" t="s">
        <v>613</v>
      </c>
      <c r="I5735" s="1" t="s">
        <v>614</v>
      </c>
      <c r="J5735" s="1" t="s">
        <v>615</v>
      </c>
      <c r="K5735" s="1" t="s">
        <v>1597</v>
      </c>
      <c r="L5735" s="1" t="s">
        <v>655</v>
      </c>
      <c r="M5735" s="28" t="s">
        <v>656</v>
      </c>
      <c r="N5735" s="28" t="s">
        <v>1598</v>
      </c>
    </row>
    <row r="5736" spans="1:14">
      <c r="A5736" s="225" t="s">
        <v>668</v>
      </c>
      <c r="B5736" s="123" t="s">
        <v>680</v>
      </c>
      <c r="C5736" s="230">
        <v>45977.215972164355</v>
      </c>
      <c r="D5736" s="230">
        <v>45977.215972164355</v>
      </c>
      <c r="E5736" s="230">
        <v>45977.359722222223</v>
      </c>
      <c r="F5736" s="300">
        <f t="shared" si="120"/>
        <v>0.14375005786860129</v>
      </c>
      <c r="G5736" s="1" t="s">
        <v>613</v>
      </c>
      <c r="I5736" s="1" t="s">
        <v>614</v>
      </c>
      <c r="J5736" s="1" t="s">
        <v>615</v>
      </c>
      <c r="K5736" s="1" t="s">
        <v>1597</v>
      </c>
      <c r="L5736" s="1" t="s">
        <v>655</v>
      </c>
      <c r="M5736" s="28" t="s">
        <v>656</v>
      </c>
      <c r="N5736" s="28" t="s">
        <v>1598</v>
      </c>
    </row>
    <row r="5737" spans="1:14">
      <c r="A5737" s="225" t="s">
        <v>668</v>
      </c>
      <c r="B5737" s="123" t="s">
        <v>681</v>
      </c>
      <c r="C5737" s="230">
        <v>45977.215972164355</v>
      </c>
      <c r="D5737" s="230">
        <v>45977.215972164355</v>
      </c>
      <c r="E5737" s="230">
        <v>45977.359722222223</v>
      </c>
      <c r="F5737" s="300">
        <f t="shared" si="120"/>
        <v>0.14375005786860129</v>
      </c>
      <c r="G5737" s="1" t="s">
        <v>613</v>
      </c>
      <c r="I5737" s="1" t="s">
        <v>614</v>
      </c>
      <c r="J5737" s="1" t="s">
        <v>615</v>
      </c>
      <c r="K5737" s="1" t="s">
        <v>1597</v>
      </c>
      <c r="L5737" s="1" t="s">
        <v>655</v>
      </c>
      <c r="M5737" s="28" t="s">
        <v>656</v>
      </c>
      <c r="N5737" s="28" t="s">
        <v>1598</v>
      </c>
    </row>
    <row r="5738" spans="1:14">
      <c r="A5738" s="225" t="s">
        <v>668</v>
      </c>
      <c r="B5738" s="123" t="s">
        <v>682</v>
      </c>
      <c r="C5738" s="230">
        <v>45977.215972164355</v>
      </c>
      <c r="D5738" s="230">
        <v>45977.215972164355</v>
      </c>
      <c r="E5738" s="230">
        <v>45977.359722222223</v>
      </c>
      <c r="F5738" s="300">
        <f t="shared" ref="F5738:F5781" si="121">E5738-D5738</f>
        <v>0.14375005786860129</v>
      </c>
      <c r="G5738" s="1" t="s">
        <v>613</v>
      </c>
      <c r="I5738" s="1" t="s">
        <v>614</v>
      </c>
      <c r="J5738" s="1" t="s">
        <v>615</v>
      </c>
      <c r="K5738" s="1" t="s">
        <v>1597</v>
      </c>
      <c r="L5738" s="1" t="s">
        <v>655</v>
      </c>
      <c r="M5738" s="28" t="s">
        <v>656</v>
      </c>
      <c r="N5738" s="28" t="s">
        <v>1598</v>
      </c>
    </row>
    <row r="5739" spans="1:14">
      <c r="A5739" s="225" t="s">
        <v>668</v>
      </c>
      <c r="B5739" s="123" t="s">
        <v>683</v>
      </c>
      <c r="C5739" s="230">
        <v>45977.215972164355</v>
      </c>
      <c r="D5739" s="230">
        <v>45977.215972164355</v>
      </c>
      <c r="E5739" s="230">
        <v>45977.359722222223</v>
      </c>
      <c r="F5739" s="300">
        <f t="shared" si="121"/>
        <v>0.14375005786860129</v>
      </c>
      <c r="G5739" s="1" t="s">
        <v>613</v>
      </c>
      <c r="I5739" s="1" t="s">
        <v>614</v>
      </c>
      <c r="J5739" s="1" t="s">
        <v>615</v>
      </c>
      <c r="K5739" s="1" t="s">
        <v>1597</v>
      </c>
      <c r="L5739" s="1" t="s">
        <v>655</v>
      </c>
      <c r="M5739" s="28" t="s">
        <v>656</v>
      </c>
      <c r="N5739" s="28" t="s">
        <v>1598</v>
      </c>
    </row>
    <row r="5740" spans="1:14">
      <c r="A5740" s="225" t="s">
        <v>668</v>
      </c>
      <c r="B5740" s="123" t="s">
        <v>684</v>
      </c>
      <c r="C5740" s="230">
        <v>45977.215972164355</v>
      </c>
      <c r="D5740" s="230">
        <v>45977.215972164355</v>
      </c>
      <c r="E5740" s="230">
        <v>45977.359722222223</v>
      </c>
      <c r="F5740" s="300">
        <f t="shared" si="121"/>
        <v>0.14375005786860129</v>
      </c>
      <c r="G5740" s="1" t="s">
        <v>613</v>
      </c>
      <c r="I5740" s="1" t="s">
        <v>614</v>
      </c>
      <c r="J5740" s="1" t="s">
        <v>615</v>
      </c>
      <c r="K5740" s="1" t="s">
        <v>1597</v>
      </c>
      <c r="L5740" s="1" t="s">
        <v>655</v>
      </c>
      <c r="M5740" s="28" t="s">
        <v>656</v>
      </c>
      <c r="N5740" s="28" t="s">
        <v>1598</v>
      </c>
    </row>
    <row r="5741" spans="1:14">
      <c r="A5741" s="225" t="s">
        <v>668</v>
      </c>
      <c r="B5741" s="123" t="s">
        <v>685</v>
      </c>
      <c r="C5741" s="230">
        <v>45977.215972164355</v>
      </c>
      <c r="D5741" s="230">
        <v>45977.215972164355</v>
      </c>
      <c r="E5741" s="230">
        <v>45977.359722222223</v>
      </c>
      <c r="F5741" s="300">
        <f t="shared" si="121"/>
        <v>0.14375005786860129</v>
      </c>
      <c r="G5741" s="1" t="s">
        <v>613</v>
      </c>
      <c r="I5741" s="1" t="s">
        <v>614</v>
      </c>
      <c r="J5741" s="1" t="s">
        <v>615</v>
      </c>
      <c r="K5741" s="1" t="s">
        <v>1597</v>
      </c>
      <c r="L5741" s="1" t="s">
        <v>655</v>
      </c>
      <c r="M5741" s="28" t="s">
        <v>656</v>
      </c>
      <c r="N5741" s="28" t="s">
        <v>1598</v>
      </c>
    </row>
    <row r="5742" spans="1:14">
      <c r="A5742" s="225" t="s">
        <v>668</v>
      </c>
      <c r="B5742" s="123" t="s">
        <v>686</v>
      </c>
      <c r="C5742" s="230">
        <v>45977.215972164355</v>
      </c>
      <c r="D5742" s="230">
        <v>45977.215972164355</v>
      </c>
      <c r="E5742" s="230">
        <v>45977.359722222223</v>
      </c>
      <c r="F5742" s="300">
        <f t="shared" si="121"/>
        <v>0.14375005786860129</v>
      </c>
      <c r="G5742" s="1" t="s">
        <v>613</v>
      </c>
      <c r="I5742" s="1" t="s">
        <v>614</v>
      </c>
      <c r="J5742" s="1" t="s">
        <v>615</v>
      </c>
      <c r="K5742" s="1" t="s">
        <v>1597</v>
      </c>
      <c r="L5742" s="1" t="s">
        <v>655</v>
      </c>
      <c r="M5742" s="28" t="s">
        <v>656</v>
      </c>
      <c r="N5742" s="28" t="s">
        <v>1598</v>
      </c>
    </row>
    <row r="5743" spans="1:14">
      <c r="A5743" s="225" t="s">
        <v>668</v>
      </c>
      <c r="B5743" s="123" t="s">
        <v>687</v>
      </c>
      <c r="C5743" s="230">
        <v>45977.215972164355</v>
      </c>
      <c r="D5743" s="230">
        <v>45977.215972164355</v>
      </c>
      <c r="E5743" s="230">
        <v>45977.359722222223</v>
      </c>
      <c r="F5743" s="300">
        <f t="shared" si="121"/>
        <v>0.14375005786860129</v>
      </c>
      <c r="G5743" s="1" t="s">
        <v>613</v>
      </c>
      <c r="I5743" s="1" t="s">
        <v>614</v>
      </c>
      <c r="J5743" s="1" t="s">
        <v>615</v>
      </c>
      <c r="K5743" s="1" t="s">
        <v>1597</v>
      </c>
      <c r="L5743" s="1" t="s">
        <v>655</v>
      </c>
      <c r="M5743" s="28" t="s">
        <v>656</v>
      </c>
      <c r="N5743" s="28" t="s">
        <v>1598</v>
      </c>
    </row>
    <row r="5744" spans="1:14">
      <c r="A5744" s="225" t="s">
        <v>668</v>
      </c>
      <c r="B5744" s="123" t="s">
        <v>688</v>
      </c>
      <c r="C5744" s="230">
        <v>45977.215972164355</v>
      </c>
      <c r="D5744" s="230">
        <v>45977.215972164355</v>
      </c>
      <c r="E5744" s="230">
        <v>45977.359722222223</v>
      </c>
      <c r="F5744" s="300">
        <f t="shared" si="121"/>
        <v>0.14375005786860129</v>
      </c>
      <c r="G5744" s="1" t="s">
        <v>613</v>
      </c>
      <c r="I5744" s="1" t="s">
        <v>614</v>
      </c>
      <c r="J5744" s="1" t="s">
        <v>615</v>
      </c>
      <c r="K5744" s="1" t="s">
        <v>1597</v>
      </c>
      <c r="L5744" s="1" t="s">
        <v>655</v>
      </c>
      <c r="M5744" s="28" t="s">
        <v>656</v>
      </c>
      <c r="N5744" s="28" t="s">
        <v>1598</v>
      </c>
    </row>
    <row r="5745" spans="1:14">
      <c r="A5745" s="225" t="s">
        <v>668</v>
      </c>
      <c r="B5745" s="123" t="s">
        <v>689</v>
      </c>
      <c r="C5745" s="230">
        <v>45977.215972164355</v>
      </c>
      <c r="D5745" s="230">
        <v>45977.215972164355</v>
      </c>
      <c r="E5745" s="230">
        <v>45977.359722222223</v>
      </c>
      <c r="F5745" s="300">
        <f t="shared" si="121"/>
        <v>0.14375005786860129</v>
      </c>
      <c r="G5745" s="1" t="s">
        <v>613</v>
      </c>
      <c r="I5745" s="1" t="s">
        <v>614</v>
      </c>
      <c r="J5745" s="1" t="s">
        <v>615</v>
      </c>
      <c r="K5745" s="1" t="s">
        <v>1597</v>
      </c>
      <c r="L5745" s="1" t="s">
        <v>655</v>
      </c>
      <c r="M5745" s="28" t="s">
        <v>656</v>
      </c>
      <c r="N5745" s="28" t="s">
        <v>1598</v>
      </c>
    </row>
    <row r="5746" spans="1:14">
      <c r="A5746" s="225" t="s">
        <v>668</v>
      </c>
      <c r="B5746" s="123" t="s">
        <v>690</v>
      </c>
      <c r="C5746" s="230">
        <v>45977.215972164355</v>
      </c>
      <c r="D5746" s="230">
        <v>45977.215972164355</v>
      </c>
      <c r="E5746" s="230">
        <v>45977.359722222223</v>
      </c>
      <c r="F5746" s="300">
        <f t="shared" si="121"/>
        <v>0.14375005786860129</v>
      </c>
      <c r="G5746" s="1" t="s">
        <v>613</v>
      </c>
      <c r="I5746" s="1" t="s">
        <v>614</v>
      </c>
      <c r="J5746" s="1" t="s">
        <v>615</v>
      </c>
      <c r="K5746" s="1" t="s">
        <v>1597</v>
      </c>
      <c r="L5746" s="1" t="s">
        <v>655</v>
      </c>
      <c r="M5746" s="28" t="s">
        <v>656</v>
      </c>
      <c r="N5746" s="28" t="s">
        <v>1598</v>
      </c>
    </row>
    <row r="5747" spans="1:14">
      <c r="A5747" s="225" t="s">
        <v>668</v>
      </c>
      <c r="B5747" s="123" t="s">
        <v>691</v>
      </c>
      <c r="C5747" s="230">
        <v>45977.215972164355</v>
      </c>
      <c r="D5747" s="230">
        <v>45977.215972164355</v>
      </c>
      <c r="E5747" s="230">
        <v>45977.359722222223</v>
      </c>
      <c r="F5747" s="300">
        <f t="shared" si="121"/>
        <v>0.14375005786860129</v>
      </c>
      <c r="G5747" s="1" t="s">
        <v>613</v>
      </c>
      <c r="I5747" s="1" t="s">
        <v>614</v>
      </c>
      <c r="J5747" s="1" t="s">
        <v>615</v>
      </c>
      <c r="K5747" s="1" t="s">
        <v>1597</v>
      </c>
      <c r="L5747" s="1" t="s">
        <v>655</v>
      </c>
      <c r="M5747" s="28" t="s">
        <v>656</v>
      </c>
      <c r="N5747" s="28" t="s">
        <v>1598</v>
      </c>
    </row>
    <row r="5748" spans="1:14">
      <c r="A5748" s="225" t="s">
        <v>668</v>
      </c>
      <c r="B5748" s="123" t="s">
        <v>692</v>
      </c>
      <c r="C5748" s="230">
        <v>45977.215972164355</v>
      </c>
      <c r="D5748" s="230">
        <v>45977.215972164355</v>
      </c>
      <c r="E5748" s="230">
        <v>45977.359722222223</v>
      </c>
      <c r="F5748" s="300">
        <f t="shared" si="121"/>
        <v>0.14375005786860129</v>
      </c>
      <c r="G5748" s="1" t="s">
        <v>613</v>
      </c>
      <c r="I5748" s="1" t="s">
        <v>614</v>
      </c>
      <c r="J5748" s="1" t="s">
        <v>615</v>
      </c>
      <c r="K5748" s="1" t="s">
        <v>1597</v>
      </c>
      <c r="L5748" s="1" t="s">
        <v>655</v>
      </c>
      <c r="M5748" s="28" t="s">
        <v>656</v>
      </c>
      <c r="N5748" s="28" t="s">
        <v>1598</v>
      </c>
    </row>
    <row r="5749" spans="1:14">
      <c r="A5749" s="225" t="s">
        <v>668</v>
      </c>
      <c r="B5749" s="123" t="s">
        <v>693</v>
      </c>
      <c r="C5749" s="230">
        <v>45977.215972164355</v>
      </c>
      <c r="D5749" s="230">
        <v>45977.215972164355</v>
      </c>
      <c r="E5749" s="230">
        <v>45977.359722222223</v>
      </c>
      <c r="F5749" s="300">
        <f t="shared" si="121"/>
        <v>0.14375005786860129</v>
      </c>
      <c r="G5749" s="1" t="s">
        <v>613</v>
      </c>
      <c r="I5749" s="1" t="s">
        <v>614</v>
      </c>
      <c r="J5749" s="1" t="s">
        <v>615</v>
      </c>
      <c r="K5749" s="1" t="s">
        <v>1597</v>
      </c>
      <c r="L5749" s="1" t="s">
        <v>655</v>
      </c>
      <c r="M5749" s="28" t="s">
        <v>656</v>
      </c>
      <c r="N5749" s="28" t="s">
        <v>1598</v>
      </c>
    </row>
    <row r="5750" spans="1:14">
      <c r="A5750" s="225" t="s">
        <v>668</v>
      </c>
      <c r="B5750" s="123" t="s">
        <v>694</v>
      </c>
      <c r="C5750" s="230">
        <v>45977.215972164355</v>
      </c>
      <c r="D5750" s="230">
        <v>45977.215972164355</v>
      </c>
      <c r="E5750" s="230">
        <v>45977.359722222223</v>
      </c>
      <c r="F5750" s="300">
        <f t="shared" si="121"/>
        <v>0.14375005786860129</v>
      </c>
      <c r="G5750" s="1" t="s">
        <v>613</v>
      </c>
      <c r="I5750" s="1" t="s">
        <v>614</v>
      </c>
      <c r="J5750" s="1" t="s">
        <v>615</v>
      </c>
      <c r="K5750" s="1" t="s">
        <v>1597</v>
      </c>
      <c r="L5750" s="1" t="s">
        <v>655</v>
      </c>
      <c r="M5750" s="28" t="s">
        <v>656</v>
      </c>
      <c r="N5750" s="28" t="s">
        <v>1598</v>
      </c>
    </row>
    <row r="5751" spans="1:14">
      <c r="A5751" s="225" t="s">
        <v>668</v>
      </c>
      <c r="B5751" s="123" t="s">
        <v>695</v>
      </c>
      <c r="C5751" s="230">
        <v>45977.215972164355</v>
      </c>
      <c r="D5751" s="230">
        <v>45977.215972164355</v>
      </c>
      <c r="E5751" s="230">
        <v>45977.359722222223</v>
      </c>
      <c r="F5751" s="300">
        <f t="shared" si="121"/>
        <v>0.14375005786860129</v>
      </c>
      <c r="G5751" s="1" t="s">
        <v>613</v>
      </c>
      <c r="I5751" s="1" t="s">
        <v>614</v>
      </c>
      <c r="J5751" s="1" t="s">
        <v>615</v>
      </c>
      <c r="K5751" s="1" t="s">
        <v>1597</v>
      </c>
      <c r="L5751" s="1" t="s">
        <v>655</v>
      </c>
      <c r="M5751" s="28" t="s">
        <v>656</v>
      </c>
      <c r="N5751" s="28" t="s">
        <v>1598</v>
      </c>
    </row>
    <row r="5752" spans="1:14">
      <c r="A5752" s="225" t="s">
        <v>668</v>
      </c>
      <c r="B5752" s="123" t="s">
        <v>696</v>
      </c>
      <c r="C5752" s="230">
        <v>45977.215972164355</v>
      </c>
      <c r="D5752" s="230">
        <v>45977.215972164355</v>
      </c>
      <c r="E5752" s="230">
        <v>45977.359722222223</v>
      </c>
      <c r="F5752" s="300">
        <f t="shared" si="121"/>
        <v>0.14375005786860129</v>
      </c>
      <c r="G5752" s="1" t="s">
        <v>613</v>
      </c>
      <c r="I5752" s="1" t="s">
        <v>614</v>
      </c>
      <c r="J5752" s="1" t="s">
        <v>615</v>
      </c>
      <c r="K5752" s="1" t="s">
        <v>1597</v>
      </c>
      <c r="L5752" s="1" t="s">
        <v>655</v>
      </c>
      <c r="M5752" s="28" t="s">
        <v>656</v>
      </c>
      <c r="N5752" s="28" t="s">
        <v>1598</v>
      </c>
    </row>
    <row r="5753" spans="1:14">
      <c r="A5753" s="225" t="s">
        <v>668</v>
      </c>
      <c r="B5753" s="123" t="s">
        <v>697</v>
      </c>
      <c r="C5753" s="230">
        <v>45977.215972164355</v>
      </c>
      <c r="D5753" s="230">
        <v>45977.215972164355</v>
      </c>
      <c r="E5753" s="230">
        <v>45977.359722222223</v>
      </c>
      <c r="F5753" s="300">
        <f t="shared" si="121"/>
        <v>0.14375005786860129</v>
      </c>
      <c r="G5753" s="1" t="s">
        <v>613</v>
      </c>
      <c r="I5753" s="1" t="s">
        <v>614</v>
      </c>
      <c r="J5753" s="1" t="s">
        <v>615</v>
      </c>
      <c r="K5753" s="1" t="s">
        <v>1597</v>
      </c>
      <c r="L5753" s="1" t="s">
        <v>655</v>
      </c>
      <c r="M5753" s="28" t="s">
        <v>656</v>
      </c>
      <c r="N5753" s="28" t="s">
        <v>1598</v>
      </c>
    </row>
    <row r="5754" spans="1:14">
      <c r="A5754" s="1" t="s">
        <v>664</v>
      </c>
      <c r="B5754" s="1" t="s">
        <v>621</v>
      </c>
      <c r="C5754" s="230">
        <v>45977.215972164355</v>
      </c>
      <c r="D5754" s="230">
        <v>45977.215972164355</v>
      </c>
      <c r="E5754" s="230">
        <v>45977.359722222223</v>
      </c>
      <c r="F5754" s="300">
        <f t="shared" si="121"/>
        <v>0.14375005786860129</v>
      </c>
      <c r="G5754" s="1" t="s">
        <v>613</v>
      </c>
      <c r="I5754" s="1" t="s">
        <v>614</v>
      </c>
      <c r="J5754" s="1" t="s">
        <v>615</v>
      </c>
      <c r="K5754" s="1" t="s">
        <v>1597</v>
      </c>
      <c r="L5754" s="1" t="s">
        <v>655</v>
      </c>
      <c r="M5754" s="28" t="s">
        <v>656</v>
      </c>
      <c r="N5754" s="28" t="s">
        <v>1598</v>
      </c>
    </row>
    <row r="5755" spans="1:14">
      <c r="A5755" s="1" t="s">
        <v>664</v>
      </c>
      <c r="B5755" s="1" t="s">
        <v>620</v>
      </c>
      <c r="C5755" s="230">
        <v>45977.215972164355</v>
      </c>
      <c r="D5755" s="230">
        <v>45977.215972164355</v>
      </c>
      <c r="E5755" s="230">
        <v>45977.359722222223</v>
      </c>
      <c r="F5755" s="300">
        <f t="shared" si="121"/>
        <v>0.14375005786860129</v>
      </c>
      <c r="G5755" s="1" t="s">
        <v>613</v>
      </c>
      <c r="I5755" s="1" t="s">
        <v>614</v>
      </c>
      <c r="J5755" s="1" t="s">
        <v>615</v>
      </c>
      <c r="K5755" s="1" t="s">
        <v>1597</v>
      </c>
      <c r="L5755" s="1" t="s">
        <v>655</v>
      </c>
      <c r="M5755" s="28" t="s">
        <v>656</v>
      </c>
      <c r="N5755" s="28" t="s">
        <v>1598</v>
      </c>
    </row>
    <row r="5756" spans="1:14">
      <c r="A5756" s="1" t="s">
        <v>664</v>
      </c>
      <c r="B5756" s="1" t="s">
        <v>666</v>
      </c>
      <c r="C5756" s="230">
        <v>45977.215972164355</v>
      </c>
      <c r="D5756" s="230">
        <v>45977.215972164355</v>
      </c>
      <c r="E5756" s="230">
        <v>45977.359722222223</v>
      </c>
      <c r="F5756" s="300">
        <f t="shared" si="121"/>
        <v>0.14375005786860129</v>
      </c>
      <c r="G5756" s="1" t="s">
        <v>613</v>
      </c>
      <c r="I5756" s="1" t="s">
        <v>614</v>
      </c>
      <c r="J5756" s="1" t="s">
        <v>615</v>
      </c>
      <c r="K5756" s="1" t="s">
        <v>1597</v>
      </c>
      <c r="L5756" s="1" t="s">
        <v>655</v>
      </c>
      <c r="M5756" s="28" t="s">
        <v>656</v>
      </c>
      <c r="N5756" s="28" t="s">
        <v>1598</v>
      </c>
    </row>
    <row r="5757" spans="1:14">
      <c r="A5757" s="1" t="s">
        <v>664</v>
      </c>
      <c r="B5757" s="1" t="s">
        <v>667</v>
      </c>
      <c r="C5757" s="230">
        <v>45977.215972164355</v>
      </c>
      <c r="D5757" s="230">
        <v>45977.215972164355</v>
      </c>
      <c r="E5757" s="230">
        <v>45977.359722222223</v>
      </c>
      <c r="F5757" s="300">
        <f t="shared" si="121"/>
        <v>0.14375005786860129</v>
      </c>
      <c r="G5757" s="1" t="s">
        <v>613</v>
      </c>
      <c r="I5757" s="1" t="s">
        <v>614</v>
      </c>
      <c r="J5757" s="1" t="s">
        <v>615</v>
      </c>
      <c r="K5757" s="1" t="s">
        <v>1597</v>
      </c>
      <c r="L5757" s="1" t="s">
        <v>655</v>
      </c>
      <c r="M5757" s="28" t="s">
        <v>656</v>
      </c>
      <c r="N5757" s="28" t="s">
        <v>1598</v>
      </c>
    </row>
    <row r="5758" spans="1:14">
      <c r="A5758" s="1" t="s">
        <v>664</v>
      </c>
      <c r="B5758" s="1" t="s">
        <v>636</v>
      </c>
      <c r="C5758" s="230">
        <v>45977.215972164355</v>
      </c>
      <c r="D5758" s="230">
        <v>45977.215972164355</v>
      </c>
      <c r="E5758" s="230">
        <v>45977.359722222223</v>
      </c>
      <c r="F5758" s="300">
        <f t="shared" si="121"/>
        <v>0.14375005786860129</v>
      </c>
      <c r="G5758" s="1" t="s">
        <v>613</v>
      </c>
      <c r="I5758" s="1" t="s">
        <v>614</v>
      </c>
      <c r="J5758" s="1" t="s">
        <v>615</v>
      </c>
      <c r="K5758" s="1" t="s">
        <v>1597</v>
      </c>
      <c r="L5758" s="1" t="s">
        <v>655</v>
      </c>
      <c r="M5758" s="28" t="s">
        <v>656</v>
      </c>
      <c r="N5758" s="28" t="s">
        <v>1598</v>
      </c>
    </row>
    <row r="5759" spans="1:14">
      <c r="A5759" s="225" t="s">
        <v>698</v>
      </c>
      <c r="B5759" s="123" t="s">
        <v>621</v>
      </c>
      <c r="C5759" s="230">
        <v>45977.215972164355</v>
      </c>
      <c r="D5759" s="230">
        <v>45977.215972164355</v>
      </c>
      <c r="E5759" s="230">
        <v>45977.359722222223</v>
      </c>
      <c r="F5759" s="300">
        <f t="shared" si="121"/>
        <v>0.14375005786860129</v>
      </c>
      <c r="G5759" s="1" t="s">
        <v>613</v>
      </c>
      <c r="I5759" s="1" t="s">
        <v>614</v>
      </c>
      <c r="J5759" s="1" t="s">
        <v>615</v>
      </c>
      <c r="K5759" s="1" t="s">
        <v>1597</v>
      </c>
      <c r="L5759" s="1" t="s">
        <v>655</v>
      </c>
      <c r="M5759" s="28" t="s">
        <v>656</v>
      </c>
      <c r="N5759" s="28" t="s">
        <v>1598</v>
      </c>
    </row>
    <row r="5760" spans="1:14">
      <c r="A5760" s="225" t="s">
        <v>698</v>
      </c>
      <c r="B5760" s="123" t="s">
        <v>620</v>
      </c>
      <c r="C5760" s="230">
        <v>45977.215972164355</v>
      </c>
      <c r="D5760" s="230">
        <v>45977.215972164355</v>
      </c>
      <c r="E5760" s="230">
        <v>45977.359722222223</v>
      </c>
      <c r="F5760" s="300">
        <f t="shared" si="121"/>
        <v>0.14375005786860129</v>
      </c>
      <c r="G5760" s="1" t="s">
        <v>613</v>
      </c>
      <c r="I5760" s="1" t="s">
        <v>614</v>
      </c>
      <c r="J5760" s="1" t="s">
        <v>615</v>
      </c>
      <c r="K5760" s="1" t="s">
        <v>1597</v>
      </c>
      <c r="L5760" s="1" t="s">
        <v>655</v>
      </c>
      <c r="M5760" s="28" t="s">
        <v>656</v>
      </c>
      <c r="N5760" s="28" t="s">
        <v>1598</v>
      </c>
    </row>
    <row r="5761" spans="1:14">
      <c r="A5761" s="1" t="s">
        <v>698</v>
      </c>
      <c r="B5761" s="1" t="s">
        <v>666</v>
      </c>
      <c r="C5761" s="230">
        <v>45977.215972164355</v>
      </c>
      <c r="D5761" s="230">
        <v>45977.215972164355</v>
      </c>
      <c r="E5761" s="230">
        <v>45977.359722222223</v>
      </c>
      <c r="F5761" s="300">
        <f t="shared" si="121"/>
        <v>0.14375005786860129</v>
      </c>
      <c r="G5761" s="1" t="s">
        <v>613</v>
      </c>
      <c r="I5761" s="1" t="s">
        <v>614</v>
      </c>
      <c r="J5761" s="1" t="s">
        <v>615</v>
      </c>
      <c r="K5761" s="1" t="s">
        <v>1597</v>
      </c>
      <c r="L5761" s="1" t="s">
        <v>655</v>
      </c>
      <c r="M5761" s="28" t="s">
        <v>656</v>
      </c>
      <c r="N5761" s="28" t="s">
        <v>1598</v>
      </c>
    </row>
    <row r="5762" spans="1:14">
      <c r="A5762" s="1" t="s">
        <v>698</v>
      </c>
      <c r="B5762" s="1" t="s">
        <v>667</v>
      </c>
      <c r="C5762" s="230">
        <v>45977.215972164355</v>
      </c>
      <c r="D5762" s="230">
        <v>45977.215972164355</v>
      </c>
      <c r="E5762" s="230">
        <v>45977.359722222223</v>
      </c>
      <c r="F5762" s="300">
        <f t="shared" si="121"/>
        <v>0.14375005786860129</v>
      </c>
      <c r="G5762" s="1" t="s">
        <v>613</v>
      </c>
      <c r="I5762" s="1" t="s">
        <v>614</v>
      </c>
      <c r="J5762" s="1" t="s">
        <v>615</v>
      </c>
      <c r="K5762" s="1" t="s">
        <v>1597</v>
      </c>
      <c r="L5762" s="1" t="s">
        <v>655</v>
      </c>
      <c r="M5762" s="28" t="s">
        <v>656</v>
      </c>
      <c r="N5762" s="28" t="s">
        <v>1598</v>
      </c>
    </row>
    <row r="5763" spans="1:14">
      <c r="A5763" s="1" t="s">
        <v>698</v>
      </c>
      <c r="B5763" s="1" t="s">
        <v>636</v>
      </c>
      <c r="C5763" s="230">
        <v>45977.215972164355</v>
      </c>
      <c r="D5763" s="230">
        <v>45977.215972164355</v>
      </c>
      <c r="E5763" s="230">
        <v>45977.359722222223</v>
      </c>
      <c r="F5763" s="300">
        <f t="shared" si="121"/>
        <v>0.14375005786860129</v>
      </c>
      <c r="G5763" s="1" t="s">
        <v>613</v>
      </c>
      <c r="I5763" s="1" t="s">
        <v>614</v>
      </c>
      <c r="J5763" s="1" t="s">
        <v>615</v>
      </c>
      <c r="K5763" s="1" t="s">
        <v>1597</v>
      </c>
      <c r="L5763" s="1" t="s">
        <v>655</v>
      </c>
      <c r="M5763" s="28" t="s">
        <v>656</v>
      </c>
      <c r="N5763" s="28" t="s">
        <v>1598</v>
      </c>
    </row>
    <row r="5764" spans="1:14">
      <c r="A5764" s="1" t="s">
        <v>699</v>
      </c>
      <c r="B5764" s="1" t="s">
        <v>621</v>
      </c>
      <c r="C5764" s="230">
        <v>45977.215972164355</v>
      </c>
      <c r="D5764" s="230">
        <v>45977.215972164355</v>
      </c>
      <c r="E5764" s="230">
        <v>45977.359722222223</v>
      </c>
      <c r="F5764" s="300">
        <f t="shared" si="121"/>
        <v>0.14375005786860129</v>
      </c>
      <c r="G5764" s="1" t="s">
        <v>613</v>
      </c>
      <c r="I5764" s="1" t="s">
        <v>614</v>
      </c>
      <c r="J5764" s="1" t="s">
        <v>615</v>
      </c>
      <c r="K5764" s="1" t="s">
        <v>1597</v>
      </c>
      <c r="L5764" s="1" t="s">
        <v>655</v>
      </c>
      <c r="M5764" s="28" t="s">
        <v>656</v>
      </c>
      <c r="N5764" s="28" t="s">
        <v>1598</v>
      </c>
    </row>
    <row r="5765" spans="1:14">
      <c r="A5765" s="1" t="s">
        <v>699</v>
      </c>
      <c r="B5765" s="1" t="s">
        <v>620</v>
      </c>
      <c r="C5765" s="230">
        <v>45977.215972164355</v>
      </c>
      <c r="D5765" s="230">
        <v>45977.215972164355</v>
      </c>
      <c r="E5765" s="230">
        <v>45977.359722222223</v>
      </c>
      <c r="F5765" s="300">
        <f t="shared" si="121"/>
        <v>0.14375005786860129</v>
      </c>
      <c r="G5765" s="1" t="s">
        <v>613</v>
      </c>
      <c r="I5765" s="1" t="s">
        <v>614</v>
      </c>
      <c r="J5765" s="1" t="s">
        <v>615</v>
      </c>
      <c r="K5765" s="1" t="s">
        <v>1597</v>
      </c>
      <c r="L5765" s="1" t="s">
        <v>655</v>
      </c>
      <c r="M5765" s="28" t="s">
        <v>656</v>
      </c>
      <c r="N5765" s="28" t="s">
        <v>1598</v>
      </c>
    </row>
    <row r="5766" spans="1:14">
      <c r="A5766" s="1" t="s">
        <v>699</v>
      </c>
      <c r="B5766" s="1" t="s">
        <v>666</v>
      </c>
      <c r="C5766" s="230">
        <v>45977.215972164355</v>
      </c>
      <c r="D5766" s="230">
        <v>45977.215972164355</v>
      </c>
      <c r="E5766" s="230">
        <v>45977.359722222223</v>
      </c>
      <c r="F5766" s="300">
        <f t="shared" si="121"/>
        <v>0.14375005786860129</v>
      </c>
      <c r="G5766" s="1" t="s">
        <v>613</v>
      </c>
      <c r="I5766" s="1" t="s">
        <v>614</v>
      </c>
      <c r="J5766" s="1" t="s">
        <v>615</v>
      </c>
      <c r="K5766" s="1" t="s">
        <v>1597</v>
      </c>
      <c r="L5766" s="1" t="s">
        <v>655</v>
      </c>
      <c r="M5766" s="28" t="s">
        <v>656</v>
      </c>
      <c r="N5766" s="28" t="s">
        <v>1598</v>
      </c>
    </row>
    <row r="5767" spans="1:14">
      <c r="A5767" s="1" t="s">
        <v>699</v>
      </c>
      <c r="B5767" s="1" t="s">
        <v>667</v>
      </c>
      <c r="C5767" s="230">
        <v>45977.215972164355</v>
      </c>
      <c r="D5767" s="230">
        <v>45977.215972164355</v>
      </c>
      <c r="E5767" s="230">
        <v>45977.359722222223</v>
      </c>
      <c r="F5767" s="300">
        <f t="shared" si="121"/>
        <v>0.14375005786860129</v>
      </c>
      <c r="G5767" s="1" t="s">
        <v>613</v>
      </c>
      <c r="I5767" s="1" t="s">
        <v>614</v>
      </c>
      <c r="J5767" s="1" t="s">
        <v>615</v>
      </c>
      <c r="K5767" s="1" t="s">
        <v>1597</v>
      </c>
      <c r="L5767" s="1" t="s">
        <v>655</v>
      </c>
      <c r="M5767" s="28" t="s">
        <v>656</v>
      </c>
      <c r="N5767" s="28" t="s">
        <v>1598</v>
      </c>
    </row>
    <row r="5768" spans="1:14">
      <c r="A5768" s="1" t="s">
        <v>699</v>
      </c>
      <c r="B5768" s="1" t="s">
        <v>636</v>
      </c>
      <c r="C5768" s="230">
        <v>45977.215972164355</v>
      </c>
      <c r="D5768" s="230">
        <v>45977.215972164355</v>
      </c>
      <c r="E5768" s="230">
        <v>45977.359722222223</v>
      </c>
      <c r="F5768" s="300">
        <f t="shared" si="121"/>
        <v>0.14375005786860129</v>
      </c>
      <c r="G5768" s="1" t="s">
        <v>613</v>
      </c>
      <c r="I5768" s="1" t="s">
        <v>614</v>
      </c>
      <c r="J5768" s="1" t="s">
        <v>615</v>
      </c>
      <c r="K5768" s="1" t="s">
        <v>1597</v>
      </c>
      <c r="L5768" s="1" t="s">
        <v>655</v>
      </c>
      <c r="M5768" s="28" t="s">
        <v>656</v>
      </c>
      <c r="N5768" s="28" t="s">
        <v>1598</v>
      </c>
    </row>
    <row r="5769" spans="1:14">
      <c r="A5769" s="225" t="s">
        <v>668</v>
      </c>
      <c r="B5769" s="123" t="s">
        <v>669</v>
      </c>
      <c r="C5769" s="230">
        <v>45977.9375</v>
      </c>
      <c r="D5769" s="230">
        <v>45977.9375</v>
      </c>
      <c r="E5769" s="230">
        <v>45978.319444444445</v>
      </c>
      <c r="F5769" s="300">
        <f t="shared" si="121"/>
        <v>0.38194444444525288</v>
      </c>
      <c r="G5769" s="1" t="s">
        <v>613</v>
      </c>
      <c r="I5769" s="1" t="s">
        <v>614</v>
      </c>
      <c r="J5769" s="1" t="s">
        <v>615</v>
      </c>
      <c r="K5769" s="1" t="s">
        <v>1597</v>
      </c>
      <c r="L5769" s="1" t="s">
        <v>655</v>
      </c>
      <c r="M5769" s="28" t="s">
        <v>656</v>
      </c>
      <c r="N5769" s="28" t="s">
        <v>1598</v>
      </c>
    </row>
    <row r="5770" spans="1:14">
      <c r="A5770" s="225" t="s">
        <v>668</v>
      </c>
      <c r="B5770" s="123" t="s">
        <v>670</v>
      </c>
      <c r="C5770" s="230">
        <v>45977.9375</v>
      </c>
      <c r="D5770" s="230">
        <v>45977.9375</v>
      </c>
      <c r="E5770" s="230">
        <v>45978.319444444445</v>
      </c>
      <c r="F5770" s="300">
        <f t="shared" si="121"/>
        <v>0.38194444444525288</v>
      </c>
      <c r="G5770" s="1" t="s">
        <v>613</v>
      </c>
      <c r="I5770" s="1" t="s">
        <v>614</v>
      </c>
      <c r="J5770" s="1" t="s">
        <v>615</v>
      </c>
      <c r="K5770" s="1" t="s">
        <v>1597</v>
      </c>
      <c r="L5770" s="1" t="s">
        <v>655</v>
      </c>
      <c r="M5770" s="28" t="s">
        <v>656</v>
      </c>
      <c r="N5770" s="28" t="s">
        <v>1598</v>
      </c>
    </row>
    <row r="5771" spans="1:14">
      <c r="A5771" s="225" t="s">
        <v>668</v>
      </c>
      <c r="B5771" s="123" t="s">
        <v>671</v>
      </c>
      <c r="C5771" s="230">
        <v>45977.9375</v>
      </c>
      <c r="D5771" s="230">
        <v>45977.9375</v>
      </c>
      <c r="E5771" s="230">
        <v>45978.319444444445</v>
      </c>
      <c r="F5771" s="300">
        <f t="shared" si="121"/>
        <v>0.38194444444525288</v>
      </c>
      <c r="G5771" s="1" t="s">
        <v>613</v>
      </c>
      <c r="I5771" s="1" t="s">
        <v>614</v>
      </c>
      <c r="J5771" s="1" t="s">
        <v>615</v>
      </c>
      <c r="K5771" s="1" t="s">
        <v>1597</v>
      </c>
      <c r="L5771" s="1" t="s">
        <v>655</v>
      </c>
      <c r="M5771" s="28" t="s">
        <v>656</v>
      </c>
      <c r="N5771" s="28" t="s">
        <v>1598</v>
      </c>
    </row>
    <row r="5772" spans="1:14">
      <c r="A5772" s="225" t="s">
        <v>668</v>
      </c>
      <c r="B5772" s="123" t="s">
        <v>672</v>
      </c>
      <c r="C5772" s="230">
        <v>45977.9375</v>
      </c>
      <c r="D5772" s="230">
        <v>45977.9375</v>
      </c>
      <c r="E5772" s="230">
        <v>45978.319444444445</v>
      </c>
      <c r="F5772" s="300">
        <f t="shared" si="121"/>
        <v>0.38194444444525288</v>
      </c>
      <c r="G5772" s="1" t="s">
        <v>613</v>
      </c>
      <c r="I5772" s="1" t="s">
        <v>614</v>
      </c>
      <c r="J5772" s="1" t="s">
        <v>615</v>
      </c>
      <c r="K5772" s="1" t="s">
        <v>1597</v>
      </c>
      <c r="L5772" s="1" t="s">
        <v>655</v>
      </c>
      <c r="M5772" s="28" t="s">
        <v>656</v>
      </c>
      <c r="N5772" s="28" t="s">
        <v>1598</v>
      </c>
    </row>
    <row r="5773" spans="1:14">
      <c r="A5773" s="225" t="s">
        <v>668</v>
      </c>
      <c r="B5773" s="123" t="s">
        <v>673</v>
      </c>
      <c r="C5773" s="230">
        <v>45977.9375</v>
      </c>
      <c r="D5773" s="230">
        <v>45977.9375</v>
      </c>
      <c r="E5773" s="230">
        <v>45978.319444444445</v>
      </c>
      <c r="F5773" s="300">
        <f t="shared" si="121"/>
        <v>0.38194444444525288</v>
      </c>
      <c r="G5773" s="1" t="s">
        <v>613</v>
      </c>
      <c r="I5773" s="1" t="s">
        <v>614</v>
      </c>
      <c r="J5773" s="1" t="s">
        <v>615</v>
      </c>
      <c r="K5773" s="1" t="s">
        <v>1597</v>
      </c>
      <c r="L5773" s="1" t="s">
        <v>655</v>
      </c>
      <c r="M5773" s="28" t="s">
        <v>656</v>
      </c>
      <c r="N5773" s="28" t="s">
        <v>1598</v>
      </c>
    </row>
    <row r="5774" spans="1:14">
      <c r="A5774" s="225" t="s">
        <v>668</v>
      </c>
      <c r="B5774" s="123" t="s">
        <v>674</v>
      </c>
      <c r="C5774" s="230">
        <v>45977.9375</v>
      </c>
      <c r="D5774" s="230">
        <v>45977.9375</v>
      </c>
      <c r="E5774" s="230">
        <v>45978.319444444445</v>
      </c>
      <c r="F5774" s="300">
        <f t="shared" si="121"/>
        <v>0.38194444444525288</v>
      </c>
      <c r="G5774" s="1" t="s">
        <v>613</v>
      </c>
      <c r="I5774" s="1" t="s">
        <v>614</v>
      </c>
      <c r="J5774" s="1" t="s">
        <v>615</v>
      </c>
      <c r="K5774" s="1" t="s">
        <v>1597</v>
      </c>
      <c r="L5774" s="1" t="s">
        <v>655</v>
      </c>
      <c r="M5774" s="28" t="s">
        <v>656</v>
      </c>
      <c r="N5774" s="28" t="s">
        <v>1598</v>
      </c>
    </row>
    <row r="5775" spans="1:14">
      <c r="A5775" s="225" t="s">
        <v>668</v>
      </c>
      <c r="B5775" s="123" t="s">
        <v>675</v>
      </c>
      <c r="C5775" s="230">
        <v>45977.9375</v>
      </c>
      <c r="D5775" s="230">
        <v>45977.9375</v>
      </c>
      <c r="E5775" s="230">
        <v>45978.319444444445</v>
      </c>
      <c r="F5775" s="300">
        <f t="shared" si="121"/>
        <v>0.38194444444525288</v>
      </c>
      <c r="G5775" s="1" t="s">
        <v>613</v>
      </c>
      <c r="I5775" s="1" t="s">
        <v>614</v>
      </c>
      <c r="J5775" s="1" t="s">
        <v>615</v>
      </c>
      <c r="K5775" s="1" t="s">
        <v>1597</v>
      </c>
      <c r="L5775" s="1" t="s">
        <v>655</v>
      </c>
      <c r="M5775" s="28" t="s">
        <v>656</v>
      </c>
      <c r="N5775" s="28" t="s">
        <v>1598</v>
      </c>
    </row>
    <row r="5776" spans="1:14">
      <c r="A5776" s="225" t="s">
        <v>668</v>
      </c>
      <c r="B5776" s="123" t="s">
        <v>676</v>
      </c>
      <c r="C5776" s="230">
        <v>45977.9375</v>
      </c>
      <c r="D5776" s="230">
        <v>45977.9375</v>
      </c>
      <c r="E5776" s="230">
        <v>45978.319444444445</v>
      </c>
      <c r="F5776" s="300">
        <f t="shared" si="121"/>
        <v>0.38194444444525288</v>
      </c>
      <c r="G5776" s="1" t="s">
        <v>613</v>
      </c>
      <c r="I5776" s="1" t="s">
        <v>614</v>
      </c>
      <c r="J5776" s="1" t="s">
        <v>615</v>
      </c>
      <c r="K5776" s="1" t="s">
        <v>1597</v>
      </c>
      <c r="L5776" s="1" t="s">
        <v>655</v>
      </c>
      <c r="M5776" s="28" t="s">
        <v>656</v>
      </c>
      <c r="N5776" s="28" t="s">
        <v>1598</v>
      </c>
    </row>
    <row r="5777" spans="1:14">
      <c r="A5777" s="225" t="s">
        <v>668</v>
      </c>
      <c r="B5777" s="123" t="s">
        <v>677</v>
      </c>
      <c r="C5777" s="230">
        <v>45977.9375</v>
      </c>
      <c r="D5777" s="230">
        <v>45977.9375</v>
      </c>
      <c r="E5777" s="230">
        <v>45978.319444444445</v>
      </c>
      <c r="F5777" s="300">
        <f t="shared" si="121"/>
        <v>0.38194444444525288</v>
      </c>
      <c r="G5777" s="1" t="s">
        <v>613</v>
      </c>
      <c r="I5777" s="1" t="s">
        <v>614</v>
      </c>
      <c r="J5777" s="1" t="s">
        <v>615</v>
      </c>
      <c r="K5777" s="1" t="s">
        <v>1597</v>
      </c>
      <c r="L5777" s="1" t="s">
        <v>655</v>
      </c>
      <c r="M5777" s="28" t="s">
        <v>656</v>
      </c>
      <c r="N5777" s="28" t="s">
        <v>1598</v>
      </c>
    </row>
    <row r="5778" spans="1:14">
      <c r="A5778" s="225" t="s">
        <v>668</v>
      </c>
      <c r="B5778" s="123" t="s">
        <v>678</v>
      </c>
      <c r="C5778" s="230">
        <v>45977.9375</v>
      </c>
      <c r="D5778" s="230">
        <v>45977.9375</v>
      </c>
      <c r="E5778" s="230">
        <v>45978.319444444445</v>
      </c>
      <c r="F5778" s="300">
        <f t="shared" si="121"/>
        <v>0.38194444444525288</v>
      </c>
      <c r="G5778" s="1" t="s">
        <v>613</v>
      </c>
      <c r="I5778" s="1" t="s">
        <v>614</v>
      </c>
      <c r="J5778" s="1" t="s">
        <v>615</v>
      </c>
      <c r="K5778" s="1" t="s">
        <v>1597</v>
      </c>
      <c r="L5778" s="1" t="s">
        <v>655</v>
      </c>
      <c r="M5778" s="28" t="s">
        <v>656</v>
      </c>
      <c r="N5778" s="28" t="s">
        <v>1598</v>
      </c>
    </row>
    <row r="5779" spans="1:14">
      <c r="A5779" s="225" t="s">
        <v>668</v>
      </c>
      <c r="B5779" s="123" t="s">
        <v>679</v>
      </c>
      <c r="C5779" s="230">
        <v>45977.9375</v>
      </c>
      <c r="D5779" s="230">
        <v>45977.9375</v>
      </c>
      <c r="E5779" s="230">
        <v>45978.319444444445</v>
      </c>
      <c r="F5779" s="300">
        <f t="shared" si="121"/>
        <v>0.38194444444525288</v>
      </c>
      <c r="G5779" s="1" t="s">
        <v>613</v>
      </c>
      <c r="I5779" s="1" t="s">
        <v>614</v>
      </c>
      <c r="J5779" s="1" t="s">
        <v>615</v>
      </c>
      <c r="K5779" s="1" t="s">
        <v>1597</v>
      </c>
      <c r="L5779" s="1" t="s">
        <v>655</v>
      </c>
      <c r="M5779" s="28" t="s">
        <v>656</v>
      </c>
      <c r="N5779" s="28" t="s">
        <v>1598</v>
      </c>
    </row>
    <row r="5780" spans="1:14">
      <c r="A5780" s="225" t="s">
        <v>668</v>
      </c>
      <c r="B5780" s="123" t="s">
        <v>680</v>
      </c>
      <c r="C5780" s="230">
        <v>45977.9375</v>
      </c>
      <c r="D5780" s="230">
        <v>45977.9375</v>
      </c>
      <c r="E5780" s="230">
        <v>45978.319444444445</v>
      </c>
      <c r="F5780" s="300">
        <f t="shared" si="121"/>
        <v>0.38194444444525288</v>
      </c>
      <c r="G5780" s="1" t="s">
        <v>613</v>
      </c>
      <c r="I5780" s="1" t="s">
        <v>614</v>
      </c>
      <c r="J5780" s="1" t="s">
        <v>615</v>
      </c>
      <c r="K5780" s="1" t="s">
        <v>1597</v>
      </c>
      <c r="L5780" s="1" t="s">
        <v>655</v>
      </c>
      <c r="M5780" s="28" t="s">
        <v>656</v>
      </c>
      <c r="N5780" s="28" t="s">
        <v>1598</v>
      </c>
    </row>
    <row r="5781" spans="1:14">
      <c r="A5781" s="225" t="s">
        <v>668</v>
      </c>
      <c r="B5781" s="123" t="s">
        <v>681</v>
      </c>
      <c r="C5781" s="230">
        <v>45977.9375</v>
      </c>
      <c r="D5781" s="230">
        <v>45977.9375</v>
      </c>
      <c r="E5781" s="230">
        <v>45978.319444444445</v>
      </c>
      <c r="F5781" s="300">
        <f t="shared" si="121"/>
        <v>0.38194444444525288</v>
      </c>
      <c r="G5781" s="1" t="s">
        <v>613</v>
      </c>
      <c r="I5781" s="1" t="s">
        <v>614</v>
      </c>
      <c r="J5781" s="1" t="s">
        <v>615</v>
      </c>
      <c r="K5781" s="1" t="s">
        <v>1597</v>
      </c>
      <c r="L5781" s="1" t="s">
        <v>655</v>
      </c>
      <c r="M5781" s="28" t="s">
        <v>656</v>
      </c>
      <c r="N5781" s="28" t="s">
        <v>1598</v>
      </c>
    </row>
    <row r="5782" spans="1:14">
      <c r="A5782" s="225" t="s">
        <v>668</v>
      </c>
      <c r="B5782" s="123" t="s">
        <v>682</v>
      </c>
      <c r="C5782" s="230">
        <v>45977.9375</v>
      </c>
      <c r="D5782" s="230">
        <v>45977.9375</v>
      </c>
      <c r="E5782" s="230">
        <v>45978.319444444445</v>
      </c>
      <c r="F5782" s="300">
        <f t="shared" ref="F5782:F5830" si="122">E5782-D5782</f>
        <v>0.38194444444525288</v>
      </c>
      <c r="G5782" s="1" t="s">
        <v>613</v>
      </c>
      <c r="I5782" s="1" t="s">
        <v>614</v>
      </c>
      <c r="J5782" s="1" t="s">
        <v>615</v>
      </c>
      <c r="K5782" s="1" t="s">
        <v>1597</v>
      </c>
      <c r="L5782" s="1" t="s">
        <v>655</v>
      </c>
      <c r="M5782" s="28" t="s">
        <v>656</v>
      </c>
      <c r="N5782" s="28" t="s">
        <v>1598</v>
      </c>
    </row>
    <row r="5783" spans="1:14">
      <c r="A5783" s="225" t="s">
        <v>668</v>
      </c>
      <c r="B5783" s="123" t="s">
        <v>683</v>
      </c>
      <c r="C5783" s="230">
        <v>45977.9375</v>
      </c>
      <c r="D5783" s="230">
        <v>45977.9375</v>
      </c>
      <c r="E5783" s="230">
        <v>45978.319444444445</v>
      </c>
      <c r="F5783" s="300">
        <f t="shared" si="122"/>
        <v>0.38194444444525288</v>
      </c>
      <c r="G5783" s="1" t="s">
        <v>613</v>
      </c>
      <c r="I5783" s="1" t="s">
        <v>614</v>
      </c>
      <c r="J5783" s="1" t="s">
        <v>615</v>
      </c>
      <c r="K5783" s="1" t="s">
        <v>1597</v>
      </c>
      <c r="L5783" s="1" t="s">
        <v>655</v>
      </c>
      <c r="M5783" s="28" t="s">
        <v>656</v>
      </c>
      <c r="N5783" s="28" t="s">
        <v>1598</v>
      </c>
    </row>
    <row r="5784" spans="1:14">
      <c r="A5784" s="225" t="s">
        <v>668</v>
      </c>
      <c r="B5784" s="123" t="s">
        <v>684</v>
      </c>
      <c r="C5784" s="230">
        <v>45977.9375</v>
      </c>
      <c r="D5784" s="230">
        <v>45977.9375</v>
      </c>
      <c r="E5784" s="230">
        <v>45978.319444444445</v>
      </c>
      <c r="F5784" s="300">
        <f t="shared" si="122"/>
        <v>0.38194444444525288</v>
      </c>
      <c r="G5784" s="1" t="s">
        <v>613</v>
      </c>
      <c r="I5784" s="1" t="s">
        <v>614</v>
      </c>
      <c r="J5784" s="1" t="s">
        <v>615</v>
      </c>
      <c r="K5784" s="1" t="s">
        <v>1597</v>
      </c>
      <c r="L5784" s="1" t="s">
        <v>655</v>
      </c>
      <c r="M5784" s="28" t="s">
        <v>656</v>
      </c>
      <c r="N5784" s="28" t="s">
        <v>1598</v>
      </c>
    </row>
    <row r="5785" spans="1:14">
      <c r="A5785" s="225" t="s">
        <v>668</v>
      </c>
      <c r="B5785" s="123" t="s">
        <v>685</v>
      </c>
      <c r="C5785" s="230">
        <v>45977.9375</v>
      </c>
      <c r="D5785" s="230">
        <v>45977.9375</v>
      </c>
      <c r="E5785" s="230">
        <v>45978.319444444445</v>
      </c>
      <c r="F5785" s="300">
        <f t="shared" si="122"/>
        <v>0.38194444444525288</v>
      </c>
      <c r="G5785" s="1" t="s">
        <v>613</v>
      </c>
      <c r="I5785" s="1" t="s">
        <v>614</v>
      </c>
      <c r="J5785" s="1" t="s">
        <v>615</v>
      </c>
      <c r="K5785" s="1" t="s">
        <v>1597</v>
      </c>
      <c r="L5785" s="1" t="s">
        <v>655</v>
      </c>
      <c r="M5785" s="28" t="s">
        <v>656</v>
      </c>
      <c r="N5785" s="28" t="s">
        <v>1598</v>
      </c>
    </row>
    <row r="5786" spans="1:14">
      <c r="A5786" s="225" t="s">
        <v>668</v>
      </c>
      <c r="B5786" s="123" t="s">
        <v>686</v>
      </c>
      <c r="C5786" s="230">
        <v>45977.9375</v>
      </c>
      <c r="D5786" s="230">
        <v>45977.9375</v>
      </c>
      <c r="E5786" s="230">
        <v>45978.319444444445</v>
      </c>
      <c r="F5786" s="300">
        <f t="shared" si="122"/>
        <v>0.38194444444525288</v>
      </c>
      <c r="G5786" s="1" t="s">
        <v>613</v>
      </c>
      <c r="I5786" s="1" t="s">
        <v>614</v>
      </c>
      <c r="J5786" s="1" t="s">
        <v>615</v>
      </c>
      <c r="K5786" s="1" t="s">
        <v>1597</v>
      </c>
      <c r="L5786" s="1" t="s">
        <v>655</v>
      </c>
      <c r="M5786" s="28" t="s">
        <v>656</v>
      </c>
      <c r="N5786" s="28" t="s">
        <v>1598</v>
      </c>
    </row>
    <row r="5787" spans="1:14">
      <c r="A5787" s="225" t="s">
        <v>668</v>
      </c>
      <c r="B5787" s="123" t="s">
        <v>687</v>
      </c>
      <c r="C5787" s="230">
        <v>45977.9375</v>
      </c>
      <c r="D5787" s="230">
        <v>45977.9375</v>
      </c>
      <c r="E5787" s="230">
        <v>45978.319444444445</v>
      </c>
      <c r="F5787" s="300">
        <f t="shared" si="122"/>
        <v>0.38194444444525288</v>
      </c>
      <c r="G5787" s="1" t="s">
        <v>613</v>
      </c>
      <c r="I5787" s="1" t="s">
        <v>614</v>
      </c>
      <c r="J5787" s="1" t="s">
        <v>615</v>
      </c>
      <c r="K5787" s="1" t="s">
        <v>1597</v>
      </c>
      <c r="L5787" s="1" t="s">
        <v>655</v>
      </c>
      <c r="M5787" s="28" t="s">
        <v>656</v>
      </c>
      <c r="N5787" s="28" t="s">
        <v>1598</v>
      </c>
    </row>
    <row r="5788" spans="1:14">
      <c r="A5788" s="225" t="s">
        <v>668</v>
      </c>
      <c r="B5788" s="123" t="s">
        <v>688</v>
      </c>
      <c r="C5788" s="230">
        <v>45977.9375</v>
      </c>
      <c r="D5788" s="230">
        <v>45977.9375</v>
      </c>
      <c r="E5788" s="230">
        <v>45978.319444444445</v>
      </c>
      <c r="F5788" s="300">
        <f t="shared" si="122"/>
        <v>0.38194444444525288</v>
      </c>
      <c r="G5788" s="1" t="s">
        <v>613</v>
      </c>
      <c r="I5788" s="1" t="s">
        <v>614</v>
      </c>
      <c r="J5788" s="1" t="s">
        <v>615</v>
      </c>
      <c r="K5788" s="1" t="s">
        <v>1597</v>
      </c>
      <c r="L5788" s="1" t="s">
        <v>655</v>
      </c>
      <c r="M5788" s="28" t="s">
        <v>656</v>
      </c>
      <c r="N5788" s="28" t="s">
        <v>1598</v>
      </c>
    </row>
    <row r="5789" spans="1:14">
      <c r="A5789" s="225" t="s">
        <v>668</v>
      </c>
      <c r="B5789" s="123" t="s">
        <v>689</v>
      </c>
      <c r="C5789" s="230">
        <v>45977.9375</v>
      </c>
      <c r="D5789" s="230">
        <v>45977.9375</v>
      </c>
      <c r="E5789" s="230">
        <v>45978.319444444445</v>
      </c>
      <c r="F5789" s="300">
        <f t="shared" si="122"/>
        <v>0.38194444444525288</v>
      </c>
      <c r="G5789" s="1" t="s">
        <v>613</v>
      </c>
      <c r="I5789" s="1" t="s">
        <v>614</v>
      </c>
      <c r="J5789" s="1" t="s">
        <v>615</v>
      </c>
      <c r="K5789" s="1" t="s">
        <v>1597</v>
      </c>
      <c r="L5789" s="1" t="s">
        <v>655</v>
      </c>
      <c r="M5789" s="28" t="s">
        <v>656</v>
      </c>
      <c r="N5789" s="28" t="s">
        <v>1598</v>
      </c>
    </row>
    <row r="5790" spans="1:14">
      <c r="A5790" s="225" t="s">
        <v>668</v>
      </c>
      <c r="B5790" s="123" t="s">
        <v>690</v>
      </c>
      <c r="C5790" s="230">
        <v>45977.9375</v>
      </c>
      <c r="D5790" s="230">
        <v>45977.9375</v>
      </c>
      <c r="E5790" s="230">
        <v>45978.319444444445</v>
      </c>
      <c r="F5790" s="300">
        <f t="shared" si="122"/>
        <v>0.38194444444525288</v>
      </c>
      <c r="G5790" s="1" t="s">
        <v>613</v>
      </c>
      <c r="I5790" s="1" t="s">
        <v>614</v>
      </c>
      <c r="J5790" s="1" t="s">
        <v>615</v>
      </c>
      <c r="K5790" s="1" t="s">
        <v>1597</v>
      </c>
      <c r="L5790" s="1" t="s">
        <v>655</v>
      </c>
      <c r="M5790" s="28" t="s">
        <v>656</v>
      </c>
      <c r="N5790" s="28" t="s">
        <v>1598</v>
      </c>
    </row>
    <row r="5791" spans="1:14">
      <c r="A5791" s="225" t="s">
        <v>668</v>
      </c>
      <c r="B5791" s="123" t="s">
        <v>691</v>
      </c>
      <c r="C5791" s="230">
        <v>45977.9375</v>
      </c>
      <c r="D5791" s="230">
        <v>45977.9375</v>
      </c>
      <c r="E5791" s="230">
        <v>45978.319444444445</v>
      </c>
      <c r="F5791" s="300">
        <f t="shared" si="122"/>
        <v>0.38194444444525288</v>
      </c>
      <c r="G5791" s="1" t="s">
        <v>613</v>
      </c>
      <c r="I5791" s="1" t="s">
        <v>614</v>
      </c>
      <c r="J5791" s="1" t="s">
        <v>615</v>
      </c>
      <c r="K5791" s="1" t="s">
        <v>1597</v>
      </c>
      <c r="L5791" s="1" t="s">
        <v>655</v>
      </c>
      <c r="M5791" s="28" t="s">
        <v>656</v>
      </c>
      <c r="N5791" s="28" t="s">
        <v>1598</v>
      </c>
    </row>
    <row r="5792" spans="1:14">
      <c r="A5792" s="225" t="s">
        <v>668</v>
      </c>
      <c r="B5792" s="123" t="s">
        <v>692</v>
      </c>
      <c r="C5792" s="230">
        <v>45977.9375</v>
      </c>
      <c r="D5792" s="230">
        <v>45977.9375</v>
      </c>
      <c r="E5792" s="230">
        <v>45978.319444444445</v>
      </c>
      <c r="F5792" s="300">
        <f t="shared" si="122"/>
        <v>0.38194444444525288</v>
      </c>
      <c r="G5792" s="1" t="s">
        <v>613</v>
      </c>
      <c r="I5792" s="1" t="s">
        <v>614</v>
      </c>
      <c r="J5792" s="1" t="s">
        <v>615</v>
      </c>
      <c r="K5792" s="1" t="s">
        <v>1597</v>
      </c>
      <c r="L5792" s="1" t="s">
        <v>655</v>
      </c>
      <c r="M5792" s="28" t="s">
        <v>656</v>
      </c>
      <c r="N5792" s="28" t="s">
        <v>1598</v>
      </c>
    </row>
    <row r="5793" spans="1:14">
      <c r="A5793" s="225" t="s">
        <v>668</v>
      </c>
      <c r="B5793" s="123" t="s">
        <v>693</v>
      </c>
      <c r="C5793" s="230">
        <v>45977.9375</v>
      </c>
      <c r="D5793" s="230">
        <v>45977.9375</v>
      </c>
      <c r="E5793" s="230">
        <v>45978.319444444445</v>
      </c>
      <c r="F5793" s="300">
        <f t="shared" si="122"/>
        <v>0.38194444444525288</v>
      </c>
      <c r="G5793" s="1" t="s">
        <v>613</v>
      </c>
      <c r="I5793" s="1" t="s">
        <v>614</v>
      </c>
      <c r="J5793" s="1" t="s">
        <v>615</v>
      </c>
      <c r="K5793" s="1" t="s">
        <v>1597</v>
      </c>
      <c r="L5793" s="1" t="s">
        <v>655</v>
      </c>
      <c r="M5793" s="28" t="s">
        <v>656</v>
      </c>
      <c r="N5793" s="28" t="s">
        <v>1598</v>
      </c>
    </row>
    <row r="5794" spans="1:14">
      <c r="A5794" s="225" t="s">
        <v>668</v>
      </c>
      <c r="B5794" s="123" t="s">
        <v>694</v>
      </c>
      <c r="C5794" s="230">
        <v>45977.9375</v>
      </c>
      <c r="D5794" s="230">
        <v>45977.9375</v>
      </c>
      <c r="E5794" s="230">
        <v>45978.319444444445</v>
      </c>
      <c r="F5794" s="300">
        <f t="shared" si="122"/>
        <v>0.38194444444525288</v>
      </c>
      <c r="G5794" s="1" t="s">
        <v>613</v>
      </c>
      <c r="I5794" s="1" t="s">
        <v>614</v>
      </c>
      <c r="J5794" s="1" t="s">
        <v>615</v>
      </c>
      <c r="K5794" s="1" t="s">
        <v>1597</v>
      </c>
      <c r="L5794" s="1" t="s">
        <v>655</v>
      </c>
      <c r="M5794" s="28" t="s">
        <v>656</v>
      </c>
      <c r="N5794" s="28" t="s">
        <v>1598</v>
      </c>
    </row>
    <row r="5795" spans="1:14">
      <c r="A5795" s="225" t="s">
        <v>668</v>
      </c>
      <c r="B5795" s="123" t="s">
        <v>695</v>
      </c>
      <c r="C5795" s="230">
        <v>45977.9375</v>
      </c>
      <c r="D5795" s="230">
        <v>45977.9375</v>
      </c>
      <c r="E5795" s="230">
        <v>45978.319444444445</v>
      </c>
      <c r="F5795" s="300">
        <f t="shared" si="122"/>
        <v>0.38194444444525288</v>
      </c>
      <c r="G5795" s="1" t="s">
        <v>613</v>
      </c>
      <c r="I5795" s="1" t="s">
        <v>614</v>
      </c>
      <c r="J5795" s="1" t="s">
        <v>615</v>
      </c>
      <c r="K5795" s="1" t="s">
        <v>1597</v>
      </c>
      <c r="L5795" s="1" t="s">
        <v>655</v>
      </c>
      <c r="M5795" s="28" t="s">
        <v>656</v>
      </c>
      <c r="N5795" s="28" t="s">
        <v>1598</v>
      </c>
    </row>
    <row r="5796" spans="1:14">
      <c r="A5796" s="225" t="s">
        <v>668</v>
      </c>
      <c r="B5796" s="123" t="s">
        <v>696</v>
      </c>
      <c r="C5796" s="230">
        <v>45977.9375</v>
      </c>
      <c r="D5796" s="230">
        <v>45977.9375</v>
      </c>
      <c r="E5796" s="230">
        <v>45978.319444444445</v>
      </c>
      <c r="F5796" s="300">
        <f t="shared" si="122"/>
        <v>0.38194444444525288</v>
      </c>
      <c r="G5796" s="1" t="s">
        <v>613</v>
      </c>
      <c r="I5796" s="1" t="s">
        <v>614</v>
      </c>
      <c r="J5796" s="1" t="s">
        <v>615</v>
      </c>
      <c r="K5796" s="1" t="s">
        <v>1597</v>
      </c>
      <c r="L5796" s="1" t="s">
        <v>655</v>
      </c>
      <c r="M5796" s="28" t="s">
        <v>656</v>
      </c>
      <c r="N5796" s="28" t="s">
        <v>1598</v>
      </c>
    </row>
    <row r="5797" spans="1:14">
      <c r="A5797" s="225" t="s">
        <v>668</v>
      </c>
      <c r="B5797" s="123" t="s">
        <v>697</v>
      </c>
      <c r="C5797" s="230">
        <v>45977.9375</v>
      </c>
      <c r="D5797" s="230">
        <v>45977.9375</v>
      </c>
      <c r="E5797" s="230">
        <v>45978.319444444445</v>
      </c>
      <c r="F5797" s="300">
        <f t="shared" si="122"/>
        <v>0.38194444444525288</v>
      </c>
      <c r="G5797" s="1" t="s">
        <v>613</v>
      </c>
      <c r="I5797" s="1" t="s">
        <v>614</v>
      </c>
      <c r="J5797" s="1" t="s">
        <v>615</v>
      </c>
      <c r="K5797" s="1" t="s">
        <v>1597</v>
      </c>
      <c r="L5797" s="1" t="s">
        <v>655</v>
      </c>
      <c r="M5797" s="28" t="s">
        <v>656</v>
      </c>
      <c r="N5797" s="28" t="s">
        <v>1598</v>
      </c>
    </row>
    <row r="5798" spans="1:14">
      <c r="A5798" s="1" t="s">
        <v>664</v>
      </c>
      <c r="B5798" s="1" t="s">
        <v>621</v>
      </c>
      <c r="C5798" s="230">
        <v>45977.9375</v>
      </c>
      <c r="D5798" s="230">
        <v>45977.9375</v>
      </c>
      <c r="E5798" s="230">
        <v>45978.319444444445</v>
      </c>
      <c r="F5798" s="300">
        <f t="shared" si="122"/>
        <v>0.38194444444525288</v>
      </c>
      <c r="G5798" s="1" t="s">
        <v>613</v>
      </c>
      <c r="I5798" s="1" t="s">
        <v>614</v>
      </c>
      <c r="J5798" s="1" t="s">
        <v>615</v>
      </c>
      <c r="K5798" s="1" t="s">
        <v>1597</v>
      </c>
      <c r="L5798" s="1" t="s">
        <v>655</v>
      </c>
      <c r="M5798" s="28" t="s">
        <v>656</v>
      </c>
      <c r="N5798" s="28" t="s">
        <v>1598</v>
      </c>
    </row>
    <row r="5799" spans="1:14">
      <c r="A5799" s="1" t="s">
        <v>664</v>
      </c>
      <c r="B5799" s="1" t="s">
        <v>620</v>
      </c>
      <c r="C5799" s="230">
        <v>45977.9375</v>
      </c>
      <c r="D5799" s="230">
        <v>45977.9375</v>
      </c>
      <c r="E5799" s="230">
        <v>45978.319444444445</v>
      </c>
      <c r="F5799" s="300">
        <f t="shared" si="122"/>
        <v>0.38194444444525288</v>
      </c>
      <c r="G5799" s="1" t="s">
        <v>613</v>
      </c>
      <c r="I5799" s="1" t="s">
        <v>614</v>
      </c>
      <c r="J5799" s="1" t="s">
        <v>615</v>
      </c>
      <c r="K5799" s="1" t="s">
        <v>1597</v>
      </c>
      <c r="L5799" s="1" t="s">
        <v>655</v>
      </c>
      <c r="M5799" s="28" t="s">
        <v>656</v>
      </c>
      <c r="N5799" s="28" t="s">
        <v>1598</v>
      </c>
    </row>
    <row r="5800" spans="1:14">
      <c r="A5800" s="1" t="s">
        <v>664</v>
      </c>
      <c r="B5800" s="1" t="s">
        <v>666</v>
      </c>
      <c r="C5800" s="230">
        <v>45977.9375</v>
      </c>
      <c r="D5800" s="230">
        <v>45977.9375</v>
      </c>
      <c r="E5800" s="230">
        <v>45978.319444444445</v>
      </c>
      <c r="F5800" s="300">
        <f t="shared" si="122"/>
        <v>0.38194444444525288</v>
      </c>
      <c r="G5800" s="1" t="s">
        <v>613</v>
      </c>
      <c r="I5800" s="1" t="s">
        <v>614</v>
      </c>
      <c r="J5800" s="1" t="s">
        <v>615</v>
      </c>
      <c r="K5800" s="1" t="s">
        <v>1597</v>
      </c>
      <c r="L5800" s="1" t="s">
        <v>655</v>
      </c>
      <c r="M5800" s="28" t="s">
        <v>656</v>
      </c>
      <c r="N5800" s="28" t="s">
        <v>1598</v>
      </c>
    </row>
    <row r="5801" spans="1:14">
      <c r="A5801" s="1" t="s">
        <v>664</v>
      </c>
      <c r="B5801" s="1" t="s">
        <v>667</v>
      </c>
      <c r="C5801" s="230">
        <v>45977.9375</v>
      </c>
      <c r="D5801" s="230">
        <v>45977.9375</v>
      </c>
      <c r="E5801" s="230">
        <v>45978.319444444445</v>
      </c>
      <c r="F5801" s="300">
        <f t="shared" si="122"/>
        <v>0.38194444444525288</v>
      </c>
      <c r="G5801" s="1" t="s">
        <v>613</v>
      </c>
      <c r="I5801" s="1" t="s">
        <v>614</v>
      </c>
      <c r="J5801" s="1" t="s">
        <v>615</v>
      </c>
      <c r="K5801" s="1" t="s">
        <v>1597</v>
      </c>
      <c r="L5801" s="1" t="s">
        <v>655</v>
      </c>
      <c r="M5801" s="28" t="s">
        <v>656</v>
      </c>
      <c r="N5801" s="28" t="s">
        <v>1598</v>
      </c>
    </row>
    <row r="5802" spans="1:14">
      <c r="A5802" s="1" t="s">
        <v>664</v>
      </c>
      <c r="B5802" s="1" t="s">
        <v>636</v>
      </c>
      <c r="C5802" s="230">
        <v>45977.9375</v>
      </c>
      <c r="D5802" s="230">
        <v>45977.9375</v>
      </c>
      <c r="E5802" s="230">
        <v>45978.319444444445</v>
      </c>
      <c r="F5802" s="300">
        <f t="shared" si="122"/>
        <v>0.38194444444525288</v>
      </c>
      <c r="G5802" s="1" t="s">
        <v>613</v>
      </c>
      <c r="I5802" s="1" t="s">
        <v>614</v>
      </c>
      <c r="J5802" s="1" t="s">
        <v>615</v>
      </c>
      <c r="K5802" s="1" t="s">
        <v>1597</v>
      </c>
      <c r="L5802" s="1" t="s">
        <v>655</v>
      </c>
      <c r="M5802" s="28" t="s">
        <v>656</v>
      </c>
      <c r="N5802" s="28" t="s">
        <v>1598</v>
      </c>
    </row>
    <row r="5803" spans="1:14">
      <c r="A5803" s="225" t="s">
        <v>698</v>
      </c>
      <c r="B5803" s="123" t="s">
        <v>621</v>
      </c>
      <c r="C5803" s="230">
        <v>45977.9375</v>
      </c>
      <c r="D5803" s="230">
        <v>45977.9375</v>
      </c>
      <c r="E5803" s="230">
        <v>45978.319444444445</v>
      </c>
      <c r="F5803" s="300">
        <f t="shared" si="122"/>
        <v>0.38194444444525288</v>
      </c>
      <c r="G5803" s="1" t="s">
        <v>613</v>
      </c>
      <c r="I5803" s="1" t="s">
        <v>614</v>
      </c>
      <c r="J5803" s="1" t="s">
        <v>615</v>
      </c>
      <c r="K5803" s="1" t="s">
        <v>1597</v>
      </c>
      <c r="L5803" s="1" t="s">
        <v>655</v>
      </c>
      <c r="M5803" s="28" t="s">
        <v>656</v>
      </c>
      <c r="N5803" s="28" t="s">
        <v>1598</v>
      </c>
    </row>
    <row r="5804" spans="1:14">
      <c r="A5804" s="225" t="s">
        <v>698</v>
      </c>
      <c r="B5804" s="123" t="s">
        <v>620</v>
      </c>
      <c r="C5804" s="230">
        <v>45977.9375</v>
      </c>
      <c r="D5804" s="230">
        <v>45977.9375</v>
      </c>
      <c r="E5804" s="230">
        <v>45978.319444444445</v>
      </c>
      <c r="F5804" s="300">
        <f t="shared" si="122"/>
        <v>0.38194444444525288</v>
      </c>
      <c r="G5804" s="1" t="s">
        <v>613</v>
      </c>
      <c r="I5804" s="1" t="s">
        <v>614</v>
      </c>
      <c r="J5804" s="1" t="s">
        <v>615</v>
      </c>
      <c r="K5804" s="1" t="s">
        <v>1597</v>
      </c>
      <c r="L5804" s="1" t="s">
        <v>655</v>
      </c>
      <c r="M5804" s="28" t="s">
        <v>656</v>
      </c>
      <c r="N5804" s="28" t="s">
        <v>1598</v>
      </c>
    </row>
    <row r="5805" spans="1:14">
      <c r="A5805" s="1" t="s">
        <v>698</v>
      </c>
      <c r="B5805" s="1" t="s">
        <v>666</v>
      </c>
      <c r="C5805" s="230">
        <v>45977.9375</v>
      </c>
      <c r="D5805" s="230">
        <v>45977.9375</v>
      </c>
      <c r="E5805" s="230">
        <v>45978.319444444445</v>
      </c>
      <c r="F5805" s="300">
        <f t="shared" si="122"/>
        <v>0.38194444444525288</v>
      </c>
      <c r="G5805" s="1" t="s">
        <v>613</v>
      </c>
      <c r="I5805" s="1" t="s">
        <v>614</v>
      </c>
      <c r="J5805" s="1" t="s">
        <v>615</v>
      </c>
      <c r="K5805" s="1" t="s">
        <v>1597</v>
      </c>
      <c r="L5805" s="1" t="s">
        <v>655</v>
      </c>
      <c r="M5805" s="28" t="s">
        <v>656</v>
      </c>
      <c r="N5805" s="28" t="s">
        <v>1598</v>
      </c>
    </row>
    <row r="5806" spans="1:14">
      <c r="A5806" s="1" t="s">
        <v>698</v>
      </c>
      <c r="B5806" s="1" t="s">
        <v>667</v>
      </c>
      <c r="C5806" s="230">
        <v>45977.9375</v>
      </c>
      <c r="D5806" s="230">
        <v>45977.9375</v>
      </c>
      <c r="E5806" s="230">
        <v>45978.319444444445</v>
      </c>
      <c r="F5806" s="300">
        <f t="shared" si="122"/>
        <v>0.38194444444525288</v>
      </c>
      <c r="G5806" s="1" t="s">
        <v>613</v>
      </c>
      <c r="I5806" s="1" t="s">
        <v>614</v>
      </c>
      <c r="J5806" s="1" t="s">
        <v>615</v>
      </c>
      <c r="K5806" s="1" t="s">
        <v>1597</v>
      </c>
      <c r="L5806" s="1" t="s">
        <v>655</v>
      </c>
      <c r="M5806" s="28" t="s">
        <v>656</v>
      </c>
      <c r="N5806" s="28" t="s">
        <v>1598</v>
      </c>
    </row>
    <row r="5807" spans="1:14">
      <c r="A5807" s="1" t="s">
        <v>698</v>
      </c>
      <c r="B5807" s="1" t="s">
        <v>636</v>
      </c>
      <c r="C5807" s="230">
        <v>45977.9375</v>
      </c>
      <c r="D5807" s="230">
        <v>45977.9375</v>
      </c>
      <c r="E5807" s="230">
        <v>45978.319444444445</v>
      </c>
      <c r="F5807" s="300">
        <f t="shared" si="122"/>
        <v>0.38194444444525288</v>
      </c>
      <c r="G5807" s="1" t="s">
        <v>613</v>
      </c>
      <c r="I5807" s="1" t="s">
        <v>614</v>
      </c>
      <c r="J5807" s="1" t="s">
        <v>615</v>
      </c>
      <c r="K5807" s="1" t="s">
        <v>1597</v>
      </c>
      <c r="L5807" s="1" t="s">
        <v>655</v>
      </c>
      <c r="M5807" s="28" t="s">
        <v>656</v>
      </c>
      <c r="N5807" s="28" t="s">
        <v>1598</v>
      </c>
    </row>
    <row r="5808" spans="1:14">
      <c r="A5808" s="1" t="s">
        <v>699</v>
      </c>
      <c r="B5808" s="1" t="s">
        <v>621</v>
      </c>
      <c r="C5808" s="230">
        <v>45977.9375</v>
      </c>
      <c r="D5808" s="230">
        <v>45977.9375</v>
      </c>
      <c r="E5808" s="230">
        <v>45978.319444444445</v>
      </c>
      <c r="F5808" s="300">
        <f t="shared" si="122"/>
        <v>0.38194444444525288</v>
      </c>
      <c r="G5808" s="1" t="s">
        <v>613</v>
      </c>
      <c r="I5808" s="1" t="s">
        <v>614</v>
      </c>
      <c r="J5808" s="1" t="s">
        <v>615</v>
      </c>
      <c r="K5808" s="1" t="s">
        <v>1597</v>
      </c>
      <c r="L5808" s="1" t="s">
        <v>655</v>
      </c>
      <c r="M5808" s="28" t="s">
        <v>656</v>
      </c>
      <c r="N5808" s="28" t="s">
        <v>1598</v>
      </c>
    </row>
    <row r="5809" spans="1:14">
      <c r="A5809" s="1" t="s">
        <v>699</v>
      </c>
      <c r="B5809" s="1" t="s">
        <v>620</v>
      </c>
      <c r="C5809" s="230">
        <v>45977.9375</v>
      </c>
      <c r="D5809" s="230">
        <v>45977.9375</v>
      </c>
      <c r="E5809" s="230">
        <v>45978.319444444445</v>
      </c>
      <c r="F5809" s="300">
        <f t="shared" si="122"/>
        <v>0.38194444444525288</v>
      </c>
      <c r="G5809" s="1" t="s">
        <v>613</v>
      </c>
      <c r="I5809" s="1" t="s">
        <v>614</v>
      </c>
      <c r="J5809" s="1" t="s">
        <v>615</v>
      </c>
      <c r="K5809" s="1" t="s">
        <v>1597</v>
      </c>
      <c r="L5809" s="1" t="s">
        <v>655</v>
      </c>
      <c r="M5809" s="28" t="s">
        <v>656</v>
      </c>
      <c r="N5809" s="28" t="s">
        <v>1598</v>
      </c>
    </row>
    <row r="5810" spans="1:14">
      <c r="A5810" s="1" t="s">
        <v>699</v>
      </c>
      <c r="B5810" s="1" t="s">
        <v>666</v>
      </c>
      <c r="C5810" s="230">
        <v>45977.9375</v>
      </c>
      <c r="D5810" s="230">
        <v>45977.9375</v>
      </c>
      <c r="E5810" s="230">
        <v>45978.319444444445</v>
      </c>
      <c r="F5810" s="300">
        <f t="shared" si="122"/>
        <v>0.38194444444525288</v>
      </c>
      <c r="G5810" s="1" t="s">
        <v>613</v>
      </c>
      <c r="I5810" s="1" t="s">
        <v>614</v>
      </c>
      <c r="J5810" s="1" t="s">
        <v>615</v>
      </c>
      <c r="K5810" s="1" t="s">
        <v>1597</v>
      </c>
      <c r="L5810" s="1" t="s">
        <v>655</v>
      </c>
      <c r="M5810" s="28" t="s">
        <v>656</v>
      </c>
      <c r="N5810" s="28" t="s">
        <v>1598</v>
      </c>
    </row>
    <row r="5811" spans="1:14">
      <c r="A5811" s="1" t="s">
        <v>699</v>
      </c>
      <c r="B5811" s="1" t="s">
        <v>667</v>
      </c>
      <c r="C5811" s="230">
        <v>45977.9375</v>
      </c>
      <c r="D5811" s="230">
        <v>45977.9375</v>
      </c>
      <c r="E5811" s="230">
        <v>45978.319444444445</v>
      </c>
      <c r="F5811" s="300">
        <f t="shared" si="122"/>
        <v>0.38194444444525288</v>
      </c>
      <c r="G5811" s="1" t="s">
        <v>613</v>
      </c>
      <c r="I5811" s="1" t="s">
        <v>614</v>
      </c>
      <c r="J5811" s="1" t="s">
        <v>615</v>
      </c>
      <c r="K5811" s="1" t="s">
        <v>1597</v>
      </c>
      <c r="L5811" s="1" t="s">
        <v>655</v>
      </c>
      <c r="M5811" s="28" t="s">
        <v>656</v>
      </c>
      <c r="N5811" s="28" t="s">
        <v>1598</v>
      </c>
    </row>
    <row r="5812" spans="1:14">
      <c r="A5812" s="1" t="s">
        <v>699</v>
      </c>
      <c r="B5812" s="1" t="s">
        <v>636</v>
      </c>
      <c r="C5812" s="230">
        <v>45977.9375</v>
      </c>
      <c r="D5812" s="230">
        <v>45977.9375</v>
      </c>
      <c r="E5812" s="230">
        <v>45978.319444444445</v>
      </c>
      <c r="F5812" s="300">
        <f t="shared" si="122"/>
        <v>0.38194444444525288</v>
      </c>
      <c r="G5812" s="1" t="s">
        <v>613</v>
      </c>
      <c r="I5812" s="1" t="s">
        <v>614</v>
      </c>
      <c r="J5812" s="1" t="s">
        <v>615</v>
      </c>
      <c r="K5812" s="1" t="s">
        <v>1597</v>
      </c>
      <c r="L5812" s="1" t="s">
        <v>655</v>
      </c>
      <c r="M5812" s="28" t="s">
        <v>656</v>
      </c>
      <c r="N5812" s="28" t="s">
        <v>1598</v>
      </c>
    </row>
    <row r="5813" spans="1:14">
      <c r="A5813" s="1" t="s">
        <v>760</v>
      </c>
      <c r="B5813" s="1" t="s">
        <v>1053</v>
      </c>
      <c r="C5813" s="230">
        <v>45978.363194444442</v>
      </c>
      <c r="D5813" s="230">
        <v>45978.363194444442</v>
      </c>
      <c r="E5813" s="230">
        <v>45978.430555555555</v>
      </c>
      <c r="F5813" s="224">
        <f t="shared" si="122"/>
        <v>6.7361111112404615E-2</v>
      </c>
      <c r="G5813" s="225" t="s">
        <v>637</v>
      </c>
      <c r="H5813" s="225" t="s">
        <v>644</v>
      </c>
      <c r="I5813" s="225" t="s">
        <v>645</v>
      </c>
      <c r="J5813" s="225" t="s">
        <v>646</v>
      </c>
      <c r="K5813" s="227" t="s">
        <v>1725</v>
      </c>
      <c r="L5813" s="123" t="s">
        <v>648</v>
      </c>
      <c r="M5813" s="241" t="s">
        <v>618</v>
      </c>
      <c r="N5813" s="225" t="s">
        <v>1727</v>
      </c>
    </row>
    <row r="5814" spans="1:14">
      <c r="A5814" s="1" t="s">
        <v>760</v>
      </c>
      <c r="B5814" s="1" t="s">
        <v>1054</v>
      </c>
      <c r="C5814" s="230">
        <v>45978.363194444442</v>
      </c>
      <c r="D5814" s="230">
        <v>45978.363194444442</v>
      </c>
      <c r="E5814" s="230">
        <v>45978.430555555555</v>
      </c>
      <c r="F5814" s="224">
        <f t="shared" si="122"/>
        <v>6.7361111112404615E-2</v>
      </c>
      <c r="G5814" s="225" t="s">
        <v>637</v>
      </c>
      <c r="H5814" s="225" t="s">
        <v>644</v>
      </c>
      <c r="I5814" s="225" t="s">
        <v>645</v>
      </c>
      <c r="J5814" s="225" t="s">
        <v>646</v>
      </c>
      <c r="K5814" s="227" t="s">
        <v>1725</v>
      </c>
      <c r="L5814" s="123" t="s">
        <v>648</v>
      </c>
      <c r="M5814" s="241" t="s">
        <v>618</v>
      </c>
      <c r="N5814" s="225" t="s">
        <v>1727</v>
      </c>
    </row>
    <row r="5815" spans="1:14">
      <c r="A5815" s="1" t="s">
        <v>760</v>
      </c>
      <c r="B5815" s="1" t="s">
        <v>1055</v>
      </c>
      <c r="C5815" s="230">
        <v>45978.363194444442</v>
      </c>
      <c r="D5815" s="230">
        <v>45978.363194444442</v>
      </c>
      <c r="E5815" s="230">
        <v>45978.430555555555</v>
      </c>
      <c r="F5815" s="224">
        <f t="shared" si="122"/>
        <v>6.7361111112404615E-2</v>
      </c>
      <c r="G5815" s="225" t="s">
        <v>637</v>
      </c>
      <c r="H5815" s="225" t="s">
        <v>644</v>
      </c>
      <c r="I5815" s="225" t="s">
        <v>645</v>
      </c>
      <c r="J5815" s="225" t="s">
        <v>646</v>
      </c>
      <c r="K5815" s="227" t="s">
        <v>1725</v>
      </c>
      <c r="L5815" s="123" t="s">
        <v>648</v>
      </c>
      <c r="M5815" s="241" t="s">
        <v>618</v>
      </c>
      <c r="N5815" s="225" t="s">
        <v>1727</v>
      </c>
    </row>
    <row r="5816" spans="1:14">
      <c r="A5816" s="1" t="s">
        <v>760</v>
      </c>
      <c r="B5816" s="1" t="s">
        <v>1056</v>
      </c>
      <c r="C5816" s="230">
        <v>45978.363194444442</v>
      </c>
      <c r="D5816" s="230">
        <v>45978.363194444442</v>
      </c>
      <c r="E5816" s="230">
        <v>45978.430555555555</v>
      </c>
      <c r="F5816" s="224">
        <f t="shared" si="122"/>
        <v>6.7361111112404615E-2</v>
      </c>
      <c r="G5816" s="225" t="s">
        <v>637</v>
      </c>
      <c r="H5816" s="225" t="s">
        <v>644</v>
      </c>
      <c r="I5816" s="225" t="s">
        <v>645</v>
      </c>
      <c r="J5816" s="225" t="s">
        <v>646</v>
      </c>
      <c r="K5816" s="227" t="s">
        <v>1725</v>
      </c>
      <c r="L5816" s="123" t="s">
        <v>648</v>
      </c>
      <c r="M5816" s="241" t="s">
        <v>618</v>
      </c>
      <c r="N5816" s="225" t="s">
        <v>1727</v>
      </c>
    </row>
    <row r="5817" spans="1:14">
      <c r="A5817" s="1" t="s">
        <v>760</v>
      </c>
      <c r="B5817" s="1" t="s">
        <v>1057</v>
      </c>
      <c r="C5817" s="230">
        <v>45978.363194444442</v>
      </c>
      <c r="D5817" s="230">
        <v>45978.363194444442</v>
      </c>
      <c r="E5817" s="230">
        <v>45978.430555555555</v>
      </c>
      <c r="F5817" s="224">
        <f t="shared" si="122"/>
        <v>6.7361111112404615E-2</v>
      </c>
      <c r="G5817" s="225" t="s">
        <v>637</v>
      </c>
      <c r="H5817" s="225" t="s">
        <v>644</v>
      </c>
      <c r="I5817" s="225" t="s">
        <v>645</v>
      </c>
      <c r="J5817" s="225" t="s">
        <v>646</v>
      </c>
      <c r="K5817" s="227" t="s">
        <v>1725</v>
      </c>
      <c r="L5817" s="123" t="s">
        <v>648</v>
      </c>
      <c r="M5817" s="241" t="s">
        <v>618</v>
      </c>
      <c r="N5817" s="225" t="s">
        <v>1727</v>
      </c>
    </row>
    <row r="5818" spans="1:14">
      <c r="A5818" s="225" t="s">
        <v>668</v>
      </c>
      <c r="B5818" s="123" t="s">
        <v>669</v>
      </c>
      <c r="C5818" s="230">
        <v>45978.520833333336</v>
      </c>
      <c r="D5818" s="230">
        <v>45978.520833333336</v>
      </c>
      <c r="E5818" s="230">
        <v>45978.638888888891</v>
      </c>
      <c r="F5818" s="300">
        <f t="shared" si="122"/>
        <v>0.11805555555474712</v>
      </c>
      <c r="G5818" s="1" t="s">
        <v>613</v>
      </c>
      <c r="I5818" s="1" t="s">
        <v>614</v>
      </c>
      <c r="J5818" s="1" t="s">
        <v>615</v>
      </c>
      <c r="K5818" s="1" t="s">
        <v>1597</v>
      </c>
      <c r="L5818" s="1" t="s">
        <v>655</v>
      </c>
      <c r="M5818" s="28" t="s">
        <v>656</v>
      </c>
      <c r="N5818" s="28" t="s">
        <v>1598</v>
      </c>
    </row>
    <row r="5819" spans="1:14">
      <c r="A5819" s="225" t="s">
        <v>668</v>
      </c>
      <c r="B5819" s="123" t="s">
        <v>670</v>
      </c>
      <c r="C5819" s="230">
        <v>45978.520833333336</v>
      </c>
      <c r="D5819" s="230">
        <v>45978.520833333336</v>
      </c>
      <c r="E5819" s="230">
        <v>45978.638888888891</v>
      </c>
      <c r="F5819" s="300">
        <f t="shared" si="122"/>
        <v>0.11805555555474712</v>
      </c>
      <c r="G5819" s="1" t="s">
        <v>613</v>
      </c>
      <c r="I5819" s="1" t="s">
        <v>614</v>
      </c>
      <c r="J5819" s="1" t="s">
        <v>615</v>
      </c>
      <c r="K5819" s="1" t="s">
        <v>1597</v>
      </c>
      <c r="L5819" s="1" t="s">
        <v>655</v>
      </c>
      <c r="M5819" s="28" t="s">
        <v>656</v>
      </c>
      <c r="N5819" s="28" t="s">
        <v>1598</v>
      </c>
    </row>
    <row r="5820" spans="1:14">
      <c r="A5820" s="225" t="s">
        <v>668</v>
      </c>
      <c r="B5820" s="123" t="s">
        <v>671</v>
      </c>
      <c r="C5820" s="230">
        <v>45978.520833333336</v>
      </c>
      <c r="D5820" s="230">
        <v>45978.520833333336</v>
      </c>
      <c r="E5820" s="230">
        <v>45978.638888888891</v>
      </c>
      <c r="F5820" s="300">
        <f t="shared" si="122"/>
        <v>0.11805555555474712</v>
      </c>
      <c r="G5820" s="1" t="s">
        <v>613</v>
      </c>
      <c r="I5820" s="1" t="s">
        <v>614</v>
      </c>
      <c r="J5820" s="1" t="s">
        <v>615</v>
      </c>
      <c r="K5820" s="1" t="s">
        <v>1597</v>
      </c>
      <c r="L5820" s="1" t="s">
        <v>655</v>
      </c>
      <c r="M5820" s="28" t="s">
        <v>656</v>
      </c>
      <c r="N5820" s="28" t="s">
        <v>1598</v>
      </c>
    </row>
    <row r="5821" spans="1:14">
      <c r="A5821" s="225" t="s">
        <v>668</v>
      </c>
      <c r="B5821" s="123" t="s">
        <v>672</v>
      </c>
      <c r="C5821" s="230">
        <v>45978.520833333336</v>
      </c>
      <c r="D5821" s="230">
        <v>45978.520833333336</v>
      </c>
      <c r="E5821" s="230">
        <v>45978.638888888891</v>
      </c>
      <c r="F5821" s="300">
        <f t="shared" si="122"/>
        <v>0.11805555555474712</v>
      </c>
      <c r="G5821" s="1" t="s">
        <v>613</v>
      </c>
      <c r="I5821" s="1" t="s">
        <v>614</v>
      </c>
      <c r="J5821" s="1" t="s">
        <v>615</v>
      </c>
      <c r="K5821" s="1" t="s">
        <v>1597</v>
      </c>
      <c r="L5821" s="1" t="s">
        <v>655</v>
      </c>
      <c r="M5821" s="28" t="s">
        <v>656</v>
      </c>
      <c r="N5821" s="28" t="s">
        <v>1598</v>
      </c>
    </row>
    <row r="5822" spans="1:14">
      <c r="A5822" s="225" t="s">
        <v>668</v>
      </c>
      <c r="B5822" s="123" t="s">
        <v>673</v>
      </c>
      <c r="C5822" s="230">
        <v>45978.520833333336</v>
      </c>
      <c r="D5822" s="230">
        <v>45978.520833333336</v>
      </c>
      <c r="E5822" s="230">
        <v>45978.638888888891</v>
      </c>
      <c r="F5822" s="300">
        <f t="shared" si="122"/>
        <v>0.11805555555474712</v>
      </c>
      <c r="G5822" s="1" t="s">
        <v>613</v>
      </c>
      <c r="I5822" s="1" t="s">
        <v>614</v>
      </c>
      <c r="J5822" s="1" t="s">
        <v>615</v>
      </c>
      <c r="K5822" s="1" t="s">
        <v>1597</v>
      </c>
      <c r="L5822" s="1" t="s">
        <v>655</v>
      </c>
      <c r="M5822" s="28" t="s">
        <v>656</v>
      </c>
      <c r="N5822" s="28" t="s">
        <v>1598</v>
      </c>
    </row>
    <row r="5823" spans="1:14">
      <c r="A5823" s="225" t="s">
        <v>668</v>
      </c>
      <c r="B5823" s="123" t="s">
        <v>674</v>
      </c>
      <c r="C5823" s="230">
        <v>45978.520833333336</v>
      </c>
      <c r="D5823" s="230">
        <v>45978.520833333336</v>
      </c>
      <c r="E5823" s="230">
        <v>45978.638888888891</v>
      </c>
      <c r="F5823" s="300">
        <f t="shared" si="122"/>
        <v>0.11805555555474712</v>
      </c>
      <c r="G5823" s="1" t="s">
        <v>613</v>
      </c>
      <c r="I5823" s="1" t="s">
        <v>614</v>
      </c>
      <c r="J5823" s="1" t="s">
        <v>615</v>
      </c>
      <c r="K5823" s="1" t="s">
        <v>1597</v>
      </c>
      <c r="L5823" s="1" t="s">
        <v>655</v>
      </c>
      <c r="M5823" s="28" t="s">
        <v>656</v>
      </c>
      <c r="N5823" s="28" t="s">
        <v>1598</v>
      </c>
    </row>
    <row r="5824" spans="1:14">
      <c r="A5824" s="225" t="s">
        <v>668</v>
      </c>
      <c r="B5824" s="123" t="s">
        <v>675</v>
      </c>
      <c r="C5824" s="230">
        <v>45978.520833333336</v>
      </c>
      <c r="D5824" s="230">
        <v>45978.520833333336</v>
      </c>
      <c r="E5824" s="230">
        <v>45978.638888888891</v>
      </c>
      <c r="F5824" s="300">
        <f t="shared" si="122"/>
        <v>0.11805555555474712</v>
      </c>
      <c r="G5824" s="1" t="s">
        <v>613</v>
      </c>
      <c r="I5824" s="1" t="s">
        <v>614</v>
      </c>
      <c r="J5824" s="1" t="s">
        <v>615</v>
      </c>
      <c r="K5824" s="1" t="s">
        <v>1597</v>
      </c>
      <c r="L5824" s="1" t="s">
        <v>655</v>
      </c>
      <c r="M5824" s="28" t="s">
        <v>656</v>
      </c>
      <c r="N5824" s="28" t="s">
        <v>1598</v>
      </c>
    </row>
    <row r="5825" spans="1:14">
      <c r="A5825" s="225" t="s">
        <v>668</v>
      </c>
      <c r="B5825" s="123" t="s">
        <v>676</v>
      </c>
      <c r="C5825" s="230">
        <v>45978.520833333336</v>
      </c>
      <c r="D5825" s="230">
        <v>45978.520833333336</v>
      </c>
      <c r="E5825" s="230">
        <v>45978.638888888891</v>
      </c>
      <c r="F5825" s="300">
        <f t="shared" si="122"/>
        <v>0.11805555555474712</v>
      </c>
      <c r="G5825" s="1" t="s">
        <v>613</v>
      </c>
      <c r="I5825" s="1" t="s">
        <v>614</v>
      </c>
      <c r="J5825" s="1" t="s">
        <v>615</v>
      </c>
      <c r="K5825" s="1" t="s">
        <v>1597</v>
      </c>
      <c r="L5825" s="1" t="s">
        <v>655</v>
      </c>
      <c r="M5825" s="28" t="s">
        <v>656</v>
      </c>
      <c r="N5825" s="28" t="s">
        <v>1598</v>
      </c>
    </row>
    <row r="5826" spans="1:14">
      <c r="A5826" s="225" t="s">
        <v>668</v>
      </c>
      <c r="B5826" s="123" t="s">
        <v>677</v>
      </c>
      <c r="C5826" s="230">
        <v>45978.520833333336</v>
      </c>
      <c r="D5826" s="230">
        <v>45978.520833333336</v>
      </c>
      <c r="E5826" s="230">
        <v>45978.638888888891</v>
      </c>
      <c r="F5826" s="300">
        <f t="shared" si="122"/>
        <v>0.11805555555474712</v>
      </c>
      <c r="G5826" s="1" t="s">
        <v>613</v>
      </c>
      <c r="I5826" s="1" t="s">
        <v>614</v>
      </c>
      <c r="J5826" s="1" t="s">
        <v>615</v>
      </c>
      <c r="K5826" s="1" t="s">
        <v>1597</v>
      </c>
      <c r="L5826" s="1" t="s">
        <v>655</v>
      </c>
      <c r="M5826" s="28" t="s">
        <v>656</v>
      </c>
      <c r="N5826" s="28" t="s">
        <v>1598</v>
      </c>
    </row>
    <row r="5827" spans="1:14">
      <c r="A5827" s="225" t="s">
        <v>668</v>
      </c>
      <c r="B5827" s="123" t="s">
        <v>678</v>
      </c>
      <c r="C5827" s="230">
        <v>45978.520833333336</v>
      </c>
      <c r="D5827" s="230">
        <v>45978.520833333336</v>
      </c>
      <c r="E5827" s="230">
        <v>45978.638888888891</v>
      </c>
      <c r="F5827" s="300">
        <f t="shared" si="122"/>
        <v>0.11805555555474712</v>
      </c>
      <c r="G5827" s="1" t="s">
        <v>613</v>
      </c>
      <c r="I5827" s="1" t="s">
        <v>614</v>
      </c>
      <c r="J5827" s="1" t="s">
        <v>615</v>
      </c>
      <c r="K5827" s="1" t="s">
        <v>1597</v>
      </c>
      <c r="L5827" s="1" t="s">
        <v>655</v>
      </c>
      <c r="M5827" s="28" t="s">
        <v>656</v>
      </c>
      <c r="N5827" s="28" t="s">
        <v>1598</v>
      </c>
    </row>
    <row r="5828" spans="1:14">
      <c r="A5828" s="225" t="s">
        <v>668</v>
      </c>
      <c r="B5828" s="123" t="s">
        <v>679</v>
      </c>
      <c r="C5828" s="230">
        <v>45978.520833333336</v>
      </c>
      <c r="D5828" s="230">
        <v>45978.520833333336</v>
      </c>
      <c r="E5828" s="230">
        <v>45978.638888888891</v>
      </c>
      <c r="F5828" s="300">
        <f t="shared" si="122"/>
        <v>0.11805555555474712</v>
      </c>
      <c r="G5828" s="1" t="s">
        <v>613</v>
      </c>
      <c r="I5828" s="1" t="s">
        <v>614</v>
      </c>
      <c r="J5828" s="1" t="s">
        <v>615</v>
      </c>
      <c r="K5828" s="1" t="s">
        <v>1597</v>
      </c>
      <c r="L5828" s="1" t="s">
        <v>655</v>
      </c>
      <c r="M5828" s="28" t="s">
        <v>656</v>
      </c>
      <c r="N5828" s="28" t="s">
        <v>1598</v>
      </c>
    </row>
    <row r="5829" spans="1:14">
      <c r="A5829" s="225" t="s">
        <v>668</v>
      </c>
      <c r="B5829" s="123" t="s">
        <v>680</v>
      </c>
      <c r="C5829" s="230">
        <v>45978.520833333336</v>
      </c>
      <c r="D5829" s="230">
        <v>45978.520833333336</v>
      </c>
      <c r="E5829" s="230">
        <v>45978.638888888891</v>
      </c>
      <c r="F5829" s="300">
        <f t="shared" si="122"/>
        <v>0.11805555555474712</v>
      </c>
      <c r="G5829" s="1" t="s">
        <v>613</v>
      </c>
      <c r="I5829" s="1" t="s">
        <v>614</v>
      </c>
      <c r="J5829" s="1" t="s">
        <v>615</v>
      </c>
      <c r="K5829" s="1" t="s">
        <v>1597</v>
      </c>
      <c r="L5829" s="1" t="s">
        <v>655</v>
      </c>
      <c r="M5829" s="28" t="s">
        <v>656</v>
      </c>
      <c r="N5829" s="28" t="s">
        <v>1598</v>
      </c>
    </row>
    <row r="5830" spans="1:14">
      <c r="A5830" s="225" t="s">
        <v>668</v>
      </c>
      <c r="B5830" s="123" t="s">
        <v>681</v>
      </c>
      <c r="C5830" s="230">
        <v>45978.520833333336</v>
      </c>
      <c r="D5830" s="230">
        <v>45978.520833333336</v>
      </c>
      <c r="E5830" s="230">
        <v>45978.638888888891</v>
      </c>
      <c r="F5830" s="300">
        <f t="shared" si="122"/>
        <v>0.11805555555474712</v>
      </c>
      <c r="G5830" s="1" t="s">
        <v>613</v>
      </c>
      <c r="I5830" s="1" t="s">
        <v>614</v>
      </c>
      <c r="J5830" s="1" t="s">
        <v>615</v>
      </c>
      <c r="K5830" s="1" t="s">
        <v>1597</v>
      </c>
      <c r="L5830" s="1" t="s">
        <v>655</v>
      </c>
      <c r="M5830" s="28" t="s">
        <v>656</v>
      </c>
      <c r="N5830" s="28" t="s">
        <v>1598</v>
      </c>
    </row>
    <row r="5831" spans="1:14">
      <c r="A5831" s="225" t="s">
        <v>668</v>
      </c>
      <c r="B5831" s="123" t="s">
        <v>682</v>
      </c>
      <c r="C5831" s="230">
        <v>45978.520833333336</v>
      </c>
      <c r="D5831" s="230">
        <v>45978.520833333336</v>
      </c>
      <c r="E5831" s="230">
        <v>45978.638888888891</v>
      </c>
      <c r="F5831" s="300">
        <f t="shared" ref="F5831:F5893" si="123">E5831-D5831</f>
        <v>0.11805555555474712</v>
      </c>
      <c r="G5831" s="1" t="s">
        <v>613</v>
      </c>
      <c r="I5831" s="1" t="s">
        <v>614</v>
      </c>
      <c r="J5831" s="1" t="s">
        <v>615</v>
      </c>
      <c r="K5831" s="1" t="s">
        <v>1597</v>
      </c>
      <c r="L5831" s="1" t="s">
        <v>655</v>
      </c>
      <c r="M5831" s="28" t="s">
        <v>656</v>
      </c>
      <c r="N5831" s="28" t="s">
        <v>1598</v>
      </c>
    </row>
    <row r="5832" spans="1:14">
      <c r="A5832" s="225" t="s">
        <v>668</v>
      </c>
      <c r="B5832" s="123" t="s">
        <v>683</v>
      </c>
      <c r="C5832" s="230">
        <v>45978.520833333336</v>
      </c>
      <c r="D5832" s="230">
        <v>45978.520833333336</v>
      </c>
      <c r="E5832" s="230">
        <v>45978.638888888891</v>
      </c>
      <c r="F5832" s="300">
        <f t="shared" si="123"/>
        <v>0.11805555555474712</v>
      </c>
      <c r="G5832" s="1" t="s">
        <v>613</v>
      </c>
      <c r="I5832" s="1" t="s">
        <v>614</v>
      </c>
      <c r="J5832" s="1" t="s">
        <v>615</v>
      </c>
      <c r="K5832" s="1" t="s">
        <v>1597</v>
      </c>
      <c r="L5832" s="1" t="s">
        <v>655</v>
      </c>
      <c r="M5832" s="28" t="s">
        <v>656</v>
      </c>
      <c r="N5832" s="28" t="s">
        <v>1598</v>
      </c>
    </row>
    <row r="5833" spans="1:14">
      <c r="A5833" s="225" t="s">
        <v>668</v>
      </c>
      <c r="B5833" s="123" t="s">
        <v>684</v>
      </c>
      <c r="C5833" s="230">
        <v>45978.520833333336</v>
      </c>
      <c r="D5833" s="230">
        <v>45978.520833333336</v>
      </c>
      <c r="E5833" s="230">
        <v>45978.638888888891</v>
      </c>
      <c r="F5833" s="300">
        <f t="shared" si="123"/>
        <v>0.11805555555474712</v>
      </c>
      <c r="G5833" s="1" t="s">
        <v>613</v>
      </c>
      <c r="I5833" s="1" t="s">
        <v>614</v>
      </c>
      <c r="J5833" s="1" t="s">
        <v>615</v>
      </c>
      <c r="K5833" s="1" t="s">
        <v>1597</v>
      </c>
      <c r="L5833" s="1" t="s">
        <v>655</v>
      </c>
      <c r="M5833" s="28" t="s">
        <v>656</v>
      </c>
      <c r="N5833" s="28" t="s">
        <v>1598</v>
      </c>
    </row>
    <row r="5834" spans="1:14">
      <c r="A5834" s="225" t="s">
        <v>668</v>
      </c>
      <c r="B5834" s="123" t="s">
        <v>685</v>
      </c>
      <c r="C5834" s="230">
        <v>45978.520833333336</v>
      </c>
      <c r="D5834" s="230">
        <v>45978.520833333336</v>
      </c>
      <c r="E5834" s="230">
        <v>45978.638888888891</v>
      </c>
      <c r="F5834" s="300">
        <f t="shared" si="123"/>
        <v>0.11805555555474712</v>
      </c>
      <c r="G5834" s="1" t="s">
        <v>613</v>
      </c>
      <c r="I5834" s="1" t="s">
        <v>614</v>
      </c>
      <c r="J5834" s="1" t="s">
        <v>615</v>
      </c>
      <c r="K5834" s="1" t="s">
        <v>1597</v>
      </c>
      <c r="L5834" s="1" t="s">
        <v>655</v>
      </c>
      <c r="M5834" s="28" t="s">
        <v>656</v>
      </c>
      <c r="N5834" s="28" t="s">
        <v>1598</v>
      </c>
    </row>
    <row r="5835" spans="1:14">
      <c r="A5835" s="225" t="s">
        <v>668</v>
      </c>
      <c r="B5835" s="123" t="s">
        <v>686</v>
      </c>
      <c r="C5835" s="230">
        <v>45978.520833333336</v>
      </c>
      <c r="D5835" s="230">
        <v>45978.520833333336</v>
      </c>
      <c r="E5835" s="230">
        <v>45978.638888888891</v>
      </c>
      <c r="F5835" s="300">
        <f t="shared" si="123"/>
        <v>0.11805555555474712</v>
      </c>
      <c r="G5835" s="1" t="s">
        <v>613</v>
      </c>
      <c r="I5835" s="1" t="s">
        <v>614</v>
      </c>
      <c r="J5835" s="1" t="s">
        <v>615</v>
      </c>
      <c r="K5835" s="1" t="s">
        <v>1597</v>
      </c>
      <c r="L5835" s="1" t="s">
        <v>655</v>
      </c>
      <c r="M5835" s="28" t="s">
        <v>656</v>
      </c>
      <c r="N5835" s="28" t="s">
        <v>1598</v>
      </c>
    </row>
    <row r="5836" spans="1:14">
      <c r="A5836" s="225" t="s">
        <v>668</v>
      </c>
      <c r="B5836" s="123" t="s">
        <v>687</v>
      </c>
      <c r="C5836" s="230">
        <v>45978.520833333336</v>
      </c>
      <c r="D5836" s="230">
        <v>45978.520833333336</v>
      </c>
      <c r="E5836" s="230">
        <v>45978.638888888891</v>
      </c>
      <c r="F5836" s="300">
        <f t="shared" si="123"/>
        <v>0.11805555555474712</v>
      </c>
      <c r="G5836" s="1" t="s">
        <v>613</v>
      </c>
      <c r="I5836" s="1" t="s">
        <v>614</v>
      </c>
      <c r="J5836" s="1" t="s">
        <v>615</v>
      </c>
      <c r="K5836" s="1" t="s">
        <v>1597</v>
      </c>
      <c r="L5836" s="1" t="s">
        <v>655</v>
      </c>
      <c r="M5836" s="28" t="s">
        <v>656</v>
      </c>
      <c r="N5836" s="28" t="s">
        <v>1598</v>
      </c>
    </row>
    <row r="5837" spans="1:14">
      <c r="A5837" s="225" t="s">
        <v>668</v>
      </c>
      <c r="B5837" s="123" t="s">
        <v>688</v>
      </c>
      <c r="C5837" s="230">
        <v>45978.520833333336</v>
      </c>
      <c r="D5837" s="230">
        <v>45978.520833333336</v>
      </c>
      <c r="E5837" s="230">
        <v>45978.638888888891</v>
      </c>
      <c r="F5837" s="300">
        <f t="shared" si="123"/>
        <v>0.11805555555474712</v>
      </c>
      <c r="G5837" s="1" t="s">
        <v>613</v>
      </c>
      <c r="I5837" s="1" t="s">
        <v>614</v>
      </c>
      <c r="J5837" s="1" t="s">
        <v>615</v>
      </c>
      <c r="K5837" s="1" t="s">
        <v>1597</v>
      </c>
      <c r="L5837" s="1" t="s">
        <v>655</v>
      </c>
      <c r="M5837" s="28" t="s">
        <v>656</v>
      </c>
      <c r="N5837" s="28" t="s">
        <v>1598</v>
      </c>
    </row>
    <row r="5838" spans="1:14">
      <c r="A5838" s="225" t="s">
        <v>668</v>
      </c>
      <c r="B5838" s="123" t="s">
        <v>689</v>
      </c>
      <c r="C5838" s="230">
        <v>45978.520833333336</v>
      </c>
      <c r="D5838" s="230">
        <v>45978.520833333336</v>
      </c>
      <c r="E5838" s="230">
        <v>45978.638888888891</v>
      </c>
      <c r="F5838" s="300">
        <f t="shared" si="123"/>
        <v>0.11805555555474712</v>
      </c>
      <c r="G5838" s="1" t="s">
        <v>613</v>
      </c>
      <c r="I5838" s="1" t="s">
        <v>614</v>
      </c>
      <c r="J5838" s="1" t="s">
        <v>615</v>
      </c>
      <c r="K5838" s="1" t="s">
        <v>1597</v>
      </c>
      <c r="L5838" s="1" t="s">
        <v>655</v>
      </c>
      <c r="M5838" s="28" t="s">
        <v>656</v>
      </c>
      <c r="N5838" s="28" t="s">
        <v>1598</v>
      </c>
    </row>
    <row r="5839" spans="1:14">
      <c r="A5839" s="225" t="s">
        <v>668</v>
      </c>
      <c r="B5839" s="123" t="s">
        <v>690</v>
      </c>
      <c r="C5839" s="230">
        <v>45978.520833333336</v>
      </c>
      <c r="D5839" s="230">
        <v>45978.520833333336</v>
      </c>
      <c r="E5839" s="230">
        <v>45978.638888888891</v>
      </c>
      <c r="F5839" s="300">
        <f t="shared" si="123"/>
        <v>0.11805555555474712</v>
      </c>
      <c r="G5839" s="1" t="s">
        <v>613</v>
      </c>
      <c r="I5839" s="1" t="s">
        <v>614</v>
      </c>
      <c r="J5839" s="1" t="s">
        <v>615</v>
      </c>
      <c r="K5839" s="1" t="s">
        <v>1597</v>
      </c>
      <c r="L5839" s="1" t="s">
        <v>655</v>
      </c>
      <c r="M5839" s="28" t="s">
        <v>656</v>
      </c>
      <c r="N5839" s="28" t="s">
        <v>1598</v>
      </c>
    </row>
    <row r="5840" spans="1:14">
      <c r="A5840" s="225" t="s">
        <v>668</v>
      </c>
      <c r="B5840" s="123" t="s">
        <v>691</v>
      </c>
      <c r="C5840" s="230">
        <v>45978.520833333336</v>
      </c>
      <c r="D5840" s="230">
        <v>45978.520833333336</v>
      </c>
      <c r="E5840" s="230">
        <v>45978.638888888891</v>
      </c>
      <c r="F5840" s="300">
        <f t="shared" si="123"/>
        <v>0.11805555555474712</v>
      </c>
      <c r="G5840" s="1" t="s">
        <v>613</v>
      </c>
      <c r="I5840" s="1" t="s">
        <v>614</v>
      </c>
      <c r="J5840" s="1" t="s">
        <v>615</v>
      </c>
      <c r="K5840" s="1" t="s">
        <v>1597</v>
      </c>
      <c r="L5840" s="1" t="s">
        <v>655</v>
      </c>
      <c r="M5840" s="28" t="s">
        <v>656</v>
      </c>
      <c r="N5840" s="28" t="s">
        <v>1598</v>
      </c>
    </row>
    <row r="5841" spans="1:14">
      <c r="A5841" s="225" t="s">
        <v>668</v>
      </c>
      <c r="B5841" s="123" t="s">
        <v>692</v>
      </c>
      <c r="C5841" s="230">
        <v>45978.520833333336</v>
      </c>
      <c r="D5841" s="230">
        <v>45978.520833333336</v>
      </c>
      <c r="E5841" s="230">
        <v>45978.638888888891</v>
      </c>
      <c r="F5841" s="300">
        <f t="shared" si="123"/>
        <v>0.11805555555474712</v>
      </c>
      <c r="G5841" s="1" t="s">
        <v>613</v>
      </c>
      <c r="I5841" s="1" t="s">
        <v>614</v>
      </c>
      <c r="J5841" s="1" t="s">
        <v>615</v>
      </c>
      <c r="K5841" s="1" t="s">
        <v>1597</v>
      </c>
      <c r="L5841" s="1" t="s">
        <v>655</v>
      </c>
      <c r="M5841" s="28" t="s">
        <v>656</v>
      </c>
      <c r="N5841" s="28" t="s">
        <v>1598</v>
      </c>
    </row>
    <row r="5842" spans="1:14">
      <c r="A5842" s="225" t="s">
        <v>668</v>
      </c>
      <c r="B5842" s="123" t="s">
        <v>693</v>
      </c>
      <c r="C5842" s="230">
        <v>45978.520833333336</v>
      </c>
      <c r="D5842" s="230">
        <v>45978.520833333336</v>
      </c>
      <c r="E5842" s="230">
        <v>45978.638888888891</v>
      </c>
      <c r="F5842" s="300">
        <f t="shared" si="123"/>
        <v>0.11805555555474712</v>
      </c>
      <c r="G5842" s="1" t="s">
        <v>613</v>
      </c>
      <c r="I5842" s="1" t="s">
        <v>614</v>
      </c>
      <c r="J5842" s="1" t="s">
        <v>615</v>
      </c>
      <c r="K5842" s="1" t="s">
        <v>1597</v>
      </c>
      <c r="L5842" s="1" t="s">
        <v>655</v>
      </c>
      <c r="M5842" s="28" t="s">
        <v>656</v>
      </c>
      <c r="N5842" s="28" t="s">
        <v>1598</v>
      </c>
    </row>
    <row r="5843" spans="1:14">
      <c r="A5843" s="225" t="s">
        <v>668</v>
      </c>
      <c r="B5843" s="123" t="s">
        <v>694</v>
      </c>
      <c r="C5843" s="230">
        <v>45978.520833333336</v>
      </c>
      <c r="D5843" s="230">
        <v>45978.520833333336</v>
      </c>
      <c r="E5843" s="230">
        <v>45978.638888888891</v>
      </c>
      <c r="F5843" s="300">
        <f t="shared" si="123"/>
        <v>0.11805555555474712</v>
      </c>
      <c r="G5843" s="1" t="s">
        <v>613</v>
      </c>
      <c r="I5843" s="1" t="s">
        <v>614</v>
      </c>
      <c r="J5843" s="1" t="s">
        <v>615</v>
      </c>
      <c r="K5843" s="1" t="s">
        <v>1597</v>
      </c>
      <c r="L5843" s="1" t="s">
        <v>655</v>
      </c>
      <c r="M5843" s="28" t="s">
        <v>656</v>
      </c>
      <c r="N5843" s="28" t="s">
        <v>1598</v>
      </c>
    </row>
    <row r="5844" spans="1:14">
      <c r="A5844" s="225" t="s">
        <v>668</v>
      </c>
      <c r="B5844" s="123" t="s">
        <v>695</v>
      </c>
      <c r="C5844" s="230">
        <v>45978.520833333336</v>
      </c>
      <c r="D5844" s="230">
        <v>45978.520833333336</v>
      </c>
      <c r="E5844" s="230">
        <v>45978.638888888891</v>
      </c>
      <c r="F5844" s="300">
        <f t="shared" si="123"/>
        <v>0.11805555555474712</v>
      </c>
      <c r="G5844" s="1" t="s">
        <v>613</v>
      </c>
      <c r="I5844" s="1" t="s">
        <v>614</v>
      </c>
      <c r="J5844" s="1" t="s">
        <v>615</v>
      </c>
      <c r="K5844" s="1" t="s">
        <v>1597</v>
      </c>
      <c r="L5844" s="1" t="s">
        <v>655</v>
      </c>
      <c r="M5844" s="28" t="s">
        <v>656</v>
      </c>
      <c r="N5844" s="28" t="s">
        <v>1598</v>
      </c>
    </row>
    <row r="5845" spans="1:14">
      <c r="A5845" s="225" t="s">
        <v>668</v>
      </c>
      <c r="B5845" s="123" t="s">
        <v>696</v>
      </c>
      <c r="C5845" s="230">
        <v>45978.520833333336</v>
      </c>
      <c r="D5845" s="230">
        <v>45978.520833333336</v>
      </c>
      <c r="E5845" s="230">
        <v>45978.638888888891</v>
      </c>
      <c r="F5845" s="300">
        <f t="shared" si="123"/>
        <v>0.11805555555474712</v>
      </c>
      <c r="G5845" s="1" t="s">
        <v>613</v>
      </c>
      <c r="I5845" s="1" t="s">
        <v>614</v>
      </c>
      <c r="J5845" s="1" t="s">
        <v>615</v>
      </c>
      <c r="K5845" s="1" t="s">
        <v>1597</v>
      </c>
      <c r="L5845" s="1" t="s">
        <v>655</v>
      </c>
      <c r="M5845" s="28" t="s">
        <v>656</v>
      </c>
      <c r="N5845" s="28" t="s">
        <v>1598</v>
      </c>
    </row>
    <row r="5846" spans="1:14">
      <c r="A5846" s="225" t="s">
        <v>668</v>
      </c>
      <c r="B5846" s="123" t="s">
        <v>697</v>
      </c>
      <c r="C5846" s="230">
        <v>45978.520833333336</v>
      </c>
      <c r="D5846" s="230">
        <v>45978.520833333336</v>
      </c>
      <c r="E5846" s="230">
        <v>45978.638888888891</v>
      </c>
      <c r="F5846" s="300">
        <f t="shared" si="123"/>
        <v>0.11805555555474712</v>
      </c>
      <c r="G5846" s="1" t="s">
        <v>613</v>
      </c>
      <c r="I5846" s="1" t="s">
        <v>614</v>
      </c>
      <c r="J5846" s="1" t="s">
        <v>615</v>
      </c>
      <c r="K5846" s="1" t="s">
        <v>1597</v>
      </c>
      <c r="L5846" s="1" t="s">
        <v>655</v>
      </c>
      <c r="M5846" s="28" t="s">
        <v>656</v>
      </c>
      <c r="N5846" s="28" t="s">
        <v>1598</v>
      </c>
    </row>
    <row r="5847" spans="1:14">
      <c r="A5847" s="1" t="s">
        <v>664</v>
      </c>
      <c r="B5847" s="1" t="s">
        <v>621</v>
      </c>
      <c r="C5847" s="230">
        <v>45978.520833333336</v>
      </c>
      <c r="D5847" s="230">
        <v>45978.520833333336</v>
      </c>
      <c r="E5847" s="230">
        <v>45978.638888888891</v>
      </c>
      <c r="F5847" s="300">
        <f t="shared" si="123"/>
        <v>0.11805555555474712</v>
      </c>
      <c r="G5847" s="1" t="s">
        <v>613</v>
      </c>
      <c r="I5847" s="1" t="s">
        <v>614</v>
      </c>
      <c r="J5847" s="1" t="s">
        <v>615</v>
      </c>
      <c r="K5847" s="1" t="s">
        <v>1597</v>
      </c>
      <c r="L5847" s="1" t="s">
        <v>655</v>
      </c>
      <c r="M5847" s="28" t="s">
        <v>656</v>
      </c>
      <c r="N5847" s="28" t="s">
        <v>1598</v>
      </c>
    </row>
    <row r="5848" spans="1:14">
      <c r="A5848" s="1" t="s">
        <v>664</v>
      </c>
      <c r="B5848" s="1" t="s">
        <v>620</v>
      </c>
      <c r="C5848" s="230">
        <v>45978.520833333336</v>
      </c>
      <c r="D5848" s="230">
        <v>45978.520833333336</v>
      </c>
      <c r="E5848" s="230">
        <v>45978.638888888891</v>
      </c>
      <c r="F5848" s="300">
        <f t="shared" si="123"/>
        <v>0.11805555555474712</v>
      </c>
      <c r="G5848" s="1" t="s">
        <v>613</v>
      </c>
      <c r="I5848" s="1" t="s">
        <v>614</v>
      </c>
      <c r="J5848" s="1" t="s">
        <v>615</v>
      </c>
      <c r="K5848" s="1" t="s">
        <v>1597</v>
      </c>
      <c r="L5848" s="1" t="s">
        <v>655</v>
      </c>
      <c r="M5848" s="28" t="s">
        <v>656</v>
      </c>
      <c r="N5848" s="28" t="s">
        <v>1598</v>
      </c>
    </row>
    <row r="5849" spans="1:14">
      <c r="A5849" s="1" t="s">
        <v>664</v>
      </c>
      <c r="B5849" s="1" t="s">
        <v>666</v>
      </c>
      <c r="C5849" s="230">
        <v>45978.520833333336</v>
      </c>
      <c r="D5849" s="230">
        <v>45978.520833333336</v>
      </c>
      <c r="E5849" s="230">
        <v>45978.638888888891</v>
      </c>
      <c r="F5849" s="300">
        <f t="shared" si="123"/>
        <v>0.11805555555474712</v>
      </c>
      <c r="G5849" s="1" t="s">
        <v>613</v>
      </c>
      <c r="I5849" s="1" t="s">
        <v>614</v>
      </c>
      <c r="J5849" s="1" t="s">
        <v>615</v>
      </c>
      <c r="K5849" s="1" t="s">
        <v>1597</v>
      </c>
      <c r="L5849" s="1" t="s">
        <v>655</v>
      </c>
      <c r="M5849" s="28" t="s">
        <v>656</v>
      </c>
      <c r="N5849" s="28" t="s">
        <v>1598</v>
      </c>
    </row>
    <row r="5850" spans="1:14">
      <c r="A5850" s="1" t="s">
        <v>664</v>
      </c>
      <c r="B5850" s="1" t="s">
        <v>667</v>
      </c>
      <c r="C5850" s="230">
        <v>45978.520833333336</v>
      </c>
      <c r="D5850" s="230">
        <v>45978.520833333336</v>
      </c>
      <c r="E5850" s="230">
        <v>45978.638888888891</v>
      </c>
      <c r="F5850" s="300">
        <f t="shared" si="123"/>
        <v>0.11805555555474712</v>
      </c>
      <c r="G5850" s="1" t="s">
        <v>613</v>
      </c>
      <c r="I5850" s="1" t="s">
        <v>614</v>
      </c>
      <c r="J5850" s="1" t="s">
        <v>615</v>
      </c>
      <c r="K5850" s="1" t="s">
        <v>1597</v>
      </c>
      <c r="L5850" s="1" t="s">
        <v>655</v>
      </c>
      <c r="M5850" s="28" t="s">
        <v>656</v>
      </c>
      <c r="N5850" s="28" t="s">
        <v>1598</v>
      </c>
    </row>
    <row r="5851" spans="1:14">
      <c r="A5851" s="1" t="s">
        <v>664</v>
      </c>
      <c r="B5851" s="1" t="s">
        <v>636</v>
      </c>
      <c r="C5851" s="230">
        <v>45978.520833333336</v>
      </c>
      <c r="D5851" s="230">
        <v>45978.520833333336</v>
      </c>
      <c r="E5851" s="230">
        <v>45978.638888888891</v>
      </c>
      <c r="F5851" s="300">
        <f t="shared" si="123"/>
        <v>0.11805555555474712</v>
      </c>
      <c r="G5851" s="1" t="s">
        <v>613</v>
      </c>
      <c r="I5851" s="1" t="s">
        <v>614</v>
      </c>
      <c r="J5851" s="1" t="s">
        <v>615</v>
      </c>
      <c r="K5851" s="1" t="s">
        <v>1597</v>
      </c>
      <c r="L5851" s="1" t="s">
        <v>655</v>
      </c>
      <c r="M5851" s="28" t="s">
        <v>656</v>
      </c>
      <c r="N5851" s="28" t="s">
        <v>1598</v>
      </c>
    </row>
    <row r="5852" spans="1:14">
      <c r="A5852" s="225" t="s">
        <v>698</v>
      </c>
      <c r="B5852" s="123" t="s">
        <v>621</v>
      </c>
      <c r="C5852" s="230">
        <v>45978.520833333336</v>
      </c>
      <c r="D5852" s="230">
        <v>45978.520833333336</v>
      </c>
      <c r="E5852" s="230">
        <v>45978.638888888891</v>
      </c>
      <c r="F5852" s="300">
        <f t="shared" si="123"/>
        <v>0.11805555555474712</v>
      </c>
      <c r="G5852" s="1" t="s">
        <v>613</v>
      </c>
      <c r="I5852" s="1" t="s">
        <v>614</v>
      </c>
      <c r="J5852" s="1" t="s">
        <v>615</v>
      </c>
      <c r="K5852" s="1" t="s">
        <v>1597</v>
      </c>
      <c r="L5852" s="1" t="s">
        <v>655</v>
      </c>
      <c r="M5852" s="28" t="s">
        <v>656</v>
      </c>
      <c r="N5852" s="28" t="s">
        <v>1598</v>
      </c>
    </row>
    <row r="5853" spans="1:14">
      <c r="A5853" s="225" t="s">
        <v>698</v>
      </c>
      <c r="B5853" s="123" t="s">
        <v>620</v>
      </c>
      <c r="C5853" s="230">
        <v>45978.520833333336</v>
      </c>
      <c r="D5853" s="230">
        <v>45978.520833333336</v>
      </c>
      <c r="E5853" s="230">
        <v>45978.638888888891</v>
      </c>
      <c r="F5853" s="300">
        <f t="shared" si="123"/>
        <v>0.11805555555474712</v>
      </c>
      <c r="G5853" s="1" t="s">
        <v>613</v>
      </c>
      <c r="I5853" s="1" t="s">
        <v>614</v>
      </c>
      <c r="J5853" s="1" t="s">
        <v>615</v>
      </c>
      <c r="K5853" s="1" t="s">
        <v>1597</v>
      </c>
      <c r="L5853" s="1" t="s">
        <v>655</v>
      </c>
      <c r="M5853" s="28" t="s">
        <v>656</v>
      </c>
      <c r="N5853" s="28" t="s">
        <v>1598</v>
      </c>
    </row>
    <row r="5854" spans="1:14">
      <c r="A5854" s="1" t="s">
        <v>698</v>
      </c>
      <c r="B5854" s="1" t="s">
        <v>666</v>
      </c>
      <c r="C5854" s="230">
        <v>45978.520833333336</v>
      </c>
      <c r="D5854" s="230">
        <v>45978.520833333336</v>
      </c>
      <c r="E5854" s="230">
        <v>45978.638888888891</v>
      </c>
      <c r="F5854" s="300">
        <f t="shared" si="123"/>
        <v>0.11805555555474712</v>
      </c>
      <c r="G5854" s="1" t="s">
        <v>613</v>
      </c>
      <c r="I5854" s="1" t="s">
        <v>614</v>
      </c>
      <c r="J5854" s="1" t="s">
        <v>615</v>
      </c>
      <c r="K5854" s="1" t="s">
        <v>1597</v>
      </c>
      <c r="L5854" s="1" t="s">
        <v>655</v>
      </c>
      <c r="M5854" s="28" t="s">
        <v>656</v>
      </c>
      <c r="N5854" s="28" t="s">
        <v>1598</v>
      </c>
    </row>
    <row r="5855" spans="1:14">
      <c r="A5855" s="1" t="s">
        <v>698</v>
      </c>
      <c r="B5855" s="1" t="s">
        <v>667</v>
      </c>
      <c r="C5855" s="230">
        <v>45978.520833333336</v>
      </c>
      <c r="D5855" s="230">
        <v>45978.520833333336</v>
      </c>
      <c r="E5855" s="230">
        <v>45978.638888888891</v>
      </c>
      <c r="F5855" s="300">
        <f t="shared" si="123"/>
        <v>0.11805555555474712</v>
      </c>
      <c r="G5855" s="1" t="s">
        <v>613</v>
      </c>
      <c r="I5855" s="1" t="s">
        <v>614</v>
      </c>
      <c r="J5855" s="1" t="s">
        <v>615</v>
      </c>
      <c r="K5855" s="1" t="s">
        <v>1597</v>
      </c>
      <c r="L5855" s="1" t="s">
        <v>655</v>
      </c>
      <c r="M5855" s="28" t="s">
        <v>656</v>
      </c>
      <c r="N5855" s="28" t="s">
        <v>1598</v>
      </c>
    </row>
    <row r="5856" spans="1:14">
      <c r="A5856" s="1" t="s">
        <v>698</v>
      </c>
      <c r="B5856" s="1" t="s">
        <v>636</v>
      </c>
      <c r="C5856" s="230">
        <v>45978.520833333336</v>
      </c>
      <c r="D5856" s="230">
        <v>45978.520833333336</v>
      </c>
      <c r="E5856" s="230">
        <v>45978.638888888891</v>
      </c>
      <c r="F5856" s="300">
        <f t="shared" si="123"/>
        <v>0.11805555555474712</v>
      </c>
      <c r="G5856" s="1" t="s">
        <v>613</v>
      </c>
      <c r="I5856" s="1" t="s">
        <v>614</v>
      </c>
      <c r="J5856" s="1" t="s">
        <v>615</v>
      </c>
      <c r="K5856" s="1" t="s">
        <v>1597</v>
      </c>
      <c r="L5856" s="1" t="s">
        <v>655</v>
      </c>
      <c r="M5856" s="28" t="s">
        <v>656</v>
      </c>
      <c r="N5856" s="28" t="s">
        <v>1598</v>
      </c>
    </row>
    <row r="5857" spans="1:14">
      <c r="A5857" s="1" t="s">
        <v>699</v>
      </c>
      <c r="B5857" s="1" t="s">
        <v>621</v>
      </c>
      <c r="C5857" s="230">
        <v>45978.520833333336</v>
      </c>
      <c r="D5857" s="230">
        <v>45978.520833333336</v>
      </c>
      <c r="E5857" s="230">
        <v>45978.638888888891</v>
      </c>
      <c r="F5857" s="300">
        <f t="shared" si="123"/>
        <v>0.11805555555474712</v>
      </c>
      <c r="G5857" s="1" t="s">
        <v>613</v>
      </c>
      <c r="I5857" s="1" t="s">
        <v>614</v>
      </c>
      <c r="J5857" s="1" t="s">
        <v>615</v>
      </c>
      <c r="K5857" s="1" t="s">
        <v>1597</v>
      </c>
      <c r="L5857" s="1" t="s">
        <v>655</v>
      </c>
      <c r="M5857" s="28" t="s">
        <v>656</v>
      </c>
      <c r="N5857" s="28" t="s">
        <v>1598</v>
      </c>
    </row>
    <row r="5858" spans="1:14">
      <c r="A5858" s="1" t="s">
        <v>699</v>
      </c>
      <c r="B5858" s="1" t="s">
        <v>620</v>
      </c>
      <c r="C5858" s="230">
        <v>45978.520833333336</v>
      </c>
      <c r="D5858" s="230">
        <v>45978.520833333336</v>
      </c>
      <c r="E5858" s="230">
        <v>45978.638888888891</v>
      </c>
      <c r="F5858" s="300">
        <f t="shared" si="123"/>
        <v>0.11805555555474712</v>
      </c>
      <c r="G5858" s="1" t="s">
        <v>613</v>
      </c>
      <c r="I5858" s="1" t="s">
        <v>614</v>
      </c>
      <c r="J5858" s="1" t="s">
        <v>615</v>
      </c>
      <c r="K5858" s="1" t="s">
        <v>1597</v>
      </c>
      <c r="L5858" s="1" t="s">
        <v>655</v>
      </c>
      <c r="M5858" s="28" t="s">
        <v>656</v>
      </c>
      <c r="N5858" s="28" t="s">
        <v>1598</v>
      </c>
    </row>
    <row r="5859" spans="1:14">
      <c r="A5859" s="1" t="s">
        <v>699</v>
      </c>
      <c r="B5859" s="1" t="s">
        <v>666</v>
      </c>
      <c r="C5859" s="230">
        <v>45978.520833333336</v>
      </c>
      <c r="D5859" s="230">
        <v>45978.520833333336</v>
      </c>
      <c r="E5859" s="230">
        <v>45978.638888888891</v>
      </c>
      <c r="F5859" s="300">
        <f t="shared" si="123"/>
        <v>0.11805555555474712</v>
      </c>
      <c r="G5859" s="1" t="s">
        <v>613</v>
      </c>
      <c r="I5859" s="1" t="s">
        <v>614</v>
      </c>
      <c r="J5859" s="1" t="s">
        <v>615</v>
      </c>
      <c r="K5859" s="1" t="s">
        <v>1597</v>
      </c>
      <c r="L5859" s="1" t="s">
        <v>655</v>
      </c>
      <c r="M5859" s="28" t="s">
        <v>656</v>
      </c>
      <c r="N5859" s="28" t="s">
        <v>1598</v>
      </c>
    </row>
    <row r="5860" spans="1:14">
      <c r="A5860" s="1" t="s">
        <v>699</v>
      </c>
      <c r="B5860" s="1" t="s">
        <v>667</v>
      </c>
      <c r="C5860" s="230">
        <v>45978.520833333336</v>
      </c>
      <c r="D5860" s="230">
        <v>45978.520833333336</v>
      </c>
      <c r="E5860" s="230">
        <v>45978.638888888891</v>
      </c>
      <c r="F5860" s="300">
        <f t="shared" si="123"/>
        <v>0.11805555555474712</v>
      </c>
      <c r="G5860" s="1" t="s">
        <v>613</v>
      </c>
      <c r="I5860" s="1" t="s">
        <v>614</v>
      </c>
      <c r="J5860" s="1" t="s">
        <v>615</v>
      </c>
      <c r="K5860" s="1" t="s">
        <v>1597</v>
      </c>
      <c r="L5860" s="1" t="s">
        <v>655</v>
      </c>
      <c r="M5860" s="28" t="s">
        <v>656</v>
      </c>
      <c r="N5860" s="28" t="s">
        <v>1598</v>
      </c>
    </row>
    <row r="5861" spans="1:14">
      <c r="A5861" s="1" t="s">
        <v>699</v>
      </c>
      <c r="B5861" s="1" t="s">
        <v>636</v>
      </c>
      <c r="C5861" s="230">
        <v>45978.520833333336</v>
      </c>
      <c r="D5861" s="230">
        <v>45978.520833333336</v>
      </c>
      <c r="E5861" s="230">
        <v>45978.638888888891</v>
      </c>
      <c r="F5861" s="300">
        <f t="shared" si="123"/>
        <v>0.11805555555474712</v>
      </c>
      <c r="G5861" s="1" t="s">
        <v>613</v>
      </c>
      <c r="I5861" s="1" t="s">
        <v>614</v>
      </c>
      <c r="J5861" s="1" t="s">
        <v>615</v>
      </c>
      <c r="K5861" s="1" t="s">
        <v>1597</v>
      </c>
      <c r="L5861" s="1" t="s">
        <v>655</v>
      </c>
      <c r="M5861" s="28" t="s">
        <v>656</v>
      </c>
      <c r="N5861" s="28" t="s">
        <v>1598</v>
      </c>
    </row>
    <row r="5862" spans="1:14">
      <c r="A5862" s="1" t="s">
        <v>862</v>
      </c>
      <c r="B5862" s="1" t="s">
        <v>612</v>
      </c>
      <c r="C5862" s="230">
        <v>45978.616666666669</v>
      </c>
      <c r="D5862" s="230">
        <v>45978.616666666669</v>
      </c>
      <c r="E5862" s="230">
        <v>45978.624305555553</v>
      </c>
      <c r="F5862" s="300">
        <f t="shared" si="123"/>
        <v>7.6388888846850023E-3</v>
      </c>
      <c r="G5862" s="1" t="s">
        <v>613</v>
      </c>
      <c r="I5862" s="1" t="s">
        <v>614</v>
      </c>
      <c r="J5862" s="1" t="s">
        <v>615</v>
      </c>
      <c r="K5862" s="1" t="s">
        <v>1713</v>
      </c>
      <c r="L5862" s="1" t="s">
        <v>655</v>
      </c>
      <c r="M5862" s="28" t="s">
        <v>656</v>
      </c>
      <c r="N5862" s="28" t="s">
        <v>1598</v>
      </c>
    </row>
    <row r="5863" spans="1:14">
      <c r="A5863" s="1" t="s">
        <v>870</v>
      </c>
      <c r="B5863" s="1" t="s">
        <v>612</v>
      </c>
      <c r="C5863" s="230">
        <v>45978.616666666669</v>
      </c>
      <c r="D5863" s="230">
        <v>45978.616666666669</v>
      </c>
      <c r="E5863" s="230">
        <v>45978.624305555553</v>
      </c>
      <c r="F5863" s="300">
        <f t="shared" si="123"/>
        <v>7.6388888846850023E-3</v>
      </c>
      <c r="G5863" s="1" t="s">
        <v>613</v>
      </c>
      <c r="I5863" s="1" t="s">
        <v>614</v>
      </c>
      <c r="J5863" s="1" t="s">
        <v>615</v>
      </c>
      <c r="K5863" s="1" t="s">
        <v>1713</v>
      </c>
      <c r="L5863" s="1" t="s">
        <v>655</v>
      </c>
      <c r="M5863" s="28" t="s">
        <v>656</v>
      </c>
      <c r="N5863" s="28" t="s">
        <v>1598</v>
      </c>
    </row>
    <row r="5864" spans="1:14">
      <c r="A5864" s="1" t="s">
        <v>643</v>
      </c>
      <c r="B5864" s="1" t="s">
        <v>612</v>
      </c>
      <c r="C5864" s="230">
        <v>45978.616666666669</v>
      </c>
      <c r="D5864" s="230">
        <v>45978.616666666669</v>
      </c>
      <c r="E5864" s="230">
        <v>45978.624305555553</v>
      </c>
      <c r="F5864" s="300">
        <f t="shared" si="123"/>
        <v>7.6388888846850023E-3</v>
      </c>
      <c r="G5864" s="1" t="s">
        <v>613</v>
      </c>
      <c r="I5864" s="1" t="s">
        <v>614</v>
      </c>
      <c r="J5864" s="1" t="s">
        <v>615</v>
      </c>
      <c r="K5864" s="1" t="s">
        <v>1713</v>
      </c>
      <c r="L5864" s="1" t="s">
        <v>655</v>
      </c>
      <c r="M5864" s="28" t="s">
        <v>656</v>
      </c>
      <c r="N5864" s="28" t="s">
        <v>1598</v>
      </c>
    </row>
    <row r="5865" spans="1:14">
      <c r="A5865" s="1" t="s">
        <v>759</v>
      </c>
      <c r="B5865" s="1" t="s">
        <v>612</v>
      </c>
      <c r="C5865" s="230">
        <v>45978.616666666669</v>
      </c>
      <c r="D5865" s="230">
        <v>45978.616666666669</v>
      </c>
      <c r="E5865" s="230">
        <v>45978.624305555553</v>
      </c>
      <c r="F5865" s="300">
        <f t="shared" si="123"/>
        <v>7.6388888846850023E-3</v>
      </c>
      <c r="G5865" s="1" t="s">
        <v>613</v>
      </c>
      <c r="I5865" s="1" t="s">
        <v>614</v>
      </c>
      <c r="J5865" s="1" t="s">
        <v>615</v>
      </c>
      <c r="K5865" s="1" t="s">
        <v>1713</v>
      </c>
      <c r="L5865" s="1" t="s">
        <v>655</v>
      </c>
      <c r="M5865" s="28" t="s">
        <v>656</v>
      </c>
      <c r="N5865" s="28" t="s">
        <v>1598</v>
      </c>
    </row>
    <row r="5866" spans="1:14">
      <c r="A5866" s="1" t="s">
        <v>850</v>
      </c>
      <c r="B5866" s="1" t="s">
        <v>612</v>
      </c>
      <c r="C5866" s="230">
        <v>45978.616666666669</v>
      </c>
      <c r="D5866" s="230">
        <v>45978.616666666669</v>
      </c>
      <c r="E5866" s="230">
        <v>45978.624305555553</v>
      </c>
      <c r="F5866" s="300">
        <f t="shared" si="123"/>
        <v>7.6388888846850023E-3</v>
      </c>
      <c r="G5866" s="1" t="s">
        <v>613</v>
      </c>
      <c r="I5866" s="1" t="s">
        <v>614</v>
      </c>
      <c r="J5866" s="1" t="s">
        <v>615</v>
      </c>
      <c r="K5866" s="1" t="s">
        <v>1713</v>
      </c>
      <c r="L5866" s="1" t="s">
        <v>655</v>
      </c>
      <c r="M5866" s="28" t="s">
        <v>656</v>
      </c>
      <c r="N5866" s="28" t="s">
        <v>1598</v>
      </c>
    </row>
    <row r="5867" spans="1:14">
      <c r="A5867" s="225" t="s">
        <v>706</v>
      </c>
      <c r="B5867" s="225" t="s">
        <v>714</v>
      </c>
      <c r="C5867" s="230">
        <v>45978.638194444444</v>
      </c>
      <c r="D5867" s="230">
        <v>45978.638194444444</v>
      </c>
      <c r="E5867" s="230">
        <v>45986.635416666664</v>
      </c>
      <c r="F5867" s="224">
        <f t="shared" si="123"/>
        <v>7.9972222222204437</v>
      </c>
      <c r="G5867" s="1" t="s">
        <v>613</v>
      </c>
      <c r="I5867" s="225" t="s">
        <v>750</v>
      </c>
      <c r="J5867" s="225" t="s">
        <v>275</v>
      </c>
      <c r="K5867" s="225" t="s">
        <v>1728</v>
      </c>
      <c r="L5867" s="123" t="s">
        <v>627</v>
      </c>
      <c r="M5867" s="245" t="s">
        <v>628</v>
      </c>
      <c r="N5867" s="225" t="s">
        <v>1729</v>
      </c>
    </row>
    <row r="5868" spans="1:14">
      <c r="A5868" s="225" t="s">
        <v>823</v>
      </c>
      <c r="B5868" s="123" t="s">
        <v>824</v>
      </c>
      <c r="C5868" s="226">
        <v>45978.916666666664</v>
      </c>
      <c r="D5868" s="226">
        <v>45978.916666666664</v>
      </c>
      <c r="E5868" s="226">
        <v>45978.944444444445</v>
      </c>
      <c r="F5868" s="224">
        <f t="shared" si="123"/>
        <v>2.7777777781011537E-2</v>
      </c>
      <c r="G5868" s="225" t="s">
        <v>613</v>
      </c>
      <c r="H5868" s="225"/>
      <c r="I5868" s="225" t="s">
        <v>614</v>
      </c>
      <c r="J5868" s="225" t="s">
        <v>615</v>
      </c>
      <c r="K5868" s="225" t="s">
        <v>1730</v>
      </c>
      <c r="L5868" s="123" t="s">
        <v>655</v>
      </c>
      <c r="M5868" s="28" t="s">
        <v>656</v>
      </c>
      <c r="N5868" s="225" t="s">
        <v>826</v>
      </c>
    </row>
    <row r="5869" spans="1:14">
      <c r="A5869" s="225" t="s">
        <v>823</v>
      </c>
      <c r="B5869" s="123" t="s">
        <v>827</v>
      </c>
      <c r="C5869" s="226">
        <v>45978.916666666664</v>
      </c>
      <c r="D5869" s="226">
        <v>45978.916666666664</v>
      </c>
      <c r="E5869" s="226">
        <v>45978.944444444445</v>
      </c>
      <c r="F5869" s="224">
        <f t="shared" si="123"/>
        <v>2.7777777781011537E-2</v>
      </c>
      <c r="G5869" s="225" t="s">
        <v>613</v>
      </c>
      <c r="H5869" s="225"/>
      <c r="I5869" s="225" t="s">
        <v>614</v>
      </c>
      <c r="J5869" s="225" t="s">
        <v>615</v>
      </c>
      <c r="K5869" s="225" t="s">
        <v>1730</v>
      </c>
      <c r="L5869" s="123" t="s">
        <v>655</v>
      </c>
      <c r="M5869" s="28" t="s">
        <v>656</v>
      </c>
      <c r="N5869" s="225" t="s">
        <v>826</v>
      </c>
    </row>
    <row r="5870" spans="1:14">
      <c r="A5870" s="225" t="s">
        <v>823</v>
      </c>
      <c r="B5870" s="123" t="s">
        <v>828</v>
      </c>
      <c r="C5870" s="226">
        <v>45978.916666666664</v>
      </c>
      <c r="D5870" s="226">
        <v>45978.916666666664</v>
      </c>
      <c r="E5870" s="226">
        <v>45978.944444444445</v>
      </c>
      <c r="F5870" s="224">
        <f t="shared" si="123"/>
        <v>2.7777777781011537E-2</v>
      </c>
      <c r="G5870" s="225" t="s">
        <v>613</v>
      </c>
      <c r="H5870" s="225"/>
      <c r="I5870" s="225" t="s">
        <v>614</v>
      </c>
      <c r="J5870" s="225" t="s">
        <v>615</v>
      </c>
      <c r="K5870" s="225" t="s">
        <v>1730</v>
      </c>
      <c r="L5870" s="123" t="s">
        <v>655</v>
      </c>
      <c r="M5870" s="28" t="s">
        <v>656</v>
      </c>
      <c r="N5870" s="225" t="s">
        <v>826</v>
      </c>
    </row>
    <row r="5871" spans="1:14">
      <c r="A5871" s="225" t="s">
        <v>823</v>
      </c>
      <c r="B5871" s="123" t="s">
        <v>829</v>
      </c>
      <c r="C5871" s="226">
        <v>45978.916666666664</v>
      </c>
      <c r="D5871" s="226">
        <v>45978.916666666664</v>
      </c>
      <c r="E5871" s="226">
        <v>45978.944444444445</v>
      </c>
      <c r="F5871" s="224">
        <f t="shared" si="123"/>
        <v>2.7777777781011537E-2</v>
      </c>
      <c r="G5871" s="225" t="s">
        <v>613</v>
      </c>
      <c r="H5871" s="225"/>
      <c r="I5871" s="225" t="s">
        <v>614</v>
      </c>
      <c r="J5871" s="225" t="s">
        <v>615</v>
      </c>
      <c r="K5871" s="225" t="s">
        <v>1730</v>
      </c>
      <c r="L5871" s="123" t="s">
        <v>655</v>
      </c>
      <c r="M5871" s="28" t="s">
        <v>656</v>
      </c>
      <c r="N5871" s="225" t="s">
        <v>826</v>
      </c>
    </row>
    <row r="5872" spans="1:14">
      <c r="A5872" s="225" t="s">
        <v>823</v>
      </c>
      <c r="B5872" s="123" t="s">
        <v>830</v>
      </c>
      <c r="C5872" s="226">
        <v>45978.916666666664</v>
      </c>
      <c r="D5872" s="226">
        <v>45978.916666666664</v>
      </c>
      <c r="E5872" s="226">
        <v>45978.944444444445</v>
      </c>
      <c r="F5872" s="224">
        <f t="shared" si="123"/>
        <v>2.7777777781011537E-2</v>
      </c>
      <c r="G5872" s="225" t="s">
        <v>613</v>
      </c>
      <c r="H5872" s="225"/>
      <c r="I5872" s="225" t="s">
        <v>614</v>
      </c>
      <c r="J5872" s="225" t="s">
        <v>615</v>
      </c>
      <c r="K5872" s="225" t="s">
        <v>1730</v>
      </c>
      <c r="L5872" s="123" t="s">
        <v>655</v>
      </c>
      <c r="M5872" s="28" t="s">
        <v>656</v>
      </c>
      <c r="N5872" s="225" t="s">
        <v>826</v>
      </c>
    </row>
    <row r="5873" spans="1:14">
      <c r="A5873" s="225" t="s">
        <v>831</v>
      </c>
      <c r="B5873" s="123" t="s">
        <v>832</v>
      </c>
      <c r="C5873" s="226">
        <v>45978.916666666664</v>
      </c>
      <c r="D5873" s="226">
        <v>45978.916666666664</v>
      </c>
      <c r="E5873" s="226">
        <v>45978.944444444445</v>
      </c>
      <c r="F5873" s="224">
        <f t="shared" si="123"/>
        <v>2.7777777781011537E-2</v>
      </c>
      <c r="G5873" s="225" t="s">
        <v>613</v>
      </c>
      <c r="H5873" s="225"/>
      <c r="I5873" s="225" t="s">
        <v>614</v>
      </c>
      <c r="J5873" s="225" t="s">
        <v>615</v>
      </c>
      <c r="K5873" s="225" t="s">
        <v>1730</v>
      </c>
      <c r="L5873" s="123" t="s">
        <v>655</v>
      </c>
      <c r="M5873" s="28" t="s">
        <v>656</v>
      </c>
      <c r="N5873" s="225" t="s">
        <v>826</v>
      </c>
    </row>
    <row r="5874" spans="1:14">
      <c r="A5874" s="225" t="s">
        <v>831</v>
      </c>
      <c r="B5874" s="123" t="s">
        <v>833</v>
      </c>
      <c r="C5874" s="226">
        <v>45978.916666666664</v>
      </c>
      <c r="D5874" s="226">
        <v>45978.916666666664</v>
      </c>
      <c r="E5874" s="226">
        <v>45978.944444444445</v>
      </c>
      <c r="F5874" s="224">
        <f t="shared" si="123"/>
        <v>2.7777777781011537E-2</v>
      </c>
      <c r="G5874" s="225" t="s">
        <v>613</v>
      </c>
      <c r="H5874" s="225"/>
      <c r="I5874" s="225" t="s">
        <v>614</v>
      </c>
      <c r="J5874" s="225" t="s">
        <v>615</v>
      </c>
      <c r="K5874" s="225" t="s">
        <v>1730</v>
      </c>
      <c r="L5874" s="123" t="s">
        <v>655</v>
      </c>
      <c r="M5874" s="28" t="s">
        <v>656</v>
      </c>
      <c r="N5874" s="225" t="s">
        <v>826</v>
      </c>
    </row>
    <row r="5875" spans="1:14">
      <c r="A5875" s="225" t="s">
        <v>831</v>
      </c>
      <c r="B5875" s="123" t="s">
        <v>834</v>
      </c>
      <c r="C5875" s="226">
        <v>45978.916666666664</v>
      </c>
      <c r="D5875" s="226">
        <v>45978.916666666664</v>
      </c>
      <c r="E5875" s="226">
        <v>45978.944444444445</v>
      </c>
      <c r="F5875" s="224">
        <f t="shared" si="123"/>
        <v>2.7777777781011537E-2</v>
      </c>
      <c r="G5875" s="225" t="s">
        <v>613</v>
      </c>
      <c r="H5875" s="225"/>
      <c r="I5875" s="225" t="s">
        <v>614</v>
      </c>
      <c r="J5875" s="225" t="s">
        <v>615</v>
      </c>
      <c r="K5875" s="225" t="s">
        <v>1730</v>
      </c>
      <c r="L5875" s="123" t="s">
        <v>655</v>
      </c>
      <c r="M5875" s="28" t="s">
        <v>656</v>
      </c>
      <c r="N5875" s="225" t="s">
        <v>826</v>
      </c>
    </row>
    <row r="5876" spans="1:14">
      <c r="A5876" s="225" t="s">
        <v>831</v>
      </c>
      <c r="B5876" s="123" t="s">
        <v>835</v>
      </c>
      <c r="C5876" s="226">
        <v>45978.916666666664</v>
      </c>
      <c r="D5876" s="226">
        <v>45978.916666666664</v>
      </c>
      <c r="E5876" s="226">
        <v>45978.944444444445</v>
      </c>
      <c r="F5876" s="224">
        <f t="shared" si="123"/>
        <v>2.7777777781011537E-2</v>
      </c>
      <c r="G5876" s="225" t="s">
        <v>613</v>
      </c>
      <c r="H5876" s="225"/>
      <c r="I5876" s="225" t="s">
        <v>614</v>
      </c>
      <c r="J5876" s="225" t="s">
        <v>615</v>
      </c>
      <c r="K5876" s="225" t="s">
        <v>1730</v>
      </c>
      <c r="L5876" s="123" t="s">
        <v>655</v>
      </c>
      <c r="M5876" s="28" t="s">
        <v>656</v>
      </c>
      <c r="N5876" s="225" t="s">
        <v>826</v>
      </c>
    </row>
    <row r="5877" spans="1:14">
      <c r="A5877" s="225" t="s">
        <v>831</v>
      </c>
      <c r="B5877" s="123" t="s">
        <v>836</v>
      </c>
      <c r="C5877" s="226">
        <v>45978.916666666664</v>
      </c>
      <c r="D5877" s="226">
        <v>45978.916666666664</v>
      </c>
      <c r="E5877" s="226">
        <v>45978.944444444445</v>
      </c>
      <c r="F5877" s="224">
        <f t="shared" si="123"/>
        <v>2.7777777781011537E-2</v>
      </c>
      <c r="G5877" s="225" t="s">
        <v>613</v>
      </c>
      <c r="H5877" s="225"/>
      <c r="I5877" s="225" t="s">
        <v>614</v>
      </c>
      <c r="J5877" s="225" t="s">
        <v>615</v>
      </c>
      <c r="K5877" s="225" t="s">
        <v>1730</v>
      </c>
      <c r="L5877" s="123" t="s">
        <v>655</v>
      </c>
      <c r="M5877" s="28" t="s">
        <v>656</v>
      </c>
      <c r="N5877" s="225" t="s">
        <v>826</v>
      </c>
    </row>
    <row r="5878" spans="1:14">
      <c r="A5878" s="225" t="s">
        <v>837</v>
      </c>
      <c r="B5878" s="123" t="s">
        <v>838</v>
      </c>
      <c r="C5878" s="226">
        <v>45978.916666666664</v>
      </c>
      <c r="D5878" s="226">
        <v>45978.916666666664</v>
      </c>
      <c r="E5878" s="226">
        <v>45978.944444444445</v>
      </c>
      <c r="F5878" s="224">
        <f t="shared" si="123"/>
        <v>2.7777777781011537E-2</v>
      </c>
      <c r="G5878" s="225" t="s">
        <v>613</v>
      </c>
      <c r="H5878" s="225"/>
      <c r="I5878" s="225" t="s">
        <v>614</v>
      </c>
      <c r="J5878" s="225" t="s">
        <v>615</v>
      </c>
      <c r="K5878" s="225" t="s">
        <v>1730</v>
      </c>
      <c r="L5878" s="123" t="s">
        <v>655</v>
      </c>
      <c r="M5878" s="28" t="s">
        <v>656</v>
      </c>
      <c r="N5878" s="225" t="s">
        <v>826</v>
      </c>
    </row>
    <row r="5879" spans="1:14">
      <c r="A5879" s="225" t="s">
        <v>837</v>
      </c>
      <c r="B5879" s="123" t="s">
        <v>839</v>
      </c>
      <c r="C5879" s="226">
        <v>45978.916666666664</v>
      </c>
      <c r="D5879" s="226">
        <v>45978.916666666664</v>
      </c>
      <c r="E5879" s="226">
        <v>45978.944444444445</v>
      </c>
      <c r="F5879" s="224">
        <f t="shared" si="123"/>
        <v>2.7777777781011537E-2</v>
      </c>
      <c r="G5879" s="225" t="s">
        <v>613</v>
      </c>
      <c r="H5879" s="225"/>
      <c r="I5879" s="225" t="s">
        <v>614</v>
      </c>
      <c r="J5879" s="225" t="s">
        <v>615</v>
      </c>
      <c r="K5879" s="225" t="s">
        <v>1730</v>
      </c>
      <c r="L5879" s="123" t="s">
        <v>655</v>
      </c>
      <c r="M5879" s="28" t="s">
        <v>656</v>
      </c>
      <c r="N5879" s="225" t="s">
        <v>826</v>
      </c>
    </row>
    <row r="5880" spans="1:14">
      <c r="A5880" s="225" t="s">
        <v>837</v>
      </c>
      <c r="B5880" s="123" t="s">
        <v>840</v>
      </c>
      <c r="C5880" s="226">
        <v>45978.916666666664</v>
      </c>
      <c r="D5880" s="226">
        <v>45978.916666666664</v>
      </c>
      <c r="E5880" s="226">
        <v>45978.944444444445</v>
      </c>
      <c r="F5880" s="224">
        <f t="shared" si="123"/>
        <v>2.7777777781011537E-2</v>
      </c>
      <c r="G5880" s="225" t="s">
        <v>613</v>
      </c>
      <c r="H5880" s="225"/>
      <c r="I5880" s="225" t="s">
        <v>614</v>
      </c>
      <c r="J5880" s="225" t="s">
        <v>615</v>
      </c>
      <c r="K5880" s="225" t="s">
        <v>1730</v>
      </c>
      <c r="L5880" s="123" t="s">
        <v>655</v>
      </c>
      <c r="M5880" s="28" t="s">
        <v>656</v>
      </c>
      <c r="N5880" s="225" t="s">
        <v>826</v>
      </c>
    </row>
    <row r="5881" spans="1:14">
      <c r="A5881" s="225" t="s">
        <v>841</v>
      </c>
      <c r="B5881" s="123" t="s">
        <v>842</v>
      </c>
      <c r="C5881" s="226">
        <v>45978.916666666664</v>
      </c>
      <c r="D5881" s="226">
        <v>45978.916666666664</v>
      </c>
      <c r="E5881" s="226">
        <v>45978.944444444445</v>
      </c>
      <c r="F5881" s="224">
        <f t="shared" si="123"/>
        <v>2.7777777781011537E-2</v>
      </c>
      <c r="G5881" s="225" t="s">
        <v>613</v>
      </c>
      <c r="H5881" s="225"/>
      <c r="I5881" s="225" t="s">
        <v>614</v>
      </c>
      <c r="J5881" s="225" t="s">
        <v>615</v>
      </c>
      <c r="K5881" s="225" t="s">
        <v>1730</v>
      </c>
      <c r="L5881" s="123" t="s">
        <v>655</v>
      </c>
      <c r="M5881" s="28" t="s">
        <v>656</v>
      </c>
      <c r="N5881" s="225" t="s">
        <v>826</v>
      </c>
    </row>
    <row r="5882" spans="1:14">
      <c r="A5882" s="225" t="s">
        <v>841</v>
      </c>
      <c r="B5882" s="123" t="s">
        <v>622</v>
      </c>
      <c r="C5882" s="226">
        <v>45978.916666666664</v>
      </c>
      <c r="D5882" s="226">
        <v>45978.916666666664</v>
      </c>
      <c r="E5882" s="226">
        <v>45978.944444444445</v>
      </c>
      <c r="F5882" s="224">
        <f t="shared" si="123"/>
        <v>2.7777777781011537E-2</v>
      </c>
      <c r="G5882" s="225" t="s">
        <v>613</v>
      </c>
      <c r="H5882" s="225"/>
      <c r="I5882" s="225" t="s">
        <v>614</v>
      </c>
      <c r="J5882" s="225" t="s">
        <v>615</v>
      </c>
      <c r="K5882" s="225" t="s">
        <v>1730</v>
      </c>
      <c r="L5882" s="123" t="s">
        <v>655</v>
      </c>
      <c r="M5882" s="28" t="s">
        <v>656</v>
      </c>
      <c r="N5882" s="225" t="s">
        <v>826</v>
      </c>
    </row>
    <row r="5883" spans="1:14">
      <c r="A5883" s="225" t="s">
        <v>841</v>
      </c>
      <c r="B5883" s="123" t="s">
        <v>660</v>
      </c>
      <c r="C5883" s="226">
        <v>45978.916666666664</v>
      </c>
      <c r="D5883" s="226">
        <v>45978.916666666664</v>
      </c>
      <c r="E5883" s="226">
        <v>45978.944444444445</v>
      </c>
      <c r="F5883" s="224">
        <f t="shared" si="123"/>
        <v>2.7777777781011537E-2</v>
      </c>
      <c r="G5883" s="225" t="s">
        <v>613</v>
      </c>
      <c r="H5883" s="225"/>
      <c r="I5883" s="225" t="s">
        <v>614</v>
      </c>
      <c r="J5883" s="225" t="s">
        <v>615</v>
      </c>
      <c r="K5883" s="225" t="s">
        <v>1730</v>
      </c>
      <c r="L5883" s="123" t="s">
        <v>655</v>
      </c>
      <c r="M5883" s="28" t="s">
        <v>656</v>
      </c>
      <c r="N5883" s="225" t="s">
        <v>826</v>
      </c>
    </row>
    <row r="5884" spans="1:14">
      <c r="A5884" s="225" t="s">
        <v>841</v>
      </c>
      <c r="B5884" s="123" t="s">
        <v>843</v>
      </c>
      <c r="C5884" s="226">
        <v>45978.916666666664</v>
      </c>
      <c r="D5884" s="226">
        <v>45978.916666666664</v>
      </c>
      <c r="E5884" s="226">
        <v>45978.944444444445</v>
      </c>
      <c r="F5884" s="224">
        <f t="shared" si="123"/>
        <v>2.7777777781011537E-2</v>
      </c>
      <c r="G5884" s="225" t="s">
        <v>613</v>
      </c>
      <c r="H5884" s="225"/>
      <c r="I5884" s="225" t="s">
        <v>614</v>
      </c>
      <c r="J5884" s="225" t="s">
        <v>615</v>
      </c>
      <c r="K5884" s="225" t="s">
        <v>1730</v>
      </c>
      <c r="L5884" s="123" t="s">
        <v>655</v>
      </c>
      <c r="M5884" s="28" t="s">
        <v>656</v>
      </c>
      <c r="N5884" s="225" t="s">
        <v>826</v>
      </c>
    </row>
    <row r="5885" spans="1:14">
      <c r="A5885" s="225" t="s">
        <v>841</v>
      </c>
      <c r="B5885" s="123" t="s">
        <v>659</v>
      </c>
      <c r="C5885" s="226">
        <v>45978.916666666664</v>
      </c>
      <c r="D5885" s="226">
        <v>45978.916666666664</v>
      </c>
      <c r="E5885" s="226">
        <v>45978.944444444445</v>
      </c>
      <c r="F5885" s="224">
        <f t="shared" si="123"/>
        <v>2.7777777781011537E-2</v>
      </c>
      <c r="G5885" s="225" t="s">
        <v>613</v>
      </c>
      <c r="H5885" s="225"/>
      <c r="I5885" s="225" t="s">
        <v>614</v>
      </c>
      <c r="J5885" s="225" t="s">
        <v>615</v>
      </c>
      <c r="K5885" s="225" t="s">
        <v>1730</v>
      </c>
      <c r="L5885" s="123" t="s">
        <v>655</v>
      </c>
      <c r="M5885" s="28" t="s">
        <v>656</v>
      </c>
      <c r="N5885" s="225" t="s">
        <v>826</v>
      </c>
    </row>
    <row r="5886" spans="1:14">
      <c r="A5886" s="225" t="s">
        <v>844</v>
      </c>
      <c r="B5886" s="123" t="s">
        <v>836</v>
      </c>
      <c r="C5886" s="226">
        <v>45978.916666666664</v>
      </c>
      <c r="D5886" s="226">
        <v>45978.916666666664</v>
      </c>
      <c r="E5886" s="226">
        <v>45978.944444444445</v>
      </c>
      <c r="F5886" s="224">
        <f t="shared" si="123"/>
        <v>2.7777777781011537E-2</v>
      </c>
      <c r="G5886" s="225" t="s">
        <v>613</v>
      </c>
      <c r="H5886" s="225"/>
      <c r="I5886" s="225" t="s">
        <v>614</v>
      </c>
      <c r="J5886" s="225" t="s">
        <v>615</v>
      </c>
      <c r="K5886" s="225" t="s">
        <v>1730</v>
      </c>
      <c r="L5886" s="123" t="s">
        <v>655</v>
      </c>
      <c r="M5886" s="28" t="s">
        <v>656</v>
      </c>
      <c r="N5886" s="225" t="s">
        <v>826</v>
      </c>
    </row>
    <row r="5887" spans="1:14">
      <c r="A5887" s="225" t="s">
        <v>844</v>
      </c>
      <c r="B5887" s="123" t="s">
        <v>835</v>
      </c>
      <c r="C5887" s="226">
        <v>45978.916666666664</v>
      </c>
      <c r="D5887" s="226">
        <v>45978.916666666664</v>
      </c>
      <c r="E5887" s="226">
        <v>45978.944444444445</v>
      </c>
      <c r="F5887" s="224">
        <f t="shared" si="123"/>
        <v>2.7777777781011537E-2</v>
      </c>
      <c r="G5887" s="225" t="s">
        <v>613</v>
      </c>
      <c r="H5887" s="225"/>
      <c r="I5887" s="225" t="s">
        <v>614</v>
      </c>
      <c r="J5887" s="225" t="s">
        <v>615</v>
      </c>
      <c r="K5887" s="225" t="s">
        <v>1730</v>
      </c>
      <c r="L5887" s="123" t="s">
        <v>655</v>
      </c>
      <c r="M5887" s="28" t="s">
        <v>656</v>
      </c>
      <c r="N5887" s="225" t="s">
        <v>826</v>
      </c>
    </row>
    <row r="5888" spans="1:14">
      <c r="A5888" s="225" t="s">
        <v>844</v>
      </c>
      <c r="B5888" s="123" t="s">
        <v>834</v>
      </c>
      <c r="C5888" s="226">
        <v>45978.916666666664</v>
      </c>
      <c r="D5888" s="226">
        <v>45978.916666666664</v>
      </c>
      <c r="E5888" s="226">
        <v>45978.944444444445</v>
      </c>
      <c r="F5888" s="224">
        <f t="shared" si="123"/>
        <v>2.7777777781011537E-2</v>
      </c>
      <c r="G5888" s="225" t="s">
        <v>613</v>
      </c>
      <c r="H5888" s="225"/>
      <c r="I5888" s="225" t="s">
        <v>614</v>
      </c>
      <c r="J5888" s="225" t="s">
        <v>615</v>
      </c>
      <c r="K5888" s="225" t="s">
        <v>1730</v>
      </c>
      <c r="L5888" s="123" t="s">
        <v>655</v>
      </c>
      <c r="M5888" s="28" t="s">
        <v>656</v>
      </c>
      <c r="N5888" s="225" t="s">
        <v>826</v>
      </c>
    </row>
    <row r="5889" spans="1:14">
      <c r="A5889" s="225" t="s">
        <v>844</v>
      </c>
      <c r="B5889" s="123" t="s">
        <v>833</v>
      </c>
      <c r="C5889" s="226">
        <v>45978.916666666664</v>
      </c>
      <c r="D5889" s="226">
        <v>45978.916666666664</v>
      </c>
      <c r="E5889" s="226">
        <v>45978.944444444445</v>
      </c>
      <c r="F5889" s="224">
        <f t="shared" si="123"/>
        <v>2.7777777781011537E-2</v>
      </c>
      <c r="G5889" s="225" t="s">
        <v>613</v>
      </c>
      <c r="H5889" s="225"/>
      <c r="I5889" s="225" t="s">
        <v>614</v>
      </c>
      <c r="J5889" s="225" t="s">
        <v>615</v>
      </c>
      <c r="K5889" s="225" t="s">
        <v>1730</v>
      </c>
      <c r="L5889" s="123" t="s">
        <v>655</v>
      </c>
      <c r="M5889" s="28" t="s">
        <v>656</v>
      </c>
      <c r="N5889" s="225" t="s">
        <v>826</v>
      </c>
    </row>
    <row r="5890" spans="1:14">
      <c r="A5890" s="225" t="s">
        <v>844</v>
      </c>
      <c r="B5890" s="123" t="s">
        <v>832</v>
      </c>
      <c r="C5890" s="226">
        <v>45978.916666666664</v>
      </c>
      <c r="D5890" s="226">
        <v>45978.916666666664</v>
      </c>
      <c r="E5890" s="226">
        <v>45978.944444444445</v>
      </c>
      <c r="F5890" s="224">
        <f t="shared" si="123"/>
        <v>2.7777777781011537E-2</v>
      </c>
      <c r="G5890" s="225" t="s">
        <v>613</v>
      </c>
      <c r="H5890" s="225"/>
      <c r="I5890" s="225" t="s">
        <v>614</v>
      </c>
      <c r="J5890" s="225" t="s">
        <v>615</v>
      </c>
      <c r="K5890" s="225" t="s">
        <v>1730</v>
      </c>
      <c r="L5890" s="123" t="s">
        <v>655</v>
      </c>
      <c r="M5890" s="28" t="s">
        <v>656</v>
      </c>
      <c r="N5890" s="225" t="s">
        <v>826</v>
      </c>
    </row>
    <row r="5891" spans="1:14">
      <c r="A5891" s="225" t="s">
        <v>845</v>
      </c>
      <c r="B5891" s="123" t="s">
        <v>839</v>
      </c>
      <c r="C5891" s="226">
        <v>45978.916666666664</v>
      </c>
      <c r="D5891" s="226">
        <v>45978.916666666664</v>
      </c>
      <c r="E5891" s="226">
        <v>45978.944444444445</v>
      </c>
      <c r="F5891" s="224">
        <f t="shared" si="123"/>
        <v>2.7777777781011537E-2</v>
      </c>
      <c r="G5891" s="225" t="s">
        <v>613</v>
      </c>
      <c r="H5891" s="225"/>
      <c r="I5891" s="225" t="s">
        <v>614</v>
      </c>
      <c r="J5891" s="225" t="s">
        <v>615</v>
      </c>
      <c r="K5891" s="225" t="s">
        <v>1730</v>
      </c>
      <c r="L5891" s="123" t="s">
        <v>655</v>
      </c>
      <c r="M5891" s="28" t="s">
        <v>656</v>
      </c>
      <c r="N5891" s="225" t="s">
        <v>826</v>
      </c>
    </row>
    <row r="5892" spans="1:14">
      <c r="A5892" s="225" t="s">
        <v>845</v>
      </c>
      <c r="B5892" s="123" t="s">
        <v>840</v>
      </c>
      <c r="C5892" s="226">
        <v>45978.916666666664</v>
      </c>
      <c r="D5892" s="226">
        <v>45978.916666666664</v>
      </c>
      <c r="E5892" s="226">
        <v>45978.944444444445</v>
      </c>
      <c r="F5892" s="224">
        <f t="shared" si="123"/>
        <v>2.7777777781011537E-2</v>
      </c>
      <c r="G5892" s="225" t="s">
        <v>613</v>
      </c>
      <c r="H5892" s="225"/>
      <c r="I5892" s="225" t="s">
        <v>614</v>
      </c>
      <c r="J5892" s="225" t="s">
        <v>615</v>
      </c>
      <c r="K5892" s="225" t="s">
        <v>1730</v>
      </c>
      <c r="L5892" s="123" t="s">
        <v>655</v>
      </c>
      <c r="M5892" s="28" t="s">
        <v>656</v>
      </c>
      <c r="N5892" s="225" t="s">
        <v>826</v>
      </c>
    </row>
    <row r="5893" spans="1:14">
      <c r="A5893" s="225" t="s">
        <v>845</v>
      </c>
      <c r="B5893" s="123" t="s">
        <v>838</v>
      </c>
      <c r="C5893" s="226">
        <v>45978.916666666664</v>
      </c>
      <c r="D5893" s="226">
        <v>45978.916666666664</v>
      </c>
      <c r="E5893" s="226">
        <v>45978.944444444445</v>
      </c>
      <c r="F5893" s="224">
        <f t="shared" si="123"/>
        <v>2.7777777781011537E-2</v>
      </c>
      <c r="G5893" s="225" t="s">
        <v>613</v>
      </c>
      <c r="H5893" s="225"/>
      <c r="I5893" s="225" t="s">
        <v>614</v>
      </c>
      <c r="J5893" s="225" t="s">
        <v>615</v>
      </c>
      <c r="K5893" s="225" t="s">
        <v>1730</v>
      </c>
      <c r="L5893" s="123" t="s">
        <v>655</v>
      </c>
      <c r="M5893" s="28" t="s">
        <v>656</v>
      </c>
      <c r="N5893" s="225" t="s">
        <v>826</v>
      </c>
    </row>
    <row r="5894" spans="1:14">
      <c r="A5894" s="225" t="s">
        <v>650</v>
      </c>
      <c r="B5894" s="123" t="s">
        <v>651</v>
      </c>
      <c r="C5894" s="230">
        <v>45979.206250000003</v>
      </c>
      <c r="D5894" s="230">
        <v>45979.206250000003</v>
      </c>
      <c r="E5894" s="230">
        <v>45979.279166666667</v>
      </c>
      <c r="F5894" s="224">
        <f>E5894-D5894</f>
        <v>7.2916666664241347E-2</v>
      </c>
      <c r="G5894" s="225" t="s">
        <v>637</v>
      </c>
      <c r="H5894" s="225" t="s">
        <v>644</v>
      </c>
      <c r="I5894" s="225" t="s">
        <v>770</v>
      </c>
      <c r="J5894" s="225" t="s">
        <v>771</v>
      </c>
      <c r="K5894" s="1" t="s">
        <v>1405</v>
      </c>
      <c r="L5894" s="1" t="s">
        <v>773</v>
      </c>
      <c r="M5894" s="241" t="s">
        <v>618</v>
      </c>
      <c r="N5894" s="241" t="s">
        <v>1723</v>
      </c>
    </row>
    <row r="5895" spans="1:14">
      <c r="A5895" s="225" t="s">
        <v>650</v>
      </c>
      <c r="B5895" s="123" t="s">
        <v>658</v>
      </c>
      <c r="C5895" s="230">
        <v>45979.206250000003</v>
      </c>
      <c r="D5895" s="230">
        <v>45979.206250000003</v>
      </c>
      <c r="E5895" s="230">
        <v>45979.279166666667</v>
      </c>
      <c r="F5895" s="224">
        <f t="shared" ref="F5895:F5958" si="124">E5895-D5895</f>
        <v>7.2916666664241347E-2</v>
      </c>
      <c r="G5895" s="225" t="s">
        <v>637</v>
      </c>
      <c r="H5895" s="225" t="s">
        <v>644</v>
      </c>
      <c r="I5895" s="225" t="s">
        <v>770</v>
      </c>
      <c r="J5895" s="225" t="s">
        <v>771</v>
      </c>
      <c r="K5895" s="1" t="s">
        <v>1405</v>
      </c>
      <c r="L5895" s="1" t="s">
        <v>773</v>
      </c>
      <c r="M5895" s="241" t="s">
        <v>618</v>
      </c>
      <c r="N5895" s="241" t="s">
        <v>1723</v>
      </c>
    </row>
    <row r="5896" spans="1:14">
      <c r="A5896" s="225" t="s">
        <v>650</v>
      </c>
      <c r="B5896" s="123" t="s">
        <v>970</v>
      </c>
      <c r="C5896" s="230">
        <v>45979.206250000003</v>
      </c>
      <c r="D5896" s="230">
        <v>45979.206250000003</v>
      </c>
      <c r="E5896" s="230">
        <v>45979.279166666667</v>
      </c>
      <c r="F5896" s="224">
        <f t="shared" si="124"/>
        <v>7.2916666664241347E-2</v>
      </c>
      <c r="G5896" s="225" t="s">
        <v>637</v>
      </c>
      <c r="H5896" s="225" t="s">
        <v>644</v>
      </c>
      <c r="I5896" s="225" t="s">
        <v>770</v>
      </c>
      <c r="J5896" s="225" t="s">
        <v>771</v>
      </c>
      <c r="K5896" s="1" t="s">
        <v>1405</v>
      </c>
      <c r="L5896" s="1" t="s">
        <v>773</v>
      </c>
      <c r="M5896" s="241" t="s">
        <v>618</v>
      </c>
      <c r="N5896" s="241" t="s">
        <v>1723</v>
      </c>
    </row>
    <row r="5897" spans="1:14">
      <c r="A5897" s="225" t="s">
        <v>650</v>
      </c>
      <c r="B5897" s="123" t="s">
        <v>971</v>
      </c>
      <c r="C5897" s="230">
        <v>45979.206250000003</v>
      </c>
      <c r="D5897" s="230">
        <v>45979.206250000003</v>
      </c>
      <c r="E5897" s="230">
        <v>45979.279166666667</v>
      </c>
      <c r="F5897" s="224">
        <f t="shared" si="124"/>
        <v>7.2916666664241347E-2</v>
      </c>
      <c r="G5897" s="225" t="s">
        <v>637</v>
      </c>
      <c r="H5897" s="225" t="s">
        <v>644</v>
      </c>
      <c r="I5897" s="225" t="s">
        <v>770</v>
      </c>
      <c r="J5897" s="225" t="s">
        <v>771</v>
      </c>
      <c r="K5897" s="1" t="s">
        <v>1405</v>
      </c>
      <c r="L5897" s="1" t="s">
        <v>773</v>
      </c>
      <c r="M5897" s="241" t="s">
        <v>618</v>
      </c>
      <c r="N5897" s="241" t="s">
        <v>1723</v>
      </c>
    </row>
    <row r="5898" spans="1:14">
      <c r="A5898" s="225" t="s">
        <v>650</v>
      </c>
      <c r="B5898" s="123" t="s">
        <v>660</v>
      </c>
      <c r="C5898" s="230">
        <v>45979.206250000003</v>
      </c>
      <c r="D5898" s="230">
        <v>45979.206250000003</v>
      </c>
      <c r="E5898" s="230">
        <v>45979.279166666667</v>
      </c>
      <c r="F5898" s="224">
        <f t="shared" si="124"/>
        <v>7.2916666664241347E-2</v>
      </c>
      <c r="G5898" s="225" t="s">
        <v>637</v>
      </c>
      <c r="H5898" s="225" t="s">
        <v>644</v>
      </c>
      <c r="I5898" s="225" t="s">
        <v>770</v>
      </c>
      <c r="J5898" s="225" t="s">
        <v>771</v>
      </c>
      <c r="K5898" s="1" t="s">
        <v>1405</v>
      </c>
      <c r="L5898" s="1" t="s">
        <v>773</v>
      </c>
      <c r="M5898" s="241" t="s">
        <v>618</v>
      </c>
      <c r="N5898" s="241" t="s">
        <v>1723</v>
      </c>
    </row>
    <row r="5899" spans="1:14">
      <c r="A5899" s="225" t="s">
        <v>661</v>
      </c>
      <c r="B5899" s="123" t="s">
        <v>972</v>
      </c>
      <c r="C5899" s="230">
        <v>45979.206250000003</v>
      </c>
      <c r="D5899" s="230">
        <v>45979.206250000003</v>
      </c>
      <c r="E5899" s="230">
        <v>45979.279166666667</v>
      </c>
      <c r="F5899" s="224">
        <f t="shared" si="124"/>
        <v>7.2916666664241347E-2</v>
      </c>
      <c r="G5899" s="225" t="s">
        <v>637</v>
      </c>
      <c r="H5899" s="225" t="s">
        <v>644</v>
      </c>
      <c r="I5899" s="225" t="s">
        <v>770</v>
      </c>
      <c r="J5899" s="225" t="s">
        <v>771</v>
      </c>
      <c r="K5899" s="1" t="s">
        <v>1405</v>
      </c>
      <c r="L5899" s="1" t="s">
        <v>773</v>
      </c>
      <c r="M5899" s="241" t="s">
        <v>618</v>
      </c>
      <c r="N5899" s="241" t="s">
        <v>1723</v>
      </c>
    </row>
    <row r="5900" spans="1:14">
      <c r="A5900" s="225" t="s">
        <v>661</v>
      </c>
      <c r="B5900" s="123" t="s">
        <v>663</v>
      </c>
      <c r="C5900" s="230">
        <v>45979.206250000003</v>
      </c>
      <c r="D5900" s="230">
        <v>45979.206250000003</v>
      </c>
      <c r="E5900" s="230">
        <v>45979.279166666667</v>
      </c>
      <c r="F5900" s="224">
        <f t="shared" si="124"/>
        <v>7.2916666664241347E-2</v>
      </c>
      <c r="G5900" s="225" t="s">
        <v>637</v>
      </c>
      <c r="H5900" s="225" t="s">
        <v>644</v>
      </c>
      <c r="I5900" s="225" t="s">
        <v>770</v>
      </c>
      <c r="J5900" s="225" t="s">
        <v>771</v>
      </c>
      <c r="K5900" s="1" t="s">
        <v>1405</v>
      </c>
      <c r="L5900" s="1" t="s">
        <v>773</v>
      </c>
      <c r="M5900" s="241" t="s">
        <v>618</v>
      </c>
      <c r="N5900" s="241" t="s">
        <v>1723</v>
      </c>
    </row>
    <row r="5901" spans="1:14">
      <c r="A5901" s="225" t="s">
        <v>661</v>
      </c>
      <c r="B5901" s="123" t="s">
        <v>662</v>
      </c>
      <c r="C5901" s="230">
        <v>45979.206250000003</v>
      </c>
      <c r="D5901" s="230">
        <v>45979.206250000003</v>
      </c>
      <c r="E5901" s="230">
        <v>45979.279166666667</v>
      </c>
      <c r="F5901" s="224">
        <f t="shared" si="124"/>
        <v>7.2916666664241347E-2</v>
      </c>
      <c r="G5901" s="225" t="s">
        <v>637</v>
      </c>
      <c r="H5901" s="225" t="s">
        <v>644</v>
      </c>
      <c r="I5901" s="225" t="s">
        <v>770</v>
      </c>
      <c r="J5901" s="225" t="s">
        <v>771</v>
      </c>
      <c r="K5901" s="1" t="s">
        <v>1405</v>
      </c>
      <c r="L5901" s="1" t="s">
        <v>773</v>
      </c>
      <c r="M5901" s="241" t="s">
        <v>618</v>
      </c>
      <c r="N5901" s="241" t="s">
        <v>1723</v>
      </c>
    </row>
    <row r="5902" spans="1:14">
      <c r="A5902" s="1" t="s">
        <v>760</v>
      </c>
      <c r="B5902" s="1" t="s">
        <v>1053</v>
      </c>
      <c r="C5902" s="230">
        <v>45978.554861111108</v>
      </c>
      <c r="D5902" s="230">
        <v>45978.554861111108</v>
      </c>
      <c r="E5902" s="230">
        <v>45979.291666666664</v>
      </c>
      <c r="F5902" s="224">
        <f t="shared" si="124"/>
        <v>0.73680555555620231</v>
      </c>
      <c r="G5902" s="225" t="s">
        <v>637</v>
      </c>
      <c r="H5902" s="225" t="s">
        <v>644</v>
      </c>
      <c r="I5902" s="225" t="s">
        <v>645</v>
      </c>
      <c r="J5902" s="225" t="s">
        <v>646</v>
      </c>
      <c r="K5902" s="227" t="s">
        <v>1023</v>
      </c>
      <c r="L5902" s="123" t="s">
        <v>648</v>
      </c>
      <c r="M5902" s="241" t="s">
        <v>618</v>
      </c>
      <c r="N5902" s="225" t="s">
        <v>1731</v>
      </c>
    </row>
    <row r="5903" spans="1:14">
      <c r="A5903" s="1" t="s">
        <v>760</v>
      </c>
      <c r="B5903" s="1" t="s">
        <v>1054</v>
      </c>
      <c r="C5903" s="230">
        <v>45978.554861111108</v>
      </c>
      <c r="D5903" s="230">
        <v>45978.554861111108</v>
      </c>
      <c r="E5903" s="230">
        <v>45979.291666666664</v>
      </c>
      <c r="F5903" s="224">
        <f t="shared" si="124"/>
        <v>0.73680555555620231</v>
      </c>
      <c r="G5903" s="225" t="s">
        <v>637</v>
      </c>
      <c r="H5903" s="225" t="s">
        <v>644</v>
      </c>
      <c r="I5903" s="225" t="s">
        <v>645</v>
      </c>
      <c r="J5903" s="225" t="s">
        <v>646</v>
      </c>
      <c r="K5903" s="227" t="s">
        <v>1023</v>
      </c>
      <c r="L5903" s="123" t="s">
        <v>648</v>
      </c>
      <c r="M5903" s="241" t="s">
        <v>618</v>
      </c>
      <c r="N5903" s="225" t="s">
        <v>1731</v>
      </c>
    </row>
    <row r="5904" spans="1:14">
      <c r="A5904" s="1" t="s">
        <v>760</v>
      </c>
      <c r="B5904" s="1" t="s">
        <v>1055</v>
      </c>
      <c r="C5904" s="230">
        <v>45978.554861111108</v>
      </c>
      <c r="D5904" s="230">
        <v>45978.554861111108</v>
      </c>
      <c r="E5904" s="230">
        <v>45979.291666666664</v>
      </c>
      <c r="F5904" s="224">
        <f t="shared" si="124"/>
        <v>0.73680555555620231</v>
      </c>
      <c r="G5904" s="225" t="s">
        <v>637</v>
      </c>
      <c r="H5904" s="225" t="s">
        <v>644</v>
      </c>
      <c r="I5904" s="225" t="s">
        <v>645</v>
      </c>
      <c r="J5904" s="225" t="s">
        <v>646</v>
      </c>
      <c r="K5904" s="227" t="s">
        <v>1023</v>
      </c>
      <c r="L5904" s="123" t="s">
        <v>648</v>
      </c>
      <c r="M5904" s="241" t="s">
        <v>618</v>
      </c>
      <c r="N5904" s="225" t="s">
        <v>1731</v>
      </c>
    </row>
    <row r="5905" spans="1:14">
      <c r="A5905" s="1" t="s">
        <v>760</v>
      </c>
      <c r="B5905" s="1" t="s">
        <v>1056</v>
      </c>
      <c r="C5905" s="230">
        <v>45978.554861111108</v>
      </c>
      <c r="D5905" s="230">
        <v>45978.554861111108</v>
      </c>
      <c r="E5905" s="230">
        <v>45979.291666666664</v>
      </c>
      <c r="F5905" s="224">
        <f t="shared" si="124"/>
        <v>0.73680555555620231</v>
      </c>
      <c r="G5905" s="225" t="s">
        <v>637</v>
      </c>
      <c r="H5905" s="225" t="s">
        <v>644</v>
      </c>
      <c r="I5905" s="225" t="s">
        <v>645</v>
      </c>
      <c r="J5905" s="225" t="s">
        <v>646</v>
      </c>
      <c r="K5905" s="227" t="s">
        <v>1023</v>
      </c>
      <c r="L5905" s="123" t="s">
        <v>648</v>
      </c>
      <c r="M5905" s="241" t="s">
        <v>618</v>
      </c>
      <c r="N5905" s="225" t="s">
        <v>1731</v>
      </c>
    </row>
    <row r="5906" spans="1:14">
      <c r="A5906" s="1" t="s">
        <v>760</v>
      </c>
      <c r="B5906" s="1" t="s">
        <v>1057</v>
      </c>
      <c r="C5906" s="230">
        <v>45978.554861111108</v>
      </c>
      <c r="D5906" s="230">
        <v>45978.554861111108</v>
      </c>
      <c r="E5906" s="230">
        <v>45979.291666666664</v>
      </c>
      <c r="F5906" s="224">
        <f t="shared" si="124"/>
        <v>0.73680555555620231</v>
      </c>
      <c r="G5906" s="225" t="s">
        <v>637</v>
      </c>
      <c r="H5906" s="225" t="s">
        <v>644</v>
      </c>
      <c r="I5906" s="225" t="s">
        <v>645</v>
      </c>
      <c r="J5906" s="225" t="s">
        <v>646</v>
      </c>
      <c r="K5906" s="227" t="s">
        <v>1023</v>
      </c>
      <c r="L5906" s="123" t="s">
        <v>648</v>
      </c>
      <c r="M5906" s="241" t="s">
        <v>618</v>
      </c>
      <c r="N5906" s="225" t="s">
        <v>1731</v>
      </c>
    </row>
    <row r="5907" spans="1:14">
      <c r="A5907" s="1" t="s">
        <v>1213</v>
      </c>
      <c r="B5907" s="1" t="s">
        <v>612</v>
      </c>
      <c r="C5907" s="230">
        <v>45979.3125</v>
      </c>
      <c r="D5907" s="230">
        <v>45979.3125</v>
      </c>
      <c r="E5907" s="230">
        <v>45979.486111111109</v>
      </c>
      <c r="F5907" s="224">
        <f t="shared" si="124"/>
        <v>0.17361111110949423</v>
      </c>
      <c r="G5907" s="225" t="s">
        <v>613</v>
      </c>
      <c r="H5907" s="225"/>
      <c r="I5907" s="225" t="s">
        <v>614</v>
      </c>
      <c r="J5907" s="225" t="s">
        <v>615</v>
      </c>
      <c r="K5907" s="225" t="s">
        <v>1732</v>
      </c>
      <c r="L5907" s="123" t="s">
        <v>655</v>
      </c>
      <c r="M5907" s="28" t="s">
        <v>656</v>
      </c>
      <c r="N5907" s="225" t="s">
        <v>826</v>
      </c>
    </row>
    <row r="5908" spans="1:14">
      <c r="A5908" s="1" t="s">
        <v>1213</v>
      </c>
      <c r="B5908" s="1" t="s">
        <v>621</v>
      </c>
      <c r="C5908" s="230">
        <v>45979.3125</v>
      </c>
      <c r="D5908" s="230">
        <v>45979.3125</v>
      </c>
      <c r="E5908" s="230">
        <v>45979.486111111109</v>
      </c>
      <c r="F5908" s="224">
        <f t="shared" si="124"/>
        <v>0.17361111110949423</v>
      </c>
      <c r="G5908" s="225" t="s">
        <v>613</v>
      </c>
      <c r="H5908" s="225"/>
      <c r="I5908" s="225" t="s">
        <v>614</v>
      </c>
      <c r="J5908" s="225" t="s">
        <v>615</v>
      </c>
      <c r="K5908" s="225" t="s">
        <v>1732</v>
      </c>
      <c r="L5908" s="123" t="s">
        <v>655</v>
      </c>
      <c r="M5908" s="28" t="s">
        <v>656</v>
      </c>
      <c r="N5908" s="225" t="s">
        <v>826</v>
      </c>
    </row>
    <row r="5909" spans="1:14">
      <c r="A5909" s="1" t="s">
        <v>1213</v>
      </c>
      <c r="B5909" s="1" t="s">
        <v>620</v>
      </c>
      <c r="C5909" s="230">
        <v>45979.3125</v>
      </c>
      <c r="D5909" s="230">
        <v>45979.3125</v>
      </c>
      <c r="E5909" s="230">
        <v>45979.486111111109</v>
      </c>
      <c r="F5909" s="224">
        <f t="shared" si="124"/>
        <v>0.17361111110949423</v>
      </c>
      <c r="G5909" s="225" t="s">
        <v>613</v>
      </c>
      <c r="H5909" s="225"/>
      <c r="I5909" s="225" t="s">
        <v>614</v>
      </c>
      <c r="J5909" s="225" t="s">
        <v>615</v>
      </c>
      <c r="K5909" s="225" t="s">
        <v>1732</v>
      </c>
      <c r="L5909" s="123" t="s">
        <v>655</v>
      </c>
      <c r="M5909" s="28" t="s">
        <v>656</v>
      </c>
      <c r="N5909" s="225" t="s">
        <v>826</v>
      </c>
    </row>
    <row r="5910" spans="1:14">
      <c r="A5910" s="1" t="s">
        <v>1213</v>
      </c>
      <c r="B5910" s="1" t="s">
        <v>636</v>
      </c>
      <c r="C5910" s="230">
        <v>45979.3125</v>
      </c>
      <c r="D5910" s="230">
        <v>45979.3125</v>
      </c>
      <c r="E5910" s="230">
        <v>45979.486111111109</v>
      </c>
      <c r="F5910" s="224">
        <f t="shared" si="124"/>
        <v>0.17361111110949423</v>
      </c>
      <c r="G5910" s="225" t="s">
        <v>613</v>
      </c>
      <c r="H5910" s="225"/>
      <c r="I5910" s="225" t="s">
        <v>614</v>
      </c>
      <c r="J5910" s="225" t="s">
        <v>615</v>
      </c>
      <c r="K5910" s="225" t="s">
        <v>1732</v>
      </c>
      <c r="L5910" s="123" t="s">
        <v>655</v>
      </c>
      <c r="M5910" s="28" t="s">
        <v>656</v>
      </c>
      <c r="N5910" s="225" t="s">
        <v>826</v>
      </c>
    </row>
    <row r="5911" spans="1:14">
      <c r="A5911" s="1" t="s">
        <v>1213</v>
      </c>
      <c r="B5911" s="1" t="s">
        <v>667</v>
      </c>
      <c r="C5911" s="230">
        <v>45979.3125</v>
      </c>
      <c r="D5911" s="230">
        <v>45979.3125</v>
      </c>
      <c r="E5911" s="230">
        <v>45979.486111111109</v>
      </c>
      <c r="F5911" s="224">
        <f t="shared" si="124"/>
        <v>0.17361111110949423</v>
      </c>
      <c r="G5911" s="225" t="s">
        <v>613</v>
      </c>
      <c r="H5911" s="225"/>
      <c r="I5911" s="225" t="s">
        <v>614</v>
      </c>
      <c r="J5911" s="225" t="s">
        <v>615</v>
      </c>
      <c r="K5911" s="225" t="s">
        <v>1732</v>
      </c>
      <c r="L5911" s="123" t="s">
        <v>655</v>
      </c>
      <c r="M5911" s="28" t="s">
        <v>656</v>
      </c>
      <c r="N5911" s="225" t="s">
        <v>826</v>
      </c>
    </row>
    <row r="5912" spans="1:14">
      <c r="A5912" s="1" t="s">
        <v>1215</v>
      </c>
      <c r="B5912" s="1" t="s">
        <v>1216</v>
      </c>
      <c r="C5912" s="230">
        <v>45979.3125</v>
      </c>
      <c r="D5912" s="230">
        <v>45979.3125</v>
      </c>
      <c r="E5912" s="230">
        <v>45979.486111111109</v>
      </c>
      <c r="F5912" s="224">
        <f t="shared" si="124"/>
        <v>0.17361111110949423</v>
      </c>
      <c r="G5912" s="225" t="s">
        <v>613</v>
      </c>
      <c r="H5912" s="225"/>
      <c r="I5912" s="225" t="s">
        <v>614</v>
      </c>
      <c r="J5912" s="225" t="s">
        <v>615</v>
      </c>
      <c r="K5912" s="225" t="s">
        <v>1732</v>
      </c>
      <c r="L5912" s="123" t="s">
        <v>655</v>
      </c>
      <c r="M5912" s="28" t="s">
        <v>656</v>
      </c>
      <c r="N5912" s="225" t="s">
        <v>826</v>
      </c>
    </row>
    <row r="5913" spans="1:14">
      <c r="A5913" s="1" t="s">
        <v>1215</v>
      </c>
      <c r="B5913" s="1" t="s">
        <v>660</v>
      </c>
      <c r="C5913" s="230">
        <v>45979.3125</v>
      </c>
      <c r="D5913" s="230">
        <v>45979.3125</v>
      </c>
      <c r="E5913" s="230">
        <v>45979.486111111109</v>
      </c>
      <c r="F5913" s="224">
        <f t="shared" si="124"/>
        <v>0.17361111110949423</v>
      </c>
      <c r="G5913" s="225" t="s">
        <v>613</v>
      </c>
      <c r="H5913" s="225"/>
      <c r="I5913" s="225" t="s">
        <v>614</v>
      </c>
      <c r="J5913" s="225" t="s">
        <v>615</v>
      </c>
      <c r="K5913" s="225" t="s">
        <v>1732</v>
      </c>
      <c r="L5913" s="123" t="s">
        <v>655</v>
      </c>
      <c r="M5913" s="28" t="s">
        <v>656</v>
      </c>
      <c r="N5913" s="225" t="s">
        <v>826</v>
      </c>
    </row>
    <row r="5914" spans="1:14">
      <c r="A5914" s="1" t="s">
        <v>1215</v>
      </c>
      <c r="B5914" s="1" t="s">
        <v>651</v>
      </c>
      <c r="C5914" s="230">
        <v>45979.3125</v>
      </c>
      <c r="D5914" s="230">
        <v>45979.3125</v>
      </c>
      <c r="E5914" s="230">
        <v>45979.486111111109</v>
      </c>
      <c r="F5914" s="224">
        <f t="shared" si="124"/>
        <v>0.17361111110949423</v>
      </c>
      <c r="G5914" s="225" t="s">
        <v>613</v>
      </c>
      <c r="H5914" s="225"/>
      <c r="I5914" s="225" t="s">
        <v>614</v>
      </c>
      <c r="J5914" s="225" t="s">
        <v>615</v>
      </c>
      <c r="K5914" s="225" t="s">
        <v>1732</v>
      </c>
      <c r="L5914" s="123" t="s">
        <v>655</v>
      </c>
      <c r="M5914" s="28" t="s">
        <v>656</v>
      </c>
      <c r="N5914" s="225" t="s">
        <v>826</v>
      </c>
    </row>
    <row r="5915" spans="1:14">
      <c r="A5915" s="1" t="s">
        <v>1215</v>
      </c>
      <c r="B5915" s="1" t="s">
        <v>1217</v>
      </c>
      <c r="C5915" s="230">
        <v>45979.3125</v>
      </c>
      <c r="D5915" s="230">
        <v>45979.3125</v>
      </c>
      <c r="E5915" s="230">
        <v>45979.486111111109</v>
      </c>
      <c r="F5915" s="224">
        <f t="shared" si="124"/>
        <v>0.17361111110949423</v>
      </c>
      <c r="G5915" s="225" t="s">
        <v>613</v>
      </c>
      <c r="H5915" s="225"/>
      <c r="I5915" s="225" t="s">
        <v>614</v>
      </c>
      <c r="J5915" s="225" t="s">
        <v>615</v>
      </c>
      <c r="K5915" s="225" t="s">
        <v>1732</v>
      </c>
      <c r="L5915" s="123" t="s">
        <v>655</v>
      </c>
      <c r="M5915" s="28" t="s">
        <v>656</v>
      </c>
      <c r="N5915" s="225" t="s">
        <v>826</v>
      </c>
    </row>
    <row r="5916" spans="1:14">
      <c r="A5916" s="1" t="s">
        <v>1215</v>
      </c>
      <c r="B5916" s="1" t="s">
        <v>612</v>
      </c>
      <c r="C5916" s="230">
        <v>45979.3125</v>
      </c>
      <c r="D5916" s="230">
        <v>45979.3125</v>
      </c>
      <c r="E5916" s="230">
        <v>45979.486111111109</v>
      </c>
      <c r="F5916" s="224">
        <f t="shared" si="124"/>
        <v>0.17361111110949423</v>
      </c>
      <c r="G5916" s="225" t="s">
        <v>613</v>
      </c>
      <c r="H5916" s="225"/>
      <c r="I5916" s="225" t="s">
        <v>614</v>
      </c>
      <c r="J5916" s="225" t="s">
        <v>615</v>
      </c>
      <c r="K5916" s="225" t="s">
        <v>1732</v>
      </c>
      <c r="L5916" s="123" t="s">
        <v>655</v>
      </c>
      <c r="M5916" s="28" t="s">
        <v>656</v>
      </c>
      <c r="N5916" s="225" t="s">
        <v>826</v>
      </c>
    </row>
    <row r="5917" spans="1:14">
      <c r="A5917" s="1" t="s">
        <v>635</v>
      </c>
      <c r="B5917" s="1" t="s">
        <v>636</v>
      </c>
      <c r="C5917" s="230">
        <v>45979.3125</v>
      </c>
      <c r="D5917" s="230">
        <v>45979.3125</v>
      </c>
      <c r="E5917" s="230">
        <v>45979.486111111109</v>
      </c>
      <c r="F5917" s="224">
        <f t="shared" si="124"/>
        <v>0.17361111110949423</v>
      </c>
      <c r="G5917" s="225" t="s">
        <v>613</v>
      </c>
      <c r="H5917" s="225"/>
      <c r="I5917" s="225" t="s">
        <v>614</v>
      </c>
      <c r="J5917" s="225" t="s">
        <v>615</v>
      </c>
      <c r="K5917" s="225" t="s">
        <v>1732</v>
      </c>
      <c r="L5917" s="123" t="s">
        <v>655</v>
      </c>
      <c r="M5917" s="28" t="s">
        <v>656</v>
      </c>
      <c r="N5917" s="225" t="s">
        <v>826</v>
      </c>
    </row>
    <row r="5918" spans="1:14">
      <c r="A5918" s="1" t="s">
        <v>635</v>
      </c>
      <c r="B5918" s="1" t="s">
        <v>666</v>
      </c>
      <c r="C5918" s="230">
        <v>45979.3125</v>
      </c>
      <c r="D5918" s="230">
        <v>45979.3125</v>
      </c>
      <c r="E5918" s="230">
        <v>45979.486111111109</v>
      </c>
      <c r="F5918" s="224">
        <f t="shared" si="124"/>
        <v>0.17361111110949423</v>
      </c>
      <c r="G5918" s="225" t="s">
        <v>613</v>
      </c>
      <c r="H5918" s="225"/>
      <c r="I5918" s="225" t="s">
        <v>614</v>
      </c>
      <c r="J5918" s="225" t="s">
        <v>615</v>
      </c>
      <c r="K5918" s="225" t="s">
        <v>1732</v>
      </c>
      <c r="L5918" s="123" t="s">
        <v>655</v>
      </c>
      <c r="M5918" s="28" t="s">
        <v>656</v>
      </c>
      <c r="N5918" s="225" t="s">
        <v>826</v>
      </c>
    </row>
    <row r="5919" spans="1:14">
      <c r="A5919" s="1" t="s">
        <v>635</v>
      </c>
      <c r="B5919" s="1" t="s">
        <v>667</v>
      </c>
      <c r="C5919" s="230">
        <v>45979.3125</v>
      </c>
      <c r="D5919" s="230">
        <v>45979.3125</v>
      </c>
      <c r="E5919" s="230">
        <v>45979.486111111109</v>
      </c>
      <c r="F5919" s="224">
        <f t="shared" si="124"/>
        <v>0.17361111110949423</v>
      </c>
      <c r="G5919" s="225" t="s">
        <v>613</v>
      </c>
      <c r="H5919" s="225"/>
      <c r="I5919" s="225" t="s">
        <v>614</v>
      </c>
      <c r="J5919" s="225" t="s">
        <v>615</v>
      </c>
      <c r="K5919" s="225" t="s">
        <v>1732</v>
      </c>
      <c r="L5919" s="123" t="s">
        <v>655</v>
      </c>
      <c r="M5919" s="28" t="s">
        <v>656</v>
      </c>
      <c r="N5919" s="225" t="s">
        <v>826</v>
      </c>
    </row>
    <row r="5920" spans="1:14">
      <c r="A5920" s="1" t="s">
        <v>635</v>
      </c>
      <c r="B5920" s="1" t="s">
        <v>621</v>
      </c>
      <c r="C5920" s="230">
        <v>45979.3125</v>
      </c>
      <c r="D5920" s="230">
        <v>45979.3125</v>
      </c>
      <c r="E5920" s="230">
        <v>45979.486111111109</v>
      </c>
      <c r="F5920" s="224">
        <f t="shared" si="124"/>
        <v>0.17361111110949423</v>
      </c>
      <c r="G5920" s="225" t="s">
        <v>613</v>
      </c>
      <c r="H5920" s="225"/>
      <c r="I5920" s="225" t="s">
        <v>614</v>
      </c>
      <c r="J5920" s="225" t="s">
        <v>615</v>
      </c>
      <c r="K5920" s="225" t="s">
        <v>1732</v>
      </c>
      <c r="L5920" s="123" t="s">
        <v>655</v>
      </c>
      <c r="M5920" s="28" t="s">
        <v>656</v>
      </c>
      <c r="N5920" s="225" t="s">
        <v>826</v>
      </c>
    </row>
    <row r="5921" spans="1:14">
      <c r="A5921" s="1" t="s">
        <v>635</v>
      </c>
      <c r="B5921" s="1" t="s">
        <v>620</v>
      </c>
      <c r="C5921" s="230">
        <v>45979.3125</v>
      </c>
      <c r="D5921" s="230">
        <v>45979.3125</v>
      </c>
      <c r="E5921" s="230">
        <v>45979.486111111109</v>
      </c>
      <c r="F5921" s="224">
        <f t="shared" si="124"/>
        <v>0.17361111110949423</v>
      </c>
      <c r="G5921" s="225" t="s">
        <v>613</v>
      </c>
      <c r="H5921" s="225"/>
      <c r="I5921" s="225" t="s">
        <v>614</v>
      </c>
      <c r="J5921" s="225" t="s">
        <v>615</v>
      </c>
      <c r="K5921" s="225" t="s">
        <v>1732</v>
      </c>
      <c r="L5921" s="123" t="s">
        <v>655</v>
      </c>
      <c r="M5921" s="28" t="s">
        <v>656</v>
      </c>
      <c r="N5921" s="225" t="s">
        <v>826</v>
      </c>
    </row>
    <row r="5922" spans="1:14">
      <c r="A5922" s="1" t="s">
        <v>1218</v>
      </c>
      <c r="B5922" s="1" t="s">
        <v>1219</v>
      </c>
      <c r="C5922" s="230">
        <v>45979.3125</v>
      </c>
      <c r="D5922" s="230">
        <v>45979.3125</v>
      </c>
      <c r="E5922" s="230">
        <v>45979.486111111109</v>
      </c>
      <c r="F5922" s="224">
        <f t="shared" si="124"/>
        <v>0.17361111110949423</v>
      </c>
      <c r="G5922" s="225" t="s">
        <v>613</v>
      </c>
      <c r="H5922" s="225"/>
      <c r="I5922" s="225" t="s">
        <v>614</v>
      </c>
      <c r="J5922" s="225" t="s">
        <v>615</v>
      </c>
      <c r="K5922" s="225" t="s">
        <v>1732</v>
      </c>
      <c r="L5922" s="123" t="s">
        <v>655</v>
      </c>
      <c r="M5922" s="28" t="s">
        <v>656</v>
      </c>
      <c r="N5922" s="225" t="s">
        <v>826</v>
      </c>
    </row>
    <row r="5923" spans="1:14">
      <c r="A5923" s="1" t="s">
        <v>1218</v>
      </c>
      <c r="B5923" s="1" t="s">
        <v>666</v>
      </c>
      <c r="C5923" s="230">
        <v>45979.3125</v>
      </c>
      <c r="D5923" s="230">
        <v>45979.3125</v>
      </c>
      <c r="E5923" s="230">
        <v>45979.486111111109</v>
      </c>
      <c r="F5923" s="224">
        <f t="shared" si="124"/>
        <v>0.17361111110949423</v>
      </c>
      <c r="G5923" s="225" t="s">
        <v>613</v>
      </c>
      <c r="H5923" s="225"/>
      <c r="I5923" s="225" t="s">
        <v>614</v>
      </c>
      <c r="J5923" s="225" t="s">
        <v>615</v>
      </c>
      <c r="K5923" s="225" t="s">
        <v>1732</v>
      </c>
      <c r="L5923" s="123" t="s">
        <v>655</v>
      </c>
      <c r="M5923" s="28" t="s">
        <v>656</v>
      </c>
      <c r="N5923" s="225" t="s">
        <v>826</v>
      </c>
    </row>
    <row r="5924" spans="1:14">
      <c r="A5924" s="1" t="s">
        <v>1218</v>
      </c>
      <c r="B5924" s="1" t="s">
        <v>620</v>
      </c>
      <c r="C5924" s="230">
        <v>45979.3125</v>
      </c>
      <c r="D5924" s="230">
        <v>45979.3125</v>
      </c>
      <c r="E5924" s="230">
        <v>45979.486111111109</v>
      </c>
      <c r="F5924" s="224">
        <f t="shared" si="124"/>
        <v>0.17361111110949423</v>
      </c>
      <c r="G5924" s="225" t="s">
        <v>613</v>
      </c>
      <c r="H5924" s="225"/>
      <c r="I5924" s="225" t="s">
        <v>614</v>
      </c>
      <c r="J5924" s="225" t="s">
        <v>615</v>
      </c>
      <c r="K5924" s="225" t="s">
        <v>1732</v>
      </c>
      <c r="L5924" s="123" t="s">
        <v>655</v>
      </c>
      <c r="M5924" s="28" t="s">
        <v>656</v>
      </c>
      <c r="N5924" s="225" t="s">
        <v>826</v>
      </c>
    </row>
    <row r="5925" spans="1:14">
      <c r="A5925" s="1" t="s">
        <v>1218</v>
      </c>
      <c r="B5925" s="1" t="s">
        <v>636</v>
      </c>
      <c r="C5925" s="230">
        <v>45979.3125</v>
      </c>
      <c r="D5925" s="230">
        <v>45979.3125</v>
      </c>
      <c r="E5925" s="230">
        <v>45979.486111111109</v>
      </c>
      <c r="F5925" s="224">
        <f t="shared" si="124"/>
        <v>0.17361111110949423</v>
      </c>
      <c r="G5925" s="225" t="s">
        <v>613</v>
      </c>
      <c r="H5925" s="225"/>
      <c r="I5925" s="225" t="s">
        <v>614</v>
      </c>
      <c r="J5925" s="225" t="s">
        <v>615</v>
      </c>
      <c r="K5925" s="225" t="s">
        <v>1732</v>
      </c>
      <c r="L5925" s="123" t="s">
        <v>655</v>
      </c>
      <c r="M5925" s="28" t="s">
        <v>656</v>
      </c>
      <c r="N5925" s="225" t="s">
        <v>826</v>
      </c>
    </row>
    <row r="5926" spans="1:14">
      <c r="A5926" s="1" t="s">
        <v>1218</v>
      </c>
      <c r="B5926" s="1" t="s">
        <v>667</v>
      </c>
      <c r="C5926" s="230">
        <v>45979.3125</v>
      </c>
      <c r="D5926" s="230">
        <v>45979.3125</v>
      </c>
      <c r="E5926" s="230">
        <v>45979.486111111109</v>
      </c>
      <c r="F5926" s="224">
        <f t="shared" si="124"/>
        <v>0.17361111110949423</v>
      </c>
      <c r="G5926" s="225" t="s">
        <v>613</v>
      </c>
      <c r="H5926" s="225"/>
      <c r="I5926" s="225" t="s">
        <v>614</v>
      </c>
      <c r="J5926" s="225" t="s">
        <v>615</v>
      </c>
      <c r="K5926" s="225" t="s">
        <v>1732</v>
      </c>
      <c r="L5926" s="123" t="s">
        <v>655</v>
      </c>
      <c r="M5926" s="28" t="s">
        <v>656</v>
      </c>
      <c r="N5926" s="225" t="s">
        <v>826</v>
      </c>
    </row>
    <row r="5927" spans="1:14">
      <c r="A5927" s="1" t="s">
        <v>611</v>
      </c>
      <c r="B5927" s="1" t="s">
        <v>667</v>
      </c>
      <c r="C5927" s="230">
        <v>45979.3125</v>
      </c>
      <c r="D5927" s="230">
        <v>45979.3125</v>
      </c>
      <c r="E5927" s="230">
        <v>45979.486111111109</v>
      </c>
      <c r="F5927" s="224">
        <f t="shared" si="124"/>
        <v>0.17361111110949423</v>
      </c>
      <c r="G5927" s="225" t="s">
        <v>613</v>
      </c>
      <c r="H5927" s="225"/>
      <c r="I5927" s="225" t="s">
        <v>614</v>
      </c>
      <c r="J5927" s="225" t="s">
        <v>615</v>
      </c>
      <c r="K5927" s="225" t="s">
        <v>1732</v>
      </c>
      <c r="L5927" s="123" t="s">
        <v>655</v>
      </c>
      <c r="M5927" s="28" t="s">
        <v>656</v>
      </c>
      <c r="N5927" s="225" t="s">
        <v>826</v>
      </c>
    </row>
    <row r="5928" spans="1:14">
      <c r="A5928" s="1" t="s">
        <v>611</v>
      </c>
      <c r="B5928" s="1" t="s">
        <v>612</v>
      </c>
      <c r="C5928" s="230">
        <v>45979.3125</v>
      </c>
      <c r="D5928" s="230">
        <v>45979.3125</v>
      </c>
      <c r="E5928" s="230">
        <v>45979.486111111109</v>
      </c>
      <c r="F5928" s="224">
        <f t="shared" si="124"/>
        <v>0.17361111110949423</v>
      </c>
      <c r="G5928" s="225" t="s">
        <v>613</v>
      </c>
      <c r="H5928" s="225"/>
      <c r="I5928" s="225" t="s">
        <v>614</v>
      </c>
      <c r="J5928" s="225" t="s">
        <v>615</v>
      </c>
      <c r="K5928" s="225" t="s">
        <v>1732</v>
      </c>
      <c r="L5928" s="123" t="s">
        <v>655</v>
      </c>
      <c r="M5928" s="28" t="s">
        <v>656</v>
      </c>
      <c r="N5928" s="225" t="s">
        <v>826</v>
      </c>
    </row>
    <row r="5929" spans="1:14">
      <c r="A5929" s="1" t="s">
        <v>611</v>
      </c>
      <c r="B5929" s="1" t="s">
        <v>620</v>
      </c>
      <c r="C5929" s="230">
        <v>45979.3125</v>
      </c>
      <c r="D5929" s="230">
        <v>45979.3125</v>
      </c>
      <c r="E5929" s="230">
        <v>45979.486111111109</v>
      </c>
      <c r="F5929" s="224">
        <f t="shared" si="124"/>
        <v>0.17361111110949423</v>
      </c>
      <c r="G5929" s="225" t="s">
        <v>613</v>
      </c>
      <c r="H5929" s="225"/>
      <c r="I5929" s="225" t="s">
        <v>614</v>
      </c>
      <c r="J5929" s="225" t="s">
        <v>615</v>
      </c>
      <c r="K5929" s="225" t="s">
        <v>1732</v>
      </c>
      <c r="L5929" s="123" t="s">
        <v>655</v>
      </c>
      <c r="M5929" s="28" t="s">
        <v>656</v>
      </c>
      <c r="N5929" s="225" t="s">
        <v>826</v>
      </c>
    </row>
    <row r="5930" spans="1:14">
      <c r="A5930" s="1" t="s">
        <v>611</v>
      </c>
      <c r="B5930" s="1" t="s">
        <v>621</v>
      </c>
      <c r="C5930" s="230">
        <v>45979.3125</v>
      </c>
      <c r="D5930" s="230">
        <v>45979.3125</v>
      </c>
      <c r="E5930" s="230">
        <v>45979.486111111109</v>
      </c>
      <c r="F5930" s="224">
        <f t="shared" si="124"/>
        <v>0.17361111110949423</v>
      </c>
      <c r="G5930" s="225" t="s">
        <v>613</v>
      </c>
      <c r="H5930" s="225"/>
      <c r="I5930" s="225" t="s">
        <v>614</v>
      </c>
      <c r="J5930" s="225" t="s">
        <v>615</v>
      </c>
      <c r="K5930" s="225" t="s">
        <v>1732</v>
      </c>
      <c r="L5930" s="123" t="s">
        <v>655</v>
      </c>
      <c r="M5930" s="28" t="s">
        <v>656</v>
      </c>
      <c r="N5930" s="225" t="s">
        <v>826</v>
      </c>
    </row>
    <row r="5931" spans="1:14">
      <c r="A5931" s="1" t="s">
        <v>611</v>
      </c>
      <c r="B5931" s="1" t="s">
        <v>622</v>
      </c>
      <c r="C5931" s="230">
        <v>45979.3125</v>
      </c>
      <c r="D5931" s="230">
        <v>45979.3125</v>
      </c>
      <c r="E5931" s="230">
        <v>45979.486111111109</v>
      </c>
      <c r="F5931" s="224">
        <f t="shared" si="124"/>
        <v>0.17361111110949423</v>
      </c>
      <c r="G5931" s="225" t="s">
        <v>613</v>
      </c>
      <c r="H5931" s="225"/>
      <c r="I5931" s="225" t="s">
        <v>614</v>
      </c>
      <c r="J5931" s="225" t="s">
        <v>615</v>
      </c>
      <c r="K5931" s="225" t="s">
        <v>1732</v>
      </c>
      <c r="L5931" s="123" t="s">
        <v>655</v>
      </c>
      <c r="M5931" s="28" t="s">
        <v>656</v>
      </c>
      <c r="N5931" s="225" t="s">
        <v>826</v>
      </c>
    </row>
    <row r="5932" spans="1:14">
      <c r="A5932" s="1" t="s">
        <v>664</v>
      </c>
      <c r="B5932" s="1" t="s">
        <v>621</v>
      </c>
      <c r="C5932" s="230">
        <v>45979.396527777775</v>
      </c>
      <c r="D5932" s="230">
        <v>45979.396527777775</v>
      </c>
      <c r="E5932" s="230">
        <v>45979.498611111114</v>
      </c>
      <c r="F5932" s="300">
        <f t="shared" si="124"/>
        <v>0.10208333333866904</v>
      </c>
      <c r="G5932" s="1" t="s">
        <v>613</v>
      </c>
      <c r="I5932" s="1" t="s">
        <v>614</v>
      </c>
      <c r="J5932" s="1" t="s">
        <v>615</v>
      </c>
      <c r="K5932" s="1" t="s">
        <v>1597</v>
      </c>
      <c r="L5932" s="1" t="s">
        <v>655</v>
      </c>
      <c r="M5932" s="28" t="s">
        <v>656</v>
      </c>
      <c r="N5932" s="28" t="s">
        <v>1598</v>
      </c>
    </row>
    <row r="5933" spans="1:14">
      <c r="A5933" s="1" t="s">
        <v>664</v>
      </c>
      <c r="B5933" s="1" t="s">
        <v>620</v>
      </c>
      <c r="C5933" s="230">
        <v>45979.396527777775</v>
      </c>
      <c r="D5933" s="230">
        <v>45979.396527777775</v>
      </c>
      <c r="E5933" s="230">
        <v>45979.498611111114</v>
      </c>
      <c r="F5933" s="300">
        <f t="shared" si="124"/>
        <v>0.10208333333866904</v>
      </c>
      <c r="G5933" s="1" t="s">
        <v>613</v>
      </c>
      <c r="I5933" s="1" t="s">
        <v>614</v>
      </c>
      <c r="J5933" s="1" t="s">
        <v>615</v>
      </c>
      <c r="K5933" s="1" t="s">
        <v>1597</v>
      </c>
      <c r="L5933" s="1" t="s">
        <v>655</v>
      </c>
      <c r="M5933" s="28" t="s">
        <v>656</v>
      </c>
      <c r="N5933" s="28" t="s">
        <v>1598</v>
      </c>
    </row>
    <row r="5934" spans="1:14">
      <c r="A5934" s="1" t="s">
        <v>664</v>
      </c>
      <c r="B5934" s="1" t="s">
        <v>666</v>
      </c>
      <c r="C5934" s="230">
        <v>45979.396527777775</v>
      </c>
      <c r="D5934" s="230">
        <v>45979.396527777775</v>
      </c>
      <c r="E5934" s="230">
        <v>45979.498611111114</v>
      </c>
      <c r="F5934" s="300">
        <f t="shared" si="124"/>
        <v>0.10208333333866904</v>
      </c>
      <c r="G5934" s="1" t="s">
        <v>613</v>
      </c>
      <c r="I5934" s="1" t="s">
        <v>614</v>
      </c>
      <c r="J5934" s="1" t="s">
        <v>615</v>
      </c>
      <c r="K5934" s="1" t="s">
        <v>1597</v>
      </c>
      <c r="L5934" s="1" t="s">
        <v>655</v>
      </c>
      <c r="M5934" s="28" t="s">
        <v>656</v>
      </c>
      <c r="N5934" s="28" t="s">
        <v>1598</v>
      </c>
    </row>
    <row r="5935" spans="1:14">
      <c r="A5935" s="1" t="s">
        <v>664</v>
      </c>
      <c r="B5935" s="1" t="s">
        <v>667</v>
      </c>
      <c r="C5935" s="230">
        <v>45979.396527777775</v>
      </c>
      <c r="D5935" s="230">
        <v>45979.396527777775</v>
      </c>
      <c r="E5935" s="230">
        <v>45979.498611111114</v>
      </c>
      <c r="F5935" s="300">
        <f t="shared" si="124"/>
        <v>0.10208333333866904</v>
      </c>
      <c r="G5935" s="1" t="s">
        <v>613</v>
      </c>
      <c r="I5935" s="1" t="s">
        <v>614</v>
      </c>
      <c r="J5935" s="1" t="s">
        <v>615</v>
      </c>
      <c r="K5935" s="1" t="s">
        <v>1597</v>
      </c>
      <c r="L5935" s="1" t="s">
        <v>655</v>
      </c>
      <c r="M5935" s="28" t="s">
        <v>656</v>
      </c>
      <c r="N5935" s="28" t="s">
        <v>1598</v>
      </c>
    </row>
    <row r="5936" spans="1:14">
      <c r="A5936" s="1" t="s">
        <v>664</v>
      </c>
      <c r="B5936" s="1" t="s">
        <v>636</v>
      </c>
      <c r="C5936" s="230">
        <v>45979.396527777775</v>
      </c>
      <c r="D5936" s="230">
        <v>45979.396527777775</v>
      </c>
      <c r="E5936" s="230">
        <v>45979.498611111114</v>
      </c>
      <c r="F5936" s="300">
        <f t="shared" si="124"/>
        <v>0.10208333333866904</v>
      </c>
      <c r="G5936" s="1" t="s">
        <v>613</v>
      </c>
      <c r="I5936" s="1" t="s">
        <v>614</v>
      </c>
      <c r="J5936" s="1" t="s">
        <v>615</v>
      </c>
      <c r="K5936" s="1" t="s">
        <v>1597</v>
      </c>
      <c r="L5936" s="1" t="s">
        <v>655</v>
      </c>
      <c r="M5936" s="28" t="s">
        <v>656</v>
      </c>
      <c r="N5936" s="28" t="s">
        <v>1598</v>
      </c>
    </row>
    <row r="5937" spans="1:14">
      <c r="A5937" s="1" t="s">
        <v>862</v>
      </c>
      <c r="B5937" s="1" t="s">
        <v>612</v>
      </c>
      <c r="C5937" s="230">
        <v>45979.543055555558</v>
      </c>
      <c r="D5937" s="230">
        <v>45979.543055555558</v>
      </c>
      <c r="E5937" s="230">
        <v>45979.555555555555</v>
      </c>
      <c r="F5937" s="300">
        <f t="shared" si="124"/>
        <v>1.2499999997089617E-2</v>
      </c>
      <c r="G5937" s="1" t="s">
        <v>613</v>
      </c>
      <c r="I5937" s="1" t="s">
        <v>614</v>
      </c>
      <c r="J5937" s="1" t="s">
        <v>615</v>
      </c>
      <c r="K5937" s="1" t="s">
        <v>1713</v>
      </c>
      <c r="L5937" s="1" t="s">
        <v>655</v>
      </c>
      <c r="M5937" s="28" t="s">
        <v>656</v>
      </c>
      <c r="N5937" s="28" t="s">
        <v>1598</v>
      </c>
    </row>
    <row r="5938" spans="1:14">
      <c r="A5938" s="1" t="s">
        <v>870</v>
      </c>
      <c r="B5938" s="1" t="s">
        <v>612</v>
      </c>
      <c r="C5938" s="230">
        <v>45979.543055555558</v>
      </c>
      <c r="D5938" s="230">
        <v>45979.543055555558</v>
      </c>
      <c r="E5938" s="230">
        <v>45979.555555555555</v>
      </c>
      <c r="F5938" s="300">
        <f t="shared" si="124"/>
        <v>1.2499999997089617E-2</v>
      </c>
      <c r="G5938" s="1" t="s">
        <v>613</v>
      </c>
      <c r="I5938" s="1" t="s">
        <v>614</v>
      </c>
      <c r="J5938" s="1" t="s">
        <v>615</v>
      </c>
      <c r="K5938" s="1" t="s">
        <v>1713</v>
      </c>
      <c r="L5938" s="1" t="s">
        <v>655</v>
      </c>
      <c r="M5938" s="28" t="s">
        <v>656</v>
      </c>
      <c r="N5938" s="28" t="s">
        <v>1598</v>
      </c>
    </row>
    <row r="5939" spans="1:14">
      <c r="A5939" s="1" t="s">
        <v>643</v>
      </c>
      <c r="B5939" s="1" t="s">
        <v>612</v>
      </c>
      <c r="C5939" s="230">
        <v>45979.543055555558</v>
      </c>
      <c r="D5939" s="230">
        <v>45979.543055555558</v>
      </c>
      <c r="E5939" s="230">
        <v>45979.555555555555</v>
      </c>
      <c r="F5939" s="300">
        <f t="shared" si="124"/>
        <v>1.2499999997089617E-2</v>
      </c>
      <c r="G5939" s="1" t="s">
        <v>613</v>
      </c>
      <c r="I5939" s="1" t="s">
        <v>614</v>
      </c>
      <c r="J5939" s="1" t="s">
        <v>615</v>
      </c>
      <c r="K5939" s="1" t="s">
        <v>1713</v>
      </c>
      <c r="L5939" s="1" t="s">
        <v>655</v>
      </c>
      <c r="M5939" s="28" t="s">
        <v>656</v>
      </c>
      <c r="N5939" s="28" t="s">
        <v>1598</v>
      </c>
    </row>
    <row r="5940" spans="1:14">
      <c r="A5940" s="1" t="s">
        <v>759</v>
      </c>
      <c r="B5940" s="1" t="s">
        <v>612</v>
      </c>
      <c r="C5940" s="230">
        <v>45979.543055555558</v>
      </c>
      <c r="D5940" s="230">
        <v>45979.543055555558</v>
      </c>
      <c r="E5940" s="230">
        <v>45979.555555555555</v>
      </c>
      <c r="F5940" s="300">
        <f t="shared" si="124"/>
        <v>1.2499999997089617E-2</v>
      </c>
      <c r="G5940" s="1" t="s">
        <v>613</v>
      </c>
      <c r="I5940" s="1" t="s">
        <v>614</v>
      </c>
      <c r="J5940" s="1" t="s">
        <v>615</v>
      </c>
      <c r="K5940" s="1" t="s">
        <v>1713</v>
      </c>
      <c r="L5940" s="1" t="s">
        <v>655</v>
      </c>
      <c r="M5940" s="28" t="s">
        <v>656</v>
      </c>
      <c r="N5940" s="28" t="s">
        <v>1598</v>
      </c>
    </row>
    <row r="5941" spans="1:14">
      <c r="A5941" s="1" t="s">
        <v>850</v>
      </c>
      <c r="B5941" s="1" t="s">
        <v>612</v>
      </c>
      <c r="C5941" s="230">
        <v>45979.543055555558</v>
      </c>
      <c r="D5941" s="230">
        <v>45979.543055555558</v>
      </c>
      <c r="E5941" s="230">
        <v>45979.555555555555</v>
      </c>
      <c r="F5941" s="300">
        <f t="shared" si="124"/>
        <v>1.2499999997089617E-2</v>
      </c>
      <c r="G5941" s="1" t="s">
        <v>613</v>
      </c>
      <c r="I5941" s="1" t="s">
        <v>614</v>
      </c>
      <c r="J5941" s="1" t="s">
        <v>615</v>
      </c>
      <c r="K5941" s="1" t="s">
        <v>1713</v>
      </c>
      <c r="L5941" s="1" t="s">
        <v>655</v>
      </c>
      <c r="M5941" s="28" t="s">
        <v>656</v>
      </c>
      <c r="N5941" s="28" t="s">
        <v>1598</v>
      </c>
    </row>
    <row r="5942" spans="1:14">
      <c r="A5942" s="102" t="s">
        <v>871</v>
      </c>
      <c r="B5942" s="123" t="s">
        <v>872</v>
      </c>
      <c r="C5942" s="226">
        <v>45979.554166666669</v>
      </c>
      <c r="D5942" s="226">
        <v>45979.554166666669</v>
      </c>
      <c r="E5942" s="226">
        <v>45979.569444444445</v>
      </c>
      <c r="F5942" s="224">
        <f t="shared" si="124"/>
        <v>1.5277777776645962E-2</v>
      </c>
      <c r="G5942" s="225" t="s">
        <v>637</v>
      </c>
      <c r="H5942" s="225" t="s">
        <v>644</v>
      </c>
      <c r="I5942" s="225" t="s">
        <v>645</v>
      </c>
      <c r="J5942" s="225" t="s">
        <v>646</v>
      </c>
      <c r="K5942" s="225" t="s">
        <v>700</v>
      </c>
      <c r="L5942" s="225" t="s">
        <v>648</v>
      </c>
      <c r="M5942" s="241" t="s">
        <v>618</v>
      </c>
      <c r="N5942" s="225" t="s">
        <v>873</v>
      </c>
    </row>
    <row r="5943" spans="1:14">
      <c r="A5943" s="102" t="s">
        <v>871</v>
      </c>
      <c r="B5943" s="123" t="s">
        <v>874</v>
      </c>
      <c r="C5943" s="226">
        <v>45979.554166666669</v>
      </c>
      <c r="D5943" s="226">
        <v>45979.554166666669</v>
      </c>
      <c r="E5943" s="226">
        <v>45979.569444444445</v>
      </c>
      <c r="F5943" s="224">
        <f t="shared" si="124"/>
        <v>1.5277777776645962E-2</v>
      </c>
      <c r="G5943" s="225" t="s">
        <v>637</v>
      </c>
      <c r="H5943" s="225" t="s">
        <v>644</v>
      </c>
      <c r="I5943" s="225" t="s">
        <v>645</v>
      </c>
      <c r="J5943" s="225" t="s">
        <v>646</v>
      </c>
      <c r="K5943" s="225" t="s">
        <v>700</v>
      </c>
      <c r="L5943" s="225" t="s">
        <v>648</v>
      </c>
      <c r="M5943" s="241" t="s">
        <v>618</v>
      </c>
      <c r="N5943" s="225" t="s">
        <v>873</v>
      </c>
    </row>
    <row r="5944" spans="1:14">
      <c r="A5944" s="102" t="s">
        <v>871</v>
      </c>
      <c r="B5944" s="123" t="s">
        <v>875</v>
      </c>
      <c r="C5944" s="226">
        <v>45979.554166666669</v>
      </c>
      <c r="D5944" s="226">
        <v>45979.554166666669</v>
      </c>
      <c r="E5944" s="226">
        <v>45979.569444444445</v>
      </c>
      <c r="F5944" s="224">
        <f t="shared" si="124"/>
        <v>1.5277777776645962E-2</v>
      </c>
      <c r="G5944" s="225" t="s">
        <v>637</v>
      </c>
      <c r="H5944" s="225" t="s">
        <v>644</v>
      </c>
      <c r="I5944" s="225" t="s">
        <v>645</v>
      </c>
      <c r="J5944" s="225" t="s">
        <v>646</v>
      </c>
      <c r="K5944" s="225" t="s">
        <v>700</v>
      </c>
      <c r="L5944" s="225" t="s">
        <v>648</v>
      </c>
      <c r="M5944" s="241" t="s">
        <v>618</v>
      </c>
      <c r="N5944" s="225" t="s">
        <v>873</v>
      </c>
    </row>
    <row r="5945" spans="1:14">
      <c r="A5945" s="102" t="s">
        <v>871</v>
      </c>
      <c r="B5945" s="123" t="s">
        <v>876</v>
      </c>
      <c r="C5945" s="226">
        <v>45979.554166666669</v>
      </c>
      <c r="D5945" s="226">
        <v>45979.554166666669</v>
      </c>
      <c r="E5945" s="226">
        <v>45979.569444444445</v>
      </c>
      <c r="F5945" s="224">
        <f t="shared" si="124"/>
        <v>1.5277777776645962E-2</v>
      </c>
      <c r="G5945" s="225" t="s">
        <v>637</v>
      </c>
      <c r="H5945" s="225" t="s">
        <v>644</v>
      </c>
      <c r="I5945" s="225" t="s">
        <v>645</v>
      </c>
      <c r="J5945" s="225" t="s">
        <v>646</v>
      </c>
      <c r="K5945" s="225" t="s">
        <v>700</v>
      </c>
      <c r="L5945" s="225" t="s">
        <v>648</v>
      </c>
      <c r="M5945" s="241" t="s">
        <v>618</v>
      </c>
      <c r="N5945" s="225" t="s">
        <v>873</v>
      </c>
    </row>
    <row r="5946" spans="1:14">
      <c r="A5946" s="102" t="s">
        <v>871</v>
      </c>
      <c r="B5946" s="123" t="s">
        <v>877</v>
      </c>
      <c r="C5946" s="226">
        <v>45979.554166666669</v>
      </c>
      <c r="D5946" s="226">
        <v>45979.554166666669</v>
      </c>
      <c r="E5946" s="226">
        <v>45979.569444444445</v>
      </c>
      <c r="F5946" s="224">
        <f t="shared" si="124"/>
        <v>1.5277777776645962E-2</v>
      </c>
      <c r="G5946" s="225" t="s">
        <v>637</v>
      </c>
      <c r="H5946" s="225" t="s">
        <v>644</v>
      </c>
      <c r="I5946" s="225" t="s">
        <v>645</v>
      </c>
      <c r="J5946" s="225" t="s">
        <v>646</v>
      </c>
      <c r="K5946" s="225" t="s">
        <v>700</v>
      </c>
      <c r="L5946" s="225" t="s">
        <v>648</v>
      </c>
      <c r="M5946" s="241" t="s">
        <v>618</v>
      </c>
      <c r="N5946" s="225" t="s">
        <v>873</v>
      </c>
    </row>
    <row r="5947" spans="1:14">
      <c r="A5947" s="102" t="s">
        <v>871</v>
      </c>
      <c r="B5947" s="123" t="s">
        <v>878</v>
      </c>
      <c r="C5947" s="226">
        <v>45979.554166666669</v>
      </c>
      <c r="D5947" s="226">
        <v>45979.554166666669</v>
      </c>
      <c r="E5947" s="226">
        <v>45979.569444444445</v>
      </c>
      <c r="F5947" s="224">
        <f t="shared" si="124"/>
        <v>1.5277777776645962E-2</v>
      </c>
      <c r="G5947" s="225" t="s">
        <v>637</v>
      </c>
      <c r="H5947" s="225" t="s">
        <v>644</v>
      </c>
      <c r="I5947" s="225" t="s">
        <v>645</v>
      </c>
      <c r="J5947" s="225" t="s">
        <v>646</v>
      </c>
      <c r="K5947" s="225" t="s">
        <v>700</v>
      </c>
      <c r="L5947" s="225" t="s">
        <v>648</v>
      </c>
      <c r="M5947" s="241" t="s">
        <v>618</v>
      </c>
      <c r="N5947" s="225" t="s">
        <v>873</v>
      </c>
    </row>
    <row r="5948" spans="1:14">
      <c r="A5948" s="102" t="s">
        <v>871</v>
      </c>
      <c r="B5948" s="123" t="s">
        <v>879</v>
      </c>
      <c r="C5948" s="226">
        <v>45979.554166666669</v>
      </c>
      <c r="D5948" s="226">
        <v>45979.554166666669</v>
      </c>
      <c r="E5948" s="226">
        <v>45979.569444444445</v>
      </c>
      <c r="F5948" s="224">
        <f t="shared" si="124"/>
        <v>1.5277777776645962E-2</v>
      </c>
      <c r="G5948" s="225" t="s">
        <v>637</v>
      </c>
      <c r="H5948" s="225" t="s">
        <v>644</v>
      </c>
      <c r="I5948" s="225" t="s">
        <v>645</v>
      </c>
      <c r="J5948" s="225" t="s">
        <v>646</v>
      </c>
      <c r="K5948" s="225" t="s">
        <v>700</v>
      </c>
      <c r="L5948" s="225" t="s">
        <v>648</v>
      </c>
      <c r="M5948" s="241" t="s">
        <v>618</v>
      </c>
      <c r="N5948" s="225" t="s">
        <v>873</v>
      </c>
    </row>
    <row r="5949" spans="1:14">
      <c r="A5949" s="102" t="s">
        <v>871</v>
      </c>
      <c r="B5949" s="123" t="s">
        <v>880</v>
      </c>
      <c r="C5949" s="226">
        <v>45979.554166666669</v>
      </c>
      <c r="D5949" s="226">
        <v>45979.554166666669</v>
      </c>
      <c r="E5949" s="226">
        <v>45979.569444444445</v>
      </c>
      <c r="F5949" s="224">
        <f t="shared" si="124"/>
        <v>1.5277777776645962E-2</v>
      </c>
      <c r="G5949" s="225" t="s">
        <v>637</v>
      </c>
      <c r="H5949" s="225" t="s">
        <v>644</v>
      </c>
      <c r="I5949" s="225" t="s">
        <v>645</v>
      </c>
      <c r="J5949" s="225" t="s">
        <v>646</v>
      </c>
      <c r="K5949" s="225" t="s">
        <v>700</v>
      </c>
      <c r="L5949" s="225" t="s">
        <v>648</v>
      </c>
      <c r="M5949" s="241" t="s">
        <v>618</v>
      </c>
      <c r="N5949" s="225" t="s">
        <v>873</v>
      </c>
    </row>
    <row r="5950" spans="1:14">
      <c r="A5950" s="102" t="s">
        <v>871</v>
      </c>
      <c r="B5950" s="123" t="s">
        <v>881</v>
      </c>
      <c r="C5950" s="226">
        <v>45979.554166666669</v>
      </c>
      <c r="D5950" s="226">
        <v>45979.554166666669</v>
      </c>
      <c r="E5950" s="226">
        <v>45979.569444444445</v>
      </c>
      <c r="F5950" s="224">
        <f t="shared" si="124"/>
        <v>1.5277777776645962E-2</v>
      </c>
      <c r="G5950" s="225" t="s">
        <v>637</v>
      </c>
      <c r="H5950" s="225" t="s">
        <v>644</v>
      </c>
      <c r="I5950" s="225" t="s">
        <v>645</v>
      </c>
      <c r="J5950" s="225" t="s">
        <v>646</v>
      </c>
      <c r="K5950" s="225" t="s">
        <v>700</v>
      </c>
      <c r="L5950" s="225" t="s">
        <v>648</v>
      </c>
      <c r="M5950" s="241" t="s">
        <v>618</v>
      </c>
      <c r="N5950" s="225" t="s">
        <v>873</v>
      </c>
    </row>
    <row r="5951" spans="1:14">
      <c r="A5951" s="102" t="s">
        <v>871</v>
      </c>
      <c r="B5951" s="123" t="s">
        <v>882</v>
      </c>
      <c r="C5951" s="226">
        <v>45979.554166666669</v>
      </c>
      <c r="D5951" s="226">
        <v>45979.554166666669</v>
      </c>
      <c r="E5951" s="226">
        <v>45979.569444444445</v>
      </c>
      <c r="F5951" s="224">
        <f t="shared" si="124"/>
        <v>1.5277777776645962E-2</v>
      </c>
      <c r="G5951" s="225" t="s">
        <v>637</v>
      </c>
      <c r="H5951" s="225" t="s">
        <v>644</v>
      </c>
      <c r="I5951" s="225" t="s">
        <v>645</v>
      </c>
      <c r="J5951" s="225" t="s">
        <v>646</v>
      </c>
      <c r="K5951" s="225" t="s">
        <v>700</v>
      </c>
      <c r="L5951" s="225" t="s">
        <v>648</v>
      </c>
      <c r="M5951" s="241" t="s">
        <v>618</v>
      </c>
      <c r="N5951" s="225" t="s">
        <v>873</v>
      </c>
    </row>
    <row r="5952" spans="1:14">
      <c r="A5952" s="102" t="s">
        <v>871</v>
      </c>
      <c r="B5952" s="123" t="s">
        <v>883</v>
      </c>
      <c r="C5952" s="226">
        <v>45979.554166666669</v>
      </c>
      <c r="D5952" s="226">
        <v>45979.554166666669</v>
      </c>
      <c r="E5952" s="226">
        <v>45979.569444444445</v>
      </c>
      <c r="F5952" s="224">
        <f t="shared" si="124"/>
        <v>1.5277777776645962E-2</v>
      </c>
      <c r="G5952" s="225" t="s">
        <v>637</v>
      </c>
      <c r="H5952" s="225" t="s">
        <v>644</v>
      </c>
      <c r="I5952" s="225" t="s">
        <v>645</v>
      </c>
      <c r="J5952" s="225" t="s">
        <v>646</v>
      </c>
      <c r="K5952" s="225" t="s">
        <v>700</v>
      </c>
      <c r="L5952" s="225" t="s">
        <v>648</v>
      </c>
      <c r="M5952" s="241" t="s">
        <v>618</v>
      </c>
      <c r="N5952" s="225" t="s">
        <v>873</v>
      </c>
    </row>
    <row r="5953" spans="1:14">
      <c r="A5953" s="102" t="s">
        <v>871</v>
      </c>
      <c r="B5953" s="123" t="s">
        <v>884</v>
      </c>
      <c r="C5953" s="226">
        <v>45979.554166666669</v>
      </c>
      <c r="D5953" s="226">
        <v>45979.554166666669</v>
      </c>
      <c r="E5953" s="226">
        <v>45979.569444444445</v>
      </c>
      <c r="F5953" s="224">
        <f t="shared" si="124"/>
        <v>1.5277777776645962E-2</v>
      </c>
      <c r="G5953" s="225" t="s">
        <v>637</v>
      </c>
      <c r="H5953" s="225" t="s">
        <v>644</v>
      </c>
      <c r="I5953" s="225" t="s">
        <v>645</v>
      </c>
      <c r="J5953" s="225" t="s">
        <v>646</v>
      </c>
      <c r="K5953" s="225" t="s">
        <v>700</v>
      </c>
      <c r="L5953" s="225" t="s">
        <v>648</v>
      </c>
      <c r="M5953" s="241" t="s">
        <v>618</v>
      </c>
      <c r="N5953" s="225" t="s">
        <v>873</v>
      </c>
    </row>
    <row r="5954" spans="1:14">
      <c r="A5954" s="102" t="s">
        <v>871</v>
      </c>
      <c r="B5954" s="123" t="s">
        <v>885</v>
      </c>
      <c r="C5954" s="226">
        <v>45979.554166666669</v>
      </c>
      <c r="D5954" s="226">
        <v>45979.554166666669</v>
      </c>
      <c r="E5954" s="226">
        <v>45979.569444444445</v>
      </c>
      <c r="F5954" s="224">
        <f t="shared" si="124"/>
        <v>1.5277777776645962E-2</v>
      </c>
      <c r="G5954" s="225" t="s">
        <v>637</v>
      </c>
      <c r="H5954" s="225" t="s">
        <v>644</v>
      </c>
      <c r="I5954" s="225" t="s">
        <v>645</v>
      </c>
      <c r="J5954" s="225" t="s">
        <v>646</v>
      </c>
      <c r="K5954" s="225" t="s">
        <v>700</v>
      </c>
      <c r="L5954" s="225" t="s">
        <v>648</v>
      </c>
      <c r="M5954" s="241" t="s">
        <v>618</v>
      </c>
      <c r="N5954" s="225" t="s">
        <v>873</v>
      </c>
    </row>
    <row r="5955" spans="1:14">
      <c r="A5955" s="102" t="s">
        <v>871</v>
      </c>
      <c r="B5955" s="123" t="s">
        <v>886</v>
      </c>
      <c r="C5955" s="226">
        <v>45979.554166666669</v>
      </c>
      <c r="D5955" s="226">
        <v>45979.554166666669</v>
      </c>
      <c r="E5955" s="226">
        <v>45979.569444444445</v>
      </c>
      <c r="F5955" s="224">
        <f t="shared" si="124"/>
        <v>1.5277777776645962E-2</v>
      </c>
      <c r="G5955" s="225" t="s">
        <v>637</v>
      </c>
      <c r="H5955" s="225" t="s">
        <v>644</v>
      </c>
      <c r="I5955" s="225" t="s">
        <v>645</v>
      </c>
      <c r="J5955" s="225" t="s">
        <v>646</v>
      </c>
      <c r="K5955" s="225" t="s">
        <v>700</v>
      </c>
      <c r="L5955" s="225" t="s">
        <v>648</v>
      </c>
      <c r="M5955" s="241" t="s">
        <v>618</v>
      </c>
      <c r="N5955" s="225" t="s">
        <v>873</v>
      </c>
    </row>
    <row r="5956" spans="1:14">
      <c r="A5956" s="102" t="s">
        <v>871</v>
      </c>
      <c r="B5956" s="123" t="s">
        <v>887</v>
      </c>
      <c r="C5956" s="226">
        <v>45979.554166666669</v>
      </c>
      <c r="D5956" s="226">
        <v>45979.554166666669</v>
      </c>
      <c r="E5956" s="226">
        <v>45979.569444444445</v>
      </c>
      <c r="F5956" s="224">
        <f t="shared" si="124"/>
        <v>1.5277777776645962E-2</v>
      </c>
      <c r="G5956" s="225" t="s">
        <v>637</v>
      </c>
      <c r="H5956" s="225" t="s">
        <v>644</v>
      </c>
      <c r="I5956" s="225" t="s">
        <v>645</v>
      </c>
      <c r="J5956" s="225" t="s">
        <v>646</v>
      </c>
      <c r="K5956" s="225" t="s">
        <v>700</v>
      </c>
      <c r="L5956" s="225" t="s">
        <v>648</v>
      </c>
      <c r="M5956" s="241" t="s">
        <v>618</v>
      </c>
      <c r="N5956" s="225" t="s">
        <v>873</v>
      </c>
    </row>
    <row r="5957" spans="1:14">
      <c r="A5957" s="102" t="s">
        <v>871</v>
      </c>
      <c r="B5957" s="123" t="s">
        <v>888</v>
      </c>
      <c r="C5957" s="226">
        <v>45979.554166666669</v>
      </c>
      <c r="D5957" s="226">
        <v>45979.554166666669</v>
      </c>
      <c r="E5957" s="226">
        <v>45979.569444444445</v>
      </c>
      <c r="F5957" s="224">
        <f t="shared" si="124"/>
        <v>1.5277777776645962E-2</v>
      </c>
      <c r="G5957" s="225" t="s">
        <v>637</v>
      </c>
      <c r="H5957" s="225" t="s">
        <v>644</v>
      </c>
      <c r="I5957" s="225" t="s">
        <v>645</v>
      </c>
      <c r="J5957" s="225" t="s">
        <v>646</v>
      </c>
      <c r="K5957" s="225" t="s">
        <v>700</v>
      </c>
      <c r="L5957" s="225" t="s">
        <v>648</v>
      </c>
      <c r="M5957" s="241" t="s">
        <v>618</v>
      </c>
      <c r="N5957" s="225" t="s">
        <v>873</v>
      </c>
    </row>
    <row r="5958" spans="1:14">
      <c r="A5958" s="102" t="s">
        <v>871</v>
      </c>
      <c r="B5958" s="123" t="s">
        <v>889</v>
      </c>
      <c r="C5958" s="226">
        <v>45979.554166666669</v>
      </c>
      <c r="D5958" s="226">
        <v>45979.554166666669</v>
      </c>
      <c r="E5958" s="226">
        <v>45979.569444444445</v>
      </c>
      <c r="F5958" s="224">
        <f t="shared" si="124"/>
        <v>1.5277777776645962E-2</v>
      </c>
      <c r="G5958" s="225" t="s">
        <v>637</v>
      </c>
      <c r="H5958" s="225" t="s">
        <v>644</v>
      </c>
      <c r="I5958" s="225" t="s">
        <v>645</v>
      </c>
      <c r="J5958" s="225" t="s">
        <v>646</v>
      </c>
      <c r="K5958" s="225" t="s">
        <v>700</v>
      </c>
      <c r="L5958" s="225" t="s">
        <v>648</v>
      </c>
      <c r="M5958" s="241" t="s">
        <v>618</v>
      </c>
      <c r="N5958" s="225" t="s">
        <v>873</v>
      </c>
    </row>
    <row r="5959" spans="1:14">
      <c r="A5959" s="102" t="s">
        <v>890</v>
      </c>
      <c r="B5959" s="123" t="s">
        <v>891</v>
      </c>
      <c r="C5959" s="226">
        <v>45979.554166666669</v>
      </c>
      <c r="D5959" s="226">
        <v>45979.554166666669</v>
      </c>
      <c r="E5959" s="226">
        <v>45979.569444444445</v>
      </c>
      <c r="F5959" s="224">
        <f t="shared" ref="F5959:F6022" si="125">E5959-D5959</f>
        <v>1.5277777776645962E-2</v>
      </c>
      <c r="G5959" s="225" t="s">
        <v>637</v>
      </c>
      <c r="H5959" s="225" t="s">
        <v>644</v>
      </c>
      <c r="I5959" s="225" t="s">
        <v>645</v>
      </c>
      <c r="J5959" s="225" t="s">
        <v>646</v>
      </c>
      <c r="K5959" s="225" t="s">
        <v>700</v>
      </c>
      <c r="L5959" s="225" t="s">
        <v>648</v>
      </c>
      <c r="M5959" s="241" t="s">
        <v>618</v>
      </c>
      <c r="N5959" s="225" t="s">
        <v>873</v>
      </c>
    </row>
    <row r="5960" spans="1:14">
      <c r="A5960" s="102" t="s">
        <v>890</v>
      </c>
      <c r="B5960" s="123" t="s">
        <v>892</v>
      </c>
      <c r="C5960" s="226">
        <v>45979.554166666669</v>
      </c>
      <c r="D5960" s="226">
        <v>45979.554166666669</v>
      </c>
      <c r="E5960" s="226">
        <v>45979.569444444445</v>
      </c>
      <c r="F5960" s="224">
        <f t="shared" si="125"/>
        <v>1.5277777776645962E-2</v>
      </c>
      <c r="G5960" s="225" t="s">
        <v>637</v>
      </c>
      <c r="H5960" s="225" t="s">
        <v>644</v>
      </c>
      <c r="I5960" s="225" t="s">
        <v>645</v>
      </c>
      <c r="J5960" s="225" t="s">
        <v>646</v>
      </c>
      <c r="K5960" s="225" t="s">
        <v>700</v>
      </c>
      <c r="L5960" s="225" t="s">
        <v>648</v>
      </c>
      <c r="M5960" s="241" t="s">
        <v>618</v>
      </c>
      <c r="N5960" s="225" t="s">
        <v>873</v>
      </c>
    </row>
    <row r="5961" spans="1:14">
      <c r="A5961" s="102" t="s">
        <v>890</v>
      </c>
      <c r="B5961" s="123" t="s">
        <v>893</v>
      </c>
      <c r="C5961" s="226">
        <v>45979.554166666669</v>
      </c>
      <c r="D5961" s="226">
        <v>45979.554166666669</v>
      </c>
      <c r="E5961" s="226">
        <v>45979.569444444445</v>
      </c>
      <c r="F5961" s="224">
        <f t="shared" si="125"/>
        <v>1.5277777776645962E-2</v>
      </c>
      <c r="G5961" s="225" t="s">
        <v>637</v>
      </c>
      <c r="H5961" s="225" t="s">
        <v>644</v>
      </c>
      <c r="I5961" s="225" t="s">
        <v>645</v>
      </c>
      <c r="J5961" s="225" t="s">
        <v>646</v>
      </c>
      <c r="K5961" s="225" t="s">
        <v>700</v>
      </c>
      <c r="L5961" s="225" t="s">
        <v>648</v>
      </c>
      <c r="M5961" s="241" t="s">
        <v>618</v>
      </c>
      <c r="N5961" s="225" t="s">
        <v>873</v>
      </c>
    </row>
    <row r="5962" spans="1:14">
      <c r="A5962" s="102" t="s">
        <v>890</v>
      </c>
      <c r="B5962" s="123" t="s">
        <v>894</v>
      </c>
      <c r="C5962" s="226">
        <v>45979.554166666669</v>
      </c>
      <c r="D5962" s="226">
        <v>45979.554166666669</v>
      </c>
      <c r="E5962" s="226">
        <v>45979.569444444445</v>
      </c>
      <c r="F5962" s="224">
        <f t="shared" si="125"/>
        <v>1.5277777776645962E-2</v>
      </c>
      <c r="G5962" s="225" t="s">
        <v>637</v>
      </c>
      <c r="H5962" s="225" t="s">
        <v>644</v>
      </c>
      <c r="I5962" s="225" t="s">
        <v>645</v>
      </c>
      <c r="J5962" s="225" t="s">
        <v>646</v>
      </c>
      <c r="K5962" s="225" t="s">
        <v>700</v>
      </c>
      <c r="L5962" s="225" t="s">
        <v>648</v>
      </c>
      <c r="M5962" s="241" t="s">
        <v>618</v>
      </c>
      <c r="N5962" s="225" t="s">
        <v>873</v>
      </c>
    </row>
    <row r="5963" spans="1:14">
      <c r="A5963" s="102" t="s">
        <v>890</v>
      </c>
      <c r="B5963" s="123" t="s">
        <v>895</v>
      </c>
      <c r="C5963" s="226">
        <v>45979.554166666669</v>
      </c>
      <c r="D5963" s="226">
        <v>45979.554166666669</v>
      </c>
      <c r="E5963" s="226">
        <v>45979.569444444445</v>
      </c>
      <c r="F5963" s="224">
        <f t="shared" si="125"/>
        <v>1.5277777776645962E-2</v>
      </c>
      <c r="G5963" s="225" t="s">
        <v>637</v>
      </c>
      <c r="H5963" s="225" t="s">
        <v>644</v>
      </c>
      <c r="I5963" s="225" t="s">
        <v>645</v>
      </c>
      <c r="J5963" s="225" t="s">
        <v>646</v>
      </c>
      <c r="K5963" s="225" t="s">
        <v>700</v>
      </c>
      <c r="L5963" s="225" t="s">
        <v>648</v>
      </c>
      <c r="M5963" s="241" t="s">
        <v>618</v>
      </c>
      <c r="N5963" s="225" t="s">
        <v>873</v>
      </c>
    </row>
    <row r="5964" spans="1:14">
      <c r="A5964" s="102" t="s">
        <v>890</v>
      </c>
      <c r="B5964" s="123" t="s">
        <v>896</v>
      </c>
      <c r="C5964" s="226">
        <v>45979.554166666669</v>
      </c>
      <c r="D5964" s="226">
        <v>45979.554166666669</v>
      </c>
      <c r="E5964" s="226">
        <v>45979.569444444445</v>
      </c>
      <c r="F5964" s="224">
        <f t="shared" si="125"/>
        <v>1.5277777776645962E-2</v>
      </c>
      <c r="G5964" s="225" t="s">
        <v>637</v>
      </c>
      <c r="H5964" s="225" t="s">
        <v>644</v>
      </c>
      <c r="I5964" s="225" t="s">
        <v>645</v>
      </c>
      <c r="J5964" s="225" t="s">
        <v>646</v>
      </c>
      <c r="K5964" s="225" t="s">
        <v>700</v>
      </c>
      <c r="L5964" s="225" t="s">
        <v>648</v>
      </c>
      <c r="M5964" s="241" t="s">
        <v>618</v>
      </c>
      <c r="N5964" s="225" t="s">
        <v>873</v>
      </c>
    </row>
    <row r="5965" spans="1:14">
      <c r="A5965" s="102" t="s">
        <v>890</v>
      </c>
      <c r="B5965" s="123" t="s">
        <v>897</v>
      </c>
      <c r="C5965" s="226">
        <v>45979.554166666669</v>
      </c>
      <c r="D5965" s="226">
        <v>45979.554166666669</v>
      </c>
      <c r="E5965" s="226">
        <v>45979.569444444445</v>
      </c>
      <c r="F5965" s="224">
        <f t="shared" si="125"/>
        <v>1.5277777776645962E-2</v>
      </c>
      <c r="G5965" s="225" t="s">
        <v>637</v>
      </c>
      <c r="H5965" s="225" t="s">
        <v>644</v>
      </c>
      <c r="I5965" s="225" t="s">
        <v>645</v>
      </c>
      <c r="J5965" s="225" t="s">
        <v>646</v>
      </c>
      <c r="K5965" s="225" t="s">
        <v>700</v>
      </c>
      <c r="L5965" s="225" t="s">
        <v>648</v>
      </c>
      <c r="M5965" s="241" t="s">
        <v>618</v>
      </c>
      <c r="N5965" s="225" t="s">
        <v>873</v>
      </c>
    </row>
    <row r="5966" spans="1:14">
      <c r="A5966" s="102" t="s">
        <v>890</v>
      </c>
      <c r="B5966" s="123" t="s">
        <v>898</v>
      </c>
      <c r="C5966" s="226">
        <v>45979.554166666669</v>
      </c>
      <c r="D5966" s="226">
        <v>45979.554166666669</v>
      </c>
      <c r="E5966" s="226">
        <v>45979.569444444445</v>
      </c>
      <c r="F5966" s="224">
        <f t="shared" si="125"/>
        <v>1.5277777776645962E-2</v>
      </c>
      <c r="G5966" s="225" t="s">
        <v>637</v>
      </c>
      <c r="H5966" s="225" t="s">
        <v>644</v>
      </c>
      <c r="I5966" s="225" t="s">
        <v>645</v>
      </c>
      <c r="J5966" s="225" t="s">
        <v>646</v>
      </c>
      <c r="K5966" s="225" t="s">
        <v>700</v>
      </c>
      <c r="L5966" s="225" t="s">
        <v>648</v>
      </c>
      <c r="M5966" s="241" t="s">
        <v>618</v>
      </c>
      <c r="N5966" s="225" t="s">
        <v>873</v>
      </c>
    </row>
    <row r="5967" spans="1:14">
      <c r="A5967" s="102" t="s">
        <v>890</v>
      </c>
      <c r="B5967" s="123" t="s">
        <v>899</v>
      </c>
      <c r="C5967" s="226">
        <v>45979.554166666669</v>
      </c>
      <c r="D5967" s="226">
        <v>45979.554166666669</v>
      </c>
      <c r="E5967" s="226">
        <v>45979.569444444445</v>
      </c>
      <c r="F5967" s="224">
        <f t="shared" si="125"/>
        <v>1.5277777776645962E-2</v>
      </c>
      <c r="G5967" s="225" t="s">
        <v>637</v>
      </c>
      <c r="H5967" s="225" t="s">
        <v>644</v>
      </c>
      <c r="I5967" s="225" t="s">
        <v>645</v>
      </c>
      <c r="J5967" s="225" t="s">
        <v>646</v>
      </c>
      <c r="K5967" s="225" t="s">
        <v>700</v>
      </c>
      <c r="L5967" s="225" t="s">
        <v>648</v>
      </c>
      <c r="M5967" s="241" t="s">
        <v>618</v>
      </c>
      <c r="N5967" s="225" t="s">
        <v>873</v>
      </c>
    </row>
    <row r="5968" spans="1:14">
      <c r="A5968" s="102" t="s">
        <v>890</v>
      </c>
      <c r="B5968" s="123" t="s">
        <v>900</v>
      </c>
      <c r="C5968" s="226">
        <v>45979.554166666669</v>
      </c>
      <c r="D5968" s="226">
        <v>45979.554166666669</v>
      </c>
      <c r="E5968" s="226">
        <v>45979.569444444445</v>
      </c>
      <c r="F5968" s="224">
        <f t="shared" si="125"/>
        <v>1.5277777776645962E-2</v>
      </c>
      <c r="G5968" s="225" t="s">
        <v>637</v>
      </c>
      <c r="H5968" s="225" t="s">
        <v>644</v>
      </c>
      <c r="I5968" s="225" t="s">
        <v>645</v>
      </c>
      <c r="J5968" s="225" t="s">
        <v>646</v>
      </c>
      <c r="K5968" s="225" t="s">
        <v>700</v>
      </c>
      <c r="L5968" s="225" t="s">
        <v>648</v>
      </c>
      <c r="M5968" s="241" t="s">
        <v>618</v>
      </c>
      <c r="N5968" s="225" t="s">
        <v>873</v>
      </c>
    </row>
    <row r="5969" spans="1:15">
      <c r="A5969" s="102" t="s">
        <v>890</v>
      </c>
      <c r="B5969" s="123" t="s">
        <v>901</v>
      </c>
      <c r="C5969" s="226">
        <v>45979.554166666669</v>
      </c>
      <c r="D5969" s="226">
        <v>45979.554166666669</v>
      </c>
      <c r="E5969" s="226">
        <v>45979.569444444445</v>
      </c>
      <c r="F5969" s="224">
        <f t="shared" si="125"/>
        <v>1.5277777776645962E-2</v>
      </c>
      <c r="G5969" s="225" t="s">
        <v>637</v>
      </c>
      <c r="H5969" s="225" t="s">
        <v>644</v>
      </c>
      <c r="I5969" s="225" t="s">
        <v>645</v>
      </c>
      <c r="J5969" s="225" t="s">
        <v>646</v>
      </c>
      <c r="K5969" s="225" t="s">
        <v>700</v>
      </c>
      <c r="L5969" s="225" t="s">
        <v>648</v>
      </c>
      <c r="M5969" s="241" t="s">
        <v>618</v>
      </c>
      <c r="N5969" s="225" t="s">
        <v>873</v>
      </c>
      <c r="O5969" s="121"/>
    </row>
    <row r="5970" spans="1:15">
      <c r="A5970" s="102" t="s">
        <v>890</v>
      </c>
      <c r="B5970" s="123" t="s">
        <v>902</v>
      </c>
      <c r="C5970" s="226">
        <v>45979.554166666669</v>
      </c>
      <c r="D5970" s="226">
        <v>45979.554166666669</v>
      </c>
      <c r="E5970" s="226">
        <v>45979.569444444445</v>
      </c>
      <c r="F5970" s="224">
        <f t="shared" si="125"/>
        <v>1.5277777776645962E-2</v>
      </c>
      <c r="G5970" s="225" t="s">
        <v>637</v>
      </c>
      <c r="H5970" s="225" t="s">
        <v>644</v>
      </c>
      <c r="I5970" s="225" t="s">
        <v>645</v>
      </c>
      <c r="J5970" s="225" t="s">
        <v>646</v>
      </c>
      <c r="K5970" s="225" t="s">
        <v>700</v>
      </c>
      <c r="L5970" s="225" t="s">
        <v>648</v>
      </c>
      <c r="M5970" s="241" t="s">
        <v>618</v>
      </c>
      <c r="N5970" s="225" t="s">
        <v>873</v>
      </c>
      <c r="O5970" s="121"/>
    </row>
    <row r="5971" spans="1:15">
      <c r="A5971" s="102" t="s">
        <v>890</v>
      </c>
      <c r="B5971" s="123" t="s">
        <v>903</v>
      </c>
      <c r="C5971" s="226">
        <v>45979.554166666669</v>
      </c>
      <c r="D5971" s="226">
        <v>45979.554166666669</v>
      </c>
      <c r="E5971" s="226">
        <v>45979.569444444445</v>
      </c>
      <c r="F5971" s="224">
        <f t="shared" si="125"/>
        <v>1.5277777776645962E-2</v>
      </c>
      <c r="G5971" s="225" t="s">
        <v>637</v>
      </c>
      <c r="H5971" s="225" t="s">
        <v>644</v>
      </c>
      <c r="I5971" s="225" t="s">
        <v>645</v>
      </c>
      <c r="J5971" s="225" t="s">
        <v>646</v>
      </c>
      <c r="K5971" s="225" t="s">
        <v>700</v>
      </c>
      <c r="L5971" s="225" t="s">
        <v>648</v>
      </c>
      <c r="M5971" s="241" t="s">
        <v>618</v>
      </c>
      <c r="N5971" s="225" t="s">
        <v>873</v>
      </c>
      <c r="O5971" s="121"/>
    </row>
    <row r="5972" spans="1:15">
      <c r="A5972" s="102" t="s">
        <v>890</v>
      </c>
      <c r="B5972" s="123" t="s">
        <v>904</v>
      </c>
      <c r="C5972" s="226">
        <v>45979.554166666669</v>
      </c>
      <c r="D5972" s="226">
        <v>45979.554166666669</v>
      </c>
      <c r="E5972" s="226">
        <v>45979.569444444445</v>
      </c>
      <c r="F5972" s="224">
        <f t="shared" si="125"/>
        <v>1.5277777776645962E-2</v>
      </c>
      <c r="G5972" s="225" t="s">
        <v>637</v>
      </c>
      <c r="H5972" s="225" t="s">
        <v>644</v>
      </c>
      <c r="I5972" s="225" t="s">
        <v>645</v>
      </c>
      <c r="J5972" s="225" t="s">
        <v>646</v>
      </c>
      <c r="K5972" s="225" t="s">
        <v>700</v>
      </c>
      <c r="L5972" s="225" t="s">
        <v>648</v>
      </c>
      <c r="M5972" s="241" t="s">
        <v>618</v>
      </c>
      <c r="N5972" s="225" t="s">
        <v>873</v>
      </c>
      <c r="O5972" s="121"/>
    </row>
    <row r="5973" spans="1:15">
      <c r="A5973" s="102" t="s">
        <v>890</v>
      </c>
      <c r="B5973" s="102" t="s">
        <v>905</v>
      </c>
      <c r="C5973" s="226">
        <v>45979.554166666669</v>
      </c>
      <c r="D5973" s="226">
        <v>45979.554166666669</v>
      </c>
      <c r="E5973" s="226">
        <v>45979.569444444445</v>
      </c>
      <c r="F5973" s="224">
        <f t="shared" si="125"/>
        <v>1.5277777776645962E-2</v>
      </c>
      <c r="G5973" s="225" t="s">
        <v>637</v>
      </c>
      <c r="H5973" s="225" t="s">
        <v>644</v>
      </c>
      <c r="I5973" s="225" t="s">
        <v>645</v>
      </c>
      <c r="J5973" s="225" t="s">
        <v>646</v>
      </c>
      <c r="K5973" s="225" t="s">
        <v>700</v>
      </c>
      <c r="L5973" s="225" t="s">
        <v>648</v>
      </c>
      <c r="M5973" s="241" t="s">
        <v>618</v>
      </c>
      <c r="N5973" s="225" t="s">
        <v>873</v>
      </c>
      <c r="O5973" s="121"/>
    </row>
    <row r="5974" spans="1:15">
      <c r="A5974" s="102" t="s">
        <v>890</v>
      </c>
      <c r="B5974" s="102" t="s">
        <v>906</v>
      </c>
      <c r="C5974" s="226">
        <v>45979.554166666669</v>
      </c>
      <c r="D5974" s="226">
        <v>45979.554166666669</v>
      </c>
      <c r="E5974" s="226">
        <v>45979.569444444445</v>
      </c>
      <c r="F5974" s="224">
        <f t="shared" si="125"/>
        <v>1.5277777776645962E-2</v>
      </c>
      <c r="G5974" s="225" t="s">
        <v>637</v>
      </c>
      <c r="H5974" s="225" t="s">
        <v>644</v>
      </c>
      <c r="I5974" s="225" t="s">
        <v>645</v>
      </c>
      <c r="J5974" s="225" t="s">
        <v>646</v>
      </c>
      <c r="K5974" s="225" t="s">
        <v>700</v>
      </c>
      <c r="L5974" s="225" t="s">
        <v>648</v>
      </c>
      <c r="M5974" s="241" t="s">
        <v>618</v>
      </c>
      <c r="N5974" s="225" t="s">
        <v>873</v>
      </c>
      <c r="O5974" s="121"/>
    </row>
    <row r="5975" spans="1:15">
      <c r="A5975" s="102" t="s">
        <v>890</v>
      </c>
      <c r="B5975" s="102" t="s">
        <v>907</v>
      </c>
      <c r="C5975" s="226">
        <v>45979.554166666669</v>
      </c>
      <c r="D5975" s="226">
        <v>45979.554166666669</v>
      </c>
      <c r="E5975" s="226">
        <v>45979.569444444445</v>
      </c>
      <c r="F5975" s="224">
        <f t="shared" si="125"/>
        <v>1.5277777776645962E-2</v>
      </c>
      <c r="G5975" s="225" t="s">
        <v>637</v>
      </c>
      <c r="H5975" s="225" t="s">
        <v>644</v>
      </c>
      <c r="I5975" s="225" t="s">
        <v>645</v>
      </c>
      <c r="J5975" s="225" t="s">
        <v>646</v>
      </c>
      <c r="K5975" s="225" t="s">
        <v>700</v>
      </c>
      <c r="L5975" s="225" t="s">
        <v>648</v>
      </c>
      <c r="M5975" s="241" t="s">
        <v>618</v>
      </c>
      <c r="N5975" s="225" t="s">
        <v>873</v>
      </c>
      <c r="O5975" s="121"/>
    </row>
    <row r="5976" spans="1:15">
      <c r="A5976" s="1" t="s">
        <v>1406</v>
      </c>
      <c r="B5976" s="1" t="s">
        <v>651</v>
      </c>
      <c r="C5976" s="230">
        <v>45980.277777777781</v>
      </c>
      <c r="D5976" s="230">
        <v>45980.277777777781</v>
      </c>
      <c r="E5976" s="230">
        <v>45980.319444444445</v>
      </c>
      <c r="F5976" s="300">
        <f t="shared" si="125"/>
        <v>4.1666666664241347E-2</v>
      </c>
      <c r="G5976" s="1" t="s">
        <v>613</v>
      </c>
      <c r="I5976" s="1" t="s">
        <v>614</v>
      </c>
      <c r="J5976" s="1" t="s">
        <v>615</v>
      </c>
      <c r="K5976" s="1" t="s">
        <v>1733</v>
      </c>
      <c r="L5976" s="1" t="s">
        <v>617</v>
      </c>
      <c r="M5976" s="241" t="s">
        <v>656</v>
      </c>
      <c r="N5976" s="246" t="s">
        <v>1383</v>
      </c>
    </row>
    <row r="5977" spans="1:15">
      <c r="A5977" s="1" t="s">
        <v>1406</v>
      </c>
      <c r="B5977" s="1" t="s">
        <v>658</v>
      </c>
      <c r="C5977" s="230">
        <v>45980.277777777781</v>
      </c>
      <c r="D5977" s="230">
        <v>45980.277777777781</v>
      </c>
      <c r="E5977" s="230">
        <v>45980.319444444445</v>
      </c>
      <c r="F5977" s="300">
        <f t="shared" si="125"/>
        <v>4.1666666664241347E-2</v>
      </c>
      <c r="G5977" s="1" t="s">
        <v>613</v>
      </c>
      <c r="I5977" s="1" t="s">
        <v>614</v>
      </c>
      <c r="J5977" s="1" t="s">
        <v>615</v>
      </c>
      <c r="K5977" s="1" t="s">
        <v>1733</v>
      </c>
      <c r="L5977" s="1" t="s">
        <v>617</v>
      </c>
      <c r="M5977" s="241" t="s">
        <v>656</v>
      </c>
      <c r="N5977" s="246" t="s">
        <v>1383</v>
      </c>
    </row>
    <row r="5978" spans="1:15">
      <c r="A5978" s="1" t="s">
        <v>1406</v>
      </c>
      <c r="B5978" s="1" t="s">
        <v>622</v>
      </c>
      <c r="C5978" s="230">
        <v>45980.277777777781</v>
      </c>
      <c r="D5978" s="230">
        <v>45980.277777777781</v>
      </c>
      <c r="E5978" s="230">
        <v>45980.319444444445</v>
      </c>
      <c r="F5978" s="300">
        <f t="shared" si="125"/>
        <v>4.1666666664241347E-2</v>
      </c>
      <c r="G5978" s="1" t="s">
        <v>613</v>
      </c>
      <c r="I5978" s="1" t="s">
        <v>614</v>
      </c>
      <c r="J5978" s="1" t="s">
        <v>615</v>
      </c>
      <c r="K5978" s="1" t="s">
        <v>1733</v>
      </c>
      <c r="L5978" s="1" t="s">
        <v>617</v>
      </c>
      <c r="M5978" s="241" t="s">
        <v>656</v>
      </c>
      <c r="N5978" s="246" t="s">
        <v>1383</v>
      </c>
    </row>
    <row r="5979" spans="1:15">
      <c r="A5979" s="1" t="s">
        <v>1406</v>
      </c>
      <c r="B5979" s="1" t="s">
        <v>659</v>
      </c>
      <c r="C5979" s="230">
        <v>45980.277777777781</v>
      </c>
      <c r="D5979" s="230">
        <v>45980.277777777781</v>
      </c>
      <c r="E5979" s="230">
        <v>45980.319444444445</v>
      </c>
      <c r="F5979" s="300">
        <f t="shared" si="125"/>
        <v>4.1666666664241347E-2</v>
      </c>
      <c r="G5979" s="1" t="s">
        <v>613</v>
      </c>
      <c r="I5979" s="1" t="s">
        <v>614</v>
      </c>
      <c r="J5979" s="1" t="s">
        <v>615</v>
      </c>
      <c r="K5979" s="1" t="s">
        <v>1733</v>
      </c>
      <c r="L5979" s="1" t="s">
        <v>617</v>
      </c>
      <c r="M5979" s="241" t="s">
        <v>656</v>
      </c>
      <c r="N5979" s="246" t="s">
        <v>1383</v>
      </c>
    </row>
    <row r="5980" spans="1:15">
      <c r="A5980" s="1" t="s">
        <v>1408</v>
      </c>
      <c r="B5980" s="1" t="s">
        <v>651</v>
      </c>
      <c r="C5980" s="230">
        <v>45980.277777777781</v>
      </c>
      <c r="D5980" s="230">
        <v>45980.277777777781</v>
      </c>
      <c r="E5980" s="230">
        <v>45980.319444444445</v>
      </c>
      <c r="F5980" s="300">
        <f t="shared" si="125"/>
        <v>4.1666666664241347E-2</v>
      </c>
      <c r="G5980" s="1" t="s">
        <v>613</v>
      </c>
      <c r="I5980" s="1" t="s">
        <v>614</v>
      </c>
      <c r="J5980" s="1" t="s">
        <v>615</v>
      </c>
      <c r="K5980" s="1" t="s">
        <v>1733</v>
      </c>
      <c r="L5980" s="1" t="s">
        <v>617</v>
      </c>
      <c r="M5980" s="241" t="s">
        <v>656</v>
      </c>
      <c r="N5980" s="246" t="s">
        <v>1383</v>
      </c>
    </row>
    <row r="5981" spans="1:15">
      <c r="A5981" s="1" t="s">
        <v>1408</v>
      </c>
      <c r="B5981" s="1" t="s">
        <v>658</v>
      </c>
      <c r="C5981" s="230">
        <v>45980.277777777781</v>
      </c>
      <c r="D5981" s="230">
        <v>45980.277777777781</v>
      </c>
      <c r="E5981" s="230">
        <v>45980.319444444445</v>
      </c>
      <c r="F5981" s="300">
        <f t="shared" si="125"/>
        <v>4.1666666664241347E-2</v>
      </c>
      <c r="G5981" s="1" t="s">
        <v>613</v>
      </c>
      <c r="I5981" s="1" t="s">
        <v>614</v>
      </c>
      <c r="J5981" s="1" t="s">
        <v>615</v>
      </c>
      <c r="K5981" s="1" t="s">
        <v>1733</v>
      </c>
      <c r="L5981" s="1" t="s">
        <v>617</v>
      </c>
      <c r="M5981" s="241" t="s">
        <v>656</v>
      </c>
      <c r="N5981" s="246" t="s">
        <v>1383</v>
      </c>
    </row>
    <row r="5982" spans="1:15">
      <c r="A5982" s="1" t="s">
        <v>1408</v>
      </c>
      <c r="B5982" s="1" t="s">
        <v>622</v>
      </c>
      <c r="C5982" s="230">
        <v>45980.277777777781</v>
      </c>
      <c r="D5982" s="230">
        <v>45980.277777777781</v>
      </c>
      <c r="E5982" s="230">
        <v>45980.319444444445</v>
      </c>
      <c r="F5982" s="300">
        <f t="shared" si="125"/>
        <v>4.1666666664241347E-2</v>
      </c>
      <c r="G5982" s="1" t="s">
        <v>613</v>
      </c>
      <c r="I5982" s="1" t="s">
        <v>614</v>
      </c>
      <c r="J5982" s="1" t="s">
        <v>615</v>
      </c>
      <c r="K5982" s="1" t="s">
        <v>1733</v>
      </c>
      <c r="L5982" s="1" t="s">
        <v>617</v>
      </c>
      <c r="M5982" s="241" t="s">
        <v>656</v>
      </c>
      <c r="N5982" s="246" t="s">
        <v>1383</v>
      </c>
    </row>
    <row r="5983" spans="1:15">
      <c r="A5983" s="1" t="s">
        <v>1408</v>
      </c>
      <c r="B5983" s="1" t="s">
        <v>659</v>
      </c>
      <c r="C5983" s="230">
        <v>45980.277777777781</v>
      </c>
      <c r="D5983" s="230">
        <v>45980.277777777781</v>
      </c>
      <c r="E5983" s="230">
        <v>45980.319444444445</v>
      </c>
      <c r="F5983" s="300">
        <f t="shared" si="125"/>
        <v>4.1666666664241347E-2</v>
      </c>
      <c r="G5983" s="1" t="s">
        <v>613</v>
      </c>
      <c r="I5983" s="1" t="s">
        <v>614</v>
      </c>
      <c r="J5983" s="1" t="s">
        <v>615</v>
      </c>
      <c r="K5983" s="1" t="s">
        <v>1733</v>
      </c>
      <c r="L5983" s="1" t="s">
        <v>617</v>
      </c>
      <c r="M5983" s="241" t="s">
        <v>656</v>
      </c>
      <c r="N5983" s="246" t="s">
        <v>1383</v>
      </c>
    </row>
    <row r="5984" spans="1:15">
      <c r="A5984" s="1" t="s">
        <v>1409</v>
      </c>
      <c r="B5984" s="1" t="s">
        <v>1410</v>
      </c>
      <c r="C5984" s="230">
        <v>45980.277777777781</v>
      </c>
      <c r="D5984" s="230">
        <v>45980.277777777781</v>
      </c>
      <c r="E5984" s="230">
        <v>45980.319444444445</v>
      </c>
      <c r="F5984" s="300">
        <f t="shared" si="125"/>
        <v>4.1666666664241347E-2</v>
      </c>
      <c r="G5984" s="1" t="s">
        <v>613</v>
      </c>
      <c r="I5984" s="1" t="s">
        <v>614</v>
      </c>
      <c r="J5984" s="1" t="s">
        <v>615</v>
      </c>
      <c r="K5984" s="1" t="s">
        <v>1733</v>
      </c>
      <c r="L5984" s="1" t="s">
        <v>617</v>
      </c>
      <c r="M5984" s="241" t="s">
        <v>656</v>
      </c>
      <c r="N5984" s="246" t="s">
        <v>1383</v>
      </c>
    </row>
    <row r="5985" spans="1:14">
      <c r="A5985" s="1" t="s">
        <v>1409</v>
      </c>
      <c r="B5985" s="1" t="s">
        <v>612</v>
      </c>
      <c r="C5985" s="230">
        <v>45980.277777777781</v>
      </c>
      <c r="D5985" s="230">
        <v>45980.277777777781</v>
      </c>
      <c r="E5985" s="230">
        <v>45980.319444444445</v>
      </c>
      <c r="F5985" s="300">
        <f t="shared" si="125"/>
        <v>4.1666666664241347E-2</v>
      </c>
      <c r="G5985" s="1" t="s">
        <v>613</v>
      </c>
      <c r="I5985" s="1" t="s">
        <v>614</v>
      </c>
      <c r="J5985" s="1" t="s">
        <v>615</v>
      </c>
      <c r="K5985" s="1" t="s">
        <v>1733</v>
      </c>
      <c r="L5985" s="1" t="s">
        <v>617</v>
      </c>
      <c r="M5985" s="241" t="s">
        <v>656</v>
      </c>
      <c r="N5985" s="246" t="s">
        <v>1383</v>
      </c>
    </row>
    <row r="5986" spans="1:14">
      <c r="A5986" s="1" t="s">
        <v>1213</v>
      </c>
      <c r="B5986" s="1" t="s">
        <v>612</v>
      </c>
      <c r="C5986" s="230">
        <v>45980.246527777781</v>
      </c>
      <c r="D5986" s="230">
        <v>45980.246527777781</v>
      </c>
      <c r="E5986" s="230">
        <v>45980.3125</v>
      </c>
      <c r="F5986" s="224">
        <f t="shared" si="125"/>
        <v>6.5972222218988463E-2</v>
      </c>
      <c r="G5986" s="225" t="s">
        <v>613</v>
      </c>
      <c r="H5986" s="225"/>
      <c r="I5986" s="225" t="s">
        <v>614</v>
      </c>
      <c r="J5986" s="225" t="s">
        <v>615</v>
      </c>
      <c r="K5986" s="225" t="s">
        <v>1730</v>
      </c>
      <c r="L5986" s="123" t="s">
        <v>655</v>
      </c>
      <c r="M5986" s="28" t="s">
        <v>656</v>
      </c>
      <c r="N5986" s="225" t="s">
        <v>826</v>
      </c>
    </row>
    <row r="5987" spans="1:14">
      <c r="A5987" s="1" t="s">
        <v>1213</v>
      </c>
      <c r="B5987" s="1" t="s">
        <v>621</v>
      </c>
      <c r="C5987" s="230">
        <v>45980.246527777781</v>
      </c>
      <c r="D5987" s="230">
        <v>45980.246527777781</v>
      </c>
      <c r="E5987" s="230">
        <v>45980.3125</v>
      </c>
      <c r="F5987" s="224">
        <f t="shared" si="125"/>
        <v>6.5972222218988463E-2</v>
      </c>
      <c r="G5987" s="225" t="s">
        <v>613</v>
      </c>
      <c r="H5987" s="225"/>
      <c r="I5987" s="225" t="s">
        <v>614</v>
      </c>
      <c r="J5987" s="225" t="s">
        <v>615</v>
      </c>
      <c r="K5987" s="225" t="s">
        <v>1730</v>
      </c>
      <c r="L5987" s="123" t="s">
        <v>655</v>
      </c>
      <c r="M5987" s="28" t="s">
        <v>656</v>
      </c>
      <c r="N5987" s="225" t="s">
        <v>826</v>
      </c>
    </row>
    <row r="5988" spans="1:14">
      <c r="A5988" s="1" t="s">
        <v>1213</v>
      </c>
      <c r="B5988" s="1" t="s">
        <v>620</v>
      </c>
      <c r="C5988" s="230">
        <v>45980.246527777781</v>
      </c>
      <c r="D5988" s="230">
        <v>45980.246527777781</v>
      </c>
      <c r="E5988" s="230">
        <v>45980.3125</v>
      </c>
      <c r="F5988" s="224">
        <f t="shared" si="125"/>
        <v>6.5972222218988463E-2</v>
      </c>
      <c r="G5988" s="225" t="s">
        <v>613</v>
      </c>
      <c r="H5988" s="225"/>
      <c r="I5988" s="225" t="s">
        <v>614</v>
      </c>
      <c r="J5988" s="225" t="s">
        <v>615</v>
      </c>
      <c r="K5988" s="225" t="s">
        <v>1730</v>
      </c>
      <c r="L5988" s="123" t="s">
        <v>655</v>
      </c>
      <c r="M5988" s="28" t="s">
        <v>656</v>
      </c>
      <c r="N5988" s="225" t="s">
        <v>826</v>
      </c>
    </row>
    <row r="5989" spans="1:14">
      <c r="A5989" s="1" t="s">
        <v>1213</v>
      </c>
      <c r="B5989" s="1" t="s">
        <v>636</v>
      </c>
      <c r="C5989" s="230">
        <v>45980.246527777781</v>
      </c>
      <c r="D5989" s="230">
        <v>45980.246527777781</v>
      </c>
      <c r="E5989" s="230">
        <v>45980.3125</v>
      </c>
      <c r="F5989" s="224">
        <f t="shared" si="125"/>
        <v>6.5972222218988463E-2</v>
      </c>
      <c r="G5989" s="225" t="s">
        <v>613</v>
      </c>
      <c r="H5989" s="225"/>
      <c r="I5989" s="225" t="s">
        <v>614</v>
      </c>
      <c r="J5989" s="225" t="s">
        <v>615</v>
      </c>
      <c r="K5989" s="225" t="s">
        <v>1730</v>
      </c>
      <c r="L5989" s="123" t="s">
        <v>655</v>
      </c>
      <c r="M5989" s="28" t="s">
        <v>656</v>
      </c>
      <c r="N5989" s="225" t="s">
        <v>826</v>
      </c>
    </row>
    <row r="5990" spans="1:14">
      <c r="A5990" s="1" t="s">
        <v>1213</v>
      </c>
      <c r="B5990" s="1" t="s">
        <v>667</v>
      </c>
      <c r="C5990" s="230">
        <v>45980.246527777781</v>
      </c>
      <c r="D5990" s="230">
        <v>45980.246527777781</v>
      </c>
      <c r="E5990" s="230">
        <v>45980.3125</v>
      </c>
      <c r="F5990" s="224">
        <f t="shared" si="125"/>
        <v>6.5972222218988463E-2</v>
      </c>
      <c r="G5990" s="225" t="s">
        <v>613</v>
      </c>
      <c r="H5990" s="225"/>
      <c r="I5990" s="225" t="s">
        <v>614</v>
      </c>
      <c r="J5990" s="225" t="s">
        <v>615</v>
      </c>
      <c r="K5990" s="225" t="s">
        <v>1730</v>
      </c>
      <c r="L5990" s="123" t="s">
        <v>655</v>
      </c>
      <c r="M5990" s="28" t="s">
        <v>656</v>
      </c>
      <c r="N5990" s="225" t="s">
        <v>826</v>
      </c>
    </row>
    <row r="5991" spans="1:14">
      <c r="A5991" s="1" t="s">
        <v>1215</v>
      </c>
      <c r="B5991" s="1" t="s">
        <v>1216</v>
      </c>
      <c r="C5991" s="230">
        <v>45980.246527777781</v>
      </c>
      <c r="D5991" s="230">
        <v>45980.246527777781</v>
      </c>
      <c r="E5991" s="230">
        <v>45980.3125</v>
      </c>
      <c r="F5991" s="224">
        <f t="shared" si="125"/>
        <v>6.5972222218988463E-2</v>
      </c>
      <c r="G5991" s="225" t="s">
        <v>613</v>
      </c>
      <c r="H5991" s="225"/>
      <c r="I5991" s="225" t="s">
        <v>614</v>
      </c>
      <c r="J5991" s="225" t="s">
        <v>615</v>
      </c>
      <c r="K5991" s="225" t="s">
        <v>1730</v>
      </c>
      <c r="L5991" s="123" t="s">
        <v>655</v>
      </c>
      <c r="M5991" s="28" t="s">
        <v>656</v>
      </c>
      <c r="N5991" s="225" t="s">
        <v>826</v>
      </c>
    </row>
    <row r="5992" spans="1:14">
      <c r="A5992" s="1" t="s">
        <v>1215</v>
      </c>
      <c r="B5992" s="1" t="s">
        <v>660</v>
      </c>
      <c r="C5992" s="230">
        <v>45980.246527777781</v>
      </c>
      <c r="D5992" s="230">
        <v>45980.246527777781</v>
      </c>
      <c r="E5992" s="230">
        <v>45980.3125</v>
      </c>
      <c r="F5992" s="224">
        <f t="shared" si="125"/>
        <v>6.5972222218988463E-2</v>
      </c>
      <c r="G5992" s="225" t="s">
        <v>613</v>
      </c>
      <c r="H5992" s="225"/>
      <c r="I5992" s="225" t="s">
        <v>614</v>
      </c>
      <c r="J5992" s="225" t="s">
        <v>615</v>
      </c>
      <c r="K5992" s="225" t="s">
        <v>1730</v>
      </c>
      <c r="L5992" s="123" t="s">
        <v>655</v>
      </c>
      <c r="M5992" s="28" t="s">
        <v>656</v>
      </c>
      <c r="N5992" s="225" t="s">
        <v>826</v>
      </c>
    </row>
    <row r="5993" spans="1:14">
      <c r="A5993" s="1" t="s">
        <v>1215</v>
      </c>
      <c r="B5993" s="1" t="s">
        <v>651</v>
      </c>
      <c r="C5993" s="230">
        <v>45980.246527777781</v>
      </c>
      <c r="D5993" s="230">
        <v>45980.246527777781</v>
      </c>
      <c r="E5993" s="230">
        <v>45980.3125</v>
      </c>
      <c r="F5993" s="224">
        <f t="shared" si="125"/>
        <v>6.5972222218988463E-2</v>
      </c>
      <c r="G5993" s="225" t="s">
        <v>613</v>
      </c>
      <c r="H5993" s="225"/>
      <c r="I5993" s="225" t="s">
        <v>614</v>
      </c>
      <c r="J5993" s="225" t="s">
        <v>615</v>
      </c>
      <c r="K5993" s="225" t="s">
        <v>1730</v>
      </c>
      <c r="L5993" s="123" t="s">
        <v>655</v>
      </c>
      <c r="M5993" s="28" t="s">
        <v>656</v>
      </c>
      <c r="N5993" s="225" t="s">
        <v>826</v>
      </c>
    </row>
    <row r="5994" spans="1:14">
      <c r="A5994" s="1" t="s">
        <v>1215</v>
      </c>
      <c r="B5994" s="1" t="s">
        <v>1217</v>
      </c>
      <c r="C5994" s="230">
        <v>45980.246527777781</v>
      </c>
      <c r="D5994" s="230">
        <v>45980.246527777781</v>
      </c>
      <c r="E5994" s="230">
        <v>45980.3125</v>
      </c>
      <c r="F5994" s="224">
        <f t="shared" si="125"/>
        <v>6.5972222218988463E-2</v>
      </c>
      <c r="G5994" s="225" t="s">
        <v>613</v>
      </c>
      <c r="H5994" s="225"/>
      <c r="I5994" s="225" t="s">
        <v>614</v>
      </c>
      <c r="J5994" s="225" t="s">
        <v>615</v>
      </c>
      <c r="K5994" s="225" t="s">
        <v>1730</v>
      </c>
      <c r="L5994" s="123" t="s">
        <v>655</v>
      </c>
      <c r="M5994" s="28" t="s">
        <v>656</v>
      </c>
      <c r="N5994" s="225" t="s">
        <v>826</v>
      </c>
    </row>
    <row r="5995" spans="1:14">
      <c r="A5995" s="1" t="s">
        <v>1215</v>
      </c>
      <c r="B5995" s="1" t="s">
        <v>612</v>
      </c>
      <c r="C5995" s="230">
        <v>45980.246527777781</v>
      </c>
      <c r="D5995" s="230">
        <v>45980.246527777781</v>
      </c>
      <c r="E5995" s="230">
        <v>45980.3125</v>
      </c>
      <c r="F5995" s="224">
        <f t="shared" si="125"/>
        <v>6.5972222218988463E-2</v>
      </c>
      <c r="G5995" s="225" t="s">
        <v>613</v>
      </c>
      <c r="H5995" s="225"/>
      <c r="I5995" s="225" t="s">
        <v>614</v>
      </c>
      <c r="J5995" s="225" t="s">
        <v>615</v>
      </c>
      <c r="K5995" s="225" t="s">
        <v>1730</v>
      </c>
      <c r="L5995" s="123" t="s">
        <v>655</v>
      </c>
      <c r="M5995" s="28" t="s">
        <v>656</v>
      </c>
      <c r="N5995" s="225" t="s">
        <v>826</v>
      </c>
    </row>
    <row r="5996" spans="1:14">
      <c r="A5996" s="1" t="s">
        <v>635</v>
      </c>
      <c r="B5996" s="1" t="s">
        <v>636</v>
      </c>
      <c r="C5996" s="230">
        <v>45980.246527777781</v>
      </c>
      <c r="D5996" s="230">
        <v>45980.246527777781</v>
      </c>
      <c r="E5996" s="230">
        <v>45980.3125</v>
      </c>
      <c r="F5996" s="224">
        <f t="shared" si="125"/>
        <v>6.5972222218988463E-2</v>
      </c>
      <c r="G5996" s="225" t="s">
        <v>613</v>
      </c>
      <c r="H5996" s="225"/>
      <c r="I5996" s="225" t="s">
        <v>614</v>
      </c>
      <c r="J5996" s="225" t="s">
        <v>615</v>
      </c>
      <c r="K5996" s="225" t="s">
        <v>1730</v>
      </c>
      <c r="L5996" s="123" t="s">
        <v>655</v>
      </c>
      <c r="M5996" s="28" t="s">
        <v>656</v>
      </c>
      <c r="N5996" s="225" t="s">
        <v>826</v>
      </c>
    </row>
    <row r="5997" spans="1:14">
      <c r="A5997" s="1" t="s">
        <v>635</v>
      </c>
      <c r="B5997" s="1" t="s">
        <v>666</v>
      </c>
      <c r="C5997" s="230">
        <v>45980.246527777781</v>
      </c>
      <c r="D5997" s="230">
        <v>45980.246527777781</v>
      </c>
      <c r="E5997" s="230">
        <v>45980.3125</v>
      </c>
      <c r="F5997" s="224">
        <f t="shared" si="125"/>
        <v>6.5972222218988463E-2</v>
      </c>
      <c r="G5997" s="225" t="s">
        <v>613</v>
      </c>
      <c r="H5997" s="225"/>
      <c r="I5997" s="225" t="s">
        <v>614</v>
      </c>
      <c r="J5997" s="225" t="s">
        <v>615</v>
      </c>
      <c r="K5997" s="225" t="s">
        <v>1730</v>
      </c>
      <c r="L5997" s="123" t="s">
        <v>655</v>
      </c>
      <c r="M5997" s="28" t="s">
        <v>656</v>
      </c>
      <c r="N5997" s="225" t="s">
        <v>826</v>
      </c>
    </row>
    <row r="5998" spans="1:14">
      <c r="A5998" s="1" t="s">
        <v>635</v>
      </c>
      <c r="B5998" s="1" t="s">
        <v>667</v>
      </c>
      <c r="C5998" s="230">
        <v>45980.246527777781</v>
      </c>
      <c r="D5998" s="230">
        <v>45980.246527777781</v>
      </c>
      <c r="E5998" s="230">
        <v>45980.3125</v>
      </c>
      <c r="F5998" s="224">
        <f t="shared" si="125"/>
        <v>6.5972222218988463E-2</v>
      </c>
      <c r="G5998" s="225" t="s">
        <v>613</v>
      </c>
      <c r="H5998" s="225"/>
      <c r="I5998" s="225" t="s">
        <v>614</v>
      </c>
      <c r="J5998" s="225" t="s">
        <v>615</v>
      </c>
      <c r="K5998" s="225" t="s">
        <v>1730</v>
      </c>
      <c r="L5998" s="123" t="s">
        <v>655</v>
      </c>
      <c r="M5998" s="28" t="s">
        <v>656</v>
      </c>
      <c r="N5998" s="225" t="s">
        <v>826</v>
      </c>
    </row>
    <row r="5999" spans="1:14">
      <c r="A5999" s="1" t="s">
        <v>635</v>
      </c>
      <c r="B5999" s="1" t="s">
        <v>621</v>
      </c>
      <c r="C5999" s="230">
        <v>45980.246527777781</v>
      </c>
      <c r="D5999" s="230">
        <v>45980.246527777781</v>
      </c>
      <c r="E5999" s="230">
        <v>45980.3125</v>
      </c>
      <c r="F5999" s="224">
        <f t="shared" si="125"/>
        <v>6.5972222218988463E-2</v>
      </c>
      <c r="G5999" s="225" t="s">
        <v>613</v>
      </c>
      <c r="H5999" s="225"/>
      <c r="I5999" s="225" t="s">
        <v>614</v>
      </c>
      <c r="J5999" s="225" t="s">
        <v>615</v>
      </c>
      <c r="K5999" s="225" t="s">
        <v>1730</v>
      </c>
      <c r="L5999" s="123" t="s">
        <v>655</v>
      </c>
      <c r="M5999" s="28" t="s">
        <v>656</v>
      </c>
      <c r="N5999" s="225" t="s">
        <v>826</v>
      </c>
    </row>
    <row r="6000" spans="1:14">
      <c r="A6000" s="1" t="s">
        <v>635</v>
      </c>
      <c r="B6000" s="1" t="s">
        <v>620</v>
      </c>
      <c r="C6000" s="230">
        <v>45980.246527777781</v>
      </c>
      <c r="D6000" s="230">
        <v>45980.246527777781</v>
      </c>
      <c r="E6000" s="230">
        <v>45980.3125</v>
      </c>
      <c r="F6000" s="224">
        <f t="shared" si="125"/>
        <v>6.5972222218988463E-2</v>
      </c>
      <c r="G6000" s="225" t="s">
        <v>613</v>
      </c>
      <c r="H6000" s="225"/>
      <c r="I6000" s="225" t="s">
        <v>614</v>
      </c>
      <c r="J6000" s="225" t="s">
        <v>615</v>
      </c>
      <c r="K6000" s="225" t="s">
        <v>1730</v>
      </c>
      <c r="L6000" s="123" t="s">
        <v>655</v>
      </c>
      <c r="M6000" s="28" t="s">
        <v>656</v>
      </c>
      <c r="N6000" s="225" t="s">
        <v>826</v>
      </c>
    </row>
    <row r="6001" spans="1:14">
      <c r="A6001" s="1" t="s">
        <v>1218</v>
      </c>
      <c r="B6001" s="1" t="s">
        <v>1219</v>
      </c>
      <c r="C6001" s="230">
        <v>45980.246527777781</v>
      </c>
      <c r="D6001" s="230">
        <v>45980.246527777781</v>
      </c>
      <c r="E6001" s="230">
        <v>45980.3125</v>
      </c>
      <c r="F6001" s="224">
        <f t="shared" si="125"/>
        <v>6.5972222218988463E-2</v>
      </c>
      <c r="G6001" s="225" t="s">
        <v>613</v>
      </c>
      <c r="H6001" s="225"/>
      <c r="I6001" s="225" t="s">
        <v>614</v>
      </c>
      <c r="J6001" s="225" t="s">
        <v>615</v>
      </c>
      <c r="K6001" s="225" t="s">
        <v>1730</v>
      </c>
      <c r="L6001" s="123" t="s">
        <v>655</v>
      </c>
      <c r="M6001" s="28" t="s">
        <v>656</v>
      </c>
      <c r="N6001" s="225" t="s">
        <v>826</v>
      </c>
    </row>
    <row r="6002" spans="1:14">
      <c r="A6002" s="1" t="s">
        <v>1218</v>
      </c>
      <c r="B6002" s="1" t="s">
        <v>666</v>
      </c>
      <c r="C6002" s="230">
        <v>45980.246527777781</v>
      </c>
      <c r="D6002" s="230">
        <v>45980.246527777781</v>
      </c>
      <c r="E6002" s="230">
        <v>45980.3125</v>
      </c>
      <c r="F6002" s="224">
        <f t="shared" si="125"/>
        <v>6.5972222218988463E-2</v>
      </c>
      <c r="G6002" s="225" t="s">
        <v>613</v>
      </c>
      <c r="H6002" s="225"/>
      <c r="I6002" s="225" t="s">
        <v>614</v>
      </c>
      <c r="J6002" s="225" t="s">
        <v>615</v>
      </c>
      <c r="K6002" s="225" t="s">
        <v>1730</v>
      </c>
      <c r="L6002" s="123" t="s">
        <v>655</v>
      </c>
      <c r="M6002" s="28" t="s">
        <v>656</v>
      </c>
      <c r="N6002" s="225" t="s">
        <v>826</v>
      </c>
    </row>
    <row r="6003" spans="1:14">
      <c r="A6003" s="1" t="s">
        <v>1218</v>
      </c>
      <c r="B6003" s="1" t="s">
        <v>620</v>
      </c>
      <c r="C6003" s="230">
        <v>45980.246527777781</v>
      </c>
      <c r="D6003" s="230">
        <v>45980.246527777781</v>
      </c>
      <c r="E6003" s="230">
        <v>45980.3125</v>
      </c>
      <c r="F6003" s="224">
        <f t="shared" si="125"/>
        <v>6.5972222218988463E-2</v>
      </c>
      <c r="G6003" s="225" t="s">
        <v>613</v>
      </c>
      <c r="H6003" s="225"/>
      <c r="I6003" s="225" t="s">
        <v>614</v>
      </c>
      <c r="J6003" s="225" t="s">
        <v>615</v>
      </c>
      <c r="K6003" s="225" t="s">
        <v>1730</v>
      </c>
      <c r="L6003" s="123" t="s">
        <v>655</v>
      </c>
      <c r="M6003" s="28" t="s">
        <v>656</v>
      </c>
      <c r="N6003" s="225" t="s">
        <v>826</v>
      </c>
    </row>
    <row r="6004" spans="1:14">
      <c r="A6004" s="1" t="s">
        <v>1218</v>
      </c>
      <c r="B6004" s="1" t="s">
        <v>636</v>
      </c>
      <c r="C6004" s="230">
        <v>45980.246527777781</v>
      </c>
      <c r="D6004" s="230">
        <v>45980.246527777781</v>
      </c>
      <c r="E6004" s="230">
        <v>45980.3125</v>
      </c>
      <c r="F6004" s="224">
        <f t="shared" si="125"/>
        <v>6.5972222218988463E-2</v>
      </c>
      <c r="G6004" s="225" t="s">
        <v>613</v>
      </c>
      <c r="H6004" s="225"/>
      <c r="I6004" s="225" t="s">
        <v>614</v>
      </c>
      <c r="J6004" s="225" t="s">
        <v>615</v>
      </c>
      <c r="K6004" s="225" t="s">
        <v>1730</v>
      </c>
      <c r="L6004" s="123" t="s">
        <v>655</v>
      </c>
      <c r="M6004" s="28" t="s">
        <v>656</v>
      </c>
      <c r="N6004" s="225" t="s">
        <v>826</v>
      </c>
    </row>
    <row r="6005" spans="1:14">
      <c r="A6005" s="1" t="s">
        <v>1218</v>
      </c>
      <c r="B6005" s="1" t="s">
        <v>667</v>
      </c>
      <c r="C6005" s="230">
        <v>45980.246527777781</v>
      </c>
      <c r="D6005" s="230">
        <v>45980.246527777781</v>
      </c>
      <c r="E6005" s="230">
        <v>45980.3125</v>
      </c>
      <c r="F6005" s="224">
        <f t="shared" si="125"/>
        <v>6.5972222218988463E-2</v>
      </c>
      <c r="G6005" s="225" t="s">
        <v>613</v>
      </c>
      <c r="H6005" s="225"/>
      <c r="I6005" s="225" t="s">
        <v>614</v>
      </c>
      <c r="J6005" s="225" t="s">
        <v>615</v>
      </c>
      <c r="K6005" s="225" t="s">
        <v>1730</v>
      </c>
      <c r="L6005" s="123" t="s">
        <v>655</v>
      </c>
      <c r="M6005" s="28" t="s">
        <v>656</v>
      </c>
      <c r="N6005" s="225" t="s">
        <v>826</v>
      </c>
    </row>
    <row r="6006" spans="1:14">
      <c r="A6006" s="1" t="s">
        <v>611</v>
      </c>
      <c r="B6006" s="1" t="s">
        <v>667</v>
      </c>
      <c r="C6006" s="230">
        <v>45980.246527777781</v>
      </c>
      <c r="D6006" s="230">
        <v>45980.246527777781</v>
      </c>
      <c r="E6006" s="230">
        <v>45980.3125</v>
      </c>
      <c r="F6006" s="224">
        <f t="shared" si="125"/>
        <v>6.5972222218988463E-2</v>
      </c>
      <c r="G6006" s="225" t="s">
        <v>613</v>
      </c>
      <c r="H6006" s="225"/>
      <c r="I6006" s="225" t="s">
        <v>614</v>
      </c>
      <c r="J6006" s="225" t="s">
        <v>615</v>
      </c>
      <c r="K6006" s="225" t="s">
        <v>1730</v>
      </c>
      <c r="L6006" s="123" t="s">
        <v>655</v>
      </c>
      <c r="M6006" s="28" t="s">
        <v>656</v>
      </c>
      <c r="N6006" s="225" t="s">
        <v>826</v>
      </c>
    </row>
    <row r="6007" spans="1:14">
      <c r="A6007" s="1" t="s">
        <v>611</v>
      </c>
      <c r="B6007" s="1" t="s">
        <v>612</v>
      </c>
      <c r="C6007" s="230">
        <v>45980.246527777781</v>
      </c>
      <c r="D6007" s="230">
        <v>45980.246527777781</v>
      </c>
      <c r="E6007" s="230">
        <v>45980.3125</v>
      </c>
      <c r="F6007" s="224">
        <f t="shared" si="125"/>
        <v>6.5972222218988463E-2</v>
      </c>
      <c r="G6007" s="225" t="s">
        <v>613</v>
      </c>
      <c r="H6007" s="225"/>
      <c r="I6007" s="225" t="s">
        <v>614</v>
      </c>
      <c r="J6007" s="225" t="s">
        <v>615</v>
      </c>
      <c r="K6007" s="225" t="s">
        <v>1730</v>
      </c>
      <c r="L6007" s="123" t="s">
        <v>655</v>
      </c>
      <c r="M6007" s="28" t="s">
        <v>656</v>
      </c>
      <c r="N6007" s="225" t="s">
        <v>826</v>
      </c>
    </row>
    <row r="6008" spans="1:14">
      <c r="A6008" s="1" t="s">
        <v>611</v>
      </c>
      <c r="B6008" s="1" t="s">
        <v>620</v>
      </c>
      <c r="C6008" s="230">
        <v>45980.246527777781</v>
      </c>
      <c r="D6008" s="230">
        <v>45980.246527777781</v>
      </c>
      <c r="E6008" s="230">
        <v>45980.3125</v>
      </c>
      <c r="F6008" s="224">
        <f t="shared" si="125"/>
        <v>6.5972222218988463E-2</v>
      </c>
      <c r="G6008" s="225" t="s">
        <v>613</v>
      </c>
      <c r="H6008" s="225"/>
      <c r="I6008" s="225" t="s">
        <v>614</v>
      </c>
      <c r="J6008" s="225" t="s">
        <v>615</v>
      </c>
      <c r="K6008" s="225" t="s">
        <v>1730</v>
      </c>
      <c r="L6008" s="123" t="s">
        <v>655</v>
      </c>
      <c r="M6008" s="28" t="s">
        <v>656</v>
      </c>
      <c r="N6008" s="225" t="s">
        <v>826</v>
      </c>
    </row>
    <row r="6009" spans="1:14">
      <c r="A6009" s="1" t="s">
        <v>611</v>
      </c>
      <c r="B6009" s="1" t="s">
        <v>621</v>
      </c>
      <c r="C6009" s="230">
        <v>45980.246527777781</v>
      </c>
      <c r="D6009" s="230">
        <v>45980.246527777781</v>
      </c>
      <c r="E6009" s="230">
        <v>45980.3125</v>
      </c>
      <c r="F6009" s="224">
        <f t="shared" si="125"/>
        <v>6.5972222218988463E-2</v>
      </c>
      <c r="G6009" s="225" t="s">
        <v>613</v>
      </c>
      <c r="H6009" s="225"/>
      <c r="I6009" s="225" t="s">
        <v>614</v>
      </c>
      <c r="J6009" s="225" t="s">
        <v>615</v>
      </c>
      <c r="K6009" s="225" t="s">
        <v>1730</v>
      </c>
      <c r="L6009" s="123" t="s">
        <v>655</v>
      </c>
      <c r="M6009" s="28" t="s">
        <v>656</v>
      </c>
      <c r="N6009" s="225" t="s">
        <v>826</v>
      </c>
    </row>
    <row r="6010" spans="1:14">
      <c r="A6010" s="1" t="s">
        <v>611</v>
      </c>
      <c r="B6010" s="1" t="s">
        <v>622</v>
      </c>
      <c r="C6010" s="230">
        <v>45980.246527777781</v>
      </c>
      <c r="D6010" s="230">
        <v>45980.246527777781</v>
      </c>
      <c r="E6010" s="230">
        <v>45980.3125</v>
      </c>
      <c r="F6010" s="224">
        <f t="shared" si="125"/>
        <v>6.5972222218988463E-2</v>
      </c>
      <c r="G6010" s="225" t="s">
        <v>613</v>
      </c>
      <c r="H6010" s="225"/>
      <c r="I6010" s="225" t="s">
        <v>614</v>
      </c>
      <c r="J6010" s="225" t="s">
        <v>615</v>
      </c>
      <c r="K6010" s="225" t="s">
        <v>1730</v>
      </c>
      <c r="L6010" s="123" t="s">
        <v>655</v>
      </c>
      <c r="M6010" s="28" t="s">
        <v>656</v>
      </c>
      <c r="N6010" s="225" t="s">
        <v>826</v>
      </c>
    </row>
    <row r="6011" spans="1:14">
      <c r="A6011" s="225" t="s">
        <v>855</v>
      </c>
      <c r="B6011" s="28" t="s">
        <v>622</v>
      </c>
      <c r="C6011" s="226">
        <v>45982.239583333336</v>
      </c>
      <c r="D6011" s="226">
        <v>45982.239583333336</v>
      </c>
      <c r="E6011" s="226">
        <v>45982.3125</v>
      </c>
      <c r="F6011" s="224">
        <f t="shared" si="125"/>
        <v>7.2916666664241347E-2</v>
      </c>
      <c r="G6011" s="225" t="s">
        <v>613</v>
      </c>
      <c r="H6011" s="225"/>
      <c r="I6011" s="225" t="s">
        <v>598</v>
      </c>
      <c r="J6011" s="225" t="s">
        <v>598</v>
      </c>
      <c r="K6011" s="227" t="s">
        <v>1734</v>
      </c>
      <c r="L6011" s="123" t="s">
        <v>1376</v>
      </c>
      <c r="M6011" s="241" t="s">
        <v>618</v>
      </c>
      <c r="N6011" s="246" t="s">
        <v>1383</v>
      </c>
    </row>
    <row r="6012" spans="1:14">
      <c r="A6012" s="225" t="s">
        <v>855</v>
      </c>
      <c r="B6012" s="28" t="s">
        <v>658</v>
      </c>
      <c r="C6012" s="226">
        <v>45982.239583333336</v>
      </c>
      <c r="D6012" s="226">
        <v>45982.239583333336</v>
      </c>
      <c r="E6012" s="226">
        <v>45982.3125</v>
      </c>
      <c r="F6012" s="224">
        <f t="shared" si="125"/>
        <v>7.2916666664241347E-2</v>
      </c>
      <c r="G6012" s="225" t="s">
        <v>613</v>
      </c>
      <c r="H6012" s="225"/>
      <c r="I6012" s="225" t="s">
        <v>598</v>
      </c>
      <c r="J6012" s="225" t="s">
        <v>598</v>
      </c>
      <c r="K6012" s="227" t="s">
        <v>1734</v>
      </c>
      <c r="L6012" s="123" t="s">
        <v>1376</v>
      </c>
      <c r="M6012" s="241" t="s">
        <v>618</v>
      </c>
      <c r="N6012" s="246" t="s">
        <v>1383</v>
      </c>
    </row>
    <row r="6013" spans="1:14">
      <c r="A6013" s="225" t="s">
        <v>855</v>
      </c>
      <c r="B6013" s="28" t="s">
        <v>651</v>
      </c>
      <c r="C6013" s="226">
        <v>45982.239583333336</v>
      </c>
      <c r="D6013" s="226">
        <v>45982.239583333336</v>
      </c>
      <c r="E6013" s="226">
        <v>45982.3125</v>
      </c>
      <c r="F6013" s="224">
        <f t="shared" si="125"/>
        <v>7.2916666664241347E-2</v>
      </c>
      <c r="G6013" s="225" t="s">
        <v>613</v>
      </c>
      <c r="H6013" s="225"/>
      <c r="I6013" s="225" t="s">
        <v>598</v>
      </c>
      <c r="J6013" s="225" t="s">
        <v>598</v>
      </c>
      <c r="K6013" s="227" t="s">
        <v>1734</v>
      </c>
      <c r="L6013" s="123" t="s">
        <v>1376</v>
      </c>
      <c r="M6013" s="241" t="s">
        <v>618</v>
      </c>
      <c r="N6013" s="246" t="s">
        <v>1383</v>
      </c>
    </row>
    <row r="6014" spans="1:14">
      <c r="A6014" s="225" t="s">
        <v>855</v>
      </c>
      <c r="B6014" s="28" t="s">
        <v>612</v>
      </c>
      <c r="C6014" s="226">
        <v>45982.239583333336</v>
      </c>
      <c r="D6014" s="226">
        <v>45982.239583333336</v>
      </c>
      <c r="E6014" s="226">
        <v>45982.3125</v>
      </c>
      <c r="F6014" s="224">
        <f t="shared" si="125"/>
        <v>7.2916666664241347E-2</v>
      </c>
      <c r="G6014" s="225" t="s">
        <v>613</v>
      </c>
      <c r="H6014" s="225"/>
      <c r="I6014" s="225" t="s">
        <v>598</v>
      </c>
      <c r="J6014" s="225" t="s">
        <v>598</v>
      </c>
      <c r="K6014" s="227" t="s">
        <v>1734</v>
      </c>
      <c r="L6014" s="123" t="s">
        <v>1376</v>
      </c>
      <c r="M6014" s="241" t="s">
        <v>618</v>
      </c>
      <c r="N6014" s="246" t="s">
        <v>1383</v>
      </c>
    </row>
    <row r="6015" spans="1:14">
      <c r="A6015" s="225" t="s">
        <v>844</v>
      </c>
      <c r="B6015" s="123" t="s">
        <v>836</v>
      </c>
      <c r="C6015" s="226">
        <v>45982.35833333333</v>
      </c>
      <c r="D6015" s="226">
        <v>45982.35833333333</v>
      </c>
      <c r="E6015" s="226">
        <v>45982.359027777777</v>
      </c>
      <c r="F6015" s="224">
        <f t="shared" si="125"/>
        <v>6.944444467080757E-4</v>
      </c>
      <c r="G6015" s="225" t="s">
        <v>637</v>
      </c>
      <c r="H6015" s="225" t="s">
        <v>644</v>
      </c>
      <c r="I6015" s="225" t="s">
        <v>645</v>
      </c>
      <c r="J6015" s="225" t="s">
        <v>646</v>
      </c>
      <c r="K6015" s="225" t="s">
        <v>1735</v>
      </c>
      <c r="L6015" s="225" t="s">
        <v>648</v>
      </c>
      <c r="M6015" s="241" t="s">
        <v>618</v>
      </c>
      <c r="N6015" s="225" t="s">
        <v>873</v>
      </c>
    </row>
    <row r="6016" spans="1:14">
      <c r="A6016" s="225" t="s">
        <v>844</v>
      </c>
      <c r="B6016" s="123" t="s">
        <v>835</v>
      </c>
      <c r="C6016" s="226">
        <v>45982.35833333333</v>
      </c>
      <c r="D6016" s="226">
        <v>45982.35833333333</v>
      </c>
      <c r="E6016" s="226">
        <v>45982.359027777777</v>
      </c>
      <c r="F6016" s="224">
        <f t="shared" si="125"/>
        <v>6.944444467080757E-4</v>
      </c>
      <c r="G6016" s="225" t="s">
        <v>637</v>
      </c>
      <c r="H6016" s="225" t="s">
        <v>644</v>
      </c>
      <c r="I6016" s="225" t="s">
        <v>645</v>
      </c>
      <c r="J6016" s="225" t="s">
        <v>646</v>
      </c>
      <c r="K6016" s="225" t="s">
        <v>1735</v>
      </c>
      <c r="L6016" s="225" t="s">
        <v>648</v>
      </c>
      <c r="M6016" s="241" t="s">
        <v>618</v>
      </c>
      <c r="N6016" s="225" t="s">
        <v>873</v>
      </c>
    </row>
    <row r="6017" spans="1:14">
      <c r="A6017" s="225" t="s">
        <v>844</v>
      </c>
      <c r="B6017" s="123" t="s">
        <v>834</v>
      </c>
      <c r="C6017" s="226">
        <v>45982.35833333333</v>
      </c>
      <c r="D6017" s="226">
        <v>45982.35833333333</v>
      </c>
      <c r="E6017" s="226">
        <v>45982.359027777777</v>
      </c>
      <c r="F6017" s="224">
        <f t="shared" si="125"/>
        <v>6.944444467080757E-4</v>
      </c>
      <c r="G6017" s="225" t="s">
        <v>637</v>
      </c>
      <c r="H6017" s="225" t="s">
        <v>644</v>
      </c>
      <c r="I6017" s="225" t="s">
        <v>645</v>
      </c>
      <c r="J6017" s="225" t="s">
        <v>646</v>
      </c>
      <c r="K6017" s="225" t="s">
        <v>1735</v>
      </c>
      <c r="L6017" s="225" t="s">
        <v>648</v>
      </c>
      <c r="M6017" s="241" t="s">
        <v>618</v>
      </c>
      <c r="N6017" s="225" t="s">
        <v>873</v>
      </c>
    </row>
    <row r="6018" spans="1:14">
      <c r="A6018" s="225" t="s">
        <v>844</v>
      </c>
      <c r="B6018" s="123" t="s">
        <v>833</v>
      </c>
      <c r="C6018" s="226">
        <v>45982.35833333333</v>
      </c>
      <c r="D6018" s="226">
        <v>45982.35833333333</v>
      </c>
      <c r="E6018" s="226">
        <v>45982.359027777777</v>
      </c>
      <c r="F6018" s="224">
        <f t="shared" si="125"/>
        <v>6.944444467080757E-4</v>
      </c>
      <c r="G6018" s="225" t="s">
        <v>637</v>
      </c>
      <c r="H6018" s="225" t="s">
        <v>644</v>
      </c>
      <c r="I6018" s="225" t="s">
        <v>645</v>
      </c>
      <c r="J6018" s="225" t="s">
        <v>646</v>
      </c>
      <c r="K6018" s="225" t="s">
        <v>1735</v>
      </c>
      <c r="L6018" s="225" t="s">
        <v>648</v>
      </c>
      <c r="M6018" s="241" t="s">
        <v>618</v>
      </c>
      <c r="N6018" s="225" t="s">
        <v>873</v>
      </c>
    </row>
    <row r="6019" spans="1:14">
      <c r="A6019" s="225" t="s">
        <v>844</v>
      </c>
      <c r="B6019" s="123" t="s">
        <v>832</v>
      </c>
      <c r="C6019" s="226">
        <v>45982.35833333333</v>
      </c>
      <c r="D6019" s="226">
        <v>45982.35833333333</v>
      </c>
      <c r="E6019" s="226">
        <v>45982.359027777777</v>
      </c>
      <c r="F6019" s="224">
        <f t="shared" si="125"/>
        <v>6.944444467080757E-4</v>
      </c>
      <c r="G6019" s="225" t="s">
        <v>637</v>
      </c>
      <c r="H6019" s="225" t="s">
        <v>644</v>
      </c>
      <c r="I6019" s="225" t="s">
        <v>645</v>
      </c>
      <c r="J6019" s="225" t="s">
        <v>646</v>
      </c>
      <c r="K6019" s="225" t="s">
        <v>1735</v>
      </c>
      <c r="L6019" s="225" t="s">
        <v>648</v>
      </c>
      <c r="M6019" s="241" t="s">
        <v>618</v>
      </c>
      <c r="N6019" s="225" t="s">
        <v>873</v>
      </c>
    </row>
    <row r="6020" spans="1:14">
      <c r="A6020" s="1" t="s">
        <v>1036</v>
      </c>
      <c r="B6020" s="1" t="s">
        <v>651</v>
      </c>
      <c r="C6020" s="230">
        <v>45982.4375</v>
      </c>
      <c r="D6020" s="230">
        <v>45982.4375</v>
      </c>
      <c r="E6020" s="230">
        <v>45982.5</v>
      </c>
      <c r="F6020" s="300">
        <f t="shared" si="125"/>
        <v>6.25E-2</v>
      </c>
      <c r="G6020" s="1" t="s">
        <v>708</v>
      </c>
      <c r="I6020" s="1" t="s">
        <v>598</v>
      </c>
      <c r="J6020" s="1" t="s">
        <v>598</v>
      </c>
      <c r="K6020" s="1" t="s">
        <v>1736</v>
      </c>
      <c r="L6020" s="1" t="s">
        <v>655</v>
      </c>
      <c r="M6020" s="28" t="s">
        <v>656</v>
      </c>
      <c r="N6020" s="28" t="s">
        <v>1737</v>
      </c>
    </row>
    <row r="6021" spans="1:14">
      <c r="A6021" s="1" t="s">
        <v>1036</v>
      </c>
      <c r="B6021" s="1" t="s">
        <v>658</v>
      </c>
      <c r="C6021" s="230">
        <v>45982.4375</v>
      </c>
      <c r="D6021" s="230">
        <v>45982.4375</v>
      </c>
      <c r="E6021" s="230">
        <v>45982.5</v>
      </c>
      <c r="F6021" s="300">
        <f t="shared" si="125"/>
        <v>6.25E-2</v>
      </c>
      <c r="G6021" s="1" t="s">
        <v>708</v>
      </c>
      <c r="I6021" s="1" t="s">
        <v>598</v>
      </c>
      <c r="J6021" s="1" t="s">
        <v>598</v>
      </c>
      <c r="K6021" s="1" t="s">
        <v>1736</v>
      </c>
      <c r="L6021" s="1" t="s">
        <v>655</v>
      </c>
      <c r="M6021" s="28" t="s">
        <v>656</v>
      </c>
      <c r="N6021" s="28" t="s">
        <v>1737</v>
      </c>
    </row>
    <row r="6022" spans="1:14">
      <c r="A6022" s="1" t="s">
        <v>1036</v>
      </c>
      <c r="B6022" s="1" t="s">
        <v>622</v>
      </c>
      <c r="C6022" s="230">
        <v>45982.4375</v>
      </c>
      <c r="D6022" s="230">
        <v>45982.4375</v>
      </c>
      <c r="E6022" s="230">
        <v>45982.5</v>
      </c>
      <c r="F6022" s="300">
        <f t="shared" si="125"/>
        <v>6.25E-2</v>
      </c>
      <c r="G6022" s="1" t="s">
        <v>708</v>
      </c>
      <c r="I6022" s="1" t="s">
        <v>598</v>
      </c>
      <c r="J6022" s="1" t="s">
        <v>598</v>
      </c>
      <c r="K6022" s="1" t="s">
        <v>1736</v>
      </c>
      <c r="L6022" s="1" t="s">
        <v>655</v>
      </c>
      <c r="M6022" s="28" t="s">
        <v>656</v>
      </c>
      <c r="N6022" s="28" t="s">
        <v>1737</v>
      </c>
    </row>
    <row r="6023" spans="1:14">
      <c r="A6023" s="1" t="s">
        <v>1036</v>
      </c>
      <c r="B6023" s="1" t="s">
        <v>659</v>
      </c>
      <c r="C6023" s="230">
        <v>45982.4375</v>
      </c>
      <c r="D6023" s="230">
        <v>45982.4375</v>
      </c>
      <c r="E6023" s="230">
        <v>45982.5</v>
      </c>
      <c r="F6023" s="300">
        <f t="shared" ref="F6023:F6028" si="126">E6023-D6023</f>
        <v>6.25E-2</v>
      </c>
      <c r="G6023" s="1" t="s">
        <v>708</v>
      </c>
      <c r="I6023" s="1" t="s">
        <v>598</v>
      </c>
      <c r="J6023" s="1" t="s">
        <v>598</v>
      </c>
      <c r="K6023" s="1" t="s">
        <v>1736</v>
      </c>
      <c r="L6023" s="1" t="s">
        <v>655</v>
      </c>
      <c r="M6023" s="28" t="s">
        <v>656</v>
      </c>
      <c r="N6023" s="28" t="s">
        <v>1737</v>
      </c>
    </row>
    <row r="6024" spans="1:14">
      <c r="A6024" s="1" t="s">
        <v>1367</v>
      </c>
      <c r="B6024" s="1" t="s">
        <v>651</v>
      </c>
      <c r="C6024" s="230">
        <v>45983.413194444445</v>
      </c>
      <c r="D6024" s="230">
        <v>45983.413194444445</v>
      </c>
      <c r="E6024" s="230">
        <v>45983.447222222225</v>
      </c>
      <c r="F6024" s="300">
        <f t="shared" si="126"/>
        <v>3.4027777779556345E-2</v>
      </c>
      <c r="G6024" s="225" t="s">
        <v>637</v>
      </c>
      <c r="H6024" s="225" t="s">
        <v>644</v>
      </c>
      <c r="I6024" s="225" t="s">
        <v>645</v>
      </c>
      <c r="J6024" s="225" t="s">
        <v>646</v>
      </c>
      <c r="K6024" s="225" t="s">
        <v>1735</v>
      </c>
      <c r="L6024" s="225" t="s">
        <v>648</v>
      </c>
      <c r="M6024" s="241" t="s">
        <v>618</v>
      </c>
      <c r="N6024" s="225" t="s">
        <v>873</v>
      </c>
    </row>
    <row r="6025" spans="1:14">
      <c r="A6025" s="1" t="s">
        <v>1367</v>
      </c>
      <c r="B6025" s="1" t="s">
        <v>658</v>
      </c>
      <c r="C6025" s="230">
        <v>45983.413194444445</v>
      </c>
      <c r="D6025" s="230">
        <v>45983.413194444445</v>
      </c>
      <c r="E6025" s="230">
        <v>45983.447222222225</v>
      </c>
      <c r="F6025" s="300">
        <f t="shared" si="126"/>
        <v>3.4027777779556345E-2</v>
      </c>
      <c r="G6025" s="225" t="s">
        <v>637</v>
      </c>
      <c r="H6025" s="225" t="s">
        <v>644</v>
      </c>
      <c r="I6025" s="225" t="s">
        <v>645</v>
      </c>
      <c r="J6025" s="225" t="s">
        <v>646</v>
      </c>
      <c r="K6025" s="225" t="s">
        <v>1735</v>
      </c>
      <c r="L6025" s="225" t="s">
        <v>648</v>
      </c>
      <c r="M6025" s="241" t="s">
        <v>618</v>
      </c>
      <c r="N6025" s="225" t="s">
        <v>873</v>
      </c>
    </row>
    <row r="6026" spans="1:14">
      <c r="A6026" s="1" t="s">
        <v>1036</v>
      </c>
      <c r="B6026" s="1" t="s">
        <v>651</v>
      </c>
      <c r="C6026" s="230">
        <v>45983.270833333336</v>
      </c>
      <c r="D6026" s="230">
        <v>45983.270833333336</v>
      </c>
      <c r="E6026" s="230">
        <v>45983.430555555555</v>
      </c>
      <c r="F6026" s="300">
        <f t="shared" si="126"/>
        <v>0.15972222221898846</v>
      </c>
      <c r="G6026" s="1" t="s">
        <v>708</v>
      </c>
      <c r="I6026" s="1" t="s">
        <v>598</v>
      </c>
      <c r="J6026" s="1" t="s">
        <v>598</v>
      </c>
      <c r="K6026" s="1" t="s">
        <v>1738</v>
      </c>
      <c r="L6026" s="1" t="s">
        <v>655</v>
      </c>
      <c r="M6026" s="28" t="s">
        <v>656</v>
      </c>
      <c r="N6026" s="28" t="s">
        <v>1737</v>
      </c>
    </row>
    <row r="6027" spans="1:14">
      <c r="A6027" s="1" t="s">
        <v>1036</v>
      </c>
      <c r="B6027" s="1" t="s">
        <v>658</v>
      </c>
      <c r="C6027" s="230">
        <v>45983.270833333336</v>
      </c>
      <c r="D6027" s="230">
        <v>45983.270833333336</v>
      </c>
      <c r="E6027" s="230">
        <v>45983.430555555555</v>
      </c>
      <c r="F6027" s="300">
        <f t="shared" si="126"/>
        <v>0.15972222221898846</v>
      </c>
      <c r="G6027" s="1" t="s">
        <v>708</v>
      </c>
      <c r="I6027" s="1" t="s">
        <v>598</v>
      </c>
      <c r="J6027" s="1" t="s">
        <v>598</v>
      </c>
      <c r="K6027" s="1" t="s">
        <v>1738</v>
      </c>
      <c r="L6027" s="1" t="s">
        <v>655</v>
      </c>
      <c r="M6027" s="28" t="s">
        <v>656</v>
      </c>
      <c r="N6027" s="28" t="s">
        <v>1737</v>
      </c>
    </row>
    <row r="6028" spans="1:14">
      <c r="A6028" s="1" t="s">
        <v>1036</v>
      </c>
      <c r="B6028" s="1" t="s">
        <v>622</v>
      </c>
      <c r="C6028" s="230">
        <v>45983.270833333336</v>
      </c>
      <c r="D6028" s="230">
        <v>45983.270833333336</v>
      </c>
      <c r="E6028" s="230">
        <v>45983.430555555555</v>
      </c>
      <c r="F6028" s="300">
        <f t="shared" si="126"/>
        <v>0.15972222221898846</v>
      </c>
      <c r="G6028" s="1" t="s">
        <v>708</v>
      </c>
      <c r="I6028" s="1" t="s">
        <v>598</v>
      </c>
      <c r="J6028" s="1" t="s">
        <v>598</v>
      </c>
      <c r="K6028" s="1" t="s">
        <v>1738</v>
      </c>
      <c r="L6028" s="1" t="s">
        <v>655</v>
      </c>
      <c r="M6028" s="28" t="s">
        <v>656</v>
      </c>
      <c r="N6028" s="28" t="s">
        <v>1737</v>
      </c>
    </row>
    <row r="6029" spans="1:14">
      <c r="A6029" s="1" t="s">
        <v>1036</v>
      </c>
      <c r="B6029" s="1" t="s">
        <v>659</v>
      </c>
      <c r="C6029" s="230">
        <v>45983.270833333336</v>
      </c>
      <c r="D6029" s="230">
        <v>45983.270833333336</v>
      </c>
      <c r="E6029" s="230">
        <v>45983.430555555555</v>
      </c>
      <c r="F6029" s="300">
        <f t="shared" ref="F6029:F6079" si="127">E6029-D6029</f>
        <v>0.15972222221898846</v>
      </c>
      <c r="G6029" s="1" t="s">
        <v>708</v>
      </c>
      <c r="I6029" s="1" t="s">
        <v>598</v>
      </c>
      <c r="J6029" s="1" t="s">
        <v>598</v>
      </c>
      <c r="K6029" s="1" t="s">
        <v>1738</v>
      </c>
      <c r="L6029" s="1" t="s">
        <v>655</v>
      </c>
      <c r="M6029" s="28" t="s">
        <v>656</v>
      </c>
      <c r="N6029" s="28" t="s">
        <v>1737</v>
      </c>
    </row>
    <row r="6030" spans="1:14">
      <c r="A6030" s="225" t="s">
        <v>978</v>
      </c>
      <c r="B6030" s="123" t="s">
        <v>979</v>
      </c>
      <c r="C6030" s="230">
        <v>45985.209722222222</v>
      </c>
      <c r="D6030" s="230">
        <v>45985.209722222222</v>
      </c>
      <c r="E6030" s="230">
        <v>45985.222222222219</v>
      </c>
      <c r="F6030" s="300">
        <f t="shared" si="127"/>
        <v>1.2499999997089617E-2</v>
      </c>
      <c r="G6030" s="1" t="s">
        <v>613</v>
      </c>
      <c r="I6030" s="1" t="s">
        <v>614</v>
      </c>
      <c r="J6030" s="1" t="s">
        <v>615</v>
      </c>
      <c r="K6030" s="1" t="s">
        <v>1597</v>
      </c>
      <c r="L6030" s="1" t="s">
        <v>655</v>
      </c>
      <c r="M6030" s="28" t="s">
        <v>656</v>
      </c>
      <c r="N6030" s="28" t="s">
        <v>1598</v>
      </c>
    </row>
    <row r="6031" spans="1:14">
      <c r="A6031" s="225" t="s">
        <v>978</v>
      </c>
      <c r="B6031" s="123" t="s">
        <v>981</v>
      </c>
      <c r="C6031" s="230">
        <v>45985.209722222222</v>
      </c>
      <c r="D6031" s="230">
        <v>45985.209722222222</v>
      </c>
      <c r="E6031" s="230">
        <v>45985.222222222219</v>
      </c>
      <c r="F6031" s="300">
        <f t="shared" si="127"/>
        <v>1.2499999997089617E-2</v>
      </c>
      <c r="G6031" s="1" t="s">
        <v>613</v>
      </c>
      <c r="I6031" s="1" t="s">
        <v>614</v>
      </c>
      <c r="J6031" s="1" t="s">
        <v>615</v>
      </c>
      <c r="K6031" s="1" t="s">
        <v>1597</v>
      </c>
      <c r="L6031" s="1" t="s">
        <v>655</v>
      </c>
      <c r="M6031" s="28" t="s">
        <v>656</v>
      </c>
      <c r="N6031" s="28" t="s">
        <v>1598</v>
      </c>
    </row>
    <row r="6032" spans="1:14">
      <c r="A6032" s="225" t="s">
        <v>978</v>
      </c>
      <c r="B6032" s="123" t="s">
        <v>982</v>
      </c>
      <c r="C6032" s="230">
        <v>45985.209722222222</v>
      </c>
      <c r="D6032" s="230">
        <v>45985.209722222222</v>
      </c>
      <c r="E6032" s="230">
        <v>45985.222222222219</v>
      </c>
      <c r="F6032" s="300">
        <f t="shared" si="127"/>
        <v>1.2499999997089617E-2</v>
      </c>
      <c r="G6032" s="1" t="s">
        <v>613</v>
      </c>
      <c r="I6032" s="1" t="s">
        <v>614</v>
      </c>
      <c r="J6032" s="1" t="s">
        <v>615</v>
      </c>
      <c r="K6032" s="1" t="s">
        <v>1597</v>
      </c>
      <c r="L6032" s="1" t="s">
        <v>655</v>
      </c>
      <c r="M6032" s="28" t="s">
        <v>656</v>
      </c>
      <c r="N6032" s="28" t="s">
        <v>1598</v>
      </c>
    </row>
    <row r="6033" spans="1:14">
      <c r="A6033" s="225" t="s">
        <v>978</v>
      </c>
      <c r="B6033" s="123" t="s">
        <v>983</v>
      </c>
      <c r="C6033" s="230">
        <v>45985.209722222222</v>
      </c>
      <c r="D6033" s="230">
        <v>45985.209722222222</v>
      </c>
      <c r="E6033" s="230">
        <v>45985.222222222219</v>
      </c>
      <c r="F6033" s="300">
        <f t="shared" si="127"/>
        <v>1.2499999997089617E-2</v>
      </c>
      <c r="G6033" s="1" t="s">
        <v>613</v>
      </c>
      <c r="I6033" s="1" t="s">
        <v>614</v>
      </c>
      <c r="J6033" s="1" t="s">
        <v>615</v>
      </c>
      <c r="K6033" s="1" t="s">
        <v>1597</v>
      </c>
      <c r="L6033" s="1" t="s">
        <v>655</v>
      </c>
      <c r="M6033" s="28" t="s">
        <v>656</v>
      </c>
      <c r="N6033" s="28" t="s">
        <v>1598</v>
      </c>
    </row>
    <row r="6034" spans="1:14">
      <c r="A6034" s="225" t="s">
        <v>978</v>
      </c>
      <c r="B6034" s="123" t="s">
        <v>984</v>
      </c>
      <c r="C6034" s="230">
        <v>45985.209722222222</v>
      </c>
      <c r="D6034" s="230">
        <v>45985.209722222222</v>
      </c>
      <c r="E6034" s="230">
        <v>45985.222222222219</v>
      </c>
      <c r="F6034" s="300">
        <f t="shared" si="127"/>
        <v>1.2499999997089617E-2</v>
      </c>
      <c r="G6034" s="1" t="s">
        <v>613</v>
      </c>
      <c r="I6034" s="1" t="s">
        <v>614</v>
      </c>
      <c r="J6034" s="1" t="s">
        <v>615</v>
      </c>
      <c r="K6034" s="1" t="s">
        <v>1597</v>
      </c>
      <c r="L6034" s="1" t="s">
        <v>655</v>
      </c>
      <c r="M6034" s="28" t="s">
        <v>656</v>
      </c>
      <c r="N6034" s="28" t="s">
        <v>1598</v>
      </c>
    </row>
    <row r="6035" spans="1:14">
      <c r="A6035" s="225" t="s">
        <v>978</v>
      </c>
      <c r="B6035" s="123" t="s">
        <v>985</v>
      </c>
      <c r="C6035" s="230">
        <v>45985.209722222222</v>
      </c>
      <c r="D6035" s="230">
        <v>45985.209722222222</v>
      </c>
      <c r="E6035" s="230">
        <v>45985.222222222219</v>
      </c>
      <c r="F6035" s="300">
        <f t="shared" si="127"/>
        <v>1.2499999997089617E-2</v>
      </c>
      <c r="G6035" s="1" t="s">
        <v>613</v>
      </c>
      <c r="I6035" s="1" t="s">
        <v>614</v>
      </c>
      <c r="J6035" s="1" t="s">
        <v>615</v>
      </c>
      <c r="K6035" s="1" t="s">
        <v>1597</v>
      </c>
      <c r="L6035" s="1" t="s">
        <v>655</v>
      </c>
      <c r="M6035" s="28" t="s">
        <v>656</v>
      </c>
      <c r="N6035" s="28" t="s">
        <v>1598</v>
      </c>
    </row>
    <row r="6036" spans="1:14">
      <c r="A6036" s="225" t="s">
        <v>978</v>
      </c>
      <c r="B6036" s="123" t="s">
        <v>986</v>
      </c>
      <c r="C6036" s="230">
        <v>45985.209722222222</v>
      </c>
      <c r="D6036" s="230">
        <v>45985.209722222222</v>
      </c>
      <c r="E6036" s="230">
        <v>45985.222222222219</v>
      </c>
      <c r="F6036" s="300">
        <f t="shared" si="127"/>
        <v>1.2499999997089617E-2</v>
      </c>
      <c r="G6036" s="1" t="s">
        <v>613</v>
      </c>
      <c r="I6036" s="1" t="s">
        <v>614</v>
      </c>
      <c r="J6036" s="1" t="s">
        <v>615</v>
      </c>
      <c r="K6036" s="1" t="s">
        <v>1597</v>
      </c>
      <c r="L6036" s="1" t="s">
        <v>655</v>
      </c>
      <c r="M6036" s="28" t="s">
        <v>656</v>
      </c>
      <c r="N6036" s="28" t="s">
        <v>1598</v>
      </c>
    </row>
    <row r="6037" spans="1:14">
      <c r="A6037" s="225" t="s">
        <v>978</v>
      </c>
      <c r="B6037" s="123" t="s">
        <v>987</v>
      </c>
      <c r="C6037" s="230">
        <v>45985.209722222222</v>
      </c>
      <c r="D6037" s="230">
        <v>45985.209722222222</v>
      </c>
      <c r="E6037" s="230">
        <v>45985.222222222219</v>
      </c>
      <c r="F6037" s="300">
        <f t="shared" si="127"/>
        <v>1.2499999997089617E-2</v>
      </c>
      <c r="G6037" s="1" t="s">
        <v>613</v>
      </c>
      <c r="I6037" s="1" t="s">
        <v>614</v>
      </c>
      <c r="J6037" s="1" t="s">
        <v>615</v>
      </c>
      <c r="K6037" s="1" t="s">
        <v>1597</v>
      </c>
      <c r="L6037" s="1" t="s">
        <v>655</v>
      </c>
      <c r="M6037" s="28" t="s">
        <v>656</v>
      </c>
      <c r="N6037" s="28" t="s">
        <v>1598</v>
      </c>
    </row>
    <row r="6038" spans="1:14">
      <c r="A6038" s="225" t="s">
        <v>978</v>
      </c>
      <c r="B6038" s="123" t="s">
        <v>988</v>
      </c>
      <c r="C6038" s="230">
        <v>45985.209722222222</v>
      </c>
      <c r="D6038" s="230">
        <v>45985.209722222222</v>
      </c>
      <c r="E6038" s="230">
        <v>45985.222222222219</v>
      </c>
      <c r="F6038" s="300">
        <f t="shared" si="127"/>
        <v>1.2499999997089617E-2</v>
      </c>
      <c r="G6038" s="1" t="s">
        <v>613</v>
      </c>
      <c r="I6038" s="1" t="s">
        <v>614</v>
      </c>
      <c r="J6038" s="1" t="s">
        <v>615</v>
      </c>
      <c r="K6038" s="1" t="s">
        <v>1597</v>
      </c>
      <c r="L6038" s="1" t="s">
        <v>655</v>
      </c>
      <c r="M6038" s="28" t="s">
        <v>656</v>
      </c>
      <c r="N6038" s="28" t="s">
        <v>1598</v>
      </c>
    </row>
    <row r="6039" spans="1:14">
      <c r="A6039" s="225" t="s">
        <v>978</v>
      </c>
      <c r="B6039" s="123" t="s">
        <v>989</v>
      </c>
      <c r="C6039" s="230">
        <v>45985.209722222222</v>
      </c>
      <c r="D6039" s="230">
        <v>45985.209722222222</v>
      </c>
      <c r="E6039" s="230">
        <v>45985.222222222219</v>
      </c>
      <c r="F6039" s="300">
        <f t="shared" si="127"/>
        <v>1.2499999997089617E-2</v>
      </c>
      <c r="G6039" s="1" t="s">
        <v>613</v>
      </c>
      <c r="I6039" s="1" t="s">
        <v>614</v>
      </c>
      <c r="J6039" s="1" t="s">
        <v>615</v>
      </c>
      <c r="K6039" s="1" t="s">
        <v>1597</v>
      </c>
      <c r="L6039" s="1" t="s">
        <v>655</v>
      </c>
      <c r="M6039" s="28" t="s">
        <v>656</v>
      </c>
      <c r="N6039" s="28" t="s">
        <v>1598</v>
      </c>
    </row>
    <row r="6040" spans="1:14">
      <c r="A6040" s="225" t="s">
        <v>978</v>
      </c>
      <c r="B6040" s="123" t="s">
        <v>990</v>
      </c>
      <c r="C6040" s="230">
        <v>45985.209722222222</v>
      </c>
      <c r="D6040" s="230">
        <v>45985.209722222222</v>
      </c>
      <c r="E6040" s="230">
        <v>45985.222222222219</v>
      </c>
      <c r="F6040" s="300">
        <f t="shared" si="127"/>
        <v>1.2499999997089617E-2</v>
      </c>
      <c r="G6040" s="1" t="s">
        <v>613</v>
      </c>
      <c r="I6040" s="1" t="s">
        <v>614</v>
      </c>
      <c r="J6040" s="1" t="s">
        <v>615</v>
      </c>
      <c r="K6040" s="1" t="s">
        <v>1597</v>
      </c>
      <c r="L6040" s="1" t="s">
        <v>655</v>
      </c>
      <c r="M6040" s="28" t="s">
        <v>656</v>
      </c>
      <c r="N6040" s="28" t="s">
        <v>1598</v>
      </c>
    </row>
    <row r="6041" spans="1:14">
      <c r="A6041" s="225" t="s">
        <v>978</v>
      </c>
      <c r="B6041" s="123" t="s">
        <v>991</v>
      </c>
      <c r="C6041" s="230">
        <v>45985.209722222222</v>
      </c>
      <c r="D6041" s="230">
        <v>45985.209722222222</v>
      </c>
      <c r="E6041" s="230">
        <v>45985.222222222219</v>
      </c>
      <c r="F6041" s="300">
        <f t="shared" si="127"/>
        <v>1.2499999997089617E-2</v>
      </c>
      <c r="G6041" s="1" t="s">
        <v>613</v>
      </c>
      <c r="I6041" s="1" t="s">
        <v>614</v>
      </c>
      <c r="J6041" s="1" t="s">
        <v>615</v>
      </c>
      <c r="K6041" s="1" t="s">
        <v>1597</v>
      </c>
      <c r="L6041" s="1" t="s">
        <v>655</v>
      </c>
      <c r="M6041" s="28" t="s">
        <v>656</v>
      </c>
      <c r="N6041" s="28" t="s">
        <v>1598</v>
      </c>
    </row>
    <row r="6042" spans="1:14">
      <c r="A6042" s="225" t="s">
        <v>978</v>
      </c>
      <c r="B6042" s="123" t="s">
        <v>992</v>
      </c>
      <c r="C6042" s="230">
        <v>45985.209722222222</v>
      </c>
      <c r="D6042" s="230">
        <v>45985.209722222222</v>
      </c>
      <c r="E6042" s="230">
        <v>45985.222222222219</v>
      </c>
      <c r="F6042" s="300">
        <f t="shared" si="127"/>
        <v>1.2499999997089617E-2</v>
      </c>
      <c r="G6042" s="1" t="s">
        <v>613</v>
      </c>
      <c r="I6042" s="1" t="s">
        <v>614</v>
      </c>
      <c r="J6042" s="1" t="s">
        <v>615</v>
      </c>
      <c r="K6042" s="1" t="s">
        <v>1597</v>
      </c>
      <c r="L6042" s="1" t="s">
        <v>655</v>
      </c>
      <c r="M6042" s="28" t="s">
        <v>656</v>
      </c>
      <c r="N6042" s="28" t="s">
        <v>1598</v>
      </c>
    </row>
    <row r="6043" spans="1:14">
      <c r="A6043" s="225" t="s">
        <v>978</v>
      </c>
      <c r="B6043" s="123" t="s">
        <v>993</v>
      </c>
      <c r="C6043" s="230">
        <v>45985.209722222222</v>
      </c>
      <c r="D6043" s="230">
        <v>45985.209722222222</v>
      </c>
      <c r="E6043" s="230">
        <v>45985.222222222219</v>
      </c>
      <c r="F6043" s="300">
        <f t="shared" si="127"/>
        <v>1.2499999997089617E-2</v>
      </c>
      <c r="G6043" s="1" t="s">
        <v>613</v>
      </c>
      <c r="I6043" s="1" t="s">
        <v>614</v>
      </c>
      <c r="J6043" s="1" t="s">
        <v>615</v>
      </c>
      <c r="K6043" s="1" t="s">
        <v>1597</v>
      </c>
      <c r="L6043" s="1" t="s">
        <v>655</v>
      </c>
      <c r="M6043" s="28" t="s">
        <v>656</v>
      </c>
      <c r="N6043" s="28" t="s">
        <v>1598</v>
      </c>
    </row>
    <row r="6044" spans="1:14">
      <c r="A6044" s="225" t="s">
        <v>978</v>
      </c>
      <c r="B6044" s="123" t="s">
        <v>994</v>
      </c>
      <c r="C6044" s="230">
        <v>45985.209722222222</v>
      </c>
      <c r="D6044" s="230">
        <v>45985.209722222222</v>
      </c>
      <c r="E6044" s="230">
        <v>45985.222222222219</v>
      </c>
      <c r="F6044" s="300">
        <f t="shared" si="127"/>
        <v>1.2499999997089617E-2</v>
      </c>
      <c r="G6044" s="1" t="s">
        <v>613</v>
      </c>
      <c r="I6044" s="1" t="s">
        <v>614</v>
      </c>
      <c r="J6044" s="1" t="s">
        <v>615</v>
      </c>
      <c r="K6044" s="1" t="s">
        <v>1597</v>
      </c>
      <c r="L6044" s="1" t="s">
        <v>655</v>
      </c>
      <c r="M6044" s="28" t="s">
        <v>656</v>
      </c>
      <c r="N6044" s="28" t="s">
        <v>1598</v>
      </c>
    </row>
    <row r="6045" spans="1:14">
      <c r="A6045" s="225" t="s">
        <v>978</v>
      </c>
      <c r="B6045" s="123" t="s">
        <v>995</v>
      </c>
      <c r="C6045" s="230">
        <v>45985.209722222222</v>
      </c>
      <c r="D6045" s="230">
        <v>45985.209722222222</v>
      </c>
      <c r="E6045" s="230">
        <v>45985.222222222219</v>
      </c>
      <c r="F6045" s="300">
        <f t="shared" si="127"/>
        <v>1.2499999997089617E-2</v>
      </c>
      <c r="G6045" s="1" t="s">
        <v>613</v>
      </c>
      <c r="I6045" s="1" t="s">
        <v>614</v>
      </c>
      <c r="J6045" s="1" t="s">
        <v>615</v>
      </c>
      <c r="K6045" s="1" t="s">
        <v>1597</v>
      </c>
      <c r="L6045" s="1" t="s">
        <v>655</v>
      </c>
      <c r="M6045" s="28" t="s">
        <v>656</v>
      </c>
      <c r="N6045" s="28" t="s">
        <v>1598</v>
      </c>
    </row>
    <row r="6046" spans="1:14">
      <c r="A6046" s="225" t="s">
        <v>978</v>
      </c>
      <c r="B6046" s="123" t="s">
        <v>996</v>
      </c>
      <c r="C6046" s="230">
        <v>45985.209722222222</v>
      </c>
      <c r="D6046" s="230">
        <v>45985.209722222222</v>
      </c>
      <c r="E6046" s="230">
        <v>45985.222222222219</v>
      </c>
      <c r="F6046" s="300">
        <f t="shared" si="127"/>
        <v>1.2499999997089617E-2</v>
      </c>
      <c r="G6046" s="1" t="s">
        <v>613</v>
      </c>
      <c r="I6046" s="1" t="s">
        <v>614</v>
      </c>
      <c r="J6046" s="1" t="s">
        <v>615</v>
      </c>
      <c r="K6046" s="1" t="s">
        <v>1597</v>
      </c>
      <c r="L6046" s="1" t="s">
        <v>655</v>
      </c>
      <c r="M6046" s="28" t="s">
        <v>656</v>
      </c>
      <c r="N6046" s="28" t="s">
        <v>1598</v>
      </c>
    </row>
    <row r="6047" spans="1:14">
      <c r="A6047" s="225" t="s">
        <v>857</v>
      </c>
      <c r="B6047" s="28" t="s">
        <v>658</v>
      </c>
      <c r="C6047" s="226">
        <v>45985.19027777778</v>
      </c>
      <c r="D6047" s="226">
        <v>45985.19027777778</v>
      </c>
      <c r="E6047" s="226">
        <v>45985.322916666664</v>
      </c>
      <c r="F6047" s="224">
        <f t="shared" si="127"/>
        <v>0.132638888884685</v>
      </c>
      <c r="G6047" s="225" t="s">
        <v>637</v>
      </c>
      <c r="H6047" s="225" t="s">
        <v>644</v>
      </c>
      <c r="I6047" s="225" t="s">
        <v>645</v>
      </c>
      <c r="J6047" s="225" t="s">
        <v>646</v>
      </c>
      <c r="K6047" s="225" t="s">
        <v>1739</v>
      </c>
      <c r="L6047" s="225" t="s">
        <v>648</v>
      </c>
      <c r="M6047" s="241" t="s">
        <v>618</v>
      </c>
      <c r="N6047" s="225" t="s">
        <v>1740</v>
      </c>
    </row>
    <row r="6048" spans="1:14">
      <c r="A6048" s="225" t="s">
        <v>857</v>
      </c>
      <c r="B6048" s="28" t="s">
        <v>651</v>
      </c>
      <c r="C6048" s="226">
        <v>45985.19027777778</v>
      </c>
      <c r="D6048" s="226">
        <v>45985.19027777778</v>
      </c>
      <c r="E6048" s="226">
        <v>45985.322916666664</v>
      </c>
      <c r="F6048" s="224">
        <f t="shared" si="127"/>
        <v>0.132638888884685</v>
      </c>
      <c r="G6048" s="225" t="s">
        <v>637</v>
      </c>
      <c r="H6048" s="225" t="s">
        <v>644</v>
      </c>
      <c r="I6048" s="225" t="s">
        <v>645</v>
      </c>
      <c r="J6048" s="225" t="s">
        <v>646</v>
      </c>
      <c r="K6048" s="225" t="s">
        <v>1739</v>
      </c>
      <c r="L6048" s="225" t="s">
        <v>648</v>
      </c>
      <c r="M6048" s="241" t="s">
        <v>618</v>
      </c>
      <c r="N6048" s="225" t="s">
        <v>1740</v>
      </c>
    </row>
    <row r="6049" spans="1:14">
      <c r="A6049" s="225" t="s">
        <v>857</v>
      </c>
      <c r="B6049" s="28" t="s">
        <v>659</v>
      </c>
      <c r="C6049" s="226">
        <v>45985.19027777778</v>
      </c>
      <c r="D6049" s="226">
        <v>45985.19027777778</v>
      </c>
      <c r="E6049" s="226">
        <v>45985.322916666664</v>
      </c>
      <c r="F6049" s="224">
        <f t="shared" si="127"/>
        <v>0.132638888884685</v>
      </c>
      <c r="G6049" s="225" t="s">
        <v>637</v>
      </c>
      <c r="H6049" s="225" t="s">
        <v>644</v>
      </c>
      <c r="I6049" s="225" t="s">
        <v>645</v>
      </c>
      <c r="J6049" s="225" t="s">
        <v>646</v>
      </c>
      <c r="K6049" s="225" t="s">
        <v>1739</v>
      </c>
      <c r="L6049" s="225" t="s">
        <v>648</v>
      </c>
      <c r="M6049" s="241" t="s">
        <v>618</v>
      </c>
      <c r="N6049" s="225" t="s">
        <v>1740</v>
      </c>
    </row>
    <row r="6050" spans="1:14">
      <c r="A6050" s="225" t="s">
        <v>857</v>
      </c>
      <c r="B6050" s="28" t="s">
        <v>622</v>
      </c>
      <c r="C6050" s="226">
        <v>45985.19027777778</v>
      </c>
      <c r="D6050" s="226">
        <v>45985.19027777778</v>
      </c>
      <c r="E6050" s="226">
        <v>45985.322916666664</v>
      </c>
      <c r="F6050" s="224">
        <f t="shared" si="127"/>
        <v>0.132638888884685</v>
      </c>
      <c r="G6050" s="225" t="s">
        <v>637</v>
      </c>
      <c r="H6050" s="225" t="s">
        <v>644</v>
      </c>
      <c r="I6050" s="225" t="s">
        <v>645</v>
      </c>
      <c r="J6050" s="225" t="s">
        <v>646</v>
      </c>
      <c r="K6050" s="225" t="s">
        <v>1739</v>
      </c>
      <c r="L6050" s="225" t="s">
        <v>648</v>
      </c>
      <c r="M6050" s="241" t="s">
        <v>618</v>
      </c>
      <c r="N6050" s="225" t="s">
        <v>1740</v>
      </c>
    </row>
    <row r="6051" spans="1:14">
      <c r="A6051" s="1" t="s">
        <v>862</v>
      </c>
      <c r="B6051" s="1" t="s">
        <v>612</v>
      </c>
      <c r="C6051" s="226">
        <v>45985.355555555558</v>
      </c>
      <c r="D6051" s="226">
        <v>45985.355555555558</v>
      </c>
      <c r="E6051" s="226">
        <v>45985.35833333333</v>
      </c>
      <c r="F6051" s="300">
        <f t="shared" si="127"/>
        <v>2.7777777722803876E-3</v>
      </c>
      <c r="G6051" s="1" t="s">
        <v>613</v>
      </c>
      <c r="I6051" s="1" t="s">
        <v>614</v>
      </c>
      <c r="J6051" s="1" t="s">
        <v>615</v>
      </c>
      <c r="K6051" s="1" t="s">
        <v>1713</v>
      </c>
      <c r="L6051" s="1" t="s">
        <v>655</v>
      </c>
      <c r="M6051" s="28" t="s">
        <v>656</v>
      </c>
      <c r="N6051" s="28" t="s">
        <v>1598</v>
      </c>
    </row>
    <row r="6052" spans="1:14">
      <c r="A6052" s="1" t="s">
        <v>870</v>
      </c>
      <c r="B6052" s="1" t="s">
        <v>612</v>
      </c>
      <c r="C6052" s="226">
        <v>45985.355555555558</v>
      </c>
      <c r="D6052" s="226">
        <v>45985.355555555558</v>
      </c>
      <c r="E6052" s="226">
        <v>45985.35833333333</v>
      </c>
      <c r="F6052" s="300">
        <f t="shared" si="127"/>
        <v>2.7777777722803876E-3</v>
      </c>
      <c r="G6052" s="1" t="s">
        <v>613</v>
      </c>
      <c r="I6052" s="1" t="s">
        <v>614</v>
      </c>
      <c r="J6052" s="1" t="s">
        <v>615</v>
      </c>
      <c r="K6052" s="1" t="s">
        <v>1713</v>
      </c>
      <c r="L6052" s="1" t="s">
        <v>655</v>
      </c>
      <c r="M6052" s="28" t="s">
        <v>656</v>
      </c>
      <c r="N6052" s="28" t="s">
        <v>1598</v>
      </c>
    </row>
    <row r="6053" spans="1:14">
      <c r="A6053" s="1" t="s">
        <v>643</v>
      </c>
      <c r="B6053" s="1" t="s">
        <v>612</v>
      </c>
      <c r="C6053" s="226">
        <v>45985.355555555558</v>
      </c>
      <c r="D6053" s="226">
        <v>45985.355555555558</v>
      </c>
      <c r="E6053" s="226">
        <v>45985.35833333333</v>
      </c>
      <c r="F6053" s="300">
        <f t="shared" si="127"/>
        <v>2.7777777722803876E-3</v>
      </c>
      <c r="G6053" s="1" t="s">
        <v>613</v>
      </c>
      <c r="I6053" s="1" t="s">
        <v>614</v>
      </c>
      <c r="J6053" s="1" t="s">
        <v>615</v>
      </c>
      <c r="K6053" s="1" t="s">
        <v>1713</v>
      </c>
      <c r="L6053" s="1" t="s">
        <v>655</v>
      </c>
      <c r="M6053" s="28" t="s">
        <v>656</v>
      </c>
      <c r="N6053" s="28" t="s">
        <v>1598</v>
      </c>
    </row>
    <row r="6054" spans="1:14">
      <c r="A6054" s="1" t="s">
        <v>759</v>
      </c>
      <c r="B6054" s="1" t="s">
        <v>612</v>
      </c>
      <c r="C6054" s="226">
        <v>45985.355555555558</v>
      </c>
      <c r="D6054" s="226">
        <v>45985.355555555558</v>
      </c>
      <c r="E6054" s="226">
        <v>45985.35833333333</v>
      </c>
      <c r="F6054" s="300">
        <f t="shared" si="127"/>
        <v>2.7777777722803876E-3</v>
      </c>
      <c r="G6054" s="1" t="s">
        <v>613</v>
      </c>
      <c r="I6054" s="1" t="s">
        <v>614</v>
      </c>
      <c r="J6054" s="1" t="s">
        <v>615</v>
      </c>
      <c r="K6054" s="1" t="s">
        <v>1713</v>
      </c>
      <c r="L6054" s="1" t="s">
        <v>655</v>
      </c>
      <c r="M6054" s="28" t="s">
        <v>656</v>
      </c>
      <c r="N6054" s="28" t="s">
        <v>1598</v>
      </c>
    </row>
    <row r="6055" spans="1:14">
      <c r="A6055" s="1" t="s">
        <v>850</v>
      </c>
      <c r="B6055" s="1" t="s">
        <v>612</v>
      </c>
      <c r="C6055" s="226">
        <v>45985.355555555558</v>
      </c>
      <c r="D6055" s="226">
        <v>45985.355555555558</v>
      </c>
      <c r="E6055" s="226">
        <v>45985.35833333333</v>
      </c>
      <c r="F6055" s="300">
        <f t="shared" si="127"/>
        <v>2.7777777722803876E-3</v>
      </c>
      <c r="G6055" s="1" t="s">
        <v>613</v>
      </c>
      <c r="I6055" s="1" t="s">
        <v>614</v>
      </c>
      <c r="J6055" s="1" t="s">
        <v>615</v>
      </c>
      <c r="K6055" s="1" t="s">
        <v>1713</v>
      </c>
      <c r="L6055" s="1" t="s">
        <v>655</v>
      </c>
      <c r="M6055" s="28" t="s">
        <v>656</v>
      </c>
      <c r="N6055" s="28" t="s">
        <v>1598</v>
      </c>
    </row>
    <row r="6056" spans="1:14">
      <c r="A6056" s="227" t="s">
        <v>960</v>
      </c>
      <c r="B6056" s="123" t="s">
        <v>961</v>
      </c>
      <c r="C6056" s="226">
        <v>45985.590277777781</v>
      </c>
      <c r="D6056" s="226">
        <v>45985.590277777781</v>
      </c>
      <c r="E6056" s="226">
        <v>45985.722222222219</v>
      </c>
      <c r="F6056" s="224">
        <f t="shared" si="127"/>
        <v>0.13194444443797693</v>
      </c>
      <c r="G6056" s="225" t="s">
        <v>637</v>
      </c>
      <c r="H6056" s="225" t="s">
        <v>644</v>
      </c>
      <c r="I6056" s="225" t="s">
        <v>645</v>
      </c>
      <c r="J6056" s="225" t="s">
        <v>646</v>
      </c>
      <c r="K6056" s="227" t="s">
        <v>1741</v>
      </c>
      <c r="L6056" s="123" t="s">
        <v>627</v>
      </c>
      <c r="M6056" s="241" t="s">
        <v>710</v>
      </c>
      <c r="N6056" s="225" t="s">
        <v>1742</v>
      </c>
    </row>
    <row r="6057" spans="1:14">
      <c r="A6057" s="227" t="s">
        <v>960</v>
      </c>
      <c r="B6057" s="123" t="s">
        <v>962</v>
      </c>
      <c r="C6057" s="226">
        <v>45985.590277777781</v>
      </c>
      <c r="D6057" s="226">
        <v>45985.590277777781</v>
      </c>
      <c r="E6057" s="226">
        <v>45985.722222222219</v>
      </c>
      <c r="F6057" s="224">
        <f t="shared" si="127"/>
        <v>0.13194444443797693</v>
      </c>
      <c r="G6057" s="225" t="s">
        <v>637</v>
      </c>
      <c r="H6057" s="225" t="s">
        <v>644</v>
      </c>
      <c r="I6057" s="225" t="s">
        <v>645</v>
      </c>
      <c r="J6057" s="225" t="s">
        <v>646</v>
      </c>
      <c r="K6057" s="227" t="s">
        <v>1741</v>
      </c>
      <c r="L6057" s="123" t="s">
        <v>627</v>
      </c>
      <c r="M6057" s="241" t="s">
        <v>710</v>
      </c>
      <c r="N6057" s="225" t="s">
        <v>1742</v>
      </c>
    </row>
    <row r="6058" spans="1:14">
      <c r="A6058" s="227" t="s">
        <v>960</v>
      </c>
      <c r="B6058" s="123" t="s">
        <v>963</v>
      </c>
      <c r="C6058" s="226">
        <v>45985.590277777781</v>
      </c>
      <c r="D6058" s="226">
        <v>45985.590277777781</v>
      </c>
      <c r="E6058" s="226">
        <v>45985.722222222219</v>
      </c>
      <c r="F6058" s="224">
        <f t="shared" si="127"/>
        <v>0.13194444443797693</v>
      </c>
      <c r="G6058" s="225" t="s">
        <v>637</v>
      </c>
      <c r="H6058" s="225" t="s">
        <v>644</v>
      </c>
      <c r="I6058" s="225" t="s">
        <v>645</v>
      </c>
      <c r="J6058" s="225" t="s">
        <v>646</v>
      </c>
      <c r="K6058" s="227" t="s">
        <v>1741</v>
      </c>
      <c r="L6058" s="123" t="s">
        <v>627</v>
      </c>
      <c r="M6058" s="241" t="s">
        <v>710</v>
      </c>
      <c r="N6058" s="225" t="s">
        <v>1742</v>
      </c>
    </row>
    <row r="6059" spans="1:14">
      <c r="A6059" s="227" t="s">
        <v>960</v>
      </c>
      <c r="B6059" s="246" t="s">
        <v>964</v>
      </c>
      <c r="C6059" s="226">
        <v>45985.590277777781</v>
      </c>
      <c r="D6059" s="226">
        <v>45985.590277777781</v>
      </c>
      <c r="E6059" s="226">
        <v>45985.722222222219</v>
      </c>
      <c r="F6059" s="224">
        <f t="shared" si="127"/>
        <v>0.13194444443797693</v>
      </c>
      <c r="G6059" s="225" t="s">
        <v>637</v>
      </c>
      <c r="H6059" s="225" t="s">
        <v>644</v>
      </c>
      <c r="I6059" s="225" t="s">
        <v>645</v>
      </c>
      <c r="J6059" s="225" t="s">
        <v>646</v>
      </c>
      <c r="K6059" s="227" t="s">
        <v>1741</v>
      </c>
      <c r="L6059" s="123" t="s">
        <v>627</v>
      </c>
      <c r="M6059" s="241" t="s">
        <v>710</v>
      </c>
      <c r="N6059" s="225" t="s">
        <v>1742</v>
      </c>
    </row>
    <row r="6060" spans="1:14">
      <c r="A6060" s="225" t="s">
        <v>704</v>
      </c>
      <c r="B6060" s="28" t="s">
        <v>651</v>
      </c>
      <c r="C6060" s="226">
        <v>45986.229166666664</v>
      </c>
      <c r="D6060" s="226">
        <v>45986.229166666664</v>
      </c>
      <c r="E6060" s="226">
        <v>45986.329861111109</v>
      </c>
      <c r="F6060" s="224">
        <f t="shared" si="127"/>
        <v>0.10069444444525288</v>
      </c>
      <c r="G6060" s="1" t="s">
        <v>613</v>
      </c>
      <c r="I6060" s="1" t="s">
        <v>614</v>
      </c>
      <c r="J6060" s="1" t="s">
        <v>615</v>
      </c>
      <c r="K6060" s="227" t="s">
        <v>1743</v>
      </c>
      <c r="L6060" s="123" t="s">
        <v>655</v>
      </c>
      <c r="M6060" s="241" t="s">
        <v>618</v>
      </c>
      <c r="N6060" s="225" t="s">
        <v>859</v>
      </c>
    </row>
    <row r="6061" spans="1:14">
      <c r="A6061" s="225" t="s">
        <v>704</v>
      </c>
      <c r="B6061" s="28" t="s">
        <v>622</v>
      </c>
      <c r="C6061" s="226">
        <v>45986.229166666664</v>
      </c>
      <c r="D6061" s="226">
        <v>45986.229166666664</v>
      </c>
      <c r="E6061" s="226">
        <v>45986.329861111109</v>
      </c>
      <c r="F6061" s="224">
        <f t="shared" si="127"/>
        <v>0.10069444444525288</v>
      </c>
      <c r="G6061" s="1" t="s">
        <v>613</v>
      </c>
      <c r="I6061" s="1" t="s">
        <v>614</v>
      </c>
      <c r="J6061" s="1" t="s">
        <v>615</v>
      </c>
      <c r="K6061" s="227" t="s">
        <v>1743</v>
      </c>
      <c r="L6061" s="123" t="s">
        <v>655</v>
      </c>
      <c r="M6061" s="241" t="s">
        <v>618</v>
      </c>
      <c r="N6061" s="225" t="s">
        <v>859</v>
      </c>
    </row>
    <row r="6062" spans="1:14">
      <c r="A6062" s="225" t="s">
        <v>704</v>
      </c>
      <c r="B6062" s="28" t="s">
        <v>658</v>
      </c>
      <c r="C6062" s="226">
        <v>45986.229166666664</v>
      </c>
      <c r="D6062" s="226">
        <v>45986.229166666664</v>
      </c>
      <c r="E6062" s="226">
        <v>45986.329861111109</v>
      </c>
      <c r="F6062" s="224">
        <f t="shared" si="127"/>
        <v>0.10069444444525288</v>
      </c>
      <c r="G6062" s="1" t="s">
        <v>613</v>
      </c>
      <c r="I6062" s="1" t="s">
        <v>614</v>
      </c>
      <c r="J6062" s="1" t="s">
        <v>615</v>
      </c>
      <c r="K6062" s="227" t="s">
        <v>1743</v>
      </c>
      <c r="L6062" s="123" t="s">
        <v>655</v>
      </c>
      <c r="M6062" s="241" t="s">
        <v>618</v>
      </c>
      <c r="N6062" s="225" t="s">
        <v>859</v>
      </c>
    </row>
    <row r="6063" spans="1:14">
      <c r="A6063" s="225" t="s">
        <v>704</v>
      </c>
      <c r="B6063" s="28" t="s">
        <v>612</v>
      </c>
      <c r="C6063" s="226">
        <v>45986.229166666664</v>
      </c>
      <c r="D6063" s="226">
        <v>45986.229166666664</v>
      </c>
      <c r="E6063" s="226">
        <v>45986.329861111109</v>
      </c>
      <c r="F6063" s="224">
        <f t="shared" si="127"/>
        <v>0.10069444444525288</v>
      </c>
      <c r="G6063" s="1" t="s">
        <v>613</v>
      </c>
      <c r="I6063" s="1" t="s">
        <v>614</v>
      </c>
      <c r="J6063" s="1" t="s">
        <v>615</v>
      </c>
      <c r="K6063" s="227" t="s">
        <v>1743</v>
      </c>
      <c r="L6063" s="123" t="s">
        <v>655</v>
      </c>
      <c r="M6063" s="241" t="s">
        <v>618</v>
      </c>
      <c r="N6063" s="225" t="s">
        <v>859</v>
      </c>
    </row>
    <row r="6064" spans="1:14">
      <c r="A6064" s="225" t="s">
        <v>855</v>
      </c>
      <c r="B6064" s="28" t="s">
        <v>622</v>
      </c>
      <c r="C6064" s="226">
        <v>45986.229166666664</v>
      </c>
      <c r="D6064" s="226">
        <v>45986.229166666664</v>
      </c>
      <c r="E6064" s="226">
        <v>45986.329861111109</v>
      </c>
      <c r="F6064" s="224">
        <f t="shared" si="127"/>
        <v>0.10069444444525288</v>
      </c>
      <c r="G6064" s="1" t="s">
        <v>613</v>
      </c>
      <c r="I6064" s="1" t="s">
        <v>614</v>
      </c>
      <c r="J6064" s="1" t="s">
        <v>615</v>
      </c>
      <c r="K6064" s="227" t="s">
        <v>1743</v>
      </c>
      <c r="L6064" s="123" t="s">
        <v>655</v>
      </c>
      <c r="M6064" s="241" t="s">
        <v>618</v>
      </c>
      <c r="N6064" s="225" t="s">
        <v>859</v>
      </c>
    </row>
    <row r="6065" spans="1:14">
      <c r="A6065" s="225" t="s">
        <v>855</v>
      </c>
      <c r="B6065" s="28" t="s">
        <v>658</v>
      </c>
      <c r="C6065" s="226">
        <v>45986.229166666664</v>
      </c>
      <c r="D6065" s="226">
        <v>45986.229166666664</v>
      </c>
      <c r="E6065" s="226">
        <v>45986.329861111109</v>
      </c>
      <c r="F6065" s="224">
        <f t="shared" si="127"/>
        <v>0.10069444444525288</v>
      </c>
      <c r="G6065" s="1" t="s">
        <v>613</v>
      </c>
      <c r="I6065" s="1" t="s">
        <v>614</v>
      </c>
      <c r="J6065" s="1" t="s">
        <v>615</v>
      </c>
      <c r="K6065" s="227" t="s">
        <v>1743</v>
      </c>
      <c r="L6065" s="123" t="s">
        <v>655</v>
      </c>
      <c r="M6065" s="241" t="s">
        <v>618</v>
      </c>
      <c r="N6065" s="225" t="s">
        <v>859</v>
      </c>
    </row>
    <row r="6066" spans="1:14">
      <c r="A6066" s="225" t="s">
        <v>855</v>
      </c>
      <c r="B6066" s="28" t="s">
        <v>651</v>
      </c>
      <c r="C6066" s="226">
        <v>45986.229166666664</v>
      </c>
      <c r="D6066" s="226">
        <v>45986.229166666664</v>
      </c>
      <c r="E6066" s="226">
        <v>45986.329861111109</v>
      </c>
      <c r="F6066" s="224">
        <f t="shared" si="127"/>
        <v>0.10069444444525288</v>
      </c>
      <c r="G6066" s="1" t="s">
        <v>613</v>
      </c>
      <c r="I6066" s="1" t="s">
        <v>614</v>
      </c>
      <c r="J6066" s="1" t="s">
        <v>615</v>
      </c>
      <c r="K6066" s="227" t="s">
        <v>1743</v>
      </c>
      <c r="L6066" s="123" t="s">
        <v>655</v>
      </c>
      <c r="M6066" s="241" t="s">
        <v>618</v>
      </c>
      <c r="N6066" s="225" t="s">
        <v>859</v>
      </c>
    </row>
    <row r="6067" spans="1:14">
      <c r="A6067" s="225" t="s">
        <v>855</v>
      </c>
      <c r="B6067" s="28" t="s">
        <v>612</v>
      </c>
      <c r="C6067" s="226">
        <v>45986.229166666664</v>
      </c>
      <c r="D6067" s="226">
        <v>45986.229166666664</v>
      </c>
      <c r="E6067" s="226">
        <v>45986.329861111109</v>
      </c>
      <c r="F6067" s="224">
        <f t="shared" si="127"/>
        <v>0.10069444444525288</v>
      </c>
      <c r="G6067" s="1" t="s">
        <v>613</v>
      </c>
      <c r="I6067" s="1" t="s">
        <v>614</v>
      </c>
      <c r="J6067" s="1" t="s">
        <v>615</v>
      </c>
      <c r="K6067" s="227" t="s">
        <v>1743</v>
      </c>
      <c r="L6067" s="123" t="s">
        <v>655</v>
      </c>
      <c r="M6067" s="241" t="s">
        <v>618</v>
      </c>
      <c r="N6067" s="225" t="s">
        <v>859</v>
      </c>
    </row>
    <row r="6068" spans="1:14">
      <c r="A6068" s="225" t="s">
        <v>856</v>
      </c>
      <c r="B6068" s="28" t="s">
        <v>658</v>
      </c>
      <c r="C6068" s="226">
        <v>45986.229166666664</v>
      </c>
      <c r="D6068" s="226">
        <v>45986.229166666664</v>
      </c>
      <c r="E6068" s="226">
        <v>45986.329861111109</v>
      </c>
      <c r="F6068" s="224">
        <f t="shared" si="127"/>
        <v>0.10069444444525288</v>
      </c>
      <c r="G6068" s="1" t="s">
        <v>613</v>
      </c>
      <c r="I6068" s="1" t="s">
        <v>614</v>
      </c>
      <c r="J6068" s="1" t="s">
        <v>615</v>
      </c>
      <c r="K6068" s="227" t="s">
        <v>1743</v>
      </c>
      <c r="L6068" s="123" t="s">
        <v>655</v>
      </c>
      <c r="M6068" s="241" t="s">
        <v>618</v>
      </c>
      <c r="N6068" s="225" t="s">
        <v>859</v>
      </c>
    </row>
    <row r="6069" spans="1:14">
      <c r="A6069" s="225" t="s">
        <v>856</v>
      </c>
      <c r="B6069" s="28" t="s">
        <v>651</v>
      </c>
      <c r="C6069" s="226">
        <v>45986.229166666664</v>
      </c>
      <c r="D6069" s="226">
        <v>45986.229166666664</v>
      </c>
      <c r="E6069" s="226">
        <v>45986.329861111109</v>
      </c>
      <c r="F6069" s="224">
        <f t="shared" si="127"/>
        <v>0.10069444444525288</v>
      </c>
      <c r="G6069" s="1" t="s">
        <v>613</v>
      </c>
      <c r="I6069" s="1" t="s">
        <v>614</v>
      </c>
      <c r="J6069" s="1" t="s">
        <v>615</v>
      </c>
      <c r="K6069" s="227" t="s">
        <v>1743</v>
      </c>
      <c r="L6069" s="123" t="s">
        <v>655</v>
      </c>
      <c r="M6069" s="241" t="s">
        <v>618</v>
      </c>
      <c r="N6069" s="225" t="s">
        <v>859</v>
      </c>
    </row>
    <row r="6070" spans="1:14">
      <c r="A6070" s="225" t="s">
        <v>857</v>
      </c>
      <c r="B6070" s="28" t="s">
        <v>658</v>
      </c>
      <c r="C6070" s="226">
        <v>45986.229166666664</v>
      </c>
      <c r="D6070" s="226">
        <v>45986.229166666664</v>
      </c>
      <c r="E6070" s="226">
        <v>45986.329861111109</v>
      </c>
      <c r="F6070" s="224">
        <f t="shared" si="127"/>
        <v>0.10069444444525288</v>
      </c>
      <c r="G6070" s="1" t="s">
        <v>613</v>
      </c>
      <c r="I6070" s="1" t="s">
        <v>614</v>
      </c>
      <c r="J6070" s="1" t="s">
        <v>615</v>
      </c>
      <c r="K6070" s="227" t="s">
        <v>1743</v>
      </c>
      <c r="L6070" s="123" t="s">
        <v>655</v>
      </c>
      <c r="M6070" s="241" t="s">
        <v>618</v>
      </c>
      <c r="N6070" s="225" t="s">
        <v>859</v>
      </c>
    </row>
    <row r="6071" spans="1:14">
      <c r="A6071" s="225" t="s">
        <v>857</v>
      </c>
      <c r="B6071" s="28" t="s">
        <v>651</v>
      </c>
      <c r="C6071" s="226">
        <v>45986.229166666664</v>
      </c>
      <c r="D6071" s="226">
        <v>45986.229166666664</v>
      </c>
      <c r="E6071" s="226">
        <v>45986.329861111109</v>
      </c>
      <c r="F6071" s="224">
        <f t="shared" si="127"/>
        <v>0.10069444444525288</v>
      </c>
      <c r="G6071" s="1" t="s">
        <v>613</v>
      </c>
      <c r="I6071" s="1" t="s">
        <v>614</v>
      </c>
      <c r="J6071" s="1" t="s">
        <v>615</v>
      </c>
      <c r="K6071" s="227" t="s">
        <v>1743</v>
      </c>
      <c r="L6071" s="123" t="s">
        <v>655</v>
      </c>
      <c r="M6071" s="241" t="s">
        <v>618</v>
      </c>
      <c r="N6071" s="225" t="s">
        <v>859</v>
      </c>
    </row>
    <row r="6072" spans="1:14">
      <c r="A6072" s="225" t="s">
        <v>857</v>
      </c>
      <c r="B6072" s="28" t="s">
        <v>659</v>
      </c>
      <c r="C6072" s="226">
        <v>45986.229166666664</v>
      </c>
      <c r="D6072" s="226">
        <v>45986.229166666664</v>
      </c>
      <c r="E6072" s="226">
        <v>45986.329861111109</v>
      </c>
      <c r="F6072" s="224">
        <f t="shared" si="127"/>
        <v>0.10069444444525288</v>
      </c>
      <c r="G6072" s="1" t="s">
        <v>613</v>
      </c>
      <c r="I6072" s="1" t="s">
        <v>614</v>
      </c>
      <c r="J6072" s="1" t="s">
        <v>615</v>
      </c>
      <c r="K6072" s="227" t="s">
        <v>1743</v>
      </c>
      <c r="L6072" s="123" t="s">
        <v>655</v>
      </c>
      <c r="M6072" s="241" t="s">
        <v>618</v>
      </c>
      <c r="N6072" s="225" t="s">
        <v>859</v>
      </c>
    </row>
    <row r="6073" spans="1:14">
      <c r="A6073" s="225" t="s">
        <v>857</v>
      </c>
      <c r="B6073" s="28" t="s">
        <v>622</v>
      </c>
      <c r="C6073" s="226">
        <v>45986.229166666664</v>
      </c>
      <c r="D6073" s="226">
        <v>45986.229166666664</v>
      </c>
      <c r="E6073" s="226">
        <v>45986.329861111109</v>
      </c>
      <c r="F6073" s="224">
        <f t="shared" si="127"/>
        <v>0.10069444444525288</v>
      </c>
      <c r="G6073" s="1" t="s">
        <v>613</v>
      </c>
      <c r="I6073" s="1" t="s">
        <v>614</v>
      </c>
      <c r="J6073" s="1" t="s">
        <v>615</v>
      </c>
      <c r="K6073" s="227" t="s">
        <v>1743</v>
      </c>
      <c r="L6073" s="123" t="s">
        <v>655</v>
      </c>
      <c r="M6073" s="241" t="s">
        <v>618</v>
      </c>
      <c r="N6073" s="225" t="s">
        <v>859</v>
      </c>
    </row>
    <row r="6074" spans="1:14">
      <c r="A6074" s="225" t="s">
        <v>860</v>
      </c>
      <c r="B6074" s="28" t="s">
        <v>658</v>
      </c>
      <c r="C6074" s="226">
        <v>45986.229166666664</v>
      </c>
      <c r="D6074" s="226">
        <v>45986.229166666664</v>
      </c>
      <c r="E6074" s="226">
        <v>45986.329861111109</v>
      </c>
      <c r="F6074" s="224">
        <f t="shared" si="127"/>
        <v>0.10069444444525288</v>
      </c>
      <c r="G6074" s="1" t="s">
        <v>613</v>
      </c>
      <c r="I6074" s="1" t="s">
        <v>614</v>
      </c>
      <c r="J6074" s="1" t="s">
        <v>615</v>
      </c>
      <c r="K6074" s="227" t="s">
        <v>1743</v>
      </c>
      <c r="L6074" s="123" t="s">
        <v>655</v>
      </c>
      <c r="M6074" s="241" t="s">
        <v>618</v>
      </c>
      <c r="N6074" s="225" t="s">
        <v>859</v>
      </c>
    </row>
    <row r="6075" spans="1:14">
      <c r="A6075" s="225" t="s">
        <v>860</v>
      </c>
      <c r="B6075" s="28" t="s">
        <v>651</v>
      </c>
      <c r="C6075" s="226">
        <v>45986.229166666664</v>
      </c>
      <c r="D6075" s="226">
        <v>45986.229166666664</v>
      </c>
      <c r="E6075" s="226">
        <v>45986.329861111109</v>
      </c>
      <c r="F6075" s="224">
        <f t="shared" si="127"/>
        <v>0.10069444444525288</v>
      </c>
      <c r="G6075" s="1" t="s">
        <v>613</v>
      </c>
      <c r="I6075" s="1" t="s">
        <v>614</v>
      </c>
      <c r="J6075" s="1" t="s">
        <v>615</v>
      </c>
      <c r="K6075" s="227" t="s">
        <v>1743</v>
      </c>
      <c r="L6075" s="123" t="s">
        <v>655</v>
      </c>
      <c r="M6075" s="241" t="s">
        <v>618</v>
      </c>
      <c r="N6075" s="225" t="s">
        <v>859</v>
      </c>
    </row>
    <row r="6076" spans="1:14">
      <c r="A6076" s="225" t="s">
        <v>860</v>
      </c>
      <c r="B6076" s="28" t="s">
        <v>659</v>
      </c>
      <c r="C6076" s="226">
        <v>45986.229166666664</v>
      </c>
      <c r="D6076" s="226">
        <v>45986.229166666664</v>
      </c>
      <c r="E6076" s="226">
        <v>45986.329861111109</v>
      </c>
      <c r="F6076" s="224">
        <f t="shared" si="127"/>
        <v>0.10069444444525288</v>
      </c>
      <c r="G6076" s="1" t="s">
        <v>613</v>
      </c>
      <c r="I6076" s="1" t="s">
        <v>614</v>
      </c>
      <c r="J6076" s="1" t="s">
        <v>615</v>
      </c>
      <c r="K6076" s="227" t="s">
        <v>1743</v>
      </c>
      <c r="L6076" s="123" t="s">
        <v>655</v>
      </c>
      <c r="M6076" s="241" t="s">
        <v>618</v>
      </c>
      <c r="N6076" s="225" t="s">
        <v>859</v>
      </c>
    </row>
    <row r="6077" spans="1:14">
      <c r="A6077" s="225" t="s">
        <v>860</v>
      </c>
      <c r="B6077" s="28" t="s">
        <v>622</v>
      </c>
      <c r="C6077" s="226">
        <v>45986.229166666664</v>
      </c>
      <c r="D6077" s="226">
        <v>45986.229166666664</v>
      </c>
      <c r="E6077" s="226">
        <v>45986.329861111109</v>
      </c>
      <c r="F6077" s="224">
        <f t="shared" si="127"/>
        <v>0.10069444444525288</v>
      </c>
      <c r="G6077" s="1" t="s">
        <v>613</v>
      </c>
      <c r="I6077" s="1" t="s">
        <v>614</v>
      </c>
      <c r="J6077" s="1" t="s">
        <v>615</v>
      </c>
      <c r="K6077" s="227" t="s">
        <v>1743</v>
      </c>
      <c r="L6077" s="123" t="s">
        <v>655</v>
      </c>
      <c r="M6077" s="241" t="s">
        <v>618</v>
      </c>
      <c r="N6077" s="225" t="s">
        <v>859</v>
      </c>
    </row>
    <row r="6078" spans="1:14">
      <c r="A6078" s="225" t="s">
        <v>861</v>
      </c>
      <c r="B6078" s="28" t="s">
        <v>658</v>
      </c>
      <c r="C6078" s="226">
        <v>45986.229166666664</v>
      </c>
      <c r="D6078" s="226">
        <v>45986.229166666664</v>
      </c>
      <c r="E6078" s="226">
        <v>45986.329861111109</v>
      </c>
      <c r="F6078" s="224">
        <f t="shared" si="127"/>
        <v>0.10069444444525288</v>
      </c>
      <c r="G6078" s="1" t="s">
        <v>613</v>
      </c>
      <c r="I6078" s="1" t="s">
        <v>614</v>
      </c>
      <c r="J6078" s="1" t="s">
        <v>615</v>
      </c>
      <c r="K6078" s="227" t="s">
        <v>1743</v>
      </c>
      <c r="L6078" s="123" t="s">
        <v>655</v>
      </c>
      <c r="M6078" s="241" t="s">
        <v>618</v>
      </c>
      <c r="N6078" s="225" t="s">
        <v>859</v>
      </c>
    </row>
    <row r="6079" spans="1:14">
      <c r="A6079" s="225" t="s">
        <v>861</v>
      </c>
      <c r="B6079" s="28" t="s">
        <v>651</v>
      </c>
      <c r="C6079" s="226">
        <v>45986.229166666664</v>
      </c>
      <c r="D6079" s="226">
        <v>45986.229166666664</v>
      </c>
      <c r="E6079" s="226">
        <v>45986.329861111109</v>
      </c>
      <c r="F6079" s="224">
        <f t="shared" si="127"/>
        <v>0.10069444444525288</v>
      </c>
      <c r="G6079" s="1" t="s">
        <v>613</v>
      </c>
      <c r="I6079" s="1" t="s">
        <v>614</v>
      </c>
      <c r="J6079" s="1" t="s">
        <v>615</v>
      </c>
      <c r="K6079" s="227" t="s">
        <v>1743</v>
      </c>
      <c r="L6079" s="123" t="s">
        <v>655</v>
      </c>
      <c r="M6079" s="241" t="s">
        <v>618</v>
      </c>
      <c r="N6079" s="225" t="s">
        <v>859</v>
      </c>
    </row>
    <row r="6080" spans="1:14">
      <c r="A6080" s="102" t="s">
        <v>729</v>
      </c>
      <c r="B6080" s="1" t="s">
        <v>1384</v>
      </c>
      <c r="C6080" s="230">
        <v>45986.239583333336</v>
      </c>
      <c r="D6080" s="230">
        <v>45986.239583333336</v>
      </c>
      <c r="E6080" s="230">
        <v>45970.336805497682</v>
      </c>
      <c r="F6080" s="300">
        <v>0.32291666666424135</v>
      </c>
      <c r="G6080" s="1" t="s">
        <v>613</v>
      </c>
      <c r="I6080" s="1" t="s">
        <v>614</v>
      </c>
      <c r="J6080" s="1" t="s">
        <v>615</v>
      </c>
      <c r="K6080" s="1" t="s">
        <v>1597</v>
      </c>
      <c r="L6080" s="1" t="s">
        <v>655</v>
      </c>
      <c r="M6080" s="28" t="s">
        <v>656</v>
      </c>
      <c r="N6080" s="28" t="s">
        <v>1598</v>
      </c>
    </row>
    <row r="6081" spans="1:14">
      <c r="A6081" s="102" t="s">
        <v>729</v>
      </c>
      <c r="B6081" s="1" t="s">
        <v>1387</v>
      </c>
      <c r="C6081" s="230">
        <v>45986.239583333336</v>
      </c>
      <c r="D6081" s="230">
        <v>45986.239583333336</v>
      </c>
      <c r="E6081" s="230">
        <v>45971.336805497682</v>
      </c>
      <c r="F6081" s="300">
        <v>0.32291666666424135</v>
      </c>
      <c r="G6081" s="1" t="s">
        <v>613</v>
      </c>
      <c r="I6081" s="1" t="s">
        <v>614</v>
      </c>
      <c r="J6081" s="1" t="s">
        <v>615</v>
      </c>
      <c r="K6081" s="1" t="s">
        <v>1597</v>
      </c>
      <c r="L6081" s="1" t="s">
        <v>655</v>
      </c>
      <c r="M6081" s="28" t="s">
        <v>656</v>
      </c>
      <c r="N6081" s="28" t="s">
        <v>1598</v>
      </c>
    </row>
    <row r="6082" spans="1:14">
      <c r="A6082" s="102" t="s">
        <v>729</v>
      </c>
      <c r="B6082" s="1" t="s">
        <v>1388</v>
      </c>
      <c r="C6082" s="230">
        <v>45986.239583333336</v>
      </c>
      <c r="D6082" s="230">
        <v>45986.239583333336</v>
      </c>
      <c r="E6082" s="230">
        <v>45972.336805497682</v>
      </c>
      <c r="F6082" s="300">
        <v>0.32291666666424135</v>
      </c>
      <c r="G6082" s="1" t="s">
        <v>613</v>
      </c>
      <c r="I6082" s="1" t="s">
        <v>614</v>
      </c>
      <c r="J6082" s="1" t="s">
        <v>615</v>
      </c>
      <c r="K6082" s="1" t="s">
        <v>1597</v>
      </c>
      <c r="L6082" s="1" t="s">
        <v>655</v>
      </c>
      <c r="M6082" s="28" t="s">
        <v>656</v>
      </c>
      <c r="N6082" s="28" t="s">
        <v>1598</v>
      </c>
    </row>
    <row r="6083" spans="1:14">
      <c r="A6083" s="102" t="s">
        <v>729</v>
      </c>
      <c r="B6083" s="1" t="s">
        <v>1389</v>
      </c>
      <c r="C6083" s="230">
        <v>45986.239583333336</v>
      </c>
      <c r="D6083" s="230">
        <v>45986.239583333336</v>
      </c>
      <c r="E6083" s="230">
        <v>45973.336805497682</v>
      </c>
      <c r="F6083" s="300">
        <v>0.32291666666424135</v>
      </c>
      <c r="G6083" s="1" t="s">
        <v>613</v>
      </c>
      <c r="I6083" s="1" t="s">
        <v>614</v>
      </c>
      <c r="J6083" s="1" t="s">
        <v>615</v>
      </c>
      <c r="K6083" s="1" t="s">
        <v>1597</v>
      </c>
      <c r="L6083" s="1" t="s">
        <v>655</v>
      </c>
      <c r="M6083" s="28" t="s">
        <v>656</v>
      </c>
      <c r="N6083" s="28" t="s">
        <v>1598</v>
      </c>
    </row>
    <row r="6084" spans="1:14">
      <c r="A6084" s="102" t="s">
        <v>729</v>
      </c>
      <c r="B6084" s="1" t="s">
        <v>1390</v>
      </c>
      <c r="C6084" s="230">
        <v>45986.239583333336</v>
      </c>
      <c r="D6084" s="230">
        <v>45986.239583333336</v>
      </c>
      <c r="E6084" s="230">
        <v>45974.336805497682</v>
      </c>
      <c r="F6084" s="300">
        <v>0.32291666666424135</v>
      </c>
      <c r="G6084" s="1" t="s">
        <v>613</v>
      </c>
      <c r="I6084" s="1" t="s">
        <v>614</v>
      </c>
      <c r="J6084" s="1" t="s">
        <v>615</v>
      </c>
      <c r="K6084" s="1" t="s">
        <v>1597</v>
      </c>
      <c r="L6084" s="1" t="s">
        <v>655</v>
      </c>
      <c r="M6084" s="28" t="s">
        <v>656</v>
      </c>
      <c r="N6084" s="28" t="s">
        <v>1598</v>
      </c>
    </row>
    <row r="6085" spans="1:14">
      <c r="A6085" s="102" t="s">
        <v>729</v>
      </c>
      <c r="B6085" s="1" t="s">
        <v>1391</v>
      </c>
      <c r="C6085" s="230">
        <v>45986.239583333336</v>
      </c>
      <c r="D6085" s="230">
        <v>45986.239583333336</v>
      </c>
      <c r="E6085" s="230">
        <v>45975.336805497682</v>
      </c>
      <c r="F6085" s="300">
        <v>0.32291666666424135</v>
      </c>
      <c r="G6085" s="1" t="s">
        <v>613</v>
      </c>
      <c r="I6085" s="1" t="s">
        <v>614</v>
      </c>
      <c r="J6085" s="1" t="s">
        <v>615</v>
      </c>
      <c r="K6085" s="1" t="s">
        <v>1597</v>
      </c>
      <c r="L6085" s="1" t="s">
        <v>655</v>
      </c>
      <c r="M6085" s="28" t="s">
        <v>656</v>
      </c>
      <c r="N6085" s="28" t="s">
        <v>1598</v>
      </c>
    </row>
    <row r="6086" spans="1:14">
      <c r="A6086" s="102" t="s">
        <v>729</v>
      </c>
      <c r="B6086" s="1" t="s">
        <v>1392</v>
      </c>
      <c r="C6086" s="230">
        <v>45986.239583333336</v>
      </c>
      <c r="D6086" s="230">
        <v>45986.239583333336</v>
      </c>
      <c r="E6086" s="230">
        <v>45976.336805497682</v>
      </c>
      <c r="F6086" s="300">
        <v>0.32291666666424135</v>
      </c>
      <c r="G6086" s="1" t="s">
        <v>613</v>
      </c>
      <c r="I6086" s="1" t="s">
        <v>614</v>
      </c>
      <c r="J6086" s="1" t="s">
        <v>615</v>
      </c>
      <c r="K6086" s="1" t="s">
        <v>1597</v>
      </c>
      <c r="L6086" s="1" t="s">
        <v>655</v>
      </c>
      <c r="M6086" s="28" t="s">
        <v>656</v>
      </c>
      <c r="N6086" s="28" t="s">
        <v>1598</v>
      </c>
    </row>
    <row r="6087" spans="1:14">
      <c r="A6087" s="102" t="s">
        <v>729</v>
      </c>
      <c r="B6087" s="1" t="s">
        <v>1393</v>
      </c>
      <c r="C6087" s="230">
        <v>45986.239583333336</v>
      </c>
      <c r="D6087" s="230">
        <v>45986.239583333336</v>
      </c>
      <c r="E6087" s="230">
        <v>45977.336805497682</v>
      </c>
      <c r="F6087" s="300">
        <v>0.32291666666424135</v>
      </c>
      <c r="G6087" s="1" t="s">
        <v>613</v>
      </c>
      <c r="I6087" s="1" t="s">
        <v>614</v>
      </c>
      <c r="J6087" s="1" t="s">
        <v>615</v>
      </c>
      <c r="K6087" s="1" t="s">
        <v>1597</v>
      </c>
      <c r="L6087" s="1" t="s">
        <v>655</v>
      </c>
      <c r="M6087" s="28" t="s">
        <v>656</v>
      </c>
      <c r="N6087" s="28" t="s">
        <v>1598</v>
      </c>
    </row>
    <row r="6088" spans="1:14">
      <c r="A6088" s="102" t="s">
        <v>729</v>
      </c>
      <c r="B6088" s="1" t="s">
        <v>1394</v>
      </c>
      <c r="C6088" s="230">
        <v>45986.239583333336</v>
      </c>
      <c r="D6088" s="230">
        <v>45986.239583333336</v>
      </c>
      <c r="E6088" s="230">
        <v>45978.336805497682</v>
      </c>
      <c r="F6088" s="300">
        <v>0.32291666666424135</v>
      </c>
      <c r="G6088" s="1" t="s">
        <v>613</v>
      </c>
      <c r="I6088" s="1" t="s">
        <v>614</v>
      </c>
      <c r="J6088" s="1" t="s">
        <v>615</v>
      </c>
      <c r="K6088" s="1" t="s">
        <v>1597</v>
      </c>
      <c r="L6088" s="1" t="s">
        <v>655</v>
      </c>
      <c r="M6088" s="28" t="s">
        <v>656</v>
      </c>
      <c r="N6088" s="28" t="s">
        <v>1598</v>
      </c>
    </row>
    <row r="6089" spans="1:14">
      <c r="A6089" s="102" t="s">
        <v>729</v>
      </c>
      <c r="B6089" s="1" t="s">
        <v>1395</v>
      </c>
      <c r="C6089" s="230">
        <v>45986.239583333336</v>
      </c>
      <c r="D6089" s="230">
        <v>45986.239583333336</v>
      </c>
      <c r="E6089" s="230">
        <v>45979.336805497682</v>
      </c>
      <c r="F6089" s="300">
        <v>0.32291666666424135</v>
      </c>
      <c r="G6089" s="1" t="s">
        <v>613</v>
      </c>
      <c r="I6089" s="1" t="s">
        <v>614</v>
      </c>
      <c r="J6089" s="1" t="s">
        <v>615</v>
      </c>
      <c r="K6089" s="1" t="s">
        <v>1597</v>
      </c>
      <c r="L6089" s="1" t="s">
        <v>655</v>
      </c>
      <c r="M6089" s="28" t="s">
        <v>656</v>
      </c>
      <c r="N6089" s="28" t="s">
        <v>1598</v>
      </c>
    </row>
    <row r="6090" spans="1:14">
      <c r="A6090" s="102" t="s">
        <v>729</v>
      </c>
      <c r="B6090" s="1" t="s">
        <v>1396</v>
      </c>
      <c r="C6090" s="230">
        <v>45986.239583333336</v>
      </c>
      <c r="D6090" s="230">
        <v>45986.239583333336</v>
      </c>
      <c r="E6090" s="230">
        <v>45980.336805497682</v>
      </c>
      <c r="F6090" s="300">
        <v>0.32291666666424135</v>
      </c>
      <c r="G6090" s="1" t="s">
        <v>613</v>
      </c>
      <c r="I6090" s="1" t="s">
        <v>614</v>
      </c>
      <c r="J6090" s="1" t="s">
        <v>615</v>
      </c>
      <c r="K6090" s="1" t="s">
        <v>1597</v>
      </c>
      <c r="L6090" s="1" t="s">
        <v>655</v>
      </c>
      <c r="M6090" s="28" t="s">
        <v>656</v>
      </c>
      <c r="N6090" s="28" t="s">
        <v>1598</v>
      </c>
    </row>
    <row r="6091" spans="1:14">
      <c r="A6091" s="102" t="s">
        <v>729</v>
      </c>
      <c r="B6091" s="1" t="s">
        <v>1397</v>
      </c>
      <c r="C6091" s="230">
        <v>45986.239583333336</v>
      </c>
      <c r="D6091" s="230">
        <v>45986.239583333336</v>
      </c>
      <c r="E6091" s="230">
        <v>45981.336805497682</v>
      </c>
      <c r="F6091" s="300">
        <v>0.32291666666424135</v>
      </c>
      <c r="G6091" s="1" t="s">
        <v>613</v>
      </c>
      <c r="I6091" s="1" t="s">
        <v>614</v>
      </c>
      <c r="J6091" s="1" t="s">
        <v>615</v>
      </c>
      <c r="K6091" s="1" t="s">
        <v>1597</v>
      </c>
      <c r="L6091" s="1" t="s">
        <v>655</v>
      </c>
      <c r="M6091" s="28" t="s">
        <v>656</v>
      </c>
      <c r="N6091" s="28" t="s">
        <v>1598</v>
      </c>
    </row>
    <row r="6092" spans="1:14">
      <c r="A6092" s="102" t="s">
        <v>729</v>
      </c>
      <c r="B6092" s="1" t="s">
        <v>1398</v>
      </c>
      <c r="C6092" s="230">
        <v>45986.239583333336</v>
      </c>
      <c r="D6092" s="230">
        <v>45986.239583333336</v>
      </c>
      <c r="E6092" s="230">
        <v>45982.336805497682</v>
      </c>
      <c r="F6092" s="300">
        <v>0.32291666666424135</v>
      </c>
      <c r="G6092" s="1" t="s">
        <v>613</v>
      </c>
      <c r="I6092" s="1" t="s">
        <v>614</v>
      </c>
      <c r="J6092" s="1" t="s">
        <v>615</v>
      </c>
      <c r="K6092" s="1" t="s">
        <v>1597</v>
      </c>
      <c r="L6092" s="1" t="s">
        <v>655</v>
      </c>
      <c r="M6092" s="28" t="s">
        <v>656</v>
      </c>
      <c r="N6092" s="28" t="s">
        <v>1598</v>
      </c>
    </row>
    <row r="6093" spans="1:14">
      <c r="A6093" s="102" t="s">
        <v>729</v>
      </c>
      <c r="B6093" s="1" t="s">
        <v>1399</v>
      </c>
      <c r="C6093" s="230">
        <v>45986.239583333336</v>
      </c>
      <c r="D6093" s="230">
        <v>45986.239583333336</v>
      </c>
      <c r="E6093" s="230">
        <v>45983.336805497682</v>
      </c>
      <c r="F6093" s="300">
        <v>0.32291666666424135</v>
      </c>
      <c r="G6093" s="1" t="s">
        <v>613</v>
      </c>
      <c r="I6093" s="1" t="s">
        <v>614</v>
      </c>
      <c r="J6093" s="1" t="s">
        <v>615</v>
      </c>
      <c r="K6093" s="1" t="s">
        <v>1597</v>
      </c>
      <c r="L6093" s="1" t="s">
        <v>655</v>
      </c>
      <c r="M6093" s="28" t="s">
        <v>656</v>
      </c>
      <c r="N6093" s="28" t="s">
        <v>1598</v>
      </c>
    </row>
    <row r="6094" spans="1:14">
      <c r="A6094" s="102" t="s">
        <v>729</v>
      </c>
      <c r="B6094" s="1" t="s">
        <v>1400</v>
      </c>
      <c r="C6094" s="230">
        <v>45986.239583333336</v>
      </c>
      <c r="D6094" s="230">
        <v>45986.239583333336</v>
      </c>
      <c r="E6094" s="230">
        <v>45984.336805497682</v>
      </c>
      <c r="F6094" s="300">
        <v>0.32291666666424135</v>
      </c>
      <c r="G6094" s="1" t="s">
        <v>613</v>
      </c>
      <c r="I6094" s="1" t="s">
        <v>614</v>
      </c>
      <c r="J6094" s="1" t="s">
        <v>615</v>
      </c>
      <c r="K6094" s="1" t="s">
        <v>1597</v>
      </c>
      <c r="L6094" s="1" t="s">
        <v>655</v>
      </c>
      <c r="M6094" s="28" t="s">
        <v>656</v>
      </c>
      <c r="N6094" s="28" t="s">
        <v>1598</v>
      </c>
    </row>
    <row r="6095" spans="1:14">
      <c r="A6095" s="102" t="s">
        <v>729</v>
      </c>
      <c r="B6095" s="1" t="s">
        <v>1401</v>
      </c>
      <c r="C6095" s="230">
        <v>45986.239583333336</v>
      </c>
      <c r="D6095" s="230">
        <v>45986.239583333336</v>
      </c>
      <c r="E6095" s="230">
        <v>45985.336805497682</v>
      </c>
      <c r="F6095" s="300">
        <v>0.32291666666424135</v>
      </c>
      <c r="G6095" s="1" t="s">
        <v>613</v>
      </c>
      <c r="I6095" s="1" t="s">
        <v>614</v>
      </c>
      <c r="J6095" s="1" t="s">
        <v>615</v>
      </c>
      <c r="K6095" s="1" t="s">
        <v>1597</v>
      </c>
      <c r="L6095" s="1" t="s">
        <v>655</v>
      </c>
      <c r="M6095" s="28" t="s">
        <v>656</v>
      </c>
      <c r="N6095" s="28" t="s">
        <v>1598</v>
      </c>
    </row>
    <row r="6096" spans="1:14">
      <c r="A6096" s="102" t="s">
        <v>729</v>
      </c>
      <c r="B6096" s="1" t="s">
        <v>1402</v>
      </c>
      <c r="C6096" s="230">
        <v>45986.239583333336</v>
      </c>
      <c r="D6096" s="230">
        <v>45986.239583333336</v>
      </c>
      <c r="E6096" s="230">
        <v>45986.336805555555</v>
      </c>
      <c r="F6096" s="300">
        <v>0.32291666666424135</v>
      </c>
      <c r="G6096" s="1" t="s">
        <v>613</v>
      </c>
      <c r="I6096" s="1" t="s">
        <v>614</v>
      </c>
      <c r="J6096" s="1" t="s">
        <v>615</v>
      </c>
      <c r="K6096" s="1" t="s">
        <v>1597</v>
      </c>
      <c r="L6096" s="1" t="s">
        <v>655</v>
      </c>
      <c r="M6096" s="28" t="s">
        <v>656</v>
      </c>
      <c r="N6096" s="28" t="s">
        <v>1598</v>
      </c>
    </row>
    <row r="6097" spans="1:14">
      <c r="A6097" s="225" t="s">
        <v>668</v>
      </c>
      <c r="B6097" s="123" t="s">
        <v>669</v>
      </c>
      <c r="C6097" s="230">
        <v>45986.239583333336</v>
      </c>
      <c r="D6097" s="230">
        <v>45986.239583333336</v>
      </c>
      <c r="E6097" s="230">
        <v>45986.315972222219</v>
      </c>
      <c r="F6097" s="300">
        <v>0.11805555555474712</v>
      </c>
      <c r="G6097" s="1" t="s">
        <v>613</v>
      </c>
      <c r="I6097" s="1" t="s">
        <v>614</v>
      </c>
      <c r="J6097" s="1" t="s">
        <v>615</v>
      </c>
      <c r="K6097" s="1" t="s">
        <v>1597</v>
      </c>
      <c r="L6097" s="1" t="s">
        <v>655</v>
      </c>
      <c r="M6097" s="28" t="s">
        <v>656</v>
      </c>
      <c r="N6097" s="28" t="s">
        <v>1598</v>
      </c>
    </row>
    <row r="6098" spans="1:14">
      <c r="A6098" s="225" t="s">
        <v>668</v>
      </c>
      <c r="B6098" s="123" t="s">
        <v>670</v>
      </c>
      <c r="C6098" s="230">
        <v>45986.239583333336</v>
      </c>
      <c r="D6098" s="230">
        <v>45986.239583333336</v>
      </c>
      <c r="E6098" s="230">
        <v>45986.315972222219</v>
      </c>
      <c r="F6098" s="300">
        <v>0.11805555555474712</v>
      </c>
      <c r="G6098" s="1" t="s">
        <v>613</v>
      </c>
      <c r="I6098" s="1" t="s">
        <v>614</v>
      </c>
      <c r="J6098" s="1" t="s">
        <v>615</v>
      </c>
      <c r="K6098" s="1" t="s">
        <v>1597</v>
      </c>
      <c r="L6098" s="1" t="s">
        <v>655</v>
      </c>
      <c r="M6098" s="28" t="s">
        <v>656</v>
      </c>
      <c r="N6098" s="28" t="s">
        <v>1598</v>
      </c>
    </row>
    <row r="6099" spans="1:14">
      <c r="A6099" s="225" t="s">
        <v>668</v>
      </c>
      <c r="B6099" s="123" t="s">
        <v>671</v>
      </c>
      <c r="C6099" s="230">
        <v>45986.239583333336</v>
      </c>
      <c r="D6099" s="230">
        <v>45986.239583333336</v>
      </c>
      <c r="E6099" s="230">
        <v>45986.315972222219</v>
      </c>
      <c r="F6099" s="300">
        <v>0.11805555555474712</v>
      </c>
      <c r="G6099" s="1" t="s">
        <v>613</v>
      </c>
      <c r="I6099" s="1" t="s">
        <v>614</v>
      </c>
      <c r="J6099" s="1" t="s">
        <v>615</v>
      </c>
      <c r="K6099" s="1" t="s">
        <v>1597</v>
      </c>
      <c r="L6099" s="1" t="s">
        <v>655</v>
      </c>
      <c r="M6099" s="28" t="s">
        <v>656</v>
      </c>
      <c r="N6099" s="28" t="s">
        <v>1598</v>
      </c>
    </row>
    <row r="6100" spans="1:14">
      <c r="A6100" s="225" t="s">
        <v>668</v>
      </c>
      <c r="B6100" s="123" t="s">
        <v>672</v>
      </c>
      <c r="C6100" s="230">
        <v>45986.239583333336</v>
      </c>
      <c r="D6100" s="230">
        <v>45986.239583333336</v>
      </c>
      <c r="E6100" s="230">
        <v>45986.315972222219</v>
      </c>
      <c r="F6100" s="300">
        <v>0.11805555555474712</v>
      </c>
      <c r="G6100" s="1" t="s">
        <v>613</v>
      </c>
      <c r="I6100" s="1" t="s">
        <v>614</v>
      </c>
      <c r="J6100" s="1" t="s">
        <v>615</v>
      </c>
      <c r="K6100" s="1" t="s">
        <v>1597</v>
      </c>
      <c r="L6100" s="1" t="s">
        <v>655</v>
      </c>
      <c r="M6100" s="28" t="s">
        <v>656</v>
      </c>
      <c r="N6100" s="28" t="s">
        <v>1598</v>
      </c>
    </row>
    <row r="6101" spans="1:14">
      <c r="A6101" s="225" t="s">
        <v>668</v>
      </c>
      <c r="B6101" s="123" t="s">
        <v>673</v>
      </c>
      <c r="C6101" s="230">
        <v>45986.239583333336</v>
      </c>
      <c r="D6101" s="230">
        <v>45986.239583333336</v>
      </c>
      <c r="E6101" s="230">
        <v>45986.315972222219</v>
      </c>
      <c r="F6101" s="300">
        <v>0.11805555555474712</v>
      </c>
      <c r="G6101" s="1" t="s">
        <v>613</v>
      </c>
      <c r="I6101" s="1" t="s">
        <v>614</v>
      </c>
      <c r="J6101" s="1" t="s">
        <v>615</v>
      </c>
      <c r="K6101" s="1" t="s">
        <v>1597</v>
      </c>
      <c r="L6101" s="1" t="s">
        <v>655</v>
      </c>
      <c r="M6101" s="28" t="s">
        <v>656</v>
      </c>
      <c r="N6101" s="28" t="s">
        <v>1598</v>
      </c>
    </row>
    <row r="6102" spans="1:14">
      <c r="A6102" s="225" t="s">
        <v>668</v>
      </c>
      <c r="B6102" s="123" t="s">
        <v>674</v>
      </c>
      <c r="C6102" s="230">
        <v>45986.239583333336</v>
      </c>
      <c r="D6102" s="230">
        <v>45986.239583333336</v>
      </c>
      <c r="E6102" s="230">
        <v>45986.315972222219</v>
      </c>
      <c r="F6102" s="300">
        <v>0.11805555555474712</v>
      </c>
      <c r="G6102" s="1" t="s">
        <v>613</v>
      </c>
      <c r="I6102" s="1" t="s">
        <v>614</v>
      </c>
      <c r="J6102" s="1" t="s">
        <v>615</v>
      </c>
      <c r="K6102" s="1" t="s">
        <v>1597</v>
      </c>
      <c r="L6102" s="1" t="s">
        <v>655</v>
      </c>
      <c r="M6102" s="28" t="s">
        <v>656</v>
      </c>
      <c r="N6102" s="28" t="s">
        <v>1598</v>
      </c>
    </row>
    <row r="6103" spans="1:14">
      <c r="A6103" s="225" t="s">
        <v>668</v>
      </c>
      <c r="B6103" s="123" t="s">
        <v>675</v>
      </c>
      <c r="C6103" s="230">
        <v>45986.239583333336</v>
      </c>
      <c r="D6103" s="230">
        <v>45986.239583333336</v>
      </c>
      <c r="E6103" s="230">
        <v>45986.315972222219</v>
      </c>
      <c r="F6103" s="300">
        <v>0.11805555555474712</v>
      </c>
      <c r="G6103" s="1" t="s">
        <v>613</v>
      </c>
      <c r="I6103" s="1" t="s">
        <v>614</v>
      </c>
      <c r="J6103" s="1" t="s">
        <v>615</v>
      </c>
      <c r="K6103" s="1" t="s">
        <v>1597</v>
      </c>
      <c r="L6103" s="1" t="s">
        <v>655</v>
      </c>
      <c r="M6103" s="28" t="s">
        <v>656</v>
      </c>
      <c r="N6103" s="28" t="s">
        <v>1598</v>
      </c>
    </row>
    <row r="6104" spans="1:14">
      <c r="A6104" s="225" t="s">
        <v>668</v>
      </c>
      <c r="B6104" s="123" t="s">
        <v>676</v>
      </c>
      <c r="C6104" s="230">
        <v>45986.239583333336</v>
      </c>
      <c r="D6104" s="230">
        <v>45986.239583333336</v>
      </c>
      <c r="E6104" s="230">
        <v>45986.315972222219</v>
      </c>
      <c r="F6104" s="300">
        <v>0.11805555555474712</v>
      </c>
      <c r="G6104" s="1" t="s">
        <v>613</v>
      </c>
      <c r="I6104" s="1" t="s">
        <v>614</v>
      </c>
      <c r="J6104" s="1" t="s">
        <v>615</v>
      </c>
      <c r="K6104" s="1" t="s">
        <v>1597</v>
      </c>
      <c r="L6104" s="1" t="s">
        <v>655</v>
      </c>
      <c r="M6104" s="28" t="s">
        <v>656</v>
      </c>
      <c r="N6104" s="28" t="s">
        <v>1598</v>
      </c>
    </row>
    <row r="6105" spans="1:14">
      <c r="A6105" s="225" t="s">
        <v>668</v>
      </c>
      <c r="B6105" s="123" t="s">
        <v>677</v>
      </c>
      <c r="C6105" s="230">
        <v>45986.239583333336</v>
      </c>
      <c r="D6105" s="230">
        <v>45986.239583333336</v>
      </c>
      <c r="E6105" s="230">
        <v>45986.315972222219</v>
      </c>
      <c r="F6105" s="300">
        <v>0.11805555555474712</v>
      </c>
      <c r="G6105" s="1" t="s">
        <v>613</v>
      </c>
      <c r="I6105" s="1" t="s">
        <v>614</v>
      </c>
      <c r="J6105" s="1" t="s">
        <v>615</v>
      </c>
      <c r="K6105" s="1" t="s">
        <v>1597</v>
      </c>
      <c r="L6105" s="1" t="s">
        <v>655</v>
      </c>
      <c r="M6105" s="28" t="s">
        <v>656</v>
      </c>
      <c r="N6105" s="28" t="s">
        <v>1598</v>
      </c>
    </row>
    <row r="6106" spans="1:14">
      <c r="A6106" s="225" t="s">
        <v>668</v>
      </c>
      <c r="B6106" s="123" t="s">
        <v>678</v>
      </c>
      <c r="C6106" s="230">
        <v>45986.239583333336</v>
      </c>
      <c r="D6106" s="230">
        <v>45986.239583333336</v>
      </c>
      <c r="E6106" s="230">
        <v>45986.315972222219</v>
      </c>
      <c r="F6106" s="300">
        <v>0.11805555555474712</v>
      </c>
      <c r="G6106" s="1" t="s">
        <v>613</v>
      </c>
      <c r="I6106" s="1" t="s">
        <v>614</v>
      </c>
      <c r="J6106" s="1" t="s">
        <v>615</v>
      </c>
      <c r="K6106" s="1" t="s">
        <v>1597</v>
      </c>
      <c r="L6106" s="1" t="s">
        <v>655</v>
      </c>
      <c r="M6106" s="28" t="s">
        <v>656</v>
      </c>
      <c r="N6106" s="28" t="s">
        <v>1598</v>
      </c>
    </row>
    <row r="6107" spans="1:14">
      <c r="A6107" s="225" t="s">
        <v>668</v>
      </c>
      <c r="B6107" s="123" t="s">
        <v>679</v>
      </c>
      <c r="C6107" s="230">
        <v>45986.239583333336</v>
      </c>
      <c r="D6107" s="230">
        <v>45986.239583333336</v>
      </c>
      <c r="E6107" s="230">
        <v>45986.315972222219</v>
      </c>
      <c r="F6107" s="300">
        <v>0.11805555555474712</v>
      </c>
      <c r="G6107" s="1" t="s">
        <v>613</v>
      </c>
      <c r="I6107" s="1" t="s">
        <v>614</v>
      </c>
      <c r="J6107" s="1" t="s">
        <v>615</v>
      </c>
      <c r="K6107" s="1" t="s">
        <v>1597</v>
      </c>
      <c r="L6107" s="1" t="s">
        <v>655</v>
      </c>
      <c r="M6107" s="28" t="s">
        <v>656</v>
      </c>
      <c r="N6107" s="28" t="s">
        <v>1598</v>
      </c>
    </row>
    <row r="6108" spans="1:14">
      <c r="A6108" s="225" t="s">
        <v>668</v>
      </c>
      <c r="B6108" s="123" t="s">
        <v>680</v>
      </c>
      <c r="C6108" s="230">
        <v>45986.239583333336</v>
      </c>
      <c r="D6108" s="230">
        <v>45986.239583333336</v>
      </c>
      <c r="E6108" s="230">
        <v>45986.315972222219</v>
      </c>
      <c r="F6108" s="300">
        <v>0.11805555555474712</v>
      </c>
      <c r="G6108" s="1" t="s">
        <v>613</v>
      </c>
      <c r="I6108" s="1" t="s">
        <v>614</v>
      </c>
      <c r="J6108" s="1" t="s">
        <v>615</v>
      </c>
      <c r="K6108" s="1" t="s">
        <v>1597</v>
      </c>
      <c r="L6108" s="1" t="s">
        <v>655</v>
      </c>
      <c r="M6108" s="28" t="s">
        <v>656</v>
      </c>
      <c r="N6108" s="28" t="s">
        <v>1598</v>
      </c>
    </row>
    <row r="6109" spans="1:14">
      <c r="A6109" s="225" t="s">
        <v>668</v>
      </c>
      <c r="B6109" s="123" t="s">
        <v>681</v>
      </c>
      <c r="C6109" s="230">
        <v>45986.239583333336</v>
      </c>
      <c r="D6109" s="230">
        <v>45986.239583333336</v>
      </c>
      <c r="E6109" s="230">
        <v>45986.315972222219</v>
      </c>
      <c r="F6109" s="300">
        <v>0.11805555555474712</v>
      </c>
      <c r="G6109" s="1" t="s">
        <v>613</v>
      </c>
      <c r="I6109" s="1" t="s">
        <v>614</v>
      </c>
      <c r="J6109" s="1" t="s">
        <v>615</v>
      </c>
      <c r="K6109" s="1" t="s">
        <v>1597</v>
      </c>
      <c r="L6109" s="1" t="s">
        <v>655</v>
      </c>
      <c r="M6109" s="28" t="s">
        <v>656</v>
      </c>
      <c r="N6109" s="28" t="s">
        <v>1598</v>
      </c>
    </row>
    <row r="6110" spans="1:14">
      <c r="A6110" s="225" t="s">
        <v>668</v>
      </c>
      <c r="B6110" s="123" t="s">
        <v>682</v>
      </c>
      <c r="C6110" s="230">
        <v>45986.239583333336</v>
      </c>
      <c r="D6110" s="230">
        <v>45986.239583333336</v>
      </c>
      <c r="E6110" s="230">
        <v>45986.315972222219</v>
      </c>
      <c r="F6110" s="300">
        <v>0.11805555555474712</v>
      </c>
      <c r="G6110" s="1" t="s">
        <v>613</v>
      </c>
      <c r="I6110" s="1" t="s">
        <v>614</v>
      </c>
      <c r="J6110" s="1" t="s">
        <v>615</v>
      </c>
      <c r="K6110" s="1" t="s">
        <v>1597</v>
      </c>
      <c r="L6110" s="1" t="s">
        <v>655</v>
      </c>
      <c r="M6110" s="28" t="s">
        <v>656</v>
      </c>
      <c r="N6110" s="28" t="s">
        <v>1598</v>
      </c>
    </row>
    <row r="6111" spans="1:14">
      <c r="A6111" s="225" t="s">
        <v>668</v>
      </c>
      <c r="B6111" s="123" t="s">
        <v>683</v>
      </c>
      <c r="C6111" s="230">
        <v>45986.239583333336</v>
      </c>
      <c r="D6111" s="230">
        <v>45986.239583333336</v>
      </c>
      <c r="E6111" s="230">
        <v>45986.315972222219</v>
      </c>
      <c r="F6111" s="300">
        <v>0.11805555555474712</v>
      </c>
      <c r="G6111" s="1" t="s">
        <v>613</v>
      </c>
      <c r="I6111" s="1" t="s">
        <v>614</v>
      </c>
      <c r="J6111" s="1" t="s">
        <v>615</v>
      </c>
      <c r="K6111" s="1" t="s">
        <v>1597</v>
      </c>
      <c r="L6111" s="1" t="s">
        <v>655</v>
      </c>
      <c r="M6111" s="28" t="s">
        <v>656</v>
      </c>
      <c r="N6111" s="28" t="s">
        <v>1598</v>
      </c>
    </row>
    <row r="6112" spans="1:14">
      <c r="A6112" s="225" t="s">
        <v>668</v>
      </c>
      <c r="B6112" s="123" t="s">
        <v>684</v>
      </c>
      <c r="C6112" s="230">
        <v>45986.239583333336</v>
      </c>
      <c r="D6112" s="230">
        <v>45986.239583333336</v>
      </c>
      <c r="E6112" s="230">
        <v>45986.315972222219</v>
      </c>
      <c r="F6112" s="300">
        <v>0.11805555555474712</v>
      </c>
      <c r="G6112" s="1" t="s">
        <v>613</v>
      </c>
      <c r="I6112" s="1" t="s">
        <v>614</v>
      </c>
      <c r="J6112" s="1" t="s">
        <v>615</v>
      </c>
      <c r="K6112" s="1" t="s">
        <v>1597</v>
      </c>
      <c r="L6112" s="1" t="s">
        <v>655</v>
      </c>
      <c r="M6112" s="28" t="s">
        <v>656</v>
      </c>
      <c r="N6112" s="28" t="s">
        <v>1598</v>
      </c>
    </row>
    <row r="6113" spans="1:14">
      <c r="A6113" s="225" t="s">
        <v>668</v>
      </c>
      <c r="B6113" s="123" t="s">
        <v>685</v>
      </c>
      <c r="C6113" s="230">
        <v>45986.239583333336</v>
      </c>
      <c r="D6113" s="230">
        <v>45986.239583333336</v>
      </c>
      <c r="E6113" s="230">
        <v>45986.315972222219</v>
      </c>
      <c r="F6113" s="300">
        <v>0.11805555555474712</v>
      </c>
      <c r="G6113" s="1" t="s">
        <v>613</v>
      </c>
      <c r="I6113" s="1" t="s">
        <v>614</v>
      </c>
      <c r="J6113" s="1" t="s">
        <v>615</v>
      </c>
      <c r="K6113" s="1" t="s">
        <v>1597</v>
      </c>
      <c r="L6113" s="1" t="s">
        <v>655</v>
      </c>
      <c r="M6113" s="28" t="s">
        <v>656</v>
      </c>
      <c r="N6113" s="28" t="s">
        <v>1598</v>
      </c>
    </row>
    <row r="6114" spans="1:14">
      <c r="A6114" s="225" t="s">
        <v>668</v>
      </c>
      <c r="B6114" s="123" t="s">
        <v>686</v>
      </c>
      <c r="C6114" s="230">
        <v>45986.239583333336</v>
      </c>
      <c r="D6114" s="230">
        <v>45986.239583333336</v>
      </c>
      <c r="E6114" s="230">
        <v>45986.315972222219</v>
      </c>
      <c r="F6114" s="300">
        <v>0.11805555555474712</v>
      </c>
      <c r="G6114" s="1" t="s">
        <v>613</v>
      </c>
      <c r="I6114" s="1" t="s">
        <v>614</v>
      </c>
      <c r="J6114" s="1" t="s">
        <v>615</v>
      </c>
      <c r="K6114" s="1" t="s">
        <v>1597</v>
      </c>
      <c r="L6114" s="1" t="s">
        <v>655</v>
      </c>
      <c r="M6114" s="28" t="s">
        <v>656</v>
      </c>
      <c r="N6114" s="28" t="s">
        <v>1598</v>
      </c>
    </row>
    <row r="6115" spans="1:14">
      <c r="A6115" s="225" t="s">
        <v>668</v>
      </c>
      <c r="B6115" s="123" t="s">
        <v>687</v>
      </c>
      <c r="C6115" s="230">
        <v>45986.239583333336</v>
      </c>
      <c r="D6115" s="230">
        <v>45986.239583333336</v>
      </c>
      <c r="E6115" s="230">
        <v>45986.315972222219</v>
      </c>
      <c r="F6115" s="300">
        <v>0.11805555555474712</v>
      </c>
      <c r="G6115" s="1" t="s">
        <v>613</v>
      </c>
      <c r="I6115" s="1" t="s">
        <v>614</v>
      </c>
      <c r="J6115" s="1" t="s">
        <v>615</v>
      </c>
      <c r="K6115" s="1" t="s">
        <v>1597</v>
      </c>
      <c r="L6115" s="1" t="s">
        <v>655</v>
      </c>
      <c r="M6115" s="28" t="s">
        <v>656</v>
      </c>
      <c r="N6115" s="28" t="s">
        <v>1598</v>
      </c>
    </row>
    <row r="6116" spans="1:14">
      <c r="A6116" s="225" t="s">
        <v>668</v>
      </c>
      <c r="B6116" s="123" t="s">
        <v>688</v>
      </c>
      <c r="C6116" s="230">
        <v>45986.239583333336</v>
      </c>
      <c r="D6116" s="230">
        <v>45986.239583333336</v>
      </c>
      <c r="E6116" s="230">
        <v>45986.315972222219</v>
      </c>
      <c r="F6116" s="300">
        <v>0.11805555555474712</v>
      </c>
      <c r="G6116" s="1" t="s">
        <v>613</v>
      </c>
      <c r="I6116" s="1" t="s">
        <v>614</v>
      </c>
      <c r="J6116" s="1" t="s">
        <v>615</v>
      </c>
      <c r="K6116" s="1" t="s">
        <v>1597</v>
      </c>
      <c r="L6116" s="1" t="s">
        <v>655</v>
      </c>
      <c r="M6116" s="28" t="s">
        <v>656</v>
      </c>
      <c r="N6116" s="28" t="s">
        <v>1598</v>
      </c>
    </row>
    <row r="6117" spans="1:14">
      <c r="A6117" s="225" t="s">
        <v>668</v>
      </c>
      <c r="B6117" s="123" t="s">
        <v>689</v>
      </c>
      <c r="C6117" s="230">
        <v>45986.239583333336</v>
      </c>
      <c r="D6117" s="230">
        <v>45986.239583333336</v>
      </c>
      <c r="E6117" s="230">
        <v>45986.315972222219</v>
      </c>
      <c r="F6117" s="300">
        <v>0.11805555555474712</v>
      </c>
      <c r="G6117" s="1" t="s">
        <v>613</v>
      </c>
      <c r="I6117" s="1" t="s">
        <v>614</v>
      </c>
      <c r="J6117" s="1" t="s">
        <v>615</v>
      </c>
      <c r="K6117" s="1" t="s">
        <v>1597</v>
      </c>
      <c r="L6117" s="1" t="s">
        <v>655</v>
      </c>
      <c r="M6117" s="28" t="s">
        <v>656</v>
      </c>
      <c r="N6117" s="28" t="s">
        <v>1598</v>
      </c>
    </row>
    <row r="6118" spans="1:14">
      <c r="A6118" s="225" t="s">
        <v>668</v>
      </c>
      <c r="B6118" s="123" t="s">
        <v>690</v>
      </c>
      <c r="C6118" s="230">
        <v>45986.239583333336</v>
      </c>
      <c r="D6118" s="230">
        <v>45986.239583333336</v>
      </c>
      <c r="E6118" s="230">
        <v>45986.315972222219</v>
      </c>
      <c r="F6118" s="300">
        <v>0.11805555555474712</v>
      </c>
      <c r="G6118" s="1" t="s">
        <v>613</v>
      </c>
      <c r="I6118" s="1" t="s">
        <v>614</v>
      </c>
      <c r="J6118" s="1" t="s">
        <v>615</v>
      </c>
      <c r="K6118" s="1" t="s">
        <v>1597</v>
      </c>
      <c r="L6118" s="1" t="s">
        <v>655</v>
      </c>
      <c r="M6118" s="28" t="s">
        <v>656</v>
      </c>
      <c r="N6118" s="28" t="s">
        <v>1598</v>
      </c>
    </row>
    <row r="6119" spans="1:14">
      <c r="A6119" s="225" t="s">
        <v>668</v>
      </c>
      <c r="B6119" s="123" t="s">
        <v>691</v>
      </c>
      <c r="C6119" s="230">
        <v>45986.239583333336</v>
      </c>
      <c r="D6119" s="230">
        <v>45986.239583333336</v>
      </c>
      <c r="E6119" s="230">
        <v>45986.315972222219</v>
      </c>
      <c r="F6119" s="300">
        <v>0.11805555555474712</v>
      </c>
      <c r="G6119" s="1" t="s">
        <v>613</v>
      </c>
      <c r="I6119" s="1" t="s">
        <v>614</v>
      </c>
      <c r="J6119" s="1" t="s">
        <v>615</v>
      </c>
      <c r="K6119" s="1" t="s">
        <v>1597</v>
      </c>
      <c r="L6119" s="1" t="s">
        <v>655</v>
      </c>
      <c r="M6119" s="28" t="s">
        <v>656</v>
      </c>
      <c r="N6119" s="28" t="s">
        <v>1598</v>
      </c>
    </row>
    <row r="6120" spans="1:14">
      <c r="A6120" s="225" t="s">
        <v>668</v>
      </c>
      <c r="B6120" s="123" t="s">
        <v>692</v>
      </c>
      <c r="C6120" s="230">
        <v>45986.239583333336</v>
      </c>
      <c r="D6120" s="230">
        <v>45986.239583333336</v>
      </c>
      <c r="E6120" s="230">
        <v>45986.315972222219</v>
      </c>
      <c r="F6120" s="300">
        <v>0.11805555555474712</v>
      </c>
      <c r="G6120" s="1" t="s">
        <v>613</v>
      </c>
      <c r="I6120" s="1" t="s">
        <v>614</v>
      </c>
      <c r="J6120" s="1" t="s">
        <v>615</v>
      </c>
      <c r="K6120" s="1" t="s">
        <v>1597</v>
      </c>
      <c r="L6120" s="1" t="s">
        <v>655</v>
      </c>
      <c r="M6120" s="28" t="s">
        <v>656</v>
      </c>
      <c r="N6120" s="28" t="s">
        <v>1598</v>
      </c>
    </row>
    <row r="6121" spans="1:14">
      <c r="A6121" s="225" t="s">
        <v>668</v>
      </c>
      <c r="B6121" s="123" t="s">
        <v>693</v>
      </c>
      <c r="C6121" s="230">
        <v>45986.239583333336</v>
      </c>
      <c r="D6121" s="230">
        <v>45986.239583333336</v>
      </c>
      <c r="E6121" s="230">
        <v>45986.315972222219</v>
      </c>
      <c r="F6121" s="300">
        <v>0.11805555555474712</v>
      </c>
      <c r="G6121" s="1" t="s">
        <v>613</v>
      </c>
      <c r="I6121" s="1" t="s">
        <v>614</v>
      </c>
      <c r="J6121" s="1" t="s">
        <v>615</v>
      </c>
      <c r="K6121" s="1" t="s">
        <v>1597</v>
      </c>
      <c r="L6121" s="1" t="s">
        <v>655</v>
      </c>
      <c r="M6121" s="28" t="s">
        <v>656</v>
      </c>
      <c r="N6121" s="28" t="s">
        <v>1598</v>
      </c>
    </row>
    <row r="6122" spans="1:14">
      <c r="A6122" s="225" t="s">
        <v>668</v>
      </c>
      <c r="B6122" s="123" t="s">
        <v>694</v>
      </c>
      <c r="C6122" s="230">
        <v>45986.239583333336</v>
      </c>
      <c r="D6122" s="230">
        <v>45986.239583333336</v>
      </c>
      <c r="E6122" s="230">
        <v>45986.315972222219</v>
      </c>
      <c r="F6122" s="300">
        <v>0.11805555555474712</v>
      </c>
      <c r="G6122" s="1" t="s">
        <v>613</v>
      </c>
      <c r="I6122" s="1" t="s">
        <v>614</v>
      </c>
      <c r="J6122" s="1" t="s">
        <v>615</v>
      </c>
      <c r="K6122" s="1" t="s">
        <v>1597</v>
      </c>
      <c r="L6122" s="1" t="s">
        <v>655</v>
      </c>
      <c r="M6122" s="28" t="s">
        <v>656</v>
      </c>
      <c r="N6122" s="28" t="s">
        <v>1598</v>
      </c>
    </row>
    <row r="6123" spans="1:14">
      <c r="A6123" s="225" t="s">
        <v>668</v>
      </c>
      <c r="B6123" s="123" t="s">
        <v>695</v>
      </c>
      <c r="C6123" s="230">
        <v>45986.239583333336</v>
      </c>
      <c r="D6123" s="230">
        <v>45986.239583333336</v>
      </c>
      <c r="E6123" s="230">
        <v>45986.315972222219</v>
      </c>
      <c r="F6123" s="300">
        <v>0.11805555555474712</v>
      </c>
      <c r="G6123" s="1" t="s">
        <v>613</v>
      </c>
      <c r="I6123" s="1" t="s">
        <v>614</v>
      </c>
      <c r="J6123" s="1" t="s">
        <v>615</v>
      </c>
      <c r="K6123" s="1" t="s">
        <v>1597</v>
      </c>
      <c r="L6123" s="1" t="s">
        <v>655</v>
      </c>
      <c r="M6123" s="28" t="s">
        <v>656</v>
      </c>
      <c r="N6123" s="28" t="s">
        <v>1598</v>
      </c>
    </row>
    <row r="6124" spans="1:14">
      <c r="A6124" s="225" t="s">
        <v>668</v>
      </c>
      <c r="B6124" s="123" t="s">
        <v>696</v>
      </c>
      <c r="C6124" s="230">
        <v>45986.239583333336</v>
      </c>
      <c r="D6124" s="230">
        <v>45986.239583333336</v>
      </c>
      <c r="E6124" s="230">
        <v>45986.315972222219</v>
      </c>
      <c r="F6124" s="300">
        <v>0.11805555555474712</v>
      </c>
      <c r="G6124" s="1" t="s">
        <v>613</v>
      </c>
      <c r="I6124" s="1" t="s">
        <v>614</v>
      </c>
      <c r="J6124" s="1" t="s">
        <v>615</v>
      </c>
      <c r="K6124" s="1" t="s">
        <v>1597</v>
      </c>
      <c r="L6124" s="1" t="s">
        <v>655</v>
      </c>
      <c r="M6124" s="28" t="s">
        <v>656</v>
      </c>
      <c r="N6124" s="28" t="s">
        <v>1598</v>
      </c>
    </row>
    <row r="6125" spans="1:14">
      <c r="A6125" s="225" t="s">
        <v>668</v>
      </c>
      <c r="B6125" s="123" t="s">
        <v>697</v>
      </c>
      <c r="C6125" s="230">
        <v>45986.239583333336</v>
      </c>
      <c r="D6125" s="230">
        <v>45986.239583333336</v>
      </c>
      <c r="E6125" s="230">
        <v>45986.315972222219</v>
      </c>
      <c r="F6125" s="300">
        <v>0.11805555555474712</v>
      </c>
      <c r="G6125" s="1" t="s">
        <v>613</v>
      </c>
      <c r="I6125" s="1" t="s">
        <v>614</v>
      </c>
      <c r="J6125" s="1" t="s">
        <v>615</v>
      </c>
      <c r="K6125" s="1" t="s">
        <v>1597</v>
      </c>
      <c r="L6125" s="1" t="s">
        <v>655</v>
      </c>
      <c r="M6125" s="28" t="s">
        <v>656</v>
      </c>
      <c r="N6125" s="28" t="s">
        <v>1598</v>
      </c>
    </row>
    <row r="6126" spans="1:14">
      <c r="A6126" s="1" t="s">
        <v>664</v>
      </c>
      <c r="B6126" s="1" t="s">
        <v>621</v>
      </c>
      <c r="C6126" s="230">
        <v>45986.239583333336</v>
      </c>
      <c r="D6126" s="230">
        <v>45986.239583333336</v>
      </c>
      <c r="E6126" s="230">
        <v>45986.315972222219</v>
      </c>
      <c r="F6126" s="300">
        <v>0.11805555555474712</v>
      </c>
      <c r="G6126" s="1" t="s">
        <v>613</v>
      </c>
      <c r="I6126" s="1" t="s">
        <v>614</v>
      </c>
      <c r="J6126" s="1" t="s">
        <v>615</v>
      </c>
      <c r="K6126" s="1" t="s">
        <v>1597</v>
      </c>
      <c r="L6126" s="1" t="s">
        <v>655</v>
      </c>
      <c r="M6126" s="28" t="s">
        <v>656</v>
      </c>
      <c r="N6126" s="28" t="s">
        <v>1598</v>
      </c>
    </row>
    <row r="6127" spans="1:14">
      <c r="A6127" s="1" t="s">
        <v>664</v>
      </c>
      <c r="B6127" s="1" t="s">
        <v>620</v>
      </c>
      <c r="C6127" s="230">
        <v>45986.239583333336</v>
      </c>
      <c r="D6127" s="230">
        <v>45986.239583333336</v>
      </c>
      <c r="E6127" s="230">
        <v>45986.315972222219</v>
      </c>
      <c r="F6127" s="300">
        <v>0.11805555555474712</v>
      </c>
      <c r="G6127" s="1" t="s">
        <v>613</v>
      </c>
      <c r="I6127" s="1" t="s">
        <v>614</v>
      </c>
      <c r="J6127" s="1" t="s">
        <v>615</v>
      </c>
      <c r="K6127" s="1" t="s">
        <v>1597</v>
      </c>
      <c r="L6127" s="1" t="s">
        <v>655</v>
      </c>
      <c r="M6127" s="28" t="s">
        <v>656</v>
      </c>
      <c r="N6127" s="28" t="s">
        <v>1598</v>
      </c>
    </row>
    <row r="6128" spans="1:14">
      <c r="A6128" s="1" t="s">
        <v>664</v>
      </c>
      <c r="B6128" s="1" t="s">
        <v>666</v>
      </c>
      <c r="C6128" s="230">
        <v>45986.239583333336</v>
      </c>
      <c r="D6128" s="230">
        <v>45986.239583333336</v>
      </c>
      <c r="E6128" s="230">
        <v>45986.315972222219</v>
      </c>
      <c r="F6128" s="300">
        <v>0.11805555555474712</v>
      </c>
      <c r="G6128" s="1" t="s">
        <v>613</v>
      </c>
      <c r="I6128" s="1" t="s">
        <v>614</v>
      </c>
      <c r="J6128" s="1" t="s">
        <v>615</v>
      </c>
      <c r="K6128" s="1" t="s">
        <v>1597</v>
      </c>
      <c r="L6128" s="1" t="s">
        <v>655</v>
      </c>
      <c r="M6128" s="28" t="s">
        <v>656</v>
      </c>
      <c r="N6128" s="28" t="s">
        <v>1598</v>
      </c>
    </row>
    <row r="6129" spans="1:14">
      <c r="A6129" s="1" t="s">
        <v>664</v>
      </c>
      <c r="B6129" s="1" t="s">
        <v>667</v>
      </c>
      <c r="C6129" s="230">
        <v>45986.239583333336</v>
      </c>
      <c r="D6129" s="230">
        <v>45986.239583333336</v>
      </c>
      <c r="E6129" s="230">
        <v>45986.315972222219</v>
      </c>
      <c r="F6129" s="300">
        <v>0.11805555555474712</v>
      </c>
      <c r="G6129" s="1" t="s">
        <v>613</v>
      </c>
      <c r="I6129" s="1" t="s">
        <v>614</v>
      </c>
      <c r="J6129" s="1" t="s">
        <v>615</v>
      </c>
      <c r="K6129" s="1" t="s">
        <v>1597</v>
      </c>
      <c r="L6129" s="1" t="s">
        <v>655</v>
      </c>
      <c r="M6129" s="28" t="s">
        <v>656</v>
      </c>
      <c r="N6129" s="28" t="s">
        <v>1598</v>
      </c>
    </row>
    <row r="6130" spans="1:14">
      <c r="A6130" s="1" t="s">
        <v>664</v>
      </c>
      <c r="B6130" s="1" t="s">
        <v>636</v>
      </c>
      <c r="C6130" s="230">
        <v>45986.239583333336</v>
      </c>
      <c r="D6130" s="230">
        <v>45986.239583333336</v>
      </c>
      <c r="E6130" s="230">
        <v>45986.315972222219</v>
      </c>
      <c r="F6130" s="300">
        <v>0.11805555555474712</v>
      </c>
      <c r="G6130" s="1" t="s">
        <v>613</v>
      </c>
      <c r="I6130" s="1" t="s">
        <v>614</v>
      </c>
      <c r="J6130" s="1" t="s">
        <v>615</v>
      </c>
      <c r="K6130" s="1" t="s">
        <v>1597</v>
      </c>
      <c r="L6130" s="1" t="s">
        <v>655</v>
      </c>
      <c r="M6130" s="28" t="s">
        <v>656</v>
      </c>
      <c r="N6130" s="28" t="s">
        <v>1598</v>
      </c>
    </row>
    <row r="6131" spans="1:14">
      <c r="A6131" s="225" t="s">
        <v>698</v>
      </c>
      <c r="B6131" s="123" t="s">
        <v>621</v>
      </c>
      <c r="C6131" s="230">
        <v>45986.239583333336</v>
      </c>
      <c r="D6131" s="230">
        <v>45986.239583333336</v>
      </c>
      <c r="E6131" s="230">
        <v>45986.315972222219</v>
      </c>
      <c r="F6131" s="300">
        <v>0.11805555555474712</v>
      </c>
      <c r="G6131" s="1" t="s">
        <v>613</v>
      </c>
      <c r="I6131" s="1" t="s">
        <v>614</v>
      </c>
      <c r="J6131" s="1" t="s">
        <v>615</v>
      </c>
      <c r="K6131" s="1" t="s">
        <v>1597</v>
      </c>
      <c r="L6131" s="1" t="s">
        <v>655</v>
      </c>
      <c r="M6131" s="28" t="s">
        <v>656</v>
      </c>
      <c r="N6131" s="28" t="s">
        <v>1598</v>
      </c>
    </row>
    <row r="6132" spans="1:14">
      <c r="A6132" s="225" t="s">
        <v>698</v>
      </c>
      <c r="B6132" s="123" t="s">
        <v>620</v>
      </c>
      <c r="C6132" s="230">
        <v>45986.239583333336</v>
      </c>
      <c r="D6132" s="230">
        <v>45986.239583333336</v>
      </c>
      <c r="E6132" s="230">
        <v>45986.315972222219</v>
      </c>
      <c r="F6132" s="300">
        <v>0.11805555555474712</v>
      </c>
      <c r="G6132" s="1" t="s">
        <v>613</v>
      </c>
      <c r="I6132" s="1" t="s">
        <v>614</v>
      </c>
      <c r="J6132" s="1" t="s">
        <v>615</v>
      </c>
      <c r="K6132" s="1" t="s">
        <v>1597</v>
      </c>
      <c r="L6132" s="1" t="s">
        <v>655</v>
      </c>
      <c r="M6132" s="28" t="s">
        <v>656</v>
      </c>
      <c r="N6132" s="28" t="s">
        <v>1598</v>
      </c>
    </row>
    <row r="6133" spans="1:14">
      <c r="A6133" s="1" t="s">
        <v>698</v>
      </c>
      <c r="B6133" s="1" t="s">
        <v>666</v>
      </c>
      <c r="C6133" s="230">
        <v>45986.239583333336</v>
      </c>
      <c r="D6133" s="230">
        <v>45986.239583333336</v>
      </c>
      <c r="E6133" s="230">
        <v>45986.315972222219</v>
      </c>
      <c r="F6133" s="300">
        <v>0.11805555555474712</v>
      </c>
      <c r="G6133" s="1" t="s">
        <v>613</v>
      </c>
      <c r="I6133" s="1" t="s">
        <v>614</v>
      </c>
      <c r="J6133" s="1" t="s">
        <v>615</v>
      </c>
      <c r="K6133" s="1" t="s">
        <v>1597</v>
      </c>
      <c r="L6133" s="1" t="s">
        <v>655</v>
      </c>
      <c r="M6133" s="28" t="s">
        <v>656</v>
      </c>
      <c r="N6133" s="28" t="s">
        <v>1598</v>
      </c>
    </row>
    <row r="6134" spans="1:14">
      <c r="A6134" s="1" t="s">
        <v>698</v>
      </c>
      <c r="B6134" s="1" t="s">
        <v>667</v>
      </c>
      <c r="C6134" s="230">
        <v>45986.239583333336</v>
      </c>
      <c r="D6134" s="230">
        <v>45986.239583333336</v>
      </c>
      <c r="E6134" s="230">
        <v>45986.315972222219</v>
      </c>
      <c r="F6134" s="300">
        <v>0.11805555555474712</v>
      </c>
      <c r="G6134" s="1" t="s">
        <v>613</v>
      </c>
      <c r="I6134" s="1" t="s">
        <v>614</v>
      </c>
      <c r="J6134" s="1" t="s">
        <v>615</v>
      </c>
      <c r="K6134" s="1" t="s">
        <v>1597</v>
      </c>
      <c r="L6134" s="1" t="s">
        <v>655</v>
      </c>
      <c r="M6134" s="28" t="s">
        <v>656</v>
      </c>
      <c r="N6134" s="28" t="s">
        <v>1598</v>
      </c>
    </row>
    <row r="6135" spans="1:14">
      <c r="A6135" s="1" t="s">
        <v>698</v>
      </c>
      <c r="B6135" s="1" t="s">
        <v>636</v>
      </c>
      <c r="C6135" s="230">
        <v>45986.239583333336</v>
      </c>
      <c r="D6135" s="230">
        <v>45986.239583333336</v>
      </c>
      <c r="E6135" s="230">
        <v>45986.315972222219</v>
      </c>
      <c r="F6135" s="300">
        <v>0.11805555555474712</v>
      </c>
      <c r="G6135" s="1" t="s">
        <v>613</v>
      </c>
      <c r="I6135" s="1" t="s">
        <v>614</v>
      </c>
      <c r="J6135" s="1" t="s">
        <v>615</v>
      </c>
      <c r="K6135" s="1" t="s">
        <v>1597</v>
      </c>
      <c r="L6135" s="1" t="s">
        <v>655</v>
      </c>
      <c r="M6135" s="28" t="s">
        <v>656</v>
      </c>
      <c r="N6135" s="28" t="s">
        <v>1598</v>
      </c>
    </row>
    <row r="6136" spans="1:14">
      <c r="A6136" s="1" t="s">
        <v>699</v>
      </c>
      <c r="B6136" s="1" t="s">
        <v>621</v>
      </c>
      <c r="C6136" s="230">
        <v>45986.239583333336</v>
      </c>
      <c r="D6136" s="230">
        <v>45986.239583333336</v>
      </c>
      <c r="E6136" s="230">
        <v>45986.315972222219</v>
      </c>
      <c r="F6136" s="300">
        <v>0.11805555555474712</v>
      </c>
      <c r="G6136" s="1" t="s">
        <v>613</v>
      </c>
      <c r="I6136" s="1" t="s">
        <v>614</v>
      </c>
      <c r="J6136" s="1" t="s">
        <v>615</v>
      </c>
      <c r="K6136" s="1" t="s">
        <v>1597</v>
      </c>
      <c r="L6136" s="1" t="s">
        <v>655</v>
      </c>
      <c r="M6136" s="28" t="s">
        <v>656</v>
      </c>
      <c r="N6136" s="28" t="s">
        <v>1598</v>
      </c>
    </row>
    <row r="6137" spans="1:14">
      <c r="A6137" s="1" t="s">
        <v>699</v>
      </c>
      <c r="B6137" s="1" t="s">
        <v>620</v>
      </c>
      <c r="C6137" s="230">
        <v>45986.239583333336</v>
      </c>
      <c r="D6137" s="230">
        <v>45986.239583333336</v>
      </c>
      <c r="E6137" s="230">
        <v>45986.315972222219</v>
      </c>
      <c r="F6137" s="300">
        <v>0.11805555555474712</v>
      </c>
      <c r="G6137" s="1" t="s">
        <v>613</v>
      </c>
      <c r="I6137" s="1" t="s">
        <v>614</v>
      </c>
      <c r="J6137" s="1" t="s">
        <v>615</v>
      </c>
      <c r="K6137" s="1" t="s">
        <v>1597</v>
      </c>
      <c r="L6137" s="1" t="s">
        <v>655</v>
      </c>
      <c r="M6137" s="28" t="s">
        <v>656</v>
      </c>
      <c r="N6137" s="28" t="s">
        <v>1598</v>
      </c>
    </row>
    <row r="6138" spans="1:14">
      <c r="A6138" s="1" t="s">
        <v>699</v>
      </c>
      <c r="B6138" s="1" t="s">
        <v>666</v>
      </c>
      <c r="C6138" s="230">
        <v>45986.239583333336</v>
      </c>
      <c r="D6138" s="230">
        <v>45986.239583333336</v>
      </c>
      <c r="E6138" s="230">
        <v>45986.315972222219</v>
      </c>
      <c r="F6138" s="300">
        <v>0.11805555555474712</v>
      </c>
      <c r="G6138" s="1" t="s">
        <v>613</v>
      </c>
      <c r="I6138" s="1" t="s">
        <v>614</v>
      </c>
      <c r="J6138" s="1" t="s">
        <v>615</v>
      </c>
      <c r="K6138" s="1" t="s">
        <v>1597</v>
      </c>
      <c r="L6138" s="1" t="s">
        <v>655</v>
      </c>
      <c r="M6138" s="28" t="s">
        <v>656</v>
      </c>
      <c r="N6138" s="28" t="s">
        <v>1598</v>
      </c>
    </row>
    <row r="6139" spans="1:14">
      <c r="A6139" s="1" t="s">
        <v>699</v>
      </c>
      <c r="B6139" s="1" t="s">
        <v>667</v>
      </c>
      <c r="C6139" s="230">
        <v>45986.239583333336</v>
      </c>
      <c r="D6139" s="230">
        <v>45986.239583333336</v>
      </c>
      <c r="E6139" s="230">
        <v>45986.315972222219</v>
      </c>
      <c r="F6139" s="300">
        <v>0.11805555555474712</v>
      </c>
      <c r="G6139" s="1" t="s">
        <v>613</v>
      </c>
      <c r="I6139" s="1" t="s">
        <v>614</v>
      </c>
      <c r="J6139" s="1" t="s">
        <v>615</v>
      </c>
      <c r="K6139" s="1" t="s">
        <v>1597</v>
      </c>
      <c r="L6139" s="1" t="s">
        <v>655</v>
      </c>
      <c r="M6139" s="28" t="s">
        <v>656</v>
      </c>
      <c r="N6139" s="28" t="s">
        <v>1598</v>
      </c>
    </row>
    <row r="6140" spans="1:14">
      <c r="A6140" s="1" t="s">
        <v>699</v>
      </c>
      <c r="B6140" s="1" t="s">
        <v>636</v>
      </c>
      <c r="C6140" s="230">
        <v>45986.239583333336</v>
      </c>
      <c r="D6140" s="230">
        <v>45986.239583333336</v>
      </c>
      <c r="E6140" s="230">
        <v>45986.315972222219</v>
      </c>
      <c r="F6140" s="300">
        <v>0.11805555555474712</v>
      </c>
      <c r="G6140" s="1" t="s">
        <v>613</v>
      </c>
      <c r="I6140" s="1" t="s">
        <v>614</v>
      </c>
      <c r="J6140" s="1" t="s">
        <v>615</v>
      </c>
      <c r="K6140" s="1" t="s">
        <v>1597</v>
      </c>
      <c r="L6140" s="1" t="s">
        <v>655</v>
      </c>
      <c r="M6140" s="28" t="s">
        <v>656</v>
      </c>
      <c r="N6140" s="28" t="s">
        <v>1598</v>
      </c>
    </row>
    <row r="6141" spans="1:14">
      <c r="A6141" s="102" t="s">
        <v>729</v>
      </c>
      <c r="B6141" s="1" t="s">
        <v>1387</v>
      </c>
      <c r="C6141" s="230">
        <v>45986.350694444445</v>
      </c>
      <c r="D6141" s="230">
        <v>45986.350694444445</v>
      </c>
      <c r="E6141" s="230">
        <v>45986.399305555555</v>
      </c>
      <c r="F6141" s="300">
        <v>0.32291666666424135</v>
      </c>
      <c r="G6141" s="1" t="s">
        <v>708</v>
      </c>
      <c r="I6141" s="1" t="s">
        <v>750</v>
      </c>
      <c r="J6141" s="1" t="s">
        <v>275</v>
      </c>
      <c r="K6141" s="1" t="s">
        <v>1744</v>
      </c>
      <c r="L6141" s="1" t="s">
        <v>627</v>
      </c>
      <c r="M6141" s="28" t="s">
        <v>628</v>
      </c>
      <c r="N6141" s="28" t="s">
        <v>1745</v>
      </c>
    </row>
    <row r="6142" spans="1:14">
      <c r="A6142" s="102" t="s">
        <v>729</v>
      </c>
      <c r="B6142" s="1" t="s">
        <v>1388</v>
      </c>
      <c r="C6142" s="230">
        <v>45986.350694444445</v>
      </c>
      <c r="D6142" s="230">
        <v>45986.350694444445</v>
      </c>
      <c r="E6142" s="230">
        <v>45986.399305555555</v>
      </c>
      <c r="F6142" s="300">
        <v>0.32291666666424135</v>
      </c>
      <c r="G6142" s="1" t="s">
        <v>708</v>
      </c>
      <c r="I6142" s="1" t="s">
        <v>750</v>
      </c>
      <c r="J6142" s="1" t="s">
        <v>275</v>
      </c>
      <c r="K6142" s="1" t="s">
        <v>1744</v>
      </c>
      <c r="L6142" s="1" t="s">
        <v>627</v>
      </c>
      <c r="M6142" s="28" t="s">
        <v>628</v>
      </c>
      <c r="N6142" s="28" t="s">
        <v>1745</v>
      </c>
    </row>
    <row r="6143" spans="1:14">
      <c r="A6143" s="102" t="s">
        <v>729</v>
      </c>
      <c r="B6143" s="1" t="s">
        <v>1389</v>
      </c>
      <c r="C6143" s="230">
        <v>45986.350694444445</v>
      </c>
      <c r="D6143" s="230">
        <v>45986.350694444445</v>
      </c>
      <c r="E6143" s="230">
        <v>45986.399305555555</v>
      </c>
      <c r="F6143" s="300">
        <v>0.32291666666424135</v>
      </c>
      <c r="G6143" s="1" t="s">
        <v>708</v>
      </c>
      <c r="I6143" s="1" t="s">
        <v>750</v>
      </c>
      <c r="J6143" s="1" t="s">
        <v>275</v>
      </c>
      <c r="K6143" s="1" t="s">
        <v>1744</v>
      </c>
      <c r="L6143" s="1" t="s">
        <v>627</v>
      </c>
      <c r="M6143" s="28" t="s">
        <v>628</v>
      </c>
      <c r="N6143" s="28" t="s">
        <v>1745</v>
      </c>
    </row>
    <row r="6144" spans="1:14">
      <c r="A6144" s="102" t="s">
        <v>729</v>
      </c>
      <c r="B6144" s="1" t="s">
        <v>1390</v>
      </c>
      <c r="C6144" s="230">
        <v>45986.350694444445</v>
      </c>
      <c r="D6144" s="230">
        <v>45986.350694444445</v>
      </c>
      <c r="E6144" s="230">
        <v>45986.399305555555</v>
      </c>
      <c r="F6144" s="300">
        <v>0.32291666666424135</v>
      </c>
      <c r="G6144" s="1" t="s">
        <v>708</v>
      </c>
      <c r="I6144" s="1" t="s">
        <v>750</v>
      </c>
      <c r="J6144" s="1" t="s">
        <v>275</v>
      </c>
      <c r="K6144" s="1" t="s">
        <v>1744</v>
      </c>
      <c r="L6144" s="1" t="s">
        <v>627</v>
      </c>
      <c r="M6144" s="28" t="s">
        <v>628</v>
      </c>
      <c r="N6144" s="28" t="s">
        <v>1745</v>
      </c>
    </row>
    <row r="6145" spans="1:14">
      <c r="A6145" s="102" t="s">
        <v>729</v>
      </c>
      <c r="B6145" s="1" t="s">
        <v>1391</v>
      </c>
      <c r="C6145" s="230">
        <v>45986.350694444445</v>
      </c>
      <c r="D6145" s="230">
        <v>45986.350694444445</v>
      </c>
      <c r="E6145" s="230">
        <v>45986.399305555555</v>
      </c>
      <c r="F6145" s="300">
        <v>0.32291666666424135</v>
      </c>
      <c r="G6145" s="1" t="s">
        <v>708</v>
      </c>
      <c r="I6145" s="1" t="s">
        <v>750</v>
      </c>
      <c r="J6145" s="1" t="s">
        <v>275</v>
      </c>
      <c r="K6145" s="1" t="s">
        <v>1744</v>
      </c>
      <c r="L6145" s="1" t="s">
        <v>627</v>
      </c>
      <c r="M6145" s="28" t="s">
        <v>628</v>
      </c>
      <c r="N6145" s="28" t="s">
        <v>1745</v>
      </c>
    </row>
    <row r="6146" spans="1:14">
      <c r="A6146" s="102" t="s">
        <v>729</v>
      </c>
      <c r="B6146" s="1" t="s">
        <v>1392</v>
      </c>
      <c r="C6146" s="230">
        <v>45986.350694444445</v>
      </c>
      <c r="D6146" s="230">
        <v>45986.350694444445</v>
      </c>
      <c r="E6146" s="230">
        <v>45986.399305555555</v>
      </c>
      <c r="F6146" s="300">
        <v>0.32291666666424135</v>
      </c>
      <c r="G6146" s="1" t="s">
        <v>708</v>
      </c>
      <c r="I6146" s="1" t="s">
        <v>750</v>
      </c>
      <c r="J6146" s="1" t="s">
        <v>275</v>
      </c>
      <c r="K6146" s="1" t="s">
        <v>1744</v>
      </c>
      <c r="L6146" s="1" t="s">
        <v>627</v>
      </c>
      <c r="M6146" s="28" t="s">
        <v>628</v>
      </c>
      <c r="N6146" s="28" t="s">
        <v>1745</v>
      </c>
    </row>
    <row r="6147" spans="1:14">
      <c r="A6147" s="102" t="s">
        <v>729</v>
      </c>
      <c r="B6147" s="1" t="s">
        <v>1393</v>
      </c>
      <c r="C6147" s="230">
        <v>45986.350694444445</v>
      </c>
      <c r="D6147" s="230">
        <v>45986.350694444445</v>
      </c>
      <c r="E6147" s="230">
        <v>45986.399305555555</v>
      </c>
      <c r="F6147" s="300">
        <v>0.32291666666424135</v>
      </c>
      <c r="G6147" s="1" t="s">
        <v>708</v>
      </c>
      <c r="I6147" s="1" t="s">
        <v>750</v>
      </c>
      <c r="J6147" s="1" t="s">
        <v>275</v>
      </c>
      <c r="K6147" s="1" t="s">
        <v>1744</v>
      </c>
      <c r="L6147" s="1" t="s">
        <v>627</v>
      </c>
      <c r="M6147" s="28" t="s">
        <v>628</v>
      </c>
      <c r="N6147" s="28" t="s">
        <v>1745</v>
      </c>
    </row>
    <row r="6148" spans="1:14">
      <c r="A6148" s="102" t="s">
        <v>729</v>
      </c>
      <c r="B6148" s="1" t="s">
        <v>1394</v>
      </c>
      <c r="C6148" s="230">
        <v>45986.350694444445</v>
      </c>
      <c r="D6148" s="230">
        <v>45986.350694444445</v>
      </c>
      <c r="E6148" s="230">
        <v>45986.399305555555</v>
      </c>
      <c r="F6148" s="300">
        <v>0.32291666666424135</v>
      </c>
      <c r="G6148" s="1" t="s">
        <v>708</v>
      </c>
      <c r="I6148" s="1" t="s">
        <v>750</v>
      </c>
      <c r="J6148" s="1" t="s">
        <v>275</v>
      </c>
      <c r="K6148" s="1" t="s">
        <v>1744</v>
      </c>
      <c r="L6148" s="1" t="s">
        <v>627</v>
      </c>
      <c r="M6148" s="28" t="s">
        <v>628</v>
      </c>
      <c r="N6148" s="28" t="s">
        <v>1745</v>
      </c>
    </row>
    <row r="6149" spans="1:14">
      <c r="A6149" s="102" t="s">
        <v>729</v>
      </c>
      <c r="B6149" s="1" t="s">
        <v>1395</v>
      </c>
      <c r="C6149" s="230">
        <v>45986.350694444445</v>
      </c>
      <c r="D6149" s="230">
        <v>45986.350694444445</v>
      </c>
      <c r="E6149" s="230">
        <v>45986.399305555555</v>
      </c>
      <c r="F6149" s="300">
        <v>0.32291666666424135</v>
      </c>
      <c r="G6149" s="1" t="s">
        <v>708</v>
      </c>
      <c r="I6149" s="1" t="s">
        <v>750</v>
      </c>
      <c r="J6149" s="1" t="s">
        <v>275</v>
      </c>
      <c r="K6149" s="1" t="s">
        <v>1744</v>
      </c>
      <c r="L6149" s="1" t="s">
        <v>627</v>
      </c>
      <c r="M6149" s="28" t="s">
        <v>628</v>
      </c>
      <c r="N6149" s="28" t="s">
        <v>1745</v>
      </c>
    </row>
    <row r="6150" spans="1:14">
      <c r="A6150" s="102" t="s">
        <v>729</v>
      </c>
      <c r="B6150" s="1" t="s">
        <v>1396</v>
      </c>
      <c r="C6150" s="230">
        <v>45986.350694444445</v>
      </c>
      <c r="D6150" s="230">
        <v>45986.350694444445</v>
      </c>
      <c r="E6150" s="230">
        <v>45986.399305555555</v>
      </c>
      <c r="F6150" s="300">
        <v>0.32291666666424135</v>
      </c>
      <c r="G6150" s="1" t="s">
        <v>708</v>
      </c>
      <c r="I6150" s="1" t="s">
        <v>750</v>
      </c>
      <c r="J6150" s="1" t="s">
        <v>275</v>
      </c>
      <c r="K6150" s="1" t="s">
        <v>1744</v>
      </c>
      <c r="L6150" s="1" t="s">
        <v>627</v>
      </c>
      <c r="M6150" s="28" t="s">
        <v>628</v>
      </c>
      <c r="N6150" s="28" t="s">
        <v>1745</v>
      </c>
    </row>
    <row r="6151" spans="1:14">
      <c r="A6151" s="102" t="s">
        <v>729</v>
      </c>
      <c r="B6151" s="1" t="s">
        <v>1397</v>
      </c>
      <c r="C6151" s="230">
        <v>45986.350694444445</v>
      </c>
      <c r="D6151" s="230">
        <v>45986.350694444445</v>
      </c>
      <c r="E6151" s="230">
        <v>45986.399305555555</v>
      </c>
      <c r="F6151" s="300">
        <v>0.32291666666424135</v>
      </c>
      <c r="G6151" s="1" t="s">
        <v>708</v>
      </c>
      <c r="I6151" s="1" t="s">
        <v>750</v>
      </c>
      <c r="J6151" s="1" t="s">
        <v>275</v>
      </c>
      <c r="K6151" s="1" t="s">
        <v>1744</v>
      </c>
      <c r="L6151" s="1" t="s">
        <v>627</v>
      </c>
      <c r="M6151" s="28" t="s">
        <v>628</v>
      </c>
      <c r="N6151" s="28" t="s">
        <v>1745</v>
      </c>
    </row>
    <row r="6152" spans="1:14">
      <c r="A6152" s="102" t="s">
        <v>729</v>
      </c>
      <c r="B6152" s="1" t="s">
        <v>1398</v>
      </c>
      <c r="C6152" s="230">
        <v>45986.350694444445</v>
      </c>
      <c r="D6152" s="230">
        <v>45986.350694444445</v>
      </c>
      <c r="E6152" s="230">
        <v>45986.399305555555</v>
      </c>
      <c r="F6152" s="300">
        <v>0.32291666666424135</v>
      </c>
      <c r="G6152" s="1" t="s">
        <v>708</v>
      </c>
      <c r="I6152" s="1" t="s">
        <v>750</v>
      </c>
      <c r="J6152" s="1" t="s">
        <v>275</v>
      </c>
      <c r="K6152" s="1" t="s">
        <v>1744</v>
      </c>
      <c r="L6152" s="1" t="s">
        <v>627</v>
      </c>
      <c r="M6152" s="28" t="s">
        <v>628</v>
      </c>
      <c r="N6152" s="28" t="s">
        <v>1745</v>
      </c>
    </row>
    <row r="6153" spans="1:14">
      <c r="A6153" s="102" t="s">
        <v>729</v>
      </c>
      <c r="B6153" s="1" t="s">
        <v>1399</v>
      </c>
      <c r="C6153" s="230">
        <v>45986.350694444445</v>
      </c>
      <c r="D6153" s="230">
        <v>45986.350694444445</v>
      </c>
      <c r="E6153" s="230">
        <v>45986.399305555555</v>
      </c>
      <c r="F6153" s="300">
        <v>0.32291666666424135</v>
      </c>
      <c r="G6153" s="1" t="s">
        <v>708</v>
      </c>
      <c r="I6153" s="1" t="s">
        <v>750</v>
      </c>
      <c r="J6153" s="1" t="s">
        <v>275</v>
      </c>
      <c r="K6153" s="1" t="s">
        <v>1744</v>
      </c>
      <c r="L6153" s="1" t="s">
        <v>627</v>
      </c>
      <c r="M6153" s="28" t="s">
        <v>628</v>
      </c>
      <c r="N6153" s="28" t="s">
        <v>1745</v>
      </c>
    </row>
    <row r="6154" spans="1:14">
      <c r="A6154" s="102" t="s">
        <v>729</v>
      </c>
      <c r="B6154" s="1" t="s">
        <v>1400</v>
      </c>
      <c r="C6154" s="230">
        <v>45986.350694444445</v>
      </c>
      <c r="D6154" s="230">
        <v>45986.350694444445</v>
      </c>
      <c r="E6154" s="230">
        <v>45986.399305555555</v>
      </c>
      <c r="F6154" s="300">
        <v>0.32291666666424135</v>
      </c>
      <c r="G6154" s="1" t="s">
        <v>708</v>
      </c>
      <c r="I6154" s="1" t="s">
        <v>750</v>
      </c>
      <c r="J6154" s="1" t="s">
        <v>275</v>
      </c>
      <c r="K6154" s="1" t="s">
        <v>1744</v>
      </c>
      <c r="L6154" s="1" t="s">
        <v>627</v>
      </c>
      <c r="M6154" s="28" t="s">
        <v>628</v>
      </c>
      <c r="N6154" s="28" t="s">
        <v>1745</v>
      </c>
    </row>
    <row r="6155" spans="1:14">
      <c r="A6155" s="102" t="s">
        <v>729</v>
      </c>
      <c r="B6155" s="1" t="s">
        <v>1401</v>
      </c>
      <c r="C6155" s="230">
        <v>45986.350694444445</v>
      </c>
      <c r="D6155" s="230">
        <v>45986.350694444445</v>
      </c>
      <c r="E6155" s="230">
        <v>45986.399305555555</v>
      </c>
      <c r="F6155" s="300">
        <v>0.32291666666424135</v>
      </c>
      <c r="G6155" s="1" t="s">
        <v>708</v>
      </c>
      <c r="I6155" s="1" t="s">
        <v>750</v>
      </c>
      <c r="J6155" s="1" t="s">
        <v>275</v>
      </c>
      <c r="K6155" s="1" t="s">
        <v>1744</v>
      </c>
      <c r="L6155" s="1" t="s">
        <v>627</v>
      </c>
      <c r="M6155" s="28" t="s">
        <v>628</v>
      </c>
      <c r="N6155" s="28" t="s">
        <v>1745</v>
      </c>
    </row>
    <row r="6156" spans="1:14">
      <c r="A6156" s="102" t="s">
        <v>729</v>
      </c>
      <c r="B6156" s="1" t="s">
        <v>1402</v>
      </c>
      <c r="C6156" s="230">
        <v>45986.350694444445</v>
      </c>
      <c r="D6156" s="230">
        <v>45986.350694444445</v>
      </c>
      <c r="E6156" s="230">
        <v>45986.399305555555</v>
      </c>
      <c r="F6156" s="300">
        <v>0.32291666666424135</v>
      </c>
      <c r="G6156" s="1" t="s">
        <v>708</v>
      </c>
      <c r="I6156" s="1" t="s">
        <v>750</v>
      </c>
      <c r="J6156" s="1" t="s">
        <v>275</v>
      </c>
      <c r="K6156" s="1" t="s">
        <v>1744</v>
      </c>
      <c r="L6156" s="1" t="s">
        <v>627</v>
      </c>
      <c r="M6156" s="28" t="s">
        <v>628</v>
      </c>
      <c r="N6156" s="28" t="s">
        <v>1745</v>
      </c>
    </row>
    <row r="6157" spans="1:14">
      <c r="A6157" s="1" t="s">
        <v>997</v>
      </c>
      <c r="B6157" s="1" t="s">
        <v>998</v>
      </c>
      <c r="C6157" s="230">
        <v>45987.234722222223</v>
      </c>
      <c r="D6157" s="230">
        <v>45987.234722222223</v>
      </c>
      <c r="E6157" s="230">
        <v>45987.395833333336</v>
      </c>
      <c r="F6157" s="300">
        <f t="shared" ref="F6157:F6182" si="128">E6157-D6157</f>
        <v>0.16111111111240461</v>
      </c>
      <c r="G6157" s="1" t="s">
        <v>613</v>
      </c>
      <c r="I6157" s="1" t="s">
        <v>614</v>
      </c>
      <c r="J6157" s="1" t="s">
        <v>615</v>
      </c>
      <c r="K6157" s="1" t="s">
        <v>1597</v>
      </c>
      <c r="L6157" s="1" t="s">
        <v>655</v>
      </c>
      <c r="M6157" s="28" t="s">
        <v>656</v>
      </c>
      <c r="N6157" s="28" t="s">
        <v>1598</v>
      </c>
    </row>
    <row r="6158" spans="1:14">
      <c r="A6158" s="1" t="s">
        <v>997</v>
      </c>
      <c r="B6158" s="1" t="s">
        <v>999</v>
      </c>
      <c r="C6158" s="230">
        <v>45987.234722222223</v>
      </c>
      <c r="D6158" s="230">
        <v>45987.234722222223</v>
      </c>
      <c r="E6158" s="230">
        <v>45987.395833333336</v>
      </c>
      <c r="F6158" s="300">
        <f t="shared" si="128"/>
        <v>0.16111111111240461</v>
      </c>
      <c r="G6158" s="1" t="s">
        <v>613</v>
      </c>
      <c r="I6158" s="1" t="s">
        <v>614</v>
      </c>
      <c r="J6158" s="1" t="s">
        <v>615</v>
      </c>
      <c r="K6158" s="1" t="s">
        <v>1597</v>
      </c>
      <c r="L6158" s="1" t="s">
        <v>655</v>
      </c>
      <c r="M6158" s="28" t="s">
        <v>656</v>
      </c>
      <c r="N6158" s="28" t="s">
        <v>1598</v>
      </c>
    </row>
    <row r="6159" spans="1:14">
      <c r="A6159" s="1" t="s">
        <v>997</v>
      </c>
      <c r="B6159" s="1" t="s">
        <v>1000</v>
      </c>
      <c r="C6159" s="230">
        <v>45987.234722222223</v>
      </c>
      <c r="D6159" s="230">
        <v>45987.234722222223</v>
      </c>
      <c r="E6159" s="230">
        <v>45987.395833333336</v>
      </c>
      <c r="F6159" s="300">
        <f t="shared" si="128"/>
        <v>0.16111111111240461</v>
      </c>
      <c r="G6159" s="1" t="s">
        <v>613</v>
      </c>
      <c r="I6159" s="1" t="s">
        <v>614</v>
      </c>
      <c r="J6159" s="1" t="s">
        <v>615</v>
      </c>
      <c r="K6159" s="1" t="s">
        <v>1597</v>
      </c>
      <c r="L6159" s="1" t="s">
        <v>655</v>
      </c>
      <c r="M6159" s="28" t="s">
        <v>656</v>
      </c>
      <c r="N6159" s="28" t="s">
        <v>1598</v>
      </c>
    </row>
    <row r="6160" spans="1:14">
      <c r="A6160" s="1" t="s">
        <v>997</v>
      </c>
      <c r="B6160" s="1" t="s">
        <v>1001</v>
      </c>
      <c r="C6160" s="230">
        <v>45987.234722222223</v>
      </c>
      <c r="D6160" s="230">
        <v>45987.234722222223</v>
      </c>
      <c r="E6160" s="230">
        <v>45987.395833333336</v>
      </c>
      <c r="F6160" s="300">
        <f t="shared" si="128"/>
        <v>0.16111111111240461</v>
      </c>
      <c r="G6160" s="1" t="s">
        <v>613</v>
      </c>
      <c r="I6160" s="1" t="s">
        <v>614</v>
      </c>
      <c r="J6160" s="1" t="s">
        <v>615</v>
      </c>
      <c r="K6160" s="1" t="s">
        <v>1597</v>
      </c>
      <c r="L6160" s="1" t="s">
        <v>655</v>
      </c>
      <c r="M6160" s="28" t="s">
        <v>656</v>
      </c>
      <c r="N6160" s="28" t="s">
        <v>1598</v>
      </c>
    </row>
    <row r="6161" spans="1:14">
      <c r="A6161" s="225" t="s">
        <v>978</v>
      </c>
      <c r="B6161" s="123" t="s">
        <v>979</v>
      </c>
      <c r="C6161" s="230">
        <v>45987.234722222223</v>
      </c>
      <c r="D6161" s="230">
        <v>45987.234722222223</v>
      </c>
      <c r="E6161" s="230">
        <v>45987.395833333336</v>
      </c>
      <c r="F6161" s="300">
        <f t="shared" si="128"/>
        <v>0.16111111111240461</v>
      </c>
      <c r="G6161" s="1" t="s">
        <v>613</v>
      </c>
      <c r="I6161" s="1" t="s">
        <v>614</v>
      </c>
      <c r="J6161" s="1" t="s">
        <v>615</v>
      </c>
      <c r="K6161" s="1" t="s">
        <v>1597</v>
      </c>
      <c r="L6161" s="1" t="s">
        <v>655</v>
      </c>
      <c r="M6161" s="28" t="s">
        <v>656</v>
      </c>
      <c r="N6161" s="28" t="s">
        <v>1598</v>
      </c>
    </row>
    <row r="6162" spans="1:14">
      <c r="A6162" s="225" t="s">
        <v>978</v>
      </c>
      <c r="B6162" s="123" t="s">
        <v>981</v>
      </c>
      <c r="C6162" s="230">
        <v>45987.234722222223</v>
      </c>
      <c r="D6162" s="230">
        <v>45987.234722222223</v>
      </c>
      <c r="E6162" s="230">
        <v>45987.395833333336</v>
      </c>
      <c r="F6162" s="300">
        <f t="shared" si="128"/>
        <v>0.16111111111240461</v>
      </c>
      <c r="G6162" s="1" t="s">
        <v>613</v>
      </c>
      <c r="I6162" s="1" t="s">
        <v>614</v>
      </c>
      <c r="J6162" s="1" t="s">
        <v>615</v>
      </c>
      <c r="K6162" s="1" t="s">
        <v>1597</v>
      </c>
      <c r="L6162" s="1" t="s">
        <v>655</v>
      </c>
      <c r="M6162" s="28" t="s">
        <v>656</v>
      </c>
      <c r="N6162" s="28" t="s">
        <v>1598</v>
      </c>
    </row>
    <row r="6163" spans="1:14">
      <c r="A6163" s="225" t="s">
        <v>978</v>
      </c>
      <c r="B6163" s="123" t="s">
        <v>982</v>
      </c>
      <c r="C6163" s="230">
        <v>45987.234722222223</v>
      </c>
      <c r="D6163" s="230">
        <v>45987.234722222223</v>
      </c>
      <c r="E6163" s="230">
        <v>45987.395833333336</v>
      </c>
      <c r="F6163" s="300">
        <f t="shared" si="128"/>
        <v>0.16111111111240461</v>
      </c>
      <c r="G6163" s="1" t="s">
        <v>613</v>
      </c>
      <c r="I6163" s="1" t="s">
        <v>614</v>
      </c>
      <c r="J6163" s="1" t="s">
        <v>615</v>
      </c>
      <c r="K6163" s="1" t="s">
        <v>1597</v>
      </c>
      <c r="L6163" s="1" t="s">
        <v>655</v>
      </c>
      <c r="M6163" s="28" t="s">
        <v>656</v>
      </c>
      <c r="N6163" s="28" t="s">
        <v>1598</v>
      </c>
    </row>
    <row r="6164" spans="1:14">
      <c r="A6164" s="225" t="s">
        <v>978</v>
      </c>
      <c r="B6164" s="123" t="s">
        <v>983</v>
      </c>
      <c r="C6164" s="230">
        <v>45987.234722222223</v>
      </c>
      <c r="D6164" s="230">
        <v>45987.234722222223</v>
      </c>
      <c r="E6164" s="230">
        <v>45987.395833333336</v>
      </c>
      <c r="F6164" s="300">
        <f t="shared" si="128"/>
        <v>0.16111111111240461</v>
      </c>
      <c r="G6164" s="1" t="s">
        <v>613</v>
      </c>
      <c r="I6164" s="1" t="s">
        <v>614</v>
      </c>
      <c r="J6164" s="1" t="s">
        <v>615</v>
      </c>
      <c r="K6164" s="1" t="s">
        <v>1597</v>
      </c>
      <c r="L6164" s="1" t="s">
        <v>655</v>
      </c>
      <c r="M6164" s="28" t="s">
        <v>656</v>
      </c>
      <c r="N6164" s="28" t="s">
        <v>1598</v>
      </c>
    </row>
    <row r="6165" spans="1:14">
      <c r="A6165" s="225" t="s">
        <v>978</v>
      </c>
      <c r="B6165" s="123" t="s">
        <v>984</v>
      </c>
      <c r="C6165" s="230">
        <v>45987.234722222223</v>
      </c>
      <c r="D6165" s="230">
        <v>45987.234722222223</v>
      </c>
      <c r="E6165" s="230">
        <v>45987.395833333336</v>
      </c>
      <c r="F6165" s="300">
        <f t="shared" si="128"/>
        <v>0.16111111111240461</v>
      </c>
      <c r="G6165" s="1" t="s">
        <v>613</v>
      </c>
      <c r="I6165" s="1" t="s">
        <v>614</v>
      </c>
      <c r="J6165" s="1" t="s">
        <v>615</v>
      </c>
      <c r="K6165" s="1" t="s">
        <v>1597</v>
      </c>
      <c r="L6165" s="1" t="s">
        <v>655</v>
      </c>
      <c r="M6165" s="28" t="s">
        <v>656</v>
      </c>
      <c r="N6165" s="28" t="s">
        <v>1598</v>
      </c>
    </row>
    <row r="6166" spans="1:14">
      <c r="A6166" s="225" t="s">
        <v>978</v>
      </c>
      <c r="B6166" s="123" t="s">
        <v>985</v>
      </c>
      <c r="C6166" s="230">
        <v>45987.234722222223</v>
      </c>
      <c r="D6166" s="230">
        <v>45987.234722222223</v>
      </c>
      <c r="E6166" s="230">
        <v>45987.395833333336</v>
      </c>
      <c r="F6166" s="300">
        <f t="shared" si="128"/>
        <v>0.16111111111240461</v>
      </c>
      <c r="G6166" s="1" t="s">
        <v>613</v>
      </c>
      <c r="I6166" s="1" t="s">
        <v>614</v>
      </c>
      <c r="J6166" s="1" t="s">
        <v>615</v>
      </c>
      <c r="K6166" s="1" t="s">
        <v>1597</v>
      </c>
      <c r="L6166" s="1" t="s">
        <v>655</v>
      </c>
      <c r="M6166" s="28" t="s">
        <v>656</v>
      </c>
      <c r="N6166" s="28" t="s">
        <v>1598</v>
      </c>
    </row>
    <row r="6167" spans="1:14">
      <c r="A6167" s="225" t="s">
        <v>978</v>
      </c>
      <c r="B6167" s="123" t="s">
        <v>986</v>
      </c>
      <c r="C6167" s="230">
        <v>45987.234722222223</v>
      </c>
      <c r="D6167" s="230">
        <v>45987.234722222223</v>
      </c>
      <c r="E6167" s="230">
        <v>45987.395833333336</v>
      </c>
      <c r="F6167" s="300">
        <f t="shared" si="128"/>
        <v>0.16111111111240461</v>
      </c>
      <c r="G6167" s="1" t="s">
        <v>613</v>
      </c>
      <c r="I6167" s="1" t="s">
        <v>614</v>
      </c>
      <c r="J6167" s="1" t="s">
        <v>615</v>
      </c>
      <c r="K6167" s="1" t="s">
        <v>1597</v>
      </c>
      <c r="L6167" s="1" t="s">
        <v>655</v>
      </c>
      <c r="M6167" s="28" t="s">
        <v>656</v>
      </c>
      <c r="N6167" s="28" t="s">
        <v>1598</v>
      </c>
    </row>
    <row r="6168" spans="1:14">
      <c r="A6168" s="225" t="s">
        <v>978</v>
      </c>
      <c r="B6168" s="123" t="s">
        <v>987</v>
      </c>
      <c r="C6168" s="230">
        <v>45987.234722222223</v>
      </c>
      <c r="D6168" s="230">
        <v>45987.234722222223</v>
      </c>
      <c r="E6168" s="230">
        <v>45987.395833333336</v>
      </c>
      <c r="F6168" s="300">
        <f t="shared" si="128"/>
        <v>0.16111111111240461</v>
      </c>
      <c r="G6168" s="1" t="s">
        <v>613</v>
      </c>
      <c r="I6168" s="1" t="s">
        <v>614</v>
      </c>
      <c r="J6168" s="1" t="s">
        <v>615</v>
      </c>
      <c r="K6168" s="1" t="s">
        <v>1597</v>
      </c>
      <c r="L6168" s="1" t="s">
        <v>655</v>
      </c>
      <c r="M6168" s="28" t="s">
        <v>656</v>
      </c>
      <c r="N6168" s="28" t="s">
        <v>1598</v>
      </c>
    </row>
    <row r="6169" spans="1:14">
      <c r="A6169" s="225" t="s">
        <v>978</v>
      </c>
      <c r="B6169" s="123" t="s">
        <v>988</v>
      </c>
      <c r="C6169" s="230">
        <v>45987.234722222223</v>
      </c>
      <c r="D6169" s="230">
        <v>45987.234722222223</v>
      </c>
      <c r="E6169" s="230">
        <v>45987.395833333336</v>
      </c>
      <c r="F6169" s="300">
        <f t="shared" si="128"/>
        <v>0.16111111111240461</v>
      </c>
      <c r="G6169" s="1" t="s">
        <v>613</v>
      </c>
      <c r="I6169" s="1" t="s">
        <v>614</v>
      </c>
      <c r="J6169" s="1" t="s">
        <v>615</v>
      </c>
      <c r="K6169" s="1" t="s">
        <v>1597</v>
      </c>
      <c r="L6169" s="1" t="s">
        <v>655</v>
      </c>
      <c r="M6169" s="28" t="s">
        <v>656</v>
      </c>
      <c r="N6169" s="28" t="s">
        <v>1598</v>
      </c>
    </row>
    <row r="6170" spans="1:14">
      <c r="A6170" s="225" t="s">
        <v>978</v>
      </c>
      <c r="B6170" s="123" t="s">
        <v>989</v>
      </c>
      <c r="C6170" s="230">
        <v>45987.234722222223</v>
      </c>
      <c r="D6170" s="230">
        <v>45987.234722222223</v>
      </c>
      <c r="E6170" s="230">
        <v>45987.395833333336</v>
      </c>
      <c r="F6170" s="300">
        <f t="shared" si="128"/>
        <v>0.16111111111240461</v>
      </c>
      <c r="G6170" s="1" t="s">
        <v>613</v>
      </c>
      <c r="I6170" s="1" t="s">
        <v>614</v>
      </c>
      <c r="J6170" s="1" t="s">
        <v>615</v>
      </c>
      <c r="K6170" s="1" t="s">
        <v>1597</v>
      </c>
      <c r="L6170" s="1" t="s">
        <v>655</v>
      </c>
      <c r="M6170" s="28" t="s">
        <v>656</v>
      </c>
      <c r="N6170" s="28" t="s">
        <v>1598</v>
      </c>
    </row>
    <row r="6171" spans="1:14">
      <c r="A6171" s="225" t="s">
        <v>978</v>
      </c>
      <c r="B6171" s="123" t="s">
        <v>990</v>
      </c>
      <c r="C6171" s="230">
        <v>45987.234722222223</v>
      </c>
      <c r="D6171" s="230">
        <v>45987.234722222223</v>
      </c>
      <c r="E6171" s="230">
        <v>45987.395833333336</v>
      </c>
      <c r="F6171" s="300">
        <f t="shared" si="128"/>
        <v>0.16111111111240461</v>
      </c>
      <c r="G6171" s="1" t="s">
        <v>613</v>
      </c>
      <c r="I6171" s="1" t="s">
        <v>614</v>
      </c>
      <c r="J6171" s="1" t="s">
        <v>615</v>
      </c>
      <c r="K6171" s="1" t="s">
        <v>1597</v>
      </c>
      <c r="L6171" s="1" t="s">
        <v>655</v>
      </c>
      <c r="M6171" s="28" t="s">
        <v>656</v>
      </c>
      <c r="N6171" s="28" t="s">
        <v>1598</v>
      </c>
    </row>
    <row r="6172" spans="1:14">
      <c r="A6172" s="225" t="s">
        <v>978</v>
      </c>
      <c r="B6172" s="123" t="s">
        <v>991</v>
      </c>
      <c r="C6172" s="230">
        <v>45987.234722222223</v>
      </c>
      <c r="D6172" s="230">
        <v>45987.234722222223</v>
      </c>
      <c r="E6172" s="230">
        <v>45987.395833333336</v>
      </c>
      <c r="F6172" s="300">
        <f t="shared" si="128"/>
        <v>0.16111111111240461</v>
      </c>
      <c r="G6172" s="1" t="s">
        <v>613</v>
      </c>
      <c r="I6172" s="1" t="s">
        <v>614</v>
      </c>
      <c r="J6172" s="1" t="s">
        <v>615</v>
      </c>
      <c r="K6172" s="1" t="s">
        <v>1597</v>
      </c>
      <c r="L6172" s="1" t="s">
        <v>655</v>
      </c>
      <c r="M6172" s="28" t="s">
        <v>656</v>
      </c>
      <c r="N6172" s="28" t="s">
        <v>1598</v>
      </c>
    </row>
    <row r="6173" spans="1:14">
      <c r="A6173" s="225" t="s">
        <v>978</v>
      </c>
      <c r="B6173" s="123" t="s">
        <v>992</v>
      </c>
      <c r="C6173" s="230">
        <v>45987.234722222223</v>
      </c>
      <c r="D6173" s="230">
        <v>45987.234722222223</v>
      </c>
      <c r="E6173" s="230">
        <v>45987.395833333336</v>
      </c>
      <c r="F6173" s="300">
        <f t="shared" si="128"/>
        <v>0.16111111111240461</v>
      </c>
      <c r="G6173" s="1" t="s">
        <v>613</v>
      </c>
      <c r="I6173" s="1" t="s">
        <v>614</v>
      </c>
      <c r="J6173" s="1" t="s">
        <v>615</v>
      </c>
      <c r="K6173" s="1" t="s">
        <v>1597</v>
      </c>
      <c r="L6173" s="1" t="s">
        <v>655</v>
      </c>
      <c r="M6173" s="28" t="s">
        <v>656</v>
      </c>
      <c r="N6173" s="28" t="s">
        <v>1598</v>
      </c>
    </row>
    <row r="6174" spans="1:14">
      <c r="A6174" s="225" t="s">
        <v>978</v>
      </c>
      <c r="B6174" s="123" t="s">
        <v>993</v>
      </c>
      <c r="C6174" s="230">
        <v>45987.234722222223</v>
      </c>
      <c r="D6174" s="230">
        <v>45987.234722222223</v>
      </c>
      <c r="E6174" s="230">
        <v>45987.395833333336</v>
      </c>
      <c r="F6174" s="300">
        <f t="shared" si="128"/>
        <v>0.16111111111240461</v>
      </c>
      <c r="G6174" s="1" t="s">
        <v>613</v>
      </c>
      <c r="I6174" s="1" t="s">
        <v>614</v>
      </c>
      <c r="J6174" s="1" t="s">
        <v>615</v>
      </c>
      <c r="K6174" s="1" t="s">
        <v>1597</v>
      </c>
      <c r="L6174" s="1" t="s">
        <v>655</v>
      </c>
      <c r="M6174" s="28" t="s">
        <v>656</v>
      </c>
      <c r="N6174" s="28" t="s">
        <v>1598</v>
      </c>
    </row>
    <row r="6175" spans="1:14">
      <c r="A6175" s="225" t="s">
        <v>978</v>
      </c>
      <c r="B6175" s="123" t="s">
        <v>994</v>
      </c>
      <c r="C6175" s="230">
        <v>45987.234722222223</v>
      </c>
      <c r="D6175" s="230">
        <v>45987.234722222223</v>
      </c>
      <c r="E6175" s="230">
        <v>45987.395833333336</v>
      </c>
      <c r="F6175" s="300">
        <f t="shared" si="128"/>
        <v>0.16111111111240461</v>
      </c>
      <c r="G6175" s="1" t="s">
        <v>613</v>
      </c>
      <c r="I6175" s="1" t="s">
        <v>614</v>
      </c>
      <c r="J6175" s="1" t="s">
        <v>615</v>
      </c>
      <c r="K6175" s="1" t="s">
        <v>1597</v>
      </c>
      <c r="L6175" s="1" t="s">
        <v>655</v>
      </c>
      <c r="M6175" s="28" t="s">
        <v>656</v>
      </c>
      <c r="N6175" s="28" t="s">
        <v>1598</v>
      </c>
    </row>
    <row r="6176" spans="1:14">
      <c r="A6176" s="225" t="s">
        <v>978</v>
      </c>
      <c r="B6176" s="123" t="s">
        <v>995</v>
      </c>
      <c r="C6176" s="230">
        <v>45987.234722222223</v>
      </c>
      <c r="D6176" s="230">
        <v>45987.234722222223</v>
      </c>
      <c r="E6176" s="230">
        <v>45987.395833333336</v>
      </c>
      <c r="F6176" s="300">
        <f t="shared" si="128"/>
        <v>0.16111111111240461</v>
      </c>
      <c r="G6176" s="1" t="s">
        <v>613</v>
      </c>
      <c r="I6176" s="1" t="s">
        <v>614</v>
      </c>
      <c r="J6176" s="1" t="s">
        <v>615</v>
      </c>
      <c r="K6176" s="1" t="s">
        <v>1597</v>
      </c>
      <c r="L6176" s="1" t="s">
        <v>655</v>
      </c>
      <c r="M6176" s="28" t="s">
        <v>656</v>
      </c>
      <c r="N6176" s="28" t="s">
        <v>1598</v>
      </c>
    </row>
    <row r="6177" spans="1:14">
      <c r="A6177" s="225" t="s">
        <v>978</v>
      </c>
      <c r="B6177" s="123" t="s">
        <v>996</v>
      </c>
      <c r="C6177" s="230">
        <v>45987.234722222223</v>
      </c>
      <c r="D6177" s="230">
        <v>45987.234722222223</v>
      </c>
      <c r="E6177" s="230">
        <v>45987.395833333336</v>
      </c>
      <c r="F6177" s="300">
        <f t="shared" si="128"/>
        <v>0.16111111111240461</v>
      </c>
      <c r="G6177" s="1" t="s">
        <v>613</v>
      </c>
      <c r="I6177" s="1" t="s">
        <v>614</v>
      </c>
      <c r="J6177" s="1" t="s">
        <v>615</v>
      </c>
      <c r="K6177" s="1" t="s">
        <v>1597</v>
      </c>
      <c r="L6177" s="1" t="s">
        <v>655</v>
      </c>
      <c r="M6177" s="28" t="s">
        <v>656</v>
      </c>
      <c r="N6177" s="28" t="s">
        <v>1598</v>
      </c>
    </row>
    <row r="6178" spans="1:14">
      <c r="A6178" s="1" t="s">
        <v>664</v>
      </c>
      <c r="B6178" s="1" t="s">
        <v>620</v>
      </c>
      <c r="C6178" s="230">
        <v>45987.543055555558</v>
      </c>
      <c r="D6178" s="230">
        <v>45987.543055555558</v>
      </c>
      <c r="E6178" s="230">
        <v>45987.559027777781</v>
      </c>
      <c r="F6178" s="224">
        <f t="shared" si="128"/>
        <v>1.5972222223354038E-2</v>
      </c>
      <c r="G6178" s="1" t="s">
        <v>708</v>
      </c>
      <c r="I6178" s="1" t="s">
        <v>598</v>
      </c>
      <c r="J6178" s="1" t="s">
        <v>598</v>
      </c>
      <c r="K6178" s="123" t="s">
        <v>1687</v>
      </c>
      <c r="L6178" s="1" t="s">
        <v>627</v>
      </c>
      <c r="M6178" s="28" t="s">
        <v>710</v>
      </c>
      <c r="N6178" s="28" t="s">
        <v>1746</v>
      </c>
    </row>
    <row r="6179" spans="1:14">
      <c r="A6179" s="1" t="s">
        <v>664</v>
      </c>
      <c r="B6179" s="1" t="s">
        <v>666</v>
      </c>
      <c r="C6179" s="230">
        <v>45987.543055555558</v>
      </c>
      <c r="D6179" s="230">
        <v>45987.543055555558</v>
      </c>
      <c r="E6179" s="230">
        <v>45987.559027777781</v>
      </c>
      <c r="F6179" s="224">
        <f t="shared" si="128"/>
        <v>1.5972222223354038E-2</v>
      </c>
      <c r="G6179" s="1" t="s">
        <v>708</v>
      </c>
      <c r="I6179" s="1" t="s">
        <v>598</v>
      </c>
      <c r="J6179" s="1" t="s">
        <v>598</v>
      </c>
      <c r="K6179" s="123" t="s">
        <v>1687</v>
      </c>
      <c r="L6179" s="1" t="s">
        <v>627</v>
      </c>
      <c r="M6179" s="28" t="s">
        <v>710</v>
      </c>
      <c r="N6179" s="28" t="s">
        <v>1746</v>
      </c>
    </row>
    <row r="6180" spans="1:14">
      <c r="A6180" s="1" t="s">
        <v>664</v>
      </c>
      <c r="B6180" s="1" t="s">
        <v>667</v>
      </c>
      <c r="C6180" s="230">
        <v>45987.543055555558</v>
      </c>
      <c r="D6180" s="230">
        <v>45987.543055555558</v>
      </c>
      <c r="E6180" s="230">
        <v>45987.559027777781</v>
      </c>
      <c r="F6180" s="224">
        <f t="shared" si="128"/>
        <v>1.5972222223354038E-2</v>
      </c>
      <c r="G6180" s="1" t="s">
        <v>708</v>
      </c>
      <c r="I6180" s="1" t="s">
        <v>598</v>
      </c>
      <c r="J6180" s="1" t="s">
        <v>598</v>
      </c>
      <c r="K6180" s="123" t="s">
        <v>1687</v>
      </c>
      <c r="L6180" s="1" t="s">
        <v>627</v>
      </c>
      <c r="M6180" s="28" t="s">
        <v>710</v>
      </c>
      <c r="N6180" s="28" t="s">
        <v>1746</v>
      </c>
    </row>
    <row r="6181" spans="1:14">
      <c r="A6181" s="1" t="s">
        <v>664</v>
      </c>
      <c r="B6181" s="1" t="s">
        <v>621</v>
      </c>
      <c r="C6181" s="230">
        <v>45987.543055555558</v>
      </c>
      <c r="D6181" s="230">
        <v>45987.543055555558</v>
      </c>
      <c r="E6181" s="230">
        <v>45987.559027777781</v>
      </c>
      <c r="F6181" s="224">
        <f t="shared" si="128"/>
        <v>1.5972222223354038E-2</v>
      </c>
      <c r="G6181" s="1" t="s">
        <v>708</v>
      </c>
      <c r="I6181" s="1" t="s">
        <v>598</v>
      </c>
      <c r="J6181" s="1" t="s">
        <v>598</v>
      </c>
      <c r="K6181" s="123" t="s">
        <v>1687</v>
      </c>
      <c r="L6181" s="1" t="s">
        <v>627</v>
      </c>
      <c r="M6181" s="28" t="s">
        <v>710</v>
      </c>
      <c r="N6181" s="28" t="s">
        <v>1746</v>
      </c>
    </row>
    <row r="6182" spans="1:14">
      <c r="A6182" s="1" t="s">
        <v>664</v>
      </c>
      <c r="B6182" s="1" t="s">
        <v>636</v>
      </c>
      <c r="C6182" s="230">
        <v>45987.543055555558</v>
      </c>
      <c r="D6182" s="230">
        <v>45987.543055555558</v>
      </c>
      <c r="E6182" s="230">
        <v>45987.559027777781</v>
      </c>
      <c r="F6182" s="224">
        <f t="shared" si="128"/>
        <v>1.5972222223354038E-2</v>
      </c>
      <c r="G6182" s="1" t="s">
        <v>708</v>
      </c>
      <c r="I6182" s="1" t="s">
        <v>598</v>
      </c>
      <c r="J6182" s="1" t="s">
        <v>598</v>
      </c>
      <c r="K6182" s="123" t="s">
        <v>1687</v>
      </c>
      <c r="L6182" s="1" t="s">
        <v>627</v>
      </c>
      <c r="M6182" s="28" t="s">
        <v>710</v>
      </c>
      <c r="N6182" s="28" t="s">
        <v>1746</v>
      </c>
    </row>
    <row r="6183" spans="1:14">
      <c r="A6183" s="225" t="s">
        <v>650</v>
      </c>
      <c r="B6183" s="123" t="s">
        <v>651</v>
      </c>
      <c r="C6183" s="230">
        <v>45988.404166666667</v>
      </c>
      <c r="D6183" s="230">
        <v>45988.404166666667</v>
      </c>
      <c r="E6183" s="230">
        <v>45988.408333333333</v>
      </c>
      <c r="F6183" s="224">
        <f>E6183-D6183</f>
        <v>4.166666665696539E-3</v>
      </c>
      <c r="G6183" s="225" t="s">
        <v>637</v>
      </c>
      <c r="H6183" s="225" t="s">
        <v>644</v>
      </c>
      <c r="I6183" s="225" t="s">
        <v>770</v>
      </c>
      <c r="J6183" s="225" t="s">
        <v>771</v>
      </c>
      <c r="K6183" s="1" t="s">
        <v>1405</v>
      </c>
      <c r="L6183" s="1" t="s">
        <v>773</v>
      </c>
      <c r="M6183" s="241" t="s">
        <v>618</v>
      </c>
      <c r="N6183" s="241" t="s">
        <v>1723</v>
      </c>
    </row>
    <row r="6184" spans="1:14">
      <c r="A6184" s="225" t="s">
        <v>650</v>
      </c>
      <c r="B6184" s="123" t="s">
        <v>658</v>
      </c>
      <c r="C6184" s="230">
        <v>45988.404166666667</v>
      </c>
      <c r="D6184" s="230">
        <v>45988.404166666667</v>
      </c>
      <c r="E6184" s="230">
        <v>45988.408333333333</v>
      </c>
      <c r="F6184" s="224">
        <f t="shared" ref="F6184:F6235" si="129">E6184-D6184</f>
        <v>4.166666665696539E-3</v>
      </c>
      <c r="G6184" s="225" t="s">
        <v>637</v>
      </c>
      <c r="H6184" s="225" t="s">
        <v>644</v>
      </c>
      <c r="I6184" s="225" t="s">
        <v>770</v>
      </c>
      <c r="J6184" s="225" t="s">
        <v>771</v>
      </c>
      <c r="K6184" s="1" t="s">
        <v>1405</v>
      </c>
      <c r="L6184" s="1" t="s">
        <v>773</v>
      </c>
      <c r="M6184" s="241" t="s">
        <v>618</v>
      </c>
      <c r="N6184" s="241" t="s">
        <v>1723</v>
      </c>
    </row>
    <row r="6185" spans="1:14">
      <c r="A6185" s="225" t="s">
        <v>650</v>
      </c>
      <c r="B6185" s="123" t="s">
        <v>970</v>
      </c>
      <c r="C6185" s="230">
        <v>45988.404166666667</v>
      </c>
      <c r="D6185" s="230">
        <v>45988.404166666667</v>
      </c>
      <c r="E6185" s="230">
        <v>45988.408333333333</v>
      </c>
      <c r="F6185" s="224">
        <f t="shared" si="129"/>
        <v>4.166666665696539E-3</v>
      </c>
      <c r="G6185" s="225" t="s">
        <v>637</v>
      </c>
      <c r="H6185" s="225" t="s">
        <v>644</v>
      </c>
      <c r="I6185" s="225" t="s">
        <v>770</v>
      </c>
      <c r="J6185" s="225" t="s">
        <v>771</v>
      </c>
      <c r="K6185" s="1" t="s">
        <v>1405</v>
      </c>
      <c r="L6185" s="1" t="s">
        <v>773</v>
      </c>
      <c r="M6185" s="241" t="s">
        <v>618</v>
      </c>
      <c r="N6185" s="241" t="s">
        <v>1723</v>
      </c>
    </row>
    <row r="6186" spans="1:14">
      <c r="A6186" s="225" t="s">
        <v>650</v>
      </c>
      <c r="B6186" s="123" t="s">
        <v>971</v>
      </c>
      <c r="C6186" s="230">
        <v>45988.404166666667</v>
      </c>
      <c r="D6186" s="230">
        <v>45988.404166666667</v>
      </c>
      <c r="E6186" s="230">
        <v>45988.408333333333</v>
      </c>
      <c r="F6186" s="224">
        <f t="shared" si="129"/>
        <v>4.166666665696539E-3</v>
      </c>
      <c r="G6186" s="225" t="s">
        <v>637</v>
      </c>
      <c r="H6186" s="225" t="s">
        <v>644</v>
      </c>
      <c r="I6186" s="225" t="s">
        <v>770</v>
      </c>
      <c r="J6186" s="225" t="s">
        <v>771</v>
      </c>
      <c r="K6186" s="1" t="s">
        <v>1405</v>
      </c>
      <c r="L6186" s="1" t="s">
        <v>773</v>
      </c>
      <c r="M6186" s="241" t="s">
        <v>618</v>
      </c>
      <c r="N6186" s="241" t="s">
        <v>1723</v>
      </c>
    </row>
    <row r="6187" spans="1:14">
      <c r="A6187" s="225" t="s">
        <v>650</v>
      </c>
      <c r="B6187" s="123" t="s">
        <v>660</v>
      </c>
      <c r="C6187" s="230">
        <v>45988.404166666667</v>
      </c>
      <c r="D6187" s="230">
        <v>45988.404166666667</v>
      </c>
      <c r="E6187" s="230">
        <v>45988.408333333333</v>
      </c>
      <c r="F6187" s="224">
        <f t="shared" si="129"/>
        <v>4.166666665696539E-3</v>
      </c>
      <c r="G6187" s="225" t="s">
        <v>637</v>
      </c>
      <c r="H6187" s="225" t="s">
        <v>644</v>
      </c>
      <c r="I6187" s="225" t="s">
        <v>770</v>
      </c>
      <c r="J6187" s="225" t="s">
        <v>771</v>
      </c>
      <c r="K6187" s="1" t="s">
        <v>1405</v>
      </c>
      <c r="L6187" s="1" t="s">
        <v>773</v>
      </c>
      <c r="M6187" s="241" t="s">
        <v>618</v>
      </c>
      <c r="N6187" s="241" t="s">
        <v>1723</v>
      </c>
    </row>
    <row r="6188" spans="1:14">
      <c r="A6188" s="225" t="s">
        <v>661</v>
      </c>
      <c r="B6188" s="123" t="s">
        <v>972</v>
      </c>
      <c r="C6188" s="230">
        <v>45988.404166666667</v>
      </c>
      <c r="D6188" s="230">
        <v>45988.404166666667</v>
      </c>
      <c r="E6188" s="230">
        <v>45988.408333333333</v>
      </c>
      <c r="F6188" s="224">
        <f t="shared" si="129"/>
        <v>4.166666665696539E-3</v>
      </c>
      <c r="G6188" s="225" t="s">
        <v>637</v>
      </c>
      <c r="H6188" s="225" t="s">
        <v>644</v>
      </c>
      <c r="I6188" s="225" t="s">
        <v>770</v>
      </c>
      <c r="J6188" s="225" t="s">
        <v>771</v>
      </c>
      <c r="K6188" s="1" t="s">
        <v>1405</v>
      </c>
      <c r="L6188" s="1" t="s">
        <v>773</v>
      </c>
      <c r="M6188" s="241" t="s">
        <v>618</v>
      </c>
      <c r="N6188" s="241" t="s">
        <v>1723</v>
      </c>
    </row>
    <row r="6189" spans="1:14">
      <c r="A6189" s="225" t="s">
        <v>661</v>
      </c>
      <c r="B6189" s="123" t="s">
        <v>663</v>
      </c>
      <c r="C6189" s="230">
        <v>45988.404166666667</v>
      </c>
      <c r="D6189" s="230">
        <v>45988.404166666667</v>
      </c>
      <c r="E6189" s="230">
        <v>45988.408333333333</v>
      </c>
      <c r="F6189" s="224">
        <f t="shared" si="129"/>
        <v>4.166666665696539E-3</v>
      </c>
      <c r="G6189" s="225" t="s">
        <v>637</v>
      </c>
      <c r="H6189" s="225" t="s">
        <v>644</v>
      </c>
      <c r="I6189" s="225" t="s">
        <v>770</v>
      </c>
      <c r="J6189" s="225" t="s">
        <v>771</v>
      </c>
      <c r="K6189" s="1" t="s">
        <v>1405</v>
      </c>
      <c r="L6189" s="1" t="s">
        <v>773</v>
      </c>
      <c r="M6189" s="241" t="s">
        <v>618</v>
      </c>
      <c r="N6189" s="241" t="s">
        <v>1723</v>
      </c>
    </row>
    <row r="6190" spans="1:14">
      <c r="A6190" s="225" t="s">
        <v>661</v>
      </c>
      <c r="B6190" s="123" t="s">
        <v>662</v>
      </c>
      <c r="C6190" s="230">
        <v>45988.404166666667</v>
      </c>
      <c r="D6190" s="230">
        <v>45988.404166666667</v>
      </c>
      <c r="E6190" s="230">
        <v>45988.408333333333</v>
      </c>
      <c r="F6190" s="224">
        <f t="shared" si="129"/>
        <v>4.166666665696539E-3</v>
      </c>
      <c r="G6190" s="225" t="s">
        <v>637</v>
      </c>
      <c r="H6190" s="225" t="s">
        <v>644</v>
      </c>
      <c r="I6190" s="225" t="s">
        <v>770</v>
      </c>
      <c r="J6190" s="225" t="s">
        <v>771</v>
      </c>
      <c r="K6190" s="1" t="s">
        <v>1405</v>
      </c>
      <c r="L6190" s="1" t="s">
        <v>773</v>
      </c>
      <c r="M6190" s="241" t="s">
        <v>618</v>
      </c>
      <c r="N6190" s="241" t="s">
        <v>1723</v>
      </c>
    </row>
    <row r="6191" spans="1:14">
      <c r="A6191" s="225" t="s">
        <v>623</v>
      </c>
      <c r="B6191" s="28" t="s">
        <v>624</v>
      </c>
      <c r="C6191" s="226">
        <v>45988.495138888888</v>
      </c>
      <c r="D6191" s="226">
        <v>45988.495138888888</v>
      </c>
      <c r="E6191" s="226">
        <v>45988.517361111109</v>
      </c>
      <c r="F6191" s="224">
        <f t="shared" si="129"/>
        <v>2.2222222221898846E-2</v>
      </c>
      <c r="G6191" s="1" t="s">
        <v>613</v>
      </c>
      <c r="I6191" s="1" t="s">
        <v>614</v>
      </c>
      <c r="J6191" s="1" t="s">
        <v>615</v>
      </c>
      <c r="K6191" s="1" t="s">
        <v>1747</v>
      </c>
      <c r="L6191" s="1" t="s">
        <v>655</v>
      </c>
      <c r="M6191" s="28" t="s">
        <v>656</v>
      </c>
      <c r="N6191" s="28" t="s">
        <v>1598</v>
      </c>
    </row>
    <row r="6192" spans="1:14">
      <c r="A6192" s="225" t="s">
        <v>623</v>
      </c>
      <c r="B6192" s="28" t="s">
        <v>630</v>
      </c>
      <c r="C6192" s="226">
        <v>45988.495138888888</v>
      </c>
      <c r="D6192" s="226">
        <v>45988.495138888888</v>
      </c>
      <c r="E6192" s="226">
        <v>45988.517361111109</v>
      </c>
      <c r="F6192" s="224">
        <f t="shared" si="129"/>
        <v>2.2222222221898846E-2</v>
      </c>
      <c r="G6192" s="1" t="s">
        <v>613</v>
      </c>
      <c r="I6192" s="1" t="s">
        <v>614</v>
      </c>
      <c r="J6192" s="1" t="s">
        <v>615</v>
      </c>
      <c r="K6192" s="1" t="s">
        <v>1747</v>
      </c>
      <c r="L6192" s="1" t="s">
        <v>655</v>
      </c>
      <c r="M6192" s="28" t="s">
        <v>656</v>
      </c>
      <c r="N6192" s="28" t="s">
        <v>1598</v>
      </c>
    </row>
    <row r="6193" spans="1:14">
      <c r="A6193" s="225" t="s">
        <v>623</v>
      </c>
      <c r="B6193" s="28" t="s">
        <v>631</v>
      </c>
      <c r="C6193" s="226">
        <v>45988.495138888888</v>
      </c>
      <c r="D6193" s="226">
        <v>45988.495138888888</v>
      </c>
      <c r="E6193" s="226">
        <v>45988.517361111109</v>
      </c>
      <c r="F6193" s="224">
        <f t="shared" si="129"/>
        <v>2.2222222221898846E-2</v>
      </c>
      <c r="G6193" s="1" t="s">
        <v>613</v>
      </c>
      <c r="I6193" s="1" t="s">
        <v>614</v>
      </c>
      <c r="J6193" s="1" t="s">
        <v>615</v>
      </c>
      <c r="K6193" s="1" t="s">
        <v>1747</v>
      </c>
      <c r="L6193" s="1" t="s">
        <v>655</v>
      </c>
      <c r="M6193" s="28" t="s">
        <v>656</v>
      </c>
      <c r="N6193" s="28" t="s">
        <v>1598</v>
      </c>
    </row>
    <row r="6194" spans="1:14">
      <c r="A6194" s="225" t="s">
        <v>623</v>
      </c>
      <c r="B6194" s="28" t="s">
        <v>632</v>
      </c>
      <c r="C6194" s="226">
        <v>45988.495138888888</v>
      </c>
      <c r="D6194" s="226">
        <v>45988.495138888888</v>
      </c>
      <c r="E6194" s="226">
        <v>45988.517361111109</v>
      </c>
      <c r="F6194" s="224">
        <f t="shared" si="129"/>
        <v>2.2222222221898846E-2</v>
      </c>
      <c r="G6194" s="1" t="s">
        <v>613</v>
      </c>
      <c r="I6194" s="1" t="s">
        <v>614</v>
      </c>
      <c r="J6194" s="1" t="s">
        <v>615</v>
      </c>
      <c r="K6194" s="1" t="s">
        <v>1747</v>
      </c>
      <c r="L6194" s="1" t="s">
        <v>655</v>
      </c>
      <c r="M6194" s="28" t="s">
        <v>656</v>
      </c>
      <c r="N6194" s="28" t="s">
        <v>1598</v>
      </c>
    </row>
    <row r="6195" spans="1:14">
      <c r="A6195" s="225" t="s">
        <v>623</v>
      </c>
      <c r="B6195" s="28" t="s">
        <v>633</v>
      </c>
      <c r="C6195" s="226">
        <v>45988.495138888888</v>
      </c>
      <c r="D6195" s="226">
        <v>45988.495138888888</v>
      </c>
      <c r="E6195" s="226">
        <v>45988.517361111109</v>
      </c>
      <c r="F6195" s="224">
        <f t="shared" si="129"/>
        <v>2.2222222221898846E-2</v>
      </c>
      <c r="G6195" s="1" t="s">
        <v>613</v>
      </c>
      <c r="I6195" s="1" t="s">
        <v>614</v>
      </c>
      <c r="J6195" s="1" t="s">
        <v>615</v>
      </c>
      <c r="K6195" s="1" t="s">
        <v>1747</v>
      </c>
      <c r="L6195" s="1" t="s">
        <v>655</v>
      </c>
      <c r="M6195" s="28" t="s">
        <v>656</v>
      </c>
      <c r="N6195" s="28" t="s">
        <v>1598</v>
      </c>
    </row>
    <row r="6196" spans="1:14">
      <c r="A6196" s="1" t="s">
        <v>1406</v>
      </c>
      <c r="B6196" s="1" t="s">
        <v>651</v>
      </c>
      <c r="C6196" s="230">
        <v>45988.652777777781</v>
      </c>
      <c r="D6196" s="230">
        <v>45988.652777777781</v>
      </c>
      <c r="E6196" s="230">
        <v>45988.682638888888</v>
      </c>
      <c r="F6196" s="300">
        <f t="shared" si="129"/>
        <v>2.9861111106583849E-2</v>
      </c>
      <c r="G6196" s="1" t="s">
        <v>613</v>
      </c>
      <c r="I6196" s="1" t="s">
        <v>614</v>
      </c>
      <c r="J6196" s="1" t="s">
        <v>615</v>
      </c>
      <c r="K6196" s="1" t="s">
        <v>1747</v>
      </c>
      <c r="L6196" s="1" t="s">
        <v>617</v>
      </c>
      <c r="M6196" s="241" t="s">
        <v>656</v>
      </c>
      <c r="N6196" s="28" t="s">
        <v>1598</v>
      </c>
    </row>
    <row r="6197" spans="1:14">
      <c r="A6197" s="1" t="s">
        <v>1406</v>
      </c>
      <c r="B6197" s="1" t="s">
        <v>658</v>
      </c>
      <c r="C6197" s="230">
        <v>45988.652777777781</v>
      </c>
      <c r="D6197" s="230">
        <v>45988.652777777781</v>
      </c>
      <c r="E6197" s="230">
        <v>45988.682638888888</v>
      </c>
      <c r="F6197" s="300">
        <f t="shared" si="129"/>
        <v>2.9861111106583849E-2</v>
      </c>
      <c r="G6197" s="1" t="s">
        <v>613</v>
      </c>
      <c r="I6197" s="1" t="s">
        <v>614</v>
      </c>
      <c r="J6197" s="1" t="s">
        <v>615</v>
      </c>
      <c r="K6197" s="1" t="s">
        <v>1747</v>
      </c>
      <c r="L6197" s="1" t="s">
        <v>617</v>
      </c>
      <c r="M6197" s="241" t="s">
        <v>656</v>
      </c>
      <c r="N6197" s="28" t="s">
        <v>1598</v>
      </c>
    </row>
    <row r="6198" spans="1:14">
      <c r="A6198" s="1" t="s">
        <v>1406</v>
      </c>
      <c r="B6198" s="1" t="s">
        <v>622</v>
      </c>
      <c r="C6198" s="230">
        <v>45988.652777777781</v>
      </c>
      <c r="D6198" s="230">
        <v>45988.652777777781</v>
      </c>
      <c r="E6198" s="230">
        <v>45988.682638888888</v>
      </c>
      <c r="F6198" s="300">
        <f t="shared" si="129"/>
        <v>2.9861111106583849E-2</v>
      </c>
      <c r="G6198" s="1" t="s">
        <v>613</v>
      </c>
      <c r="I6198" s="1" t="s">
        <v>614</v>
      </c>
      <c r="J6198" s="1" t="s">
        <v>615</v>
      </c>
      <c r="K6198" s="1" t="s">
        <v>1747</v>
      </c>
      <c r="L6198" s="1" t="s">
        <v>617</v>
      </c>
      <c r="M6198" s="241" t="s">
        <v>656</v>
      </c>
      <c r="N6198" s="28" t="s">
        <v>1598</v>
      </c>
    </row>
    <row r="6199" spans="1:14">
      <c r="A6199" s="1" t="s">
        <v>1406</v>
      </c>
      <c r="B6199" s="1" t="s">
        <v>659</v>
      </c>
      <c r="C6199" s="230">
        <v>45988.652777777781</v>
      </c>
      <c r="D6199" s="230">
        <v>45988.652777777781</v>
      </c>
      <c r="E6199" s="230">
        <v>45988.682638888888</v>
      </c>
      <c r="F6199" s="300">
        <f t="shared" si="129"/>
        <v>2.9861111106583849E-2</v>
      </c>
      <c r="G6199" s="1" t="s">
        <v>613</v>
      </c>
      <c r="I6199" s="1" t="s">
        <v>614</v>
      </c>
      <c r="J6199" s="1" t="s">
        <v>615</v>
      </c>
      <c r="K6199" s="1" t="s">
        <v>1747</v>
      </c>
      <c r="L6199" s="1" t="s">
        <v>617</v>
      </c>
      <c r="M6199" s="241" t="s">
        <v>656</v>
      </c>
      <c r="N6199" s="28" t="s">
        <v>1598</v>
      </c>
    </row>
    <row r="6200" spans="1:14">
      <c r="A6200" s="1" t="s">
        <v>1408</v>
      </c>
      <c r="B6200" s="1" t="s">
        <v>651</v>
      </c>
      <c r="C6200" s="230">
        <v>45988.652777777781</v>
      </c>
      <c r="D6200" s="230">
        <v>45988.652777777781</v>
      </c>
      <c r="E6200" s="230">
        <v>45988.682638888888</v>
      </c>
      <c r="F6200" s="300">
        <f t="shared" si="129"/>
        <v>2.9861111106583849E-2</v>
      </c>
      <c r="G6200" s="1" t="s">
        <v>613</v>
      </c>
      <c r="I6200" s="1" t="s">
        <v>614</v>
      </c>
      <c r="J6200" s="1" t="s">
        <v>615</v>
      </c>
      <c r="K6200" s="1" t="s">
        <v>1747</v>
      </c>
      <c r="L6200" s="1" t="s">
        <v>617</v>
      </c>
      <c r="M6200" s="241" t="s">
        <v>656</v>
      </c>
      <c r="N6200" s="28" t="s">
        <v>1598</v>
      </c>
    </row>
    <row r="6201" spans="1:14">
      <c r="A6201" s="1" t="s">
        <v>1408</v>
      </c>
      <c r="B6201" s="1" t="s">
        <v>658</v>
      </c>
      <c r="C6201" s="230">
        <v>45988.652777777781</v>
      </c>
      <c r="D6201" s="230">
        <v>45988.652777777781</v>
      </c>
      <c r="E6201" s="230">
        <v>45988.682638888888</v>
      </c>
      <c r="F6201" s="300">
        <f t="shared" si="129"/>
        <v>2.9861111106583849E-2</v>
      </c>
      <c r="G6201" s="1" t="s">
        <v>613</v>
      </c>
      <c r="I6201" s="1" t="s">
        <v>614</v>
      </c>
      <c r="J6201" s="1" t="s">
        <v>615</v>
      </c>
      <c r="K6201" s="1" t="s">
        <v>1747</v>
      </c>
      <c r="L6201" s="1" t="s">
        <v>617</v>
      </c>
      <c r="M6201" s="241" t="s">
        <v>656</v>
      </c>
      <c r="N6201" s="28" t="s">
        <v>1598</v>
      </c>
    </row>
    <row r="6202" spans="1:14">
      <c r="A6202" s="1" t="s">
        <v>1408</v>
      </c>
      <c r="B6202" s="1" t="s">
        <v>622</v>
      </c>
      <c r="C6202" s="230">
        <v>45988.652777777781</v>
      </c>
      <c r="D6202" s="230">
        <v>45988.652777777781</v>
      </c>
      <c r="E6202" s="230">
        <v>45988.682638888888</v>
      </c>
      <c r="F6202" s="300">
        <f t="shared" si="129"/>
        <v>2.9861111106583849E-2</v>
      </c>
      <c r="G6202" s="1" t="s">
        <v>613</v>
      </c>
      <c r="I6202" s="1" t="s">
        <v>614</v>
      </c>
      <c r="J6202" s="1" t="s">
        <v>615</v>
      </c>
      <c r="K6202" s="1" t="s">
        <v>1747</v>
      </c>
      <c r="L6202" s="1" t="s">
        <v>617</v>
      </c>
      <c r="M6202" s="241" t="s">
        <v>656</v>
      </c>
      <c r="N6202" s="28" t="s">
        <v>1598</v>
      </c>
    </row>
    <row r="6203" spans="1:14">
      <c r="A6203" s="1" t="s">
        <v>1408</v>
      </c>
      <c r="B6203" s="1" t="s">
        <v>659</v>
      </c>
      <c r="C6203" s="230">
        <v>45988.652777777781</v>
      </c>
      <c r="D6203" s="230">
        <v>45988.652777777781</v>
      </c>
      <c r="E6203" s="230">
        <v>45988.682638888888</v>
      </c>
      <c r="F6203" s="300">
        <f t="shared" si="129"/>
        <v>2.9861111106583849E-2</v>
      </c>
      <c r="G6203" s="1" t="s">
        <v>613</v>
      </c>
      <c r="I6203" s="1" t="s">
        <v>614</v>
      </c>
      <c r="J6203" s="1" t="s">
        <v>615</v>
      </c>
      <c r="K6203" s="1" t="s">
        <v>1747</v>
      </c>
      <c r="L6203" s="1" t="s">
        <v>617</v>
      </c>
      <c r="M6203" s="241" t="s">
        <v>656</v>
      </c>
      <c r="N6203" s="28" t="s">
        <v>1598</v>
      </c>
    </row>
    <row r="6204" spans="1:14">
      <c r="A6204" s="1" t="s">
        <v>1409</v>
      </c>
      <c r="B6204" s="1" t="s">
        <v>1410</v>
      </c>
      <c r="C6204" s="230">
        <v>45988.652777777781</v>
      </c>
      <c r="D6204" s="230">
        <v>45988.652777777781</v>
      </c>
      <c r="E6204" s="230">
        <v>45988.682638888888</v>
      </c>
      <c r="F6204" s="300">
        <f t="shared" si="129"/>
        <v>2.9861111106583849E-2</v>
      </c>
      <c r="G6204" s="1" t="s">
        <v>613</v>
      </c>
      <c r="I6204" s="1" t="s">
        <v>614</v>
      </c>
      <c r="J6204" s="1" t="s">
        <v>615</v>
      </c>
      <c r="K6204" s="1" t="s">
        <v>1747</v>
      </c>
      <c r="L6204" s="1" t="s">
        <v>617</v>
      </c>
      <c r="M6204" s="241" t="s">
        <v>656</v>
      </c>
      <c r="N6204" s="28" t="s">
        <v>1598</v>
      </c>
    </row>
    <row r="6205" spans="1:14">
      <c r="A6205" s="1" t="s">
        <v>1409</v>
      </c>
      <c r="B6205" s="1" t="s">
        <v>612</v>
      </c>
      <c r="C6205" s="230">
        <v>45988.652777777781</v>
      </c>
      <c r="D6205" s="230">
        <v>45988.652777777781</v>
      </c>
      <c r="E6205" s="230">
        <v>45988.682638888888</v>
      </c>
      <c r="F6205" s="300">
        <f t="shared" si="129"/>
        <v>2.9861111106583849E-2</v>
      </c>
      <c r="G6205" s="1" t="s">
        <v>613</v>
      </c>
      <c r="I6205" s="1" t="s">
        <v>614</v>
      </c>
      <c r="J6205" s="1" t="s">
        <v>615</v>
      </c>
      <c r="K6205" s="1" t="s">
        <v>1747</v>
      </c>
      <c r="L6205" s="1" t="s">
        <v>617</v>
      </c>
      <c r="M6205" s="241" t="s">
        <v>656</v>
      </c>
      <c r="N6205" s="28" t="s">
        <v>1598</v>
      </c>
    </row>
    <row r="6206" spans="1:14">
      <c r="A6206" s="1" t="s">
        <v>1411</v>
      </c>
      <c r="B6206" s="1" t="s">
        <v>658</v>
      </c>
      <c r="C6206" s="230">
        <v>45988.652777777781</v>
      </c>
      <c r="D6206" s="230">
        <v>45988.652777777781</v>
      </c>
      <c r="E6206" s="230">
        <v>45988.682638888888</v>
      </c>
      <c r="F6206" s="300">
        <f t="shared" si="129"/>
        <v>2.9861111106583849E-2</v>
      </c>
      <c r="G6206" s="1" t="s">
        <v>613</v>
      </c>
      <c r="I6206" s="1" t="s">
        <v>614</v>
      </c>
      <c r="J6206" s="1" t="s">
        <v>615</v>
      </c>
      <c r="K6206" s="1" t="s">
        <v>1747</v>
      </c>
      <c r="L6206" s="1" t="s">
        <v>617</v>
      </c>
      <c r="M6206" s="241" t="s">
        <v>656</v>
      </c>
      <c r="N6206" s="28" t="s">
        <v>1598</v>
      </c>
    </row>
    <row r="6207" spans="1:14">
      <c r="A6207" s="1" t="s">
        <v>1411</v>
      </c>
      <c r="B6207" s="1" t="s">
        <v>651</v>
      </c>
      <c r="C6207" s="230">
        <v>45988.652777777781</v>
      </c>
      <c r="D6207" s="230">
        <v>45988.652777777781</v>
      </c>
      <c r="E6207" s="230">
        <v>45988.682638888888</v>
      </c>
      <c r="F6207" s="300">
        <f t="shared" si="129"/>
        <v>2.9861111106583849E-2</v>
      </c>
      <c r="G6207" s="1" t="s">
        <v>613</v>
      </c>
      <c r="I6207" s="1" t="s">
        <v>614</v>
      </c>
      <c r="J6207" s="1" t="s">
        <v>615</v>
      </c>
      <c r="K6207" s="1" t="s">
        <v>1747</v>
      </c>
      <c r="L6207" s="1" t="s">
        <v>617</v>
      </c>
      <c r="M6207" s="241" t="s">
        <v>656</v>
      </c>
      <c r="N6207" s="28" t="s">
        <v>1598</v>
      </c>
    </row>
    <row r="6208" spans="1:14">
      <c r="A6208" s="1" t="s">
        <v>1411</v>
      </c>
      <c r="B6208" s="1" t="s">
        <v>659</v>
      </c>
      <c r="C6208" s="230">
        <v>45988.652777777781</v>
      </c>
      <c r="D6208" s="230">
        <v>45988.652777777781</v>
      </c>
      <c r="E6208" s="230">
        <v>45988.682638888888</v>
      </c>
      <c r="F6208" s="300">
        <f t="shared" si="129"/>
        <v>2.9861111106583849E-2</v>
      </c>
      <c r="G6208" s="1" t="s">
        <v>613</v>
      </c>
      <c r="I6208" s="1" t="s">
        <v>614</v>
      </c>
      <c r="J6208" s="1" t="s">
        <v>615</v>
      </c>
      <c r="K6208" s="1" t="s">
        <v>1747</v>
      </c>
      <c r="L6208" s="1" t="s">
        <v>617</v>
      </c>
      <c r="M6208" s="241" t="s">
        <v>656</v>
      </c>
      <c r="N6208" s="28" t="s">
        <v>1598</v>
      </c>
    </row>
    <row r="6209" spans="1:14" ht="13.9" customHeight="1">
      <c r="A6209" s="1" t="s">
        <v>1411</v>
      </c>
      <c r="B6209" s="1" t="s">
        <v>622</v>
      </c>
      <c r="C6209" s="230">
        <v>45988.652777777781</v>
      </c>
      <c r="D6209" s="230">
        <v>45988.652777777781</v>
      </c>
      <c r="E6209" s="230">
        <v>45988.682638888888</v>
      </c>
      <c r="F6209" s="300">
        <f t="shared" si="129"/>
        <v>2.9861111106583849E-2</v>
      </c>
      <c r="G6209" s="1" t="s">
        <v>613</v>
      </c>
      <c r="I6209" s="1" t="s">
        <v>614</v>
      </c>
      <c r="J6209" s="1" t="s">
        <v>615</v>
      </c>
      <c r="K6209" s="1" t="s">
        <v>1747</v>
      </c>
      <c r="L6209" s="1" t="s">
        <v>617</v>
      </c>
      <c r="M6209" s="241" t="s">
        <v>656</v>
      </c>
      <c r="N6209" s="28" t="s">
        <v>1598</v>
      </c>
    </row>
    <row r="6210" spans="1:14" ht="13.9" customHeight="1">
      <c r="A6210" s="1" t="s">
        <v>1412</v>
      </c>
      <c r="B6210" s="1" t="s">
        <v>659</v>
      </c>
      <c r="C6210" s="230">
        <v>45988.652777777781</v>
      </c>
      <c r="D6210" s="230">
        <v>45988.652777777781</v>
      </c>
      <c r="E6210" s="230">
        <v>45988.682638888888</v>
      </c>
      <c r="F6210" s="300">
        <f t="shared" si="129"/>
        <v>2.9861111106583849E-2</v>
      </c>
      <c r="G6210" s="1" t="s">
        <v>613</v>
      </c>
      <c r="I6210" s="1" t="s">
        <v>614</v>
      </c>
      <c r="J6210" s="1" t="s">
        <v>615</v>
      </c>
      <c r="K6210" s="1" t="s">
        <v>1747</v>
      </c>
      <c r="L6210" s="1" t="s">
        <v>617</v>
      </c>
      <c r="M6210" s="241" t="s">
        <v>656</v>
      </c>
      <c r="N6210" s="28" t="s">
        <v>1598</v>
      </c>
    </row>
    <row r="6211" spans="1:14" ht="13.9" customHeight="1">
      <c r="A6211" s="1" t="s">
        <v>1412</v>
      </c>
      <c r="B6211" s="1" t="s">
        <v>658</v>
      </c>
      <c r="C6211" s="230">
        <v>45988.652777777781</v>
      </c>
      <c r="D6211" s="230">
        <v>45988.652777777781</v>
      </c>
      <c r="E6211" s="230">
        <v>45988.682638888888</v>
      </c>
      <c r="F6211" s="300">
        <f t="shared" si="129"/>
        <v>2.9861111106583849E-2</v>
      </c>
      <c r="G6211" s="1" t="s">
        <v>613</v>
      </c>
      <c r="I6211" s="1" t="s">
        <v>614</v>
      </c>
      <c r="J6211" s="1" t="s">
        <v>615</v>
      </c>
      <c r="K6211" s="1" t="s">
        <v>1747</v>
      </c>
      <c r="L6211" s="1" t="s">
        <v>617</v>
      </c>
      <c r="M6211" s="241" t="s">
        <v>656</v>
      </c>
      <c r="N6211" s="28" t="s">
        <v>1598</v>
      </c>
    </row>
    <row r="6212" spans="1:14" ht="13.9" customHeight="1">
      <c r="A6212" s="1" t="s">
        <v>1412</v>
      </c>
      <c r="B6212" s="1" t="s">
        <v>622</v>
      </c>
      <c r="C6212" s="230">
        <v>45988.652777777781</v>
      </c>
      <c r="D6212" s="230">
        <v>45988.652777777781</v>
      </c>
      <c r="E6212" s="230">
        <v>45988.682638888888</v>
      </c>
      <c r="F6212" s="300">
        <f t="shared" si="129"/>
        <v>2.9861111106583849E-2</v>
      </c>
      <c r="G6212" s="1" t="s">
        <v>613</v>
      </c>
      <c r="I6212" s="1" t="s">
        <v>614</v>
      </c>
      <c r="J6212" s="1" t="s">
        <v>615</v>
      </c>
      <c r="K6212" s="1" t="s">
        <v>1747</v>
      </c>
      <c r="L6212" s="1" t="s">
        <v>617</v>
      </c>
      <c r="M6212" s="241" t="s">
        <v>656</v>
      </c>
      <c r="N6212" s="28" t="s">
        <v>1598</v>
      </c>
    </row>
    <row r="6213" spans="1:14" ht="13.9" customHeight="1">
      <c r="A6213" s="1" t="s">
        <v>1412</v>
      </c>
      <c r="B6213" s="1" t="s">
        <v>651</v>
      </c>
      <c r="C6213" s="230">
        <v>45988.652777777781</v>
      </c>
      <c r="D6213" s="230">
        <v>45988.652777777781</v>
      </c>
      <c r="E6213" s="230">
        <v>45988.682638888888</v>
      </c>
      <c r="F6213" s="300">
        <f t="shared" si="129"/>
        <v>2.9861111106583849E-2</v>
      </c>
      <c r="G6213" s="1" t="s">
        <v>613</v>
      </c>
      <c r="I6213" s="1" t="s">
        <v>614</v>
      </c>
      <c r="J6213" s="1" t="s">
        <v>615</v>
      </c>
      <c r="K6213" s="1" t="s">
        <v>1747</v>
      </c>
      <c r="L6213" s="1" t="s">
        <v>617</v>
      </c>
      <c r="M6213" s="241" t="s">
        <v>656</v>
      </c>
      <c r="N6213" s="28" t="s">
        <v>1598</v>
      </c>
    </row>
    <row r="6214" spans="1:14">
      <c r="A6214" s="1" t="s">
        <v>1367</v>
      </c>
      <c r="B6214" s="1" t="s">
        <v>651</v>
      </c>
      <c r="C6214" s="230">
        <v>45988.652777777781</v>
      </c>
      <c r="D6214" s="230">
        <v>45988.652777777781</v>
      </c>
      <c r="E6214" s="230">
        <v>45988.682638888888</v>
      </c>
      <c r="F6214" s="300">
        <f t="shared" si="129"/>
        <v>2.9861111106583849E-2</v>
      </c>
      <c r="G6214" s="1" t="s">
        <v>613</v>
      </c>
      <c r="I6214" s="1" t="s">
        <v>614</v>
      </c>
      <c r="J6214" s="1" t="s">
        <v>615</v>
      </c>
      <c r="K6214" s="1" t="s">
        <v>1747</v>
      </c>
      <c r="L6214" s="1" t="s">
        <v>617</v>
      </c>
      <c r="M6214" s="241" t="s">
        <v>656</v>
      </c>
      <c r="N6214" s="28" t="s">
        <v>1598</v>
      </c>
    </row>
    <row r="6215" spans="1:14">
      <c r="A6215" s="1" t="s">
        <v>1367</v>
      </c>
      <c r="B6215" s="1" t="s">
        <v>658</v>
      </c>
      <c r="C6215" s="230">
        <v>45988.652777777781</v>
      </c>
      <c r="D6215" s="230">
        <v>45988.652777777781</v>
      </c>
      <c r="E6215" s="230">
        <v>45988.682638888888</v>
      </c>
      <c r="F6215" s="300">
        <f t="shared" si="129"/>
        <v>2.9861111106583849E-2</v>
      </c>
      <c r="G6215" s="1" t="s">
        <v>613</v>
      </c>
      <c r="I6215" s="1" t="s">
        <v>614</v>
      </c>
      <c r="J6215" s="1" t="s">
        <v>615</v>
      </c>
      <c r="K6215" s="1" t="s">
        <v>1747</v>
      </c>
      <c r="L6215" s="1" t="s">
        <v>617</v>
      </c>
      <c r="M6215" s="241" t="s">
        <v>656</v>
      </c>
      <c r="N6215" s="28" t="s">
        <v>1598</v>
      </c>
    </row>
    <row r="6216" spans="1:14">
      <c r="A6216" s="1" t="s">
        <v>1261</v>
      </c>
      <c r="B6216" s="1" t="s">
        <v>651</v>
      </c>
      <c r="C6216" s="230">
        <v>45988.215277777781</v>
      </c>
      <c r="D6216" s="230">
        <v>45988.215277777781</v>
      </c>
      <c r="E6216" s="230">
        <v>45989.625</v>
      </c>
      <c r="F6216" s="300">
        <f t="shared" si="129"/>
        <v>1.4097222222189885</v>
      </c>
      <c r="G6216" s="1" t="s">
        <v>613</v>
      </c>
      <c r="I6216" s="1" t="s">
        <v>1171</v>
      </c>
      <c r="J6216" s="1" t="s">
        <v>1172</v>
      </c>
      <c r="K6216" s="1" t="s">
        <v>1748</v>
      </c>
      <c r="L6216" s="1" t="s">
        <v>627</v>
      </c>
      <c r="M6216" s="28" t="s">
        <v>628</v>
      </c>
      <c r="N6216" s="28" t="s">
        <v>1749</v>
      </c>
    </row>
    <row r="6217" spans="1:14">
      <c r="A6217" s="1" t="s">
        <v>1261</v>
      </c>
      <c r="B6217" s="1" t="s">
        <v>658</v>
      </c>
      <c r="C6217" s="230">
        <v>45988.215277777781</v>
      </c>
      <c r="D6217" s="230">
        <v>45988.215277777781</v>
      </c>
      <c r="E6217" s="230">
        <v>45989.625</v>
      </c>
      <c r="F6217" s="300">
        <f t="shared" si="129"/>
        <v>1.4097222222189885</v>
      </c>
      <c r="G6217" s="1" t="s">
        <v>613</v>
      </c>
      <c r="I6217" s="1" t="s">
        <v>1171</v>
      </c>
      <c r="J6217" s="1" t="s">
        <v>1172</v>
      </c>
      <c r="K6217" s="1" t="s">
        <v>1748</v>
      </c>
      <c r="L6217" s="1" t="s">
        <v>627</v>
      </c>
      <c r="M6217" s="28" t="s">
        <v>628</v>
      </c>
      <c r="N6217" s="28" t="s">
        <v>1749</v>
      </c>
    </row>
    <row r="6218" spans="1:14">
      <c r="A6218" s="1" t="s">
        <v>1261</v>
      </c>
      <c r="B6218" s="1" t="s">
        <v>622</v>
      </c>
      <c r="C6218" s="230">
        <v>45988.215277777781</v>
      </c>
      <c r="D6218" s="230">
        <v>45988.215277777781</v>
      </c>
      <c r="E6218" s="230">
        <v>45989.625</v>
      </c>
      <c r="F6218" s="300">
        <f t="shared" si="129"/>
        <v>1.4097222222189885</v>
      </c>
      <c r="G6218" s="1" t="s">
        <v>613</v>
      </c>
      <c r="I6218" s="1" t="s">
        <v>1171</v>
      </c>
      <c r="J6218" s="1" t="s">
        <v>1172</v>
      </c>
      <c r="K6218" s="1" t="s">
        <v>1748</v>
      </c>
      <c r="L6218" s="1" t="s">
        <v>627</v>
      </c>
      <c r="M6218" s="28" t="s">
        <v>628</v>
      </c>
      <c r="N6218" s="28" t="s">
        <v>1749</v>
      </c>
    </row>
    <row r="6219" spans="1:14">
      <c r="A6219" s="1" t="s">
        <v>1261</v>
      </c>
      <c r="B6219" s="1" t="s">
        <v>659</v>
      </c>
      <c r="C6219" s="230">
        <v>45988.215277777781</v>
      </c>
      <c r="D6219" s="230">
        <v>45988.215277777781</v>
      </c>
      <c r="E6219" s="230">
        <v>45989.625</v>
      </c>
      <c r="F6219" s="300">
        <f t="shared" si="129"/>
        <v>1.4097222222189885</v>
      </c>
      <c r="G6219" s="1" t="s">
        <v>613</v>
      </c>
      <c r="I6219" s="1" t="s">
        <v>1171</v>
      </c>
      <c r="J6219" s="1" t="s">
        <v>1172</v>
      </c>
      <c r="K6219" s="1" t="s">
        <v>1748</v>
      </c>
      <c r="L6219" s="1" t="s">
        <v>627</v>
      </c>
      <c r="M6219" s="28" t="s">
        <v>628</v>
      </c>
      <c r="N6219" s="28" t="s">
        <v>1749</v>
      </c>
    </row>
    <row r="6220" spans="1:14">
      <c r="A6220" s="1" t="s">
        <v>1263</v>
      </c>
      <c r="B6220" s="1" t="s">
        <v>651</v>
      </c>
      <c r="C6220" s="230">
        <v>45988.215277777781</v>
      </c>
      <c r="D6220" s="230">
        <v>45988.215277777781</v>
      </c>
      <c r="E6220" s="230">
        <v>45989.625</v>
      </c>
      <c r="F6220" s="300">
        <f t="shared" si="129"/>
        <v>1.4097222222189885</v>
      </c>
      <c r="G6220" s="225" t="s">
        <v>637</v>
      </c>
      <c r="H6220" s="225" t="s">
        <v>644</v>
      </c>
      <c r="I6220" s="1" t="s">
        <v>645</v>
      </c>
      <c r="J6220" s="1" t="s">
        <v>646</v>
      </c>
      <c r="K6220" s="1" t="s">
        <v>1748</v>
      </c>
      <c r="L6220" s="1" t="s">
        <v>627</v>
      </c>
      <c r="M6220" s="28" t="s">
        <v>628</v>
      </c>
      <c r="N6220" s="28" t="s">
        <v>1749</v>
      </c>
    </row>
    <row r="6221" spans="1:14">
      <c r="A6221" s="1" t="s">
        <v>1263</v>
      </c>
      <c r="B6221" s="1" t="s">
        <v>658</v>
      </c>
      <c r="C6221" s="230">
        <v>45988.215277777781</v>
      </c>
      <c r="D6221" s="230">
        <v>45988.215277777781</v>
      </c>
      <c r="E6221" s="230">
        <v>45989.625</v>
      </c>
      <c r="F6221" s="300">
        <f t="shared" si="129"/>
        <v>1.4097222222189885</v>
      </c>
      <c r="G6221" s="225" t="s">
        <v>637</v>
      </c>
      <c r="H6221" s="225" t="s">
        <v>644</v>
      </c>
      <c r="I6221" s="1" t="s">
        <v>645</v>
      </c>
      <c r="J6221" s="1" t="s">
        <v>646</v>
      </c>
      <c r="K6221" s="1" t="s">
        <v>1748</v>
      </c>
      <c r="L6221" s="1" t="s">
        <v>648</v>
      </c>
      <c r="M6221" s="28" t="s">
        <v>618</v>
      </c>
      <c r="N6221" s="28" t="s">
        <v>1749</v>
      </c>
    </row>
    <row r="6222" spans="1:14">
      <c r="A6222" s="1" t="s">
        <v>1263</v>
      </c>
      <c r="B6222" s="1" t="s">
        <v>622</v>
      </c>
      <c r="C6222" s="230">
        <v>45988.215277777781</v>
      </c>
      <c r="D6222" s="230">
        <v>45988.215277777781</v>
      </c>
      <c r="E6222" s="230">
        <v>45989.625</v>
      </c>
      <c r="F6222" s="300">
        <f t="shared" si="129"/>
        <v>1.4097222222189885</v>
      </c>
      <c r="G6222" s="225" t="s">
        <v>637</v>
      </c>
      <c r="H6222" s="225" t="s">
        <v>644</v>
      </c>
      <c r="I6222" s="1" t="s">
        <v>645</v>
      </c>
      <c r="J6222" s="1" t="s">
        <v>646</v>
      </c>
      <c r="K6222" s="1" t="s">
        <v>1748</v>
      </c>
      <c r="L6222" s="1" t="s">
        <v>648</v>
      </c>
      <c r="M6222" s="28" t="s">
        <v>618</v>
      </c>
      <c r="N6222" s="28" t="s">
        <v>1749</v>
      </c>
    </row>
    <row r="6223" spans="1:14">
      <c r="A6223" s="1" t="s">
        <v>1263</v>
      </c>
      <c r="B6223" s="1" t="s">
        <v>659</v>
      </c>
      <c r="C6223" s="230">
        <v>45988.215277777781</v>
      </c>
      <c r="D6223" s="230">
        <v>45988.215277777781</v>
      </c>
      <c r="E6223" s="230">
        <v>45989.625</v>
      </c>
      <c r="F6223" s="300">
        <f t="shared" si="129"/>
        <v>1.4097222222189885</v>
      </c>
      <c r="G6223" s="225" t="s">
        <v>637</v>
      </c>
      <c r="H6223" s="225" t="s">
        <v>644</v>
      </c>
      <c r="I6223" s="1" t="s">
        <v>645</v>
      </c>
      <c r="J6223" s="1" t="s">
        <v>646</v>
      </c>
      <c r="K6223" s="1" t="s">
        <v>1748</v>
      </c>
      <c r="L6223" s="1" t="s">
        <v>648</v>
      </c>
      <c r="M6223" s="28" t="s">
        <v>618</v>
      </c>
      <c r="N6223" s="28" t="s">
        <v>1749</v>
      </c>
    </row>
    <row r="6224" spans="1:14">
      <c r="A6224" s="1" t="s">
        <v>816</v>
      </c>
      <c r="B6224" s="1" t="s">
        <v>612</v>
      </c>
      <c r="C6224" s="230">
        <v>45988.215277777781</v>
      </c>
      <c r="D6224" s="230">
        <v>45988.215277777781</v>
      </c>
      <c r="E6224" s="230">
        <v>45989.625</v>
      </c>
      <c r="F6224" s="300">
        <f t="shared" si="129"/>
        <v>1.4097222222189885</v>
      </c>
      <c r="G6224" s="225" t="s">
        <v>637</v>
      </c>
      <c r="H6224" s="225" t="s">
        <v>644</v>
      </c>
      <c r="I6224" s="1" t="s">
        <v>645</v>
      </c>
      <c r="J6224" s="1" t="s">
        <v>646</v>
      </c>
      <c r="K6224" s="1" t="s">
        <v>1748</v>
      </c>
      <c r="L6224" s="1" t="s">
        <v>648</v>
      </c>
      <c r="M6224" s="28" t="s">
        <v>618</v>
      </c>
      <c r="N6224" s="28" t="s">
        <v>1749</v>
      </c>
    </row>
    <row r="6225" spans="1:14">
      <c r="A6225" s="1" t="s">
        <v>816</v>
      </c>
      <c r="B6225" s="1" t="s">
        <v>658</v>
      </c>
      <c r="C6225" s="230">
        <v>45988.215277777781</v>
      </c>
      <c r="D6225" s="230">
        <v>45988.215277777781</v>
      </c>
      <c r="E6225" s="230">
        <v>45989.625</v>
      </c>
      <c r="F6225" s="300">
        <f t="shared" si="129"/>
        <v>1.4097222222189885</v>
      </c>
      <c r="G6225" s="225" t="s">
        <v>637</v>
      </c>
      <c r="H6225" s="225" t="s">
        <v>644</v>
      </c>
      <c r="I6225" s="1" t="s">
        <v>645</v>
      </c>
      <c r="J6225" s="1" t="s">
        <v>646</v>
      </c>
      <c r="K6225" s="1" t="s">
        <v>1748</v>
      </c>
      <c r="L6225" s="1" t="s">
        <v>648</v>
      </c>
      <c r="M6225" s="28" t="s">
        <v>618</v>
      </c>
      <c r="N6225" s="28" t="s">
        <v>1749</v>
      </c>
    </row>
    <row r="6226" spans="1:14">
      <c r="A6226" s="1" t="s">
        <v>816</v>
      </c>
      <c r="B6226" s="1" t="s">
        <v>622</v>
      </c>
      <c r="C6226" s="230">
        <v>45988.215277777781</v>
      </c>
      <c r="D6226" s="230">
        <v>45988.215277777781</v>
      </c>
      <c r="E6226" s="230">
        <v>45989.625</v>
      </c>
      <c r="F6226" s="300">
        <f t="shared" si="129"/>
        <v>1.4097222222189885</v>
      </c>
      <c r="G6226" s="225" t="s">
        <v>637</v>
      </c>
      <c r="H6226" s="225" t="s">
        <v>644</v>
      </c>
      <c r="I6226" s="1" t="s">
        <v>645</v>
      </c>
      <c r="J6226" s="1" t="s">
        <v>646</v>
      </c>
      <c r="K6226" s="1" t="s">
        <v>1748</v>
      </c>
      <c r="L6226" s="1" t="s">
        <v>648</v>
      </c>
      <c r="M6226" s="28" t="s">
        <v>618</v>
      </c>
      <c r="N6226" s="28" t="s">
        <v>1749</v>
      </c>
    </row>
    <row r="6227" spans="1:14">
      <c r="A6227" s="1" t="s">
        <v>816</v>
      </c>
      <c r="B6227" s="1" t="s">
        <v>659</v>
      </c>
      <c r="C6227" s="230">
        <v>45988.215277777781</v>
      </c>
      <c r="D6227" s="230">
        <v>45988.215277777781</v>
      </c>
      <c r="E6227" s="230">
        <v>45989.625</v>
      </c>
      <c r="F6227" s="300">
        <f t="shared" si="129"/>
        <v>1.4097222222189885</v>
      </c>
      <c r="G6227" s="225" t="s">
        <v>637</v>
      </c>
      <c r="H6227" s="225" t="s">
        <v>644</v>
      </c>
      <c r="I6227" s="1" t="s">
        <v>645</v>
      </c>
      <c r="J6227" s="1" t="s">
        <v>646</v>
      </c>
      <c r="K6227" s="1" t="s">
        <v>1748</v>
      </c>
      <c r="L6227" s="1" t="s">
        <v>648</v>
      </c>
      <c r="M6227" s="28" t="s">
        <v>618</v>
      </c>
      <c r="N6227" s="28" t="s">
        <v>1749</v>
      </c>
    </row>
    <row r="6228" spans="1:14">
      <c r="A6228" s="1" t="s">
        <v>1200</v>
      </c>
      <c r="B6228" s="1" t="s">
        <v>651</v>
      </c>
      <c r="C6228" s="230">
        <v>45988.215277777781</v>
      </c>
      <c r="D6228" s="230">
        <v>45988.215277777781</v>
      </c>
      <c r="E6228" s="230">
        <v>45989.625</v>
      </c>
      <c r="F6228" s="300">
        <f t="shared" si="129"/>
        <v>1.4097222222189885</v>
      </c>
      <c r="G6228" s="225" t="s">
        <v>637</v>
      </c>
      <c r="H6228" s="225" t="s">
        <v>644</v>
      </c>
      <c r="I6228" s="1" t="s">
        <v>645</v>
      </c>
      <c r="J6228" s="1" t="s">
        <v>646</v>
      </c>
      <c r="K6228" s="1" t="s">
        <v>1748</v>
      </c>
      <c r="L6228" s="1" t="s">
        <v>648</v>
      </c>
      <c r="M6228" s="28" t="s">
        <v>618</v>
      </c>
      <c r="N6228" s="28" t="s">
        <v>1749</v>
      </c>
    </row>
    <row r="6229" spans="1:14">
      <c r="A6229" s="1" t="s">
        <v>1200</v>
      </c>
      <c r="B6229" s="1" t="s">
        <v>658</v>
      </c>
      <c r="C6229" s="230">
        <v>45988.215277777781</v>
      </c>
      <c r="D6229" s="230">
        <v>45988.215277777781</v>
      </c>
      <c r="E6229" s="230">
        <v>45989.625</v>
      </c>
      <c r="F6229" s="300">
        <f t="shared" si="129"/>
        <v>1.4097222222189885</v>
      </c>
      <c r="G6229" s="225" t="s">
        <v>637</v>
      </c>
      <c r="H6229" s="225" t="s">
        <v>644</v>
      </c>
      <c r="I6229" s="1" t="s">
        <v>645</v>
      </c>
      <c r="J6229" s="1" t="s">
        <v>646</v>
      </c>
      <c r="K6229" s="1" t="s">
        <v>1748</v>
      </c>
      <c r="L6229" s="1" t="s">
        <v>648</v>
      </c>
      <c r="M6229" s="28" t="s">
        <v>618</v>
      </c>
      <c r="N6229" s="28" t="s">
        <v>1749</v>
      </c>
    </row>
    <row r="6230" spans="1:14">
      <c r="A6230" s="1" t="s">
        <v>1200</v>
      </c>
      <c r="B6230" s="1" t="s">
        <v>622</v>
      </c>
      <c r="C6230" s="230">
        <v>45988.215277777781</v>
      </c>
      <c r="D6230" s="230">
        <v>45988.215277777781</v>
      </c>
      <c r="E6230" s="230">
        <v>45989.625</v>
      </c>
      <c r="F6230" s="300">
        <f t="shared" si="129"/>
        <v>1.4097222222189885</v>
      </c>
      <c r="G6230" s="225" t="s">
        <v>637</v>
      </c>
      <c r="H6230" s="225" t="s">
        <v>644</v>
      </c>
      <c r="I6230" s="1" t="s">
        <v>645</v>
      </c>
      <c r="J6230" s="1" t="s">
        <v>646</v>
      </c>
      <c r="K6230" s="1" t="s">
        <v>1748</v>
      </c>
      <c r="L6230" s="1" t="s">
        <v>648</v>
      </c>
      <c r="M6230" s="28" t="s">
        <v>618</v>
      </c>
      <c r="N6230" s="28" t="s">
        <v>1749</v>
      </c>
    </row>
    <row r="6231" spans="1:14">
      <c r="A6231" s="1" t="s">
        <v>1200</v>
      </c>
      <c r="B6231" s="1" t="s">
        <v>659</v>
      </c>
      <c r="C6231" s="230">
        <v>45988.215277777781</v>
      </c>
      <c r="D6231" s="230">
        <v>45988.215277777781</v>
      </c>
      <c r="E6231" s="230">
        <v>45989.625</v>
      </c>
      <c r="F6231" s="300">
        <f t="shared" si="129"/>
        <v>1.4097222222189885</v>
      </c>
      <c r="G6231" s="225" t="s">
        <v>637</v>
      </c>
      <c r="H6231" s="225" t="s">
        <v>644</v>
      </c>
      <c r="I6231" s="1" t="s">
        <v>645</v>
      </c>
      <c r="J6231" s="1" t="s">
        <v>646</v>
      </c>
      <c r="K6231" s="1" t="s">
        <v>1748</v>
      </c>
      <c r="L6231" s="1" t="s">
        <v>648</v>
      </c>
      <c r="M6231" s="28" t="s">
        <v>618</v>
      </c>
      <c r="N6231" s="28" t="s">
        <v>1749</v>
      </c>
    </row>
    <row r="6232" spans="1:14">
      <c r="A6232" s="1" t="s">
        <v>1204</v>
      </c>
      <c r="B6232" s="1" t="s">
        <v>651</v>
      </c>
      <c r="C6232" s="230">
        <v>45988.215277777781</v>
      </c>
      <c r="D6232" s="230">
        <v>45988.215277777781</v>
      </c>
      <c r="E6232" s="230">
        <v>45989.625</v>
      </c>
      <c r="F6232" s="300">
        <f t="shared" si="129"/>
        <v>1.4097222222189885</v>
      </c>
      <c r="G6232" s="225" t="s">
        <v>637</v>
      </c>
      <c r="H6232" s="225" t="s">
        <v>644</v>
      </c>
      <c r="I6232" s="1" t="s">
        <v>645</v>
      </c>
      <c r="J6232" s="1" t="s">
        <v>646</v>
      </c>
      <c r="K6232" s="1" t="s">
        <v>1748</v>
      </c>
      <c r="L6232" s="1" t="s">
        <v>648</v>
      </c>
      <c r="M6232" s="28" t="s">
        <v>618</v>
      </c>
      <c r="N6232" s="28" t="s">
        <v>1749</v>
      </c>
    </row>
    <row r="6233" spans="1:14">
      <c r="A6233" s="1" t="s">
        <v>1204</v>
      </c>
      <c r="B6233" s="1" t="s">
        <v>658</v>
      </c>
      <c r="C6233" s="230">
        <v>45988.215277777781</v>
      </c>
      <c r="D6233" s="230">
        <v>45988.215277777781</v>
      </c>
      <c r="E6233" s="230">
        <v>45989.625</v>
      </c>
      <c r="F6233" s="300">
        <f t="shared" si="129"/>
        <v>1.4097222222189885</v>
      </c>
      <c r="G6233" s="225" t="s">
        <v>637</v>
      </c>
      <c r="H6233" s="225" t="s">
        <v>644</v>
      </c>
      <c r="I6233" s="1" t="s">
        <v>645</v>
      </c>
      <c r="J6233" s="1" t="s">
        <v>646</v>
      </c>
      <c r="K6233" s="1" t="s">
        <v>1748</v>
      </c>
      <c r="L6233" s="1" t="s">
        <v>648</v>
      </c>
      <c r="M6233" s="28" t="s">
        <v>618</v>
      </c>
      <c r="N6233" s="28" t="s">
        <v>1749</v>
      </c>
    </row>
    <row r="6234" spans="1:14">
      <c r="A6234" s="1" t="s">
        <v>1204</v>
      </c>
      <c r="B6234" s="1" t="s">
        <v>622</v>
      </c>
      <c r="C6234" s="230">
        <v>45988.215277777781</v>
      </c>
      <c r="D6234" s="230">
        <v>45988.215277777781</v>
      </c>
      <c r="E6234" s="230">
        <v>45989.625</v>
      </c>
      <c r="F6234" s="300">
        <f t="shared" si="129"/>
        <v>1.4097222222189885</v>
      </c>
      <c r="G6234" s="225" t="s">
        <v>637</v>
      </c>
      <c r="H6234" s="225" t="s">
        <v>644</v>
      </c>
      <c r="I6234" s="1" t="s">
        <v>645</v>
      </c>
      <c r="J6234" s="1" t="s">
        <v>646</v>
      </c>
      <c r="K6234" s="1" t="s">
        <v>1748</v>
      </c>
      <c r="L6234" s="1" t="s">
        <v>648</v>
      </c>
      <c r="M6234" s="28" t="s">
        <v>618</v>
      </c>
      <c r="N6234" s="28" t="s">
        <v>1749</v>
      </c>
    </row>
    <row r="6235" spans="1:14">
      <c r="A6235" s="1" t="s">
        <v>1204</v>
      </c>
      <c r="B6235" s="1" t="s">
        <v>612</v>
      </c>
      <c r="C6235" s="230">
        <v>45988.215277777781</v>
      </c>
      <c r="D6235" s="230">
        <v>45988.215277777781</v>
      </c>
      <c r="E6235" s="230">
        <v>45989.625</v>
      </c>
      <c r="F6235" s="300">
        <f t="shared" si="129"/>
        <v>1.4097222222189885</v>
      </c>
      <c r="G6235" s="225" t="s">
        <v>637</v>
      </c>
      <c r="H6235" s="225" t="s">
        <v>644</v>
      </c>
      <c r="I6235" s="1" t="s">
        <v>645</v>
      </c>
      <c r="J6235" s="1" t="s">
        <v>646</v>
      </c>
      <c r="K6235" s="1" t="s">
        <v>1748</v>
      </c>
      <c r="L6235" s="1" t="s">
        <v>648</v>
      </c>
      <c r="M6235" s="28" t="s">
        <v>618</v>
      </c>
      <c r="N6235" s="28" t="s">
        <v>1749</v>
      </c>
    </row>
    <row r="6236" spans="1:14">
      <c r="A6236" s="1" t="s">
        <v>1406</v>
      </c>
      <c r="B6236" s="1" t="s">
        <v>651</v>
      </c>
      <c r="C6236" s="230">
        <v>45989.649305555555</v>
      </c>
      <c r="D6236" s="230">
        <v>45989.649305555555</v>
      </c>
      <c r="E6236" s="230">
        <v>45989.679166666669</v>
      </c>
      <c r="F6236" s="300">
        <f t="shared" ref="F6236:F6275" si="130">E6236-D6236</f>
        <v>2.9861111113859806E-2</v>
      </c>
      <c r="G6236" s="1" t="s">
        <v>613</v>
      </c>
      <c r="I6236" s="1" t="s">
        <v>614</v>
      </c>
      <c r="J6236" s="1" t="s">
        <v>615</v>
      </c>
      <c r="K6236" s="1" t="s">
        <v>1750</v>
      </c>
      <c r="L6236" s="1" t="s">
        <v>617</v>
      </c>
      <c r="M6236" s="241" t="s">
        <v>656</v>
      </c>
      <c r="N6236" s="28" t="s">
        <v>1598</v>
      </c>
    </row>
    <row r="6237" spans="1:14">
      <c r="A6237" s="1" t="s">
        <v>1406</v>
      </c>
      <c r="B6237" s="1" t="s">
        <v>658</v>
      </c>
      <c r="C6237" s="230">
        <v>45989.649305555555</v>
      </c>
      <c r="D6237" s="230">
        <v>45989.649305555555</v>
      </c>
      <c r="E6237" s="230">
        <v>45989.679166666669</v>
      </c>
      <c r="F6237" s="300">
        <f t="shared" si="130"/>
        <v>2.9861111113859806E-2</v>
      </c>
      <c r="G6237" s="1" t="s">
        <v>613</v>
      </c>
      <c r="I6237" s="1" t="s">
        <v>614</v>
      </c>
      <c r="J6237" s="1" t="s">
        <v>615</v>
      </c>
      <c r="K6237" s="1" t="s">
        <v>1750</v>
      </c>
      <c r="L6237" s="1" t="s">
        <v>617</v>
      </c>
      <c r="M6237" s="241" t="s">
        <v>656</v>
      </c>
      <c r="N6237" s="28" t="s">
        <v>1598</v>
      </c>
    </row>
    <row r="6238" spans="1:14">
      <c r="A6238" s="1" t="s">
        <v>1406</v>
      </c>
      <c r="B6238" s="1" t="s">
        <v>622</v>
      </c>
      <c r="C6238" s="230">
        <v>45989.649305555555</v>
      </c>
      <c r="D6238" s="230">
        <v>45989.649305555555</v>
      </c>
      <c r="E6238" s="230">
        <v>45989.679166666669</v>
      </c>
      <c r="F6238" s="300">
        <f t="shared" si="130"/>
        <v>2.9861111113859806E-2</v>
      </c>
      <c r="G6238" s="1" t="s">
        <v>613</v>
      </c>
      <c r="I6238" s="1" t="s">
        <v>614</v>
      </c>
      <c r="J6238" s="1" t="s">
        <v>615</v>
      </c>
      <c r="K6238" s="1" t="s">
        <v>1750</v>
      </c>
      <c r="L6238" s="1" t="s">
        <v>617</v>
      </c>
      <c r="M6238" s="241" t="s">
        <v>656</v>
      </c>
      <c r="N6238" s="28" t="s">
        <v>1598</v>
      </c>
    </row>
    <row r="6239" spans="1:14">
      <c r="A6239" s="1" t="s">
        <v>1406</v>
      </c>
      <c r="B6239" s="1" t="s">
        <v>659</v>
      </c>
      <c r="C6239" s="230">
        <v>45989.649305555555</v>
      </c>
      <c r="D6239" s="230">
        <v>45989.649305555555</v>
      </c>
      <c r="E6239" s="230">
        <v>45989.679166666669</v>
      </c>
      <c r="F6239" s="300">
        <f t="shared" si="130"/>
        <v>2.9861111113859806E-2</v>
      </c>
      <c r="G6239" s="1" t="s">
        <v>613</v>
      </c>
      <c r="I6239" s="1" t="s">
        <v>614</v>
      </c>
      <c r="J6239" s="1" t="s">
        <v>615</v>
      </c>
      <c r="K6239" s="1" t="s">
        <v>1750</v>
      </c>
      <c r="L6239" s="1" t="s">
        <v>617</v>
      </c>
      <c r="M6239" s="241" t="s">
        <v>656</v>
      </c>
      <c r="N6239" s="28" t="s">
        <v>1598</v>
      </c>
    </row>
    <row r="6240" spans="1:14">
      <c r="A6240" s="1" t="s">
        <v>1408</v>
      </c>
      <c r="B6240" s="1" t="s">
        <v>651</v>
      </c>
      <c r="C6240" s="230">
        <v>45989.649305555555</v>
      </c>
      <c r="D6240" s="230">
        <v>45989.649305555555</v>
      </c>
      <c r="E6240" s="230">
        <v>45989.679166666669</v>
      </c>
      <c r="F6240" s="300">
        <f t="shared" si="130"/>
        <v>2.9861111113859806E-2</v>
      </c>
      <c r="G6240" s="1" t="s">
        <v>613</v>
      </c>
      <c r="I6240" s="1" t="s">
        <v>614</v>
      </c>
      <c r="J6240" s="1" t="s">
        <v>615</v>
      </c>
      <c r="K6240" s="1" t="s">
        <v>1750</v>
      </c>
      <c r="L6240" s="1" t="s">
        <v>617</v>
      </c>
      <c r="M6240" s="241" t="s">
        <v>656</v>
      </c>
      <c r="N6240" s="28" t="s">
        <v>1598</v>
      </c>
    </row>
    <row r="6241" spans="1:14">
      <c r="A6241" s="1" t="s">
        <v>1408</v>
      </c>
      <c r="B6241" s="1" t="s">
        <v>658</v>
      </c>
      <c r="C6241" s="230">
        <v>45989.649305555555</v>
      </c>
      <c r="D6241" s="230">
        <v>45989.649305555555</v>
      </c>
      <c r="E6241" s="230">
        <v>45989.679166666669</v>
      </c>
      <c r="F6241" s="300">
        <f t="shared" si="130"/>
        <v>2.9861111113859806E-2</v>
      </c>
      <c r="G6241" s="1" t="s">
        <v>613</v>
      </c>
      <c r="I6241" s="1" t="s">
        <v>614</v>
      </c>
      <c r="J6241" s="1" t="s">
        <v>615</v>
      </c>
      <c r="K6241" s="1" t="s">
        <v>1750</v>
      </c>
      <c r="L6241" s="1" t="s">
        <v>617</v>
      </c>
      <c r="M6241" s="241" t="s">
        <v>656</v>
      </c>
      <c r="N6241" s="28" t="s">
        <v>1598</v>
      </c>
    </row>
    <row r="6242" spans="1:14">
      <c r="A6242" s="1" t="s">
        <v>1408</v>
      </c>
      <c r="B6242" s="1" t="s">
        <v>622</v>
      </c>
      <c r="C6242" s="230">
        <v>45989.649305555555</v>
      </c>
      <c r="D6242" s="230">
        <v>45989.649305555555</v>
      </c>
      <c r="E6242" s="230">
        <v>45989.679166666669</v>
      </c>
      <c r="F6242" s="300">
        <f t="shared" si="130"/>
        <v>2.9861111113859806E-2</v>
      </c>
      <c r="G6242" s="1" t="s">
        <v>613</v>
      </c>
      <c r="I6242" s="1" t="s">
        <v>614</v>
      </c>
      <c r="J6242" s="1" t="s">
        <v>615</v>
      </c>
      <c r="K6242" s="1" t="s">
        <v>1750</v>
      </c>
      <c r="L6242" s="1" t="s">
        <v>617</v>
      </c>
      <c r="M6242" s="241" t="s">
        <v>656</v>
      </c>
      <c r="N6242" s="28" t="s">
        <v>1598</v>
      </c>
    </row>
    <row r="6243" spans="1:14">
      <c r="A6243" s="1" t="s">
        <v>1408</v>
      </c>
      <c r="B6243" s="1" t="s">
        <v>659</v>
      </c>
      <c r="C6243" s="230">
        <v>45989.649305555555</v>
      </c>
      <c r="D6243" s="230">
        <v>45989.649305555555</v>
      </c>
      <c r="E6243" s="230">
        <v>45989.679166666669</v>
      </c>
      <c r="F6243" s="300">
        <f t="shared" si="130"/>
        <v>2.9861111113859806E-2</v>
      </c>
      <c r="G6243" s="1" t="s">
        <v>613</v>
      </c>
      <c r="I6243" s="1" t="s">
        <v>614</v>
      </c>
      <c r="J6243" s="1" t="s">
        <v>615</v>
      </c>
      <c r="K6243" s="1" t="s">
        <v>1750</v>
      </c>
      <c r="L6243" s="1" t="s">
        <v>617</v>
      </c>
      <c r="M6243" s="241" t="s">
        <v>656</v>
      </c>
      <c r="N6243" s="28" t="s">
        <v>1598</v>
      </c>
    </row>
    <row r="6244" spans="1:14">
      <c r="A6244" s="1" t="s">
        <v>1409</v>
      </c>
      <c r="B6244" s="1" t="s">
        <v>1410</v>
      </c>
      <c r="C6244" s="230">
        <v>45989.649305555555</v>
      </c>
      <c r="D6244" s="230">
        <v>45989.649305555555</v>
      </c>
      <c r="E6244" s="230">
        <v>45989.679166666669</v>
      </c>
      <c r="F6244" s="300">
        <f t="shared" si="130"/>
        <v>2.9861111113859806E-2</v>
      </c>
      <c r="G6244" s="1" t="s">
        <v>613</v>
      </c>
      <c r="I6244" s="1" t="s">
        <v>614</v>
      </c>
      <c r="J6244" s="1" t="s">
        <v>615</v>
      </c>
      <c r="K6244" s="1" t="s">
        <v>1750</v>
      </c>
      <c r="L6244" s="1" t="s">
        <v>617</v>
      </c>
      <c r="M6244" s="241" t="s">
        <v>656</v>
      </c>
      <c r="N6244" s="28" t="s">
        <v>1598</v>
      </c>
    </row>
    <row r="6245" spans="1:14">
      <c r="A6245" s="1" t="s">
        <v>1409</v>
      </c>
      <c r="B6245" s="1" t="s">
        <v>612</v>
      </c>
      <c r="C6245" s="230">
        <v>45989.649305555555</v>
      </c>
      <c r="D6245" s="230">
        <v>45989.649305555555</v>
      </c>
      <c r="E6245" s="230">
        <v>45989.679166666669</v>
      </c>
      <c r="F6245" s="300">
        <f t="shared" si="130"/>
        <v>2.9861111113859806E-2</v>
      </c>
      <c r="G6245" s="1" t="s">
        <v>613</v>
      </c>
      <c r="I6245" s="1" t="s">
        <v>614</v>
      </c>
      <c r="J6245" s="1" t="s">
        <v>615</v>
      </c>
      <c r="K6245" s="1" t="s">
        <v>1750</v>
      </c>
      <c r="L6245" s="1" t="s">
        <v>617</v>
      </c>
      <c r="M6245" s="241" t="s">
        <v>656</v>
      </c>
      <c r="N6245" s="28" t="s">
        <v>1598</v>
      </c>
    </row>
    <row r="6246" spans="1:14">
      <c r="A6246" s="1" t="s">
        <v>1411</v>
      </c>
      <c r="B6246" s="1" t="s">
        <v>658</v>
      </c>
      <c r="C6246" s="230">
        <v>45989.649305555555</v>
      </c>
      <c r="D6246" s="230">
        <v>45989.649305555555</v>
      </c>
      <c r="E6246" s="230">
        <v>45989.679166666669</v>
      </c>
      <c r="F6246" s="300">
        <f t="shared" si="130"/>
        <v>2.9861111113859806E-2</v>
      </c>
      <c r="G6246" s="1" t="s">
        <v>613</v>
      </c>
      <c r="I6246" s="1" t="s">
        <v>614</v>
      </c>
      <c r="J6246" s="1" t="s">
        <v>615</v>
      </c>
      <c r="K6246" s="1" t="s">
        <v>1750</v>
      </c>
      <c r="L6246" s="1" t="s">
        <v>617</v>
      </c>
      <c r="M6246" s="241" t="s">
        <v>656</v>
      </c>
      <c r="N6246" s="28" t="s">
        <v>1598</v>
      </c>
    </row>
    <row r="6247" spans="1:14">
      <c r="A6247" s="1" t="s">
        <v>1411</v>
      </c>
      <c r="B6247" s="1" t="s">
        <v>651</v>
      </c>
      <c r="C6247" s="230">
        <v>45989.649305555555</v>
      </c>
      <c r="D6247" s="230">
        <v>45989.649305555555</v>
      </c>
      <c r="E6247" s="230">
        <v>45989.679166666669</v>
      </c>
      <c r="F6247" s="300">
        <f t="shared" si="130"/>
        <v>2.9861111113859806E-2</v>
      </c>
      <c r="G6247" s="1" t="s">
        <v>613</v>
      </c>
      <c r="I6247" s="1" t="s">
        <v>614</v>
      </c>
      <c r="J6247" s="1" t="s">
        <v>615</v>
      </c>
      <c r="K6247" s="1" t="s">
        <v>1750</v>
      </c>
      <c r="L6247" s="1" t="s">
        <v>617</v>
      </c>
      <c r="M6247" s="241" t="s">
        <v>656</v>
      </c>
      <c r="N6247" s="28" t="s">
        <v>1598</v>
      </c>
    </row>
    <row r="6248" spans="1:14">
      <c r="A6248" s="1" t="s">
        <v>1411</v>
      </c>
      <c r="B6248" s="1" t="s">
        <v>659</v>
      </c>
      <c r="C6248" s="230">
        <v>45989.649305555555</v>
      </c>
      <c r="D6248" s="230">
        <v>45989.649305555555</v>
      </c>
      <c r="E6248" s="230">
        <v>45989.679166666669</v>
      </c>
      <c r="F6248" s="300">
        <f t="shared" si="130"/>
        <v>2.9861111113859806E-2</v>
      </c>
      <c r="G6248" s="1" t="s">
        <v>613</v>
      </c>
      <c r="I6248" s="1" t="s">
        <v>614</v>
      </c>
      <c r="J6248" s="1" t="s">
        <v>615</v>
      </c>
      <c r="K6248" s="1" t="s">
        <v>1750</v>
      </c>
      <c r="L6248" s="1" t="s">
        <v>617</v>
      </c>
      <c r="M6248" s="241" t="s">
        <v>656</v>
      </c>
      <c r="N6248" s="28" t="s">
        <v>1598</v>
      </c>
    </row>
    <row r="6249" spans="1:14" ht="13.9" customHeight="1">
      <c r="A6249" s="1" t="s">
        <v>1411</v>
      </c>
      <c r="B6249" s="1" t="s">
        <v>622</v>
      </c>
      <c r="C6249" s="230">
        <v>45989.649305555555</v>
      </c>
      <c r="D6249" s="230">
        <v>45989.649305555555</v>
      </c>
      <c r="E6249" s="230">
        <v>45989.679166666669</v>
      </c>
      <c r="F6249" s="300">
        <f t="shared" si="130"/>
        <v>2.9861111113859806E-2</v>
      </c>
      <c r="G6249" s="1" t="s">
        <v>613</v>
      </c>
      <c r="I6249" s="1" t="s">
        <v>614</v>
      </c>
      <c r="J6249" s="1" t="s">
        <v>615</v>
      </c>
      <c r="K6249" s="1" t="s">
        <v>1750</v>
      </c>
      <c r="L6249" s="1" t="s">
        <v>617</v>
      </c>
      <c r="M6249" s="241" t="s">
        <v>656</v>
      </c>
      <c r="N6249" s="28" t="s">
        <v>1598</v>
      </c>
    </row>
    <row r="6250" spans="1:14" ht="13.9" customHeight="1">
      <c r="A6250" s="1" t="s">
        <v>1412</v>
      </c>
      <c r="B6250" s="1" t="s">
        <v>659</v>
      </c>
      <c r="C6250" s="230">
        <v>45989.649305555555</v>
      </c>
      <c r="D6250" s="230">
        <v>45989.649305555555</v>
      </c>
      <c r="E6250" s="230">
        <v>45989.679166666669</v>
      </c>
      <c r="F6250" s="300">
        <f t="shared" si="130"/>
        <v>2.9861111113859806E-2</v>
      </c>
      <c r="G6250" s="1" t="s">
        <v>613</v>
      </c>
      <c r="I6250" s="1" t="s">
        <v>614</v>
      </c>
      <c r="J6250" s="1" t="s">
        <v>615</v>
      </c>
      <c r="K6250" s="1" t="s">
        <v>1750</v>
      </c>
      <c r="L6250" s="1" t="s">
        <v>617</v>
      </c>
      <c r="M6250" s="241" t="s">
        <v>656</v>
      </c>
      <c r="N6250" s="28" t="s">
        <v>1598</v>
      </c>
    </row>
    <row r="6251" spans="1:14" ht="13.9" customHeight="1">
      <c r="A6251" s="1" t="s">
        <v>1412</v>
      </c>
      <c r="B6251" s="1" t="s">
        <v>658</v>
      </c>
      <c r="C6251" s="230">
        <v>45989.649305555555</v>
      </c>
      <c r="D6251" s="230">
        <v>45989.649305555555</v>
      </c>
      <c r="E6251" s="230">
        <v>45989.679166666669</v>
      </c>
      <c r="F6251" s="300">
        <f t="shared" si="130"/>
        <v>2.9861111113859806E-2</v>
      </c>
      <c r="G6251" s="1" t="s">
        <v>613</v>
      </c>
      <c r="I6251" s="1" t="s">
        <v>614</v>
      </c>
      <c r="J6251" s="1" t="s">
        <v>615</v>
      </c>
      <c r="K6251" s="1" t="s">
        <v>1750</v>
      </c>
      <c r="L6251" s="1" t="s">
        <v>617</v>
      </c>
      <c r="M6251" s="241" t="s">
        <v>656</v>
      </c>
      <c r="N6251" s="28" t="s">
        <v>1598</v>
      </c>
    </row>
    <row r="6252" spans="1:14" ht="13.9" customHeight="1">
      <c r="A6252" s="1" t="s">
        <v>1412</v>
      </c>
      <c r="B6252" s="1" t="s">
        <v>622</v>
      </c>
      <c r="C6252" s="230">
        <v>45989.649305555555</v>
      </c>
      <c r="D6252" s="230">
        <v>45989.649305555555</v>
      </c>
      <c r="E6252" s="230">
        <v>45989.679166666669</v>
      </c>
      <c r="F6252" s="300">
        <f t="shared" si="130"/>
        <v>2.9861111113859806E-2</v>
      </c>
      <c r="G6252" s="1" t="s">
        <v>613</v>
      </c>
      <c r="I6252" s="1" t="s">
        <v>614</v>
      </c>
      <c r="J6252" s="1" t="s">
        <v>615</v>
      </c>
      <c r="K6252" s="1" t="s">
        <v>1750</v>
      </c>
      <c r="L6252" s="1" t="s">
        <v>617</v>
      </c>
      <c r="M6252" s="241" t="s">
        <v>656</v>
      </c>
      <c r="N6252" s="28" t="s">
        <v>1598</v>
      </c>
    </row>
    <row r="6253" spans="1:14" ht="13.9" customHeight="1">
      <c r="A6253" s="1" t="s">
        <v>1412</v>
      </c>
      <c r="B6253" s="1" t="s">
        <v>651</v>
      </c>
      <c r="C6253" s="230">
        <v>45989.649305555555</v>
      </c>
      <c r="D6253" s="230">
        <v>45989.649305555555</v>
      </c>
      <c r="E6253" s="230">
        <v>45989.679166666669</v>
      </c>
      <c r="F6253" s="300">
        <f t="shared" si="130"/>
        <v>2.9861111113859806E-2</v>
      </c>
      <c r="G6253" s="1" t="s">
        <v>613</v>
      </c>
      <c r="I6253" s="1" t="s">
        <v>614</v>
      </c>
      <c r="J6253" s="1" t="s">
        <v>615</v>
      </c>
      <c r="K6253" s="1" t="s">
        <v>1750</v>
      </c>
      <c r="L6253" s="1" t="s">
        <v>617</v>
      </c>
      <c r="M6253" s="241" t="s">
        <v>656</v>
      </c>
      <c r="N6253" s="28" t="s">
        <v>1598</v>
      </c>
    </row>
    <row r="6254" spans="1:14">
      <c r="A6254" s="1" t="s">
        <v>1367</v>
      </c>
      <c r="B6254" s="1" t="s">
        <v>651</v>
      </c>
      <c r="C6254" s="230">
        <v>45989.649305555555</v>
      </c>
      <c r="D6254" s="230">
        <v>45989.649305555555</v>
      </c>
      <c r="E6254" s="230">
        <v>45989.679166666669</v>
      </c>
      <c r="F6254" s="300">
        <f t="shared" si="130"/>
        <v>2.9861111113859806E-2</v>
      </c>
      <c r="G6254" s="1" t="s">
        <v>613</v>
      </c>
      <c r="I6254" s="1" t="s">
        <v>614</v>
      </c>
      <c r="J6254" s="1" t="s">
        <v>615</v>
      </c>
      <c r="K6254" s="1" t="s">
        <v>1750</v>
      </c>
      <c r="L6254" s="1" t="s">
        <v>617</v>
      </c>
      <c r="M6254" s="241" t="s">
        <v>656</v>
      </c>
      <c r="N6254" s="28" t="s">
        <v>1598</v>
      </c>
    </row>
    <row r="6255" spans="1:14">
      <c r="A6255" s="1" t="s">
        <v>1367</v>
      </c>
      <c r="B6255" s="1" t="s">
        <v>658</v>
      </c>
      <c r="C6255" s="230">
        <v>45989.649305555555</v>
      </c>
      <c r="D6255" s="230">
        <v>45989.649305555555</v>
      </c>
      <c r="E6255" s="230">
        <v>45989.679166666669</v>
      </c>
      <c r="F6255" s="300">
        <f t="shared" si="130"/>
        <v>2.9861111113859806E-2</v>
      </c>
      <c r="G6255" s="1" t="s">
        <v>613</v>
      </c>
      <c r="I6255" s="1" t="s">
        <v>614</v>
      </c>
      <c r="J6255" s="1" t="s">
        <v>615</v>
      </c>
      <c r="K6255" s="1" t="s">
        <v>1750</v>
      </c>
      <c r="L6255" s="1" t="s">
        <v>617</v>
      </c>
      <c r="M6255" s="241" t="s">
        <v>656</v>
      </c>
      <c r="N6255" s="28" t="s">
        <v>1598</v>
      </c>
    </row>
    <row r="6256" spans="1:14">
      <c r="A6256" s="1" t="s">
        <v>1261</v>
      </c>
      <c r="B6256" s="1" t="s">
        <v>651</v>
      </c>
      <c r="C6256" s="230">
        <v>45989.695833333331</v>
      </c>
      <c r="D6256" s="230">
        <v>45989.695833333331</v>
      </c>
      <c r="E6256" s="230">
        <v>45989.708333333336</v>
      </c>
      <c r="F6256" s="300">
        <f t="shared" si="130"/>
        <v>1.2500000004365575E-2</v>
      </c>
      <c r="G6256" s="1" t="s">
        <v>613</v>
      </c>
      <c r="I6256" s="1" t="s">
        <v>614</v>
      </c>
      <c r="J6256" s="1" t="s">
        <v>615</v>
      </c>
      <c r="K6256" s="1" t="s">
        <v>1751</v>
      </c>
      <c r="L6256" s="1" t="s">
        <v>617</v>
      </c>
      <c r="M6256" s="241" t="s">
        <v>656</v>
      </c>
      <c r="N6256" s="28" t="s">
        <v>1752</v>
      </c>
    </row>
    <row r="6257" spans="1:14">
      <c r="A6257" s="1" t="s">
        <v>1261</v>
      </c>
      <c r="B6257" s="1" t="s">
        <v>658</v>
      </c>
      <c r="C6257" s="230">
        <v>45989.695833333331</v>
      </c>
      <c r="D6257" s="230">
        <v>45989.695833333331</v>
      </c>
      <c r="E6257" s="230">
        <v>45989.708333333336</v>
      </c>
      <c r="F6257" s="300">
        <f t="shared" si="130"/>
        <v>1.2500000004365575E-2</v>
      </c>
      <c r="G6257" s="1" t="s">
        <v>613</v>
      </c>
      <c r="I6257" s="1" t="s">
        <v>614</v>
      </c>
      <c r="J6257" s="1" t="s">
        <v>615</v>
      </c>
      <c r="K6257" s="1" t="s">
        <v>1751</v>
      </c>
      <c r="L6257" s="1" t="s">
        <v>617</v>
      </c>
      <c r="M6257" s="241" t="s">
        <v>656</v>
      </c>
      <c r="N6257" s="28" t="s">
        <v>1752</v>
      </c>
    </row>
    <row r="6258" spans="1:14">
      <c r="A6258" s="1" t="s">
        <v>1261</v>
      </c>
      <c r="B6258" s="1" t="s">
        <v>622</v>
      </c>
      <c r="C6258" s="230">
        <v>45989.695833275466</v>
      </c>
      <c r="D6258" s="230">
        <v>45989.695833275466</v>
      </c>
      <c r="E6258" s="230">
        <v>45989.708333333336</v>
      </c>
      <c r="F6258" s="300">
        <f t="shared" si="130"/>
        <v>1.250005787005648E-2</v>
      </c>
      <c r="G6258" s="1" t="s">
        <v>613</v>
      </c>
      <c r="I6258" s="1" t="s">
        <v>614</v>
      </c>
      <c r="J6258" s="1" t="s">
        <v>615</v>
      </c>
      <c r="K6258" s="1" t="s">
        <v>1751</v>
      </c>
      <c r="L6258" s="1" t="s">
        <v>617</v>
      </c>
      <c r="M6258" s="241" t="s">
        <v>656</v>
      </c>
      <c r="N6258" s="28" t="s">
        <v>1752</v>
      </c>
    </row>
    <row r="6259" spans="1:14">
      <c r="A6259" s="1" t="s">
        <v>1261</v>
      </c>
      <c r="B6259" s="1" t="s">
        <v>659</v>
      </c>
      <c r="C6259" s="230">
        <v>45989.695833275466</v>
      </c>
      <c r="D6259" s="230">
        <v>45989.695833275466</v>
      </c>
      <c r="E6259" s="230">
        <v>45989.708333333336</v>
      </c>
      <c r="F6259" s="300">
        <f t="shared" si="130"/>
        <v>1.250005787005648E-2</v>
      </c>
      <c r="G6259" s="1" t="s">
        <v>613</v>
      </c>
      <c r="I6259" s="1" t="s">
        <v>614</v>
      </c>
      <c r="J6259" s="1" t="s">
        <v>615</v>
      </c>
      <c r="K6259" s="1" t="s">
        <v>1751</v>
      </c>
      <c r="L6259" s="1" t="s">
        <v>617</v>
      </c>
      <c r="M6259" s="241" t="s">
        <v>656</v>
      </c>
      <c r="N6259" s="28" t="s">
        <v>1752</v>
      </c>
    </row>
    <row r="6260" spans="1:14">
      <c r="A6260" s="1" t="s">
        <v>1263</v>
      </c>
      <c r="B6260" s="1" t="s">
        <v>651</v>
      </c>
      <c r="C6260" s="230">
        <v>45989.695833275466</v>
      </c>
      <c r="D6260" s="230">
        <v>45989.695833275466</v>
      </c>
      <c r="E6260" s="230">
        <v>45989.708333333336</v>
      </c>
      <c r="F6260" s="300">
        <f t="shared" si="130"/>
        <v>1.250005787005648E-2</v>
      </c>
      <c r="G6260" s="1" t="s">
        <v>613</v>
      </c>
      <c r="I6260" s="1" t="s">
        <v>614</v>
      </c>
      <c r="J6260" s="1" t="s">
        <v>615</v>
      </c>
      <c r="K6260" s="1" t="s">
        <v>1751</v>
      </c>
      <c r="L6260" s="1" t="s">
        <v>617</v>
      </c>
      <c r="M6260" s="241" t="s">
        <v>656</v>
      </c>
      <c r="N6260" s="28" t="s">
        <v>1752</v>
      </c>
    </row>
    <row r="6261" spans="1:14">
      <c r="A6261" s="1" t="s">
        <v>1263</v>
      </c>
      <c r="B6261" s="1" t="s">
        <v>658</v>
      </c>
      <c r="C6261" s="230">
        <v>45989.695833275466</v>
      </c>
      <c r="D6261" s="230">
        <v>45989.695833275466</v>
      </c>
      <c r="E6261" s="230">
        <v>45989.708333333336</v>
      </c>
      <c r="F6261" s="300">
        <f t="shared" si="130"/>
        <v>1.250005787005648E-2</v>
      </c>
      <c r="G6261" s="1" t="s">
        <v>613</v>
      </c>
      <c r="I6261" s="1" t="s">
        <v>614</v>
      </c>
      <c r="J6261" s="1" t="s">
        <v>615</v>
      </c>
      <c r="K6261" s="1" t="s">
        <v>1751</v>
      </c>
      <c r="L6261" s="1" t="s">
        <v>617</v>
      </c>
      <c r="M6261" s="241" t="s">
        <v>656</v>
      </c>
      <c r="N6261" s="28" t="s">
        <v>1752</v>
      </c>
    </row>
    <row r="6262" spans="1:14">
      <c r="A6262" s="1" t="s">
        <v>1263</v>
      </c>
      <c r="B6262" s="1" t="s">
        <v>622</v>
      </c>
      <c r="C6262" s="230">
        <v>45989.695833275466</v>
      </c>
      <c r="D6262" s="230">
        <v>45989.695833275466</v>
      </c>
      <c r="E6262" s="230">
        <v>45989.708333333336</v>
      </c>
      <c r="F6262" s="300">
        <f t="shared" si="130"/>
        <v>1.250005787005648E-2</v>
      </c>
      <c r="G6262" s="1" t="s">
        <v>613</v>
      </c>
      <c r="I6262" s="1" t="s">
        <v>614</v>
      </c>
      <c r="J6262" s="1" t="s">
        <v>615</v>
      </c>
      <c r="K6262" s="1" t="s">
        <v>1751</v>
      </c>
      <c r="L6262" s="1" t="s">
        <v>617</v>
      </c>
      <c r="M6262" s="241" t="s">
        <v>656</v>
      </c>
      <c r="N6262" s="28" t="s">
        <v>1752</v>
      </c>
    </row>
    <row r="6263" spans="1:14">
      <c r="A6263" s="1" t="s">
        <v>1263</v>
      </c>
      <c r="B6263" s="1" t="s">
        <v>659</v>
      </c>
      <c r="C6263" s="230">
        <v>45989.695833275466</v>
      </c>
      <c r="D6263" s="230">
        <v>45989.695833275466</v>
      </c>
      <c r="E6263" s="230">
        <v>45989.708333333336</v>
      </c>
      <c r="F6263" s="300">
        <f t="shared" si="130"/>
        <v>1.250005787005648E-2</v>
      </c>
      <c r="G6263" s="1" t="s">
        <v>613</v>
      </c>
      <c r="I6263" s="1" t="s">
        <v>614</v>
      </c>
      <c r="J6263" s="1" t="s">
        <v>615</v>
      </c>
      <c r="K6263" s="1" t="s">
        <v>1751</v>
      </c>
      <c r="L6263" s="1" t="s">
        <v>617</v>
      </c>
      <c r="M6263" s="241" t="s">
        <v>656</v>
      </c>
      <c r="N6263" s="28" t="s">
        <v>1752</v>
      </c>
    </row>
    <row r="6264" spans="1:14">
      <c r="A6264" s="1" t="s">
        <v>816</v>
      </c>
      <c r="B6264" s="1" t="s">
        <v>612</v>
      </c>
      <c r="C6264" s="230">
        <v>45989.695833275466</v>
      </c>
      <c r="D6264" s="230">
        <v>45989.695833275466</v>
      </c>
      <c r="E6264" s="230">
        <v>45989.708333333336</v>
      </c>
      <c r="F6264" s="300">
        <f t="shared" si="130"/>
        <v>1.250005787005648E-2</v>
      </c>
      <c r="G6264" s="1" t="s">
        <v>613</v>
      </c>
      <c r="I6264" s="1" t="s">
        <v>614</v>
      </c>
      <c r="J6264" s="1" t="s">
        <v>615</v>
      </c>
      <c r="K6264" s="1" t="s">
        <v>1751</v>
      </c>
      <c r="L6264" s="1" t="s">
        <v>617</v>
      </c>
      <c r="M6264" s="241" t="s">
        <v>656</v>
      </c>
      <c r="N6264" s="28" t="s">
        <v>1752</v>
      </c>
    </row>
    <row r="6265" spans="1:14">
      <c r="A6265" s="1" t="s">
        <v>816</v>
      </c>
      <c r="B6265" s="1" t="s">
        <v>658</v>
      </c>
      <c r="C6265" s="230">
        <v>45989.695833275466</v>
      </c>
      <c r="D6265" s="230">
        <v>45989.695833275466</v>
      </c>
      <c r="E6265" s="230">
        <v>45989.708333333336</v>
      </c>
      <c r="F6265" s="300">
        <f t="shared" si="130"/>
        <v>1.250005787005648E-2</v>
      </c>
      <c r="G6265" s="1" t="s">
        <v>613</v>
      </c>
      <c r="I6265" s="1" t="s">
        <v>614</v>
      </c>
      <c r="J6265" s="1" t="s">
        <v>615</v>
      </c>
      <c r="K6265" s="1" t="s">
        <v>1751</v>
      </c>
      <c r="L6265" s="1" t="s">
        <v>617</v>
      </c>
      <c r="M6265" s="241" t="s">
        <v>656</v>
      </c>
      <c r="N6265" s="28" t="s">
        <v>1752</v>
      </c>
    </row>
    <row r="6266" spans="1:14">
      <c r="A6266" s="1" t="s">
        <v>816</v>
      </c>
      <c r="B6266" s="1" t="s">
        <v>622</v>
      </c>
      <c r="C6266" s="230">
        <v>45989.695833275466</v>
      </c>
      <c r="D6266" s="230">
        <v>45989.695833275466</v>
      </c>
      <c r="E6266" s="230">
        <v>45989.708333333336</v>
      </c>
      <c r="F6266" s="300">
        <f t="shared" si="130"/>
        <v>1.250005787005648E-2</v>
      </c>
      <c r="G6266" s="1" t="s">
        <v>613</v>
      </c>
      <c r="I6266" s="1" t="s">
        <v>614</v>
      </c>
      <c r="J6266" s="1" t="s">
        <v>615</v>
      </c>
      <c r="K6266" s="1" t="s">
        <v>1751</v>
      </c>
      <c r="L6266" s="1" t="s">
        <v>617</v>
      </c>
      <c r="M6266" s="241" t="s">
        <v>656</v>
      </c>
      <c r="N6266" s="28" t="s">
        <v>1752</v>
      </c>
    </row>
    <row r="6267" spans="1:14">
      <c r="A6267" s="1" t="s">
        <v>816</v>
      </c>
      <c r="B6267" s="1" t="s">
        <v>659</v>
      </c>
      <c r="C6267" s="230">
        <v>45989.695833275466</v>
      </c>
      <c r="D6267" s="230">
        <v>45989.695833275466</v>
      </c>
      <c r="E6267" s="230">
        <v>45989.708333333336</v>
      </c>
      <c r="F6267" s="300">
        <f t="shared" si="130"/>
        <v>1.250005787005648E-2</v>
      </c>
      <c r="G6267" s="1" t="s">
        <v>613</v>
      </c>
      <c r="I6267" s="1" t="s">
        <v>614</v>
      </c>
      <c r="J6267" s="1" t="s">
        <v>615</v>
      </c>
      <c r="K6267" s="1" t="s">
        <v>1751</v>
      </c>
      <c r="L6267" s="1" t="s">
        <v>617</v>
      </c>
      <c r="M6267" s="241" t="s">
        <v>656</v>
      </c>
      <c r="N6267" s="28" t="s">
        <v>1752</v>
      </c>
    </row>
    <row r="6268" spans="1:14">
      <c r="A6268" s="1" t="s">
        <v>1200</v>
      </c>
      <c r="B6268" s="1" t="s">
        <v>651</v>
      </c>
      <c r="C6268" s="230">
        <v>45989.695833275466</v>
      </c>
      <c r="D6268" s="230">
        <v>45989.695833275466</v>
      </c>
      <c r="E6268" s="230">
        <v>45989.708333333336</v>
      </c>
      <c r="F6268" s="300">
        <f t="shared" si="130"/>
        <v>1.250005787005648E-2</v>
      </c>
      <c r="G6268" s="1" t="s">
        <v>613</v>
      </c>
      <c r="I6268" s="1" t="s">
        <v>614</v>
      </c>
      <c r="J6268" s="1" t="s">
        <v>615</v>
      </c>
      <c r="K6268" s="1" t="s">
        <v>1751</v>
      </c>
      <c r="L6268" s="1" t="s">
        <v>617</v>
      </c>
      <c r="M6268" s="241" t="s">
        <v>656</v>
      </c>
      <c r="N6268" s="28" t="s">
        <v>1752</v>
      </c>
    </row>
    <row r="6269" spans="1:14">
      <c r="A6269" s="1" t="s">
        <v>1200</v>
      </c>
      <c r="B6269" s="1" t="s">
        <v>658</v>
      </c>
      <c r="C6269" s="230">
        <v>45989.695833275466</v>
      </c>
      <c r="D6269" s="230">
        <v>45989.695833275466</v>
      </c>
      <c r="E6269" s="230">
        <v>45989.708333333336</v>
      </c>
      <c r="F6269" s="300">
        <f t="shared" si="130"/>
        <v>1.250005787005648E-2</v>
      </c>
      <c r="G6269" s="1" t="s">
        <v>613</v>
      </c>
      <c r="I6269" s="1" t="s">
        <v>614</v>
      </c>
      <c r="J6269" s="1" t="s">
        <v>615</v>
      </c>
      <c r="K6269" s="1" t="s">
        <v>1751</v>
      </c>
      <c r="L6269" s="1" t="s">
        <v>617</v>
      </c>
      <c r="M6269" s="241" t="s">
        <v>656</v>
      </c>
      <c r="N6269" s="28" t="s">
        <v>1752</v>
      </c>
    </row>
    <row r="6270" spans="1:14">
      <c r="A6270" s="1" t="s">
        <v>1200</v>
      </c>
      <c r="B6270" s="1" t="s">
        <v>622</v>
      </c>
      <c r="C6270" s="230">
        <v>45989.695833275466</v>
      </c>
      <c r="D6270" s="230">
        <v>45989.695833275466</v>
      </c>
      <c r="E6270" s="230">
        <v>45989.708333333336</v>
      </c>
      <c r="F6270" s="300">
        <f t="shared" si="130"/>
        <v>1.250005787005648E-2</v>
      </c>
      <c r="G6270" s="1" t="s">
        <v>613</v>
      </c>
      <c r="I6270" s="1" t="s">
        <v>614</v>
      </c>
      <c r="J6270" s="1" t="s">
        <v>615</v>
      </c>
      <c r="K6270" s="1" t="s">
        <v>1751</v>
      </c>
      <c r="L6270" s="1" t="s">
        <v>617</v>
      </c>
      <c r="M6270" s="241" t="s">
        <v>656</v>
      </c>
      <c r="N6270" s="28" t="s">
        <v>1752</v>
      </c>
    </row>
    <row r="6271" spans="1:14">
      <c r="A6271" s="1" t="s">
        <v>1200</v>
      </c>
      <c r="B6271" s="1" t="s">
        <v>659</v>
      </c>
      <c r="C6271" s="230">
        <v>45989.695833275466</v>
      </c>
      <c r="D6271" s="230">
        <v>45989.695833275466</v>
      </c>
      <c r="E6271" s="230">
        <v>45989.708333333336</v>
      </c>
      <c r="F6271" s="300">
        <f t="shared" si="130"/>
        <v>1.250005787005648E-2</v>
      </c>
      <c r="G6271" s="1" t="s">
        <v>613</v>
      </c>
      <c r="I6271" s="1" t="s">
        <v>614</v>
      </c>
      <c r="J6271" s="1" t="s">
        <v>615</v>
      </c>
      <c r="K6271" s="1" t="s">
        <v>1751</v>
      </c>
      <c r="L6271" s="1" t="s">
        <v>617</v>
      </c>
      <c r="M6271" s="241" t="s">
        <v>656</v>
      </c>
      <c r="N6271" s="28" t="s">
        <v>1752</v>
      </c>
    </row>
    <row r="6272" spans="1:14">
      <c r="A6272" s="1" t="s">
        <v>1204</v>
      </c>
      <c r="B6272" s="1" t="s">
        <v>651</v>
      </c>
      <c r="C6272" s="230">
        <v>45989.695833275466</v>
      </c>
      <c r="D6272" s="230">
        <v>45989.695833275466</v>
      </c>
      <c r="E6272" s="230">
        <v>45989.708333333336</v>
      </c>
      <c r="F6272" s="300">
        <f t="shared" si="130"/>
        <v>1.250005787005648E-2</v>
      </c>
      <c r="G6272" s="1" t="s">
        <v>613</v>
      </c>
      <c r="I6272" s="1" t="s">
        <v>614</v>
      </c>
      <c r="J6272" s="1" t="s">
        <v>615</v>
      </c>
      <c r="K6272" s="1" t="s">
        <v>1751</v>
      </c>
      <c r="L6272" s="1" t="s">
        <v>617</v>
      </c>
      <c r="M6272" s="241" t="s">
        <v>656</v>
      </c>
      <c r="N6272" s="28" t="s">
        <v>1752</v>
      </c>
    </row>
    <row r="6273" spans="1:14">
      <c r="A6273" s="1" t="s">
        <v>1204</v>
      </c>
      <c r="B6273" s="1" t="s">
        <v>658</v>
      </c>
      <c r="C6273" s="230">
        <v>45989.695833275466</v>
      </c>
      <c r="D6273" s="230">
        <v>45989.695833275466</v>
      </c>
      <c r="E6273" s="230">
        <v>45989.708333333336</v>
      </c>
      <c r="F6273" s="300">
        <f t="shared" si="130"/>
        <v>1.250005787005648E-2</v>
      </c>
      <c r="G6273" s="1" t="s">
        <v>613</v>
      </c>
      <c r="I6273" s="1" t="s">
        <v>614</v>
      </c>
      <c r="J6273" s="1" t="s">
        <v>615</v>
      </c>
      <c r="K6273" s="1" t="s">
        <v>1751</v>
      </c>
      <c r="L6273" s="1" t="s">
        <v>617</v>
      </c>
      <c r="M6273" s="241" t="s">
        <v>656</v>
      </c>
      <c r="N6273" s="28" t="s">
        <v>1752</v>
      </c>
    </row>
    <row r="6274" spans="1:14">
      <c r="A6274" s="1" t="s">
        <v>1204</v>
      </c>
      <c r="B6274" s="1" t="s">
        <v>622</v>
      </c>
      <c r="C6274" s="230">
        <v>45989.695833275466</v>
      </c>
      <c r="D6274" s="230">
        <v>45989.695833275466</v>
      </c>
      <c r="E6274" s="230">
        <v>45989.708333333336</v>
      </c>
      <c r="F6274" s="300">
        <f t="shared" si="130"/>
        <v>1.250005787005648E-2</v>
      </c>
      <c r="G6274" s="1" t="s">
        <v>613</v>
      </c>
      <c r="I6274" s="1" t="s">
        <v>614</v>
      </c>
      <c r="J6274" s="1" t="s">
        <v>615</v>
      </c>
      <c r="K6274" s="1" t="s">
        <v>1751</v>
      </c>
      <c r="L6274" s="1" t="s">
        <v>617</v>
      </c>
      <c r="M6274" s="241" t="s">
        <v>656</v>
      </c>
      <c r="N6274" s="28" t="s">
        <v>1752</v>
      </c>
    </row>
    <row r="6275" spans="1:14">
      <c r="A6275" s="1" t="s">
        <v>1204</v>
      </c>
      <c r="B6275" s="1" t="s">
        <v>612</v>
      </c>
      <c r="C6275" s="230">
        <v>45989.695833275466</v>
      </c>
      <c r="D6275" s="230">
        <v>45989.695833275466</v>
      </c>
      <c r="E6275" s="230">
        <v>45989.708333333336</v>
      </c>
      <c r="F6275" s="300">
        <f t="shared" si="130"/>
        <v>1.250005787005648E-2</v>
      </c>
      <c r="G6275" s="1" t="s">
        <v>613</v>
      </c>
      <c r="I6275" s="1" t="s">
        <v>614</v>
      </c>
      <c r="J6275" s="1" t="s">
        <v>615</v>
      </c>
      <c r="K6275" s="1" t="s">
        <v>1751</v>
      </c>
      <c r="L6275" s="1" t="s">
        <v>617</v>
      </c>
      <c r="M6275" s="241" t="s">
        <v>656</v>
      </c>
      <c r="N6275" s="28" t="s">
        <v>1752</v>
      </c>
    </row>
    <row r="6276" spans="1:14">
      <c r="A6276" s="1" t="s">
        <v>1406</v>
      </c>
      <c r="B6276" s="1" t="s">
        <v>651</v>
      </c>
      <c r="C6276" s="230">
        <v>45989.833333333336</v>
      </c>
      <c r="D6276" s="230">
        <v>45989.833333333336</v>
      </c>
      <c r="E6276" s="230">
        <v>45990.285416666666</v>
      </c>
      <c r="F6276" s="300">
        <f t="shared" ref="F6276:F6314" si="131">E6276-D6276</f>
        <v>0.45208333332993789</v>
      </c>
      <c r="G6276" s="1" t="s">
        <v>613</v>
      </c>
      <c r="I6276" s="1" t="s">
        <v>614</v>
      </c>
      <c r="J6276" s="1" t="s">
        <v>615</v>
      </c>
      <c r="K6276" s="1" t="s">
        <v>1750</v>
      </c>
      <c r="L6276" s="1" t="s">
        <v>617</v>
      </c>
      <c r="M6276" s="241" t="s">
        <v>656</v>
      </c>
      <c r="N6276" s="28" t="s">
        <v>1598</v>
      </c>
    </row>
    <row r="6277" spans="1:14">
      <c r="A6277" s="1" t="s">
        <v>1406</v>
      </c>
      <c r="B6277" s="1" t="s">
        <v>658</v>
      </c>
      <c r="C6277" s="230">
        <v>45989.833333333336</v>
      </c>
      <c r="D6277" s="230">
        <v>45989.833333333336</v>
      </c>
      <c r="E6277" s="230">
        <v>45990.285416666666</v>
      </c>
      <c r="F6277" s="300">
        <f t="shared" si="131"/>
        <v>0.45208333332993789</v>
      </c>
      <c r="G6277" s="1" t="s">
        <v>613</v>
      </c>
      <c r="I6277" s="1" t="s">
        <v>614</v>
      </c>
      <c r="J6277" s="1" t="s">
        <v>615</v>
      </c>
      <c r="K6277" s="1" t="s">
        <v>1750</v>
      </c>
      <c r="L6277" s="1" t="s">
        <v>617</v>
      </c>
      <c r="M6277" s="241" t="s">
        <v>656</v>
      </c>
      <c r="N6277" s="28" t="s">
        <v>1598</v>
      </c>
    </row>
    <row r="6278" spans="1:14">
      <c r="A6278" s="1" t="s">
        <v>1406</v>
      </c>
      <c r="B6278" s="1" t="s">
        <v>622</v>
      </c>
      <c r="C6278" s="230">
        <v>45989.833333333336</v>
      </c>
      <c r="D6278" s="230">
        <v>45989.833333333336</v>
      </c>
      <c r="E6278" s="230">
        <v>45990.285416666666</v>
      </c>
      <c r="F6278" s="300">
        <f t="shared" si="131"/>
        <v>0.45208333332993789</v>
      </c>
      <c r="G6278" s="1" t="s">
        <v>613</v>
      </c>
      <c r="I6278" s="1" t="s">
        <v>614</v>
      </c>
      <c r="J6278" s="1" t="s">
        <v>615</v>
      </c>
      <c r="K6278" s="1" t="s">
        <v>1750</v>
      </c>
      <c r="L6278" s="1" t="s">
        <v>617</v>
      </c>
      <c r="M6278" s="241" t="s">
        <v>656</v>
      </c>
      <c r="N6278" s="28" t="s">
        <v>1598</v>
      </c>
    </row>
    <row r="6279" spans="1:14">
      <c r="A6279" s="1" t="s">
        <v>1406</v>
      </c>
      <c r="B6279" s="1" t="s">
        <v>659</v>
      </c>
      <c r="C6279" s="230">
        <v>45989.833333333336</v>
      </c>
      <c r="D6279" s="230">
        <v>45989.833333333336</v>
      </c>
      <c r="E6279" s="230">
        <v>45990.285416666666</v>
      </c>
      <c r="F6279" s="300">
        <f t="shared" si="131"/>
        <v>0.45208333332993789</v>
      </c>
      <c r="G6279" s="1" t="s">
        <v>613</v>
      </c>
      <c r="I6279" s="1" t="s">
        <v>614</v>
      </c>
      <c r="J6279" s="1" t="s">
        <v>615</v>
      </c>
      <c r="K6279" s="1" t="s">
        <v>1750</v>
      </c>
      <c r="L6279" s="1" t="s">
        <v>617</v>
      </c>
      <c r="M6279" s="241" t="s">
        <v>656</v>
      </c>
      <c r="N6279" s="28" t="s">
        <v>1598</v>
      </c>
    </row>
    <row r="6280" spans="1:14">
      <c r="A6280" s="1" t="s">
        <v>1408</v>
      </c>
      <c r="B6280" s="1" t="s">
        <v>651</v>
      </c>
      <c r="C6280" s="230">
        <v>45989.833333333336</v>
      </c>
      <c r="D6280" s="230">
        <v>45989.833333333336</v>
      </c>
      <c r="E6280" s="230">
        <v>45990.285416666666</v>
      </c>
      <c r="F6280" s="300">
        <f t="shared" si="131"/>
        <v>0.45208333332993789</v>
      </c>
      <c r="G6280" s="1" t="s">
        <v>613</v>
      </c>
      <c r="I6280" s="1" t="s">
        <v>614</v>
      </c>
      <c r="J6280" s="1" t="s">
        <v>615</v>
      </c>
      <c r="K6280" s="1" t="s">
        <v>1750</v>
      </c>
      <c r="L6280" s="1" t="s">
        <v>617</v>
      </c>
      <c r="M6280" s="241" t="s">
        <v>656</v>
      </c>
      <c r="N6280" s="28" t="s">
        <v>1598</v>
      </c>
    </row>
    <row r="6281" spans="1:14">
      <c r="A6281" s="1" t="s">
        <v>1408</v>
      </c>
      <c r="B6281" s="1" t="s">
        <v>658</v>
      </c>
      <c r="C6281" s="230">
        <v>45989.833333333336</v>
      </c>
      <c r="D6281" s="230">
        <v>45989.833333333336</v>
      </c>
      <c r="E6281" s="230">
        <v>45990.285416666666</v>
      </c>
      <c r="F6281" s="300">
        <f t="shared" si="131"/>
        <v>0.45208333332993789</v>
      </c>
      <c r="G6281" s="1" t="s">
        <v>613</v>
      </c>
      <c r="I6281" s="1" t="s">
        <v>614</v>
      </c>
      <c r="J6281" s="1" t="s">
        <v>615</v>
      </c>
      <c r="K6281" s="1" t="s">
        <v>1750</v>
      </c>
      <c r="L6281" s="1" t="s">
        <v>617</v>
      </c>
      <c r="M6281" s="241" t="s">
        <v>656</v>
      </c>
      <c r="N6281" s="28" t="s">
        <v>1598</v>
      </c>
    </row>
    <row r="6282" spans="1:14">
      <c r="A6282" s="1" t="s">
        <v>1408</v>
      </c>
      <c r="B6282" s="1" t="s">
        <v>622</v>
      </c>
      <c r="C6282" s="230">
        <v>45989.833333333336</v>
      </c>
      <c r="D6282" s="230">
        <v>45989.833333333336</v>
      </c>
      <c r="E6282" s="230">
        <v>45990.285416666666</v>
      </c>
      <c r="F6282" s="300">
        <f t="shared" si="131"/>
        <v>0.45208333332993789</v>
      </c>
      <c r="G6282" s="1" t="s">
        <v>613</v>
      </c>
      <c r="I6282" s="1" t="s">
        <v>614</v>
      </c>
      <c r="J6282" s="1" t="s">
        <v>615</v>
      </c>
      <c r="K6282" s="1" t="s">
        <v>1750</v>
      </c>
      <c r="L6282" s="1" t="s">
        <v>617</v>
      </c>
      <c r="M6282" s="241" t="s">
        <v>656</v>
      </c>
      <c r="N6282" s="28" t="s">
        <v>1598</v>
      </c>
    </row>
    <row r="6283" spans="1:14">
      <c r="A6283" s="1" t="s">
        <v>1408</v>
      </c>
      <c r="B6283" s="1" t="s">
        <v>659</v>
      </c>
      <c r="C6283" s="230">
        <v>45989.833333333336</v>
      </c>
      <c r="D6283" s="230">
        <v>45989.833333333336</v>
      </c>
      <c r="E6283" s="230">
        <v>45990.285416666666</v>
      </c>
      <c r="F6283" s="300">
        <f t="shared" si="131"/>
        <v>0.45208333332993789</v>
      </c>
      <c r="G6283" s="1" t="s">
        <v>613</v>
      </c>
      <c r="I6283" s="1" t="s">
        <v>614</v>
      </c>
      <c r="J6283" s="1" t="s">
        <v>615</v>
      </c>
      <c r="K6283" s="1" t="s">
        <v>1750</v>
      </c>
      <c r="L6283" s="1" t="s">
        <v>617</v>
      </c>
      <c r="M6283" s="241" t="s">
        <v>656</v>
      </c>
      <c r="N6283" s="28" t="s">
        <v>1598</v>
      </c>
    </row>
    <row r="6284" spans="1:14">
      <c r="A6284" s="1" t="s">
        <v>1409</v>
      </c>
      <c r="B6284" s="1" t="s">
        <v>1410</v>
      </c>
      <c r="C6284" s="230">
        <v>45989.833333333336</v>
      </c>
      <c r="D6284" s="230">
        <v>45989.833333333336</v>
      </c>
      <c r="E6284" s="230">
        <v>45990.285416666666</v>
      </c>
      <c r="F6284" s="300">
        <f t="shared" si="131"/>
        <v>0.45208333332993789</v>
      </c>
      <c r="G6284" s="1" t="s">
        <v>613</v>
      </c>
      <c r="I6284" s="1" t="s">
        <v>614</v>
      </c>
      <c r="J6284" s="1" t="s">
        <v>615</v>
      </c>
      <c r="K6284" s="1" t="s">
        <v>1750</v>
      </c>
      <c r="L6284" s="1" t="s">
        <v>617</v>
      </c>
      <c r="M6284" s="241" t="s">
        <v>656</v>
      </c>
      <c r="N6284" s="28" t="s">
        <v>1598</v>
      </c>
    </row>
    <row r="6285" spans="1:14">
      <c r="A6285" s="1" t="s">
        <v>1409</v>
      </c>
      <c r="B6285" s="1" t="s">
        <v>612</v>
      </c>
      <c r="C6285" s="230">
        <v>45989.833333333336</v>
      </c>
      <c r="D6285" s="230">
        <v>45989.833333333336</v>
      </c>
      <c r="E6285" s="230">
        <v>45990.285416666666</v>
      </c>
      <c r="F6285" s="300">
        <f t="shared" si="131"/>
        <v>0.45208333332993789</v>
      </c>
      <c r="G6285" s="1" t="s">
        <v>613</v>
      </c>
      <c r="I6285" s="1" t="s">
        <v>614</v>
      </c>
      <c r="J6285" s="1" t="s">
        <v>615</v>
      </c>
      <c r="K6285" s="1" t="s">
        <v>1750</v>
      </c>
      <c r="L6285" s="1" t="s">
        <v>617</v>
      </c>
      <c r="M6285" s="241" t="s">
        <v>656</v>
      </c>
      <c r="N6285" s="28" t="s">
        <v>1598</v>
      </c>
    </row>
    <row r="6286" spans="1:14">
      <c r="A6286" s="225" t="s">
        <v>860</v>
      </c>
      <c r="B6286" s="28" t="s">
        <v>658</v>
      </c>
      <c r="C6286" s="226">
        <v>45990.477777777778</v>
      </c>
      <c r="D6286" s="226">
        <v>45990.477777777778</v>
      </c>
      <c r="E6286" s="226">
        <v>45990.5</v>
      </c>
      <c r="F6286" s="224">
        <f t="shared" si="131"/>
        <v>2.2222222221898846E-2</v>
      </c>
      <c r="G6286" s="1" t="s">
        <v>613</v>
      </c>
      <c r="I6286" s="1" t="s">
        <v>614</v>
      </c>
      <c r="J6286" s="1" t="s">
        <v>615</v>
      </c>
      <c r="K6286" s="225" t="s">
        <v>1753</v>
      </c>
      <c r="L6286" s="123" t="s">
        <v>655</v>
      </c>
      <c r="M6286" s="241" t="s">
        <v>618</v>
      </c>
      <c r="N6286" s="225" t="s">
        <v>859</v>
      </c>
    </row>
    <row r="6287" spans="1:14">
      <c r="A6287" s="225" t="s">
        <v>860</v>
      </c>
      <c r="B6287" s="28" t="s">
        <v>651</v>
      </c>
      <c r="C6287" s="226">
        <v>45990.477777777778</v>
      </c>
      <c r="D6287" s="226">
        <v>45990.477777777778</v>
      </c>
      <c r="E6287" s="226">
        <v>45990.5</v>
      </c>
      <c r="F6287" s="224">
        <f t="shared" si="131"/>
        <v>2.2222222221898846E-2</v>
      </c>
      <c r="G6287" s="1" t="s">
        <v>613</v>
      </c>
      <c r="I6287" s="1" t="s">
        <v>614</v>
      </c>
      <c r="J6287" s="1" t="s">
        <v>615</v>
      </c>
      <c r="K6287" s="225" t="s">
        <v>1753</v>
      </c>
      <c r="L6287" s="123" t="s">
        <v>655</v>
      </c>
      <c r="M6287" s="241" t="s">
        <v>618</v>
      </c>
      <c r="N6287" s="225" t="s">
        <v>859</v>
      </c>
    </row>
    <row r="6288" spans="1:14">
      <c r="A6288" s="225" t="s">
        <v>860</v>
      </c>
      <c r="B6288" s="28" t="s">
        <v>659</v>
      </c>
      <c r="C6288" s="226">
        <v>45990.477777777778</v>
      </c>
      <c r="D6288" s="226">
        <v>45990.477777777778</v>
      </c>
      <c r="E6288" s="226">
        <v>45990.5</v>
      </c>
      <c r="F6288" s="224">
        <f t="shared" si="131"/>
        <v>2.2222222221898846E-2</v>
      </c>
      <c r="G6288" s="1" t="s">
        <v>613</v>
      </c>
      <c r="I6288" s="1" t="s">
        <v>614</v>
      </c>
      <c r="J6288" s="1" t="s">
        <v>615</v>
      </c>
      <c r="K6288" s="225" t="s">
        <v>1753</v>
      </c>
      <c r="L6288" s="123" t="s">
        <v>655</v>
      </c>
      <c r="M6288" s="241" t="s">
        <v>618</v>
      </c>
      <c r="N6288" s="225" t="s">
        <v>859</v>
      </c>
    </row>
    <row r="6289" spans="1:14">
      <c r="A6289" s="225" t="s">
        <v>860</v>
      </c>
      <c r="B6289" s="28" t="s">
        <v>622</v>
      </c>
      <c r="C6289" s="226">
        <v>45990.477777777778</v>
      </c>
      <c r="D6289" s="226">
        <v>45990.477777777778</v>
      </c>
      <c r="E6289" s="226">
        <v>45990.5</v>
      </c>
      <c r="F6289" s="224">
        <f t="shared" si="131"/>
        <v>2.2222222221898846E-2</v>
      </c>
      <c r="G6289" s="1" t="s">
        <v>613</v>
      </c>
      <c r="I6289" s="1" t="s">
        <v>614</v>
      </c>
      <c r="J6289" s="1" t="s">
        <v>615</v>
      </c>
      <c r="K6289" s="225" t="s">
        <v>1753</v>
      </c>
      <c r="L6289" s="123" t="s">
        <v>655</v>
      </c>
      <c r="M6289" s="241" t="s">
        <v>618</v>
      </c>
      <c r="N6289" s="225" t="s">
        <v>859</v>
      </c>
    </row>
    <row r="6290" spans="1:14">
      <c r="A6290" s="225" t="s">
        <v>855</v>
      </c>
      <c r="B6290" s="28" t="s">
        <v>622</v>
      </c>
      <c r="C6290" s="226">
        <v>45991.25277777778</v>
      </c>
      <c r="D6290" s="226">
        <v>45991.25277777778</v>
      </c>
      <c r="E6290" s="226">
        <v>45991.388888888891</v>
      </c>
      <c r="F6290" s="224">
        <f t="shared" si="131"/>
        <v>0.13611111111094942</v>
      </c>
      <c r="G6290" s="1" t="s">
        <v>613</v>
      </c>
      <c r="I6290" s="1" t="s">
        <v>614</v>
      </c>
      <c r="J6290" s="1" t="s">
        <v>615</v>
      </c>
      <c r="K6290" s="225" t="s">
        <v>1754</v>
      </c>
      <c r="L6290" s="123" t="s">
        <v>655</v>
      </c>
      <c r="M6290" s="241" t="s">
        <v>618</v>
      </c>
      <c r="N6290" s="225" t="s">
        <v>859</v>
      </c>
    </row>
    <row r="6291" spans="1:14">
      <c r="A6291" s="225" t="s">
        <v>855</v>
      </c>
      <c r="B6291" s="28" t="s">
        <v>658</v>
      </c>
      <c r="C6291" s="226">
        <v>45991.25277777778</v>
      </c>
      <c r="D6291" s="226">
        <v>45991.25277777778</v>
      </c>
      <c r="E6291" s="226">
        <v>45991.388888888891</v>
      </c>
      <c r="F6291" s="224">
        <f t="shared" si="131"/>
        <v>0.13611111111094942</v>
      </c>
      <c r="G6291" s="1" t="s">
        <v>613</v>
      </c>
      <c r="I6291" s="1" t="s">
        <v>614</v>
      </c>
      <c r="J6291" s="1" t="s">
        <v>615</v>
      </c>
      <c r="K6291" s="225" t="s">
        <v>1754</v>
      </c>
      <c r="L6291" s="123" t="s">
        <v>655</v>
      </c>
      <c r="M6291" s="241" t="s">
        <v>618</v>
      </c>
      <c r="N6291" s="225" t="s">
        <v>859</v>
      </c>
    </row>
    <row r="6292" spans="1:14">
      <c r="A6292" s="225" t="s">
        <v>855</v>
      </c>
      <c r="B6292" s="28" t="s">
        <v>651</v>
      </c>
      <c r="C6292" s="226">
        <v>45991.25277777778</v>
      </c>
      <c r="D6292" s="226">
        <v>45991.25277777778</v>
      </c>
      <c r="E6292" s="226">
        <v>45991.388888888891</v>
      </c>
      <c r="F6292" s="224">
        <f t="shared" si="131"/>
        <v>0.13611111111094942</v>
      </c>
      <c r="G6292" s="1" t="s">
        <v>613</v>
      </c>
      <c r="I6292" s="1" t="s">
        <v>614</v>
      </c>
      <c r="J6292" s="1" t="s">
        <v>615</v>
      </c>
      <c r="K6292" s="225" t="s">
        <v>1754</v>
      </c>
      <c r="L6292" s="123" t="s">
        <v>655</v>
      </c>
      <c r="M6292" s="241" t="s">
        <v>618</v>
      </c>
      <c r="N6292" s="225" t="s">
        <v>859</v>
      </c>
    </row>
    <row r="6293" spans="1:14">
      <c r="A6293" s="225" t="s">
        <v>855</v>
      </c>
      <c r="B6293" s="28" t="s">
        <v>612</v>
      </c>
      <c r="C6293" s="226">
        <v>45991.25277777778</v>
      </c>
      <c r="D6293" s="226">
        <v>45991.25277777778</v>
      </c>
      <c r="E6293" s="226">
        <v>45991.388888888891</v>
      </c>
      <c r="F6293" s="224">
        <f t="shared" si="131"/>
        <v>0.13611111111094942</v>
      </c>
      <c r="G6293" s="1" t="s">
        <v>613</v>
      </c>
      <c r="I6293" s="1" t="s">
        <v>614</v>
      </c>
      <c r="J6293" s="1" t="s">
        <v>615</v>
      </c>
      <c r="K6293" s="225" t="s">
        <v>1754</v>
      </c>
      <c r="L6293" s="123" t="s">
        <v>655</v>
      </c>
      <c r="M6293" s="241" t="s">
        <v>618</v>
      </c>
      <c r="N6293" s="225" t="s">
        <v>859</v>
      </c>
    </row>
    <row r="6294" spans="1:14">
      <c r="A6294" s="1" t="s">
        <v>1406</v>
      </c>
      <c r="B6294" s="1" t="s">
        <v>651</v>
      </c>
      <c r="C6294" s="226">
        <v>45991.435416666667</v>
      </c>
      <c r="D6294" s="226">
        <v>45991.435416666667</v>
      </c>
      <c r="E6294" s="226">
        <v>45991.465277777781</v>
      </c>
      <c r="F6294" s="300">
        <f t="shared" si="131"/>
        <v>2.9861111113859806E-2</v>
      </c>
      <c r="G6294" s="225" t="s">
        <v>637</v>
      </c>
      <c r="H6294" s="225" t="s">
        <v>644</v>
      </c>
      <c r="I6294" s="1" t="s">
        <v>645</v>
      </c>
      <c r="J6294" s="1" t="s">
        <v>646</v>
      </c>
      <c r="K6294" s="1" t="s">
        <v>1755</v>
      </c>
      <c r="L6294" s="1" t="s">
        <v>648</v>
      </c>
      <c r="M6294" s="241" t="s">
        <v>618</v>
      </c>
      <c r="N6294" s="28" t="s">
        <v>1756</v>
      </c>
    </row>
    <row r="6295" spans="1:14">
      <c r="A6295" s="1" t="s">
        <v>1406</v>
      </c>
      <c r="B6295" s="1" t="s">
        <v>658</v>
      </c>
      <c r="C6295" s="226">
        <v>45991.435416666667</v>
      </c>
      <c r="D6295" s="226">
        <v>45991.435416666667</v>
      </c>
      <c r="E6295" s="226">
        <v>45991.465277777781</v>
      </c>
      <c r="F6295" s="300">
        <f t="shared" si="131"/>
        <v>2.9861111113859806E-2</v>
      </c>
      <c r="G6295" s="225" t="s">
        <v>637</v>
      </c>
      <c r="H6295" s="225" t="s">
        <v>644</v>
      </c>
      <c r="I6295" s="1" t="s">
        <v>645</v>
      </c>
      <c r="J6295" s="1" t="s">
        <v>646</v>
      </c>
      <c r="K6295" s="1" t="s">
        <v>1755</v>
      </c>
      <c r="L6295" s="1" t="s">
        <v>648</v>
      </c>
      <c r="M6295" s="241" t="s">
        <v>618</v>
      </c>
      <c r="N6295" s="28" t="s">
        <v>1756</v>
      </c>
    </row>
    <row r="6296" spans="1:14">
      <c r="A6296" s="1" t="s">
        <v>1406</v>
      </c>
      <c r="B6296" s="1" t="s">
        <v>622</v>
      </c>
      <c r="C6296" s="226">
        <v>45991.435416666667</v>
      </c>
      <c r="D6296" s="226">
        <v>45991.435416666667</v>
      </c>
      <c r="E6296" s="226">
        <v>45991.465277777781</v>
      </c>
      <c r="F6296" s="300">
        <f t="shared" si="131"/>
        <v>2.9861111113859806E-2</v>
      </c>
      <c r="G6296" s="225" t="s">
        <v>637</v>
      </c>
      <c r="H6296" s="225" t="s">
        <v>644</v>
      </c>
      <c r="I6296" s="1" t="s">
        <v>645</v>
      </c>
      <c r="J6296" s="1" t="s">
        <v>646</v>
      </c>
      <c r="K6296" s="1" t="s">
        <v>1755</v>
      </c>
      <c r="L6296" s="1" t="s">
        <v>648</v>
      </c>
      <c r="M6296" s="241" t="s">
        <v>618</v>
      </c>
      <c r="N6296" s="28" t="s">
        <v>1756</v>
      </c>
    </row>
    <row r="6297" spans="1:14">
      <c r="A6297" s="1" t="s">
        <v>1406</v>
      </c>
      <c r="B6297" s="1" t="s">
        <v>659</v>
      </c>
      <c r="C6297" s="226">
        <v>45991.435416666667</v>
      </c>
      <c r="D6297" s="226">
        <v>45991.435416666667</v>
      </c>
      <c r="E6297" s="226">
        <v>45991.465277777781</v>
      </c>
      <c r="F6297" s="300">
        <f t="shared" si="131"/>
        <v>2.9861111113859806E-2</v>
      </c>
      <c r="G6297" s="225" t="s">
        <v>637</v>
      </c>
      <c r="H6297" s="225" t="s">
        <v>644</v>
      </c>
      <c r="I6297" s="1" t="s">
        <v>645</v>
      </c>
      <c r="J6297" s="1" t="s">
        <v>646</v>
      </c>
      <c r="K6297" s="1" t="s">
        <v>1755</v>
      </c>
      <c r="L6297" s="1" t="s">
        <v>648</v>
      </c>
      <c r="M6297" s="241" t="s">
        <v>618</v>
      </c>
      <c r="N6297" s="28" t="s">
        <v>1756</v>
      </c>
    </row>
    <row r="6298" spans="1:14">
      <c r="A6298" s="1" t="s">
        <v>1408</v>
      </c>
      <c r="B6298" s="1" t="s">
        <v>651</v>
      </c>
      <c r="C6298" s="226">
        <v>45991.435416666667</v>
      </c>
      <c r="D6298" s="226">
        <v>45991.435416666667</v>
      </c>
      <c r="E6298" s="226">
        <v>45991.465277777781</v>
      </c>
      <c r="F6298" s="300">
        <f t="shared" si="131"/>
        <v>2.9861111113859806E-2</v>
      </c>
      <c r="G6298" s="225" t="s">
        <v>637</v>
      </c>
      <c r="H6298" s="225" t="s">
        <v>644</v>
      </c>
      <c r="I6298" s="1" t="s">
        <v>645</v>
      </c>
      <c r="J6298" s="1" t="s">
        <v>646</v>
      </c>
      <c r="K6298" s="1" t="s">
        <v>1755</v>
      </c>
      <c r="L6298" s="1" t="s">
        <v>648</v>
      </c>
      <c r="M6298" s="241" t="s">
        <v>618</v>
      </c>
      <c r="N6298" s="28" t="s">
        <v>1756</v>
      </c>
    </row>
    <row r="6299" spans="1:14">
      <c r="A6299" s="1" t="s">
        <v>1408</v>
      </c>
      <c r="B6299" s="1" t="s">
        <v>658</v>
      </c>
      <c r="C6299" s="226">
        <v>45991.435416666667</v>
      </c>
      <c r="D6299" s="226">
        <v>45991.435416666667</v>
      </c>
      <c r="E6299" s="226">
        <v>45991.465277777781</v>
      </c>
      <c r="F6299" s="300">
        <f t="shared" si="131"/>
        <v>2.9861111113859806E-2</v>
      </c>
      <c r="G6299" s="225" t="s">
        <v>637</v>
      </c>
      <c r="H6299" s="225" t="s">
        <v>644</v>
      </c>
      <c r="I6299" s="1" t="s">
        <v>645</v>
      </c>
      <c r="J6299" s="1" t="s">
        <v>646</v>
      </c>
      <c r="K6299" s="1" t="s">
        <v>1755</v>
      </c>
      <c r="L6299" s="1" t="s">
        <v>648</v>
      </c>
      <c r="M6299" s="241" t="s">
        <v>618</v>
      </c>
      <c r="N6299" s="28" t="s">
        <v>1756</v>
      </c>
    </row>
    <row r="6300" spans="1:14">
      <c r="A6300" s="1" t="s">
        <v>1408</v>
      </c>
      <c r="B6300" s="1" t="s">
        <v>622</v>
      </c>
      <c r="C6300" s="226">
        <v>45991.435416666667</v>
      </c>
      <c r="D6300" s="226">
        <v>45991.435416666667</v>
      </c>
      <c r="E6300" s="226">
        <v>45991.465277777781</v>
      </c>
      <c r="F6300" s="300">
        <f t="shared" si="131"/>
        <v>2.9861111113859806E-2</v>
      </c>
      <c r="G6300" s="225" t="s">
        <v>637</v>
      </c>
      <c r="H6300" s="225" t="s">
        <v>644</v>
      </c>
      <c r="I6300" s="1" t="s">
        <v>645</v>
      </c>
      <c r="J6300" s="1" t="s">
        <v>646</v>
      </c>
      <c r="K6300" s="1" t="s">
        <v>1755</v>
      </c>
      <c r="L6300" s="1" t="s">
        <v>648</v>
      </c>
      <c r="M6300" s="241" t="s">
        <v>618</v>
      </c>
      <c r="N6300" s="28" t="s">
        <v>1756</v>
      </c>
    </row>
    <row r="6301" spans="1:14">
      <c r="A6301" s="1" t="s">
        <v>1408</v>
      </c>
      <c r="B6301" s="1" t="s">
        <v>659</v>
      </c>
      <c r="C6301" s="226">
        <v>45991.435416666667</v>
      </c>
      <c r="D6301" s="226">
        <v>45991.435416666667</v>
      </c>
      <c r="E6301" s="226">
        <v>45991.465277777781</v>
      </c>
      <c r="F6301" s="300">
        <f t="shared" si="131"/>
        <v>2.9861111113859806E-2</v>
      </c>
      <c r="G6301" s="225" t="s">
        <v>637</v>
      </c>
      <c r="H6301" s="225" t="s">
        <v>644</v>
      </c>
      <c r="I6301" s="1" t="s">
        <v>645</v>
      </c>
      <c r="J6301" s="1" t="s">
        <v>646</v>
      </c>
      <c r="K6301" s="1" t="s">
        <v>1755</v>
      </c>
      <c r="L6301" s="1" t="s">
        <v>648</v>
      </c>
      <c r="M6301" s="241" t="s">
        <v>618</v>
      </c>
      <c r="N6301" s="28" t="s">
        <v>1756</v>
      </c>
    </row>
    <row r="6302" spans="1:14">
      <c r="A6302" s="1" t="s">
        <v>1409</v>
      </c>
      <c r="B6302" s="1" t="s">
        <v>1410</v>
      </c>
      <c r="C6302" s="226">
        <v>45991.435416666667</v>
      </c>
      <c r="D6302" s="226">
        <v>45991.435416666667</v>
      </c>
      <c r="E6302" s="226">
        <v>45991.465277777781</v>
      </c>
      <c r="F6302" s="300">
        <f t="shared" si="131"/>
        <v>2.9861111113859806E-2</v>
      </c>
      <c r="G6302" s="225" t="s">
        <v>637</v>
      </c>
      <c r="H6302" s="225" t="s">
        <v>644</v>
      </c>
      <c r="I6302" s="1" t="s">
        <v>645</v>
      </c>
      <c r="J6302" s="1" t="s">
        <v>646</v>
      </c>
      <c r="K6302" s="1" t="s">
        <v>1755</v>
      </c>
      <c r="L6302" s="1" t="s">
        <v>648</v>
      </c>
      <c r="M6302" s="241" t="s">
        <v>618</v>
      </c>
      <c r="N6302" s="28" t="s">
        <v>1756</v>
      </c>
    </row>
    <row r="6303" spans="1:14">
      <c r="A6303" s="1" t="s">
        <v>1409</v>
      </c>
      <c r="B6303" s="1" t="s">
        <v>612</v>
      </c>
      <c r="C6303" s="226">
        <v>45991.435416666667</v>
      </c>
      <c r="D6303" s="226">
        <v>45991.435416666667</v>
      </c>
      <c r="E6303" s="226">
        <v>45991.465277777781</v>
      </c>
      <c r="F6303" s="300">
        <f t="shared" si="131"/>
        <v>2.9861111113859806E-2</v>
      </c>
      <c r="G6303" s="225" t="s">
        <v>637</v>
      </c>
      <c r="H6303" s="225" t="s">
        <v>644</v>
      </c>
      <c r="I6303" s="1" t="s">
        <v>645</v>
      </c>
      <c r="J6303" s="1" t="s">
        <v>646</v>
      </c>
      <c r="K6303" s="1" t="s">
        <v>1755</v>
      </c>
      <c r="L6303" s="1" t="s">
        <v>648</v>
      </c>
      <c r="M6303" s="241" t="s">
        <v>618</v>
      </c>
      <c r="N6303" s="28" t="s">
        <v>1756</v>
      </c>
    </row>
    <row r="6304" spans="1:14">
      <c r="A6304" s="1" t="s">
        <v>1411</v>
      </c>
      <c r="B6304" s="1" t="s">
        <v>658</v>
      </c>
      <c r="C6304" s="226">
        <v>45991.435416666667</v>
      </c>
      <c r="D6304" s="226">
        <v>45991.435416666667</v>
      </c>
      <c r="E6304" s="226">
        <v>45991.465277777781</v>
      </c>
      <c r="F6304" s="300">
        <f t="shared" si="131"/>
        <v>2.9861111113859806E-2</v>
      </c>
      <c r="G6304" s="225" t="s">
        <v>637</v>
      </c>
      <c r="H6304" s="225" t="s">
        <v>644</v>
      </c>
      <c r="I6304" s="1" t="s">
        <v>645</v>
      </c>
      <c r="J6304" s="1" t="s">
        <v>646</v>
      </c>
      <c r="K6304" s="1" t="s">
        <v>1755</v>
      </c>
      <c r="L6304" s="1" t="s">
        <v>648</v>
      </c>
      <c r="M6304" s="241" t="s">
        <v>618</v>
      </c>
      <c r="N6304" s="28" t="s">
        <v>1756</v>
      </c>
    </row>
    <row r="6305" spans="1:14">
      <c r="A6305" s="1" t="s">
        <v>1411</v>
      </c>
      <c r="B6305" s="1" t="s">
        <v>651</v>
      </c>
      <c r="C6305" s="226">
        <v>45991.435416666667</v>
      </c>
      <c r="D6305" s="226">
        <v>45991.435416666667</v>
      </c>
      <c r="E6305" s="226">
        <v>45991.465277777781</v>
      </c>
      <c r="F6305" s="300">
        <f t="shared" si="131"/>
        <v>2.9861111113859806E-2</v>
      </c>
      <c r="G6305" s="225" t="s">
        <v>637</v>
      </c>
      <c r="H6305" s="225" t="s">
        <v>644</v>
      </c>
      <c r="I6305" s="1" t="s">
        <v>645</v>
      </c>
      <c r="J6305" s="1" t="s">
        <v>646</v>
      </c>
      <c r="K6305" s="1" t="s">
        <v>1755</v>
      </c>
      <c r="L6305" s="1" t="s">
        <v>648</v>
      </c>
      <c r="M6305" s="241" t="s">
        <v>618</v>
      </c>
      <c r="N6305" s="28" t="s">
        <v>1756</v>
      </c>
    </row>
    <row r="6306" spans="1:14">
      <c r="A6306" s="1" t="s">
        <v>1411</v>
      </c>
      <c r="B6306" s="1" t="s">
        <v>659</v>
      </c>
      <c r="C6306" s="226">
        <v>45991.435416666667</v>
      </c>
      <c r="D6306" s="226">
        <v>45991.435416666667</v>
      </c>
      <c r="E6306" s="226">
        <v>45991.465277777781</v>
      </c>
      <c r="F6306" s="300">
        <f t="shared" si="131"/>
        <v>2.9861111113859806E-2</v>
      </c>
      <c r="G6306" s="225" t="s">
        <v>637</v>
      </c>
      <c r="H6306" s="225" t="s">
        <v>644</v>
      </c>
      <c r="I6306" s="1" t="s">
        <v>645</v>
      </c>
      <c r="J6306" s="1" t="s">
        <v>646</v>
      </c>
      <c r="K6306" s="1" t="s">
        <v>1755</v>
      </c>
      <c r="L6306" s="1" t="s">
        <v>648</v>
      </c>
      <c r="M6306" s="241" t="s">
        <v>618</v>
      </c>
      <c r="N6306" s="28" t="s">
        <v>1756</v>
      </c>
    </row>
    <row r="6307" spans="1:14" ht="13.9" customHeight="1">
      <c r="A6307" s="1" t="s">
        <v>1411</v>
      </c>
      <c r="B6307" s="1" t="s">
        <v>622</v>
      </c>
      <c r="C6307" s="226">
        <v>45991.435416666667</v>
      </c>
      <c r="D6307" s="226">
        <v>45991.435416666667</v>
      </c>
      <c r="E6307" s="226">
        <v>45991.465277777781</v>
      </c>
      <c r="F6307" s="300">
        <f t="shared" si="131"/>
        <v>2.9861111113859806E-2</v>
      </c>
      <c r="G6307" s="225" t="s">
        <v>637</v>
      </c>
      <c r="H6307" s="225" t="s">
        <v>644</v>
      </c>
      <c r="I6307" s="1" t="s">
        <v>645</v>
      </c>
      <c r="J6307" s="1" t="s">
        <v>646</v>
      </c>
      <c r="K6307" s="1" t="s">
        <v>1755</v>
      </c>
      <c r="L6307" s="1" t="s">
        <v>648</v>
      </c>
      <c r="M6307" s="241" t="s">
        <v>618</v>
      </c>
      <c r="N6307" s="28" t="s">
        <v>1756</v>
      </c>
    </row>
    <row r="6308" spans="1:14" ht="13.9" customHeight="1">
      <c r="A6308" s="1" t="s">
        <v>1412</v>
      </c>
      <c r="B6308" s="1" t="s">
        <v>659</v>
      </c>
      <c r="C6308" s="226">
        <v>45991.435416666667</v>
      </c>
      <c r="D6308" s="226">
        <v>45991.435416666667</v>
      </c>
      <c r="E6308" s="226">
        <v>45991.465277777781</v>
      </c>
      <c r="F6308" s="300">
        <f t="shared" si="131"/>
        <v>2.9861111113859806E-2</v>
      </c>
      <c r="G6308" s="225" t="s">
        <v>637</v>
      </c>
      <c r="H6308" s="225" t="s">
        <v>644</v>
      </c>
      <c r="I6308" s="1" t="s">
        <v>645</v>
      </c>
      <c r="J6308" s="1" t="s">
        <v>646</v>
      </c>
      <c r="K6308" s="1" t="s">
        <v>1755</v>
      </c>
      <c r="L6308" s="1" t="s">
        <v>648</v>
      </c>
      <c r="M6308" s="241" t="s">
        <v>618</v>
      </c>
      <c r="N6308" s="28" t="s">
        <v>1756</v>
      </c>
    </row>
    <row r="6309" spans="1:14" ht="13.9" customHeight="1">
      <c r="A6309" s="1" t="s">
        <v>1412</v>
      </c>
      <c r="B6309" s="1" t="s">
        <v>658</v>
      </c>
      <c r="C6309" s="226">
        <v>45991.435416666667</v>
      </c>
      <c r="D6309" s="226">
        <v>45991.435416666667</v>
      </c>
      <c r="E6309" s="226">
        <v>45991.465277777781</v>
      </c>
      <c r="F6309" s="300">
        <f t="shared" si="131"/>
        <v>2.9861111113859806E-2</v>
      </c>
      <c r="G6309" s="225" t="s">
        <v>637</v>
      </c>
      <c r="H6309" s="225" t="s">
        <v>644</v>
      </c>
      <c r="I6309" s="1" t="s">
        <v>645</v>
      </c>
      <c r="J6309" s="1" t="s">
        <v>646</v>
      </c>
      <c r="K6309" s="1" t="s">
        <v>1755</v>
      </c>
      <c r="L6309" s="1" t="s">
        <v>648</v>
      </c>
      <c r="M6309" s="241" t="s">
        <v>618</v>
      </c>
      <c r="N6309" s="28" t="s">
        <v>1756</v>
      </c>
    </row>
    <row r="6310" spans="1:14" ht="13.9" customHeight="1">
      <c r="A6310" s="1" t="s">
        <v>1412</v>
      </c>
      <c r="B6310" s="1" t="s">
        <v>622</v>
      </c>
      <c r="C6310" s="226">
        <v>45991.435416666667</v>
      </c>
      <c r="D6310" s="226">
        <v>45991.435416666667</v>
      </c>
      <c r="E6310" s="226">
        <v>45991.465277777781</v>
      </c>
      <c r="F6310" s="300">
        <f t="shared" si="131"/>
        <v>2.9861111113859806E-2</v>
      </c>
      <c r="G6310" s="225" t="s">
        <v>637</v>
      </c>
      <c r="H6310" s="225" t="s">
        <v>644</v>
      </c>
      <c r="I6310" s="1" t="s">
        <v>645</v>
      </c>
      <c r="J6310" s="1" t="s">
        <v>646</v>
      </c>
      <c r="K6310" s="1" t="s">
        <v>1755</v>
      </c>
      <c r="L6310" s="1" t="s">
        <v>648</v>
      </c>
      <c r="M6310" s="241" t="s">
        <v>618</v>
      </c>
      <c r="N6310" s="28" t="s">
        <v>1756</v>
      </c>
    </row>
    <row r="6311" spans="1:14" ht="13.9" customHeight="1">
      <c r="A6311" s="1" t="s">
        <v>1412</v>
      </c>
      <c r="B6311" s="1" t="s">
        <v>651</v>
      </c>
      <c r="C6311" s="226">
        <v>45991.435416666667</v>
      </c>
      <c r="D6311" s="226">
        <v>45991.435416666667</v>
      </c>
      <c r="E6311" s="226">
        <v>45991.465277777781</v>
      </c>
      <c r="F6311" s="300">
        <f t="shared" si="131"/>
        <v>2.9861111113859806E-2</v>
      </c>
      <c r="G6311" s="225" t="s">
        <v>637</v>
      </c>
      <c r="H6311" s="225" t="s">
        <v>644</v>
      </c>
      <c r="I6311" s="1" t="s">
        <v>645</v>
      </c>
      <c r="J6311" s="1" t="s">
        <v>646</v>
      </c>
      <c r="K6311" s="1" t="s">
        <v>1755</v>
      </c>
      <c r="L6311" s="1" t="s">
        <v>648</v>
      </c>
      <c r="M6311" s="241" t="s">
        <v>618</v>
      </c>
      <c r="N6311" s="28" t="s">
        <v>1756</v>
      </c>
    </row>
    <row r="6312" spans="1:14">
      <c r="A6312" s="1" t="s">
        <v>1367</v>
      </c>
      <c r="B6312" s="1" t="s">
        <v>651</v>
      </c>
      <c r="C6312" s="226">
        <v>45991.435416666667</v>
      </c>
      <c r="D6312" s="226">
        <v>45991.435416666667</v>
      </c>
      <c r="E6312" s="226">
        <v>45991.465277777781</v>
      </c>
      <c r="F6312" s="300">
        <f t="shared" si="131"/>
        <v>2.9861111113859806E-2</v>
      </c>
      <c r="G6312" s="225" t="s">
        <v>637</v>
      </c>
      <c r="H6312" s="225" t="s">
        <v>644</v>
      </c>
      <c r="I6312" s="1" t="s">
        <v>645</v>
      </c>
      <c r="J6312" s="1" t="s">
        <v>646</v>
      </c>
      <c r="K6312" s="1" t="s">
        <v>1755</v>
      </c>
      <c r="L6312" s="1" t="s">
        <v>648</v>
      </c>
      <c r="M6312" s="241" t="s">
        <v>618</v>
      </c>
      <c r="N6312" s="28" t="s">
        <v>1756</v>
      </c>
    </row>
    <row r="6313" spans="1:14">
      <c r="A6313" s="1" t="s">
        <v>1367</v>
      </c>
      <c r="B6313" s="1" t="s">
        <v>658</v>
      </c>
      <c r="C6313" s="226">
        <v>45991.435416666667</v>
      </c>
      <c r="D6313" s="226">
        <v>45991.435416666667</v>
      </c>
      <c r="E6313" s="226">
        <v>45991.465277777781</v>
      </c>
      <c r="F6313" s="300">
        <f t="shared" si="131"/>
        <v>2.9861111113859806E-2</v>
      </c>
      <c r="G6313" s="225" t="s">
        <v>637</v>
      </c>
      <c r="H6313" s="225" t="s">
        <v>644</v>
      </c>
      <c r="I6313" s="1" t="s">
        <v>645</v>
      </c>
      <c r="J6313" s="1" t="s">
        <v>646</v>
      </c>
      <c r="K6313" s="1" t="s">
        <v>1755</v>
      </c>
      <c r="L6313" s="1" t="s">
        <v>648</v>
      </c>
      <c r="M6313" s="241" t="s">
        <v>618</v>
      </c>
      <c r="N6313" s="28" t="s">
        <v>1756</v>
      </c>
    </row>
    <row r="6314" spans="1:14">
      <c r="A6314" s="225" t="s">
        <v>623</v>
      </c>
      <c r="B6314" s="28" t="s">
        <v>624</v>
      </c>
      <c r="C6314" s="226">
        <v>45991.660416666666</v>
      </c>
      <c r="D6314" s="226">
        <v>45991.660416666666</v>
      </c>
      <c r="E6314" s="226">
        <v>45991.663194444445</v>
      </c>
      <c r="F6314" s="224">
        <f t="shared" si="131"/>
        <v>2.7777777795563452E-3</v>
      </c>
      <c r="G6314" s="1" t="s">
        <v>613</v>
      </c>
      <c r="I6314" s="1" t="s">
        <v>750</v>
      </c>
      <c r="J6314" s="1" t="s">
        <v>275</v>
      </c>
      <c r="K6314" s="1" t="s">
        <v>1757</v>
      </c>
      <c r="L6314" s="1" t="s">
        <v>752</v>
      </c>
      <c r="M6314" s="241" t="s">
        <v>1090</v>
      </c>
      <c r="N6314" s="241" t="s">
        <v>1090</v>
      </c>
    </row>
  </sheetData>
  <autoFilter ref="A1:N5488" xr:uid="{AE8E77E2-0652-4195-A7B4-1E8BBBD63B09}">
    <sortState xmlns:xlrd2="http://schemas.microsoft.com/office/spreadsheetml/2017/richdata2" ref="A2:N3848">
      <sortCondition ref="C1:C2639"/>
    </sortState>
  </autoFilter>
  <sortState xmlns:xlrd2="http://schemas.microsoft.com/office/spreadsheetml/2017/richdata2" ref="A4541:B4547">
    <sortCondition ref="A4541:A4547"/>
  </sortState>
  <phoneticPr fontId="7" type="noConversion"/>
  <conditionalFormatting sqref="O371:O380">
    <cfRule type="duplicateValues" dxfId="211" priority="85"/>
  </conditionalFormatting>
  <conditionalFormatting sqref="O5969:O5975">
    <cfRule type="duplicateValues" dxfId="210" priority="1"/>
  </conditionalFormatting>
  <pageMargins left="0.511811024" right="0.511811024" top="0.78740157499999996" bottom="0.78740157499999996" header="0.31496062000000002" footer="0.31496062000000002"/>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D8F60-FD3D-4FA5-90E9-5C7F180FED87}">
  <dimension ref="A1:L17"/>
  <sheetViews>
    <sheetView topLeftCell="A10" workbookViewId="0">
      <selection activeCell="F3" sqref="F3"/>
    </sheetView>
  </sheetViews>
  <sheetFormatPr defaultRowHeight="14.45"/>
  <cols>
    <col min="1" max="1" width="19.140625" customWidth="1"/>
    <col min="2" max="2" width="14.85546875" customWidth="1"/>
    <col min="3" max="3" width="18.5703125" customWidth="1"/>
    <col min="4" max="4" width="13.85546875" customWidth="1"/>
    <col min="5" max="5" width="15.28515625" customWidth="1"/>
    <col min="6" max="6" width="23.5703125" customWidth="1"/>
    <col min="7" max="7" width="7.85546875" bestFit="1" customWidth="1"/>
    <col min="8" max="8" width="10" bestFit="1" customWidth="1"/>
    <col min="9" max="9" width="27.28515625" customWidth="1"/>
    <col min="10" max="10" width="27.140625" customWidth="1"/>
    <col min="11" max="11" width="9" bestFit="1" customWidth="1"/>
    <col min="12" max="12" width="13.28515625" customWidth="1"/>
  </cols>
  <sheetData>
    <row r="1" spans="1:12">
      <c r="A1" t="s">
        <v>1758</v>
      </c>
      <c r="B1" t="s">
        <v>574</v>
      </c>
      <c r="C1" t="s">
        <v>1759</v>
      </c>
      <c r="D1" t="s">
        <v>1760</v>
      </c>
      <c r="E1" t="s">
        <v>1761</v>
      </c>
      <c r="F1" t="s">
        <v>1762</v>
      </c>
      <c r="G1" t="s">
        <v>1763</v>
      </c>
      <c r="H1" t="s">
        <v>1764</v>
      </c>
      <c r="I1" t="s">
        <v>1765</v>
      </c>
      <c r="J1" t="s">
        <v>1766</v>
      </c>
      <c r="K1" t="s">
        <v>1767</v>
      </c>
      <c r="L1" t="s">
        <v>1768</v>
      </c>
    </row>
    <row r="2" spans="1:12" s="352" customFormat="1" ht="43.15">
      <c r="A2" s="352" t="s">
        <v>1769</v>
      </c>
      <c r="B2" s="353">
        <v>45991</v>
      </c>
      <c r="C2" s="354">
        <v>0.66041666666666665</v>
      </c>
      <c r="D2" s="354">
        <v>0.66041666666666665</v>
      </c>
      <c r="E2" s="352" t="s">
        <v>598</v>
      </c>
      <c r="F2" s="352" t="s">
        <v>1770</v>
      </c>
      <c r="G2" s="352" t="s">
        <v>1771</v>
      </c>
      <c r="H2" s="352">
        <v>202511120</v>
      </c>
      <c r="I2" s="352" t="s">
        <v>1772</v>
      </c>
      <c r="J2" s="352" t="s">
        <v>1773</v>
      </c>
      <c r="K2" s="354">
        <v>0.66319444444444442</v>
      </c>
      <c r="L2" s="353">
        <v>45991</v>
      </c>
    </row>
    <row r="3" spans="1:12" s="352" customFormat="1" ht="57.6">
      <c r="A3" s="352" t="s">
        <v>1774</v>
      </c>
      <c r="B3" s="353">
        <v>45991</v>
      </c>
      <c r="C3" s="354">
        <v>0.78472222222222221</v>
      </c>
      <c r="D3" s="354">
        <v>0.78472222222222221</v>
      </c>
      <c r="E3" s="352" t="s">
        <v>1775</v>
      </c>
      <c r="F3" s="352" t="s">
        <v>1776</v>
      </c>
      <c r="G3" s="352" t="s">
        <v>1777</v>
      </c>
      <c r="H3" s="352">
        <v>202511121</v>
      </c>
      <c r="I3" s="352" t="s">
        <v>1778</v>
      </c>
      <c r="J3" s="352" t="s">
        <v>1779</v>
      </c>
      <c r="K3" s="354">
        <v>0.8666666666666667</v>
      </c>
      <c r="L3" s="353">
        <v>45991</v>
      </c>
    </row>
    <row r="4" spans="1:12" s="352" customFormat="1" ht="43.15">
      <c r="A4" s="352" t="s">
        <v>1780</v>
      </c>
      <c r="B4" s="353">
        <v>45992</v>
      </c>
      <c r="C4" s="354">
        <v>0.125</v>
      </c>
      <c r="D4" s="354">
        <v>0.125</v>
      </c>
      <c r="E4" s="352" t="s">
        <v>1775</v>
      </c>
      <c r="F4" s="352" t="s">
        <v>1776</v>
      </c>
      <c r="G4" s="352" t="s">
        <v>1777</v>
      </c>
      <c r="H4" s="352">
        <v>2025121</v>
      </c>
      <c r="I4" s="352" t="s">
        <v>1781</v>
      </c>
      <c r="J4" s="352" t="s">
        <v>1782</v>
      </c>
      <c r="K4" s="354">
        <v>0.30208333333333331</v>
      </c>
      <c r="L4" s="353">
        <v>45992</v>
      </c>
    </row>
    <row r="5" spans="1:12" s="352" customFormat="1" ht="129.6">
      <c r="A5" s="352" t="s">
        <v>1783</v>
      </c>
      <c r="B5" s="353">
        <v>45992</v>
      </c>
      <c r="C5" s="354">
        <v>0.28472222222222221</v>
      </c>
      <c r="D5" s="354">
        <v>0.28472222222222221</v>
      </c>
      <c r="E5" s="352" t="s">
        <v>598</v>
      </c>
      <c r="F5" s="352" t="s">
        <v>1784</v>
      </c>
      <c r="G5" s="352" t="s">
        <v>1785</v>
      </c>
      <c r="H5" s="352">
        <v>2025122</v>
      </c>
      <c r="I5" s="352" t="s">
        <v>1786</v>
      </c>
      <c r="J5" s="352" t="s">
        <v>1787</v>
      </c>
      <c r="K5" s="354"/>
    </row>
    <row r="6" spans="1:12" s="352" customFormat="1" ht="28.9">
      <c r="A6" s="352" t="s">
        <v>1788</v>
      </c>
      <c r="B6" s="353">
        <v>45992</v>
      </c>
      <c r="C6" s="354">
        <v>0.39583333333333331</v>
      </c>
      <c r="D6" s="354">
        <v>0.39583333333333331</v>
      </c>
      <c r="E6" s="352" t="s">
        <v>1789</v>
      </c>
      <c r="F6" s="352" t="s">
        <v>1790</v>
      </c>
      <c r="G6" s="352" t="s">
        <v>1785</v>
      </c>
      <c r="H6" s="352">
        <v>2025123</v>
      </c>
      <c r="I6" s="352" t="s">
        <v>1791</v>
      </c>
      <c r="J6" s="352" t="s">
        <v>1792</v>
      </c>
      <c r="K6" s="354"/>
    </row>
    <row r="7" spans="1:12" s="352" customFormat="1" ht="144">
      <c r="A7" s="352" t="s">
        <v>1793</v>
      </c>
      <c r="B7" s="353">
        <v>45992</v>
      </c>
      <c r="C7" s="354">
        <v>0.6069444444444444</v>
      </c>
      <c r="D7" s="354">
        <v>0.6069444444444444</v>
      </c>
      <c r="E7" s="352" t="s">
        <v>1794</v>
      </c>
      <c r="F7" s="352" t="s">
        <v>1795</v>
      </c>
      <c r="G7" s="352" t="s">
        <v>1785</v>
      </c>
      <c r="H7" s="352">
        <v>8307396</v>
      </c>
      <c r="I7" s="352" t="s">
        <v>1796</v>
      </c>
      <c r="J7" s="352" t="s">
        <v>1797</v>
      </c>
      <c r="K7" s="354">
        <v>0.65069444444444446</v>
      </c>
      <c r="L7" s="353">
        <v>45992</v>
      </c>
    </row>
    <row r="8" spans="1:12" s="352" customFormat="1" ht="86.45">
      <c r="A8" s="352" t="s">
        <v>33</v>
      </c>
      <c r="B8" s="353">
        <v>45992</v>
      </c>
      <c r="C8" s="354">
        <v>0.72916666666666663</v>
      </c>
      <c r="D8" s="354">
        <v>0.72916666666666663</v>
      </c>
      <c r="E8" s="352" t="s">
        <v>1798</v>
      </c>
      <c r="F8" s="352" t="s">
        <v>1790</v>
      </c>
      <c r="G8" s="352" t="s">
        <v>1771</v>
      </c>
      <c r="H8" s="352">
        <v>2025124</v>
      </c>
      <c r="I8" s="352" t="s">
        <v>1799</v>
      </c>
      <c r="J8" s="352" t="s">
        <v>1800</v>
      </c>
      <c r="K8" s="354">
        <v>0.83333333333333337</v>
      </c>
      <c r="L8" s="353">
        <v>45992</v>
      </c>
    </row>
    <row r="9" spans="1:12" s="352" customFormat="1" ht="43.15">
      <c r="A9" s="352" t="s">
        <v>1801</v>
      </c>
      <c r="B9" s="353">
        <v>45992</v>
      </c>
      <c r="C9" s="354">
        <v>0.75</v>
      </c>
      <c r="D9" s="354">
        <v>0.75</v>
      </c>
      <c r="E9" s="352" t="s">
        <v>598</v>
      </c>
      <c r="F9" s="352" t="s">
        <v>1802</v>
      </c>
      <c r="G9" s="352" t="s">
        <v>1771</v>
      </c>
      <c r="H9" s="352">
        <v>2025125</v>
      </c>
      <c r="I9" s="352" t="s">
        <v>1803</v>
      </c>
      <c r="J9" s="352" t="s">
        <v>1804</v>
      </c>
      <c r="K9" s="354">
        <v>0.8125</v>
      </c>
      <c r="L9" s="353">
        <v>46012</v>
      </c>
    </row>
    <row r="10" spans="1:12" s="352" customFormat="1" ht="72">
      <c r="A10" s="352" t="s">
        <v>1805</v>
      </c>
      <c r="B10" s="353">
        <v>45992</v>
      </c>
      <c r="C10" s="354">
        <v>0.76041666666666663</v>
      </c>
      <c r="D10" s="354">
        <v>0.76041666666666663</v>
      </c>
      <c r="E10" s="352" t="s">
        <v>1789</v>
      </c>
      <c r="F10" s="352" t="s">
        <v>1790</v>
      </c>
      <c r="G10" s="352" t="s">
        <v>1777</v>
      </c>
      <c r="H10" s="352">
        <v>2025126</v>
      </c>
      <c r="I10" s="352" t="s">
        <v>1806</v>
      </c>
      <c r="J10" s="352" t="s">
        <v>1807</v>
      </c>
      <c r="K10" s="354">
        <v>0.76736111111111116</v>
      </c>
      <c r="L10" s="353">
        <v>45992</v>
      </c>
    </row>
    <row r="11" spans="1:12" s="352" customFormat="1" ht="28.9">
      <c r="A11" s="352" t="s">
        <v>1808</v>
      </c>
      <c r="B11" s="353">
        <v>45262</v>
      </c>
      <c r="C11" s="354">
        <v>0.24722222222222223</v>
      </c>
      <c r="D11" s="354">
        <v>0.24722222222222223</v>
      </c>
      <c r="E11" s="352" t="s">
        <v>598</v>
      </c>
      <c r="F11" s="352" t="s">
        <v>1809</v>
      </c>
      <c r="G11" s="352" t="s">
        <v>1785</v>
      </c>
      <c r="H11" s="352">
        <v>2025127</v>
      </c>
      <c r="I11" s="352" t="s">
        <v>1810</v>
      </c>
      <c r="J11" s="352" t="s">
        <v>1811</v>
      </c>
    </row>
    <row r="12" spans="1:12" s="352" customFormat="1" ht="43.15">
      <c r="A12" s="352" t="s">
        <v>1808</v>
      </c>
      <c r="B12" s="353">
        <v>45262</v>
      </c>
      <c r="C12" s="354">
        <v>0.24722222222222223</v>
      </c>
      <c r="D12" s="354">
        <v>0.24722222222222223</v>
      </c>
      <c r="E12" s="352" t="s">
        <v>598</v>
      </c>
      <c r="F12" s="352" t="s">
        <v>1809</v>
      </c>
      <c r="G12" s="352" t="s">
        <v>1777</v>
      </c>
      <c r="H12" s="352">
        <v>8371356</v>
      </c>
      <c r="I12" s="352" t="s">
        <v>1812</v>
      </c>
      <c r="J12" s="352" t="s">
        <v>1813</v>
      </c>
      <c r="K12" s="354">
        <v>0.30833333333333335</v>
      </c>
      <c r="L12" s="353">
        <v>45993</v>
      </c>
    </row>
    <row r="13" spans="1:12" s="352" customFormat="1" ht="43.15">
      <c r="A13" s="352" t="s">
        <v>1814</v>
      </c>
      <c r="B13" s="353">
        <v>45993</v>
      </c>
      <c r="C13" s="354">
        <v>0.28402777777777777</v>
      </c>
      <c r="D13" s="354">
        <v>0.28402777777777777</v>
      </c>
      <c r="E13" s="352" t="s">
        <v>1798</v>
      </c>
      <c r="F13" s="352" t="s">
        <v>1815</v>
      </c>
      <c r="G13" s="352" t="s">
        <v>1777</v>
      </c>
      <c r="H13" s="352">
        <v>2025128</v>
      </c>
      <c r="I13" s="352" t="s">
        <v>1816</v>
      </c>
      <c r="J13" s="352" t="s">
        <v>1817</v>
      </c>
      <c r="K13" s="354">
        <v>0.33541666666666664</v>
      </c>
      <c r="L13" s="353">
        <v>45993</v>
      </c>
    </row>
    <row r="14" spans="1:12" s="352" customFormat="1" ht="115.15">
      <c r="A14" s="352" t="s">
        <v>1818</v>
      </c>
      <c r="B14" s="353">
        <v>45993</v>
      </c>
      <c r="C14" s="354">
        <v>0.3125</v>
      </c>
      <c r="D14" s="354">
        <v>0.3125</v>
      </c>
      <c r="E14" s="352" t="s">
        <v>1798</v>
      </c>
      <c r="F14" s="352" t="s">
        <v>1819</v>
      </c>
      <c r="G14" s="352" t="s">
        <v>1785</v>
      </c>
      <c r="I14" s="352" t="s">
        <v>1820</v>
      </c>
      <c r="J14" s="352" t="s">
        <v>1821</v>
      </c>
    </row>
    <row r="15" spans="1:12" s="352" customFormat="1" ht="28.9">
      <c r="A15" s="352" t="s">
        <v>1822</v>
      </c>
      <c r="B15" s="353">
        <v>45993</v>
      </c>
      <c r="C15" s="354">
        <v>0.46666666666666667</v>
      </c>
      <c r="D15" s="354">
        <v>0.46666666666666667</v>
      </c>
      <c r="E15" s="352" t="s">
        <v>598</v>
      </c>
      <c r="F15" s="352" t="s">
        <v>1809</v>
      </c>
      <c r="G15" s="352" t="s">
        <v>1777</v>
      </c>
      <c r="H15" s="352">
        <v>2025129</v>
      </c>
      <c r="I15" s="352" t="s">
        <v>1823</v>
      </c>
      <c r="J15" s="352" t="s">
        <v>1824</v>
      </c>
      <c r="K15" s="354">
        <v>0.47222222222222221</v>
      </c>
      <c r="L15" s="353">
        <v>45993</v>
      </c>
    </row>
    <row r="16" spans="1:12" s="352" customFormat="1" ht="144">
      <c r="A16" s="352" t="s">
        <v>38</v>
      </c>
      <c r="B16" s="353">
        <v>45993</v>
      </c>
      <c r="C16" s="354">
        <v>0.59027777777777779</v>
      </c>
      <c r="D16" s="354">
        <v>0.59027777777777779</v>
      </c>
      <c r="E16" s="352" t="s">
        <v>1825</v>
      </c>
      <c r="F16" s="352" t="s">
        <v>1826</v>
      </c>
      <c r="G16" s="352" t="s">
        <v>1771</v>
      </c>
      <c r="H16" s="352" t="s">
        <v>1827</v>
      </c>
      <c r="I16" s="352" t="s">
        <v>1828</v>
      </c>
      <c r="J16" s="352" t="s">
        <v>1829</v>
      </c>
      <c r="K16" s="354">
        <v>0.70902777777777781</v>
      </c>
      <c r="L16" s="353">
        <v>45993</v>
      </c>
    </row>
    <row r="17" spans="1:12" s="352" customFormat="1" ht="72">
      <c r="A17" s="352" t="s">
        <v>1788</v>
      </c>
      <c r="B17" s="353">
        <v>45993</v>
      </c>
      <c r="C17" s="354">
        <v>0.60416666666666663</v>
      </c>
      <c r="D17" s="354">
        <v>0.60416666666666663</v>
      </c>
      <c r="E17" s="352" t="s">
        <v>598</v>
      </c>
      <c r="F17" s="352" t="s">
        <v>1830</v>
      </c>
      <c r="G17" s="352" t="s">
        <v>1777</v>
      </c>
      <c r="I17" s="352" t="s">
        <v>1831</v>
      </c>
      <c r="J17" s="352" t="s">
        <v>1832</v>
      </c>
      <c r="K17" s="354">
        <v>0.69444444444444442</v>
      </c>
      <c r="L17" s="353">
        <v>45993</v>
      </c>
    </row>
  </sheetData>
  <pageMargins left="0.511811024" right="0.511811024" top="0.78740157499999996" bottom="0.78740157499999996" header="0.31496062000000002" footer="0.3149606200000000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8BEA3-E92E-4B73-B45E-68BFAC888DBE}">
  <sheetPr codeName="Planilha20">
    <pageSetUpPr fitToPage="1"/>
  </sheetPr>
  <dimension ref="A1:GZ59"/>
  <sheetViews>
    <sheetView showGridLines="0" zoomScaleNormal="100" workbookViewId="0">
      <pane xSplit="1" ySplit="5" topLeftCell="EI13" activePane="bottomRight" state="frozenSplit"/>
      <selection pane="bottomRight" activeCell="EK32" sqref="EK32"/>
      <selection pane="bottomLeft" activeCell="A7" sqref="A7"/>
      <selection pane="topRight" activeCell="N1" sqref="N1"/>
    </sheetView>
  </sheetViews>
  <sheetFormatPr defaultColWidth="9.140625" defaultRowHeight="15" customHeight="1"/>
  <cols>
    <col min="1" max="1" width="22.140625" style="1" customWidth="1"/>
  </cols>
  <sheetData>
    <row r="1" spans="1:208" ht="14.45" hidden="1"/>
    <row r="2" spans="1:208" ht="14.45" hidden="1"/>
    <row r="3" spans="1:208" ht="14.45" hidden="1">
      <c r="A3" s="99" t="s">
        <v>575</v>
      </c>
      <c r="R3" t="s">
        <v>1833</v>
      </c>
    </row>
    <row r="4" spans="1:208" s="7" customFormat="1" ht="13.9">
      <c r="A4" s="9" t="s">
        <v>72</v>
      </c>
      <c r="B4" s="441">
        <v>46023</v>
      </c>
      <c r="C4" s="442"/>
      <c r="D4" s="442"/>
      <c r="E4" s="442"/>
      <c r="F4" s="442"/>
      <c r="G4" s="442"/>
      <c r="H4" s="442"/>
      <c r="I4" s="442"/>
      <c r="J4" s="442"/>
      <c r="K4" s="442"/>
      <c r="L4" s="442"/>
      <c r="M4" s="442"/>
      <c r="N4" s="442"/>
      <c r="O4" s="442"/>
      <c r="P4" s="442"/>
      <c r="Q4" s="442"/>
      <c r="R4" s="442"/>
      <c r="S4" s="442"/>
      <c r="T4" s="442"/>
      <c r="U4" s="442"/>
      <c r="V4" s="442"/>
      <c r="W4" s="442"/>
      <c r="X4" s="442"/>
      <c r="Y4" s="442"/>
      <c r="Z4" s="442"/>
      <c r="AA4" s="442"/>
      <c r="AB4" s="442"/>
      <c r="AC4" s="442"/>
      <c r="AD4" s="442"/>
      <c r="AE4" s="442"/>
      <c r="AF4" s="442"/>
      <c r="AG4" s="442"/>
      <c r="AH4" s="442"/>
      <c r="AI4" s="442"/>
      <c r="AJ4" s="442"/>
      <c r="AK4" s="442"/>
      <c r="AL4" s="442"/>
      <c r="AM4" s="442"/>
      <c r="AN4" s="442"/>
      <c r="AO4" s="442"/>
      <c r="AP4" s="442"/>
      <c r="AQ4" s="442"/>
      <c r="AR4" s="442"/>
      <c r="AS4" s="442"/>
      <c r="AT4" s="442"/>
      <c r="AU4" s="442"/>
      <c r="AV4" s="442"/>
      <c r="AW4" s="442"/>
      <c r="AX4" s="442"/>
      <c r="AY4" s="442"/>
      <c r="AZ4" s="442"/>
      <c r="BA4" s="442"/>
      <c r="BB4" s="442"/>
      <c r="BC4" s="442"/>
      <c r="BD4" s="442"/>
      <c r="BE4" s="442"/>
      <c r="BF4" s="442"/>
      <c r="BG4" s="442"/>
      <c r="BH4" s="442"/>
      <c r="BI4" s="442"/>
      <c r="BJ4" s="442"/>
      <c r="BK4" s="442"/>
      <c r="BL4" s="442"/>
      <c r="BM4" s="442"/>
      <c r="BN4" s="442"/>
      <c r="BO4" s="442"/>
      <c r="BP4" s="442"/>
      <c r="BQ4" s="442"/>
      <c r="BR4" s="442"/>
      <c r="BS4" s="443">
        <v>46054</v>
      </c>
      <c r="BT4" s="444"/>
      <c r="BU4" s="444"/>
      <c r="BV4" s="444"/>
      <c r="BW4" s="444"/>
      <c r="BX4" s="444"/>
      <c r="BY4" s="444"/>
      <c r="BZ4" s="444"/>
      <c r="CA4" s="444"/>
      <c r="CB4" s="444"/>
      <c r="CC4" s="444"/>
      <c r="CD4" s="444"/>
      <c r="CE4" s="444"/>
      <c r="CF4" s="444"/>
      <c r="CG4" s="444"/>
      <c r="CH4" s="444"/>
      <c r="CI4" s="444"/>
      <c r="CJ4" s="444"/>
      <c r="CK4" s="444"/>
      <c r="CL4" s="444"/>
      <c r="CM4" s="444"/>
      <c r="CN4" s="444"/>
      <c r="CO4" s="444"/>
      <c r="CP4" s="444"/>
      <c r="CQ4" s="444"/>
      <c r="CR4" s="444"/>
      <c r="CS4" s="444"/>
      <c r="CT4" s="444"/>
      <c r="CU4" s="444"/>
      <c r="CV4" s="444"/>
      <c r="CW4" s="444"/>
      <c r="CX4" s="444"/>
      <c r="CY4" s="444"/>
      <c r="CZ4" s="444"/>
      <c r="DA4" s="444"/>
      <c r="DB4" s="444"/>
      <c r="DC4" s="444"/>
      <c r="DD4" s="444"/>
      <c r="DE4" s="444"/>
      <c r="DF4" s="444"/>
      <c r="DG4" s="444"/>
      <c r="DH4" s="444"/>
      <c r="DI4" s="444"/>
      <c r="DJ4" s="444"/>
      <c r="DK4" s="444"/>
      <c r="DL4" s="444"/>
      <c r="DM4" s="444"/>
      <c r="DN4" s="444"/>
      <c r="DO4" s="444"/>
      <c r="DP4" s="444"/>
      <c r="DQ4" s="444"/>
      <c r="DR4" s="444"/>
      <c r="DS4" s="444"/>
      <c r="DT4" s="444"/>
      <c r="DU4" s="444"/>
      <c r="DV4" s="444"/>
      <c r="DW4" s="444"/>
      <c r="DX4" s="444"/>
      <c r="DY4" s="444"/>
      <c r="DZ4" s="444"/>
      <c r="EA4" s="444"/>
      <c r="EB4" s="444"/>
      <c r="EC4" s="444"/>
      <c r="ED4" s="444"/>
      <c r="EE4" s="444"/>
      <c r="EF4" s="444"/>
      <c r="EG4" s="444"/>
      <c r="EH4" s="444"/>
      <c r="EI4" s="444"/>
      <c r="EJ4" s="445">
        <v>46082</v>
      </c>
      <c r="EK4" s="446"/>
      <c r="EL4" s="446"/>
      <c r="EM4" s="446"/>
      <c r="EN4" s="446"/>
      <c r="EO4" s="446"/>
      <c r="EP4" s="446"/>
      <c r="EQ4" s="446"/>
      <c r="ER4" s="446"/>
      <c r="ES4" s="446"/>
      <c r="ET4" s="446"/>
      <c r="EU4" s="446"/>
      <c r="EV4" s="446"/>
      <c r="EW4" s="446"/>
      <c r="EX4" s="446"/>
      <c r="EY4" s="446"/>
      <c r="EZ4" s="446"/>
      <c r="FA4" s="446"/>
      <c r="FB4" s="446"/>
      <c r="FC4" s="446"/>
      <c r="FD4" s="446"/>
      <c r="FE4" s="446"/>
      <c r="FF4" s="446"/>
      <c r="FG4" s="446"/>
      <c r="FH4" s="446"/>
      <c r="FI4" s="446"/>
      <c r="FJ4" s="446"/>
      <c r="FK4" s="446"/>
      <c r="FL4" s="446"/>
      <c r="FM4" s="446"/>
      <c r="FN4" s="446"/>
      <c r="FO4" s="446"/>
      <c r="FP4" s="446"/>
      <c r="FQ4" s="446"/>
      <c r="FR4" s="446"/>
      <c r="FS4" s="446"/>
      <c r="FT4" s="446"/>
      <c r="FU4" s="446"/>
      <c r="FV4" s="446"/>
      <c r="FW4" s="446"/>
      <c r="FX4" s="446"/>
      <c r="FY4" s="446"/>
      <c r="FZ4" s="446"/>
      <c r="GA4" s="446"/>
      <c r="GB4" s="446"/>
      <c r="GC4" s="446"/>
      <c r="GD4" s="446"/>
      <c r="GE4" s="446"/>
      <c r="GF4" s="446"/>
      <c r="GG4" s="446"/>
      <c r="GH4" s="446"/>
      <c r="GI4" s="446"/>
      <c r="GJ4" s="446"/>
      <c r="GK4" s="446"/>
      <c r="GL4" s="446"/>
      <c r="GM4" s="446"/>
      <c r="GN4" s="446"/>
      <c r="GO4" s="446"/>
      <c r="GP4" s="446"/>
      <c r="GQ4" s="446"/>
      <c r="GR4" s="446"/>
      <c r="GS4" s="446"/>
      <c r="GT4" s="446"/>
      <c r="GU4" s="446"/>
      <c r="GV4" s="446"/>
      <c r="GW4" s="446"/>
      <c r="GX4" s="446"/>
      <c r="GY4" s="446"/>
      <c r="GZ4" s="446"/>
    </row>
    <row r="5" spans="1:208" s="6" customFormat="1" ht="56.45" customHeight="1">
      <c r="A5" s="8" t="s">
        <v>22</v>
      </c>
      <c r="B5" s="61" t="s">
        <v>23</v>
      </c>
      <c r="C5" s="61" t="s">
        <v>24</v>
      </c>
      <c r="D5" s="61" t="s">
        <v>978</v>
      </c>
      <c r="E5" s="61" t="s">
        <v>768</v>
      </c>
      <c r="F5" s="61" t="s">
        <v>748</v>
      </c>
      <c r="G5" s="61" t="s">
        <v>706</v>
      </c>
      <c r="H5" s="61" t="s">
        <v>933</v>
      </c>
      <c r="I5" s="61" t="s">
        <v>1102</v>
      </c>
      <c r="J5" s="61" t="s">
        <v>729</v>
      </c>
      <c r="K5" s="61" t="s">
        <v>668</v>
      </c>
      <c r="L5" s="61" t="s">
        <v>1834</v>
      </c>
      <c r="M5" s="61" t="s">
        <v>960</v>
      </c>
      <c r="N5" s="61" t="s">
        <v>965</v>
      </c>
      <c r="O5" s="61" t="s">
        <v>871</v>
      </c>
      <c r="P5" s="61" t="s">
        <v>890</v>
      </c>
      <c r="Q5" s="61" t="s">
        <v>863</v>
      </c>
      <c r="R5" s="61" t="s">
        <v>1048</v>
      </c>
      <c r="S5" s="61" t="s">
        <v>760</v>
      </c>
      <c r="T5" s="61" t="s">
        <v>1058</v>
      </c>
      <c r="U5" s="61" t="s">
        <v>997</v>
      </c>
      <c r="V5" s="61" t="s">
        <v>918</v>
      </c>
      <c r="W5" s="61" t="s">
        <v>925</v>
      </c>
      <c r="X5" s="61" t="s">
        <v>926</v>
      </c>
      <c r="Y5" s="61" t="s">
        <v>623</v>
      </c>
      <c r="Z5" s="61" t="s">
        <v>634</v>
      </c>
      <c r="AA5" s="61" t="s">
        <v>929</v>
      </c>
      <c r="AB5" s="61" t="s">
        <v>1272</v>
      </c>
      <c r="AC5" s="61" t="s">
        <v>823</v>
      </c>
      <c r="AD5" s="61" t="s">
        <v>831</v>
      </c>
      <c r="AE5" s="61" t="s">
        <v>837</v>
      </c>
      <c r="AF5" s="61" t="s">
        <v>841</v>
      </c>
      <c r="AG5" s="61" t="s">
        <v>844</v>
      </c>
      <c r="AH5" s="61" t="s">
        <v>845</v>
      </c>
      <c r="AI5" s="61" t="s">
        <v>1213</v>
      </c>
      <c r="AJ5" s="61" t="s">
        <v>1215</v>
      </c>
      <c r="AK5" s="61" t="s">
        <v>635</v>
      </c>
      <c r="AL5" s="61" t="s">
        <v>1218</v>
      </c>
      <c r="AM5" s="61" t="s">
        <v>611</v>
      </c>
      <c r="AN5" s="61" t="s">
        <v>650</v>
      </c>
      <c r="AO5" s="61" t="s">
        <v>661</v>
      </c>
      <c r="AP5" s="61" t="s">
        <v>664</v>
      </c>
      <c r="AQ5" s="61" t="s">
        <v>698</v>
      </c>
      <c r="AR5" s="61" t="s">
        <v>699</v>
      </c>
      <c r="AS5" s="61" t="s">
        <v>1036</v>
      </c>
      <c r="AT5" s="61" t="s">
        <v>862</v>
      </c>
      <c r="AU5" s="61" t="s">
        <v>870</v>
      </c>
      <c r="AV5" s="61" t="s">
        <v>643</v>
      </c>
      <c r="AW5" s="61" t="s">
        <v>759</v>
      </c>
      <c r="AX5" s="61" t="s">
        <v>850</v>
      </c>
      <c r="AY5" s="61" t="s">
        <v>1261</v>
      </c>
      <c r="AZ5" s="61" t="s">
        <v>1263</v>
      </c>
      <c r="BA5" s="61" t="s">
        <v>816</v>
      </c>
      <c r="BB5" s="61" t="s">
        <v>1200</v>
      </c>
      <c r="BC5" s="61" t="s">
        <v>1204</v>
      </c>
      <c r="BD5" s="61" t="s">
        <v>857</v>
      </c>
      <c r="BE5" s="61" t="s">
        <v>860</v>
      </c>
      <c r="BF5" s="61" t="s">
        <v>861</v>
      </c>
      <c r="BG5" s="61" t="s">
        <v>704</v>
      </c>
      <c r="BH5" s="61" t="s">
        <v>855</v>
      </c>
      <c r="BI5" s="61" t="s">
        <v>856</v>
      </c>
      <c r="BJ5" s="61" t="s">
        <v>1406</v>
      </c>
      <c r="BK5" s="61" t="s">
        <v>1408</v>
      </c>
      <c r="BL5" s="61" t="s">
        <v>1409</v>
      </c>
      <c r="BM5" s="61" t="s">
        <v>1411</v>
      </c>
      <c r="BN5" s="61" t="s">
        <v>1412</v>
      </c>
      <c r="BO5" s="61" t="s">
        <v>1367</v>
      </c>
      <c r="BP5" s="61" t="s">
        <v>1835</v>
      </c>
      <c r="BQ5" s="61" t="s">
        <v>1836</v>
      </c>
      <c r="BR5" s="430" t="s">
        <v>576</v>
      </c>
      <c r="BS5" s="61" t="s">
        <v>23</v>
      </c>
      <c r="BT5" s="61" t="s">
        <v>24</v>
      </c>
      <c r="BU5" s="61" t="s">
        <v>978</v>
      </c>
      <c r="BV5" s="61" t="s">
        <v>768</v>
      </c>
      <c r="BW5" s="61" t="s">
        <v>748</v>
      </c>
      <c r="BX5" s="61" t="s">
        <v>706</v>
      </c>
      <c r="BY5" s="61" t="s">
        <v>933</v>
      </c>
      <c r="BZ5" s="61" t="s">
        <v>1102</v>
      </c>
      <c r="CA5" s="61" t="s">
        <v>729</v>
      </c>
      <c r="CB5" s="61" t="s">
        <v>668</v>
      </c>
      <c r="CC5" s="61" t="s">
        <v>1834</v>
      </c>
      <c r="CD5" s="61" t="s">
        <v>960</v>
      </c>
      <c r="CE5" s="61" t="s">
        <v>965</v>
      </c>
      <c r="CF5" s="61" t="s">
        <v>871</v>
      </c>
      <c r="CG5" s="61" t="s">
        <v>890</v>
      </c>
      <c r="CH5" s="61" t="s">
        <v>863</v>
      </c>
      <c r="CI5" s="61" t="s">
        <v>1048</v>
      </c>
      <c r="CJ5" s="61" t="s">
        <v>760</v>
      </c>
      <c r="CK5" s="61" t="s">
        <v>1058</v>
      </c>
      <c r="CL5" s="61" t="s">
        <v>997</v>
      </c>
      <c r="CM5" s="61" t="s">
        <v>918</v>
      </c>
      <c r="CN5" s="61" t="s">
        <v>925</v>
      </c>
      <c r="CO5" s="61" t="s">
        <v>926</v>
      </c>
      <c r="CP5" s="61" t="s">
        <v>623</v>
      </c>
      <c r="CQ5" s="61" t="s">
        <v>634</v>
      </c>
      <c r="CR5" s="61" t="s">
        <v>929</v>
      </c>
      <c r="CS5" s="61" t="s">
        <v>1272</v>
      </c>
      <c r="CT5" s="61" t="s">
        <v>823</v>
      </c>
      <c r="CU5" s="61" t="s">
        <v>831</v>
      </c>
      <c r="CV5" s="61" t="s">
        <v>837</v>
      </c>
      <c r="CW5" s="61" t="s">
        <v>841</v>
      </c>
      <c r="CX5" s="61" t="s">
        <v>844</v>
      </c>
      <c r="CY5" s="61" t="s">
        <v>845</v>
      </c>
      <c r="CZ5" s="61" t="s">
        <v>1213</v>
      </c>
      <c r="DA5" s="61" t="s">
        <v>1215</v>
      </c>
      <c r="DB5" s="61" t="s">
        <v>635</v>
      </c>
      <c r="DC5" s="61" t="s">
        <v>1218</v>
      </c>
      <c r="DD5" s="61" t="s">
        <v>611</v>
      </c>
      <c r="DE5" s="61" t="s">
        <v>650</v>
      </c>
      <c r="DF5" s="61" t="s">
        <v>661</v>
      </c>
      <c r="DG5" s="61" t="s">
        <v>664</v>
      </c>
      <c r="DH5" s="61" t="s">
        <v>698</v>
      </c>
      <c r="DI5" s="61" t="s">
        <v>699</v>
      </c>
      <c r="DJ5" s="61" t="s">
        <v>1036</v>
      </c>
      <c r="DK5" s="61" t="s">
        <v>862</v>
      </c>
      <c r="DL5" s="61" t="s">
        <v>870</v>
      </c>
      <c r="DM5" s="61" t="s">
        <v>643</v>
      </c>
      <c r="DN5" s="61" t="s">
        <v>759</v>
      </c>
      <c r="DO5" s="61" t="s">
        <v>850</v>
      </c>
      <c r="DP5" s="61" t="s">
        <v>1261</v>
      </c>
      <c r="DQ5" s="61" t="s">
        <v>1263</v>
      </c>
      <c r="DR5" s="61" t="s">
        <v>816</v>
      </c>
      <c r="DS5" s="61" t="s">
        <v>1200</v>
      </c>
      <c r="DT5" s="61" t="s">
        <v>1204</v>
      </c>
      <c r="DU5" s="61" t="s">
        <v>857</v>
      </c>
      <c r="DV5" s="61" t="s">
        <v>860</v>
      </c>
      <c r="DW5" s="61" t="s">
        <v>861</v>
      </c>
      <c r="DX5" s="61" t="s">
        <v>704</v>
      </c>
      <c r="DY5" s="61" t="s">
        <v>855</v>
      </c>
      <c r="DZ5" s="61" t="s">
        <v>856</v>
      </c>
      <c r="EA5" s="61" t="s">
        <v>1406</v>
      </c>
      <c r="EB5" s="61" t="s">
        <v>1408</v>
      </c>
      <c r="EC5" s="61" t="s">
        <v>1409</v>
      </c>
      <c r="ED5" s="61" t="s">
        <v>1411</v>
      </c>
      <c r="EE5" s="61" t="s">
        <v>1412</v>
      </c>
      <c r="EF5" s="61" t="s">
        <v>1367</v>
      </c>
      <c r="EG5" s="61" t="s">
        <v>1835</v>
      </c>
      <c r="EH5" s="61" t="s">
        <v>1836</v>
      </c>
      <c r="EI5" s="430" t="s">
        <v>576</v>
      </c>
      <c r="EJ5" s="61" t="s">
        <v>23</v>
      </c>
      <c r="EK5" s="61" t="s">
        <v>24</v>
      </c>
      <c r="EL5" s="61" t="s">
        <v>978</v>
      </c>
      <c r="EM5" s="61" t="s">
        <v>768</v>
      </c>
      <c r="EN5" s="61" t="s">
        <v>748</v>
      </c>
      <c r="EO5" s="61" t="s">
        <v>706</v>
      </c>
      <c r="EP5" s="61" t="s">
        <v>933</v>
      </c>
      <c r="EQ5" s="61" t="s">
        <v>1102</v>
      </c>
      <c r="ER5" s="61" t="s">
        <v>729</v>
      </c>
      <c r="ES5" s="61" t="s">
        <v>668</v>
      </c>
      <c r="ET5" s="61" t="s">
        <v>1834</v>
      </c>
      <c r="EU5" s="61" t="s">
        <v>960</v>
      </c>
      <c r="EV5" s="61" t="s">
        <v>965</v>
      </c>
      <c r="EW5" s="61" t="s">
        <v>871</v>
      </c>
      <c r="EX5" s="61" t="s">
        <v>890</v>
      </c>
      <c r="EY5" s="61" t="s">
        <v>863</v>
      </c>
      <c r="EZ5" s="61" t="s">
        <v>1048</v>
      </c>
      <c r="FA5" s="61" t="s">
        <v>760</v>
      </c>
      <c r="FB5" s="61" t="s">
        <v>1058</v>
      </c>
      <c r="FC5" s="61" t="s">
        <v>997</v>
      </c>
      <c r="FD5" s="61" t="s">
        <v>918</v>
      </c>
      <c r="FE5" s="61" t="s">
        <v>925</v>
      </c>
      <c r="FF5" s="61" t="s">
        <v>926</v>
      </c>
      <c r="FG5" s="61" t="s">
        <v>623</v>
      </c>
      <c r="FH5" s="61" t="s">
        <v>634</v>
      </c>
      <c r="FI5" s="61" t="s">
        <v>929</v>
      </c>
      <c r="FJ5" s="61" t="s">
        <v>1272</v>
      </c>
      <c r="FK5" s="61" t="s">
        <v>823</v>
      </c>
      <c r="FL5" s="61" t="s">
        <v>831</v>
      </c>
      <c r="FM5" s="61" t="s">
        <v>837</v>
      </c>
      <c r="FN5" s="61" t="s">
        <v>841</v>
      </c>
      <c r="FO5" s="61" t="s">
        <v>844</v>
      </c>
      <c r="FP5" s="61" t="s">
        <v>845</v>
      </c>
      <c r="FQ5" s="61" t="s">
        <v>1213</v>
      </c>
      <c r="FR5" s="61" t="s">
        <v>1215</v>
      </c>
      <c r="FS5" s="61" t="s">
        <v>635</v>
      </c>
      <c r="FT5" s="61" t="s">
        <v>1218</v>
      </c>
      <c r="FU5" s="61" t="s">
        <v>611</v>
      </c>
      <c r="FV5" s="61" t="s">
        <v>650</v>
      </c>
      <c r="FW5" s="61" t="s">
        <v>661</v>
      </c>
      <c r="FX5" s="61" t="s">
        <v>664</v>
      </c>
      <c r="FY5" s="61" t="s">
        <v>698</v>
      </c>
      <c r="FZ5" s="61" t="s">
        <v>699</v>
      </c>
      <c r="GA5" s="61" t="s">
        <v>1036</v>
      </c>
      <c r="GB5" s="61" t="s">
        <v>862</v>
      </c>
      <c r="GC5" s="61" t="s">
        <v>870</v>
      </c>
      <c r="GD5" s="61" t="s">
        <v>643</v>
      </c>
      <c r="GE5" s="61" t="s">
        <v>759</v>
      </c>
      <c r="GF5" s="61" t="s">
        <v>850</v>
      </c>
      <c r="GG5" s="61" t="s">
        <v>1261</v>
      </c>
      <c r="GH5" s="61" t="s">
        <v>1263</v>
      </c>
      <c r="GI5" s="61" t="s">
        <v>816</v>
      </c>
      <c r="GJ5" s="61" t="s">
        <v>1200</v>
      </c>
      <c r="GK5" s="61" t="s">
        <v>1204</v>
      </c>
      <c r="GL5" s="61" t="s">
        <v>857</v>
      </c>
      <c r="GM5" s="61" t="s">
        <v>860</v>
      </c>
      <c r="GN5" s="61" t="s">
        <v>861</v>
      </c>
      <c r="GO5" s="61" t="s">
        <v>704</v>
      </c>
      <c r="GP5" s="61" t="s">
        <v>855</v>
      </c>
      <c r="GQ5" s="61" t="s">
        <v>856</v>
      </c>
      <c r="GR5" s="61" t="s">
        <v>1406</v>
      </c>
      <c r="GS5" s="61" t="s">
        <v>1408</v>
      </c>
      <c r="GT5" s="61" t="s">
        <v>1409</v>
      </c>
      <c r="GU5" s="61" t="s">
        <v>1411</v>
      </c>
      <c r="GV5" s="61" t="s">
        <v>1412</v>
      </c>
      <c r="GW5" s="61" t="s">
        <v>1367</v>
      </c>
      <c r="GX5" s="61" t="s">
        <v>1835</v>
      </c>
      <c r="GY5" s="61" t="s">
        <v>1836</v>
      </c>
      <c r="GZ5" s="430" t="s">
        <v>576</v>
      </c>
    </row>
    <row r="6" spans="1:208" s="6" customFormat="1" ht="24.75" customHeight="1">
      <c r="A6" s="69"/>
      <c r="B6" s="70" t="s">
        <v>577</v>
      </c>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431"/>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70" t="s">
        <v>577</v>
      </c>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431"/>
      <c r="EJ6" s="70" t="s">
        <v>577</v>
      </c>
      <c r="EK6" s="70" t="s">
        <v>577</v>
      </c>
      <c r="EL6" s="70" t="s">
        <v>577</v>
      </c>
      <c r="EM6" s="70" t="s">
        <v>577</v>
      </c>
      <c r="EN6" s="70" t="s">
        <v>577</v>
      </c>
      <c r="EO6" s="70" t="s">
        <v>577</v>
      </c>
      <c r="EP6" s="70" t="s">
        <v>577</v>
      </c>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70" t="s">
        <v>577</v>
      </c>
      <c r="GC6" s="70" t="s">
        <v>577</v>
      </c>
      <c r="GD6" s="70" t="s">
        <v>577</v>
      </c>
      <c r="GE6" s="70" t="s">
        <v>577</v>
      </c>
      <c r="GF6" s="70" t="s">
        <v>577</v>
      </c>
      <c r="GG6" s="70" t="s">
        <v>577</v>
      </c>
      <c r="GH6" s="70" t="s">
        <v>577</v>
      </c>
      <c r="GI6" s="70" t="s">
        <v>577</v>
      </c>
      <c r="GJ6" s="70" t="s">
        <v>577</v>
      </c>
      <c r="GK6" s="70" t="s">
        <v>577</v>
      </c>
      <c r="GL6" s="70" t="s">
        <v>577</v>
      </c>
      <c r="GM6" s="70" t="s">
        <v>577</v>
      </c>
      <c r="GN6" s="70" t="s">
        <v>577</v>
      </c>
      <c r="GO6" s="70" t="s">
        <v>577</v>
      </c>
      <c r="GP6" s="70" t="s">
        <v>577</v>
      </c>
      <c r="GQ6" s="70" t="s">
        <v>577</v>
      </c>
      <c r="GR6" s="70" t="s">
        <v>577</v>
      </c>
      <c r="GS6" s="70" t="s">
        <v>577</v>
      </c>
      <c r="GT6" s="70" t="s">
        <v>577</v>
      </c>
      <c r="GU6" s="70" t="s">
        <v>577</v>
      </c>
      <c r="GV6" s="70" t="s">
        <v>577</v>
      </c>
      <c r="GW6" s="70" t="s">
        <v>577</v>
      </c>
      <c r="GX6" s="70" t="s">
        <v>577</v>
      </c>
      <c r="GY6" s="70" t="s">
        <v>577</v>
      </c>
      <c r="GZ6" s="431"/>
    </row>
    <row r="7" spans="1:208" s="6" customFormat="1" ht="24.75" customHeight="1">
      <c r="A7" s="69"/>
      <c r="B7" s="74">
        <v>0</v>
      </c>
      <c r="C7" s="74">
        <v>0</v>
      </c>
      <c r="D7" s="74">
        <v>5.2548387096774194</v>
      </c>
      <c r="E7" s="74">
        <v>13.398064516129033</v>
      </c>
      <c r="F7" s="74">
        <v>4.5677419354838706</v>
      </c>
      <c r="G7" s="74">
        <v>8.0232258064516131</v>
      </c>
      <c r="H7" s="74">
        <v>0.99645161290322581</v>
      </c>
      <c r="I7" s="74">
        <v>1.3219354838709678</v>
      </c>
      <c r="J7" s="74">
        <v>5.7377419354838715</v>
      </c>
      <c r="K7" s="74">
        <v>10.42741935483871</v>
      </c>
      <c r="L7" s="74">
        <v>3.4193548387096775</v>
      </c>
      <c r="M7" s="74">
        <v>1.4438709677419357</v>
      </c>
      <c r="N7" s="74">
        <v>1.9009677419354838</v>
      </c>
      <c r="O7" s="74">
        <v>7.8322580645161297</v>
      </c>
      <c r="P7" s="74">
        <v>7.774193548387097</v>
      </c>
      <c r="Q7" s="74">
        <v>3.7806451612903227</v>
      </c>
      <c r="R7" s="74">
        <v>8.193548387096774</v>
      </c>
      <c r="S7" s="74">
        <v>8.2096774193548381</v>
      </c>
      <c r="T7" s="74">
        <v>3.9161290322580649</v>
      </c>
      <c r="U7" s="74">
        <v>1.8874193548387097</v>
      </c>
      <c r="V7" s="74">
        <v>8.2225806451612904</v>
      </c>
      <c r="W7" s="74">
        <v>8.1806451612903217</v>
      </c>
      <c r="X7" s="74">
        <v>3.8774193548387097</v>
      </c>
      <c r="Y7" s="74">
        <v>8.0258064516129028</v>
      </c>
      <c r="Z7" s="74">
        <v>8.1096774193548384</v>
      </c>
      <c r="AA7" s="74">
        <v>3.8774193548387097</v>
      </c>
      <c r="AB7" s="74">
        <v>3.7461290322580645</v>
      </c>
      <c r="AC7" s="74">
        <v>7.7916483870967745</v>
      </c>
      <c r="AD7" s="74">
        <v>7.5624838709677427</v>
      </c>
      <c r="AE7" s="74">
        <v>3.8958258064516129</v>
      </c>
      <c r="AF7" s="74">
        <v>7.8497696774193546</v>
      </c>
      <c r="AG7" s="74">
        <v>7.6188938709677423</v>
      </c>
      <c r="AH7" s="74">
        <v>3.9248848387096773</v>
      </c>
      <c r="AI7" s="74">
        <v>8.2161290322580633</v>
      </c>
      <c r="AJ7" s="74">
        <v>8.1838709677419352</v>
      </c>
      <c r="AK7" s="74">
        <v>8.1548387096774189</v>
      </c>
      <c r="AL7" s="74">
        <v>8.1225806451612907</v>
      </c>
      <c r="AM7" s="74">
        <v>8.1193548387096772</v>
      </c>
      <c r="AN7" s="74">
        <v>7.346774193548387</v>
      </c>
      <c r="AO7" s="74">
        <v>3.4983870967741937</v>
      </c>
      <c r="AP7" s="74">
        <v>7.524516129032258</v>
      </c>
      <c r="AQ7" s="74">
        <v>7.1974193548387095</v>
      </c>
      <c r="AR7" s="74">
        <v>7.4590322580645161</v>
      </c>
      <c r="AS7" s="74">
        <v>8.1870967741935488</v>
      </c>
      <c r="AT7" s="74">
        <v>1.4993548387096773</v>
      </c>
      <c r="AU7" s="74">
        <v>1.4993548387096773</v>
      </c>
      <c r="AV7" s="74">
        <v>1.4993548387096773</v>
      </c>
      <c r="AW7" s="74">
        <v>1.4993548387096773</v>
      </c>
      <c r="AX7" s="74">
        <v>1.4993548387096773</v>
      </c>
      <c r="AY7" s="74">
        <v>7.9935483870967738</v>
      </c>
      <c r="AZ7" s="74">
        <v>7.9935483870967738</v>
      </c>
      <c r="BA7" s="74">
        <v>7.9935483870967738</v>
      </c>
      <c r="BB7" s="74">
        <v>7.9935483870967738</v>
      </c>
      <c r="BC7" s="74">
        <v>7.9935483870967738</v>
      </c>
      <c r="BD7" s="74">
        <v>6.153548387096774</v>
      </c>
      <c r="BE7" s="74">
        <v>6.153548387096774</v>
      </c>
      <c r="BF7" s="74">
        <v>3.076774193548387</v>
      </c>
      <c r="BG7" s="74">
        <v>6.1264516129032263</v>
      </c>
      <c r="BH7" s="74">
        <v>6.1264516129032263</v>
      </c>
      <c r="BI7" s="74">
        <v>3.0632258064516131</v>
      </c>
      <c r="BJ7" s="74">
        <v>6.5987096774193548</v>
      </c>
      <c r="BK7" s="74">
        <v>6.5987096774193548</v>
      </c>
      <c r="BL7" s="74">
        <v>3.2993548387096774</v>
      </c>
      <c r="BM7" s="74">
        <v>6.6012903225806454</v>
      </c>
      <c r="BN7" s="74">
        <v>6.6012903225806454</v>
      </c>
      <c r="BO7" s="74">
        <v>3.3006451612903227</v>
      </c>
      <c r="BP7" s="74">
        <v>7.7048387096774196</v>
      </c>
      <c r="BQ7" s="74">
        <v>7.7048387096774196</v>
      </c>
      <c r="BR7" s="74">
        <v>389.35286129032272</v>
      </c>
      <c r="BS7" s="74">
        <v>18.25</v>
      </c>
      <c r="BT7" s="74">
        <v>11.857142857142858</v>
      </c>
      <c r="BU7" s="74">
        <v>5.3964285714285714</v>
      </c>
      <c r="BV7" s="74">
        <v>13.775714285714285</v>
      </c>
      <c r="BW7" s="74">
        <v>4.6357142857142861</v>
      </c>
      <c r="BX7" s="74">
        <v>7.8375000000000004</v>
      </c>
      <c r="BY7" s="74">
        <v>0.96535714285714269</v>
      </c>
      <c r="BZ7" s="74">
        <v>1.2792857142857141</v>
      </c>
      <c r="CA7" s="74">
        <v>5.8725000000000005</v>
      </c>
      <c r="CB7" s="74">
        <v>10.797499999999999</v>
      </c>
      <c r="CC7" s="74">
        <v>3.4071428571428575</v>
      </c>
      <c r="CD7" s="74">
        <v>1.3246428571428572</v>
      </c>
      <c r="CE7" s="74">
        <v>1.7457142857142858</v>
      </c>
      <c r="CF7" s="74">
        <v>7.1821428571428569</v>
      </c>
      <c r="CG7" s="74">
        <v>7.1142857142857139</v>
      </c>
      <c r="CH7" s="74">
        <v>3.4607142857142859</v>
      </c>
      <c r="CI7" s="74">
        <v>7.6499999999999995</v>
      </c>
      <c r="CJ7" s="74">
        <v>7.6714285714285717</v>
      </c>
      <c r="CK7" s="74">
        <v>3.6214285714285714</v>
      </c>
      <c r="CL7" s="74">
        <v>1.8489285714285715</v>
      </c>
      <c r="CM7" s="74">
        <v>7.6607142857142856</v>
      </c>
      <c r="CN7" s="74">
        <v>7.5928571428571425</v>
      </c>
      <c r="CO7" s="74">
        <v>3.5714285714285716</v>
      </c>
      <c r="CP7" s="74">
        <v>7.4178571428571427</v>
      </c>
      <c r="CQ7" s="74">
        <v>7.4821428571428568</v>
      </c>
      <c r="CR7" s="74">
        <v>3.5714285714285716</v>
      </c>
      <c r="CS7" s="74">
        <v>3.6382142857142861</v>
      </c>
      <c r="CT7" s="74">
        <v>7.7127892857142859</v>
      </c>
      <c r="CU7" s="74">
        <v>7.4859428571428577</v>
      </c>
      <c r="CV7" s="74">
        <v>3.8563928571428572</v>
      </c>
      <c r="CW7" s="74">
        <v>7.7613096428571424</v>
      </c>
      <c r="CX7" s="74">
        <v>7.5330357142857149</v>
      </c>
      <c r="CY7" s="74">
        <v>3.8806546428571429</v>
      </c>
      <c r="CZ7" s="74">
        <v>7.9285714285714288</v>
      </c>
      <c r="DA7" s="74">
        <v>7.8964285714285714</v>
      </c>
      <c r="DB7" s="74">
        <v>7.8678571428571429</v>
      </c>
      <c r="DC7" s="74">
        <v>7.8392857142857144</v>
      </c>
      <c r="DD7" s="74">
        <v>7.8357142857142863</v>
      </c>
      <c r="DE7" s="74">
        <v>7.069285714285714</v>
      </c>
      <c r="DF7" s="74">
        <v>3.3664285714285715</v>
      </c>
      <c r="DG7" s="74">
        <v>7.6132142857142853</v>
      </c>
      <c r="DH7" s="74">
        <v>7.2824999999999998</v>
      </c>
      <c r="DI7" s="74">
        <v>7.5471428571428572</v>
      </c>
      <c r="DJ7" s="74">
        <v>7.5035714285714281</v>
      </c>
      <c r="DK7" s="74">
        <v>1.4628571428571429</v>
      </c>
      <c r="DL7" s="74">
        <v>1.4628571428571429</v>
      </c>
      <c r="DM7" s="74">
        <v>1.4628571428571429</v>
      </c>
      <c r="DN7" s="74">
        <v>1.4628571428571429</v>
      </c>
      <c r="DO7" s="74">
        <v>1.4628571428571429</v>
      </c>
      <c r="DP7" s="74">
        <v>7.6</v>
      </c>
      <c r="DQ7" s="74">
        <v>7.6</v>
      </c>
      <c r="DR7" s="74">
        <v>7.6</v>
      </c>
      <c r="DS7" s="74">
        <v>7.6</v>
      </c>
      <c r="DT7" s="74">
        <v>7.6</v>
      </c>
      <c r="DU7" s="74">
        <v>7.2371428571428575</v>
      </c>
      <c r="DV7" s="74">
        <v>7.2371428571428575</v>
      </c>
      <c r="DW7" s="74">
        <v>3.6185714285714288</v>
      </c>
      <c r="DX7" s="74">
        <v>7.2071428571428573</v>
      </c>
      <c r="DY7" s="74">
        <v>7.2071428571428573</v>
      </c>
      <c r="DZ7" s="74">
        <v>3.6035714285714286</v>
      </c>
      <c r="EA7" s="74">
        <v>6.8971428571428577</v>
      </c>
      <c r="EB7" s="74">
        <v>6.8971428571428577</v>
      </c>
      <c r="EC7" s="74">
        <v>3.4485714285714288</v>
      </c>
      <c r="ED7" s="74">
        <v>6.9285714285714297</v>
      </c>
      <c r="EE7" s="74">
        <v>6.9285714285714297</v>
      </c>
      <c r="EF7" s="74">
        <v>3.4642857142857149</v>
      </c>
      <c r="EG7" s="74">
        <v>6.9303571428571447</v>
      </c>
      <c r="EH7" s="74">
        <v>6.9303571428571447</v>
      </c>
      <c r="EI7" s="74">
        <f>SUM(BS7:EH7)</f>
        <v>414.4583392857146</v>
      </c>
      <c r="EJ7" s="74">
        <f>528/28</f>
        <v>18.857142857142858</v>
      </c>
      <c r="EK7" s="74">
        <f>398/28</f>
        <v>14.214285714285714</v>
      </c>
      <c r="EL7" s="74">
        <f>_xlfn.XLOOKUP(EL5,'TABELA RESUMO - P50'!$A$2:$A$60,'TABELA RESUMO - P50'!$K$2:$K$60)</f>
        <v>5.3322580645161297</v>
      </c>
      <c r="EM7" s="74">
        <f>_xlfn.XLOOKUP(EM5,'TABELA RESUMO - P50'!$A$2:$A$60,'TABELA RESUMO - P50'!$K$2:$K$60)</f>
        <v>13.189677419354839</v>
      </c>
      <c r="EN7" s="74">
        <f>_xlfn.XLOOKUP(EN5,'TABELA RESUMO - P50'!$A$2:$A$60,'TABELA RESUMO - P50'!$K$2:$K$60)</f>
        <v>4.6032258064516123</v>
      </c>
      <c r="EO7" s="74">
        <f>_xlfn.XLOOKUP(EO5,'TABELA RESUMO - P50'!$A$2:$A$60,'TABELA RESUMO - P50'!$K$2:$K$60)</f>
        <v>7.3912903225806454</v>
      </c>
      <c r="EP7" s="74">
        <f>_xlfn.XLOOKUP(EP5,'TABELA RESUMO - P50'!$A$2:$A$60,'TABELA RESUMO - P50'!$K$2:$K$60)</f>
        <v>0.9741935483870966</v>
      </c>
      <c r="EQ7" s="74">
        <f>_xlfn.XLOOKUP(EQ5,'TABELA RESUMO - P50'!$A$2:$A$60,'TABELA RESUMO - P50'!$K$2:$K$60)</f>
        <v>1.2864516129032257</v>
      </c>
      <c r="ER7" s="74">
        <f>_xlfn.XLOOKUP(ER5,'TABELA RESUMO - P50'!$A$2:$A$60,'TABELA RESUMO - P50'!$K$2:$K$60)</f>
        <v>5.9641935483870965</v>
      </c>
      <c r="ES7" s="74">
        <f>_xlfn.XLOOKUP(ES5,'TABELA RESUMO - P50'!$A$2:$A$60,'TABELA RESUMO - P50'!$K$2:$K$60)</f>
        <v>10.592903225806451</v>
      </c>
      <c r="ET7" s="74">
        <f>_xlfn.XLOOKUP(ET5,'TABELA RESUMO - P50'!$A$2:$A$60,'TABELA RESUMO - P50'!$K$2:$K$60)</f>
        <v>3.4096774193548387</v>
      </c>
      <c r="EU7" s="74">
        <f>_xlfn.XLOOKUP(EU5,'TABELA RESUMO - P50'!$A$2:$A$60,'TABELA RESUMO - P50'!$K$2:$K$60)</f>
        <v>1.4041935483870969</v>
      </c>
      <c r="EV7" s="74">
        <f>_xlfn.XLOOKUP(EV5,'TABELA RESUMO - P50'!$A$2:$A$60,'TABELA RESUMO - P50'!$K$2:$K$60)</f>
        <v>1.8632258064516127</v>
      </c>
      <c r="EW7" s="74">
        <f>_xlfn.XLOOKUP(EW5,'TABELA RESUMO - P50'!$A$2:$A$60,'TABELA RESUMO - P50'!$K$2:$K$60)</f>
        <v>6.7387096774193553</v>
      </c>
      <c r="EX7" s="74">
        <f>_xlfn.XLOOKUP(EX5,'TABELA RESUMO - P50'!$A$2:$A$60,'TABELA RESUMO - P50'!$K$2:$K$60)</f>
        <v>6.6838709677419352</v>
      </c>
      <c r="EY7" s="74">
        <f>_xlfn.XLOOKUP(EY5,'TABELA RESUMO - P50'!$A$2:$A$60,'TABELA RESUMO - P50'!$K$2:$K$60)</f>
        <v>3.2483870967741937</v>
      </c>
      <c r="EZ7" s="74">
        <f>_xlfn.XLOOKUP(EZ5,'TABELA RESUMO - P50'!$A$2:$A$60,'TABELA RESUMO - P50'!$K$2:$K$60)</f>
        <v>7.080645161290323</v>
      </c>
      <c r="FA7" s="74">
        <f>_xlfn.XLOOKUP(FA5,'TABELA RESUMO - P50'!$A$2:$A$60,'TABELA RESUMO - P50'!$K$2:$K$60)</f>
        <v>7.0903225806451617</v>
      </c>
      <c r="FB7" s="74">
        <f>_xlfn.XLOOKUP(FB5,'TABELA RESUMO - P50'!$A$2:$A$60,'TABELA RESUMO - P50'!$K$2:$K$60)</f>
        <v>3.3516129032258068</v>
      </c>
      <c r="FC7" s="74">
        <f>_xlfn.XLOOKUP(FC5,'TABELA RESUMO - P50'!$A$2:$A$60,'TABELA RESUMO - P50'!$K$2:$K$60)</f>
        <v>1.9364516129032259</v>
      </c>
      <c r="FD7" s="74">
        <f>_xlfn.XLOOKUP(FD5,'TABELA RESUMO - P50'!$A$2:$A$60,'TABELA RESUMO - P50'!$K$2:$K$60)</f>
        <v>7.1580645161290324</v>
      </c>
      <c r="FE7" s="74">
        <f>_xlfn.XLOOKUP(FE5,'TABELA RESUMO - P50'!$A$2:$A$60,'TABELA RESUMO - P50'!$K$2:$K$60)</f>
        <v>7.1483870967741936</v>
      </c>
      <c r="FF7" s="74">
        <f>_xlfn.XLOOKUP(FF5,'TABELA RESUMO - P50'!$A$2:$A$60,'TABELA RESUMO - P50'!$K$2:$K$60)</f>
        <v>3.4129032258064513</v>
      </c>
      <c r="FG7" s="74">
        <f>_xlfn.XLOOKUP(FG5,'TABELA RESUMO - P50'!$A$2:$A$60,'TABELA RESUMO - P50'!$K$2:$K$60)</f>
        <v>7.1161290322580646</v>
      </c>
      <c r="FH7" s="74">
        <f>_xlfn.XLOOKUP(FH5,'TABELA RESUMO - P50'!$A$2:$A$60,'TABELA RESUMO - P50'!$K$2:$K$60)</f>
        <v>7.1258064516129034</v>
      </c>
      <c r="FI7" s="74">
        <f>_xlfn.XLOOKUP(FI5,'TABELA RESUMO - P50'!$A$2:$A$60,'TABELA RESUMO - P50'!$K$2:$K$60)</f>
        <v>3.4129032258064513</v>
      </c>
      <c r="FJ7" s="74">
        <f>_xlfn.XLOOKUP(FJ5,'TABELA RESUMO - P50'!$A$2:$A$60,'TABELA RESUMO - P50'!$K$2:$K$60)</f>
        <v>3.7670967741935484</v>
      </c>
      <c r="FK7" s="74">
        <f>_xlfn.XLOOKUP(FK5,'TABELA RESUMO - P50'!$A$2:$A$60,'TABELA RESUMO - P50'!$K$2:$K$60)</f>
        <v>7.3633483870967744</v>
      </c>
      <c r="FL7" s="74">
        <f>_xlfn.XLOOKUP(FL5,'TABELA RESUMO - P50'!$A$2:$A$60,'TABELA RESUMO - P50'!$K$2:$K$60)</f>
        <v>7.1467806451612903</v>
      </c>
      <c r="FM7" s="74">
        <f>_xlfn.XLOOKUP(FM5,'TABELA RESUMO - P50'!$A$2:$A$60,'TABELA RESUMO - P50'!$K$2:$K$60)</f>
        <v>3.6816741935483872</v>
      </c>
      <c r="FN7" s="74">
        <f>_xlfn.XLOOKUP(FN5,'TABELA RESUMO - P50'!$A$2:$A$60,'TABELA RESUMO - P50'!$K$2:$K$60)</f>
        <v>7.37450064516129</v>
      </c>
      <c r="FO7" s="74">
        <f>_xlfn.XLOOKUP(FO5,'TABELA RESUMO - P50'!$A$2:$A$60,'TABELA RESUMO - P50'!$K$2:$K$60)</f>
        <v>7.1576035483870966</v>
      </c>
      <c r="FP7" s="74">
        <f>_xlfn.XLOOKUP(FP5,'TABELA RESUMO - P50'!$A$2:$A$60,'TABELA RESUMO - P50'!$K$2:$K$60)</f>
        <v>3.687250322580645</v>
      </c>
      <c r="FQ7" s="74">
        <f>_xlfn.XLOOKUP(FQ5,'TABELA RESUMO - P50'!$A$2:$A$60,'TABELA RESUMO - P50'!$K$2:$K$60)</f>
        <v>7.6483870967741936</v>
      </c>
      <c r="FR7" s="74">
        <f>_xlfn.XLOOKUP(FR5,'TABELA RESUMO - P50'!$A$2:$A$60,'TABELA RESUMO - P50'!$K$2:$K$60)</f>
        <v>7.612903225806452</v>
      </c>
      <c r="FS7" s="74">
        <f>_xlfn.XLOOKUP(FS5,'TABELA RESUMO - P50'!$A$2:$A$60,'TABELA RESUMO - P50'!$K$2:$K$60)</f>
        <v>7.5870967741935482</v>
      </c>
      <c r="FT7" s="74">
        <f>_xlfn.XLOOKUP(FT5,'TABELA RESUMO - P50'!$A$2:$A$60,'TABELA RESUMO - P50'!$K$2:$K$60)</f>
        <v>7.564516129032258</v>
      </c>
      <c r="FU7" s="74">
        <f>_xlfn.XLOOKUP(FU5,'TABELA RESUMO - P50'!$A$2:$A$60,'TABELA RESUMO - P50'!$K$2:$K$60)</f>
        <v>7.5548387096774192</v>
      </c>
      <c r="FV7" s="74">
        <f>_xlfn.XLOOKUP(FV5,'TABELA RESUMO - P50'!$A$2:$A$60,'TABELA RESUMO - P50'!$K$2:$K$60)</f>
        <v>6.5754838709677417</v>
      </c>
      <c r="FW7" s="74">
        <f>_xlfn.XLOOKUP(FW5,'TABELA RESUMO - P50'!$A$2:$A$60,'TABELA RESUMO - P50'!$K$2:$K$60)</f>
        <v>3.1309677419354838</v>
      </c>
      <c r="FX7" s="74">
        <f>_xlfn.XLOOKUP(FX5,'TABELA RESUMO - P50'!$A$2:$A$60,'TABELA RESUMO - P50'!$K$2:$K$60)</f>
        <v>7.1622580645161289</v>
      </c>
      <c r="FY7" s="74">
        <f>_xlfn.XLOOKUP(FY5,'TABELA RESUMO - P50'!$A$2:$A$60,'TABELA RESUMO - P50'!$K$2:$K$60)</f>
        <v>6.8506451612903225</v>
      </c>
      <c r="FZ7" s="74">
        <f>_xlfn.XLOOKUP(FZ5,'TABELA RESUMO - P50'!$A$2:$A$60,'TABELA RESUMO - P50'!$K$2:$K$60)</f>
        <v>7.1</v>
      </c>
      <c r="GA7" s="74">
        <f>_xlfn.XLOOKUP(GA5,'TABELA RESUMO - P50'!$A$2:$A$60,'TABELA RESUMO - P50'!$K$2:$K$60)</f>
        <v>7.6387096774193548</v>
      </c>
      <c r="GB7" s="74">
        <f>_xlfn.XLOOKUP(GB5,'TABELA RESUMO - P50'!$A$2:$A$60,'TABELA RESUMO - P50'!$K$2:$K$60)</f>
        <v>1.3819354838709677</v>
      </c>
      <c r="GC7" s="74">
        <f>_xlfn.XLOOKUP(GC5,'TABELA RESUMO - P50'!$A$2:$A$60,'TABELA RESUMO - P50'!$K$2:$K$60)</f>
        <v>1.3819354838709677</v>
      </c>
      <c r="GD7" s="74">
        <f>_xlfn.XLOOKUP(GD5,'TABELA RESUMO - P50'!$A$2:$A$60,'TABELA RESUMO - P50'!$K$2:$K$60)</f>
        <v>1.3819354838709677</v>
      </c>
      <c r="GE7" s="74">
        <f>_xlfn.XLOOKUP(GE5,'TABELA RESUMO - P50'!$A$2:$A$60,'TABELA RESUMO - P50'!$K$2:$K$60)</f>
        <v>1.3819354838709677</v>
      </c>
      <c r="GF7" s="74">
        <f>_xlfn.XLOOKUP(GF5,'TABELA RESUMO - P50'!$A$2:$A$60,'TABELA RESUMO - P50'!$K$2:$K$60)</f>
        <v>1.3819354838709677</v>
      </c>
      <c r="GG7" s="74">
        <f>_xlfn.XLOOKUP(GG5,'TABELA RESUMO - P50'!$A$2:$A$60,'TABELA RESUMO - P50'!$K$2:$K$60)</f>
        <v>7.6322580645161286</v>
      </c>
      <c r="GH7" s="74">
        <f>_xlfn.XLOOKUP(GH5,'TABELA RESUMO - P50'!$A$2:$A$60,'TABELA RESUMO - P50'!$K$2:$K$60)</f>
        <v>7.6322580645161286</v>
      </c>
      <c r="GI7" s="74">
        <f>_xlfn.XLOOKUP(GI5,'TABELA RESUMO - P50'!$A$2:$A$60,'TABELA RESUMO - P50'!$K$2:$K$60)</f>
        <v>7.6322580645161286</v>
      </c>
      <c r="GJ7" s="74">
        <f>_xlfn.XLOOKUP(GJ5,'TABELA RESUMO - P50'!$A$2:$A$60,'TABELA RESUMO - P50'!$K$2:$K$60)</f>
        <v>7.6322580645161286</v>
      </c>
      <c r="GK7" s="74">
        <f>_xlfn.XLOOKUP(GK5,'TABELA RESUMO - P50'!$A$2:$A$60,'TABELA RESUMO - P50'!$K$2:$K$60)</f>
        <v>7.6322580645161286</v>
      </c>
      <c r="GL7" s="74">
        <f>_xlfn.XLOOKUP(GL5,'TABELA RESUMO - P50'!$A$2:$A$60,'TABELA RESUMO - P50'!$K$2:$K$60)</f>
        <v>7.12</v>
      </c>
      <c r="GM7" s="74">
        <f>_xlfn.XLOOKUP(GM5,'TABELA RESUMO - P50'!$A$2:$A$60,'TABELA RESUMO - P50'!$K$2:$K$60)</f>
        <v>7.12</v>
      </c>
      <c r="GN7" s="74">
        <f>_xlfn.XLOOKUP(GN5,'TABELA RESUMO - P50'!$A$2:$A$60,'TABELA RESUMO - P50'!$K$2:$K$60)</f>
        <v>3.56</v>
      </c>
      <c r="GO7" s="74">
        <f>_xlfn.XLOOKUP(GO5,'TABELA RESUMO - P50'!$A$2:$A$60,'TABELA RESUMO - P50'!$K$2:$K$60)</f>
        <v>7.0916129032258066</v>
      </c>
      <c r="GP7" s="74">
        <f>_xlfn.XLOOKUP(GP5,'TABELA RESUMO - P50'!$A$2:$A$60,'TABELA RESUMO - P50'!$K$2:$K$60)</f>
        <v>7.0916129032258066</v>
      </c>
      <c r="GQ7" s="74">
        <f>_xlfn.XLOOKUP(GQ5,'TABELA RESUMO - P50'!$A$2:$A$60,'TABELA RESUMO - P50'!$K$2:$K$60)</f>
        <v>3.5458064516129033</v>
      </c>
      <c r="GR7" s="74">
        <f>_xlfn.XLOOKUP(GR5,'TABELA RESUMO - P50'!$A$2:$A$69,'TABELA RESUMO - P50'!$K$2:$K$69)</f>
        <v>7.0709677419354842</v>
      </c>
      <c r="GS7" s="74">
        <f>_xlfn.XLOOKUP(GS5,'TABELA RESUMO - P50'!$A$2:$A$69,'TABELA RESUMO - P50'!$K$2:$K$69)</f>
        <v>7.0709677419354842</v>
      </c>
      <c r="GT7" s="74">
        <f>_xlfn.XLOOKUP(GT5,'TABELA RESUMO - P50'!$A$2:$A$69,'TABELA RESUMO - P50'!$K$2:$K$69)</f>
        <v>3.5354838709677421</v>
      </c>
      <c r="GU7" s="74">
        <f>_xlfn.XLOOKUP(GU5,'TABELA RESUMO - P50'!$A$2:$A$69,'TABELA RESUMO - P50'!$K$2:$K$69)</f>
        <v>7.1135483870967748</v>
      </c>
      <c r="GV7" s="74">
        <f>_xlfn.XLOOKUP(GV5,'TABELA RESUMO - P50'!$A$2:$A$69,'TABELA RESUMO - P50'!$K$2:$K$69)</f>
        <v>7.1135483870967748</v>
      </c>
      <c r="GW7" s="74">
        <f>_xlfn.XLOOKUP(GW5,'TABELA RESUMO - P50'!$A$2:$A$69,'TABELA RESUMO - P50'!$K$2:$K$69)</f>
        <v>3.5567741935483874</v>
      </c>
      <c r="GX7" s="74">
        <f>_xlfn.XLOOKUP(GX5,'TABELA RESUMO - P50'!$A$2:$A$69,'TABELA RESUMO - P50'!$K$2:$K$69)</f>
        <v>7.2854838709677425</v>
      </c>
      <c r="GY7" s="74">
        <f>_xlfn.XLOOKUP(GY5,'TABELA RESUMO - P50'!$A$2:$A$69,'TABELA RESUMO - P50'!$K$2:$K$69)</f>
        <v>7.2854838709677425</v>
      </c>
      <c r="GZ7" s="74">
        <f>SUM(EJ7:GY7)</f>
        <v>407.82323147465439</v>
      </c>
    </row>
    <row r="8" spans="1:208" ht="14.45" customHeight="1">
      <c r="A8" s="2">
        <v>1</v>
      </c>
      <c r="B8" s="139">
        <v>13.29</v>
      </c>
      <c r="C8" s="139">
        <v>0</v>
      </c>
      <c r="D8" s="139">
        <v>6.5179999999999998</v>
      </c>
      <c r="E8" s="139">
        <v>14.943899999999999</v>
      </c>
      <c r="F8" s="139">
        <v>4.0598000000000001</v>
      </c>
      <c r="G8" s="139">
        <v>7.7736999999999998</v>
      </c>
      <c r="H8" s="139">
        <v>1.1885999999999999</v>
      </c>
      <c r="I8" s="139">
        <v>1.5630999999999999</v>
      </c>
      <c r="J8" s="139">
        <v>3.2764000000000002</v>
      </c>
      <c r="K8" s="139">
        <v>0</v>
      </c>
      <c r="L8" s="139">
        <v>3.34</v>
      </c>
      <c r="M8" s="139">
        <v>1.2395</v>
      </c>
      <c r="N8" s="139">
        <v>1.6228</v>
      </c>
      <c r="O8" s="139">
        <v>5.9738999999999995</v>
      </c>
      <c r="P8" s="139">
        <v>6.3188999999999993</v>
      </c>
      <c r="Q8" s="139">
        <v>2.1568000000000001</v>
      </c>
      <c r="R8" s="139">
        <v>6.2291099999999995</v>
      </c>
      <c r="S8" s="139">
        <v>6.0937700000000001</v>
      </c>
      <c r="T8" s="139">
        <v>3.0933200000000003</v>
      </c>
      <c r="U8" s="139">
        <v>2.0470999999999999</v>
      </c>
      <c r="V8" s="139">
        <v>6.5739999999999998</v>
      </c>
      <c r="W8" s="139">
        <v>6.0250399999999997</v>
      </c>
      <c r="X8" s="139">
        <v>2.3461799999999999</v>
      </c>
      <c r="Y8" s="139">
        <v>5.7639300000000002</v>
      </c>
      <c r="Z8" s="139">
        <v>5.9233799999999999</v>
      </c>
      <c r="AA8" s="139">
        <v>2.8347800000000003</v>
      </c>
      <c r="AB8" s="139">
        <v>4.5618999999999996</v>
      </c>
      <c r="AC8" s="139">
        <v>6.9856400000000001</v>
      </c>
      <c r="AD8" s="139">
        <v>6.8992700000000005</v>
      </c>
      <c r="AE8" s="139">
        <v>0</v>
      </c>
      <c r="AF8" s="139">
        <v>7.0020899999999999</v>
      </c>
      <c r="AG8" s="139">
        <v>6.9616899999999999</v>
      </c>
      <c r="AH8" s="139">
        <v>3.48902</v>
      </c>
      <c r="AI8" s="139">
        <v>7.1188199999999995</v>
      </c>
      <c r="AJ8" s="139">
        <v>7.18764</v>
      </c>
      <c r="AK8" s="139">
        <v>7.0797100000000004</v>
      </c>
      <c r="AL8" s="139">
        <v>7.1508199999999995</v>
      </c>
      <c r="AM8" s="139">
        <v>7.2299100000000003</v>
      </c>
      <c r="AN8" s="139">
        <v>6.6120700000000001</v>
      </c>
      <c r="AO8" s="139">
        <v>3.28945</v>
      </c>
      <c r="AP8" s="139">
        <v>0</v>
      </c>
      <c r="AQ8" s="139">
        <v>0</v>
      </c>
      <c r="AR8" s="139">
        <v>0</v>
      </c>
      <c r="AS8" s="139">
        <v>7.7770900000000003</v>
      </c>
      <c r="AT8" s="139">
        <v>1.17048</v>
      </c>
      <c r="AU8" s="139">
        <v>1.1600299999999999</v>
      </c>
      <c r="AV8" s="139">
        <v>1.1484300000000001</v>
      </c>
      <c r="AW8" s="139">
        <v>1.1372599999999999</v>
      </c>
      <c r="AX8" s="139">
        <v>1.15943</v>
      </c>
      <c r="AY8" s="139">
        <v>8.4314999999999998</v>
      </c>
      <c r="AZ8" s="139">
        <v>8.2596499999999988</v>
      </c>
      <c r="BA8" s="139">
        <v>7.9497999999999998</v>
      </c>
      <c r="BB8" s="139">
        <v>8.1270900000000008</v>
      </c>
      <c r="BC8" s="139">
        <v>8.0184300000000004</v>
      </c>
      <c r="BD8" s="139">
        <v>9.8801600000000001</v>
      </c>
      <c r="BE8" s="139">
        <v>7.9502700000000006</v>
      </c>
      <c r="BF8" s="139">
        <v>4.0743200000000002</v>
      </c>
      <c r="BG8" s="139">
        <v>10.18924</v>
      </c>
      <c r="BH8" s="139">
        <v>8.3968600000000002</v>
      </c>
      <c r="BI8" s="139">
        <v>1.2633599999999998</v>
      </c>
      <c r="BJ8" s="139">
        <v>6.7858000000000001</v>
      </c>
      <c r="BK8" s="139">
        <v>7.1405200000000004</v>
      </c>
      <c r="BL8" s="139">
        <v>3.62229</v>
      </c>
      <c r="BM8" s="139">
        <v>5.0502600000000006</v>
      </c>
      <c r="BN8" s="139">
        <v>5.5443199999999999</v>
      </c>
      <c r="BO8" s="139">
        <v>3.6399499999999998</v>
      </c>
      <c r="BP8" s="139">
        <v>0.16386000000000001</v>
      </c>
      <c r="BQ8" s="139">
        <v>0.16374</v>
      </c>
      <c r="BR8" s="74">
        <v>329.96817999999996</v>
      </c>
      <c r="BS8" s="139">
        <v>18.37</v>
      </c>
      <c r="BT8" s="139">
        <v>12.87</v>
      </c>
      <c r="BU8" s="139">
        <v>3.6419999999999999</v>
      </c>
      <c r="BV8" s="139">
        <v>13.8752</v>
      </c>
      <c r="BW8" s="139">
        <v>4.2644000000000002</v>
      </c>
      <c r="BX8" s="139">
        <v>7.3414000000000001</v>
      </c>
      <c r="BY8" s="139">
        <v>0.9486</v>
      </c>
      <c r="BZ8" s="139">
        <v>1.2303999999999999</v>
      </c>
      <c r="CA8" s="139">
        <v>4.1494</v>
      </c>
      <c r="CB8" s="139">
        <v>7.3800999999999997</v>
      </c>
      <c r="CC8" s="139">
        <v>3.07836</v>
      </c>
      <c r="CD8" s="139">
        <v>1.2883</v>
      </c>
      <c r="CE8" s="139">
        <v>1.71</v>
      </c>
      <c r="CF8" s="139">
        <v>5.8898000000000001</v>
      </c>
      <c r="CG8" s="139">
        <v>5.8848000000000003</v>
      </c>
      <c r="CH8" s="139">
        <v>2.9148000000000001</v>
      </c>
      <c r="CI8" s="139">
        <v>5.9618700000000002</v>
      </c>
      <c r="CJ8" s="139">
        <v>4.7148000000000003</v>
      </c>
      <c r="CK8" s="139">
        <v>3.0717300000000001</v>
      </c>
      <c r="CL8" s="139">
        <v>1.1205000000000001</v>
      </c>
      <c r="CM8" s="139">
        <v>6.1879200000000001</v>
      </c>
      <c r="CN8" s="139">
        <v>6.1347800000000001</v>
      </c>
      <c r="CO8" s="139">
        <v>2.4089700000000001</v>
      </c>
      <c r="CP8" s="139">
        <v>5.94034</v>
      </c>
      <c r="CQ8" s="139">
        <v>5.9429999999999996</v>
      </c>
      <c r="CR8" s="139">
        <v>2.91811</v>
      </c>
      <c r="CS8" s="139">
        <v>2.1751</v>
      </c>
      <c r="CT8" s="139">
        <v>7.6894400000000003</v>
      </c>
      <c r="CU8" s="139">
        <v>7.4787299999999997</v>
      </c>
      <c r="CV8" s="139">
        <v>3.75542</v>
      </c>
      <c r="CW8" s="139">
        <v>7.6297499999999996</v>
      </c>
      <c r="CX8" s="139">
        <v>7.5835800000000004</v>
      </c>
      <c r="CY8" s="139">
        <v>3.8260700000000001</v>
      </c>
      <c r="CZ8" s="139">
        <v>6.6823600000000001</v>
      </c>
      <c r="DA8" s="139">
        <v>6.6597499999999998</v>
      </c>
      <c r="DB8" s="139">
        <v>6.7290900000000002</v>
      </c>
      <c r="DC8" s="139">
        <v>6.6620999999999997</v>
      </c>
      <c r="DD8" s="139">
        <v>6.6869199999999998</v>
      </c>
      <c r="DE8" s="139">
        <v>6.0309999999999997</v>
      </c>
      <c r="DF8" s="139">
        <v>2.8607999999999998</v>
      </c>
      <c r="DG8" s="139">
        <v>4.5026400000000004</v>
      </c>
      <c r="DH8" s="139">
        <v>4.3540200000000002</v>
      </c>
      <c r="DI8" s="139">
        <v>4.4794600000000004</v>
      </c>
      <c r="DJ8" s="139">
        <v>3.1894399999999998</v>
      </c>
      <c r="DK8" s="139">
        <v>1.37358</v>
      </c>
      <c r="DL8" s="139">
        <v>0</v>
      </c>
      <c r="DM8" s="139">
        <v>1.3003199999999999</v>
      </c>
      <c r="DN8" s="139">
        <v>1.23414</v>
      </c>
      <c r="DO8" s="139">
        <v>1.2865599999999999</v>
      </c>
      <c r="DP8" s="139">
        <v>7.4138299999999999</v>
      </c>
      <c r="DQ8" s="139">
        <v>7.0532599999999999</v>
      </c>
      <c r="DR8" s="139">
        <v>6.59293</v>
      </c>
      <c r="DS8" s="139">
        <v>7.3378300000000003</v>
      </c>
      <c r="DT8" s="139">
        <v>7.4735199999999997</v>
      </c>
      <c r="DU8" s="139">
        <v>8.0594599999999996</v>
      </c>
      <c r="DV8" s="139">
        <v>9.0496200000000009</v>
      </c>
      <c r="DW8" s="139">
        <v>3.9682300000000001</v>
      </c>
      <c r="DX8" s="139">
        <v>6.4831099999999999</v>
      </c>
      <c r="DY8" s="139">
        <v>6.5012600000000003</v>
      </c>
      <c r="DZ8" s="139">
        <v>3.0732699999999999</v>
      </c>
      <c r="EA8" s="139">
        <v>8.2372899999999998</v>
      </c>
      <c r="EB8" s="139">
        <v>8.36097</v>
      </c>
      <c r="EC8" s="139">
        <v>4.1501299999999999</v>
      </c>
      <c r="ED8" s="139">
        <v>1.0270300000000001</v>
      </c>
      <c r="EE8" s="139">
        <v>6.9439500000000001</v>
      </c>
      <c r="EF8" s="139">
        <v>3.5048699999999999</v>
      </c>
      <c r="EG8" s="139">
        <v>4.7534900000000002</v>
      </c>
      <c r="EH8" s="139">
        <v>4.7521100000000001</v>
      </c>
      <c r="EI8" s="74">
        <f t="shared" ref="EI8:EI39" si="0">SUM(BS8:EH8)</f>
        <v>358.14601000000005</v>
      </c>
      <c r="EJ8" s="139">
        <v>14.74</v>
      </c>
      <c r="EK8" s="139">
        <v>14.48</v>
      </c>
      <c r="EL8" s="139">
        <v>6.9320000000000004</v>
      </c>
      <c r="EM8" s="139">
        <v>16.6935</v>
      </c>
      <c r="EN8" s="139">
        <v>5.0564</v>
      </c>
      <c r="EO8" s="139">
        <v>8.8673999999999999</v>
      </c>
      <c r="EP8" s="139">
        <v>1.1987000000000001</v>
      </c>
      <c r="EQ8" s="139">
        <v>1.5726</v>
      </c>
      <c r="ER8" s="139">
        <v>7.1905999999999999</v>
      </c>
      <c r="ES8" s="139">
        <v>12.1822</v>
      </c>
      <c r="ET8" s="139">
        <v>4.2678500000000001</v>
      </c>
      <c r="EU8" s="139">
        <v>1.5503</v>
      </c>
      <c r="EV8" s="139">
        <v>2.0249000000000001</v>
      </c>
      <c r="EW8" s="139">
        <v>9.3572000000000006</v>
      </c>
      <c r="EX8" s="139">
        <v>9.3808000000000007</v>
      </c>
      <c r="EY8" s="139">
        <v>4.6294000000000004</v>
      </c>
      <c r="EZ8" s="139">
        <v>9.3487200000000001</v>
      </c>
      <c r="FA8" s="139">
        <v>9.1614500000000003</v>
      </c>
      <c r="FB8" s="139">
        <v>4.60649</v>
      </c>
      <c r="FC8" s="139">
        <v>2.1046999999999998</v>
      </c>
      <c r="FD8" s="139">
        <v>8.92577</v>
      </c>
      <c r="FE8" s="139">
        <v>9.1884899999999998</v>
      </c>
      <c r="FF8" s="139">
        <v>3.5542799999999999</v>
      </c>
      <c r="FG8" s="139">
        <v>7.6513799999999996</v>
      </c>
      <c r="FH8" s="139">
        <v>7.8422000000000001</v>
      </c>
      <c r="FI8" s="139">
        <v>3.7982399999999998</v>
      </c>
      <c r="FJ8" s="139">
        <v>4.4808000000000003</v>
      </c>
      <c r="FK8" s="139">
        <v>8.5857600000000005</v>
      </c>
      <c r="FL8" s="139">
        <v>8.5100499999999997</v>
      </c>
      <c r="FM8" s="139">
        <v>4.2803800000000001</v>
      </c>
      <c r="FN8" s="139">
        <v>8.5462500000000006</v>
      </c>
      <c r="FO8" s="139">
        <v>8.5475100000000008</v>
      </c>
      <c r="FP8" s="139">
        <v>4.1980500000000003</v>
      </c>
      <c r="FQ8" s="139">
        <v>8.2909600000000001</v>
      </c>
      <c r="FR8" s="139">
        <v>8.2362000000000002</v>
      </c>
      <c r="FS8" s="139">
        <v>8.2564399999999996</v>
      </c>
      <c r="FT8" s="139">
        <v>8.2289999999999992</v>
      </c>
      <c r="FU8" s="139">
        <v>8.1957900000000006</v>
      </c>
      <c r="FV8" s="139">
        <v>7.5465999999999998</v>
      </c>
      <c r="FW8" s="139">
        <v>3.6574</v>
      </c>
      <c r="FX8" s="139">
        <v>7.6311400000000003</v>
      </c>
      <c r="FY8" s="139">
        <v>7.4670199999999998</v>
      </c>
      <c r="FZ8" s="139">
        <v>7.6156300000000003</v>
      </c>
      <c r="GA8" s="139">
        <v>2.4558399999999998</v>
      </c>
      <c r="GB8" s="139">
        <v>0</v>
      </c>
      <c r="GC8" s="139">
        <v>0</v>
      </c>
      <c r="GD8" s="139">
        <v>0</v>
      </c>
      <c r="GE8" s="139">
        <v>0</v>
      </c>
      <c r="GF8" s="139">
        <v>0</v>
      </c>
      <c r="GG8" s="139">
        <v>9.2307100000000002</v>
      </c>
      <c r="GH8" s="139">
        <v>8.8736099999999993</v>
      </c>
      <c r="GI8" s="139">
        <v>8.8779199999999996</v>
      </c>
      <c r="GJ8" s="139">
        <v>9.0254700000000003</v>
      </c>
      <c r="GK8" s="139">
        <v>9.2338400000000007</v>
      </c>
      <c r="GL8" s="139">
        <v>1.8333699999999999</v>
      </c>
      <c r="GM8" s="139">
        <v>1.8061199999999999</v>
      </c>
      <c r="GN8" s="139">
        <v>0.89900000000000002</v>
      </c>
      <c r="GO8" s="139">
        <v>1.8116399999999999</v>
      </c>
      <c r="GP8" s="139">
        <v>9.1E-4</v>
      </c>
      <c r="GQ8" s="139">
        <v>0</v>
      </c>
      <c r="GR8" s="139">
        <v>6.1732300000000002</v>
      </c>
      <c r="GS8" s="139">
        <v>6.2534700000000001</v>
      </c>
      <c r="GT8" s="139">
        <v>3.0773799999999998</v>
      </c>
      <c r="GU8" s="139">
        <v>6.1976699999999996</v>
      </c>
      <c r="GV8" s="139">
        <v>6.2702299999999997</v>
      </c>
      <c r="GW8" s="139">
        <v>3.1314899999999999</v>
      </c>
      <c r="GX8" s="139">
        <v>7.4963199999999999</v>
      </c>
      <c r="GY8" s="139">
        <v>7.4860300000000004</v>
      </c>
      <c r="GZ8" s="74">
        <f t="shared" ref="GZ8:GZ39" si="1">SUM(EJ8:GY8)</f>
        <v>408.71480000000008</v>
      </c>
    </row>
    <row r="9" spans="1:208" ht="17.25" customHeight="1">
      <c r="A9" s="3">
        <v>43648</v>
      </c>
      <c r="B9" s="139">
        <v>11.45</v>
      </c>
      <c r="C9" s="139">
        <v>0</v>
      </c>
      <c r="D9" s="139">
        <v>6.7629999999999999</v>
      </c>
      <c r="E9" s="139">
        <v>9.4292999999999996</v>
      </c>
      <c r="F9" s="139">
        <v>2.9414000000000002</v>
      </c>
      <c r="G9" s="139">
        <v>6.3408999999999995</v>
      </c>
      <c r="H9" s="139">
        <v>1.0167999999999999</v>
      </c>
      <c r="I9" s="139">
        <v>1.3317000000000001</v>
      </c>
      <c r="J9" s="139">
        <v>7.1638000000000002</v>
      </c>
      <c r="K9" s="139">
        <v>13.2728</v>
      </c>
      <c r="L9" s="139">
        <v>3.274</v>
      </c>
      <c r="M9" s="139">
        <v>0.91270000000000007</v>
      </c>
      <c r="N9" s="139">
        <v>1.1869000000000001</v>
      </c>
      <c r="O9" s="139">
        <v>8.1220999999999997</v>
      </c>
      <c r="P9" s="139">
        <v>9.1551000000000009</v>
      </c>
      <c r="Q9" s="139">
        <v>4.5598000000000001</v>
      </c>
      <c r="R9" s="139">
        <v>9.1481600000000007</v>
      </c>
      <c r="S9" s="139">
        <v>8.9659500000000012</v>
      </c>
      <c r="T9" s="139">
        <v>4.6001799999999999</v>
      </c>
      <c r="U9" s="139">
        <v>2.0981999999999998</v>
      </c>
      <c r="V9" s="139">
        <v>7.0234199999999998</v>
      </c>
      <c r="W9" s="139">
        <v>6.6601499999999998</v>
      </c>
      <c r="X9" s="139">
        <v>2.6404399999999999</v>
      </c>
      <c r="Y9" s="139">
        <v>8.0073799999999995</v>
      </c>
      <c r="Z9" s="139">
        <v>7.8757099999999998</v>
      </c>
      <c r="AA9" s="139">
        <v>3.93127</v>
      </c>
      <c r="AB9" s="139">
        <v>3.4944999999999999</v>
      </c>
      <c r="AC9" s="139">
        <v>8.5482099999999992</v>
      </c>
      <c r="AD9" s="139">
        <v>8.3243399999999994</v>
      </c>
      <c r="AE9" s="139">
        <v>0</v>
      </c>
      <c r="AF9" s="139">
        <v>8.5586699999999993</v>
      </c>
      <c r="AG9" s="139">
        <v>8.4883600000000001</v>
      </c>
      <c r="AH9" s="139">
        <v>4.1627700000000001</v>
      </c>
      <c r="AI9" s="139">
        <v>7.6238299999999999</v>
      </c>
      <c r="AJ9" s="139">
        <v>7.6450899999999997</v>
      </c>
      <c r="AK9" s="139">
        <v>7.6036200000000003</v>
      </c>
      <c r="AL9" s="139">
        <v>7.5957400000000002</v>
      </c>
      <c r="AM9" s="139">
        <v>7.5279300000000005</v>
      </c>
      <c r="AN9" s="139">
        <v>5.2385399999999995</v>
      </c>
      <c r="AO9" s="139">
        <v>2.5891700000000002</v>
      </c>
      <c r="AP9" s="139">
        <v>8.5874400000000009</v>
      </c>
      <c r="AQ9" s="139">
        <v>8.1161799999999999</v>
      </c>
      <c r="AR9" s="139">
        <v>8.23203</v>
      </c>
      <c r="AS9" s="139">
        <v>2.9942299999999999</v>
      </c>
      <c r="AT9" s="139">
        <v>1.19573</v>
      </c>
      <c r="AU9" s="139">
        <v>1.18713</v>
      </c>
      <c r="AV9" s="139">
        <v>1.1508499999999999</v>
      </c>
      <c r="AW9" s="139">
        <v>1.1397200000000001</v>
      </c>
      <c r="AX9" s="139">
        <v>1.1494200000000001</v>
      </c>
      <c r="AY9" s="139">
        <v>7.7010800000000001</v>
      </c>
      <c r="AZ9" s="139">
        <v>7.50596</v>
      </c>
      <c r="BA9" s="139">
        <v>7.1806200000000002</v>
      </c>
      <c r="BB9" s="139">
        <v>7.3934600000000001</v>
      </c>
      <c r="BC9" s="139">
        <v>7.3275100000000002</v>
      </c>
      <c r="BD9" s="139">
        <v>7.58209</v>
      </c>
      <c r="BE9" s="139">
        <v>4.4630000000000001</v>
      </c>
      <c r="BF9" s="139">
        <v>2.3203499999999999</v>
      </c>
      <c r="BG9" s="139">
        <v>5.1946899999999996</v>
      </c>
      <c r="BH9" s="139">
        <v>4.7496599999999995</v>
      </c>
      <c r="BI9" s="139">
        <v>0.56765999999999994</v>
      </c>
      <c r="BJ9" s="139">
        <v>5.6002200000000002</v>
      </c>
      <c r="BK9" s="139">
        <v>5.8239399999999995</v>
      </c>
      <c r="BL9" s="139">
        <v>2.9386700000000001</v>
      </c>
      <c r="BM9" s="139">
        <v>4.6136099999999995</v>
      </c>
      <c r="BN9" s="139">
        <v>4.9558299999999997</v>
      </c>
      <c r="BO9" s="139">
        <v>3.2818000000000001</v>
      </c>
      <c r="BP9" s="139">
        <v>0</v>
      </c>
      <c r="BQ9" s="139">
        <v>0</v>
      </c>
      <c r="BR9" s="74">
        <v>358.2248100000001</v>
      </c>
      <c r="BS9" s="139">
        <v>15.64</v>
      </c>
      <c r="BT9" s="139">
        <v>12.39</v>
      </c>
      <c r="BU9" s="139">
        <v>3.927</v>
      </c>
      <c r="BV9" s="139">
        <v>10.9444</v>
      </c>
      <c r="BW9" s="139">
        <v>3.36</v>
      </c>
      <c r="BX9" s="139">
        <v>5.1505000000000001</v>
      </c>
      <c r="BY9" s="139">
        <v>0.56469999999999998</v>
      </c>
      <c r="BZ9" s="139">
        <v>0.73729999999999996</v>
      </c>
      <c r="CA9" s="139">
        <v>3.1831999999999998</v>
      </c>
      <c r="CB9" s="139">
        <v>5.9737999999999998</v>
      </c>
      <c r="CC9" s="139">
        <v>1.58067</v>
      </c>
      <c r="CD9" s="139">
        <v>0.99709999999999999</v>
      </c>
      <c r="CE9" s="139">
        <v>1.2179</v>
      </c>
      <c r="CF9" s="139">
        <v>5.7015000000000002</v>
      </c>
      <c r="CG9" s="139">
        <v>5.6047000000000002</v>
      </c>
      <c r="CH9" s="139">
        <v>2.7511999999999999</v>
      </c>
      <c r="CI9" s="139">
        <v>5.7335099999999999</v>
      </c>
      <c r="CJ9" s="139">
        <v>4.5619100000000001</v>
      </c>
      <c r="CK9" s="139">
        <v>2.8024499999999999</v>
      </c>
      <c r="CL9" s="139">
        <v>1.2087000000000001</v>
      </c>
      <c r="CM9" s="139">
        <v>5.4454799999999999</v>
      </c>
      <c r="CN9" s="139">
        <v>5.4154299999999997</v>
      </c>
      <c r="CO9" s="139">
        <v>2.0227900000000001</v>
      </c>
      <c r="CP9" s="139">
        <v>6.0795399999999997</v>
      </c>
      <c r="CQ9" s="139">
        <v>6.0415099999999997</v>
      </c>
      <c r="CR9" s="139">
        <v>2.9926900000000001</v>
      </c>
      <c r="CS9" s="139">
        <v>2.8121</v>
      </c>
      <c r="CT9" s="139">
        <v>5.8216799999999997</v>
      </c>
      <c r="CU9" s="139">
        <v>5.6246099999999997</v>
      </c>
      <c r="CV9" s="139">
        <v>2.82701</v>
      </c>
      <c r="CW9" s="139">
        <v>5.8004199999999999</v>
      </c>
      <c r="CX9" s="139">
        <v>5.7288600000000001</v>
      </c>
      <c r="CY9" s="139">
        <v>2.9069400000000001</v>
      </c>
      <c r="CZ9" s="139">
        <v>4.6214500000000003</v>
      </c>
      <c r="DA9" s="139">
        <v>4.5766299999999998</v>
      </c>
      <c r="DB9" s="139">
        <v>4.6681800000000004</v>
      </c>
      <c r="DC9" s="139">
        <v>4.5483900000000004</v>
      </c>
      <c r="DD9" s="139">
        <v>4.6482099999999997</v>
      </c>
      <c r="DE9" s="139">
        <v>4.6784999999999997</v>
      </c>
      <c r="DF9" s="139">
        <v>2.2978900000000002</v>
      </c>
      <c r="DG9" s="139">
        <v>3.41926</v>
      </c>
      <c r="DH9" s="139">
        <v>3.3185899999999999</v>
      </c>
      <c r="DI9" s="139">
        <v>3.3504499999999999</v>
      </c>
      <c r="DJ9" s="139">
        <v>3.9218199999999999</v>
      </c>
      <c r="DK9" s="139">
        <v>1.02999</v>
      </c>
      <c r="DL9" s="139">
        <v>0</v>
      </c>
      <c r="DM9" s="139">
        <v>1.0256800000000001</v>
      </c>
      <c r="DN9" s="139">
        <v>1.0200100000000001</v>
      </c>
      <c r="DO9" s="139">
        <v>1.0264500000000001</v>
      </c>
      <c r="DP9" s="139">
        <v>4.95512</v>
      </c>
      <c r="DQ9" s="139">
        <v>4.69726</v>
      </c>
      <c r="DR9" s="139">
        <v>4.3382500000000004</v>
      </c>
      <c r="DS9" s="139">
        <v>4.8797600000000001</v>
      </c>
      <c r="DT9" s="139">
        <v>5.0272600000000001</v>
      </c>
      <c r="DU9" s="139">
        <v>8.0987200000000001</v>
      </c>
      <c r="DV9" s="139">
        <v>8.0888500000000008</v>
      </c>
      <c r="DW9" s="139">
        <v>3.9991300000000001</v>
      </c>
      <c r="DX9" s="139">
        <v>8.0412599999999994</v>
      </c>
      <c r="DY9" s="139">
        <v>8.0591500000000007</v>
      </c>
      <c r="DZ9" s="139">
        <v>4.0212500000000002</v>
      </c>
      <c r="EA9" s="139">
        <v>5.2835799999999997</v>
      </c>
      <c r="EB9" s="139">
        <v>5.3056900000000002</v>
      </c>
      <c r="EC9" s="139">
        <v>2.6425900000000002</v>
      </c>
      <c r="ED9" s="139">
        <v>3.0759599999999998</v>
      </c>
      <c r="EE9" s="139">
        <v>5.2963800000000001</v>
      </c>
      <c r="EF9" s="139">
        <v>2.6394700000000002</v>
      </c>
      <c r="EG9" s="139">
        <v>3.26091</v>
      </c>
      <c r="EH9" s="139">
        <v>3.3284199999999999</v>
      </c>
      <c r="EI9" s="74">
        <f t="shared" si="0"/>
        <v>296.74011000000007</v>
      </c>
      <c r="EJ9" s="139">
        <f>2.4+9.99</f>
        <v>12.39</v>
      </c>
      <c r="EK9" s="139">
        <v>12.83</v>
      </c>
      <c r="EL9" s="139">
        <v>7.7779999999999996</v>
      </c>
      <c r="EM9" s="139">
        <v>18.504799999999999</v>
      </c>
      <c r="EN9" s="139">
        <v>6.1091000000000006</v>
      </c>
      <c r="EO9" s="139">
        <v>10.4909</v>
      </c>
      <c r="EP9" s="139">
        <v>1.3494000000000002</v>
      </c>
      <c r="EQ9" s="139">
        <v>1.5543</v>
      </c>
      <c r="ER9" s="139">
        <v>7.8935000000000004</v>
      </c>
      <c r="ES9" s="139">
        <v>14.327399999999999</v>
      </c>
      <c r="ET9" s="139">
        <v>4.3990400000000003</v>
      </c>
      <c r="EU9" s="139">
        <v>1.8302</v>
      </c>
      <c r="EV9" s="139">
        <v>2.3601999999999999</v>
      </c>
      <c r="EW9" s="139">
        <v>8.5132000000000012</v>
      </c>
      <c r="EX9" s="139">
        <v>8.5447000000000006</v>
      </c>
      <c r="EY9" s="139">
        <v>4.2164999999999999</v>
      </c>
      <c r="EZ9" s="139">
        <v>8.4427400000000006</v>
      </c>
      <c r="FA9" s="139">
        <v>8.3250899999999994</v>
      </c>
      <c r="FB9" s="139">
        <v>4.2341000000000006</v>
      </c>
      <c r="FC9" s="139">
        <v>2.3835000000000002</v>
      </c>
      <c r="FD9" s="139">
        <v>6.8636299999999997</v>
      </c>
      <c r="FE9" s="139">
        <v>7.0426500000000001</v>
      </c>
      <c r="FF9" s="139">
        <v>2.8077899999999998</v>
      </c>
      <c r="FG9" s="139">
        <v>6.3823299999999996</v>
      </c>
      <c r="FH9" s="139">
        <v>6.2014499999999995</v>
      </c>
      <c r="FI9" s="139">
        <v>3.0957199999999996</v>
      </c>
      <c r="FJ9" s="139">
        <v>4.7003000000000004</v>
      </c>
      <c r="FK9" s="139">
        <v>9.6455500000000001</v>
      </c>
      <c r="FL9" s="139">
        <v>9.4926399999999997</v>
      </c>
      <c r="FM9" s="139">
        <v>4.71279</v>
      </c>
      <c r="FN9" s="139">
        <v>9.599219999999999</v>
      </c>
      <c r="FO9" s="139">
        <v>9.5365699999999993</v>
      </c>
      <c r="FP9" s="139">
        <v>4.6629300000000002</v>
      </c>
      <c r="FQ9" s="139">
        <v>9.9206599999999998</v>
      </c>
      <c r="FR9" s="139">
        <v>9.9093999999999998</v>
      </c>
      <c r="FS9" s="139">
        <v>9.9815799999999992</v>
      </c>
      <c r="FT9" s="139">
        <v>9.8224900000000002</v>
      </c>
      <c r="FU9" s="139">
        <v>9.8632999999999988</v>
      </c>
      <c r="FV9" s="139">
        <v>9.04162</v>
      </c>
      <c r="FW9" s="139">
        <v>4.4571899999999998</v>
      </c>
      <c r="FX9" s="139">
        <v>9.1317299999999992</v>
      </c>
      <c r="FY9" s="139">
        <v>8.7139500000000005</v>
      </c>
      <c r="FZ9" s="139">
        <v>9.2755200000000002</v>
      </c>
      <c r="GA9" s="139">
        <v>2.5600999999999998</v>
      </c>
      <c r="GB9" s="139">
        <v>1.14442</v>
      </c>
      <c r="GC9" s="139">
        <v>0</v>
      </c>
      <c r="GD9" s="139">
        <v>0</v>
      </c>
      <c r="GE9" s="139">
        <v>1.0417799999999999</v>
      </c>
      <c r="GF9" s="139">
        <v>1.0726099999999998</v>
      </c>
      <c r="GG9" s="139">
        <v>9.5461299999999998</v>
      </c>
      <c r="GH9" s="139">
        <v>8.8011700000000008</v>
      </c>
      <c r="GI9" s="139">
        <v>9.1818899999999992</v>
      </c>
      <c r="GJ9" s="139">
        <v>9.1799799999999987</v>
      </c>
      <c r="GK9" s="139">
        <v>9.3366799999999994</v>
      </c>
      <c r="GL9" s="139">
        <v>7.7776300000000003</v>
      </c>
      <c r="GM9" s="139">
        <v>7.9439700000000002</v>
      </c>
      <c r="GN9" s="139">
        <v>3.9080500000000002</v>
      </c>
      <c r="GO9" s="139">
        <v>4.7580600000000004</v>
      </c>
      <c r="GP9" s="139">
        <v>4.6340699999999995</v>
      </c>
      <c r="GQ9" s="139">
        <v>3.8465100000000003</v>
      </c>
      <c r="GR9" s="139">
        <v>3.71454</v>
      </c>
      <c r="GS9" s="139">
        <v>3.74519</v>
      </c>
      <c r="GT9" s="139">
        <v>1.85747</v>
      </c>
      <c r="GU9" s="139">
        <v>3.77319</v>
      </c>
      <c r="GV9" s="139">
        <v>3.8235000000000001</v>
      </c>
      <c r="GW9" s="139">
        <v>1.93902</v>
      </c>
      <c r="GX9" s="139">
        <v>7.3403400000000003</v>
      </c>
      <c r="GY9" s="139">
        <v>7.3806599999999998</v>
      </c>
      <c r="GZ9" s="74">
        <f t="shared" si="1"/>
        <v>439.64464000000015</v>
      </c>
    </row>
    <row r="10" spans="1:208" ht="17.25" customHeight="1">
      <c r="A10" s="2">
        <v>43649</v>
      </c>
      <c r="B10" s="139">
        <v>10.06</v>
      </c>
      <c r="C10" s="139">
        <v>0</v>
      </c>
      <c r="D10" s="83">
        <v>4.7990000000000004</v>
      </c>
      <c r="E10" s="83">
        <v>12.672700000000001</v>
      </c>
      <c r="F10" s="83">
        <v>5.1389999999999993</v>
      </c>
      <c r="G10" s="83">
        <v>8.0414999999999992</v>
      </c>
      <c r="H10" s="83">
        <v>0.67520000000000002</v>
      </c>
      <c r="I10" s="83">
        <v>0.87990000000000002</v>
      </c>
      <c r="J10" s="83">
        <v>5.9169999999999998</v>
      </c>
      <c r="K10" s="83">
        <v>10.9613</v>
      </c>
      <c r="L10" s="139">
        <v>3.8690000000000002</v>
      </c>
      <c r="M10" s="83">
        <v>1.5107999999999999</v>
      </c>
      <c r="N10" s="83">
        <v>1.9592000000000001</v>
      </c>
      <c r="O10" s="83">
        <v>3.9458000000000002</v>
      </c>
      <c r="P10" s="83">
        <v>4.1741000000000001</v>
      </c>
      <c r="Q10" s="83">
        <v>2.0695000000000001</v>
      </c>
      <c r="R10" s="83">
        <v>4.2915400000000004</v>
      </c>
      <c r="S10" s="83">
        <v>4.3361899999999993</v>
      </c>
      <c r="T10" s="83">
        <v>2.14392</v>
      </c>
      <c r="U10" s="83">
        <v>1.4921</v>
      </c>
      <c r="V10" s="83">
        <v>5.3003100000000005</v>
      </c>
      <c r="W10" s="83">
        <v>5.0384200000000003</v>
      </c>
      <c r="X10" s="83">
        <v>1.99861</v>
      </c>
      <c r="Y10" s="83">
        <v>4.6608100000000006</v>
      </c>
      <c r="Z10" s="83">
        <v>4.6436200000000003</v>
      </c>
      <c r="AA10" s="83">
        <v>2.26159</v>
      </c>
      <c r="AB10" s="83">
        <v>3.3730000000000002</v>
      </c>
      <c r="AC10" s="83">
        <v>8.3688099999999999</v>
      </c>
      <c r="AD10" s="83">
        <v>8.22363</v>
      </c>
      <c r="AE10" s="83">
        <v>0</v>
      </c>
      <c r="AF10" s="83">
        <v>8.3410700000000002</v>
      </c>
      <c r="AG10" s="83">
        <v>8.3153799999999993</v>
      </c>
      <c r="AH10" s="83">
        <v>4.1890100000000006</v>
      </c>
      <c r="AI10" s="83">
        <v>6.68147</v>
      </c>
      <c r="AJ10" s="83">
        <v>6.68065</v>
      </c>
      <c r="AK10" s="83">
        <v>6.5673500000000002</v>
      </c>
      <c r="AL10" s="83">
        <v>4.3980600000000001</v>
      </c>
      <c r="AM10" s="83">
        <v>6.3956</v>
      </c>
      <c r="AN10" s="83">
        <v>7.4290699999999994</v>
      </c>
      <c r="AO10" s="83">
        <v>3.80444</v>
      </c>
      <c r="AP10" s="83">
        <v>6.5453000000000001</v>
      </c>
      <c r="AQ10" s="83">
        <v>6.4005100000000006</v>
      </c>
      <c r="AR10" s="83">
        <v>5.1616899999999992</v>
      </c>
      <c r="AS10" s="83">
        <v>6.3208799999999998</v>
      </c>
      <c r="AT10" s="83">
        <v>1.57172</v>
      </c>
      <c r="AU10" s="83">
        <v>1.5691199999999998</v>
      </c>
      <c r="AV10" s="83">
        <v>1.5668199999999999</v>
      </c>
      <c r="AW10" s="83">
        <v>1.5678099999999999</v>
      </c>
      <c r="AX10" s="83">
        <v>1.58053</v>
      </c>
      <c r="AY10" s="83">
        <v>6.6028000000000002</v>
      </c>
      <c r="AZ10" s="83">
        <v>6.5551400000000006</v>
      </c>
      <c r="BA10" s="139">
        <v>6.38598</v>
      </c>
      <c r="BB10" s="83">
        <v>6.51823</v>
      </c>
      <c r="BC10" s="139">
        <v>6.5001999999999995</v>
      </c>
      <c r="BD10" s="139">
        <v>7.2478599999999993</v>
      </c>
      <c r="BE10" s="139">
        <v>0</v>
      </c>
      <c r="BF10" s="139">
        <v>3.5989200000000001</v>
      </c>
      <c r="BG10" s="139">
        <v>6.4025799999999995</v>
      </c>
      <c r="BH10" s="139">
        <v>5.6757399999999993</v>
      </c>
      <c r="BI10" s="139">
        <v>3.2254499999999999</v>
      </c>
      <c r="BJ10" s="139">
        <v>5.3918800000000005</v>
      </c>
      <c r="BK10" s="139">
        <v>5.4749300000000005</v>
      </c>
      <c r="BL10" s="139">
        <v>2.7414099999999997</v>
      </c>
      <c r="BM10" s="139">
        <v>2.7767199999999996</v>
      </c>
      <c r="BN10" s="139">
        <v>4.0224400000000005</v>
      </c>
      <c r="BO10" s="139">
        <v>2.67815</v>
      </c>
      <c r="BP10" s="139">
        <v>0</v>
      </c>
      <c r="BQ10" s="139">
        <v>0</v>
      </c>
      <c r="BR10" s="74">
        <v>309.69146000000006</v>
      </c>
      <c r="BS10" s="139">
        <v>17.59</v>
      </c>
      <c r="BT10" s="139">
        <v>13.17</v>
      </c>
      <c r="BU10" s="83">
        <v>3.8439999999999999</v>
      </c>
      <c r="BV10" s="83">
        <v>6.1528</v>
      </c>
      <c r="BW10" s="83">
        <v>3.5746000000000002</v>
      </c>
      <c r="BX10" s="83">
        <v>5.2603999999999997</v>
      </c>
      <c r="BY10" s="83">
        <v>0.92510000000000003</v>
      </c>
      <c r="BZ10" s="83">
        <v>1.181</v>
      </c>
      <c r="CA10" s="83">
        <v>4.7453000000000003</v>
      </c>
      <c r="CB10" s="83">
        <v>8.4773999999999994</v>
      </c>
      <c r="CC10" s="139">
        <v>2.73245</v>
      </c>
      <c r="CD10" s="83">
        <v>1.0706</v>
      </c>
      <c r="CE10" s="83">
        <v>1.4177999999999999</v>
      </c>
      <c r="CF10" s="83">
        <v>3.7286999999999999</v>
      </c>
      <c r="CG10" s="83">
        <v>3.6756000000000002</v>
      </c>
      <c r="CH10" s="83">
        <v>1.8476999999999999</v>
      </c>
      <c r="CI10" s="83">
        <v>3.7004199999999998</v>
      </c>
      <c r="CJ10" s="83">
        <v>2.9136600000000001</v>
      </c>
      <c r="CK10" s="83">
        <v>1.8278799999999999</v>
      </c>
      <c r="CL10" s="83">
        <v>1.1756</v>
      </c>
      <c r="CM10" s="83">
        <v>5.3716699999999999</v>
      </c>
      <c r="CN10" s="83">
        <v>5.3662200000000002</v>
      </c>
      <c r="CO10" s="83">
        <v>2.0689299999999999</v>
      </c>
      <c r="CP10" s="83">
        <v>5.3314700000000004</v>
      </c>
      <c r="CQ10" s="83">
        <v>5.3340199999999998</v>
      </c>
      <c r="CR10" s="83">
        <v>2.6025900000000002</v>
      </c>
      <c r="CS10" s="83">
        <v>2.8944999999999999</v>
      </c>
      <c r="CT10" s="83">
        <v>5.1157000000000004</v>
      </c>
      <c r="CU10" s="83">
        <v>4.9615400000000003</v>
      </c>
      <c r="CV10" s="83">
        <v>2.5738099999999999</v>
      </c>
      <c r="CW10" s="83">
        <v>5.0613200000000003</v>
      </c>
      <c r="CX10" s="83">
        <v>5.0042999999999997</v>
      </c>
      <c r="CY10" s="83">
        <v>2.5698500000000002</v>
      </c>
      <c r="CZ10" s="83">
        <v>5.4035900000000003</v>
      </c>
      <c r="DA10" s="83">
        <v>5.4099399999999997</v>
      </c>
      <c r="DB10" s="83">
        <v>5.4070499999999999</v>
      </c>
      <c r="DC10" s="83">
        <v>5.4613500000000004</v>
      </c>
      <c r="DD10" s="83">
        <v>5.3773400000000002</v>
      </c>
      <c r="DE10" s="83">
        <v>4.7482300000000004</v>
      </c>
      <c r="DF10" s="83">
        <v>2.29006</v>
      </c>
      <c r="DG10" s="83">
        <v>5.2118200000000003</v>
      </c>
      <c r="DH10" s="83">
        <v>5.0446200000000001</v>
      </c>
      <c r="DI10" s="83">
        <v>5.1219000000000001</v>
      </c>
      <c r="DJ10" s="83">
        <v>4.9536499999999997</v>
      </c>
      <c r="DK10" s="83">
        <v>1.0807100000000001</v>
      </c>
      <c r="DL10" s="83">
        <v>0</v>
      </c>
      <c r="DM10" s="83">
        <v>1.07067</v>
      </c>
      <c r="DN10" s="83">
        <v>1.0694900000000001</v>
      </c>
      <c r="DO10" s="83">
        <v>1.1137300000000001</v>
      </c>
      <c r="DP10" s="83">
        <v>5.9385700000000003</v>
      </c>
      <c r="DQ10" s="83">
        <v>5.7449199999999996</v>
      </c>
      <c r="DR10" s="139">
        <v>5.5210299999999997</v>
      </c>
      <c r="DS10" s="83">
        <v>5.9700600000000001</v>
      </c>
      <c r="DT10" s="139">
        <v>6.04854</v>
      </c>
      <c r="DU10" s="139">
        <v>5.8068999999999997</v>
      </c>
      <c r="DV10" s="139">
        <v>5.8831300000000004</v>
      </c>
      <c r="DW10" s="139">
        <v>2.8459699999999999</v>
      </c>
      <c r="DX10" s="139">
        <v>5.6927899999999996</v>
      </c>
      <c r="DY10" s="139">
        <v>5.75204</v>
      </c>
      <c r="DZ10" s="139">
        <v>2.7991899999999998</v>
      </c>
      <c r="EA10" s="139">
        <v>6.13828</v>
      </c>
      <c r="EB10" s="139">
        <v>6.1768799999999997</v>
      </c>
      <c r="EC10" s="139">
        <v>3.0749599999999999</v>
      </c>
      <c r="ED10" s="139">
        <v>6.0838299999999998</v>
      </c>
      <c r="EE10" s="139">
        <v>6.1118800000000002</v>
      </c>
      <c r="EF10" s="139">
        <v>3.0338400000000001</v>
      </c>
      <c r="EG10" s="139">
        <v>5.2718699999999998</v>
      </c>
      <c r="EH10" s="139">
        <v>5.27393</v>
      </c>
      <c r="EI10" s="74">
        <f t="shared" si="0"/>
        <v>301.19969000000003</v>
      </c>
      <c r="EJ10" s="139">
        <f>6.74+14.25</f>
        <v>20.990000000000002</v>
      </c>
      <c r="EK10" s="139">
        <v>12.85</v>
      </c>
      <c r="EL10" s="83">
        <v>6.508</v>
      </c>
      <c r="EM10" s="83">
        <v>12.413</v>
      </c>
      <c r="EN10" s="83">
        <v>5.9894999999999996</v>
      </c>
      <c r="EO10" s="83">
        <v>10.215399999999999</v>
      </c>
      <c r="EP10" s="83">
        <v>1.2925</v>
      </c>
      <c r="EQ10" s="83">
        <v>1.6837</v>
      </c>
      <c r="ER10" s="83">
        <v>7.0371000000000006</v>
      </c>
      <c r="ES10" s="83">
        <v>12.9656</v>
      </c>
      <c r="ET10" s="139">
        <v>4.1883900000000001</v>
      </c>
      <c r="EU10" s="83">
        <v>1.8223</v>
      </c>
      <c r="EV10" s="83">
        <v>2.3060999999999998</v>
      </c>
      <c r="EW10" s="83">
        <v>8.1303000000000001</v>
      </c>
      <c r="EX10" s="83">
        <v>8.2094000000000005</v>
      </c>
      <c r="EY10" s="83">
        <v>4.0907999999999998</v>
      </c>
      <c r="EZ10" s="83">
        <v>7.9939799999999996</v>
      </c>
      <c r="FA10" s="83">
        <v>7.8660699999999997</v>
      </c>
      <c r="FB10" s="83">
        <v>3.88402</v>
      </c>
      <c r="FC10" s="83">
        <v>2.0219</v>
      </c>
      <c r="FD10" s="83">
        <v>5.7042099999999998</v>
      </c>
      <c r="FE10" s="83">
        <v>5.8288900000000003</v>
      </c>
      <c r="FF10" s="83">
        <v>2.46746</v>
      </c>
      <c r="FG10" s="83">
        <v>5.30342</v>
      </c>
      <c r="FH10" s="83">
        <v>5.3712200000000001</v>
      </c>
      <c r="FI10" s="83">
        <v>2.6210800000000001</v>
      </c>
      <c r="FJ10" s="83">
        <v>4.0838000000000001</v>
      </c>
      <c r="FK10" s="83">
        <v>6.3208100000000007</v>
      </c>
      <c r="FL10" s="83">
        <v>6.0635200000000005</v>
      </c>
      <c r="FM10" s="83">
        <v>3.0856399999999997</v>
      </c>
      <c r="FN10" s="83">
        <v>6.2351899999999993</v>
      </c>
      <c r="FO10" s="83">
        <v>6.1218300000000001</v>
      </c>
      <c r="FP10" s="83">
        <v>3.0188899999999999</v>
      </c>
      <c r="FQ10" s="83">
        <v>9.4673300000000005</v>
      </c>
      <c r="FR10" s="83">
        <v>9.5031700000000008</v>
      </c>
      <c r="FS10" s="83">
        <v>9.5834500000000009</v>
      </c>
      <c r="FT10" s="83">
        <v>9.4602000000000004</v>
      </c>
      <c r="FU10" s="83">
        <v>9.4441800000000011</v>
      </c>
      <c r="FV10" s="83">
        <v>8.8973300000000002</v>
      </c>
      <c r="FW10" s="83">
        <v>4.3228800000000005</v>
      </c>
      <c r="FX10" s="83">
        <v>8.3256599999999992</v>
      </c>
      <c r="FY10" s="83">
        <v>7.8791499999999992</v>
      </c>
      <c r="FZ10" s="83">
        <v>8.3215599999999998</v>
      </c>
      <c r="GA10" s="83">
        <v>2.61591</v>
      </c>
      <c r="GB10" s="83">
        <v>1.6401600000000001</v>
      </c>
      <c r="GC10" s="83">
        <v>0</v>
      </c>
      <c r="GD10" s="83">
        <v>1.5705100000000001</v>
      </c>
      <c r="GE10" s="83">
        <v>1.55521</v>
      </c>
      <c r="GF10" s="83">
        <v>1.59327</v>
      </c>
      <c r="GG10" s="83">
        <v>9.2038600000000006</v>
      </c>
      <c r="GH10" s="83">
        <v>9.0886700000000005</v>
      </c>
      <c r="GI10" s="139">
        <v>8.756219999999999</v>
      </c>
      <c r="GJ10" s="83">
        <v>8.7807000000000013</v>
      </c>
      <c r="GK10" s="139">
        <v>9.2240500000000001</v>
      </c>
      <c r="GL10" s="139">
        <v>6.5064099999999998</v>
      </c>
      <c r="GM10" s="139">
        <v>6.43405</v>
      </c>
      <c r="GN10" s="139">
        <v>3.2594699999999999</v>
      </c>
      <c r="GO10" s="139">
        <v>6.48956</v>
      </c>
      <c r="GP10" s="139">
        <v>6.5194899999999993</v>
      </c>
      <c r="GQ10" s="139">
        <v>3.2744499999999999</v>
      </c>
      <c r="GR10" s="139">
        <v>2.8614899999999999</v>
      </c>
      <c r="GS10" s="139">
        <v>2.91561</v>
      </c>
      <c r="GT10" s="139">
        <v>1.4495100000000001</v>
      </c>
      <c r="GU10" s="139">
        <v>2.9549400000000001</v>
      </c>
      <c r="GV10" s="139">
        <v>3.0295900000000002</v>
      </c>
      <c r="GW10" s="139">
        <v>1.5185599999999999</v>
      </c>
      <c r="GX10" s="139">
        <v>6.1362200000000007</v>
      </c>
      <c r="GY10" s="139">
        <v>6.3953500000000005</v>
      </c>
      <c r="GZ10" s="74">
        <f t="shared" si="1"/>
        <v>403.66218999999984</v>
      </c>
    </row>
    <row r="11" spans="1:208" ht="17.25" customHeight="1">
      <c r="A11" s="3">
        <v>43650</v>
      </c>
      <c r="B11" s="139">
        <v>12.8</v>
      </c>
      <c r="C11" s="139">
        <v>0</v>
      </c>
      <c r="D11" s="83">
        <v>5.2469999999999999</v>
      </c>
      <c r="E11" s="83">
        <v>9.9107000000000003</v>
      </c>
      <c r="F11" s="83">
        <v>3.7685</v>
      </c>
      <c r="G11" s="83">
        <v>5.1364000000000001</v>
      </c>
      <c r="H11" s="83">
        <v>0.51929999999999998</v>
      </c>
      <c r="I11" s="83">
        <v>0.67389999999999994</v>
      </c>
      <c r="J11" s="83">
        <v>5.4403000000000006</v>
      </c>
      <c r="K11" s="83">
        <v>10.393799999999999</v>
      </c>
      <c r="L11" s="139">
        <v>1.5029999999999999</v>
      </c>
      <c r="M11" s="83">
        <v>1.1127</v>
      </c>
      <c r="N11" s="83">
        <v>1.4444999999999999</v>
      </c>
      <c r="O11" s="83">
        <v>3.2330000000000001</v>
      </c>
      <c r="P11" s="83">
        <v>3.3826999999999998</v>
      </c>
      <c r="Q11" s="83">
        <v>1.6927999999999999</v>
      </c>
      <c r="R11" s="83">
        <v>3.3973200000000001</v>
      </c>
      <c r="S11" s="83">
        <v>3.3921900000000003</v>
      </c>
      <c r="T11" s="83">
        <v>1.6846700000000001</v>
      </c>
      <c r="U11" s="83">
        <v>1.6548</v>
      </c>
      <c r="V11" s="83">
        <v>4.2989799999999994</v>
      </c>
      <c r="W11" s="83">
        <v>4.0720700000000001</v>
      </c>
      <c r="X11" s="83">
        <v>1.73146</v>
      </c>
      <c r="Y11" s="83">
        <v>4.6564700000000006</v>
      </c>
      <c r="Z11" s="83">
        <v>4.5774099999999995</v>
      </c>
      <c r="AA11" s="83">
        <v>2.2545199999999999</v>
      </c>
      <c r="AB11" s="83">
        <v>3.1246</v>
      </c>
      <c r="AC11" s="83">
        <v>4.8358599999999994</v>
      </c>
      <c r="AD11" s="83">
        <v>4.6738100000000005</v>
      </c>
      <c r="AE11" s="83">
        <v>0</v>
      </c>
      <c r="AF11" s="83">
        <v>4.8194999999999997</v>
      </c>
      <c r="AG11" s="83">
        <v>4.7380000000000004</v>
      </c>
      <c r="AH11" s="83">
        <v>2.4434200000000001</v>
      </c>
      <c r="AI11" s="83">
        <v>5.1126100000000001</v>
      </c>
      <c r="AJ11" s="83">
        <v>5.1353599999999995</v>
      </c>
      <c r="AK11" s="83">
        <v>5.0738700000000003</v>
      </c>
      <c r="AL11" s="83">
        <v>5.1183100000000001</v>
      </c>
      <c r="AM11" s="83">
        <v>5.0826599999999997</v>
      </c>
      <c r="AN11" s="83">
        <v>5.0036100000000001</v>
      </c>
      <c r="AO11" s="83">
        <v>2.4479099999999998</v>
      </c>
      <c r="AP11" s="83">
        <v>6.5783999999999994</v>
      </c>
      <c r="AQ11" s="83">
        <v>6.3029899999999994</v>
      </c>
      <c r="AR11" s="83">
        <v>5.0700399999999997</v>
      </c>
      <c r="AS11" s="83">
        <v>8.8021399999999996</v>
      </c>
      <c r="AT11" s="83">
        <v>1.0798299999999998</v>
      </c>
      <c r="AU11" s="83">
        <v>1.0780699999999999</v>
      </c>
      <c r="AV11" s="83">
        <v>1.0740000000000001</v>
      </c>
      <c r="AW11" s="83">
        <v>1.06307</v>
      </c>
      <c r="AX11" s="83">
        <v>1.08003</v>
      </c>
      <c r="AY11" s="83">
        <v>5.0952299999999999</v>
      </c>
      <c r="AZ11" s="83">
        <v>5.1032099999999998</v>
      </c>
      <c r="BA11" s="139">
        <v>4.9901800000000005</v>
      </c>
      <c r="BB11" s="83">
        <v>5.1293199999999999</v>
      </c>
      <c r="BC11" s="139">
        <v>5.1327499999999997</v>
      </c>
      <c r="BD11" s="139">
        <v>3.00719</v>
      </c>
      <c r="BE11" s="139">
        <v>0</v>
      </c>
      <c r="BF11" s="139">
        <v>1.47414</v>
      </c>
      <c r="BG11" s="139">
        <v>2.6951999999999998</v>
      </c>
      <c r="BH11" s="139">
        <v>0</v>
      </c>
      <c r="BI11" s="139">
        <v>1.4092</v>
      </c>
      <c r="BJ11" s="139">
        <v>6.5579399999999994</v>
      </c>
      <c r="BK11" s="139">
        <v>6.6638199999999994</v>
      </c>
      <c r="BL11" s="139">
        <v>3.2867299999999999</v>
      </c>
      <c r="BM11" s="139">
        <v>3.9005300000000003</v>
      </c>
      <c r="BN11" s="139">
        <v>5.3041700000000001</v>
      </c>
      <c r="BO11" s="139">
        <v>3.36483</v>
      </c>
      <c r="BP11" s="139">
        <v>0</v>
      </c>
      <c r="BQ11" s="139">
        <v>0</v>
      </c>
      <c r="BR11" s="74">
        <v>250.83102000000002</v>
      </c>
      <c r="BS11" s="139">
        <v>19.600000000000001</v>
      </c>
      <c r="BT11" s="139">
        <v>11.69</v>
      </c>
      <c r="BU11" s="83">
        <v>4.1029999999999998</v>
      </c>
      <c r="BV11" s="83">
        <v>9.8460000000000001</v>
      </c>
      <c r="BW11" s="83">
        <v>3.8535999999999997</v>
      </c>
      <c r="BX11" s="83">
        <v>6.1555</v>
      </c>
      <c r="BY11" s="83">
        <v>0.77770000000000006</v>
      </c>
      <c r="BZ11" s="83">
        <v>1.0081</v>
      </c>
      <c r="CA11" s="83">
        <v>3.8633000000000002</v>
      </c>
      <c r="CB11" s="83">
        <v>6.7726999999999995</v>
      </c>
      <c r="CC11" s="139">
        <v>2.99139</v>
      </c>
      <c r="CD11" s="83">
        <v>1.1560999999999999</v>
      </c>
      <c r="CE11" s="83">
        <v>1.5279</v>
      </c>
      <c r="CF11" s="83">
        <v>7.0463999999999993</v>
      </c>
      <c r="CG11" s="83">
        <v>6.9607000000000001</v>
      </c>
      <c r="CH11" s="83">
        <v>3.4497</v>
      </c>
      <c r="CI11" s="83">
        <v>7.0158100000000001</v>
      </c>
      <c r="CJ11" s="83">
        <v>5.5469499999999998</v>
      </c>
      <c r="CK11" s="83">
        <v>3.5111599999999998</v>
      </c>
      <c r="CL11" s="83">
        <v>1.2595000000000001</v>
      </c>
      <c r="CM11" s="83">
        <v>6.3373999999999997</v>
      </c>
      <c r="CN11" s="83">
        <v>6.3217100000000004</v>
      </c>
      <c r="CO11" s="83">
        <v>2.4342800000000002</v>
      </c>
      <c r="CP11" s="83">
        <v>5.8254599999999996</v>
      </c>
      <c r="CQ11" s="83">
        <v>5.7676400000000001</v>
      </c>
      <c r="CR11" s="83">
        <v>2.8257099999999999</v>
      </c>
      <c r="CS11" s="83">
        <v>2.3553000000000002</v>
      </c>
      <c r="CT11" s="83">
        <v>5.0926299999999998</v>
      </c>
      <c r="CU11" s="83">
        <v>4.9486400000000001</v>
      </c>
      <c r="CV11" s="83">
        <v>2.5612300000000001</v>
      </c>
      <c r="CW11" s="83">
        <v>5.0954499999999996</v>
      </c>
      <c r="CX11" s="83">
        <v>5.0357399999999997</v>
      </c>
      <c r="CY11" s="83">
        <v>2.57037</v>
      </c>
      <c r="CZ11" s="83">
        <v>6.0422600000000006</v>
      </c>
      <c r="DA11" s="83">
        <v>6.0031000000000008</v>
      </c>
      <c r="DB11" s="83">
        <v>6.0916600000000001</v>
      </c>
      <c r="DC11" s="83">
        <v>6.1450200000000006</v>
      </c>
      <c r="DD11" s="83">
        <v>6.07369</v>
      </c>
      <c r="DE11" s="83">
        <v>5.2355600000000004</v>
      </c>
      <c r="DF11" s="83">
        <v>2.49031</v>
      </c>
      <c r="DG11" s="83">
        <v>4.3840699999999995</v>
      </c>
      <c r="DH11" s="83">
        <v>4.1851199999999995</v>
      </c>
      <c r="DI11" s="83">
        <v>4.3664799999999993</v>
      </c>
      <c r="DJ11" s="83">
        <v>3.0676000000000001</v>
      </c>
      <c r="DK11" s="83">
        <v>1.2057899999999999</v>
      </c>
      <c r="DL11" s="83">
        <v>0</v>
      </c>
      <c r="DM11" s="83">
        <v>1.159</v>
      </c>
      <c r="DN11" s="83">
        <v>1.1389400000000001</v>
      </c>
      <c r="DO11" s="83">
        <v>1.17442</v>
      </c>
      <c r="DP11" s="83">
        <v>6.6654</v>
      </c>
      <c r="DQ11" s="83">
        <v>6.2628399999999997</v>
      </c>
      <c r="DR11" s="139">
        <v>5.9165299999999998</v>
      </c>
      <c r="DS11" s="83">
        <v>6.5804399999999994</v>
      </c>
      <c r="DT11" s="139">
        <v>6.7417700000000007</v>
      </c>
      <c r="DU11" s="139">
        <v>7.3892199999999999</v>
      </c>
      <c r="DV11" s="139">
        <v>7.4838900000000006</v>
      </c>
      <c r="DW11" s="139">
        <v>3.62141</v>
      </c>
      <c r="DX11" s="139">
        <v>7.3223900000000004</v>
      </c>
      <c r="DY11" s="139">
        <v>7.3557100000000002</v>
      </c>
      <c r="DZ11" s="139">
        <v>3.69502</v>
      </c>
      <c r="EA11" s="139">
        <v>6.2023700000000002</v>
      </c>
      <c r="EB11" s="139">
        <v>6.2053799999999999</v>
      </c>
      <c r="EC11" s="139">
        <v>3.10893</v>
      </c>
      <c r="ED11" s="139">
        <v>6.4469899999999996</v>
      </c>
      <c r="EE11" s="139">
        <v>7.1061699999999997</v>
      </c>
      <c r="EF11" s="139">
        <v>3.1881200000000001</v>
      </c>
      <c r="EG11" s="139">
        <v>4.5398300000000003</v>
      </c>
      <c r="EH11" s="139">
        <v>4.5911499999999998</v>
      </c>
      <c r="EI11" s="74">
        <f t="shared" si="0"/>
        <v>334.49365</v>
      </c>
      <c r="EJ11" s="139">
        <f>6.22+13.79</f>
        <v>20.009999999999998</v>
      </c>
      <c r="EK11" s="139">
        <v>12.54</v>
      </c>
      <c r="EL11" s="83">
        <v>5.6740000000000004</v>
      </c>
      <c r="EM11" s="83">
        <v>15.9931</v>
      </c>
      <c r="EN11" s="83">
        <v>4.8641000000000005</v>
      </c>
      <c r="EO11" s="83">
        <v>8.1447000000000003</v>
      </c>
      <c r="EP11" s="83">
        <v>1.2595000000000001</v>
      </c>
      <c r="EQ11" s="83">
        <v>1.6362000000000001</v>
      </c>
      <c r="ER11" s="83">
        <v>6.8105000000000002</v>
      </c>
      <c r="ES11" s="83">
        <v>12.548399999999999</v>
      </c>
      <c r="ET11" s="139">
        <f>3.36704+0.3371</f>
        <v>3.7041399999999998</v>
      </c>
      <c r="EU11" s="83">
        <v>1.4205999999999999</v>
      </c>
      <c r="EV11" s="83">
        <v>1.8752</v>
      </c>
      <c r="EW11" s="83">
        <v>7.1803999999999997</v>
      </c>
      <c r="EX11" s="83">
        <v>7.1589</v>
      </c>
      <c r="EY11" s="83">
        <v>3.5794000000000001</v>
      </c>
      <c r="EZ11" s="83">
        <v>7.1583600000000001</v>
      </c>
      <c r="FA11" s="83">
        <v>7.0257899999999998</v>
      </c>
      <c r="FB11" s="83">
        <v>3.6068699999999998</v>
      </c>
      <c r="FC11" s="83">
        <v>1.7612999999999999</v>
      </c>
      <c r="FD11" s="83">
        <v>4.8858600000000001</v>
      </c>
      <c r="FE11" s="83">
        <v>4.8306499999999994</v>
      </c>
      <c r="FF11" s="83">
        <v>1.8741700000000001</v>
      </c>
      <c r="FG11" s="83">
        <v>2.2109999999999999</v>
      </c>
      <c r="FH11" s="83">
        <v>2.1896799999999996</v>
      </c>
      <c r="FI11" s="83">
        <v>1.06901</v>
      </c>
      <c r="FJ11" s="83">
        <v>4.7625000000000002</v>
      </c>
      <c r="FK11" s="83">
        <v>4.5384899999999995</v>
      </c>
      <c r="FL11" s="83">
        <v>4.5320499999999999</v>
      </c>
      <c r="FM11" s="83">
        <v>2.3168299999999999</v>
      </c>
      <c r="FN11" s="83">
        <v>4.4541000000000004</v>
      </c>
      <c r="FO11" s="83">
        <v>4.4198699999999995</v>
      </c>
      <c r="FP11" s="83">
        <v>2.1853600000000002</v>
      </c>
      <c r="FQ11" s="83">
        <v>9.1248899999999988</v>
      </c>
      <c r="FR11" s="83">
        <v>9.0946200000000008</v>
      </c>
      <c r="FS11" s="83">
        <v>9.0242099999999983</v>
      </c>
      <c r="FT11" s="83">
        <v>8.8053799999999995</v>
      </c>
      <c r="FU11" s="83">
        <v>8.83263</v>
      </c>
      <c r="FV11" s="83">
        <v>6.5886100000000001</v>
      </c>
      <c r="FW11" s="83">
        <v>3.3434299999999997</v>
      </c>
      <c r="FX11" s="83">
        <v>7.6880100000000002</v>
      </c>
      <c r="FY11" s="83">
        <v>7.3553699999999997</v>
      </c>
      <c r="FZ11" s="83">
        <v>7.73569</v>
      </c>
      <c r="GA11" s="83">
        <v>2.49471</v>
      </c>
      <c r="GB11" s="83">
        <v>1.3329200000000001</v>
      </c>
      <c r="GC11" s="83">
        <v>0</v>
      </c>
      <c r="GD11" s="83">
        <v>1.32612</v>
      </c>
      <c r="GE11" s="83">
        <v>1.3114400000000002</v>
      </c>
      <c r="GF11" s="83">
        <v>1.31318</v>
      </c>
      <c r="GG11" s="83">
        <v>8.8042499999999997</v>
      </c>
      <c r="GH11" s="83">
        <v>8.7370200000000011</v>
      </c>
      <c r="GI11" s="139">
        <v>8.3406800000000008</v>
      </c>
      <c r="GJ11" s="83">
        <v>8.2912400000000002</v>
      </c>
      <c r="GK11" s="139">
        <v>8.6516099999999998</v>
      </c>
      <c r="GL11" s="139">
        <v>4.67835</v>
      </c>
      <c r="GM11" s="139">
        <v>4.6574799999999996</v>
      </c>
      <c r="GN11" s="139">
        <v>2.34402</v>
      </c>
      <c r="GO11" s="139">
        <v>4.64147</v>
      </c>
      <c r="GP11" s="139">
        <v>4.6644300000000003</v>
      </c>
      <c r="GQ11" s="139">
        <v>2.3221700000000003</v>
      </c>
      <c r="GR11" s="139">
        <v>3.7651399999999997</v>
      </c>
      <c r="GS11" s="139">
        <v>3.6982900000000001</v>
      </c>
      <c r="GT11" s="139">
        <v>1.8291600000000001</v>
      </c>
      <c r="GU11" s="139">
        <v>4.2069200000000002</v>
      </c>
      <c r="GV11" s="139">
        <v>4.26044</v>
      </c>
      <c r="GW11" s="139">
        <v>2.1042199999999998</v>
      </c>
      <c r="GX11" s="139">
        <v>7.6432600000000006</v>
      </c>
      <c r="GY11" s="139">
        <v>7.8218800000000002</v>
      </c>
      <c r="GZ11" s="74">
        <f t="shared" si="1"/>
        <v>365.05427000000014</v>
      </c>
    </row>
    <row r="12" spans="1:208" ht="17.25" customHeight="1">
      <c r="A12" s="2">
        <v>43651</v>
      </c>
      <c r="B12" s="139">
        <v>18.689999999999998</v>
      </c>
      <c r="C12" s="139">
        <v>0</v>
      </c>
      <c r="D12" s="83">
        <v>5.1959999999999997</v>
      </c>
      <c r="E12" s="83">
        <v>9.9164999999999992</v>
      </c>
      <c r="F12" s="83">
        <v>3.1946000000000003</v>
      </c>
      <c r="G12" s="83">
        <v>4.5999999999999996</v>
      </c>
      <c r="H12" s="83">
        <v>0.90310000000000001</v>
      </c>
      <c r="I12" s="83">
        <v>1.1849000000000001</v>
      </c>
      <c r="J12" s="83">
        <v>5.9950999999999999</v>
      </c>
      <c r="K12" s="83">
        <v>10.7241</v>
      </c>
      <c r="L12" s="139">
        <v>3.5150000000000001</v>
      </c>
      <c r="M12" s="83">
        <v>0.95889999999999997</v>
      </c>
      <c r="N12" s="83">
        <v>1.2259</v>
      </c>
      <c r="O12" s="83">
        <v>4.2649999999999997</v>
      </c>
      <c r="P12" s="83">
        <v>4.4946000000000002</v>
      </c>
      <c r="Q12" s="83">
        <v>2.2589999999999999</v>
      </c>
      <c r="R12" s="83">
        <v>4.4950999999999999</v>
      </c>
      <c r="S12" s="83">
        <v>4.4414100000000003</v>
      </c>
      <c r="T12" s="83">
        <v>2.2075999999999998</v>
      </c>
      <c r="U12" s="83">
        <v>1.5598000000000001</v>
      </c>
      <c r="V12" s="83">
        <v>3.1188600000000002</v>
      </c>
      <c r="W12" s="83">
        <v>3.0277400000000001</v>
      </c>
      <c r="X12" s="83">
        <v>1.2932999999999999</v>
      </c>
      <c r="Y12" s="83">
        <v>3.18797</v>
      </c>
      <c r="Z12" s="83">
        <v>3.1715200000000001</v>
      </c>
      <c r="AA12" s="83">
        <v>1.54552</v>
      </c>
      <c r="AB12" s="83">
        <v>3.9666999999999999</v>
      </c>
      <c r="AC12" s="139">
        <v>4.6821799999999998</v>
      </c>
      <c r="AD12" s="83">
        <v>4.5300700000000003</v>
      </c>
      <c r="AE12" s="139">
        <v>0</v>
      </c>
      <c r="AF12" s="139">
        <v>4.6890599999999996</v>
      </c>
      <c r="AG12" s="139">
        <v>4.57409</v>
      </c>
      <c r="AH12" s="139">
        <v>2.3389099999999998</v>
      </c>
      <c r="AI12" s="83">
        <v>6.6784400000000002</v>
      </c>
      <c r="AJ12" s="83">
        <v>6.6391999999999998</v>
      </c>
      <c r="AK12" s="83">
        <v>6.4593600000000002</v>
      </c>
      <c r="AL12" s="83">
        <v>6.48156</v>
      </c>
      <c r="AM12" s="83">
        <v>6.44754</v>
      </c>
      <c r="AN12" s="83">
        <v>4.4940300000000004</v>
      </c>
      <c r="AO12" s="83">
        <v>2.21326</v>
      </c>
      <c r="AP12" s="83">
        <v>6.2602900000000004</v>
      </c>
      <c r="AQ12" s="83">
        <v>6.1852400000000003</v>
      </c>
      <c r="AR12" s="83">
        <v>4.8853400000000002</v>
      </c>
      <c r="AS12" s="139">
        <v>9.6464999999999996</v>
      </c>
      <c r="AT12" s="139">
        <v>0.82781000000000005</v>
      </c>
      <c r="AU12" s="139">
        <v>3.9449999999999999E-2</v>
      </c>
      <c r="AV12" s="139">
        <v>0.83255999999999997</v>
      </c>
      <c r="AW12" s="139">
        <v>0.83394000000000001</v>
      </c>
      <c r="AX12" s="139">
        <v>0.84387999999999996</v>
      </c>
      <c r="AY12" s="139">
        <v>7.2870400000000002</v>
      </c>
      <c r="AZ12" s="139">
        <v>7.2655200000000004</v>
      </c>
      <c r="BA12" s="139">
        <v>7.0797999999999996</v>
      </c>
      <c r="BB12" s="139">
        <v>7.2717599999999996</v>
      </c>
      <c r="BC12" s="139">
        <v>7.3082000000000003</v>
      </c>
      <c r="BD12" s="139">
        <v>2.8782800000000002</v>
      </c>
      <c r="BE12" s="139">
        <v>2.7924600000000002</v>
      </c>
      <c r="BF12" s="139">
        <v>1.4029199999999999</v>
      </c>
      <c r="BG12" s="139">
        <v>2.7909099999999998</v>
      </c>
      <c r="BH12" s="139">
        <v>2.67353</v>
      </c>
      <c r="BI12" s="139">
        <v>1.4317899999999999</v>
      </c>
      <c r="BJ12" s="139">
        <v>5.9335300000000002</v>
      </c>
      <c r="BK12" s="139">
        <v>6.0383399999999998</v>
      </c>
      <c r="BL12" s="139">
        <v>3.0012500000000002</v>
      </c>
      <c r="BM12" s="139">
        <v>4.4188200000000002</v>
      </c>
      <c r="BN12" s="139">
        <v>4.6157700000000004</v>
      </c>
      <c r="BO12" s="139">
        <v>3.0480200000000002</v>
      </c>
      <c r="BP12" s="139">
        <v>0</v>
      </c>
      <c r="BQ12" s="139">
        <v>0</v>
      </c>
      <c r="BR12" s="74">
        <v>276.95886999999999</v>
      </c>
      <c r="BS12" s="139">
        <v>19.09</v>
      </c>
      <c r="BT12" s="139">
        <v>11.77</v>
      </c>
      <c r="BU12" s="83">
        <v>3.9409999999999998</v>
      </c>
      <c r="BV12" s="83">
        <v>9.3995999999999995</v>
      </c>
      <c r="BW12" s="83">
        <v>3.8949000000000003</v>
      </c>
      <c r="BX12" s="83">
        <v>6.0888</v>
      </c>
      <c r="BY12" s="83">
        <v>1.0772999999999999</v>
      </c>
      <c r="BZ12" s="83">
        <v>1.4071</v>
      </c>
      <c r="CA12" s="83">
        <v>2.9554999999999998</v>
      </c>
      <c r="CB12" s="83">
        <v>4.7631999999999994</v>
      </c>
      <c r="CC12" s="139">
        <v>3.1616599999999999</v>
      </c>
      <c r="CD12" s="83">
        <v>1.1689000000000001</v>
      </c>
      <c r="CE12" s="83">
        <v>1.5563</v>
      </c>
      <c r="CF12" s="83">
        <v>5.3250000000000002</v>
      </c>
      <c r="CG12" s="83">
        <v>5.3529999999999998</v>
      </c>
      <c r="CH12" s="83">
        <v>2.6718999999999999</v>
      </c>
      <c r="CI12" s="83">
        <v>5.4225300000000001</v>
      </c>
      <c r="CJ12" s="83">
        <v>4.2785099999999998</v>
      </c>
      <c r="CK12" s="83">
        <v>2.69997</v>
      </c>
      <c r="CL12" s="83">
        <v>1.2185999999999999</v>
      </c>
      <c r="CM12" s="83">
        <v>5.9643500000000005</v>
      </c>
      <c r="CN12" s="83">
        <v>5.9333900000000002</v>
      </c>
      <c r="CO12" s="83">
        <v>2.2596400000000001</v>
      </c>
      <c r="CP12" s="83">
        <v>6.05389</v>
      </c>
      <c r="CQ12" s="83">
        <v>5.9682299999999993</v>
      </c>
      <c r="CR12" s="83">
        <v>2.9383900000000001</v>
      </c>
      <c r="CS12" s="83">
        <v>3.367</v>
      </c>
      <c r="CT12" s="139">
        <v>5.3917299999999999</v>
      </c>
      <c r="CU12" s="83">
        <v>5.2054799999999997</v>
      </c>
      <c r="CV12" s="139">
        <v>2.6943299999999999</v>
      </c>
      <c r="CW12" s="139">
        <v>5.4056499999999996</v>
      </c>
      <c r="CX12" s="139">
        <v>5.3165800000000001</v>
      </c>
      <c r="CY12" s="139">
        <v>2.6000399999999999</v>
      </c>
      <c r="CZ12" s="83">
        <v>6.0039300000000004</v>
      </c>
      <c r="DA12" s="83">
        <v>6.0170500000000002</v>
      </c>
      <c r="DB12" s="83">
        <v>6.0579999999999998</v>
      </c>
      <c r="DC12" s="83">
        <v>6.1001300000000001</v>
      </c>
      <c r="DD12" s="83">
        <v>6.1180600000000007</v>
      </c>
      <c r="DE12" s="83">
        <v>5.8189700000000002</v>
      </c>
      <c r="DF12" s="83">
        <v>2.8443700000000001</v>
      </c>
      <c r="DG12" s="83">
        <v>2.9277699999999998</v>
      </c>
      <c r="DH12" s="83">
        <v>2.90543</v>
      </c>
      <c r="DI12" s="83">
        <v>3.0402300000000002</v>
      </c>
      <c r="DJ12" s="139">
        <v>6.2527799999999996</v>
      </c>
      <c r="DK12" s="139">
        <v>1.3525199999999999</v>
      </c>
      <c r="DL12" s="139">
        <v>0</v>
      </c>
      <c r="DM12" s="139">
        <v>1.31857</v>
      </c>
      <c r="DN12" s="139">
        <v>1.3078099999999999</v>
      </c>
      <c r="DO12" s="139">
        <v>1.3262499999999999</v>
      </c>
      <c r="DP12" s="139">
        <v>5.78287</v>
      </c>
      <c r="DQ12" s="139">
        <v>5.6086899999999993</v>
      </c>
      <c r="DR12" s="139">
        <v>5.4055799999999996</v>
      </c>
      <c r="DS12" s="139">
        <v>5.7962400000000001</v>
      </c>
      <c r="DT12" s="139">
        <v>5.8932900000000004</v>
      </c>
      <c r="DU12" s="139">
        <v>6.9873599999999998</v>
      </c>
      <c r="DV12" s="139">
        <v>6.9494600000000002</v>
      </c>
      <c r="DW12" s="139">
        <v>3.4209499999999999</v>
      </c>
      <c r="DX12" s="139">
        <v>6.8370200000000008</v>
      </c>
      <c r="DY12" s="139">
        <v>6.83507</v>
      </c>
      <c r="DZ12" s="139">
        <v>3.3843299999999998</v>
      </c>
      <c r="EA12" s="139">
        <v>4.7082700000000006</v>
      </c>
      <c r="EB12" s="139">
        <v>4.73217</v>
      </c>
      <c r="EC12" s="139">
        <v>2.3481900000000002</v>
      </c>
      <c r="ED12" s="139">
        <v>5.3772399999999996</v>
      </c>
      <c r="EE12" s="139">
        <v>5.3986499999999999</v>
      </c>
      <c r="EF12" s="139">
        <v>2.7117499999999999</v>
      </c>
      <c r="EG12" s="139">
        <v>5.5568299999999997</v>
      </c>
      <c r="EH12" s="139">
        <v>5.4312500000000004</v>
      </c>
      <c r="EI12" s="74">
        <f t="shared" si="0"/>
        <v>314.89954999999986</v>
      </c>
      <c r="EJ12" s="139">
        <f>6.08+13.92</f>
        <v>20</v>
      </c>
      <c r="EK12" s="139">
        <v>12.36</v>
      </c>
      <c r="EL12" s="83">
        <v>6.3029999999999999</v>
      </c>
      <c r="EM12" s="83">
        <v>15.4594</v>
      </c>
      <c r="EN12" s="83">
        <v>4.7267000000000001</v>
      </c>
      <c r="EO12" s="83">
        <v>6.9828999999999999</v>
      </c>
      <c r="EP12" s="83">
        <v>0.48060000000000003</v>
      </c>
      <c r="EQ12" s="83">
        <v>0.63360000000000005</v>
      </c>
      <c r="ER12" s="83">
        <v>7.4566000000000008</v>
      </c>
      <c r="ES12" s="83">
        <v>13.656499999999999</v>
      </c>
      <c r="ET12" s="139">
        <f>2.7739+0.2792</f>
        <v>3.0530999999999997</v>
      </c>
      <c r="EU12" s="83">
        <v>1.3922000000000001</v>
      </c>
      <c r="EV12" s="83">
        <v>1.8064</v>
      </c>
      <c r="EW12" s="83">
        <v>7.8064999999999998</v>
      </c>
      <c r="EX12" s="83">
        <v>7.5182000000000002</v>
      </c>
      <c r="EY12" s="83">
        <v>3.8140000000000001</v>
      </c>
      <c r="EZ12" s="83">
        <v>7.68201</v>
      </c>
      <c r="FA12" s="83">
        <v>7.5259999999999998</v>
      </c>
      <c r="FB12" s="83">
        <v>3.8296700000000001</v>
      </c>
      <c r="FC12" s="83">
        <v>1.96</v>
      </c>
      <c r="FD12" s="83">
        <v>6.7101899999999999</v>
      </c>
      <c r="FE12" s="83">
        <v>6.8293699999999999</v>
      </c>
      <c r="FF12" s="83">
        <v>2.6904299999999997</v>
      </c>
      <c r="FG12" s="83">
        <v>6.0636400000000004</v>
      </c>
      <c r="FH12" s="83">
        <v>6.1576400000000007</v>
      </c>
      <c r="FI12" s="83">
        <v>3.0524400000000003</v>
      </c>
      <c r="FJ12" s="83">
        <v>4.6138999999999992</v>
      </c>
      <c r="FK12" s="139">
        <v>8.5215899999999998</v>
      </c>
      <c r="FL12" s="83">
        <v>8.297229999999999</v>
      </c>
      <c r="FM12" s="139">
        <v>4.1789700000000005</v>
      </c>
      <c r="FN12" s="139">
        <v>8.3715700000000002</v>
      </c>
      <c r="FO12" s="139">
        <v>8.2806899999999999</v>
      </c>
      <c r="FP12" s="139">
        <v>4.0808999999999997</v>
      </c>
      <c r="FQ12" s="83">
        <v>5.6020399999999997</v>
      </c>
      <c r="FR12" s="83">
        <v>5.5673500000000002</v>
      </c>
      <c r="FS12" s="83">
        <v>5.6107899999999997</v>
      </c>
      <c r="FT12" s="83">
        <v>5.55063</v>
      </c>
      <c r="FU12" s="83">
        <v>5.5646499999999994</v>
      </c>
      <c r="FV12" s="83">
        <v>6.3294700000000006</v>
      </c>
      <c r="FW12" s="83">
        <v>3.1557199999999996</v>
      </c>
      <c r="FX12" s="83">
        <v>8.5834100000000007</v>
      </c>
      <c r="FY12" s="83">
        <v>8.18492</v>
      </c>
      <c r="FZ12" s="83">
        <v>8.5687099999999994</v>
      </c>
      <c r="GA12" s="139">
        <v>4.6138399999999997</v>
      </c>
      <c r="GB12" s="139">
        <v>1.11721</v>
      </c>
      <c r="GC12" s="139">
        <v>0</v>
      </c>
      <c r="GD12" s="139">
        <v>1.12615</v>
      </c>
      <c r="GE12" s="139">
        <v>1.13029</v>
      </c>
      <c r="GF12" s="139">
        <v>1.1330199999999999</v>
      </c>
      <c r="GG12" s="139">
        <v>6.2124499999999996</v>
      </c>
      <c r="GH12" s="139">
        <v>6.2661600000000002</v>
      </c>
      <c r="GI12" s="139">
        <v>5.9579799999999992</v>
      </c>
      <c r="GJ12" s="139">
        <v>5.4302799999999998</v>
      </c>
      <c r="GK12" s="139">
        <v>5.5018000000000002</v>
      </c>
      <c r="GL12" s="139">
        <v>6.04887</v>
      </c>
      <c r="GM12" s="139">
        <v>6.0419</v>
      </c>
      <c r="GN12" s="139">
        <v>3.0406</v>
      </c>
      <c r="GO12" s="139">
        <v>6.0324099999999996</v>
      </c>
      <c r="GP12" s="139">
        <v>6.1044399999999994</v>
      </c>
      <c r="GQ12" s="139">
        <v>3.1525799999999999</v>
      </c>
      <c r="GR12" s="139">
        <v>4.5381299999999998</v>
      </c>
      <c r="GS12" s="139">
        <v>4.6564100000000002</v>
      </c>
      <c r="GT12" s="139">
        <v>2.3072699999999999</v>
      </c>
      <c r="GU12" s="139">
        <v>4.5086700000000004</v>
      </c>
      <c r="GV12" s="139">
        <v>4.6454300000000002</v>
      </c>
      <c r="GW12" s="139">
        <v>2.34735</v>
      </c>
      <c r="GX12" s="139">
        <v>6.8356400000000006</v>
      </c>
      <c r="GY12" s="139">
        <v>6.8905399999999997</v>
      </c>
      <c r="GZ12" s="74">
        <f t="shared" si="1"/>
        <v>380.65305000000001</v>
      </c>
    </row>
    <row r="13" spans="1:208" ht="17.25" customHeight="1">
      <c r="A13" s="3">
        <v>43652</v>
      </c>
      <c r="B13" s="139">
        <v>15.44</v>
      </c>
      <c r="C13" s="139">
        <v>0.62</v>
      </c>
      <c r="D13" s="83">
        <v>5.157</v>
      </c>
      <c r="E13" s="83">
        <v>6.8481999999999994</v>
      </c>
      <c r="F13" s="83">
        <v>3.4530999999999996</v>
      </c>
      <c r="G13" s="83">
        <v>4.2125000000000004</v>
      </c>
      <c r="H13" s="83">
        <v>0.80089999999999995</v>
      </c>
      <c r="I13" s="83">
        <v>1.0482</v>
      </c>
      <c r="J13" s="83">
        <v>5.5614999999999997</v>
      </c>
      <c r="K13" s="83">
        <v>10.303000000000001</v>
      </c>
      <c r="L13" s="139">
        <v>0.878</v>
      </c>
      <c r="M13" s="83">
        <v>1.0417000000000001</v>
      </c>
      <c r="N13" s="83">
        <v>1.3702000000000001</v>
      </c>
      <c r="O13" s="83">
        <v>2.8216000000000001</v>
      </c>
      <c r="P13" s="83">
        <v>2.7730999999999999</v>
      </c>
      <c r="Q13" s="83">
        <v>1.3853</v>
      </c>
      <c r="R13" s="83">
        <v>2.7969899999999996</v>
      </c>
      <c r="S13" s="83">
        <v>2.7841100000000001</v>
      </c>
      <c r="T13" s="83">
        <v>1.3847499999999999</v>
      </c>
      <c r="U13" s="83">
        <v>1.5625</v>
      </c>
      <c r="V13" s="83">
        <v>1.5002500000000001</v>
      </c>
      <c r="W13" s="83">
        <v>1.4634800000000001</v>
      </c>
      <c r="X13" s="83">
        <v>0.64707000000000003</v>
      </c>
      <c r="Y13" s="83">
        <v>1.43204</v>
      </c>
      <c r="Z13" s="83">
        <v>1.4283699999999999</v>
      </c>
      <c r="AA13" s="83">
        <v>0.69086000000000003</v>
      </c>
      <c r="AB13" s="83">
        <v>3.8755000000000002</v>
      </c>
      <c r="AC13" s="139">
        <v>1.7695999999999998</v>
      </c>
      <c r="AD13" s="83">
        <v>1.6761900000000001</v>
      </c>
      <c r="AE13" s="83">
        <v>0</v>
      </c>
      <c r="AF13" s="139">
        <v>1.7688900000000001</v>
      </c>
      <c r="AG13" s="139">
        <v>1.71824</v>
      </c>
      <c r="AH13" s="139">
        <v>0.88403999999999994</v>
      </c>
      <c r="AI13" s="83">
        <v>4.4261099999999995</v>
      </c>
      <c r="AJ13" s="83">
        <v>4.46929</v>
      </c>
      <c r="AK13" s="83">
        <v>4.12561</v>
      </c>
      <c r="AL13" s="83">
        <v>4.4641299999999999</v>
      </c>
      <c r="AM13" s="83">
        <v>4.1344599999999998</v>
      </c>
      <c r="AN13" s="83">
        <v>4.70146</v>
      </c>
      <c r="AO13" s="83">
        <v>2.3265700000000002</v>
      </c>
      <c r="AP13" s="83">
        <v>6.0682</v>
      </c>
      <c r="AQ13" s="83">
        <v>5.9225399999999997</v>
      </c>
      <c r="AR13" s="83">
        <v>4.86083</v>
      </c>
      <c r="AS13" s="139">
        <v>9.7664400000000011</v>
      </c>
      <c r="AT13" s="139">
        <v>1.0405599999999999</v>
      </c>
      <c r="AU13" s="139">
        <v>0</v>
      </c>
      <c r="AV13" s="139">
        <v>1.0292300000000001</v>
      </c>
      <c r="AW13" s="139">
        <v>1.02552</v>
      </c>
      <c r="AX13" s="139">
        <v>1.04132</v>
      </c>
      <c r="AY13" s="139">
        <v>6.0187499999999998</v>
      </c>
      <c r="AZ13" s="139">
        <v>5.9471099999999995</v>
      </c>
      <c r="BA13" s="139">
        <v>5.7575600000000007</v>
      </c>
      <c r="BB13" s="139">
        <v>5.9010899999999999</v>
      </c>
      <c r="BC13" s="139">
        <v>5.9708300000000003</v>
      </c>
      <c r="BD13" s="139">
        <v>7.4281300000000003</v>
      </c>
      <c r="BE13" s="139">
        <v>7.4046799999999999</v>
      </c>
      <c r="BF13" s="139">
        <v>3.6620200000000001</v>
      </c>
      <c r="BG13" s="139">
        <v>7.5083500000000001</v>
      </c>
      <c r="BH13" s="139">
        <v>7.4304899999999998</v>
      </c>
      <c r="BI13" s="139">
        <v>3.6650900000000002</v>
      </c>
      <c r="BJ13" s="139">
        <v>5.9119799999999998</v>
      </c>
      <c r="BK13" s="139">
        <v>6.0100299999999995</v>
      </c>
      <c r="BL13" s="139">
        <v>2.9837500000000001</v>
      </c>
      <c r="BM13" s="139">
        <v>4.3612900000000003</v>
      </c>
      <c r="BN13" s="139">
        <v>4.5851899999999999</v>
      </c>
      <c r="BO13" s="139">
        <v>2.9420799999999998</v>
      </c>
      <c r="BP13" s="139">
        <v>2.5842100000000001</v>
      </c>
      <c r="BQ13" s="139">
        <v>2.7134900000000002</v>
      </c>
      <c r="BR13" s="74">
        <v>249.28557000000009</v>
      </c>
      <c r="BS13" s="139">
        <v>19.97</v>
      </c>
      <c r="BT13" s="139">
        <v>13.54</v>
      </c>
      <c r="BU13" s="83">
        <v>6.1769999999999996</v>
      </c>
      <c r="BV13" s="83">
        <v>12.852399999999999</v>
      </c>
      <c r="BW13" s="83">
        <v>3.9614000000000003</v>
      </c>
      <c r="BX13" s="83">
        <v>6.1436999999999999</v>
      </c>
      <c r="BY13" s="83">
        <v>0.79720000000000002</v>
      </c>
      <c r="BZ13" s="83">
        <v>1.0575000000000001</v>
      </c>
      <c r="CA13" s="83">
        <v>4.6423999999999994</v>
      </c>
      <c r="CB13" s="83">
        <v>10.6038</v>
      </c>
      <c r="CC13" s="139">
        <v>1.9540299999999999</v>
      </c>
      <c r="CD13" s="83">
        <v>1.2222999999999999</v>
      </c>
      <c r="CE13" s="83">
        <v>1.6114000000000002</v>
      </c>
      <c r="CF13" s="83">
        <v>6.8228</v>
      </c>
      <c r="CG13" s="83">
        <v>6.798</v>
      </c>
      <c r="CH13" s="83">
        <v>3.4171999999999998</v>
      </c>
      <c r="CI13" s="83">
        <v>6.8065699999999998</v>
      </c>
      <c r="CJ13" s="83">
        <v>5.4035500000000001</v>
      </c>
      <c r="CK13" s="83">
        <v>3.44448</v>
      </c>
      <c r="CL13" s="83">
        <v>1.7969999999999999</v>
      </c>
      <c r="CM13" s="83">
        <v>7.8963999999999999</v>
      </c>
      <c r="CN13" s="83">
        <v>7.9890799999999995</v>
      </c>
      <c r="CO13" s="83">
        <v>2.9813200000000002</v>
      </c>
      <c r="CP13" s="83">
        <v>8.0960599999999996</v>
      </c>
      <c r="CQ13" s="83">
        <v>8.1603300000000001</v>
      </c>
      <c r="CR13" s="83">
        <v>3.9636499999999999</v>
      </c>
      <c r="CS13" s="83">
        <v>4.6997999999999998</v>
      </c>
      <c r="CT13" s="139">
        <v>4.7614099999999997</v>
      </c>
      <c r="CU13" s="83">
        <v>4.6610699999999996</v>
      </c>
      <c r="CV13" s="83">
        <v>2.3829400000000001</v>
      </c>
      <c r="CW13" s="139">
        <v>4.7323699999999995</v>
      </c>
      <c r="CX13" s="139">
        <v>4.7185200000000007</v>
      </c>
      <c r="CY13" s="139">
        <v>2.3986900000000002</v>
      </c>
      <c r="CZ13" s="83">
        <v>7.6543900000000002</v>
      </c>
      <c r="DA13" s="83">
        <v>7.56149</v>
      </c>
      <c r="DB13" s="83">
        <v>7.6191599999999999</v>
      </c>
      <c r="DC13" s="83">
        <v>7.7112400000000001</v>
      </c>
      <c r="DD13" s="83">
        <v>7.6012700000000004</v>
      </c>
      <c r="DE13" s="83">
        <v>5.5516999999999994</v>
      </c>
      <c r="DF13" s="83">
        <v>2.6828400000000001</v>
      </c>
      <c r="DG13" s="83">
        <v>6.4909300000000005</v>
      </c>
      <c r="DH13" s="83">
        <v>6.2954300000000005</v>
      </c>
      <c r="DI13" s="83">
        <v>6.5213000000000001</v>
      </c>
      <c r="DJ13" s="139">
        <v>6.89039</v>
      </c>
      <c r="DK13" s="139">
        <v>1.1725300000000001</v>
      </c>
      <c r="DL13" s="139">
        <v>0</v>
      </c>
      <c r="DM13" s="139">
        <v>1.1747799999999999</v>
      </c>
      <c r="DN13" s="139">
        <v>1.17154</v>
      </c>
      <c r="DO13" s="139">
        <v>1.1867300000000001</v>
      </c>
      <c r="DP13" s="139">
        <v>7.1657999999999999</v>
      </c>
      <c r="DQ13" s="139">
        <v>7.02562</v>
      </c>
      <c r="DR13" s="139">
        <v>6.8039399999999999</v>
      </c>
      <c r="DS13" s="139">
        <v>7.3367599999999999</v>
      </c>
      <c r="DT13" s="139">
        <v>7.4861000000000004</v>
      </c>
      <c r="DU13" s="139">
        <v>9.3842400000000001</v>
      </c>
      <c r="DV13" s="139">
        <v>9.547979999999999</v>
      </c>
      <c r="DW13" s="139">
        <v>4.6748100000000008</v>
      </c>
      <c r="DX13" s="139">
        <v>8.3229799999999994</v>
      </c>
      <c r="DY13" s="139">
        <v>9.3617800000000013</v>
      </c>
      <c r="DZ13" s="139">
        <v>4.6003400000000001</v>
      </c>
      <c r="EA13" s="139">
        <v>5.8242700000000003</v>
      </c>
      <c r="EB13" s="139">
        <v>5.8698300000000003</v>
      </c>
      <c r="EC13" s="139">
        <v>2.8997199999999999</v>
      </c>
      <c r="ED13" s="139">
        <v>5.8831300000000004</v>
      </c>
      <c r="EE13" s="139">
        <v>5.91831</v>
      </c>
      <c r="EF13" s="139">
        <v>2.9510800000000001</v>
      </c>
      <c r="EG13" s="139">
        <v>6.2485499999999998</v>
      </c>
      <c r="EH13" s="139">
        <v>6.3352200000000005</v>
      </c>
      <c r="EI13" s="74">
        <f t="shared" si="0"/>
        <v>387.39055000000002</v>
      </c>
      <c r="EJ13" s="139">
        <f>5.79+12.81</f>
        <v>18.600000000000001</v>
      </c>
      <c r="EK13" s="139">
        <v>12.52</v>
      </c>
      <c r="EL13" s="83">
        <v>2.9079999999999999</v>
      </c>
      <c r="EM13" s="83">
        <v>13.8474</v>
      </c>
      <c r="EN13" s="83">
        <v>3.7444999999999999</v>
      </c>
      <c r="EO13" s="83">
        <v>5.8120000000000003</v>
      </c>
      <c r="EP13" s="83">
        <v>0.71140000000000003</v>
      </c>
      <c r="EQ13" s="83">
        <v>0.92410000000000003</v>
      </c>
      <c r="ER13" s="83">
        <v>3.661</v>
      </c>
      <c r="ES13" s="83">
        <v>6.6046000000000005</v>
      </c>
      <c r="ET13" s="139">
        <v>2.4207800000000002</v>
      </c>
      <c r="EU13" s="83">
        <v>1.1117999999999999</v>
      </c>
      <c r="EV13" s="83">
        <v>1.4767000000000001</v>
      </c>
      <c r="EW13" s="83">
        <v>6.0810000000000004</v>
      </c>
      <c r="EX13" s="83">
        <v>6.0996000000000006</v>
      </c>
      <c r="EY13" s="83">
        <v>3.0474999999999999</v>
      </c>
      <c r="EZ13" s="83">
        <v>6.0333900000000007</v>
      </c>
      <c r="FA13" s="83">
        <v>5.9578699999999998</v>
      </c>
      <c r="FB13" s="83">
        <v>2.9295500000000003</v>
      </c>
      <c r="FC13" s="83">
        <v>0.91020000000000001</v>
      </c>
      <c r="FD13" s="83">
        <v>4.0880100000000006</v>
      </c>
      <c r="FE13" s="83">
        <v>4.1593400000000003</v>
      </c>
      <c r="FF13" s="83">
        <v>1.7385899999999999</v>
      </c>
      <c r="FG13" s="83">
        <v>4.5730200000000005</v>
      </c>
      <c r="FH13" s="83">
        <v>4.59185</v>
      </c>
      <c r="FI13" s="83">
        <v>2.2293799999999999</v>
      </c>
      <c r="FJ13" s="83">
        <v>2.5059999999999998</v>
      </c>
      <c r="FK13" s="139">
        <v>3.7102300000000001</v>
      </c>
      <c r="FL13" s="83">
        <v>0</v>
      </c>
      <c r="FM13" s="83">
        <v>3.5329699999999997</v>
      </c>
      <c r="FN13" s="139">
        <v>7.0032100000000002</v>
      </c>
      <c r="FO13" s="139">
        <v>6.9504799999999998</v>
      </c>
      <c r="FP13" s="139">
        <v>3.4884899999999996</v>
      </c>
      <c r="FQ13" s="83">
        <v>4.8041899999999993</v>
      </c>
      <c r="FR13" s="83">
        <v>4.7240699999999993</v>
      </c>
      <c r="FS13" s="83">
        <v>4.8049099999999996</v>
      </c>
      <c r="FT13" s="83">
        <v>4.75603</v>
      </c>
      <c r="FU13" s="83">
        <v>4.7713400000000004</v>
      </c>
      <c r="FV13" s="83">
        <v>5.1444700000000001</v>
      </c>
      <c r="FW13" s="83">
        <v>2.53674</v>
      </c>
      <c r="FX13" s="83">
        <v>4.2324399999999995</v>
      </c>
      <c r="FY13" s="83">
        <v>3.9817300000000002</v>
      </c>
      <c r="FZ13" s="83">
        <v>4.1704099999999995</v>
      </c>
      <c r="GA13" s="139">
        <v>4.3028399999999998</v>
      </c>
      <c r="GB13" s="139">
        <v>1.1249899999999999</v>
      </c>
      <c r="GC13" s="139">
        <v>0</v>
      </c>
      <c r="GD13" s="139">
        <v>1.1233499999999998</v>
      </c>
      <c r="GE13" s="139">
        <v>1.1194600000000001</v>
      </c>
      <c r="GF13" s="139">
        <v>1.1308199999999999</v>
      </c>
      <c r="GG13" s="139">
        <v>6.2186899999999996</v>
      </c>
      <c r="GH13" s="139">
        <v>6.1913800000000005</v>
      </c>
      <c r="GI13" s="139">
        <v>5.8131400000000006</v>
      </c>
      <c r="GJ13" s="139">
        <v>6.2186499999999993</v>
      </c>
      <c r="GK13" s="139">
        <v>6.2032100000000003</v>
      </c>
      <c r="GL13" s="139">
        <v>4.6991899999999998</v>
      </c>
      <c r="GM13" s="139">
        <v>4.7618599999999995</v>
      </c>
      <c r="GN13" s="139">
        <v>2.3140500000000004</v>
      </c>
      <c r="GO13" s="139">
        <v>4.2114500000000001</v>
      </c>
      <c r="GP13" s="139">
        <v>4.2283599999999995</v>
      </c>
      <c r="GQ13" s="139">
        <v>2.1173200000000003</v>
      </c>
      <c r="GR13" s="139">
        <v>3.50325</v>
      </c>
      <c r="GS13" s="139">
        <v>3.5383299999999998</v>
      </c>
      <c r="GT13" s="139">
        <v>1.76132</v>
      </c>
      <c r="GU13" s="139">
        <v>3.58291</v>
      </c>
      <c r="GV13" s="139">
        <v>3.61721</v>
      </c>
      <c r="GW13" s="139">
        <v>1.8213499999999998</v>
      </c>
      <c r="GX13" s="139">
        <v>4.3031899999999998</v>
      </c>
      <c r="GY13" s="139">
        <v>4.2604600000000001</v>
      </c>
      <c r="GZ13" s="74">
        <f t="shared" si="1"/>
        <v>286.06607000000008</v>
      </c>
    </row>
    <row r="14" spans="1:208" ht="17.25" customHeight="1">
      <c r="A14" s="2">
        <v>43653</v>
      </c>
      <c r="B14" s="139">
        <v>16.990000000000002</v>
      </c>
      <c r="C14" s="139">
        <v>4.87</v>
      </c>
      <c r="D14" s="83">
        <v>5.5810000000000004</v>
      </c>
      <c r="E14" s="83">
        <v>11.227</v>
      </c>
      <c r="F14" s="83">
        <v>3.9498000000000002</v>
      </c>
      <c r="G14" s="83">
        <v>6.024</v>
      </c>
      <c r="H14" s="83">
        <v>0.49910000000000004</v>
      </c>
      <c r="I14" s="83">
        <v>0.64070000000000005</v>
      </c>
      <c r="J14" s="83">
        <v>5.7042999999999999</v>
      </c>
      <c r="K14" s="83">
        <v>9.9123999999999999</v>
      </c>
      <c r="L14" s="139">
        <v>2.8193299999999999</v>
      </c>
      <c r="M14" s="83">
        <v>1.2027999999999999</v>
      </c>
      <c r="N14" s="83">
        <v>1.5788</v>
      </c>
      <c r="O14" s="83">
        <v>4.4397000000000002</v>
      </c>
      <c r="P14" s="83">
        <v>4.4885999999999999</v>
      </c>
      <c r="Q14" s="83">
        <v>2.2601999999999998</v>
      </c>
      <c r="R14" s="83">
        <v>4.4944499999999996</v>
      </c>
      <c r="S14" s="83">
        <v>4.4597700000000007</v>
      </c>
      <c r="T14" s="83">
        <v>1.3847499999999999</v>
      </c>
      <c r="U14" s="83">
        <v>1.7495000000000001</v>
      </c>
      <c r="V14" s="83">
        <v>3.9002500000000002</v>
      </c>
      <c r="W14" s="83">
        <v>1.4634800000000001</v>
      </c>
      <c r="X14" s="83">
        <v>0.64707000000000003</v>
      </c>
      <c r="Y14" s="83">
        <v>1.43204</v>
      </c>
      <c r="Z14" s="83">
        <v>1.4283699999999999</v>
      </c>
      <c r="AA14" s="83">
        <v>0.69086000000000003</v>
      </c>
      <c r="AB14" s="83">
        <v>3.4306999999999999</v>
      </c>
      <c r="AC14" s="139">
        <v>0</v>
      </c>
      <c r="AD14" s="83">
        <v>1.6761900000000001</v>
      </c>
      <c r="AE14" s="83">
        <v>0</v>
      </c>
      <c r="AF14" s="139">
        <v>1.7688900000000001</v>
      </c>
      <c r="AG14" s="139">
        <v>1.71824</v>
      </c>
      <c r="AH14" s="139">
        <v>0.88403999999999994</v>
      </c>
      <c r="AI14" s="83">
        <v>7.5578199999999995</v>
      </c>
      <c r="AJ14" s="83">
        <v>7.6171000000000006</v>
      </c>
      <c r="AK14" s="83">
        <v>7.5517700000000003</v>
      </c>
      <c r="AL14" s="83">
        <v>7.5743799999999997</v>
      </c>
      <c r="AM14" s="83">
        <v>7.5678799999999997</v>
      </c>
      <c r="AN14" s="83">
        <v>5.4094799999999994</v>
      </c>
      <c r="AO14" s="83">
        <v>0</v>
      </c>
      <c r="AP14" s="83">
        <v>6.2992600000000003</v>
      </c>
      <c r="AQ14" s="83">
        <v>6.1808900000000007</v>
      </c>
      <c r="AR14" s="83">
        <v>5.8534899999999999</v>
      </c>
      <c r="AS14" s="139">
        <v>8.652709999999999</v>
      </c>
      <c r="AT14" s="139">
        <v>1.0405599999999999</v>
      </c>
      <c r="AU14" s="139">
        <v>0</v>
      </c>
      <c r="AV14" s="139">
        <v>1.0292300000000001</v>
      </c>
      <c r="AW14" s="139">
        <v>1.02552</v>
      </c>
      <c r="AX14" s="139">
        <v>1.04132</v>
      </c>
      <c r="AY14" s="139">
        <v>8.1605699999999999</v>
      </c>
      <c r="AZ14" s="139">
        <v>7.9757499999999997</v>
      </c>
      <c r="BA14" s="139">
        <v>7.67896</v>
      </c>
      <c r="BB14" s="139">
        <v>7.8096699999999997</v>
      </c>
      <c r="BC14" s="139">
        <v>7.93187</v>
      </c>
      <c r="BD14" s="139">
        <v>4.7088599999999996</v>
      </c>
      <c r="BE14" s="139">
        <v>4.6801599999999999</v>
      </c>
      <c r="BF14" s="139">
        <v>2.3241800000000001</v>
      </c>
      <c r="BG14" s="139">
        <v>4.3130299999999995</v>
      </c>
      <c r="BH14" s="139">
        <v>4.55633</v>
      </c>
      <c r="BI14" s="139">
        <v>0</v>
      </c>
      <c r="BJ14" s="139">
        <v>7.6700600000000003</v>
      </c>
      <c r="BK14" s="139">
        <v>7.8273100000000007</v>
      </c>
      <c r="BL14" s="139">
        <v>3.9139400000000002</v>
      </c>
      <c r="BM14" s="139">
        <v>3.8777699999999999</v>
      </c>
      <c r="BN14" s="139">
        <v>7.9315100000000003</v>
      </c>
      <c r="BO14" s="139">
        <v>3.9301699999999999</v>
      </c>
      <c r="BP14" s="139">
        <v>6.5249199999999998</v>
      </c>
      <c r="BQ14" s="139">
        <v>6.7301599999999997</v>
      </c>
      <c r="BR14" s="74">
        <v>296.26296000000008</v>
      </c>
      <c r="BS14" s="139">
        <v>20.37</v>
      </c>
      <c r="BT14" s="139">
        <v>12.9</v>
      </c>
      <c r="BU14" s="83">
        <v>5.0010000000000003</v>
      </c>
      <c r="BV14" s="83">
        <v>13.8619</v>
      </c>
      <c r="BW14" s="83">
        <v>3.7464</v>
      </c>
      <c r="BX14" s="83">
        <v>5.3676000000000004</v>
      </c>
      <c r="BY14" s="83">
        <v>0.89179999999999993</v>
      </c>
      <c r="BZ14" s="83">
        <v>1.1688000000000001</v>
      </c>
      <c r="CA14" s="83">
        <v>4.9965000000000002</v>
      </c>
      <c r="CB14" s="83">
        <v>9.8338000000000001</v>
      </c>
      <c r="CC14" s="139">
        <v>3.6095499999999996</v>
      </c>
      <c r="CD14" s="83">
        <v>1.0974000000000002</v>
      </c>
      <c r="CE14" s="83">
        <v>1.4427000000000001</v>
      </c>
      <c r="CF14" s="83">
        <v>7.8961000000000006</v>
      </c>
      <c r="CG14" s="83">
        <v>7.8561000000000005</v>
      </c>
      <c r="CH14" s="83">
        <v>3.9045000000000001</v>
      </c>
      <c r="CI14" s="83">
        <v>7.9004200000000004</v>
      </c>
      <c r="CJ14" s="83">
        <v>6.2366099999999998</v>
      </c>
      <c r="CK14" s="83">
        <v>3.9581900000000001</v>
      </c>
      <c r="CL14" s="83">
        <v>1.5455999999999999</v>
      </c>
      <c r="CM14" s="83">
        <v>6.5801099999999995</v>
      </c>
      <c r="CN14" s="83">
        <v>6.7440699999999998</v>
      </c>
      <c r="CO14" s="83">
        <v>2.5468600000000001</v>
      </c>
      <c r="CP14" s="83">
        <v>6.8170000000000002</v>
      </c>
      <c r="CQ14" s="83">
        <v>6.7332700000000001</v>
      </c>
      <c r="CR14" s="83">
        <v>3.3186</v>
      </c>
      <c r="CS14" s="83">
        <v>2.9733000000000001</v>
      </c>
      <c r="CT14" s="139">
        <v>7.0260500000000006</v>
      </c>
      <c r="CU14" s="83">
        <v>6.7773100000000008</v>
      </c>
      <c r="CV14" s="83">
        <v>3.4508100000000002</v>
      </c>
      <c r="CW14" s="139">
        <v>7.0064700000000002</v>
      </c>
      <c r="CX14" s="139">
        <v>6.8684899999999995</v>
      </c>
      <c r="CY14" s="139">
        <v>3.4688600000000003</v>
      </c>
      <c r="CZ14" s="83">
        <v>7.0516800000000002</v>
      </c>
      <c r="DA14" s="83">
        <v>6.9285299999999994</v>
      </c>
      <c r="DB14" s="83">
        <v>6.9650499999999997</v>
      </c>
      <c r="DC14" s="83">
        <v>6.9983300000000002</v>
      </c>
      <c r="DD14" s="83">
        <v>6.9028999999999998</v>
      </c>
      <c r="DE14" s="83">
        <v>4.9707600000000003</v>
      </c>
      <c r="DF14" s="83">
        <v>2.4445600000000001</v>
      </c>
      <c r="DG14" s="83">
        <v>6.2172099999999997</v>
      </c>
      <c r="DH14" s="83">
        <v>5.9468199999999998</v>
      </c>
      <c r="DI14" s="83">
        <v>6.13626</v>
      </c>
      <c r="DJ14" s="139">
        <v>6.2684199999999999</v>
      </c>
      <c r="DK14" s="139">
        <v>0.92953999999999992</v>
      </c>
      <c r="DL14" s="139">
        <v>0</v>
      </c>
      <c r="DM14" s="139">
        <v>0.93010000000000004</v>
      </c>
      <c r="DN14" s="139">
        <v>0.92942999999999998</v>
      </c>
      <c r="DO14" s="139">
        <v>0.94647999999999999</v>
      </c>
      <c r="DP14" s="139">
        <v>7.1515399999999998</v>
      </c>
      <c r="DQ14" s="139">
        <v>6.7116699999999998</v>
      </c>
      <c r="DR14" s="139">
        <v>6.2884899999999995</v>
      </c>
      <c r="DS14" s="139">
        <v>7.1875100000000005</v>
      </c>
      <c r="DT14" s="139">
        <v>7.3782299999999994</v>
      </c>
      <c r="DU14" s="139">
        <v>8.8542999999999985</v>
      </c>
      <c r="DV14" s="139">
        <v>8.9411100000000001</v>
      </c>
      <c r="DW14" s="139">
        <v>4.3695500000000003</v>
      </c>
      <c r="DX14" s="139">
        <v>8.9460599999999992</v>
      </c>
      <c r="DY14" s="139">
        <v>8.9305699999999995</v>
      </c>
      <c r="DZ14" s="139">
        <v>4.4568599999999998</v>
      </c>
      <c r="EA14" s="139">
        <v>3.15937</v>
      </c>
      <c r="EB14" s="139">
        <v>3.20939</v>
      </c>
      <c r="EC14" s="139">
        <v>1.59507</v>
      </c>
      <c r="ED14" s="139">
        <v>1.5596300000000001</v>
      </c>
      <c r="EE14" s="139">
        <v>3.18729</v>
      </c>
      <c r="EF14" s="139">
        <v>1.61835</v>
      </c>
      <c r="EG14" s="139">
        <v>4.5821499999999995</v>
      </c>
      <c r="EH14" s="139">
        <v>4.6374300000000002</v>
      </c>
      <c r="EI14" s="74">
        <f t="shared" si="0"/>
        <v>367.22681000000011</v>
      </c>
      <c r="EJ14" s="139">
        <f>6.6+14.11</f>
        <v>20.71</v>
      </c>
      <c r="EK14" s="139">
        <v>11.71</v>
      </c>
      <c r="EL14" s="83">
        <v>3.3889999999999998</v>
      </c>
      <c r="EM14" s="83">
        <v>8.2757999999999985</v>
      </c>
      <c r="EN14" s="83">
        <v>3.3196999999999997</v>
      </c>
      <c r="EO14" s="83">
        <v>4.8313999999999995</v>
      </c>
      <c r="EP14" s="83">
        <v>0.64200000000000002</v>
      </c>
      <c r="EQ14" s="83">
        <v>0.83520000000000005</v>
      </c>
      <c r="ER14" s="83">
        <v>3.2444000000000002</v>
      </c>
      <c r="ES14" s="83">
        <v>6.2031000000000001</v>
      </c>
      <c r="ET14" s="139">
        <v>2.18323</v>
      </c>
      <c r="EU14" s="83">
        <v>0.9698</v>
      </c>
      <c r="EV14" s="83">
        <v>1.2517</v>
      </c>
      <c r="EW14" s="83">
        <v>1.5435000000000001</v>
      </c>
      <c r="EX14" s="83">
        <v>1.5049999999999999</v>
      </c>
      <c r="EY14" s="83">
        <v>0.75039999999999996</v>
      </c>
      <c r="EZ14" s="83">
        <v>1.5135099999999999</v>
      </c>
      <c r="FA14" s="83">
        <v>1.48719</v>
      </c>
      <c r="FB14" s="83">
        <v>0.73463000000000001</v>
      </c>
      <c r="FC14" s="83">
        <v>1.0590999999999999</v>
      </c>
      <c r="FD14" s="83">
        <v>2.8911599999999997</v>
      </c>
      <c r="FE14" s="83">
        <v>2.8605700000000001</v>
      </c>
      <c r="FF14" s="83">
        <v>1.1776900000000001</v>
      </c>
      <c r="FG14" s="83">
        <v>2.24004</v>
      </c>
      <c r="FH14" s="83">
        <v>2.2566199999999998</v>
      </c>
      <c r="FI14" s="83">
        <v>1.0941500000000002</v>
      </c>
      <c r="FJ14" s="83">
        <v>2.0991</v>
      </c>
      <c r="FK14" s="139">
        <v>3.35568</v>
      </c>
      <c r="FL14" s="83">
        <v>0</v>
      </c>
      <c r="FM14" s="83">
        <v>2.9455900000000002</v>
      </c>
      <c r="FN14" s="139">
        <v>5.8948400000000003</v>
      </c>
      <c r="FO14" s="139">
        <v>5.8176000000000005</v>
      </c>
      <c r="FP14" s="139">
        <v>2.9540500000000001</v>
      </c>
      <c r="FQ14" s="83">
        <v>4.3631899999999995</v>
      </c>
      <c r="FR14" s="83">
        <v>5.5485699999999998</v>
      </c>
      <c r="FS14" s="83">
        <v>4.3908000000000005</v>
      </c>
      <c r="FT14" s="83">
        <v>5.6473599999999999</v>
      </c>
      <c r="FU14" s="83">
        <v>5.6116999999999999</v>
      </c>
      <c r="FV14" s="83">
        <v>4.3583400000000001</v>
      </c>
      <c r="FW14" s="83">
        <v>2.08982</v>
      </c>
      <c r="FX14" s="83">
        <v>3.5725700000000002</v>
      </c>
      <c r="FY14" s="83">
        <v>3.49091</v>
      </c>
      <c r="FZ14" s="83">
        <v>3.4621999999999997</v>
      </c>
      <c r="GA14" s="139">
        <v>4.9848100000000004</v>
      </c>
      <c r="GB14" s="139">
        <v>0.91822999999999999</v>
      </c>
      <c r="GC14" s="139">
        <v>0</v>
      </c>
      <c r="GD14" s="139">
        <v>0.88484000000000007</v>
      </c>
      <c r="GE14" s="139">
        <v>0.87448000000000004</v>
      </c>
      <c r="GF14" s="139">
        <v>0.9049299999999999</v>
      </c>
      <c r="GG14" s="139">
        <v>6.1706400000000006</v>
      </c>
      <c r="GH14" s="139">
        <v>6.1132299999999997</v>
      </c>
      <c r="GI14" s="139">
        <v>5.6780499999999998</v>
      </c>
      <c r="GJ14" s="139">
        <v>6.1034700000000006</v>
      </c>
      <c r="GK14" s="139">
        <v>6.15158</v>
      </c>
      <c r="GL14" s="139">
        <v>7.7631099999999993</v>
      </c>
      <c r="GM14" s="139">
        <v>7.6852799999999997</v>
      </c>
      <c r="GN14" s="139">
        <v>3.8218000000000001</v>
      </c>
      <c r="GO14" s="139">
        <v>7.7078999999999995</v>
      </c>
      <c r="GP14" s="139">
        <v>7.8513500000000001</v>
      </c>
      <c r="GQ14" s="139">
        <v>3.9201999999999999</v>
      </c>
      <c r="GR14" s="139">
        <v>7.9508400000000004</v>
      </c>
      <c r="GS14" s="139">
        <v>8.0404900000000001</v>
      </c>
      <c r="GT14" s="139">
        <v>4.0040399999999998</v>
      </c>
      <c r="GU14" s="139">
        <v>7.9395600000000002</v>
      </c>
      <c r="GV14" s="139">
        <v>8.0500000000000007</v>
      </c>
      <c r="GW14" s="139">
        <v>4.0250900000000005</v>
      </c>
      <c r="GX14" s="139">
        <v>6.5381400000000003</v>
      </c>
      <c r="GY14" s="139">
        <v>6.47051</v>
      </c>
      <c r="GZ14" s="74">
        <f t="shared" si="1"/>
        <v>284.83377999999999</v>
      </c>
    </row>
    <row r="15" spans="1:208" ht="17.25" customHeight="1">
      <c r="A15" s="3">
        <v>43654</v>
      </c>
      <c r="B15" s="139">
        <v>15.540000000000001</v>
      </c>
      <c r="C15" s="139">
        <v>5.93</v>
      </c>
      <c r="D15" s="83">
        <v>6.3179999999999996</v>
      </c>
      <c r="E15" s="83">
        <v>12.523899999999999</v>
      </c>
      <c r="F15" s="83">
        <v>3.9175</v>
      </c>
      <c r="G15" s="83">
        <v>5.9577999999999998</v>
      </c>
      <c r="H15" s="83">
        <v>0.69420000000000004</v>
      </c>
      <c r="I15" s="83">
        <v>0.89979999999999993</v>
      </c>
      <c r="J15" s="83">
        <v>6.8351999999999995</v>
      </c>
      <c r="K15" s="83">
        <v>11.5716</v>
      </c>
      <c r="L15" s="139">
        <v>2.0910000000000002</v>
      </c>
      <c r="M15" s="83">
        <v>1.1742000000000001</v>
      </c>
      <c r="N15" s="83">
        <v>1.5235999999999998</v>
      </c>
      <c r="O15" s="83">
        <v>7.5573999999999995</v>
      </c>
      <c r="P15" s="83">
        <v>7.5507</v>
      </c>
      <c r="Q15" s="83">
        <v>3.7731999999999997</v>
      </c>
      <c r="R15" s="83">
        <v>7.5876899999999994</v>
      </c>
      <c r="S15" s="83">
        <v>7.5676800000000002</v>
      </c>
      <c r="T15" s="83">
        <v>3.8006199999999999</v>
      </c>
      <c r="U15" s="83">
        <v>1.9282999999999999</v>
      </c>
      <c r="V15" s="83">
        <v>8.7282600000000006</v>
      </c>
      <c r="W15" s="83">
        <v>8.0599899999999991</v>
      </c>
      <c r="X15" s="83">
        <v>3.1667299999999998</v>
      </c>
      <c r="Y15" s="83">
        <v>8.536010000000001</v>
      </c>
      <c r="Z15" s="83">
        <v>8.4535400000000003</v>
      </c>
      <c r="AA15" s="83">
        <v>4.1548299999999996</v>
      </c>
      <c r="AB15" s="83">
        <v>3.9828999999999999</v>
      </c>
      <c r="AC15" s="139">
        <v>1.8941400000000002</v>
      </c>
      <c r="AD15" s="83">
        <v>1.88818</v>
      </c>
      <c r="AE15" s="83">
        <v>0</v>
      </c>
      <c r="AF15" s="139">
        <v>7.4046599999999998</v>
      </c>
      <c r="AG15" s="139">
        <v>7.3860000000000001</v>
      </c>
      <c r="AH15" s="139">
        <v>3.76553</v>
      </c>
      <c r="AI15" s="83">
        <v>3.7551100000000002</v>
      </c>
      <c r="AJ15" s="83">
        <v>3.75665</v>
      </c>
      <c r="AK15" s="83">
        <v>3.7453499999999997</v>
      </c>
      <c r="AL15" s="83">
        <v>3.74465</v>
      </c>
      <c r="AM15" s="83">
        <v>3.7268499999999998</v>
      </c>
      <c r="AN15" s="83">
        <v>5.4809899999999994</v>
      </c>
      <c r="AO15" s="83">
        <v>2.6913499999999999</v>
      </c>
      <c r="AP15" s="83">
        <v>7.78749</v>
      </c>
      <c r="AQ15" s="83">
        <v>7.5826099999999999</v>
      </c>
      <c r="AR15" s="83">
        <v>7.7138900000000001</v>
      </c>
      <c r="AS15" s="139">
        <v>10.26262</v>
      </c>
      <c r="AT15" s="139">
        <v>1.2175100000000001</v>
      </c>
      <c r="AU15" s="139">
        <v>0</v>
      </c>
      <c r="AV15" s="139">
        <v>1.2174500000000001</v>
      </c>
      <c r="AW15" s="139">
        <v>1.2088599999999998</v>
      </c>
      <c r="AX15" s="139">
        <v>1.21956</v>
      </c>
      <c r="AY15" s="139">
        <v>5.6135799999999998</v>
      </c>
      <c r="AZ15" s="139">
        <v>5.5383599999999999</v>
      </c>
      <c r="BA15" s="139">
        <v>5.3942600000000001</v>
      </c>
      <c r="BB15" s="139">
        <v>5.5567600000000006</v>
      </c>
      <c r="BC15" s="139">
        <v>5.67408</v>
      </c>
      <c r="BD15" s="139">
        <v>7.6516500000000001</v>
      </c>
      <c r="BE15" s="139">
        <v>7.3077100000000002</v>
      </c>
      <c r="BF15" s="139">
        <v>3.8108599999999999</v>
      </c>
      <c r="BG15" s="139">
        <v>6.9394399999999994</v>
      </c>
      <c r="BH15" s="139">
        <v>7.5594200000000003</v>
      </c>
      <c r="BI15" s="139">
        <v>3.79758</v>
      </c>
      <c r="BJ15" s="139">
        <v>3.65245</v>
      </c>
      <c r="BK15" s="139">
        <v>3.7091599999999998</v>
      </c>
      <c r="BL15" s="139">
        <v>1.8432899999999999</v>
      </c>
      <c r="BM15" s="139">
        <v>2.7290399999999999</v>
      </c>
      <c r="BN15" s="139">
        <v>3.7028499999999998</v>
      </c>
      <c r="BO15" s="139">
        <v>1.8725699999999998</v>
      </c>
      <c r="BP15" s="139">
        <v>6.1632499999999997</v>
      </c>
      <c r="BQ15" s="139">
        <v>2.7875299999999998</v>
      </c>
      <c r="BR15" s="74">
        <v>338.57793999999996</v>
      </c>
      <c r="BS15" s="139">
        <v>19.87</v>
      </c>
      <c r="BT15" s="139">
        <v>12.07</v>
      </c>
      <c r="BU15" s="83">
        <v>5.3650000000000002</v>
      </c>
      <c r="BV15" s="83">
        <v>16.474599999999999</v>
      </c>
      <c r="BW15" s="83">
        <v>4.8838999999999997</v>
      </c>
      <c r="BX15" s="83">
        <v>8.3397999999999985</v>
      </c>
      <c r="BY15" s="83">
        <v>0.80070000000000008</v>
      </c>
      <c r="BZ15" s="83">
        <v>1.0532999999999999</v>
      </c>
      <c r="CA15" s="83">
        <v>4.7756000000000007</v>
      </c>
      <c r="CB15" s="83">
        <v>8.8267000000000007</v>
      </c>
      <c r="CC15" s="139">
        <v>3.87662</v>
      </c>
      <c r="CD15" s="83">
        <v>1.4079000000000002</v>
      </c>
      <c r="CE15" s="83">
        <v>1.9005000000000001</v>
      </c>
      <c r="CF15" s="83">
        <v>5.3178000000000001</v>
      </c>
      <c r="CG15" s="83">
        <v>5.3906000000000001</v>
      </c>
      <c r="CH15" s="83">
        <v>2.7054999999999998</v>
      </c>
      <c r="CI15" s="83">
        <v>5.4148900000000006</v>
      </c>
      <c r="CJ15" s="83">
        <v>4.2446299999999999</v>
      </c>
      <c r="CK15" s="83">
        <v>2.6786799999999999</v>
      </c>
      <c r="CL15" s="83">
        <v>1.7764000000000002</v>
      </c>
      <c r="CM15" s="83">
        <v>5.3020399999999999</v>
      </c>
      <c r="CN15" s="83">
        <v>5.3176099999999993</v>
      </c>
      <c r="CO15" s="83">
        <v>2.0317500000000002</v>
      </c>
      <c r="CP15" s="83">
        <v>5.0973600000000001</v>
      </c>
      <c r="CQ15" s="83">
        <v>5.0826799999999999</v>
      </c>
      <c r="CR15" s="83">
        <v>2.4855200000000002</v>
      </c>
      <c r="CS15" s="83">
        <v>2.5242</v>
      </c>
      <c r="CT15" s="139">
        <v>6.6869799999999993</v>
      </c>
      <c r="CU15" s="83">
        <v>6.6157599999999999</v>
      </c>
      <c r="CV15" s="83">
        <v>3.3805800000000001</v>
      </c>
      <c r="CW15" s="139">
        <v>6.6880899999999999</v>
      </c>
      <c r="CX15" s="139">
        <v>6.73949</v>
      </c>
      <c r="CY15" s="139">
        <v>3.4708099999999997</v>
      </c>
      <c r="CZ15" s="83">
        <v>8.7321299999999997</v>
      </c>
      <c r="DA15" s="83">
        <v>8.5962700000000005</v>
      </c>
      <c r="DB15" s="83">
        <v>8.7221299999999999</v>
      </c>
      <c r="DC15" s="83">
        <v>8.7261500000000005</v>
      </c>
      <c r="DD15" s="83">
        <v>8.6827000000000005</v>
      </c>
      <c r="DE15" s="83">
        <v>6.9738999999999995</v>
      </c>
      <c r="DF15" s="83">
        <v>3.55423</v>
      </c>
      <c r="DG15" s="83">
        <v>5.4142999999999999</v>
      </c>
      <c r="DH15" s="83">
        <v>5.2118500000000001</v>
      </c>
      <c r="DI15" s="83">
        <v>5.3857400000000002</v>
      </c>
      <c r="DJ15" s="139">
        <v>4.7287700000000008</v>
      </c>
      <c r="DK15" s="139">
        <v>1.3200399999999999</v>
      </c>
      <c r="DL15" s="139">
        <v>0</v>
      </c>
      <c r="DM15" s="139">
        <v>1.27952</v>
      </c>
      <c r="DN15" s="139">
        <v>1.2717499999999999</v>
      </c>
      <c r="DO15" s="139">
        <v>1.28731</v>
      </c>
      <c r="DP15" s="139">
        <v>8.0834299999999999</v>
      </c>
      <c r="DQ15" s="139">
        <v>7.7623299999999995</v>
      </c>
      <c r="DR15" s="139">
        <v>7.4697800000000001</v>
      </c>
      <c r="DS15" s="139">
        <v>7.9481200000000003</v>
      </c>
      <c r="DT15" s="139">
        <v>8.0510000000000002</v>
      </c>
      <c r="DU15" s="139">
        <v>6.2433199999999998</v>
      </c>
      <c r="DV15" s="139">
        <v>6.2756699999999999</v>
      </c>
      <c r="DW15" s="139">
        <v>3.05124</v>
      </c>
      <c r="DX15" s="139">
        <v>6.1866400000000006</v>
      </c>
      <c r="DY15" s="139">
        <v>6.2203500000000007</v>
      </c>
      <c r="DZ15" s="139">
        <v>3.03783</v>
      </c>
      <c r="EA15" s="139">
        <v>5.6198399999999999</v>
      </c>
      <c r="EB15" s="139">
        <v>5.7105100000000002</v>
      </c>
      <c r="EC15" s="139">
        <v>2.8233699999999997</v>
      </c>
      <c r="ED15" s="139">
        <v>2.8053499999999998</v>
      </c>
      <c r="EE15" s="139">
        <v>5.7181699999999998</v>
      </c>
      <c r="EF15" s="139">
        <v>2.8813</v>
      </c>
      <c r="EG15" s="139">
        <v>5.7344099999999996</v>
      </c>
      <c r="EH15" s="139">
        <v>5.7326300000000003</v>
      </c>
      <c r="EI15" s="74">
        <f t="shared" si="0"/>
        <v>365.83807000000002</v>
      </c>
      <c r="EJ15" s="139">
        <f>6.88+13.4</f>
        <v>20.28</v>
      </c>
      <c r="EK15" s="139">
        <v>13.1</v>
      </c>
      <c r="EL15" s="83">
        <v>4.0490000000000004</v>
      </c>
      <c r="EM15" s="83">
        <v>10.011299999999999</v>
      </c>
      <c r="EN15" s="83">
        <v>4.5241999999999996</v>
      </c>
      <c r="EO15" s="83">
        <v>6.7328999999999999</v>
      </c>
      <c r="EP15" s="83">
        <v>0.82089999999999996</v>
      </c>
      <c r="EQ15" s="83">
        <v>1.0882000000000001</v>
      </c>
      <c r="ER15" s="83">
        <v>3.7008000000000001</v>
      </c>
      <c r="ES15" s="83">
        <v>7.1246999999999998</v>
      </c>
      <c r="ET15" s="139">
        <v>3.0884999999999998</v>
      </c>
      <c r="EU15" s="83">
        <v>1.3050999999999999</v>
      </c>
      <c r="EV15" s="83">
        <v>1.6830000000000001</v>
      </c>
      <c r="EW15" s="83">
        <v>9.3332999999999995</v>
      </c>
      <c r="EX15" s="83">
        <v>9.4108000000000001</v>
      </c>
      <c r="EY15" s="83">
        <v>4.6566000000000001</v>
      </c>
      <c r="EZ15" s="83">
        <v>9.15</v>
      </c>
      <c r="FA15" s="83">
        <v>8.9890300000000014</v>
      </c>
      <c r="FB15" s="83">
        <v>4.5163400000000005</v>
      </c>
      <c r="FC15" s="83">
        <v>1.2948</v>
      </c>
      <c r="FD15" s="83">
        <v>8.7771100000000004</v>
      </c>
      <c r="FE15" s="83">
        <v>8.9278200000000005</v>
      </c>
      <c r="FF15" s="83">
        <v>3.3246799999999999</v>
      </c>
      <c r="FG15" s="83">
        <v>8.9344900000000003</v>
      </c>
      <c r="FH15" s="83">
        <v>9.0045500000000001</v>
      </c>
      <c r="FI15" s="83">
        <v>4.4190500000000004</v>
      </c>
      <c r="FJ15" s="83">
        <v>2.0745999999999998</v>
      </c>
      <c r="FK15" s="139">
        <v>4.3988300000000002</v>
      </c>
      <c r="FL15" s="83">
        <v>0</v>
      </c>
      <c r="FM15" s="83">
        <v>3.88436</v>
      </c>
      <c r="FN15" s="139">
        <v>7.5054399999999992</v>
      </c>
      <c r="FO15" s="139">
        <v>7.6148400000000001</v>
      </c>
      <c r="FP15" s="139">
        <v>3.78478</v>
      </c>
      <c r="FQ15" s="83">
        <v>6.8489799999999992</v>
      </c>
      <c r="FR15" s="83">
        <v>6.7881599999999995</v>
      </c>
      <c r="FS15" s="83">
        <v>4.9331499999999995</v>
      </c>
      <c r="FT15" s="83">
        <v>6.7335799999999999</v>
      </c>
      <c r="FU15" s="83">
        <v>6.7774399999999995</v>
      </c>
      <c r="FV15" s="83">
        <v>6.1531799999999999</v>
      </c>
      <c r="FW15" s="83">
        <v>3.10812</v>
      </c>
      <c r="FX15" s="83">
        <v>4.2169300000000005</v>
      </c>
      <c r="FY15" s="83">
        <v>4.0821199999999997</v>
      </c>
      <c r="FZ15" s="83">
        <v>4.0822500000000002</v>
      </c>
      <c r="GA15" s="139">
        <v>5.4941800000000001</v>
      </c>
      <c r="GB15" s="139">
        <v>0.10933</v>
      </c>
      <c r="GC15" s="139">
        <v>0</v>
      </c>
      <c r="GD15" s="139">
        <v>0.10993</v>
      </c>
      <c r="GE15" s="139">
        <v>0.11325</v>
      </c>
      <c r="GF15" s="139">
        <v>0.10834000000000001</v>
      </c>
      <c r="GG15" s="139">
        <v>6.7217200000000004</v>
      </c>
      <c r="GH15" s="139">
        <v>6.7038400000000005</v>
      </c>
      <c r="GI15" s="139">
        <v>6.4408199999999995</v>
      </c>
      <c r="GJ15" s="139">
        <v>6.8118800000000004</v>
      </c>
      <c r="GK15" s="139">
        <v>6.8359899999999998</v>
      </c>
      <c r="GL15" s="139">
        <v>6.6577500000000001</v>
      </c>
      <c r="GM15" s="139">
        <v>6.6885600000000007</v>
      </c>
      <c r="GN15" s="139">
        <v>3.3536700000000002</v>
      </c>
      <c r="GO15" s="139">
        <v>6.6605299999999996</v>
      </c>
      <c r="GP15" s="139">
        <v>6.6695600000000006</v>
      </c>
      <c r="GQ15" s="139">
        <v>3.3684000000000003</v>
      </c>
      <c r="GR15" s="139">
        <v>5.7226800000000004</v>
      </c>
      <c r="GS15" s="139">
        <v>5.7973500000000007</v>
      </c>
      <c r="GT15" s="139">
        <v>2.8716300000000001</v>
      </c>
      <c r="GU15" s="139">
        <v>5.7876799999999999</v>
      </c>
      <c r="GV15" s="139">
        <v>5.83371</v>
      </c>
      <c r="GW15" s="139">
        <v>2.91167</v>
      </c>
      <c r="GX15" s="139">
        <v>3.9378000000000002</v>
      </c>
      <c r="GY15" s="139">
        <v>6.4858799999999999</v>
      </c>
      <c r="GZ15" s="74">
        <f t="shared" si="1"/>
        <v>363.43008000000003</v>
      </c>
    </row>
    <row r="16" spans="1:208" ht="17.25" customHeight="1">
      <c r="A16" s="2">
        <v>43655</v>
      </c>
      <c r="B16" s="139">
        <v>15.91</v>
      </c>
      <c r="C16" s="139">
        <v>4.87</v>
      </c>
      <c r="D16" s="355">
        <v>5.5519999999999996</v>
      </c>
      <c r="E16" s="83">
        <v>14.9108</v>
      </c>
      <c r="F16" s="83">
        <v>4.242</v>
      </c>
      <c r="G16" s="83">
        <v>6.6162000000000001</v>
      </c>
      <c r="H16" s="83">
        <v>1.1935</v>
      </c>
      <c r="I16" s="83">
        <v>1.5572000000000001</v>
      </c>
      <c r="J16" s="83">
        <v>5.7973999999999997</v>
      </c>
      <c r="K16" s="83">
        <v>10.945</v>
      </c>
      <c r="L16" s="83">
        <v>3.23</v>
      </c>
      <c r="M16" s="83">
        <v>1.2638</v>
      </c>
      <c r="N16" s="83">
        <v>1.6467000000000001</v>
      </c>
      <c r="O16" s="139">
        <v>9.2158999999999995</v>
      </c>
      <c r="P16" s="139">
        <v>9.5371000000000006</v>
      </c>
      <c r="Q16" s="139">
        <v>4.7396000000000003</v>
      </c>
      <c r="R16" s="139">
        <v>9.5746900000000004</v>
      </c>
      <c r="S16" s="139">
        <v>9.5877299999999988</v>
      </c>
      <c r="T16" s="139">
        <v>4.8662000000000001</v>
      </c>
      <c r="U16" s="83">
        <v>1.7312000000000001</v>
      </c>
      <c r="V16" s="139">
        <v>10.42855</v>
      </c>
      <c r="W16" s="139">
        <v>9.73489</v>
      </c>
      <c r="X16" s="139">
        <v>3.7248699999999997</v>
      </c>
      <c r="Y16" s="139">
        <v>10.65316</v>
      </c>
      <c r="Z16" s="139">
        <v>10.525040000000001</v>
      </c>
      <c r="AA16" s="139">
        <v>5.2221500000000001</v>
      </c>
      <c r="AB16" s="139">
        <v>4.1396000000000006</v>
      </c>
      <c r="AC16" s="139">
        <v>2.44496</v>
      </c>
      <c r="AD16" s="139">
        <v>4.6890299999999998</v>
      </c>
      <c r="AE16" s="139">
        <v>1.1235899999999999</v>
      </c>
      <c r="AF16" s="139">
        <v>6.2850299999999999</v>
      </c>
      <c r="AG16" s="139">
        <v>6.2089600000000003</v>
      </c>
      <c r="AH16" s="139">
        <v>3.1271599999999999</v>
      </c>
      <c r="AI16" s="139">
        <v>7.3550800000000001</v>
      </c>
      <c r="AJ16" s="139">
        <v>7.4261200000000001</v>
      </c>
      <c r="AK16" s="139">
        <v>7.4025200000000009</v>
      </c>
      <c r="AL16" s="139">
        <v>7.4045100000000001</v>
      </c>
      <c r="AM16" s="139">
        <v>7.4038199999999996</v>
      </c>
      <c r="AN16" s="139">
        <v>6.1315299999999997</v>
      </c>
      <c r="AO16" s="139">
        <v>3.0534899999999996</v>
      </c>
      <c r="AP16" s="139">
        <v>6.6099300000000003</v>
      </c>
      <c r="AQ16" s="139">
        <v>6.4434899999999997</v>
      </c>
      <c r="AR16" s="139">
        <v>6.5776599999999998</v>
      </c>
      <c r="AS16" s="139">
        <v>9.1626399999999997</v>
      </c>
      <c r="AT16" s="139">
        <v>1.29098</v>
      </c>
      <c r="AU16" s="139">
        <v>0</v>
      </c>
      <c r="AV16" s="139">
        <v>1.2971400000000002</v>
      </c>
      <c r="AW16" s="139">
        <v>1.2952000000000001</v>
      </c>
      <c r="AX16" s="139">
        <v>1.3025100000000001</v>
      </c>
      <c r="AY16" s="139">
        <v>7.1740699999999995</v>
      </c>
      <c r="AZ16" s="139">
        <v>7.0702799999999995</v>
      </c>
      <c r="BA16" s="139">
        <v>6.8212799999999998</v>
      </c>
      <c r="BB16" s="139">
        <v>7.0262099999999998</v>
      </c>
      <c r="BC16" s="139">
        <v>7.2303999999999995</v>
      </c>
      <c r="BD16" s="139">
        <v>8.3966799999999999</v>
      </c>
      <c r="BE16" s="139">
        <v>8.0150000000000006</v>
      </c>
      <c r="BF16" s="139">
        <v>4.1822100000000004</v>
      </c>
      <c r="BG16" s="139">
        <v>7.9436599999999995</v>
      </c>
      <c r="BH16" s="139">
        <v>8.291739999999999</v>
      </c>
      <c r="BI16" s="139">
        <v>4.2457099999999999</v>
      </c>
      <c r="BJ16" s="139">
        <v>6.3878699999999995</v>
      </c>
      <c r="BK16" s="139">
        <v>6.5557799999999995</v>
      </c>
      <c r="BL16" s="139">
        <v>3.2650399999999999</v>
      </c>
      <c r="BM16" s="139">
        <v>1.3517600000000001</v>
      </c>
      <c r="BN16" s="139">
        <v>5.50528</v>
      </c>
      <c r="BO16" s="139">
        <v>2.78172</v>
      </c>
      <c r="BP16" s="139">
        <v>6.4620899999999999</v>
      </c>
      <c r="BQ16" s="139">
        <v>5.6107199999999997</v>
      </c>
      <c r="BR16" s="74">
        <v>399.7681300000001</v>
      </c>
      <c r="BS16" s="139">
        <v>19.5</v>
      </c>
      <c r="BT16" s="139">
        <v>11.27</v>
      </c>
      <c r="BU16" s="355">
        <v>3.198</v>
      </c>
      <c r="BV16" s="83">
        <v>12.0313</v>
      </c>
      <c r="BW16" s="83">
        <v>3.4891000000000001</v>
      </c>
      <c r="BX16" s="83">
        <v>5.2191999999999998</v>
      </c>
      <c r="BY16" s="83">
        <v>0.70589999999999997</v>
      </c>
      <c r="BZ16" s="83">
        <v>0.91510000000000002</v>
      </c>
      <c r="CA16" s="83">
        <v>2.3210000000000002</v>
      </c>
      <c r="CB16" s="83">
        <v>4.3239000000000001</v>
      </c>
      <c r="CC16" s="83">
        <v>2.9842200000000001</v>
      </c>
      <c r="CD16" s="83">
        <v>1.0489999999999999</v>
      </c>
      <c r="CE16" s="83">
        <v>1.379</v>
      </c>
      <c r="CF16" s="139">
        <v>3.4241999999999999</v>
      </c>
      <c r="CG16" s="139">
        <v>3.3753000000000002</v>
      </c>
      <c r="CH16" s="139">
        <v>1.6913</v>
      </c>
      <c r="CI16" s="139">
        <v>3.39547</v>
      </c>
      <c r="CJ16" s="139">
        <v>2.6596700000000002</v>
      </c>
      <c r="CK16" s="139">
        <v>1.66286</v>
      </c>
      <c r="CL16" s="83">
        <v>0.99990000000000001</v>
      </c>
      <c r="CM16" s="139">
        <v>4.91784</v>
      </c>
      <c r="CN16" s="139">
        <v>4.9341899999999992</v>
      </c>
      <c r="CO16" s="139">
        <v>1.8762399999999999</v>
      </c>
      <c r="CP16" s="139">
        <v>4.7453400000000006</v>
      </c>
      <c r="CQ16" s="139">
        <v>4.7266000000000004</v>
      </c>
      <c r="CR16" s="139">
        <v>2.34327</v>
      </c>
      <c r="CS16" s="139">
        <v>1.8952</v>
      </c>
      <c r="CT16" s="139">
        <v>5.72675</v>
      </c>
      <c r="CU16" s="139">
        <v>5.5670000000000002</v>
      </c>
      <c r="CV16" s="139">
        <v>2.87357</v>
      </c>
      <c r="CW16" s="139">
        <v>5.7014199999999997</v>
      </c>
      <c r="CX16" s="139">
        <v>5.6319399999999993</v>
      </c>
      <c r="CY16" s="139">
        <v>2.7119400000000002</v>
      </c>
      <c r="CZ16" s="139">
        <v>6.2569900000000001</v>
      </c>
      <c r="DA16" s="139">
        <v>6.12751</v>
      </c>
      <c r="DB16" s="139">
        <v>6.1356000000000002</v>
      </c>
      <c r="DC16" s="139">
        <v>6.1888699999999996</v>
      </c>
      <c r="DD16" s="139">
        <v>6.0928999999999993</v>
      </c>
      <c r="DE16" s="139">
        <v>4.7470299999999996</v>
      </c>
      <c r="DF16" s="139">
        <v>2.2896799999999997</v>
      </c>
      <c r="DG16" s="139">
        <v>2.4499899999999997</v>
      </c>
      <c r="DH16" s="139">
        <v>2.4117800000000003</v>
      </c>
      <c r="DI16" s="139">
        <v>2.3746300000000002</v>
      </c>
      <c r="DJ16" s="139">
        <v>3.3015100000000004</v>
      </c>
      <c r="DK16" s="139">
        <v>1.0673499999999998</v>
      </c>
      <c r="DL16" s="139">
        <v>0</v>
      </c>
      <c r="DM16" s="139">
        <v>1.06324</v>
      </c>
      <c r="DN16" s="139">
        <v>1.05687</v>
      </c>
      <c r="DO16" s="139">
        <v>1.0743099999999999</v>
      </c>
      <c r="DP16" s="139">
        <v>4.6736599999999999</v>
      </c>
      <c r="DQ16" s="139">
        <v>4.4331199999999997</v>
      </c>
      <c r="DR16" s="139">
        <v>4.1718100000000007</v>
      </c>
      <c r="DS16" s="139">
        <v>4.5802399999999999</v>
      </c>
      <c r="DT16" s="139">
        <v>4.68459</v>
      </c>
      <c r="DU16" s="139">
        <v>6.1146599999999998</v>
      </c>
      <c r="DV16" s="139">
        <v>6.15001</v>
      </c>
      <c r="DW16" s="139">
        <v>3.0034899999999998</v>
      </c>
      <c r="DX16" s="139">
        <v>6.0565899999999999</v>
      </c>
      <c r="DY16" s="139">
        <v>6.0942700000000007</v>
      </c>
      <c r="DZ16" s="139">
        <v>3.03478</v>
      </c>
      <c r="EA16" s="139">
        <v>6.1520700000000001</v>
      </c>
      <c r="EB16" s="139">
        <v>6.18187</v>
      </c>
      <c r="EC16" s="139">
        <v>3.0610200000000001</v>
      </c>
      <c r="ED16" s="139">
        <v>3.1790700000000003</v>
      </c>
      <c r="EE16" s="139">
        <v>6.4853800000000001</v>
      </c>
      <c r="EF16" s="139">
        <v>3.2190799999999999</v>
      </c>
      <c r="EG16" s="139">
        <v>3.1901599999999997</v>
      </c>
      <c r="EH16" s="139">
        <v>3.2354099999999999</v>
      </c>
      <c r="EI16" s="74">
        <f t="shared" si="0"/>
        <v>279.58526000000006</v>
      </c>
      <c r="EJ16" s="139">
        <f>6.67+14.09</f>
        <v>20.759999999999998</v>
      </c>
      <c r="EK16" s="139">
        <v>12.09</v>
      </c>
      <c r="EL16" s="355">
        <v>4.8620000000000001</v>
      </c>
      <c r="EM16" s="83">
        <v>12.873799999999999</v>
      </c>
      <c r="EN16" s="83">
        <v>2.9720999999999997</v>
      </c>
      <c r="EO16" s="83">
        <v>5.0156999999999998</v>
      </c>
      <c r="EP16" s="83">
        <v>0.70760000000000001</v>
      </c>
      <c r="EQ16" s="83">
        <v>0.90570000000000006</v>
      </c>
      <c r="ER16" s="83">
        <v>4.5448999999999993</v>
      </c>
      <c r="ES16" s="83">
        <v>8.6104000000000003</v>
      </c>
      <c r="ET16" s="83">
        <v>2.1335600000000001</v>
      </c>
      <c r="EU16" s="83">
        <v>0.88370000000000004</v>
      </c>
      <c r="EV16" s="83">
        <v>1.1738</v>
      </c>
      <c r="EW16" s="139">
        <v>8.0906000000000002</v>
      </c>
      <c r="EX16" s="139">
        <v>8.1654999999999998</v>
      </c>
      <c r="EY16" s="139">
        <v>4.1013000000000002</v>
      </c>
      <c r="EZ16" s="139">
        <v>7.9635600000000002</v>
      </c>
      <c r="FA16" s="139">
        <v>7.8591499999999996</v>
      </c>
      <c r="FB16" s="139">
        <v>3.94991</v>
      </c>
      <c r="FC16" s="83">
        <v>1.4944999999999999</v>
      </c>
      <c r="FD16" s="139">
        <v>7.6068899999999999</v>
      </c>
      <c r="FE16" s="139">
        <v>7.6867600000000005</v>
      </c>
      <c r="FF16" s="139">
        <v>2.97573</v>
      </c>
      <c r="FG16" s="139">
        <v>8.0700400000000005</v>
      </c>
      <c r="FH16" s="139">
        <v>8.0544700000000002</v>
      </c>
      <c r="FI16" s="139">
        <v>3.9467300000000001</v>
      </c>
      <c r="FJ16" s="139">
        <v>2.6309</v>
      </c>
      <c r="FK16" s="139">
        <v>3.97729</v>
      </c>
      <c r="FL16" s="139">
        <v>0</v>
      </c>
      <c r="FM16" s="139">
        <v>3.3935200000000001</v>
      </c>
      <c r="FN16" s="139">
        <v>6.7574199999999998</v>
      </c>
      <c r="FO16" s="139">
        <v>6.6454499999999994</v>
      </c>
      <c r="FP16" s="139">
        <v>3.3488600000000002</v>
      </c>
      <c r="FQ16" s="139">
        <v>2.88774</v>
      </c>
      <c r="FR16" s="139">
        <v>2.8342800000000001</v>
      </c>
      <c r="FS16" s="139">
        <v>2.81019</v>
      </c>
      <c r="FT16" s="139">
        <v>2.8016700000000001</v>
      </c>
      <c r="FU16" s="139">
        <v>2.8247600000000004</v>
      </c>
      <c r="FV16" s="139">
        <v>4.31921</v>
      </c>
      <c r="FW16" s="139">
        <v>2.1541799999999998</v>
      </c>
      <c r="FX16" s="139">
        <v>4.9932700000000008</v>
      </c>
      <c r="FY16" s="139">
        <v>4.7951899999999998</v>
      </c>
      <c r="FZ16" s="139">
        <v>4.9701899999999997</v>
      </c>
      <c r="GA16" s="139">
        <v>1.5948</v>
      </c>
      <c r="GB16" s="139">
        <v>0.70537000000000005</v>
      </c>
      <c r="GC16" s="139">
        <v>0</v>
      </c>
      <c r="GD16" s="139">
        <v>0.70813999999999999</v>
      </c>
      <c r="GE16" s="139">
        <v>0.70374999999999999</v>
      </c>
      <c r="GF16" s="139">
        <v>0.71189000000000002</v>
      </c>
      <c r="GG16" s="139">
        <v>3.6689000000000003</v>
      </c>
      <c r="GH16" s="139">
        <v>3.5980100000000004</v>
      </c>
      <c r="GI16" s="139">
        <v>3.4183600000000003</v>
      </c>
      <c r="GJ16" s="139">
        <v>3.6096399999999997</v>
      </c>
      <c r="GK16" s="139">
        <v>3.59171</v>
      </c>
      <c r="GL16" s="139">
        <v>7.0363100000000003</v>
      </c>
      <c r="GM16" s="139">
        <v>6.9796800000000001</v>
      </c>
      <c r="GN16" s="139">
        <v>3.5105900000000001</v>
      </c>
      <c r="GO16" s="139">
        <v>6.9515200000000004</v>
      </c>
      <c r="GP16" s="139">
        <v>7.0468199999999994</v>
      </c>
      <c r="GQ16" s="139">
        <v>3.5073600000000003</v>
      </c>
      <c r="GR16" s="139">
        <v>5.8393699999999997</v>
      </c>
      <c r="GS16" s="139">
        <v>5.8244799999999994</v>
      </c>
      <c r="GT16" s="139">
        <v>2.8848600000000002</v>
      </c>
      <c r="GU16" s="139">
        <v>5.0896600000000003</v>
      </c>
      <c r="GV16" s="139">
        <v>5.1760000000000002</v>
      </c>
      <c r="GW16" s="139">
        <v>2.6134899999999996</v>
      </c>
      <c r="GX16" s="139">
        <v>2.69312</v>
      </c>
      <c r="GY16" s="139">
        <v>2.7641799999999996</v>
      </c>
      <c r="GZ16" s="74">
        <f t="shared" si="1"/>
        <v>309.87053000000009</v>
      </c>
    </row>
    <row r="17" spans="1:208" ht="17.25" customHeight="1">
      <c r="A17" s="3">
        <v>43656</v>
      </c>
      <c r="B17" s="139">
        <v>16.560000000000002</v>
      </c>
      <c r="C17" s="139">
        <v>0.87</v>
      </c>
      <c r="D17" s="83">
        <v>5.1580000000000004</v>
      </c>
      <c r="E17" s="83">
        <v>16.828499999999998</v>
      </c>
      <c r="F17" s="83">
        <v>5.6665000000000001</v>
      </c>
      <c r="G17" s="83">
        <v>9.8735999999999997</v>
      </c>
      <c r="H17" s="83">
        <v>1.2342</v>
      </c>
      <c r="I17" s="83">
        <v>1.6122000000000001</v>
      </c>
      <c r="J17" s="83">
        <v>4.8958999999999993</v>
      </c>
      <c r="K17" s="83">
        <v>9.1829999999999998</v>
      </c>
      <c r="L17" s="83">
        <v>3.57</v>
      </c>
      <c r="M17" s="83">
        <v>1.6938</v>
      </c>
      <c r="N17" s="83">
        <v>2.21</v>
      </c>
      <c r="O17" s="83">
        <v>9.3533999999999988</v>
      </c>
      <c r="P17" s="83">
        <v>9.9079999999999995</v>
      </c>
      <c r="Q17" s="83">
        <v>4.9226999999999999</v>
      </c>
      <c r="R17" s="83">
        <v>9.8548099999999987</v>
      </c>
      <c r="S17" s="83">
        <v>9.7883700000000005</v>
      </c>
      <c r="T17" s="83">
        <v>4.9863599999999995</v>
      </c>
      <c r="U17" s="83">
        <v>1.6291</v>
      </c>
      <c r="V17" s="83">
        <v>9.9092800000000008</v>
      </c>
      <c r="W17" s="83">
        <v>9.5039899999999999</v>
      </c>
      <c r="X17" s="83">
        <v>3.67177</v>
      </c>
      <c r="Y17" s="83">
        <v>10.09564</v>
      </c>
      <c r="Z17" s="83">
        <v>10.036860000000001</v>
      </c>
      <c r="AA17" s="83">
        <v>4.9525800000000002</v>
      </c>
      <c r="AB17" s="83">
        <v>3.0693000000000001</v>
      </c>
      <c r="AC17" s="139">
        <v>7.49491</v>
      </c>
      <c r="AD17" s="83">
        <v>8.5217099999999988</v>
      </c>
      <c r="AE17" s="83">
        <v>4.3210600000000001</v>
      </c>
      <c r="AF17" s="83">
        <v>8.8956</v>
      </c>
      <c r="AG17" s="83">
        <v>8.8686100000000003</v>
      </c>
      <c r="AH17" s="83">
        <v>4.4128500000000006</v>
      </c>
      <c r="AI17" s="83">
        <v>8.0220000000000002</v>
      </c>
      <c r="AJ17" s="83">
        <v>8.6590499999999988</v>
      </c>
      <c r="AK17" s="83">
        <v>7.9988700000000001</v>
      </c>
      <c r="AL17" s="83">
        <v>8.5422199999999986</v>
      </c>
      <c r="AM17" s="83">
        <v>8.6809500000000011</v>
      </c>
      <c r="AN17" s="83">
        <v>8.7053399999999996</v>
      </c>
      <c r="AO17" s="83">
        <v>4.4074</v>
      </c>
      <c r="AP17" s="83">
        <v>5.7827900000000003</v>
      </c>
      <c r="AQ17" s="83">
        <v>5.5952600000000006</v>
      </c>
      <c r="AR17" s="83">
        <v>5.7715800000000002</v>
      </c>
      <c r="AS17" s="139">
        <v>6.5888</v>
      </c>
      <c r="AT17" s="139">
        <v>1.1702600000000001</v>
      </c>
      <c r="AU17" s="139">
        <v>0</v>
      </c>
      <c r="AV17" s="139">
        <v>1.1343099999999999</v>
      </c>
      <c r="AW17" s="139">
        <v>1.12958</v>
      </c>
      <c r="AX17" s="139">
        <v>1.1377599999999999</v>
      </c>
      <c r="AY17" s="139">
        <v>8.8747999999999987</v>
      </c>
      <c r="AZ17" s="139">
        <v>8.667209999999999</v>
      </c>
      <c r="BA17" s="139">
        <v>8.3737000000000013</v>
      </c>
      <c r="BB17" s="139">
        <v>8.5529100000000007</v>
      </c>
      <c r="BC17" s="139">
        <v>8.8858199999999989</v>
      </c>
      <c r="BD17" s="139">
        <v>3.1487099999999999</v>
      </c>
      <c r="BE17" s="139">
        <v>8.3499999999999998E-3</v>
      </c>
      <c r="BF17" s="139">
        <v>0.18692</v>
      </c>
      <c r="BG17" s="139">
        <v>0.17680000000000001</v>
      </c>
      <c r="BH17" s="139">
        <v>0</v>
      </c>
      <c r="BI17" s="139">
        <v>1.52179</v>
      </c>
      <c r="BJ17" s="139">
        <v>5.6795100000000005</v>
      </c>
      <c r="BK17" s="139">
        <v>5.7084399999999995</v>
      </c>
      <c r="BL17" s="139">
        <v>2.8510200000000001</v>
      </c>
      <c r="BM17" s="139">
        <v>3.8339600000000003</v>
      </c>
      <c r="BN17" s="139">
        <v>5.9815399999999999</v>
      </c>
      <c r="BO17" s="139">
        <v>3.0060500000000001</v>
      </c>
      <c r="BP17" s="139">
        <v>10.023</v>
      </c>
      <c r="BQ17" s="139">
        <v>8.7645700000000009</v>
      </c>
      <c r="BR17" s="74">
        <v>401.12386999999995</v>
      </c>
      <c r="BS17" s="139">
        <v>16.61</v>
      </c>
      <c r="BT17" s="139">
        <v>9.41</v>
      </c>
      <c r="BU17" s="83">
        <v>3.9020000000000001</v>
      </c>
      <c r="BV17" s="83">
        <v>13.9551</v>
      </c>
      <c r="BW17" s="83">
        <v>4.3033000000000001</v>
      </c>
      <c r="BX17" s="83">
        <v>6.5023</v>
      </c>
      <c r="BY17" s="83">
        <v>1.0570999999999999</v>
      </c>
      <c r="BZ17" s="83">
        <v>1.3819999999999999</v>
      </c>
      <c r="CA17" s="83">
        <v>3.8418999999999999</v>
      </c>
      <c r="CB17" s="83">
        <v>7.2853999999999992</v>
      </c>
      <c r="CC17" s="83">
        <v>3.2839399999999994</v>
      </c>
      <c r="CD17" s="83">
        <v>1.2412999999999998</v>
      </c>
      <c r="CE17" s="83">
        <v>1.6302000000000001</v>
      </c>
      <c r="CF17" s="83">
        <v>6.4423999999999992</v>
      </c>
      <c r="CG17" s="83">
        <v>6.3868</v>
      </c>
      <c r="CH17" s="83">
        <v>3.1932</v>
      </c>
      <c r="CI17" s="83">
        <v>6.4846300000000001</v>
      </c>
      <c r="CJ17" s="83">
        <v>4.9396499999999994</v>
      </c>
      <c r="CK17" s="83">
        <v>3.2876599999999998</v>
      </c>
      <c r="CL17" s="83">
        <v>1.2182999999999999</v>
      </c>
      <c r="CM17" s="83">
        <v>3.6535100000000003</v>
      </c>
      <c r="CN17" s="83">
        <v>3.58019</v>
      </c>
      <c r="CO17" s="83">
        <v>1.44085</v>
      </c>
      <c r="CP17" s="83">
        <v>3.7687600000000003</v>
      </c>
      <c r="CQ17" s="83">
        <v>3.7394099999999999</v>
      </c>
      <c r="CR17" s="83">
        <v>1.8908399999999999</v>
      </c>
      <c r="CS17" s="83">
        <v>2.2736000000000001</v>
      </c>
      <c r="CT17" s="139">
        <v>5.5539799999999993</v>
      </c>
      <c r="CU17" s="83">
        <v>5.3802500000000002</v>
      </c>
      <c r="CV17" s="83">
        <v>2.7516599999999998</v>
      </c>
      <c r="CW17" s="83">
        <v>5.5188699999999997</v>
      </c>
      <c r="CX17" s="83">
        <v>5.4084500000000002</v>
      </c>
      <c r="CY17" s="83">
        <v>2.7254099999999997</v>
      </c>
      <c r="CZ17" s="83">
        <v>6.2745299999999995</v>
      </c>
      <c r="DA17" s="83">
        <v>6.0511200000000001</v>
      </c>
      <c r="DB17" s="83">
        <v>6.2182200000000005</v>
      </c>
      <c r="DC17" s="83">
        <v>6.2637700000000001</v>
      </c>
      <c r="DD17" s="83">
        <v>6.1945500000000004</v>
      </c>
      <c r="DE17" s="83">
        <v>5.9119200000000003</v>
      </c>
      <c r="DF17" s="83">
        <v>2.9583000000000004</v>
      </c>
      <c r="DG17" s="83">
        <v>4.2798400000000001</v>
      </c>
      <c r="DH17" s="83">
        <v>4.1547799999999997</v>
      </c>
      <c r="DI17" s="83">
        <v>4.1854199999999997</v>
      </c>
      <c r="DJ17" s="139">
        <v>3.4615900000000002</v>
      </c>
      <c r="DK17" s="139">
        <v>1.2888599999999999</v>
      </c>
      <c r="DL17" s="139">
        <v>0</v>
      </c>
      <c r="DM17" s="139">
        <v>1.2950699999999999</v>
      </c>
      <c r="DN17" s="139">
        <v>1.2934100000000002</v>
      </c>
      <c r="DO17" s="139">
        <v>1.3028</v>
      </c>
      <c r="DP17" s="139">
        <v>6.4733100000000006</v>
      </c>
      <c r="DQ17" s="139">
        <v>6.1796300000000004</v>
      </c>
      <c r="DR17" s="139">
        <v>5.84518</v>
      </c>
      <c r="DS17" s="139">
        <v>6.4106699999999996</v>
      </c>
      <c r="DT17" s="139">
        <v>6.5576300000000005</v>
      </c>
      <c r="DU17" s="139">
        <v>5.5976999999999997</v>
      </c>
      <c r="DV17" s="139">
        <v>5.6578200000000001</v>
      </c>
      <c r="DW17" s="139">
        <v>2.77183</v>
      </c>
      <c r="DX17" s="139">
        <v>5.6188400000000005</v>
      </c>
      <c r="DY17" s="139">
        <v>5.5857900000000003</v>
      </c>
      <c r="DZ17" s="139">
        <v>2.7508300000000001</v>
      </c>
      <c r="EA17" s="139">
        <v>6.7673500000000004</v>
      </c>
      <c r="EB17" s="139">
        <v>6.8701000000000008</v>
      </c>
      <c r="EC17" s="139">
        <v>3.41317</v>
      </c>
      <c r="ED17" s="139">
        <v>3.3148299999999997</v>
      </c>
      <c r="EE17" s="139">
        <v>6.8478900000000005</v>
      </c>
      <c r="EF17" s="139">
        <v>3.4070500000000004</v>
      </c>
      <c r="EG17" s="139">
        <v>4.9775</v>
      </c>
      <c r="EH17" s="139">
        <v>5.1376200000000001</v>
      </c>
      <c r="EI17" s="74">
        <f t="shared" si="0"/>
        <v>315.36187999999999</v>
      </c>
      <c r="EJ17" s="139">
        <f>5.79+12.91</f>
        <v>18.7</v>
      </c>
      <c r="EK17" s="139">
        <v>11.88</v>
      </c>
      <c r="EL17" s="83">
        <v>7.157</v>
      </c>
      <c r="EM17" s="83">
        <v>17.604500000000002</v>
      </c>
      <c r="EN17" s="83">
        <v>5.9603999999999999</v>
      </c>
      <c r="EO17" s="83">
        <v>9.3076000000000008</v>
      </c>
      <c r="EP17" s="83">
        <v>0.88370000000000004</v>
      </c>
      <c r="EQ17" s="83">
        <v>1.1794</v>
      </c>
      <c r="ER17" s="83">
        <v>6.4133000000000004</v>
      </c>
      <c r="ES17" s="83">
        <v>12.483000000000001</v>
      </c>
      <c r="ET17" s="83">
        <v>3.90076</v>
      </c>
      <c r="EU17" s="83">
        <v>1.7292000000000001</v>
      </c>
      <c r="EV17" s="83">
        <v>2.2579000000000002</v>
      </c>
      <c r="EW17" s="83">
        <v>5.4163999999999994</v>
      </c>
      <c r="EX17" s="83">
        <v>5.3765000000000001</v>
      </c>
      <c r="EY17" s="83">
        <v>2.6406999999999998</v>
      </c>
      <c r="EZ17" s="83">
        <v>5.41296</v>
      </c>
      <c r="FA17" s="83">
        <v>5.3924099999999999</v>
      </c>
      <c r="FB17" s="83">
        <v>2.6757</v>
      </c>
      <c r="FC17" s="83">
        <v>2.1633</v>
      </c>
      <c r="FD17" s="83">
        <v>2.7974299999999999</v>
      </c>
      <c r="FE17" s="83">
        <v>2.7425900000000003</v>
      </c>
      <c r="FF17" s="83">
        <v>1.1666099999999999</v>
      </c>
      <c r="FG17" s="83">
        <v>2.76125</v>
      </c>
      <c r="FH17" s="83">
        <v>2.7782499999999999</v>
      </c>
      <c r="FI17" s="83">
        <v>1.34883</v>
      </c>
      <c r="FJ17" s="83">
        <v>4.5433999999999992</v>
      </c>
      <c r="FK17" s="139">
        <v>3.2367199999999996</v>
      </c>
      <c r="FL17" s="83">
        <v>0</v>
      </c>
      <c r="FM17" s="83">
        <v>2.8049599999999999</v>
      </c>
      <c r="FN17" s="83">
        <v>5.6158799999999998</v>
      </c>
      <c r="FO17" s="83">
        <v>5.3417599999999998</v>
      </c>
      <c r="FP17" s="83">
        <v>2.66276</v>
      </c>
      <c r="FQ17" s="83">
        <v>8.1679499999999994</v>
      </c>
      <c r="FR17" s="83">
        <v>8.8006799999999998</v>
      </c>
      <c r="FS17" s="83">
        <v>8.8470499999999994</v>
      </c>
      <c r="FT17" s="83">
        <v>8.6978600000000004</v>
      </c>
      <c r="FU17" s="83">
        <v>8.7653600000000012</v>
      </c>
      <c r="FV17" s="83">
        <v>8.1692999999999998</v>
      </c>
      <c r="FW17" s="83">
        <v>4.1424300000000001</v>
      </c>
      <c r="FX17" s="83">
        <v>7.7928100000000002</v>
      </c>
      <c r="FY17" s="83">
        <v>7.3534100000000002</v>
      </c>
      <c r="FZ17" s="83">
        <v>7.8828800000000001</v>
      </c>
      <c r="GA17" s="139">
        <v>2.1600199999999998</v>
      </c>
      <c r="GB17" s="139">
        <v>1.3731600000000002</v>
      </c>
      <c r="GC17" s="139">
        <v>0</v>
      </c>
      <c r="GD17" s="139">
        <v>1.34375</v>
      </c>
      <c r="GE17" s="139">
        <v>1.3527</v>
      </c>
      <c r="GF17" s="139">
        <v>1.34745</v>
      </c>
      <c r="GG17" s="139">
        <v>10.203329999999999</v>
      </c>
      <c r="GH17" s="139">
        <v>10.159990000000001</v>
      </c>
      <c r="GI17" s="139">
        <v>9.8383899999999986</v>
      </c>
      <c r="GJ17" s="139">
        <v>10.203520000000001</v>
      </c>
      <c r="GK17" s="139">
        <v>10.137409999999999</v>
      </c>
      <c r="GL17" s="139">
        <v>6.3916400000000007</v>
      </c>
      <c r="GM17" s="139">
        <v>6.8597600000000005</v>
      </c>
      <c r="GN17" s="139">
        <v>3.1591999999999998</v>
      </c>
      <c r="GO17" s="139">
        <v>6.25678</v>
      </c>
      <c r="GP17" s="139">
        <v>5.6750299999999996</v>
      </c>
      <c r="GQ17" s="139">
        <v>3.1206</v>
      </c>
      <c r="GR17" s="139">
        <v>6.57822</v>
      </c>
      <c r="GS17" s="139">
        <v>6.6194899999999999</v>
      </c>
      <c r="GT17" s="139">
        <v>3.2728999999999999</v>
      </c>
      <c r="GU17" s="139">
        <v>5.6001300000000001</v>
      </c>
      <c r="GV17" s="139">
        <v>5.6642099999999997</v>
      </c>
      <c r="GW17" s="139">
        <v>2.8481700000000001</v>
      </c>
      <c r="GX17" s="139">
        <v>1.7674700000000001</v>
      </c>
      <c r="GY17" s="139">
        <v>1.8554900000000001</v>
      </c>
      <c r="GZ17" s="74">
        <f t="shared" si="1"/>
        <v>368.74370999999991</v>
      </c>
    </row>
    <row r="18" spans="1:208" ht="17.25" customHeight="1">
      <c r="A18" s="2">
        <v>43657</v>
      </c>
      <c r="B18" s="139">
        <v>17.600000000000001</v>
      </c>
      <c r="C18" s="139">
        <v>8.6999999999999993</v>
      </c>
      <c r="D18" s="83">
        <v>7.3209999999999997</v>
      </c>
      <c r="E18" s="83">
        <v>18.3797</v>
      </c>
      <c r="F18" s="368">
        <v>0</v>
      </c>
      <c r="G18" s="83">
        <v>9.8886000000000003</v>
      </c>
      <c r="H18" s="83">
        <v>1.2891999999999999</v>
      </c>
      <c r="I18" s="83">
        <v>1.6857</v>
      </c>
      <c r="J18" s="355">
        <v>7.4366000000000003</v>
      </c>
      <c r="K18" s="83">
        <v>13.1302</v>
      </c>
      <c r="L18" s="83">
        <v>4.1993200000000002</v>
      </c>
      <c r="M18" s="83">
        <v>1.6325000000000001</v>
      </c>
      <c r="N18" s="83">
        <v>2.1404999999999998</v>
      </c>
      <c r="O18" s="83">
        <v>9.3209999999999997</v>
      </c>
      <c r="P18" s="83">
        <v>9.9532000000000007</v>
      </c>
      <c r="Q18" s="83">
        <v>4.9913999999999996</v>
      </c>
      <c r="R18" s="83">
        <v>9.7636400000000005</v>
      </c>
      <c r="S18" s="83">
        <v>9.6693300000000004</v>
      </c>
      <c r="T18" s="83">
        <v>4.9763900000000003</v>
      </c>
      <c r="U18" s="83">
        <v>2.2323</v>
      </c>
      <c r="V18" s="83">
        <v>10.162229999999999</v>
      </c>
      <c r="W18" s="83">
        <v>9.5668699999999998</v>
      </c>
      <c r="X18" s="83">
        <v>3.56826</v>
      </c>
      <c r="Y18" s="83">
        <v>9.9441400000000009</v>
      </c>
      <c r="Z18" s="83">
        <v>9.9376599999999993</v>
      </c>
      <c r="AA18" s="83">
        <v>4.8921299999999999</v>
      </c>
      <c r="AB18" s="83">
        <v>5.0758999999999999</v>
      </c>
      <c r="AC18" s="83">
        <v>8.9948399999999999</v>
      </c>
      <c r="AD18" s="139">
        <v>8.8453700000000008</v>
      </c>
      <c r="AE18" s="83">
        <v>4.4176200000000003</v>
      </c>
      <c r="AF18" s="83">
        <v>9.0599299999999996</v>
      </c>
      <c r="AG18" s="83">
        <v>9.0978499999999993</v>
      </c>
      <c r="AH18" s="83">
        <v>4.5407299999999999</v>
      </c>
      <c r="AI18" s="83">
        <v>10.0754</v>
      </c>
      <c r="AJ18" s="83">
        <v>7.3319400000000003</v>
      </c>
      <c r="AK18" s="83">
        <v>10.06223</v>
      </c>
      <c r="AL18" s="83">
        <v>10.062110000000001</v>
      </c>
      <c r="AM18" s="83">
        <v>9.9961099999999998</v>
      </c>
      <c r="AN18" s="83">
        <v>8.7140900000000006</v>
      </c>
      <c r="AO18" s="83">
        <v>4.3533200000000001</v>
      </c>
      <c r="AP18" s="83">
        <v>8.9344800000000006</v>
      </c>
      <c r="AQ18" s="83">
        <v>8.6439900000000005</v>
      </c>
      <c r="AR18" s="83">
        <v>8.7853399999999997</v>
      </c>
      <c r="AS18" s="83">
        <v>9.1240000000000006</v>
      </c>
      <c r="AT18" s="139">
        <v>1.8904300000000001</v>
      </c>
      <c r="AU18" s="139">
        <v>0</v>
      </c>
      <c r="AV18" s="139">
        <v>0.68899999999999995</v>
      </c>
      <c r="AW18" s="139">
        <v>1.7863100000000001</v>
      </c>
      <c r="AX18" s="139">
        <v>1.8171600000000001</v>
      </c>
      <c r="AY18" s="139">
        <v>10.541169999999999</v>
      </c>
      <c r="AZ18" s="139">
        <v>10.25628</v>
      </c>
      <c r="BA18" s="139">
        <v>9.8504100000000001</v>
      </c>
      <c r="BB18" s="139">
        <v>10.05477</v>
      </c>
      <c r="BC18" s="139">
        <v>10.49798</v>
      </c>
      <c r="BD18" s="139">
        <v>0</v>
      </c>
      <c r="BE18" s="139">
        <v>0</v>
      </c>
      <c r="BF18" s="139">
        <v>0</v>
      </c>
      <c r="BG18" s="139">
        <v>1.5610000000000001E-2</v>
      </c>
      <c r="BH18" s="139">
        <v>9.3299999999999998E-3</v>
      </c>
      <c r="BI18" s="139">
        <v>0</v>
      </c>
      <c r="BJ18" s="139">
        <v>5.0259999999999998</v>
      </c>
      <c r="BK18" s="139">
        <v>5.1729000000000003</v>
      </c>
      <c r="BL18" s="139">
        <v>2.5957300000000001</v>
      </c>
      <c r="BM18" s="139">
        <v>3.8694799999999998</v>
      </c>
      <c r="BN18" s="139">
        <v>5.1786199999999996</v>
      </c>
      <c r="BO18" s="139">
        <v>2.6210900000000001</v>
      </c>
      <c r="BP18" s="139">
        <v>1.6278999999999999</v>
      </c>
      <c r="BQ18" s="139">
        <v>1.8820699999999999</v>
      </c>
      <c r="BR18" s="74">
        <v>423.87936000000013</v>
      </c>
      <c r="BS18" s="139">
        <v>17.399999999999999</v>
      </c>
      <c r="BT18" s="139">
        <v>9.01</v>
      </c>
      <c r="BU18" s="83">
        <v>4.5039999999999996</v>
      </c>
      <c r="BV18" s="83">
        <v>8.9542000000000002</v>
      </c>
      <c r="BW18" s="83">
        <v>3.8300999999999998</v>
      </c>
      <c r="BX18" s="83">
        <v>6.0851000000000006</v>
      </c>
      <c r="BY18" s="83">
        <v>0.96789999999999998</v>
      </c>
      <c r="BZ18" s="83">
        <v>1.2714000000000001</v>
      </c>
      <c r="CA18" s="355">
        <v>3.8487</v>
      </c>
      <c r="CB18" s="83">
        <v>7.3959999999999999</v>
      </c>
      <c r="CC18" s="83">
        <v>2.8250999999999999</v>
      </c>
      <c r="CD18" s="83">
        <v>1.1449</v>
      </c>
      <c r="CE18" s="83">
        <v>1.5192999999999999</v>
      </c>
      <c r="CF18" s="83">
        <v>3.8379000000000003</v>
      </c>
      <c r="CG18" s="83">
        <v>2.9550000000000001</v>
      </c>
      <c r="CH18" s="83">
        <v>2.1386999999999996</v>
      </c>
      <c r="CI18" s="83">
        <v>4.3164499999999997</v>
      </c>
      <c r="CJ18" s="83">
        <v>4.3035100000000002</v>
      </c>
      <c r="CK18" s="83">
        <v>2.14832</v>
      </c>
      <c r="CL18" s="83">
        <v>1.4039000000000001</v>
      </c>
      <c r="CM18" s="83">
        <v>6.8183500000000006</v>
      </c>
      <c r="CN18" s="83">
        <v>6.8388299999999997</v>
      </c>
      <c r="CO18" s="83">
        <v>2.46252</v>
      </c>
      <c r="CP18" s="83">
        <v>4.26091</v>
      </c>
      <c r="CQ18" s="83">
        <v>4.2942499999999999</v>
      </c>
      <c r="CR18" s="83">
        <v>3.6292499999999999</v>
      </c>
      <c r="CS18" s="83">
        <v>1.5980999999999999</v>
      </c>
      <c r="CT18" s="83">
        <v>6.5037700000000003</v>
      </c>
      <c r="CU18" s="139">
        <v>6.2358599999999997</v>
      </c>
      <c r="CV18" s="83">
        <v>2.9503600000000003</v>
      </c>
      <c r="CW18" s="83">
        <v>6.47506</v>
      </c>
      <c r="CX18" s="83">
        <v>6.3154899999999996</v>
      </c>
      <c r="CY18" s="83">
        <v>3.2076500000000001</v>
      </c>
      <c r="CZ18" s="83">
        <v>5.7984999999999998</v>
      </c>
      <c r="DA18" s="83">
        <v>5.7247700000000004</v>
      </c>
      <c r="DB18" s="83">
        <v>5.6987200000000007</v>
      </c>
      <c r="DC18" s="83">
        <v>5.75129</v>
      </c>
      <c r="DD18" s="83">
        <v>5.6725000000000003</v>
      </c>
      <c r="DE18" s="83">
        <v>5.3341700000000003</v>
      </c>
      <c r="DF18" s="83">
        <v>2.5871900000000001</v>
      </c>
      <c r="DG18" s="83">
        <v>4.3029399999999995</v>
      </c>
      <c r="DH18" s="83">
        <v>4.1494600000000004</v>
      </c>
      <c r="DI18" s="83">
        <v>4.14534</v>
      </c>
      <c r="DJ18" s="83">
        <v>3.5491100000000002</v>
      </c>
      <c r="DK18" s="139">
        <v>1.2242999999999999</v>
      </c>
      <c r="DL18" s="139">
        <v>0</v>
      </c>
      <c r="DM18" s="139">
        <v>1.2239100000000001</v>
      </c>
      <c r="DN18" s="139">
        <v>1.2182500000000001</v>
      </c>
      <c r="DO18" s="139">
        <v>1.23844</v>
      </c>
      <c r="DP18" s="139">
        <v>5.5850100000000005</v>
      </c>
      <c r="DQ18" s="139">
        <v>5.2932799999999993</v>
      </c>
      <c r="DR18" s="139">
        <v>4.9474499999999999</v>
      </c>
      <c r="DS18" s="139">
        <v>5.4493</v>
      </c>
      <c r="DT18" s="139">
        <v>5.5642299999999993</v>
      </c>
      <c r="DU18" s="139">
        <v>6.2669799999999993</v>
      </c>
      <c r="DV18" s="139">
        <v>6.27013</v>
      </c>
      <c r="DW18" s="139">
        <v>3.0851100000000002</v>
      </c>
      <c r="DX18" s="139">
        <v>6.1878000000000002</v>
      </c>
      <c r="DY18" s="139">
        <v>6.2081299999999997</v>
      </c>
      <c r="DZ18" s="139">
        <v>3.1228099999999999</v>
      </c>
      <c r="EA18" s="139">
        <v>5.4114399999999998</v>
      </c>
      <c r="EB18" s="139">
        <v>5.4558800000000005</v>
      </c>
      <c r="EC18" s="139">
        <v>2.6942699999999999</v>
      </c>
      <c r="ED18" s="139">
        <v>3.8494099999999998</v>
      </c>
      <c r="EE18" s="139">
        <v>5.4762200000000005</v>
      </c>
      <c r="EF18" s="139">
        <v>2.7512600000000003</v>
      </c>
      <c r="EG18" s="139">
        <v>4.6330499999999999</v>
      </c>
      <c r="EH18" s="139">
        <v>4.7343299999999999</v>
      </c>
      <c r="EI18" s="74">
        <f t="shared" si="0"/>
        <v>302.05586000000011</v>
      </c>
      <c r="EJ18" s="139">
        <f>6.15+13.59</f>
        <v>19.740000000000002</v>
      </c>
      <c r="EK18" s="139">
        <v>12.69</v>
      </c>
      <c r="EL18" s="83">
        <v>7.29</v>
      </c>
      <c r="EM18" s="83">
        <v>10.404299999999999</v>
      </c>
      <c r="EN18" s="83">
        <v>5.1115000000000004</v>
      </c>
      <c r="EO18" s="83">
        <v>8.73</v>
      </c>
      <c r="EP18" s="83">
        <v>0.8579</v>
      </c>
      <c r="EQ18" s="83">
        <v>1.1184000000000001</v>
      </c>
      <c r="ER18" s="355">
        <v>6.5069999999999997</v>
      </c>
      <c r="ES18" s="83">
        <v>11.426500000000001</v>
      </c>
      <c r="ET18" s="83">
        <v>3.0452399999999997</v>
      </c>
      <c r="EU18" s="83">
        <v>1.5035000000000001</v>
      </c>
      <c r="EV18" s="83">
        <v>1.9674</v>
      </c>
      <c r="EW18" s="83">
        <v>7.1678999999999995</v>
      </c>
      <c r="EX18" s="83">
        <v>7.1963999999999997</v>
      </c>
      <c r="EY18" s="83">
        <v>3.5779999999999998</v>
      </c>
      <c r="EZ18" s="83">
        <v>7.1059200000000002</v>
      </c>
      <c r="FA18" s="83">
        <v>7.0286299999999997</v>
      </c>
      <c r="FB18" s="83">
        <v>3.4809800000000002</v>
      </c>
      <c r="FC18" s="83">
        <v>2.2300999999999997</v>
      </c>
      <c r="FD18" s="83">
        <v>6.0491599999999996</v>
      </c>
      <c r="FE18" s="83">
        <v>6.1178299999999997</v>
      </c>
      <c r="FF18" s="83">
        <v>2.51267</v>
      </c>
      <c r="FG18" s="83">
        <v>6.6186800000000003</v>
      </c>
      <c r="FH18" s="83">
        <v>6.59809</v>
      </c>
      <c r="FI18" s="83">
        <v>3.2271399999999999</v>
      </c>
      <c r="FJ18" s="83">
        <v>4.6201000000000008</v>
      </c>
      <c r="FK18" s="83">
        <v>3.5873300000000001</v>
      </c>
      <c r="FL18" s="139">
        <v>0</v>
      </c>
      <c r="FM18" s="83">
        <v>3.0282800000000001</v>
      </c>
      <c r="FN18" s="83">
        <v>5.6288599999999995</v>
      </c>
      <c r="FO18" s="83">
        <v>5.4663900000000005</v>
      </c>
      <c r="FP18" s="83">
        <v>2.7035300000000002</v>
      </c>
      <c r="FQ18" s="83">
        <v>6.7628199999999996</v>
      </c>
      <c r="FR18" s="83">
        <v>7.4478999999999997</v>
      </c>
      <c r="FS18" s="83">
        <v>7.4550400000000003</v>
      </c>
      <c r="FT18" s="83">
        <v>7.2726099999999994</v>
      </c>
      <c r="FU18" s="83">
        <v>7.3166599999999997</v>
      </c>
      <c r="FV18" s="83">
        <v>7.3912800000000001</v>
      </c>
      <c r="FW18" s="83">
        <v>3.6246700000000001</v>
      </c>
      <c r="FX18" s="83">
        <v>7.06487</v>
      </c>
      <c r="FY18" s="83">
        <v>6.9652700000000003</v>
      </c>
      <c r="FZ18" s="83">
        <v>7.4067700000000007</v>
      </c>
      <c r="GA18" s="83">
        <v>1.61538</v>
      </c>
      <c r="GB18" s="139">
        <v>1.2629000000000001</v>
      </c>
      <c r="GC18" s="139">
        <v>0</v>
      </c>
      <c r="GD18" s="139">
        <v>1.1947399999999999</v>
      </c>
      <c r="GE18" s="139">
        <v>1.17056</v>
      </c>
      <c r="GF18" s="139">
        <v>1.2137899999999999</v>
      </c>
      <c r="GG18" s="139">
        <v>8.3199000000000005</v>
      </c>
      <c r="GH18" s="139">
        <v>8.2248000000000001</v>
      </c>
      <c r="GI18" s="139">
        <v>7.9016800000000007</v>
      </c>
      <c r="GJ18" s="139">
        <v>8.238760000000001</v>
      </c>
      <c r="GK18" s="139">
        <v>8.1836800000000007</v>
      </c>
      <c r="GL18" s="139">
        <v>5.7943699999999998</v>
      </c>
      <c r="GM18" s="139">
        <v>5.8609799999999996</v>
      </c>
      <c r="GN18" s="139">
        <v>2.8504</v>
      </c>
      <c r="GO18" s="139">
        <v>5.8855399999999998</v>
      </c>
      <c r="GP18" s="139">
        <v>4.8052600000000005</v>
      </c>
      <c r="GQ18" s="139">
        <v>2.9591699999999999</v>
      </c>
      <c r="GR18" s="139">
        <v>7.5441000000000003</v>
      </c>
      <c r="GS18" s="139">
        <v>7.7449300000000001</v>
      </c>
      <c r="GT18" s="139">
        <v>3.84673</v>
      </c>
      <c r="GU18" s="139">
        <v>7.2012299999999998</v>
      </c>
      <c r="GV18" s="139">
        <v>7.4148100000000001</v>
      </c>
      <c r="GW18" s="139">
        <v>3.7258100000000001</v>
      </c>
      <c r="GX18" s="139">
        <v>2.5487899999999999</v>
      </c>
      <c r="GY18" s="139">
        <v>2.58203</v>
      </c>
      <c r="GZ18" s="74">
        <f t="shared" si="1"/>
        <v>371.13596000000001</v>
      </c>
    </row>
    <row r="19" spans="1:208" ht="17.25" customHeight="1">
      <c r="A19" s="3">
        <v>43658</v>
      </c>
      <c r="B19" s="139">
        <v>18.380000000000003</v>
      </c>
      <c r="C19" s="139">
        <v>3.79</v>
      </c>
      <c r="D19" s="83">
        <v>4.1900000000000004</v>
      </c>
      <c r="E19" s="83">
        <v>14.242900000000001</v>
      </c>
      <c r="F19" s="368">
        <v>0</v>
      </c>
      <c r="G19" s="83">
        <v>4.0533999999999999</v>
      </c>
      <c r="H19" s="83">
        <v>0.91410000000000002</v>
      </c>
      <c r="I19" s="83">
        <v>1.1909000000000001</v>
      </c>
      <c r="J19" s="355">
        <v>5.0206999999999997</v>
      </c>
      <c r="K19" s="83">
        <v>9.8572000000000006</v>
      </c>
      <c r="L19" s="83">
        <v>2.9038399999999998</v>
      </c>
      <c r="M19" s="83">
        <v>1.0036</v>
      </c>
      <c r="N19" s="83">
        <v>1.3522000000000001</v>
      </c>
      <c r="O19" s="83">
        <v>9.1719000000000008</v>
      </c>
      <c r="P19" s="83">
        <v>9.5269999999999992</v>
      </c>
      <c r="Q19" s="83">
        <v>4.7699999999999996</v>
      </c>
      <c r="R19" s="83">
        <v>9.3475900000000003</v>
      </c>
      <c r="S19" s="83">
        <v>9.1232500000000005</v>
      </c>
      <c r="T19" s="83">
        <v>4.7305999999999999</v>
      </c>
      <c r="U19" s="83">
        <v>1.3229</v>
      </c>
      <c r="V19" s="83">
        <v>6.3656300000000003</v>
      </c>
      <c r="W19" s="83">
        <v>5.8837999999999999</v>
      </c>
      <c r="X19" s="83">
        <v>2.4347699999999999</v>
      </c>
      <c r="Y19" s="83">
        <v>6.4451599999999996</v>
      </c>
      <c r="Z19" s="83">
        <v>6.3791000000000002</v>
      </c>
      <c r="AA19" s="83">
        <v>3.1034700000000002</v>
      </c>
      <c r="AB19" s="83">
        <v>2.8271000000000002</v>
      </c>
      <c r="AC19" s="83">
        <v>6.3941400000000002</v>
      </c>
      <c r="AD19" s="139">
        <v>6.0991900000000001</v>
      </c>
      <c r="AE19" s="83">
        <v>3.1193599999999999</v>
      </c>
      <c r="AF19" s="83">
        <v>6.3921400000000004</v>
      </c>
      <c r="AG19" s="83">
        <v>6.3285799999999997</v>
      </c>
      <c r="AH19" s="83">
        <v>3.1830400000000001</v>
      </c>
      <c r="AI19" s="83">
        <v>6.6531799999999999</v>
      </c>
      <c r="AJ19" s="83">
        <v>6.6639400000000002</v>
      </c>
      <c r="AK19" s="83">
        <v>6.6011100000000003</v>
      </c>
      <c r="AL19" s="83">
        <v>6.5790499999999996</v>
      </c>
      <c r="AM19" s="83">
        <v>6.6017700000000001</v>
      </c>
      <c r="AN19" s="83">
        <v>4.9704899999999999</v>
      </c>
      <c r="AO19" s="83">
        <v>2.4454899999999999</v>
      </c>
      <c r="AP19" s="83">
        <v>6.2044300000000003</v>
      </c>
      <c r="AQ19" s="83">
        <v>5.9097400000000002</v>
      </c>
      <c r="AR19" s="83">
        <v>6.1608000000000001</v>
      </c>
      <c r="AS19" s="83">
        <v>6.9419199999999996</v>
      </c>
      <c r="AT19" s="139">
        <v>1.10815</v>
      </c>
      <c r="AU19" s="139">
        <v>0</v>
      </c>
      <c r="AV19" s="139">
        <v>0</v>
      </c>
      <c r="AW19" s="139">
        <v>1.0968</v>
      </c>
      <c r="AX19" s="139">
        <v>1.1022799999999999</v>
      </c>
      <c r="AY19" s="139">
        <v>7.4212100000000003</v>
      </c>
      <c r="AZ19" s="139">
        <v>7.2264900000000001</v>
      </c>
      <c r="BA19" s="139">
        <v>6.9839900000000004</v>
      </c>
      <c r="BB19" s="139">
        <v>7.1751100000000001</v>
      </c>
      <c r="BC19" s="139">
        <v>7.4046200000000004</v>
      </c>
      <c r="BD19" s="139">
        <v>7.4297199999999997</v>
      </c>
      <c r="BE19" s="139">
        <v>7.4235800000000003</v>
      </c>
      <c r="BF19" s="139">
        <v>3.6418300000000001</v>
      </c>
      <c r="BG19" s="139">
        <v>6.5958399999999999</v>
      </c>
      <c r="BH19" s="139">
        <v>7.2646300000000004</v>
      </c>
      <c r="BI19" s="139">
        <v>3.5156499999999999</v>
      </c>
      <c r="BJ19" s="139">
        <v>1.56352</v>
      </c>
      <c r="BK19" s="139">
        <v>1.6142799999999999</v>
      </c>
      <c r="BL19" s="139">
        <v>3.4279999999999998E-2</v>
      </c>
      <c r="BM19" s="139">
        <v>1.2334400000000001</v>
      </c>
      <c r="BN19" s="139">
        <v>1.7025699999999999</v>
      </c>
      <c r="BO19" s="139">
        <v>0.86180000000000001</v>
      </c>
      <c r="BP19" s="139">
        <v>1.5742100000000001</v>
      </c>
      <c r="BQ19" s="139">
        <v>1.98671</v>
      </c>
      <c r="BR19" s="74">
        <v>331.54019</v>
      </c>
      <c r="BS19" s="139">
        <v>17.72</v>
      </c>
      <c r="BT19" s="139">
        <v>10.67</v>
      </c>
      <c r="BU19" s="83">
        <v>5.7119999999999997</v>
      </c>
      <c r="BV19" s="83">
        <v>16.424599999999998</v>
      </c>
      <c r="BW19" s="83">
        <v>4.9851999999999999</v>
      </c>
      <c r="BX19" s="83">
        <v>8.391</v>
      </c>
      <c r="BY19" s="83">
        <v>0</v>
      </c>
      <c r="BZ19" s="83">
        <v>1.4480999999999999</v>
      </c>
      <c r="CA19" s="355">
        <v>5.1435000000000004</v>
      </c>
      <c r="CB19" s="83">
        <v>9.5195000000000007</v>
      </c>
      <c r="CC19" s="83">
        <v>3.34842</v>
      </c>
      <c r="CD19" s="83">
        <v>1.4558</v>
      </c>
      <c r="CE19" s="83">
        <v>1.9047000000000001</v>
      </c>
      <c r="CF19" s="83">
        <v>7.3361000000000001</v>
      </c>
      <c r="CG19" s="83">
        <v>7.2756000000000007</v>
      </c>
      <c r="CH19" s="83">
        <v>3.6034999999999999</v>
      </c>
      <c r="CI19" s="83">
        <v>7.3870299999999993</v>
      </c>
      <c r="CJ19" s="83">
        <v>7.3429099999999998</v>
      </c>
      <c r="CK19" s="83">
        <v>3.7445599999999999</v>
      </c>
      <c r="CL19" s="83">
        <v>1.732</v>
      </c>
      <c r="CM19" s="83">
        <v>8.6269500000000008</v>
      </c>
      <c r="CN19" s="83">
        <v>8.8317900000000016</v>
      </c>
      <c r="CO19" s="83">
        <v>3.0350100000000002</v>
      </c>
      <c r="CP19" s="83">
        <v>6.6161300000000001</v>
      </c>
      <c r="CQ19" s="83">
        <v>8.3328100000000003</v>
      </c>
      <c r="CR19" s="83">
        <v>4.1166499999999999</v>
      </c>
      <c r="CS19" s="83">
        <v>2.7654999999999998</v>
      </c>
      <c r="CT19" s="83">
        <v>7.8569100000000001</v>
      </c>
      <c r="CU19" s="139">
        <v>7.7512400000000001</v>
      </c>
      <c r="CV19" s="83">
        <v>3.9628899999999998</v>
      </c>
      <c r="CW19" s="83">
        <v>0</v>
      </c>
      <c r="CX19" s="83">
        <v>6.4943599999999995</v>
      </c>
      <c r="CY19" s="83">
        <v>3.1905600000000001</v>
      </c>
      <c r="CZ19" s="83">
        <v>6.3943300000000001</v>
      </c>
      <c r="DA19" s="83">
        <v>6.4232899999999997</v>
      </c>
      <c r="DB19" s="83">
        <v>6.3931000000000004</v>
      </c>
      <c r="DC19" s="83">
        <v>6.46312</v>
      </c>
      <c r="DD19" s="83">
        <v>6.4457100000000001</v>
      </c>
      <c r="DE19" s="83">
        <v>7.55701</v>
      </c>
      <c r="DF19" s="83">
        <v>3.8283200000000002</v>
      </c>
      <c r="DG19" s="83">
        <v>5.8117200000000002</v>
      </c>
      <c r="DH19" s="83">
        <v>5.6054799999999991</v>
      </c>
      <c r="DI19" s="83">
        <v>5.7133400000000005</v>
      </c>
      <c r="DJ19" s="83">
        <v>5.6946400000000006</v>
      </c>
      <c r="DK19" s="139">
        <v>1.61717</v>
      </c>
      <c r="DL19" s="139">
        <v>0</v>
      </c>
      <c r="DM19" s="139">
        <v>1.5992899999999999</v>
      </c>
      <c r="DN19" s="139">
        <v>1.5908499999999999</v>
      </c>
      <c r="DO19" s="139">
        <v>1.59894</v>
      </c>
      <c r="DP19" s="139">
        <v>7.3410699999999993</v>
      </c>
      <c r="DQ19" s="139">
        <v>6.89201</v>
      </c>
      <c r="DR19" s="139">
        <v>6.4448699999999999</v>
      </c>
      <c r="DS19" s="139">
        <v>7.1807100000000004</v>
      </c>
      <c r="DT19" s="139">
        <v>7.3377700000000008</v>
      </c>
      <c r="DU19" s="139">
        <v>4.8342000000000001</v>
      </c>
      <c r="DV19" s="139">
        <v>4.8542299999999994</v>
      </c>
      <c r="DW19" s="139">
        <v>2.3978800000000002</v>
      </c>
      <c r="DX19" s="139">
        <v>4.7822800000000001</v>
      </c>
      <c r="DY19" s="139">
        <v>4.8048700000000002</v>
      </c>
      <c r="DZ19" s="139">
        <v>2.4211499999999999</v>
      </c>
      <c r="EA19" s="139">
        <v>7.3027199999999999</v>
      </c>
      <c r="EB19" s="139">
        <v>7.3919700000000006</v>
      </c>
      <c r="EC19" s="139">
        <v>3.65991</v>
      </c>
      <c r="ED19" s="139">
        <v>6.37601</v>
      </c>
      <c r="EE19" s="139">
        <v>7.4340099999999998</v>
      </c>
      <c r="EF19" s="139">
        <v>3.7161300000000002</v>
      </c>
      <c r="EG19" s="139">
        <v>6.6122700000000005</v>
      </c>
      <c r="EH19" s="139">
        <v>6.7844499999999996</v>
      </c>
      <c r="EI19" s="74">
        <f t="shared" si="0"/>
        <v>378.03014000000002</v>
      </c>
      <c r="EJ19" s="139">
        <f>6.75+13.56</f>
        <v>20.310000000000002</v>
      </c>
      <c r="EK19" s="139">
        <v>12.19</v>
      </c>
      <c r="EL19" s="83">
        <v>4.8630000000000004</v>
      </c>
      <c r="EM19" s="83">
        <v>8.4250000000000007</v>
      </c>
      <c r="EN19" s="83">
        <v>4.4028999999999998</v>
      </c>
      <c r="EO19" s="83">
        <v>6.3465999999999996</v>
      </c>
      <c r="EP19" s="83">
        <v>0.91790000000000005</v>
      </c>
      <c r="EQ19" s="83">
        <v>1.2342</v>
      </c>
      <c r="ER19" s="355">
        <v>4.7557</v>
      </c>
      <c r="ES19" s="83">
        <v>9.2866</v>
      </c>
      <c r="ET19" s="83">
        <v>3.2221600000000001</v>
      </c>
      <c r="EU19" s="83">
        <v>1.2988</v>
      </c>
      <c r="EV19" s="83">
        <v>1.6975</v>
      </c>
      <c r="EW19" s="83">
        <v>4.0759999999999996</v>
      </c>
      <c r="EX19" s="83">
        <v>4.0467000000000004</v>
      </c>
      <c r="EY19" s="83">
        <v>2.0243000000000002</v>
      </c>
      <c r="EZ19" s="83">
        <v>4.0607800000000003</v>
      </c>
      <c r="FA19" s="83">
        <v>4.05</v>
      </c>
      <c r="FB19" s="83">
        <v>1.9955799999999999</v>
      </c>
      <c r="FC19" s="83">
        <v>1.5383</v>
      </c>
      <c r="FD19" s="83">
        <v>4.2897699999999999</v>
      </c>
      <c r="FE19" s="83">
        <v>4.2556000000000003</v>
      </c>
      <c r="FF19" s="83">
        <v>1.69838</v>
      </c>
      <c r="FG19" s="83">
        <v>4.1798200000000003</v>
      </c>
      <c r="FH19" s="83">
        <v>4.2127499999999998</v>
      </c>
      <c r="FI19" s="83">
        <v>2.0549300000000001</v>
      </c>
      <c r="FJ19" s="83">
        <v>4.1143000000000001</v>
      </c>
      <c r="FK19" s="83">
        <v>1.7200299999999999</v>
      </c>
      <c r="FL19" s="139">
        <v>0</v>
      </c>
      <c r="FM19" s="83">
        <v>1.4235100000000001</v>
      </c>
      <c r="FN19" s="83">
        <v>2.84091</v>
      </c>
      <c r="FO19" s="83">
        <v>2.9013200000000001</v>
      </c>
      <c r="FP19" s="83">
        <v>1.4416100000000001</v>
      </c>
      <c r="FQ19" s="83">
        <v>5.8122800000000003</v>
      </c>
      <c r="FR19" s="83">
        <v>5.7521699999999996</v>
      </c>
      <c r="FS19" s="83">
        <v>5.7999499999999999</v>
      </c>
      <c r="FT19" s="83">
        <v>5.7401799999999996</v>
      </c>
      <c r="FU19" s="83">
        <v>5.7560599999999997</v>
      </c>
      <c r="FV19" s="83">
        <v>5.7430000000000003</v>
      </c>
      <c r="FW19" s="83">
        <v>2.8372099999999998</v>
      </c>
      <c r="FX19" s="83">
        <v>5.6594300000000004</v>
      </c>
      <c r="FY19" s="83">
        <v>5.3205400000000003</v>
      </c>
      <c r="FZ19" s="83">
        <v>5.7517800000000001</v>
      </c>
      <c r="GA19" s="83">
        <v>1.42991</v>
      </c>
      <c r="GB19" s="139">
        <v>0.30323</v>
      </c>
      <c r="GC19" s="139">
        <v>0</v>
      </c>
      <c r="GD19" s="139">
        <v>0.31563999999999998</v>
      </c>
      <c r="GE19" s="139">
        <v>0.31551000000000001</v>
      </c>
      <c r="GF19" s="139">
        <v>0.32285999999999998</v>
      </c>
      <c r="GG19" s="139">
        <v>6.6110800000000003</v>
      </c>
      <c r="GH19" s="139">
        <v>6.6047900000000004</v>
      </c>
      <c r="GI19" s="139">
        <v>6.2921399999999998</v>
      </c>
      <c r="GJ19" s="139">
        <v>6.5127899999999999</v>
      </c>
      <c r="GK19" s="139">
        <v>6.4863</v>
      </c>
      <c r="GL19" s="139">
        <v>3.0958399999999999</v>
      </c>
      <c r="GM19" s="139">
        <v>3.1247199999999999</v>
      </c>
      <c r="GN19" s="139">
        <v>1.5266500000000001</v>
      </c>
      <c r="GO19" s="139">
        <v>3.0616500000000002</v>
      </c>
      <c r="GP19" s="139">
        <v>3.1126499999999999</v>
      </c>
      <c r="GQ19" s="139">
        <v>1.60225</v>
      </c>
      <c r="GR19" s="139">
        <v>5.0804499999999999</v>
      </c>
      <c r="GS19" s="139">
        <v>5.06494</v>
      </c>
      <c r="GT19" s="139">
        <v>2.4978400000000001</v>
      </c>
      <c r="GU19" s="139">
        <v>5.0756399999999999</v>
      </c>
      <c r="GV19" s="139">
        <v>5.0868799999999998</v>
      </c>
      <c r="GW19" s="139">
        <v>2.5558800000000002</v>
      </c>
      <c r="GX19" s="139">
        <v>1.7105999999999999</v>
      </c>
      <c r="GY19" s="139">
        <v>1.7608600000000001</v>
      </c>
      <c r="GZ19" s="74">
        <f t="shared" si="1"/>
        <v>269.59865000000002</v>
      </c>
    </row>
    <row r="20" spans="1:208" ht="17.25" customHeight="1">
      <c r="A20" s="2">
        <v>43659</v>
      </c>
      <c r="B20" s="139">
        <v>10.36</v>
      </c>
      <c r="C20" s="139">
        <v>6.14</v>
      </c>
      <c r="D20" s="83">
        <v>4.6210000000000004</v>
      </c>
      <c r="E20" s="83">
        <v>15.5831</v>
      </c>
      <c r="F20" s="83">
        <v>3.1356000000000002</v>
      </c>
      <c r="G20" s="83">
        <v>0</v>
      </c>
      <c r="H20" s="83">
        <v>0.92620000000000002</v>
      </c>
      <c r="I20" s="83">
        <v>1.2093</v>
      </c>
      <c r="J20" s="83">
        <v>4.8773</v>
      </c>
      <c r="K20" s="83">
        <v>9.0213000000000001</v>
      </c>
      <c r="L20" s="83">
        <v>2.8965299999999998</v>
      </c>
      <c r="M20" s="83">
        <v>1.5258</v>
      </c>
      <c r="N20" s="83">
        <v>2.0005000000000002</v>
      </c>
      <c r="O20" s="83">
        <v>8.0500000000000007</v>
      </c>
      <c r="P20" s="83">
        <v>8.3435000000000006</v>
      </c>
      <c r="Q20" s="83">
        <v>4.1743999999999994</v>
      </c>
      <c r="R20" s="83">
        <v>8.3534299999999995</v>
      </c>
      <c r="S20" s="83">
        <v>8.1476800000000011</v>
      </c>
      <c r="T20" s="83">
        <v>4.18696</v>
      </c>
      <c r="U20" s="83">
        <v>1.5049000000000001</v>
      </c>
      <c r="V20" s="83">
        <v>0</v>
      </c>
      <c r="W20" s="83">
        <v>0</v>
      </c>
      <c r="X20" s="83">
        <v>0</v>
      </c>
      <c r="Y20" s="83">
        <v>7.4677899999999999</v>
      </c>
      <c r="Z20" s="83">
        <v>7.4109600000000002</v>
      </c>
      <c r="AA20" s="83">
        <v>3.6294200000000001</v>
      </c>
      <c r="AB20" s="83">
        <v>2.8761000000000001</v>
      </c>
      <c r="AC20" s="139">
        <v>5.1361600000000003</v>
      </c>
      <c r="AD20" s="83">
        <v>4.9263999999999992</v>
      </c>
      <c r="AE20" s="83">
        <v>2.4917699999999998</v>
      </c>
      <c r="AF20" s="83">
        <v>5.1116599999999996</v>
      </c>
      <c r="AG20" s="83">
        <v>4.9747700000000004</v>
      </c>
      <c r="AH20" s="83">
        <v>2.52888</v>
      </c>
      <c r="AI20" s="83">
        <v>5.5398999999999994</v>
      </c>
      <c r="AJ20" s="83">
        <v>5.6315799999999996</v>
      </c>
      <c r="AK20" s="83">
        <v>5.6158999999999999</v>
      </c>
      <c r="AL20" s="83">
        <v>5.6365699999999999</v>
      </c>
      <c r="AM20" s="83">
        <v>5.5760699999999996</v>
      </c>
      <c r="AN20" s="83">
        <v>7.2780800000000001</v>
      </c>
      <c r="AO20" s="83">
        <v>3.5150600000000001</v>
      </c>
      <c r="AP20" s="83">
        <v>5.7561899999999993</v>
      </c>
      <c r="AQ20" s="83">
        <v>5.5103900000000001</v>
      </c>
      <c r="AR20" s="83">
        <v>5.6904599999999999</v>
      </c>
      <c r="AS20" s="139">
        <v>4.2780399999999998</v>
      </c>
      <c r="AT20" s="139">
        <v>1.3791800000000001</v>
      </c>
      <c r="AU20" s="139">
        <v>0</v>
      </c>
      <c r="AV20" s="139">
        <v>1.38565</v>
      </c>
      <c r="AW20" s="139">
        <v>1.3840599999999998</v>
      </c>
      <c r="AX20" s="139">
        <v>1.39259</v>
      </c>
      <c r="AY20" s="139">
        <v>8.1029599999999995</v>
      </c>
      <c r="AZ20" s="139">
        <v>8.0061199999999992</v>
      </c>
      <c r="BA20" s="139">
        <v>7.7776999999999994</v>
      </c>
      <c r="BB20" s="139">
        <v>7.9902799999999994</v>
      </c>
      <c r="BC20" s="139">
        <v>8.2195499999999999</v>
      </c>
      <c r="BD20" s="139">
        <v>7.6936400000000003</v>
      </c>
      <c r="BE20" s="139">
        <v>7.8519399999999999</v>
      </c>
      <c r="BF20" s="139">
        <v>3.82687</v>
      </c>
      <c r="BG20" s="139">
        <v>5.7896800000000006</v>
      </c>
      <c r="BH20" s="139">
        <v>7.7556099999999999</v>
      </c>
      <c r="BI20" s="139">
        <v>3.84883</v>
      </c>
      <c r="BJ20" s="139">
        <v>1.45644</v>
      </c>
      <c r="BK20" s="139">
        <v>1.4768299999999999</v>
      </c>
      <c r="BL20" s="139">
        <v>0.73336000000000001</v>
      </c>
      <c r="BM20" s="139">
        <v>1.0728800000000001</v>
      </c>
      <c r="BN20" s="139">
        <v>1.4287699999999999</v>
      </c>
      <c r="BO20" s="139">
        <v>0.72666999999999993</v>
      </c>
      <c r="BP20" s="139">
        <v>3.59328</v>
      </c>
      <c r="BQ20" s="139">
        <v>3.6448100000000001</v>
      </c>
      <c r="BR20" s="74">
        <v>308.17735000000005</v>
      </c>
      <c r="BS20" s="139">
        <v>17.7</v>
      </c>
      <c r="BT20" s="139">
        <v>10.64</v>
      </c>
      <c r="BU20" s="83">
        <v>4.9989999999999997</v>
      </c>
      <c r="BV20" s="83">
        <v>17.503599999999999</v>
      </c>
      <c r="BW20" s="83">
        <v>5.4768999999999997</v>
      </c>
      <c r="BX20" s="83">
        <v>8.8210999999999995</v>
      </c>
      <c r="BY20" s="83">
        <v>1.2499</v>
      </c>
      <c r="BZ20" s="83">
        <v>1.7692999999999999</v>
      </c>
      <c r="CA20" s="83">
        <v>5.3883000000000001</v>
      </c>
      <c r="CB20" s="83">
        <v>9.2807999999999993</v>
      </c>
      <c r="CC20" s="83">
        <v>4.4392800000000001</v>
      </c>
      <c r="CD20" s="83">
        <v>1.6251</v>
      </c>
      <c r="CE20" s="83">
        <v>2.1520000000000001</v>
      </c>
      <c r="CF20" s="83">
        <v>9.930200000000001</v>
      </c>
      <c r="CG20" s="83">
        <v>10.007299999999999</v>
      </c>
      <c r="CH20" s="83">
        <v>4.9638</v>
      </c>
      <c r="CI20" s="83">
        <v>9.8670100000000005</v>
      </c>
      <c r="CJ20" s="83">
        <v>9.6452500000000008</v>
      </c>
      <c r="CK20" s="83">
        <v>5.0242700000000005</v>
      </c>
      <c r="CL20" s="83">
        <v>1.5426</v>
      </c>
      <c r="CM20" s="83">
        <v>9.7731000000000012</v>
      </c>
      <c r="CN20" s="83">
        <v>10.07324</v>
      </c>
      <c r="CO20" s="83">
        <v>3.73889</v>
      </c>
      <c r="CP20" s="83">
        <v>9.7927400000000002</v>
      </c>
      <c r="CQ20" s="83">
        <v>9.308069999999999</v>
      </c>
      <c r="CR20" s="83">
        <v>4.8147099999999998</v>
      </c>
      <c r="CS20" s="83">
        <v>3.5798000000000001</v>
      </c>
      <c r="CT20" s="139">
        <v>8.0694499999999998</v>
      </c>
      <c r="CU20" s="83">
        <v>7.8620100000000006</v>
      </c>
      <c r="CV20" s="83">
        <v>3.9940600000000002</v>
      </c>
      <c r="CW20" s="83">
        <v>0.15287999999999999</v>
      </c>
      <c r="CX20" s="83">
        <v>8.0505499999999994</v>
      </c>
      <c r="CY20" s="83">
        <v>4.0112100000000002</v>
      </c>
      <c r="CZ20" s="83">
        <v>8.61707</v>
      </c>
      <c r="DA20" s="83">
        <v>8.5454599999999985</v>
      </c>
      <c r="DB20" s="83">
        <v>8.3747900000000008</v>
      </c>
      <c r="DC20" s="83">
        <v>8.3689900000000002</v>
      </c>
      <c r="DD20" s="83">
        <v>8.2953500000000009</v>
      </c>
      <c r="DE20" s="83">
        <v>7.6227799999999997</v>
      </c>
      <c r="DF20" s="83">
        <v>3.7968600000000001</v>
      </c>
      <c r="DG20" s="83">
        <v>5.8455600000000008</v>
      </c>
      <c r="DH20" s="83">
        <v>5.6620200000000001</v>
      </c>
      <c r="DI20" s="83">
        <v>5.8116400000000006</v>
      </c>
      <c r="DJ20" s="139">
        <v>6.2659399999999996</v>
      </c>
      <c r="DK20" s="139">
        <v>1.67225</v>
      </c>
      <c r="DL20" s="139">
        <v>0</v>
      </c>
      <c r="DM20" s="139">
        <v>1.5954200000000001</v>
      </c>
      <c r="DN20" s="139">
        <v>1.5784200000000002</v>
      </c>
      <c r="DO20" s="139">
        <v>1.6034200000000001</v>
      </c>
      <c r="DP20" s="139">
        <v>8.7420400000000011</v>
      </c>
      <c r="DQ20" s="139">
        <v>8.0597600000000007</v>
      </c>
      <c r="DR20" s="139">
        <v>7.4728000000000003</v>
      </c>
      <c r="DS20" s="139">
        <v>8.3372600000000006</v>
      </c>
      <c r="DT20" s="139">
        <v>8.5388999999999999</v>
      </c>
      <c r="DU20" s="139">
        <v>6.8868</v>
      </c>
      <c r="DV20" s="139">
        <v>6.8363699999999996</v>
      </c>
      <c r="DW20" s="139">
        <v>3.75692</v>
      </c>
      <c r="DX20" s="139">
        <v>7.5489700000000006</v>
      </c>
      <c r="DY20" s="139">
        <v>7.5451899999999998</v>
      </c>
      <c r="DZ20" s="139">
        <v>3.7025799999999998</v>
      </c>
      <c r="EA20" s="139">
        <v>6.1665600000000005</v>
      </c>
      <c r="EB20" s="139">
        <v>6.21028</v>
      </c>
      <c r="EC20" s="139">
        <v>3.0824099999999999</v>
      </c>
      <c r="ED20" s="139">
        <v>6.1438000000000006</v>
      </c>
      <c r="EE20" s="139">
        <v>6.1936099999999996</v>
      </c>
      <c r="EF20" s="139">
        <v>3.1055600000000001</v>
      </c>
      <c r="EG20" s="139">
        <v>8.7536000000000005</v>
      </c>
      <c r="EH20" s="139">
        <v>8.82836</v>
      </c>
      <c r="EI20" s="74">
        <f t="shared" si="0"/>
        <v>434.81415999999984</v>
      </c>
      <c r="EJ20" s="139">
        <f>6.57+14</f>
        <v>20.57</v>
      </c>
      <c r="EK20" s="139">
        <v>12.78</v>
      </c>
      <c r="EL20" s="83">
        <v>5.484</v>
      </c>
      <c r="EM20" s="83">
        <v>15.8742</v>
      </c>
      <c r="EN20" s="83">
        <v>4.1668000000000003</v>
      </c>
      <c r="EO20" s="83">
        <v>6.5818999999999992</v>
      </c>
      <c r="EP20" s="83">
        <v>0.87470000000000003</v>
      </c>
      <c r="EQ20" s="83">
        <v>1.1496999999999999</v>
      </c>
      <c r="ER20" s="83">
        <v>4.2809999999999997</v>
      </c>
      <c r="ES20" s="83">
        <v>7.8866000000000005</v>
      </c>
      <c r="ET20" s="83">
        <v>3.0815199999999998</v>
      </c>
      <c r="EU20" s="83">
        <v>1.2265999999999999</v>
      </c>
      <c r="EV20" s="83">
        <v>1.6237000000000001</v>
      </c>
      <c r="EW20" s="83">
        <v>4.5907</v>
      </c>
      <c r="EX20" s="83">
        <v>4.5361000000000002</v>
      </c>
      <c r="EY20" s="83">
        <v>2.2450999999999999</v>
      </c>
      <c r="EZ20" s="83">
        <v>4.61632</v>
      </c>
      <c r="FA20" s="83">
        <v>4.61747</v>
      </c>
      <c r="FB20" s="83">
        <v>2.2726500000000001</v>
      </c>
      <c r="FC20" s="83">
        <v>1.7155</v>
      </c>
      <c r="FD20" s="83">
        <v>6.1376800000000005</v>
      </c>
      <c r="FE20" s="83">
        <v>6.1148800000000003</v>
      </c>
      <c r="FF20" s="83">
        <v>2.3463099999999999</v>
      </c>
      <c r="FG20" s="83">
        <v>6.2845000000000004</v>
      </c>
      <c r="FH20" s="83">
        <v>6.24979</v>
      </c>
      <c r="FI20" s="83">
        <v>3.0752299999999999</v>
      </c>
      <c r="FJ20" s="83">
        <v>3.5284</v>
      </c>
      <c r="FK20" s="139">
        <v>3.56446</v>
      </c>
      <c r="FL20" s="83">
        <v>0</v>
      </c>
      <c r="FM20" s="83">
        <v>3.1592099999999999</v>
      </c>
      <c r="FN20" s="83">
        <v>6.6517600000000003</v>
      </c>
      <c r="FO20" s="83">
        <v>6.5761499999999993</v>
      </c>
      <c r="FP20" s="83">
        <v>3.2628699999999999</v>
      </c>
      <c r="FQ20" s="83">
        <v>5.6855000000000002</v>
      </c>
      <c r="FR20" s="83">
        <v>5.6163800000000004</v>
      </c>
      <c r="FS20" s="83">
        <v>5.6532600000000004</v>
      </c>
      <c r="FT20" s="83">
        <v>5.6612600000000004</v>
      </c>
      <c r="FU20" s="83">
        <v>5.6001199999999995</v>
      </c>
      <c r="FV20" s="83">
        <v>5.7559899999999997</v>
      </c>
      <c r="FW20" s="83">
        <v>2.8406199999999999</v>
      </c>
      <c r="FX20" s="83">
        <v>4.6514499999999996</v>
      </c>
      <c r="FY20" s="83">
        <v>4.5317299999999996</v>
      </c>
      <c r="FZ20" s="83">
        <v>4.5991800000000005</v>
      </c>
      <c r="GA20" s="139">
        <v>4.1345600000000005</v>
      </c>
      <c r="GB20" s="139">
        <v>1.2435999999999998</v>
      </c>
      <c r="GC20" s="139">
        <v>0.66677999999999993</v>
      </c>
      <c r="GD20" s="139">
        <v>1.2352100000000001</v>
      </c>
      <c r="GE20" s="139">
        <v>1.2328599999999998</v>
      </c>
      <c r="GF20" s="139">
        <v>1.2462599999999999</v>
      </c>
      <c r="GG20" s="139">
        <v>7.3875399999999996</v>
      </c>
      <c r="GH20" s="139">
        <v>7.3788800000000005</v>
      </c>
      <c r="GI20" s="139">
        <v>7.0270900000000003</v>
      </c>
      <c r="GJ20" s="139">
        <v>7.3936099999999998</v>
      </c>
      <c r="GK20" s="139">
        <v>7.4337499999999999</v>
      </c>
      <c r="GL20" s="139">
        <v>5.0704099999999999</v>
      </c>
      <c r="GM20" s="139">
        <v>5.4281600000000001</v>
      </c>
      <c r="GN20" s="139">
        <v>2.5224099999999998</v>
      </c>
      <c r="GO20" s="139">
        <v>4.6955900000000002</v>
      </c>
      <c r="GP20" s="139">
        <v>4.7397900000000002</v>
      </c>
      <c r="GQ20" s="139">
        <v>2.3475999999999999</v>
      </c>
      <c r="GR20" s="139">
        <v>5.7232599999999998</v>
      </c>
      <c r="GS20" s="139">
        <v>5.8208400000000005</v>
      </c>
      <c r="GT20" s="139">
        <v>2.8946100000000001</v>
      </c>
      <c r="GU20" s="139">
        <v>5.8843999999999994</v>
      </c>
      <c r="GV20" s="139">
        <v>5.9675399999999996</v>
      </c>
      <c r="GW20" s="139">
        <v>3.00434</v>
      </c>
      <c r="GX20" s="139">
        <v>2.4810400000000001</v>
      </c>
      <c r="GY20" s="139">
        <v>2.5578099999999999</v>
      </c>
      <c r="GZ20" s="74">
        <f t="shared" si="1"/>
        <v>323.23922999999985</v>
      </c>
    </row>
    <row r="21" spans="1:208" ht="17.25" customHeight="1">
      <c r="A21" s="3">
        <v>43660</v>
      </c>
      <c r="B21" s="139">
        <v>16.68</v>
      </c>
      <c r="C21" s="139">
        <v>0</v>
      </c>
      <c r="D21" s="83">
        <v>5.91</v>
      </c>
      <c r="E21" s="83">
        <v>15.988100000000001</v>
      </c>
      <c r="F21" s="83">
        <v>3.4672999999999998</v>
      </c>
      <c r="G21" s="83">
        <v>0.1966</v>
      </c>
      <c r="H21" s="83">
        <v>0.99390000000000001</v>
      </c>
      <c r="I21" s="83">
        <v>1.1514000000000002</v>
      </c>
      <c r="J21" s="83">
        <v>4.8860000000000001</v>
      </c>
      <c r="K21" s="83">
        <v>9.4411000000000005</v>
      </c>
      <c r="L21" s="83">
        <v>3.0811299999999999</v>
      </c>
      <c r="M21" s="83">
        <v>1.0406</v>
      </c>
      <c r="N21" s="83">
        <v>1.3719000000000001</v>
      </c>
      <c r="O21" s="83">
        <v>8.0278000000000009</v>
      </c>
      <c r="P21" s="83">
        <v>9.7052000000000014</v>
      </c>
      <c r="Q21" s="83">
        <v>4.8201000000000001</v>
      </c>
      <c r="R21" s="83">
        <v>9.6573399999999996</v>
      </c>
      <c r="S21" s="83">
        <v>9.6445000000000007</v>
      </c>
      <c r="T21" s="83">
        <v>4.9041899999999998</v>
      </c>
      <c r="U21" s="83">
        <v>1.8517000000000001</v>
      </c>
      <c r="V21" s="83">
        <v>0</v>
      </c>
      <c r="W21" s="83">
        <v>0</v>
      </c>
      <c r="X21" s="83">
        <v>0</v>
      </c>
      <c r="Y21" s="83">
        <v>7.1471599999999995</v>
      </c>
      <c r="Z21" s="83">
        <v>7.0981999999999994</v>
      </c>
      <c r="AA21" s="83">
        <v>3.4662199999999999</v>
      </c>
      <c r="AB21" s="83">
        <v>3.9574000000000003</v>
      </c>
      <c r="AC21" s="139">
        <v>5.5723400000000005</v>
      </c>
      <c r="AD21" s="83">
        <v>5.4269999999999996</v>
      </c>
      <c r="AE21" s="83">
        <v>2.7980200000000002</v>
      </c>
      <c r="AF21" s="83">
        <v>5.6352200000000003</v>
      </c>
      <c r="AG21" s="83">
        <v>5.5558199999999998</v>
      </c>
      <c r="AH21" s="83">
        <v>2.7886599999999997</v>
      </c>
      <c r="AI21" s="83">
        <v>6.7729699999999999</v>
      </c>
      <c r="AJ21" s="83">
        <v>6.8037399999999995</v>
      </c>
      <c r="AK21" s="83">
        <v>6.73468</v>
      </c>
      <c r="AL21" s="83">
        <v>6.6436099999999998</v>
      </c>
      <c r="AM21" s="83">
        <v>6.7245699999999999</v>
      </c>
      <c r="AN21" s="83">
        <v>4.9878</v>
      </c>
      <c r="AO21" s="83">
        <v>2.4504600000000001</v>
      </c>
      <c r="AP21" s="83">
        <v>5.8361099999999997</v>
      </c>
      <c r="AQ21" s="83">
        <v>5.6527299999999991</v>
      </c>
      <c r="AR21" s="83">
        <v>5.8098799999999997</v>
      </c>
      <c r="AS21" s="139">
        <v>5.1493500000000001</v>
      </c>
      <c r="AT21" s="139">
        <v>1.11259</v>
      </c>
      <c r="AU21" s="139">
        <v>0</v>
      </c>
      <c r="AV21" s="139">
        <v>1.1160999999999999</v>
      </c>
      <c r="AW21" s="139">
        <v>1.11348</v>
      </c>
      <c r="AX21" s="139">
        <v>1.1258599999999999</v>
      </c>
      <c r="AY21" s="139">
        <v>5.04495</v>
      </c>
      <c r="AZ21" s="139">
        <v>5.0797499999999998</v>
      </c>
      <c r="BA21" s="139">
        <v>6.2737600000000002</v>
      </c>
      <c r="BB21" s="139">
        <v>6.3877199999999998</v>
      </c>
      <c r="BC21" s="139">
        <v>6.6529300000000005</v>
      </c>
      <c r="BD21" s="139">
        <v>7.0121899999999995</v>
      </c>
      <c r="BE21" s="139">
        <v>7.1273</v>
      </c>
      <c r="BF21" s="139">
        <v>3.4863900000000001</v>
      </c>
      <c r="BG21" s="139">
        <v>6.4860800000000003</v>
      </c>
      <c r="BH21" s="139">
        <v>7.0026599999999997</v>
      </c>
      <c r="BI21" s="139">
        <v>3.4345599999999998</v>
      </c>
      <c r="BJ21" s="139">
        <v>4.8440200000000004</v>
      </c>
      <c r="BK21" s="139">
        <v>4.9696199999999999</v>
      </c>
      <c r="BL21" s="139">
        <v>2.5099800000000001</v>
      </c>
      <c r="BM21" s="139">
        <v>4.82599</v>
      </c>
      <c r="BN21" s="139">
        <v>6.6164899999999998</v>
      </c>
      <c r="BO21" s="139">
        <v>3.33649</v>
      </c>
      <c r="BP21" s="139">
        <v>5.3027800000000003</v>
      </c>
      <c r="BQ21" s="139">
        <v>6.9295999999999998</v>
      </c>
      <c r="BR21" s="74">
        <v>333.6220899999999</v>
      </c>
      <c r="BS21" s="139">
        <v>17.82</v>
      </c>
      <c r="BT21" s="139">
        <v>11.03</v>
      </c>
      <c r="BU21" s="83">
        <v>6.94</v>
      </c>
      <c r="BV21" s="83">
        <v>15.710899999999999</v>
      </c>
      <c r="BW21" s="83">
        <v>4.8458000000000006</v>
      </c>
      <c r="BX21" s="83">
        <v>8.2536000000000005</v>
      </c>
      <c r="BY21" s="83">
        <v>1.3223</v>
      </c>
      <c r="BZ21" s="83">
        <v>1.7319</v>
      </c>
      <c r="CA21" s="83">
        <v>6.3014999999999999</v>
      </c>
      <c r="CB21" s="83">
        <v>9.1572999999999993</v>
      </c>
      <c r="CC21" s="83">
        <v>3.4527299999999999</v>
      </c>
      <c r="CD21" s="83">
        <v>1.4122999999999999</v>
      </c>
      <c r="CE21" s="83">
        <v>1.8624000000000001</v>
      </c>
      <c r="CF21" s="83">
        <v>8.9167999999999985</v>
      </c>
      <c r="CG21" s="83">
        <v>8.9595000000000002</v>
      </c>
      <c r="CH21" s="83">
        <v>4.4264999999999999</v>
      </c>
      <c r="CI21" s="83">
        <v>9.1359300000000001</v>
      </c>
      <c r="CJ21" s="83">
        <v>8.9727399999999999</v>
      </c>
      <c r="CK21" s="83">
        <v>4.6372799999999996</v>
      </c>
      <c r="CL21" s="83">
        <v>2.0671999999999997</v>
      </c>
      <c r="CM21" s="83">
        <v>9.4771000000000001</v>
      </c>
      <c r="CN21" s="83">
        <v>9.7879500000000004</v>
      </c>
      <c r="CO21" s="83">
        <v>3.7953000000000001</v>
      </c>
      <c r="CP21" s="83">
        <v>10.02534</v>
      </c>
      <c r="CQ21" s="83">
        <v>9.9320599999999999</v>
      </c>
      <c r="CR21" s="83">
        <v>4.9606400000000006</v>
      </c>
      <c r="CS21" s="83">
        <v>4.1993</v>
      </c>
      <c r="CT21" s="139">
        <v>8.2320599999999988</v>
      </c>
      <c r="CU21" s="83">
        <v>7.9981200000000001</v>
      </c>
      <c r="CV21" s="83">
        <v>4.0728999999999997</v>
      </c>
      <c r="CW21" s="83">
        <v>3.2158000000000002</v>
      </c>
      <c r="CX21" s="83">
        <v>8.257200000000001</v>
      </c>
      <c r="CY21" s="83">
        <v>4.15543</v>
      </c>
      <c r="CZ21" s="83">
        <v>6.73691</v>
      </c>
      <c r="DA21" s="83">
        <v>5.4135299999999997</v>
      </c>
      <c r="DB21" s="83">
        <v>6.7481400000000002</v>
      </c>
      <c r="DC21" s="83">
        <v>6.8098700000000001</v>
      </c>
      <c r="DD21" s="83">
        <v>6.7220200000000006</v>
      </c>
      <c r="DE21" s="83">
        <v>7.1957500000000003</v>
      </c>
      <c r="DF21" s="83">
        <v>3.59511</v>
      </c>
      <c r="DG21" s="83">
        <v>5.68553</v>
      </c>
      <c r="DH21" s="83">
        <v>5.5382899999999999</v>
      </c>
      <c r="DI21" s="83">
        <v>4.6024899999999995</v>
      </c>
      <c r="DJ21" s="139">
        <v>7.3715999999999999</v>
      </c>
      <c r="DK21" s="139">
        <v>1.21661</v>
      </c>
      <c r="DL21" s="139">
        <v>0</v>
      </c>
      <c r="DM21" s="139">
        <v>1.1813</v>
      </c>
      <c r="DN21" s="139">
        <v>1.1766300000000001</v>
      </c>
      <c r="DO21" s="139">
        <v>1.1826300000000001</v>
      </c>
      <c r="DP21" s="139">
        <v>7.1335800000000003</v>
      </c>
      <c r="DQ21" s="139">
        <v>6.7103799999999998</v>
      </c>
      <c r="DR21" s="139">
        <v>6.5641000000000007</v>
      </c>
      <c r="DS21" s="139">
        <v>7.0947299999999993</v>
      </c>
      <c r="DT21" s="139">
        <v>7.28017</v>
      </c>
      <c r="DU21" s="139">
        <v>6.8665600000000007</v>
      </c>
      <c r="DV21" s="139">
        <v>6.7539199999999999</v>
      </c>
      <c r="DW21" s="139">
        <v>3.75949</v>
      </c>
      <c r="DX21" s="139">
        <v>7.3423699999999998</v>
      </c>
      <c r="DY21" s="139">
        <v>7.3003</v>
      </c>
      <c r="DZ21" s="139">
        <v>3.67252</v>
      </c>
      <c r="EA21" s="139">
        <v>6.4111499999999992</v>
      </c>
      <c r="EB21" s="139">
        <v>6.3363999999999994</v>
      </c>
      <c r="EC21" s="139">
        <v>3.09477</v>
      </c>
      <c r="ED21" s="139">
        <v>6.13924</v>
      </c>
      <c r="EE21" s="139">
        <v>6.0066499999999996</v>
      </c>
      <c r="EF21" s="139">
        <v>2.92536</v>
      </c>
      <c r="EG21" s="139">
        <v>5.7481599999999995</v>
      </c>
      <c r="EH21" s="139">
        <v>5.82233</v>
      </c>
      <c r="EI21" s="74">
        <f t="shared" si="0"/>
        <v>409.20447000000001</v>
      </c>
      <c r="EJ21" s="139">
        <f>4.96+12.58</f>
        <v>17.54</v>
      </c>
      <c r="EK21" s="139">
        <v>12.55</v>
      </c>
      <c r="EL21" s="83">
        <v>3.2549999999999999</v>
      </c>
      <c r="EM21" s="83">
        <v>10.019600000000001</v>
      </c>
      <c r="EN21" s="83">
        <v>2.6648000000000001</v>
      </c>
      <c r="EO21" s="83">
        <v>3.9086999999999996</v>
      </c>
      <c r="EP21" s="83">
        <v>1.0668</v>
      </c>
      <c r="EQ21" s="83">
        <v>1.3933</v>
      </c>
      <c r="ER21" s="83">
        <v>2.5473000000000003</v>
      </c>
      <c r="ES21" s="83">
        <v>4.3841000000000001</v>
      </c>
      <c r="ET21" s="83">
        <v>2.6826599999999998</v>
      </c>
      <c r="EU21" s="83">
        <v>0.80170000000000008</v>
      </c>
      <c r="EV21" s="83">
        <v>1.0517999999999998</v>
      </c>
      <c r="EW21" s="83">
        <v>5.8627000000000002</v>
      </c>
      <c r="EX21" s="83">
        <v>5.7877999999999998</v>
      </c>
      <c r="EY21" s="83">
        <v>2.8578000000000001</v>
      </c>
      <c r="EZ21" s="83">
        <v>5.8001300000000002</v>
      </c>
      <c r="FA21" s="83">
        <v>5.7928900000000008</v>
      </c>
      <c r="FB21" s="83">
        <v>2.8490100000000003</v>
      </c>
      <c r="FC21" s="83">
        <v>1.0077</v>
      </c>
      <c r="FD21" s="83">
        <v>5.5529700000000002</v>
      </c>
      <c r="FE21" s="83">
        <v>5.5617600000000005</v>
      </c>
      <c r="FF21" s="83">
        <v>2.1711799999999997</v>
      </c>
      <c r="FG21" s="83">
        <v>5.3354799999999996</v>
      </c>
      <c r="FH21" s="83">
        <v>5.4347599999999998</v>
      </c>
      <c r="FI21" s="83">
        <v>2.6540700000000004</v>
      </c>
      <c r="FJ21" s="83">
        <v>1.3711</v>
      </c>
      <c r="FK21" s="139">
        <v>2.6783099999999997</v>
      </c>
      <c r="FL21" s="83">
        <v>0</v>
      </c>
      <c r="FM21" s="83">
        <v>2.3081399999999999</v>
      </c>
      <c r="FN21" s="83">
        <v>4.5475699999999994</v>
      </c>
      <c r="FO21" s="83">
        <v>4.5178799999999999</v>
      </c>
      <c r="FP21" s="83">
        <v>2.30782</v>
      </c>
      <c r="FQ21" s="83">
        <v>5.1380600000000003</v>
      </c>
      <c r="FR21" s="83">
        <v>5.0556700000000001</v>
      </c>
      <c r="FS21" s="83">
        <v>5.1441600000000003</v>
      </c>
      <c r="FT21" s="83">
        <v>5.1474799999999998</v>
      </c>
      <c r="FU21" s="83">
        <v>5.1280100000000006</v>
      </c>
      <c r="FV21" s="83">
        <v>3.5079899999999999</v>
      </c>
      <c r="FW21" s="83">
        <v>1.6716300000000002</v>
      </c>
      <c r="FX21" s="83">
        <v>2.4878299999999998</v>
      </c>
      <c r="FY21" s="83">
        <v>2.76139</v>
      </c>
      <c r="FZ21" s="83">
        <v>2.6865700000000001</v>
      </c>
      <c r="GA21" s="139">
        <v>6.6487799999999995</v>
      </c>
      <c r="GB21" s="139">
        <v>0.22716999999999998</v>
      </c>
      <c r="GC21" s="139">
        <v>0.24095</v>
      </c>
      <c r="GD21" s="139">
        <v>0.24533000000000002</v>
      </c>
      <c r="GE21" s="139">
        <v>0.2462</v>
      </c>
      <c r="GF21" s="139">
        <v>0.24458000000000002</v>
      </c>
      <c r="GG21" s="139">
        <v>4.52928</v>
      </c>
      <c r="GH21" s="139">
        <v>4.5066000000000006</v>
      </c>
      <c r="GI21" s="139">
        <v>4.2155899999999997</v>
      </c>
      <c r="GJ21" s="139">
        <v>4.5042099999999996</v>
      </c>
      <c r="GK21" s="139">
        <v>4.4747700000000004</v>
      </c>
      <c r="GL21" s="139">
        <v>6.3600200000000005</v>
      </c>
      <c r="GM21" s="139">
        <v>6.3973900000000006</v>
      </c>
      <c r="GN21" s="139">
        <v>3.2089099999999999</v>
      </c>
      <c r="GO21" s="139">
        <v>6.4658100000000003</v>
      </c>
      <c r="GP21" s="139">
        <v>6.5738700000000003</v>
      </c>
      <c r="GQ21" s="139">
        <v>3.3294899999999998</v>
      </c>
      <c r="GR21" s="139">
        <v>6.1517400000000002</v>
      </c>
      <c r="GS21" s="139">
        <v>6.1883800000000004</v>
      </c>
      <c r="GT21" s="139">
        <v>3.0691899999999999</v>
      </c>
      <c r="GU21" s="139">
        <v>5.9891999999999994</v>
      </c>
      <c r="GV21" s="139">
        <v>6.0676300000000003</v>
      </c>
      <c r="GW21" s="139">
        <v>3.0440800000000001</v>
      </c>
      <c r="GX21" s="139">
        <v>6.4830100000000002</v>
      </c>
      <c r="GY21" s="139">
        <v>6.5400900000000002</v>
      </c>
      <c r="GZ21" s="74">
        <f t="shared" si="1"/>
        <v>282.94588999999991</v>
      </c>
    </row>
    <row r="22" spans="1:208" ht="17.25" customHeight="1">
      <c r="A22" s="2">
        <v>43661</v>
      </c>
      <c r="B22" s="139">
        <v>13.18</v>
      </c>
      <c r="C22" s="139">
        <v>0</v>
      </c>
      <c r="D22" s="83">
        <v>5.2089999999999996</v>
      </c>
      <c r="E22" s="83">
        <v>15.316600000000001</v>
      </c>
      <c r="F22" s="83">
        <v>3.7786</v>
      </c>
      <c r="G22" s="83">
        <v>6.6118000000000006</v>
      </c>
      <c r="H22" s="83">
        <v>1.0192999999999999</v>
      </c>
      <c r="I22" s="83">
        <v>1.3348</v>
      </c>
      <c r="J22" s="83">
        <v>6.5587999999999997</v>
      </c>
      <c r="K22" s="83">
        <v>10.917399999999999</v>
      </c>
      <c r="L22" s="83">
        <v>2.7972600000000001</v>
      </c>
      <c r="M22" s="83">
        <v>1.1492</v>
      </c>
      <c r="N22" s="83">
        <v>1.5097</v>
      </c>
      <c r="O22" s="83">
        <v>7.3511999999999995</v>
      </c>
      <c r="P22" s="83">
        <v>7.3416999999999994</v>
      </c>
      <c r="Q22" s="83">
        <v>3.6154999999999999</v>
      </c>
      <c r="R22" s="83">
        <v>7.3102099999999997</v>
      </c>
      <c r="S22" s="83">
        <v>7.2793400000000004</v>
      </c>
      <c r="T22" s="83">
        <v>3.7839200000000002</v>
      </c>
      <c r="U22" s="83">
        <v>1.9457</v>
      </c>
      <c r="V22" s="83">
        <v>0</v>
      </c>
      <c r="W22" s="83">
        <v>0</v>
      </c>
      <c r="X22" s="83">
        <v>0</v>
      </c>
      <c r="Y22" s="83">
        <v>7.7139600000000002</v>
      </c>
      <c r="Z22" s="83">
        <v>7.4886999999999997</v>
      </c>
      <c r="AA22" s="83">
        <v>3.6960500000000001</v>
      </c>
      <c r="AB22" s="83">
        <v>4.5955000000000004</v>
      </c>
      <c r="AC22" s="139">
        <v>7.7040100000000002</v>
      </c>
      <c r="AD22" s="83">
        <v>7.5082200000000006</v>
      </c>
      <c r="AE22" s="83">
        <v>3.81257</v>
      </c>
      <c r="AF22" s="83">
        <v>7.6346999999999996</v>
      </c>
      <c r="AG22" s="83">
        <v>7.5311599999999999</v>
      </c>
      <c r="AH22" s="83">
        <v>3.8125300000000002</v>
      </c>
      <c r="AI22" s="83">
        <v>6.5449399999999995</v>
      </c>
      <c r="AJ22" s="83">
        <v>6.5598900000000002</v>
      </c>
      <c r="AK22" s="83">
        <v>6.4881099999999998</v>
      </c>
      <c r="AL22" s="83">
        <v>6.4820000000000002</v>
      </c>
      <c r="AM22" s="83">
        <v>6.3840399999999997</v>
      </c>
      <c r="AN22" s="83">
        <v>5.5902799999999999</v>
      </c>
      <c r="AO22" s="83">
        <v>2.6049099999999998</v>
      </c>
      <c r="AP22" s="83">
        <v>7.0005899999999999</v>
      </c>
      <c r="AQ22" s="83">
        <v>6.8005900000000006</v>
      </c>
      <c r="AR22" s="83">
        <v>7.0677399999999997</v>
      </c>
      <c r="AS22" s="139">
        <v>2.5694599999999999</v>
      </c>
      <c r="AT22" s="139">
        <v>1.18445</v>
      </c>
      <c r="AU22" s="139">
        <v>0</v>
      </c>
      <c r="AV22" s="139">
        <v>1.1529500000000001</v>
      </c>
      <c r="AW22" s="139">
        <v>1.1375200000000001</v>
      </c>
      <c r="AX22" s="139">
        <v>1.1692799999999999</v>
      </c>
      <c r="AY22" s="139">
        <v>6.6478900000000003</v>
      </c>
      <c r="AZ22" s="139">
        <v>6.45085</v>
      </c>
      <c r="BA22" s="139">
        <v>6.2974399999999999</v>
      </c>
      <c r="BB22" s="139">
        <v>6.52529</v>
      </c>
      <c r="BC22" s="139">
        <v>6.7164899999999994</v>
      </c>
      <c r="BD22" s="139">
        <v>8.5915800000000004</v>
      </c>
      <c r="BE22" s="139">
        <v>9.5764699999999987</v>
      </c>
      <c r="BF22" s="139">
        <v>4.24559</v>
      </c>
      <c r="BG22" s="139">
        <v>6.7843999999999998</v>
      </c>
      <c r="BH22" s="139">
        <v>9.7872800000000009</v>
      </c>
      <c r="BI22" s="139">
        <v>4.7345600000000001</v>
      </c>
      <c r="BJ22" s="139">
        <v>6.63307</v>
      </c>
      <c r="BK22" s="139">
        <v>6.8679499999999996</v>
      </c>
      <c r="BL22" s="139">
        <v>3.44693</v>
      </c>
      <c r="BM22" s="139">
        <v>5.5965699999999998</v>
      </c>
      <c r="BN22" s="139">
        <v>6.9956499999999995</v>
      </c>
      <c r="BO22" s="139">
        <v>3.5194299999999998</v>
      </c>
      <c r="BP22" s="139">
        <v>7.2633999999999999</v>
      </c>
      <c r="BQ22" s="139">
        <v>7.1903199999999998</v>
      </c>
      <c r="BR22" s="74">
        <v>362.11533999999989</v>
      </c>
      <c r="BS22" s="139">
        <v>20.25</v>
      </c>
      <c r="BT22" s="139">
        <v>12.95</v>
      </c>
      <c r="BU22" s="83">
        <v>7.3259999999999996</v>
      </c>
      <c r="BV22" s="83">
        <v>17.345400000000001</v>
      </c>
      <c r="BW22" s="83">
        <v>5.1257999999999999</v>
      </c>
      <c r="BX22" s="83">
        <v>8.8487000000000009</v>
      </c>
      <c r="BY22" s="83">
        <v>1.3092999999999999</v>
      </c>
      <c r="BZ22" s="83">
        <v>1.7055</v>
      </c>
      <c r="CA22" s="83">
        <v>7.3494999999999999</v>
      </c>
      <c r="CB22" s="83">
        <v>13.4368</v>
      </c>
      <c r="CC22" s="83">
        <v>4.1720199999999998</v>
      </c>
      <c r="CD22" s="83">
        <v>1.5075999999999998</v>
      </c>
      <c r="CE22" s="83">
        <v>1.9709000000000001</v>
      </c>
      <c r="CF22" s="83">
        <v>9.1150000000000002</v>
      </c>
      <c r="CG22" s="83">
        <v>9.2372000000000014</v>
      </c>
      <c r="CH22" s="83">
        <v>4.6071999999999997</v>
      </c>
      <c r="CI22" s="83">
        <v>9.1057299999999994</v>
      </c>
      <c r="CJ22" s="83">
        <v>8.904770000000001</v>
      </c>
      <c r="CK22" s="83">
        <v>4.5589599999999999</v>
      </c>
      <c r="CL22" s="83">
        <v>2.2233000000000001</v>
      </c>
      <c r="CM22" s="83">
        <v>9.6116200000000003</v>
      </c>
      <c r="CN22" s="83">
        <v>9.9923799999999989</v>
      </c>
      <c r="CO22" s="83">
        <v>3.8793600000000001</v>
      </c>
      <c r="CP22" s="83">
        <v>9.8492700000000006</v>
      </c>
      <c r="CQ22" s="83">
        <v>9.7563899999999997</v>
      </c>
      <c r="CR22" s="83">
        <v>4.8677399999999995</v>
      </c>
      <c r="CS22" s="83">
        <v>5.0738000000000003</v>
      </c>
      <c r="CT22" s="139">
        <v>8.1870899999999995</v>
      </c>
      <c r="CU22" s="83">
        <v>7.6235400000000002</v>
      </c>
      <c r="CV22" s="83">
        <v>3.9659899999999997</v>
      </c>
      <c r="CW22" s="83">
        <v>3.1859699999999997</v>
      </c>
      <c r="CX22" s="83">
        <v>8.0016599999999993</v>
      </c>
      <c r="CY22" s="83">
        <v>3.9148800000000001</v>
      </c>
      <c r="CZ22" s="83">
        <v>7.1284000000000001</v>
      </c>
      <c r="DA22" s="83">
        <v>7.1406800000000006</v>
      </c>
      <c r="DB22" s="83">
        <v>7.2700399999999998</v>
      </c>
      <c r="DC22" s="83">
        <v>7.2376899999999997</v>
      </c>
      <c r="DD22" s="83">
        <v>7.2709299999999999</v>
      </c>
      <c r="DE22" s="83">
        <v>7.6478799999999998</v>
      </c>
      <c r="DF22" s="83">
        <v>3.8798499999999998</v>
      </c>
      <c r="DG22" s="83">
        <v>8.8601900000000011</v>
      </c>
      <c r="DH22" s="83">
        <v>8.4603600000000014</v>
      </c>
      <c r="DI22" s="83">
        <v>8.0475700000000003</v>
      </c>
      <c r="DJ22" s="139">
        <v>7.7750600000000007</v>
      </c>
      <c r="DK22" s="139">
        <v>1.3138299999999998</v>
      </c>
      <c r="DL22" s="139">
        <v>0</v>
      </c>
      <c r="DM22" s="139">
        <v>1.3180799999999999</v>
      </c>
      <c r="DN22" s="139">
        <v>1.3247200000000001</v>
      </c>
      <c r="DO22" s="139">
        <v>1.3131900000000001</v>
      </c>
      <c r="DP22" s="139">
        <v>9.9816399999999987</v>
      </c>
      <c r="DQ22" s="139">
        <v>9.3260400000000008</v>
      </c>
      <c r="DR22" s="139">
        <v>9.1112299999999991</v>
      </c>
      <c r="DS22" s="139">
        <v>9.7546400000000002</v>
      </c>
      <c r="DT22" s="139">
        <v>9.9836600000000004</v>
      </c>
      <c r="DU22" s="139">
        <v>3.98447</v>
      </c>
      <c r="DV22" s="139">
        <v>5.01999</v>
      </c>
      <c r="DW22" s="139">
        <v>2.1940900000000001</v>
      </c>
      <c r="DX22" s="139">
        <v>5.4200000000000003E-3</v>
      </c>
      <c r="DY22" s="139">
        <v>0</v>
      </c>
      <c r="DZ22" s="139">
        <v>0</v>
      </c>
      <c r="EA22" s="139">
        <v>6.2470799999999995</v>
      </c>
      <c r="EB22" s="139">
        <v>6.3147200000000003</v>
      </c>
      <c r="EC22" s="139">
        <v>3.1360999999999999</v>
      </c>
      <c r="ED22" s="139">
        <v>8.0824200000000008</v>
      </c>
      <c r="EE22" s="139">
        <v>8.2470499999999998</v>
      </c>
      <c r="EF22" s="139">
        <v>4.1261400000000004</v>
      </c>
      <c r="EG22" s="139">
        <v>8.9698799999999999</v>
      </c>
      <c r="EH22" s="139">
        <v>9.0105400000000007</v>
      </c>
      <c r="EI22" s="74">
        <f t="shared" si="0"/>
        <v>438.44295</v>
      </c>
      <c r="EJ22" s="139">
        <f>5.35+12.94</f>
        <v>18.29</v>
      </c>
      <c r="EK22" s="139">
        <v>12.34</v>
      </c>
      <c r="EL22" s="83">
        <v>2.8780000000000001</v>
      </c>
      <c r="EM22" s="83">
        <v>13.993399999999999</v>
      </c>
      <c r="EN22" s="83">
        <v>2.6326999999999998</v>
      </c>
      <c r="EO22" s="83">
        <v>4.5026999999999999</v>
      </c>
      <c r="EP22" s="83">
        <v>1.0696000000000001</v>
      </c>
      <c r="EQ22" s="83">
        <v>1.3975</v>
      </c>
      <c r="ER22" s="83">
        <v>5.0564999999999998</v>
      </c>
      <c r="ES22" s="83">
        <v>9.3794000000000004</v>
      </c>
      <c r="ET22" s="83">
        <v>3.6699700000000002</v>
      </c>
      <c r="EU22" s="83">
        <v>0.80200000000000005</v>
      </c>
      <c r="EV22" s="83">
        <v>1.0525</v>
      </c>
      <c r="EW22" s="83">
        <v>5.7656999999999998</v>
      </c>
      <c r="EX22" s="83">
        <v>5.7938000000000001</v>
      </c>
      <c r="EY22" s="83">
        <v>2.8895</v>
      </c>
      <c r="EZ22" s="83">
        <v>5.7616100000000001</v>
      </c>
      <c r="FA22" s="83">
        <v>5.7032999999999996</v>
      </c>
      <c r="FB22" s="83">
        <v>2.7603800000000001</v>
      </c>
      <c r="FC22" s="83">
        <v>1.6022000000000001</v>
      </c>
      <c r="FD22" s="83">
        <v>5.7006100000000002</v>
      </c>
      <c r="FE22" s="83">
        <v>5.7600600000000002</v>
      </c>
      <c r="FF22" s="83">
        <v>2.1974300000000002</v>
      </c>
      <c r="FG22" s="83">
        <v>5.4259199999999996</v>
      </c>
      <c r="FH22" s="83">
        <v>5.4109100000000003</v>
      </c>
      <c r="FI22" s="83">
        <v>2.6474600000000001</v>
      </c>
      <c r="FJ22" s="83">
        <v>2.7225000000000001</v>
      </c>
      <c r="FK22" s="139">
        <v>4.1480100000000002</v>
      </c>
      <c r="FL22" s="83">
        <v>0</v>
      </c>
      <c r="FM22" s="83">
        <v>3.53173</v>
      </c>
      <c r="FN22" s="83">
        <v>6.9897999999999998</v>
      </c>
      <c r="FO22" s="83">
        <v>7.0055699999999996</v>
      </c>
      <c r="FP22" s="83">
        <v>3.4291399999999999</v>
      </c>
      <c r="FQ22" s="83">
        <v>6.6357999999999997</v>
      </c>
      <c r="FR22" s="83">
        <v>6.5201500000000001</v>
      </c>
      <c r="FS22" s="83">
        <v>6.5963000000000003</v>
      </c>
      <c r="FT22" s="83">
        <v>6.6308999999999996</v>
      </c>
      <c r="FU22" s="83">
        <v>6.59579</v>
      </c>
      <c r="FV22" s="83">
        <v>3.8944299999999998</v>
      </c>
      <c r="FW22" s="83">
        <v>1.9353199999999999</v>
      </c>
      <c r="FX22" s="83">
        <v>5.5948200000000003</v>
      </c>
      <c r="FY22" s="83">
        <v>5.4212899999999999</v>
      </c>
      <c r="FZ22" s="83">
        <v>5.49566</v>
      </c>
      <c r="GA22" s="139">
        <v>7.5358200000000002</v>
      </c>
      <c r="GB22" s="139">
        <v>0</v>
      </c>
      <c r="GC22" s="139">
        <v>0</v>
      </c>
      <c r="GD22" s="139">
        <v>0</v>
      </c>
      <c r="GE22" s="139">
        <v>0</v>
      </c>
      <c r="GF22" s="139">
        <v>0</v>
      </c>
      <c r="GG22" s="139">
        <v>8.8597099999999998</v>
      </c>
      <c r="GH22" s="139">
        <v>8.8712400000000002</v>
      </c>
      <c r="GI22" s="139">
        <v>8.50535</v>
      </c>
      <c r="GJ22" s="139">
        <v>8.7936499999999995</v>
      </c>
      <c r="GK22" s="139">
        <v>8.7703000000000007</v>
      </c>
      <c r="GL22" s="139">
        <v>5.3030099999999996</v>
      </c>
      <c r="GM22" s="139">
        <v>5.2174800000000001</v>
      </c>
      <c r="GN22" s="139">
        <v>2.6183299999999998</v>
      </c>
      <c r="GO22" s="139">
        <v>5.2228599999999998</v>
      </c>
      <c r="GP22" s="139">
        <v>5.3104100000000001</v>
      </c>
      <c r="GQ22" s="139">
        <v>2.5213199999999998</v>
      </c>
      <c r="GR22" s="139">
        <v>5.53233</v>
      </c>
      <c r="GS22" s="139">
        <v>5.5868099999999998</v>
      </c>
      <c r="GT22" s="139">
        <v>2.7432599999999998</v>
      </c>
      <c r="GU22" s="139">
        <v>5.7436299999999996</v>
      </c>
      <c r="GV22" s="139">
        <v>5.8337700000000003</v>
      </c>
      <c r="GW22" s="139">
        <v>2.89513</v>
      </c>
      <c r="GX22" s="139">
        <v>4.0054100000000004</v>
      </c>
      <c r="GY22" s="139">
        <v>3.9819</v>
      </c>
      <c r="GZ22" s="74">
        <f t="shared" si="1"/>
        <v>331.48208000000005</v>
      </c>
    </row>
    <row r="23" spans="1:208" ht="17.25" customHeight="1">
      <c r="A23" s="3">
        <v>43662</v>
      </c>
      <c r="B23" s="139">
        <v>12.01</v>
      </c>
      <c r="C23" s="139">
        <v>0</v>
      </c>
      <c r="D23" s="83">
        <v>6.2910000000000004</v>
      </c>
      <c r="E23" s="83">
        <v>17.581</v>
      </c>
      <c r="F23" s="83">
        <v>5.4398</v>
      </c>
      <c r="G23" s="83">
        <v>7.9471000000000007</v>
      </c>
      <c r="H23" s="83">
        <v>1.319</v>
      </c>
      <c r="I23" s="83">
        <v>1.7232000000000001</v>
      </c>
      <c r="J23" s="83">
        <v>4.6630000000000003</v>
      </c>
      <c r="K23" s="83">
        <v>8.0363000000000007</v>
      </c>
      <c r="L23" s="83">
        <v>4.1418900000000001</v>
      </c>
      <c r="M23" s="83">
        <v>1.5988</v>
      </c>
      <c r="N23" s="83">
        <v>2.1090999999999998</v>
      </c>
      <c r="O23" s="83">
        <v>9.7333999999999996</v>
      </c>
      <c r="P23" s="83">
        <v>10.3847</v>
      </c>
      <c r="Q23" s="83">
        <v>5.1411000000000007</v>
      </c>
      <c r="R23" s="371">
        <v>0</v>
      </c>
      <c r="S23" s="83">
        <v>10.035620000000002</v>
      </c>
      <c r="T23" s="83">
        <v>5.1957700000000004</v>
      </c>
      <c r="U23" s="83">
        <v>1.9594</v>
      </c>
      <c r="V23" s="83">
        <v>5.9216899999999999</v>
      </c>
      <c r="W23" s="83">
        <v>4.7445000000000004</v>
      </c>
      <c r="X23" s="83">
        <v>2.0180599999999997</v>
      </c>
      <c r="Y23" s="83">
        <v>9.5790600000000001</v>
      </c>
      <c r="Z23" s="83">
        <v>9.4570799999999995</v>
      </c>
      <c r="AA23" s="83">
        <v>4.6918100000000003</v>
      </c>
      <c r="AB23" s="83">
        <v>4.5051000000000005</v>
      </c>
      <c r="AC23" s="139">
        <v>10.123790000000001</v>
      </c>
      <c r="AD23" s="83">
        <v>9.9281699999999997</v>
      </c>
      <c r="AE23" s="83">
        <v>4.9943900000000001</v>
      </c>
      <c r="AF23" s="83">
        <v>10.136610000000001</v>
      </c>
      <c r="AG23" s="83">
        <v>10.14823</v>
      </c>
      <c r="AH23" s="83">
        <v>5.0426000000000002</v>
      </c>
      <c r="AI23" s="83">
        <v>10.254569999999999</v>
      </c>
      <c r="AJ23" s="83">
        <v>10.204780000000001</v>
      </c>
      <c r="AK23" s="83">
        <v>10.132350000000001</v>
      </c>
      <c r="AL23" s="83">
        <v>10.070030000000001</v>
      </c>
      <c r="AM23" s="83">
        <v>10.07127</v>
      </c>
      <c r="AN23" s="83">
        <v>8.0227199999999996</v>
      </c>
      <c r="AO23" s="83">
        <v>4.0847699999999998</v>
      </c>
      <c r="AP23" s="83">
        <v>5.0009600000000001</v>
      </c>
      <c r="AQ23" s="83">
        <v>4.8244499999999997</v>
      </c>
      <c r="AR23" s="83">
        <v>4.9077700000000002</v>
      </c>
      <c r="AS23" s="139">
        <v>4.8634399999999998</v>
      </c>
      <c r="AT23" s="139">
        <v>1.6756500000000001</v>
      </c>
      <c r="AU23" s="139">
        <v>0</v>
      </c>
      <c r="AV23" s="139">
        <v>1.6813699999999998</v>
      </c>
      <c r="AW23" s="139">
        <v>1.6827699999999999</v>
      </c>
      <c r="AX23" s="139">
        <v>1.6786800000000002</v>
      </c>
      <c r="AY23" s="139">
        <v>9.460469999999999</v>
      </c>
      <c r="AZ23" s="139">
        <v>9.1881299999999992</v>
      </c>
      <c r="BA23" s="139">
        <v>8.801540000000001</v>
      </c>
      <c r="BB23" s="139">
        <v>8.9617199999999997</v>
      </c>
      <c r="BC23" s="139">
        <v>9.4119299999999999</v>
      </c>
      <c r="BD23" s="139">
        <v>7.4609799999999993</v>
      </c>
      <c r="BE23" s="139">
        <v>8.3879999999999999</v>
      </c>
      <c r="BF23" s="139">
        <v>3.6945299999999999</v>
      </c>
      <c r="BG23" s="139">
        <v>8.2789000000000001</v>
      </c>
      <c r="BH23" s="139">
        <v>8.3448600000000006</v>
      </c>
      <c r="BI23" s="139">
        <v>4.1565300000000001</v>
      </c>
      <c r="BJ23" s="139">
        <v>6.4705300000000001</v>
      </c>
      <c r="BK23" s="139">
        <v>6.6444600000000005</v>
      </c>
      <c r="BL23" s="139">
        <v>3.2740500000000003</v>
      </c>
      <c r="BM23" s="139">
        <v>6.61557</v>
      </c>
      <c r="BN23" s="139">
        <v>6.7224799999999991</v>
      </c>
      <c r="BO23" s="139">
        <v>3.3690900000000004</v>
      </c>
      <c r="BP23" s="139">
        <v>3.95472</v>
      </c>
      <c r="BQ23" s="139">
        <v>2.9771200000000002</v>
      </c>
      <c r="BR23" s="74">
        <v>421.93246000000011</v>
      </c>
      <c r="BS23" s="139">
        <v>18.649999999999999</v>
      </c>
      <c r="BT23" s="139">
        <v>12.58</v>
      </c>
      <c r="BU23" s="83">
        <v>6.6609999999999996</v>
      </c>
      <c r="BV23" s="83">
        <v>16.3202</v>
      </c>
      <c r="BW23" s="83">
        <v>5.3843000000000005</v>
      </c>
      <c r="BX23" s="83">
        <v>9.6679999999999993</v>
      </c>
      <c r="BY23" s="83">
        <v>1.3000999999999998</v>
      </c>
      <c r="BZ23" s="83">
        <v>1.6938</v>
      </c>
      <c r="CA23" s="83">
        <v>6.9015000000000004</v>
      </c>
      <c r="CB23" s="83">
        <v>12.866200000000001</v>
      </c>
      <c r="CC23" s="83">
        <v>4.0432699999999997</v>
      </c>
      <c r="CD23" s="83">
        <v>1.5846</v>
      </c>
      <c r="CE23" s="83">
        <v>2.0747</v>
      </c>
      <c r="CF23" s="83">
        <v>9.5877999999999997</v>
      </c>
      <c r="CG23" s="83">
        <v>9.6379000000000001</v>
      </c>
      <c r="CH23" s="83">
        <v>4.7073</v>
      </c>
      <c r="CI23" s="83">
        <v>9.6362199999999998</v>
      </c>
      <c r="CJ23" s="83">
        <v>9.4428400000000003</v>
      </c>
      <c r="CK23" s="83">
        <v>4.8774300000000004</v>
      </c>
      <c r="CL23" s="83">
        <v>2.0655999999999999</v>
      </c>
      <c r="CM23" s="83">
        <v>9.6302099999999999</v>
      </c>
      <c r="CN23" s="83">
        <v>9.69</v>
      </c>
      <c r="CO23" s="83">
        <v>3.7446999999999999</v>
      </c>
      <c r="CP23" s="83">
        <v>9.3361200000000011</v>
      </c>
      <c r="CQ23" s="83">
        <v>9.3412800000000011</v>
      </c>
      <c r="CR23" s="83">
        <v>4.6635499999999999</v>
      </c>
      <c r="CS23" s="83">
        <v>4.0734000000000004</v>
      </c>
      <c r="CT23" s="139">
        <v>6.56541</v>
      </c>
      <c r="CU23" s="83">
        <v>6.5260200000000008</v>
      </c>
      <c r="CV23" s="83">
        <v>3.4120900000000001</v>
      </c>
      <c r="CW23" s="83">
        <v>2.65856</v>
      </c>
      <c r="CX23" s="83">
        <v>6.7738800000000001</v>
      </c>
      <c r="CY23" s="83">
        <v>3.2248999999999999</v>
      </c>
      <c r="CZ23" s="83">
        <v>8.5235499999999984</v>
      </c>
      <c r="DA23" s="83">
        <v>8.4225200000000005</v>
      </c>
      <c r="DB23" s="83">
        <v>8.4253700000000009</v>
      </c>
      <c r="DC23" s="83">
        <v>8.4619400000000002</v>
      </c>
      <c r="DD23" s="83">
        <v>8.477780000000001</v>
      </c>
      <c r="DE23" s="83">
        <v>8.2359500000000008</v>
      </c>
      <c r="DF23" s="83">
        <v>4.1258599999999994</v>
      </c>
      <c r="DG23" s="83">
        <v>8.2414799999999993</v>
      </c>
      <c r="DH23" s="83">
        <v>7.8487099999999996</v>
      </c>
      <c r="DI23" s="83">
        <v>8.2990499999999994</v>
      </c>
      <c r="DJ23" s="139">
        <v>6.8862800000000002</v>
      </c>
      <c r="DK23" s="139">
        <v>1.7663</v>
      </c>
      <c r="DL23" s="139">
        <v>0</v>
      </c>
      <c r="DM23" s="139">
        <v>1.6933699999999998</v>
      </c>
      <c r="DN23" s="139">
        <v>1.6924699999999999</v>
      </c>
      <c r="DO23" s="139">
        <v>1.72027</v>
      </c>
      <c r="DP23" s="139">
        <v>8.2639599999999991</v>
      </c>
      <c r="DQ23" s="139">
        <v>7.6891600000000002</v>
      </c>
      <c r="DR23" s="139">
        <v>7.6441300000000005</v>
      </c>
      <c r="DS23" s="139">
        <v>8.39011</v>
      </c>
      <c r="DT23" s="139">
        <v>8.6380300000000005</v>
      </c>
      <c r="DU23" s="139">
        <v>6.0093000000000005</v>
      </c>
      <c r="DV23" s="139">
        <v>7.6409200000000004</v>
      </c>
      <c r="DW23" s="139">
        <v>3.3400700000000003</v>
      </c>
      <c r="DX23" s="139">
        <v>0</v>
      </c>
      <c r="DY23" s="139">
        <v>0</v>
      </c>
      <c r="DZ23" s="139">
        <v>0</v>
      </c>
      <c r="EA23" s="139">
        <v>5.0677899999999996</v>
      </c>
      <c r="EB23" s="139">
        <v>5.1377299999999995</v>
      </c>
      <c r="EC23" s="139">
        <v>2.5469599999999999</v>
      </c>
      <c r="ED23" s="139">
        <v>5.1935200000000004</v>
      </c>
      <c r="EE23" s="139">
        <v>5.2510500000000002</v>
      </c>
      <c r="EF23" s="139">
        <v>2.54183</v>
      </c>
      <c r="EG23" s="139">
        <v>8.4159299999999995</v>
      </c>
      <c r="EH23" s="139">
        <v>8.4594400000000007</v>
      </c>
      <c r="EI23" s="74">
        <f t="shared" si="0"/>
        <v>422.37371000000007</v>
      </c>
      <c r="EJ23" s="139">
        <f>5.86+13.18</f>
        <v>19.04</v>
      </c>
      <c r="EK23" s="139">
        <v>12.13</v>
      </c>
      <c r="EL23" s="83">
        <v>0.191</v>
      </c>
      <c r="EM23" s="83">
        <v>10.578899999999999</v>
      </c>
      <c r="EN23" s="83">
        <v>5.5926</v>
      </c>
      <c r="EO23" s="83">
        <v>8.7536000000000005</v>
      </c>
      <c r="EP23" s="83">
        <v>1.0205</v>
      </c>
      <c r="EQ23" s="83">
        <v>1.3339000000000001</v>
      </c>
      <c r="ER23" s="83">
        <v>4.6876999999999995</v>
      </c>
      <c r="ES23" s="83">
        <v>8.1372999999999998</v>
      </c>
      <c r="ET23" s="83">
        <v>3.7991299999999999</v>
      </c>
      <c r="EU23" s="83">
        <v>1.6180999999999999</v>
      </c>
      <c r="EV23" s="83">
        <v>2.1193</v>
      </c>
      <c r="EW23" s="83">
        <v>7.26</v>
      </c>
      <c r="EX23" s="83">
        <v>7.2526000000000002</v>
      </c>
      <c r="EY23" s="83">
        <v>3.6164000000000001</v>
      </c>
      <c r="EZ23" s="83">
        <v>7.1466899999999995</v>
      </c>
      <c r="FA23" s="83">
        <v>7.0974599999999999</v>
      </c>
      <c r="FB23" s="83">
        <v>3.5779899999999998</v>
      </c>
      <c r="FC23" s="83">
        <v>1.5255000000000001</v>
      </c>
      <c r="FD23" s="83">
        <v>4.3250200000000003</v>
      </c>
      <c r="FE23" s="83">
        <v>4.22288</v>
      </c>
      <c r="FF23" s="83">
        <v>1.6852100000000001</v>
      </c>
      <c r="FG23" s="83">
        <v>4.3198100000000004</v>
      </c>
      <c r="FH23" s="83">
        <v>4.33439</v>
      </c>
      <c r="FI23" s="83">
        <v>2.1222300000000001</v>
      </c>
      <c r="FJ23" s="83">
        <v>3.5508000000000002</v>
      </c>
      <c r="FK23" s="139">
        <v>5.0822599999999998</v>
      </c>
      <c r="FL23" s="83">
        <v>0</v>
      </c>
      <c r="FM23" s="83">
        <v>4.4844999999999997</v>
      </c>
      <c r="FN23" s="83">
        <v>9.1033500000000007</v>
      </c>
      <c r="FO23" s="83">
        <v>9.0959500000000002</v>
      </c>
      <c r="FP23" s="83">
        <v>4.4903199999999996</v>
      </c>
      <c r="FQ23" s="83">
        <v>6.9904500000000001</v>
      </c>
      <c r="FR23" s="83">
        <v>6.9530399999999997</v>
      </c>
      <c r="FS23" s="83">
        <v>7.0463900000000006</v>
      </c>
      <c r="FT23" s="83">
        <v>7.0321800000000003</v>
      </c>
      <c r="FU23" s="83">
        <v>7.0406499999999994</v>
      </c>
      <c r="FV23" s="83">
        <v>7.6517900000000001</v>
      </c>
      <c r="FW23" s="83">
        <v>3.7736700000000001</v>
      </c>
      <c r="FX23" s="83">
        <v>5.0806300000000002</v>
      </c>
      <c r="FY23" s="83">
        <v>4.8702200000000007</v>
      </c>
      <c r="FZ23" s="83">
        <v>5.1157200000000005</v>
      </c>
      <c r="GA23" s="139">
        <v>6.3177599999999998</v>
      </c>
      <c r="GB23" s="139">
        <v>1.31521</v>
      </c>
      <c r="GC23" s="139">
        <v>1.30145</v>
      </c>
      <c r="GD23" s="139">
        <v>1.2708499999999998</v>
      </c>
      <c r="GE23" s="139">
        <v>1.2522899999999999</v>
      </c>
      <c r="GF23" s="139">
        <v>1.2698900000000002</v>
      </c>
      <c r="GG23" s="139">
        <v>7.66845</v>
      </c>
      <c r="GH23" s="139">
        <v>7.6519599999999999</v>
      </c>
      <c r="GI23" s="139">
        <v>7.2923500000000008</v>
      </c>
      <c r="GJ23" s="139">
        <v>7.5288199999999996</v>
      </c>
      <c r="GK23" s="139">
        <v>7.4298299999999999</v>
      </c>
      <c r="GL23" s="139">
        <v>6.4871699999999999</v>
      </c>
      <c r="GM23" s="139">
        <v>6.4489999999999998</v>
      </c>
      <c r="GN23" s="139">
        <v>3.18086</v>
      </c>
      <c r="GO23" s="139">
        <v>5.3239300000000007</v>
      </c>
      <c r="GP23" s="139">
        <v>5.34795</v>
      </c>
      <c r="GQ23" s="139">
        <v>2.2076799999999999</v>
      </c>
      <c r="GR23" s="139">
        <v>6.7563599999999999</v>
      </c>
      <c r="GS23" s="139">
        <v>6.8924899999999996</v>
      </c>
      <c r="GT23" s="139">
        <v>3.42523</v>
      </c>
      <c r="GU23" s="139">
        <v>6.8658000000000001</v>
      </c>
      <c r="GV23" s="139">
        <v>6.96333</v>
      </c>
      <c r="GW23" s="139">
        <v>3.4837399999999996</v>
      </c>
      <c r="GX23" s="139">
        <v>9.2301699999999993</v>
      </c>
      <c r="GY23" s="139">
        <v>9.0955100000000009</v>
      </c>
      <c r="GZ23" s="74">
        <f t="shared" si="1"/>
        <v>366.85820999999993</v>
      </c>
    </row>
    <row r="24" spans="1:208" ht="17.25" customHeight="1">
      <c r="A24" s="2">
        <v>43663</v>
      </c>
      <c r="B24" s="139">
        <v>13.33</v>
      </c>
      <c r="C24" s="139">
        <v>3.1</v>
      </c>
      <c r="D24" s="83">
        <v>6.74</v>
      </c>
      <c r="E24" s="83">
        <v>18.9697</v>
      </c>
      <c r="F24" s="83">
        <v>5.9661</v>
      </c>
      <c r="G24" s="83">
        <v>10.679799999999998</v>
      </c>
      <c r="H24" s="83">
        <v>0.85599999999999998</v>
      </c>
      <c r="I24" s="83">
        <v>1.123</v>
      </c>
      <c r="J24" s="83">
        <v>5.8853999999999997</v>
      </c>
      <c r="K24" s="83">
        <v>7.9008000000000003</v>
      </c>
      <c r="L24" s="83">
        <v>4.2682099999999998</v>
      </c>
      <c r="M24" s="83">
        <v>1.8292999999999999</v>
      </c>
      <c r="N24" s="83">
        <v>2.3874</v>
      </c>
      <c r="O24" s="83">
        <v>7.8658999999999999</v>
      </c>
      <c r="P24" s="83">
        <v>8.0435999999999996</v>
      </c>
      <c r="Q24" s="83">
        <v>3.9825999999999997</v>
      </c>
      <c r="R24" s="83">
        <v>8.1092100000000009</v>
      </c>
      <c r="S24" s="83">
        <v>7.9863599999999995</v>
      </c>
      <c r="T24" s="83">
        <v>4.0635000000000003</v>
      </c>
      <c r="U24" s="83">
        <v>2.1151</v>
      </c>
      <c r="V24" s="83">
        <v>6.8605400000000003</v>
      </c>
      <c r="W24" s="83">
        <v>6.8084899999999999</v>
      </c>
      <c r="X24" s="83">
        <v>2.4756300000000002</v>
      </c>
      <c r="Y24" s="83">
        <v>6.6322099999999997</v>
      </c>
      <c r="Z24" s="83">
        <v>6.59694</v>
      </c>
      <c r="AA24" s="83">
        <v>3.2333499999999997</v>
      </c>
      <c r="AB24" s="83">
        <v>5.0848000000000004</v>
      </c>
      <c r="AC24" s="139">
        <v>8.9191000000000003</v>
      </c>
      <c r="AD24" s="83">
        <v>8.8133099999999995</v>
      </c>
      <c r="AE24" s="83">
        <v>4.3510499999999999</v>
      </c>
      <c r="AF24" s="83">
        <v>8.9177099999999996</v>
      </c>
      <c r="AG24" s="83">
        <v>8.9238600000000012</v>
      </c>
      <c r="AH24" s="83">
        <v>4.4258699999999997</v>
      </c>
      <c r="AI24" s="83">
        <v>8.6148799999999994</v>
      </c>
      <c r="AJ24" s="83">
        <v>8.543569999999999</v>
      </c>
      <c r="AK24" s="83">
        <v>8.4055</v>
      </c>
      <c r="AL24" s="83">
        <v>8.3093500000000002</v>
      </c>
      <c r="AM24" s="83">
        <v>8.39072</v>
      </c>
      <c r="AN24" s="83">
        <v>0</v>
      </c>
      <c r="AO24" s="83">
        <v>4.5446400000000002</v>
      </c>
      <c r="AP24" s="83">
        <v>5.6606099999999993</v>
      </c>
      <c r="AQ24" s="83">
        <v>5.3642700000000003</v>
      </c>
      <c r="AR24" s="83">
        <v>5.7598000000000003</v>
      </c>
      <c r="AS24" s="139">
        <v>4.2522000000000002</v>
      </c>
      <c r="AT24" s="139">
        <v>1.44364</v>
      </c>
      <c r="AU24" s="139">
        <v>0</v>
      </c>
      <c r="AV24" s="139">
        <v>1.3807799999999999</v>
      </c>
      <c r="AW24" s="139">
        <v>1.37053</v>
      </c>
      <c r="AX24" s="139">
        <v>1.39174</v>
      </c>
      <c r="AY24" s="139">
        <v>8.6310800000000008</v>
      </c>
      <c r="AZ24" s="139">
        <v>8.4378399999999996</v>
      </c>
      <c r="BA24" s="139">
        <v>8.149890000000001</v>
      </c>
      <c r="BB24" s="139">
        <v>8.4985499999999998</v>
      </c>
      <c r="BC24" s="139">
        <v>8.8323999999999998</v>
      </c>
      <c r="BD24" s="139">
        <v>7.0124799999999992</v>
      </c>
      <c r="BE24" s="139">
        <v>8.9387900000000009</v>
      </c>
      <c r="BF24" s="139">
        <v>3.4672900000000002</v>
      </c>
      <c r="BG24" s="139">
        <v>9.0140100000000007</v>
      </c>
      <c r="BH24" s="139">
        <v>9.0431799999999996</v>
      </c>
      <c r="BI24" s="139">
        <v>4.4861000000000004</v>
      </c>
      <c r="BJ24" s="139">
        <v>3.90388</v>
      </c>
      <c r="BK24" s="139">
        <v>4.0043899999999999</v>
      </c>
      <c r="BL24" s="139">
        <v>2.0041700000000002</v>
      </c>
      <c r="BM24" s="139">
        <v>3.8960700000000004</v>
      </c>
      <c r="BN24" s="139">
        <v>3.9875799999999999</v>
      </c>
      <c r="BO24" s="139">
        <v>2.0272299999999999</v>
      </c>
      <c r="BP24" s="139">
        <v>3.82342</v>
      </c>
      <c r="BQ24" s="139">
        <v>3.7598199999999999</v>
      </c>
      <c r="BR24" s="74">
        <v>392.59523999999993</v>
      </c>
      <c r="BS24" s="139">
        <v>20.89</v>
      </c>
      <c r="BT24" s="139">
        <v>12.14</v>
      </c>
      <c r="BU24" s="83">
        <v>6.9969999999999999</v>
      </c>
      <c r="BV24" s="83">
        <v>19.703900000000001</v>
      </c>
      <c r="BW24" s="83">
        <v>5.5703999999999994</v>
      </c>
      <c r="BX24" s="83">
        <v>10.009499999999999</v>
      </c>
      <c r="BY24" s="83">
        <v>1.3135999999999999</v>
      </c>
      <c r="BZ24" s="83">
        <v>1.7173</v>
      </c>
      <c r="CA24" s="83">
        <v>7.1223999999999998</v>
      </c>
      <c r="CB24" s="83">
        <v>13.466899999999999</v>
      </c>
      <c r="CC24" s="83">
        <v>4.4404899999999996</v>
      </c>
      <c r="CD24" s="83">
        <v>1.6505000000000001</v>
      </c>
      <c r="CE24" s="83">
        <v>2.1508000000000003</v>
      </c>
      <c r="CF24" s="83">
        <v>10.210600000000001</v>
      </c>
      <c r="CG24" s="83">
        <v>10.128299999999999</v>
      </c>
      <c r="CH24" s="83">
        <v>5.0633999999999997</v>
      </c>
      <c r="CI24" s="83">
        <v>10.17</v>
      </c>
      <c r="CJ24" s="83">
        <v>9.8283799999999992</v>
      </c>
      <c r="CK24" s="83">
        <v>5.0874199999999998</v>
      </c>
      <c r="CL24" s="83">
        <v>2.1341999999999999</v>
      </c>
      <c r="CM24" s="83">
        <v>8.0548599999999997</v>
      </c>
      <c r="CN24" s="83">
        <v>8.2516599999999993</v>
      </c>
      <c r="CO24" s="83">
        <v>3.1967399999999997</v>
      </c>
      <c r="CP24" s="83">
        <v>7.3952399999999994</v>
      </c>
      <c r="CQ24" s="83">
        <v>7.3002900000000004</v>
      </c>
      <c r="CR24" s="83">
        <v>3.6065700000000001</v>
      </c>
      <c r="CS24" s="83">
        <v>4.9441000000000006</v>
      </c>
      <c r="CT24" s="139">
        <v>7.5580400000000001</v>
      </c>
      <c r="CU24" s="83">
        <v>7.2657499999999997</v>
      </c>
      <c r="CV24" s="83">
        <v>3.6796100000000003</v>
      </c>
      <c r="CW24" s="83">
        <v>2.8923299999999998</v>
      </c>
      <c r="CX24" s="83">
        <v>7.3911899999999999</v>
      </c>
      <c r="CY24" s="83">
        <v>3.5668299999999999</v>
      </c>
      <c r="CZ24" s="83">
        <v>8.2130100000000006</v>
      </c>
      <c r="DA24" s="83">
        <v>7.9266999999999994</v>
      </c>
      <c r="DB24" s="83">
        <v>7.99878</v>
      </c>
      <c r="DC24" s="83">
        <v>8.0222999999999995</v>
      </c>
      <c r="DD24" s="83">
        <v>7.95303</v>
      </c>
      <c r="DE24" s="83">
        <v>8.5883899999999986</v>
      </c>
      <c r="DF24" s="83">
        <v>4.27705</v>
      </c>
      <c r="DG24" s="83">
        <v>8.6465300000000003</v>
      </c>
      <c r="DH24" s="83">
        <v>8.2671399999999995</v>
      </c>
      <c r="DI24" s="83">
        <v>8.7098700000000004</v>
      </c>
      <c r="DJ24" s="139">
        <v>5.3286099999999994</v>
      </c>
      <c r="DK24" s="139">
        <v>1.8427899999999999</v>
      </c>
      <c r="DL24" s="139">
        <v>0</v>
      </c>
      <c r="DM24" s="139">
        <v>1.7533099999999999</v>
      </c>
      <c r="DN24" s="139">
        <v>1.7371700000000001</v>
      </c>
      <c r="DO24" s="139">
        <v>1.7520199999999999</v>
      </c>
      <c r="DP24" s="139">
        <v>9.5581700000000005</v>
      </c>
      <c r="DQ24" s="139">
        <v>8.9253799999999988</v>
      </c>
      <c r="DR24" s="139">
        <v>8.7141399999999987</v>
      </c>
      <c r="DS24" s="139">
        <v>9.3349799999999998</v>
      </c>
      <c r="DT24" s="139">
        <v>9.5253999999999994</v>
      </c>
      <c r="DU24" s="139">
        <v>6.5072700000000001</v>
      </c>
      <c r="DV24" s="139">
        <v>8.1236999999999995</v>
      </c>
      <c r="DW24" s="139">
        <v>3.5909200000000001</v>
      </c>
      <c r="DX24" s="139">
        <v>0</v>
      </c>
      <c r="DY24" s="139">
        <v>0</v>
      </c>
      <c r="DZ24" s="139">
        <v>0</v>
      </c>
      <c r="EA24" s="139">
        <v>5.56609</v>
      </c>
      <c r="EB24" s="139">
        <v>5.5639599999999998</v>
      </c>
      <c r="EC24" s="139">
        <v>2.7303099999999998</v>
      </c>
      <c r="ED24" s="139">
        <v>5.8749200000000004</v>
      </c>
      <c r="EE24" s="139">
        <v>5.9224399999999999</v>
      </c>
      <c r="EF24" s="139">
        <v>2.9435500000000001</v>
      </c>
      <c r="EG24" s="139">
        <v>7.4500900000000003</v>
      </c>
      <c r="EH24" s="139">
        <v>7.26823</v>
      </c>
      <c r="EI24" s="74">
        <f t="shared" si="0"/>
        <v>433.51454999999982</v>
      </c>
      <c r="EJ24" s="139">
        <f>6.31+14.2</f>
        <v>20.509999999999998</v>
      </c>
      <c r="EK24" s="139">
        <v>12.19</v>
      </c>
      <c r="EL24" s="83">
        <v>4.3140000000000001</v>
      </c>
      <c r="EM24" s="83">
        <v>9.7810000000000006</v>
      </c>
      <c r="EN24" s="83">
        <v>3.7955999999999999</v>
      </c>
      <c r="EO24" s="83">
        <v>4.9885999999999999</v>
      </c>
      <c r="EP24" s="83">
        <v>0.83529999999999993</v>
      </c>
      <c r="EQ24" s="83">
        <v>1.0946</v>
      </c>
      <c r="ER24" s="83">
        <v>3.9334000000000002</v>
      </c>
      <c r="ES24" s="83">
        <v>6.9877000000000002</v>
      </c>
      <c r="ET24" s="83">
        <v>3.1366399999999999</v>
      </c>
      <c r="EU24" s="83">
        <v>1.0940999999999999</v>
      </c>
      <c r="EV24" s="83">
        <v>1.4129</v>
      </c>
      <c r="EW24" s="83">
        <v>2.0491999999999999</v>
      </c>
      <c r="EX24" s="83">
        <v>2.0082</v>
      </c>
      <c r="EY24" s="83">
        <v>0.99929999999999997</v>
      </c>
      <c r="EZ24" s="83">
        <v>2.0286599999999999</v>
      </c>
      <c r="FA24" s="83">
        <v>1.9951199999999998</v>
      </c>
      <c r="FB24" s="83">
        <v>0.98089999999999999</v>
      </c>
      <c r="FC24" s="83">
        <v>1.5957999999999999</v>
      </c>
      <c r="FD24" s="83">
        <v>2.9200399999999997</v>
      </c>
      <c r="FE24" s="83">
        <v>2.8279800000000002</v>
      </c>
      <c r="FF24" s="83">
        <v>1.13601</v>
      </c>
      <c r="FG24" s="83">
        <v>2.5794200000000003</v>
      </c>
      <c r="FH24" s="83">
        <v>2.5928400000000003</v>
      </c>
      <c r="FI24" s="83">
        <v>1.2598699999999998</v>
      </c>
      <c r="FJ24" s="83">
        <v>2.8250999999999999</v>
      </c>
      <c r="FK24" s="139">
        <v>2.2477300000000002</v>
      </c>
      <c r="FL24" s="83">
        <v>0</v>
      </c>
      <c r="FM24" s="83">
        <v>1.9414</v>
      </c>
      <c r="FN24" s="83">
        <v>3.8557199999999998</v>
      </c>
      <c r="FO24" s="83">
        <v>3.7565599999999999</v>
      </c>
      <c r="FP24" s="83">
        <v>1.9108499999999999</v>
      </c>
      <c r="FQ24" s="83">
        <v>4.6647700000000007</v>
      </c>
      <c r="FR24" s="83">
        <v>4.6514100000000003</v>
      </c>
      <c r="FS24" s="83">
        <v>4.6283799999999999</v>
      </c>
      <c r="FT24" s="83">
        <v>4.56203</v>
      </c>
      <c r="FU24" s="83">
        <v>4.5026400000000004</v>
      </c>
      <c r="FV24" s="83">
        <v>4.7476099999999999</v>
      </c>
      <c r="FW24" s="83">
        <v>2.36625</v>
      </c>
      <c r="FX24" s="83">
        <v>4.0389299999999997</v>
      </c>
      <c r="FY24" s="83">
        <v>3.92598</v>
      </c>
      <c r="FZ24" s="83">
        <v>4.0327799999999998</v>
      </c>
      <c r="GA24" s="139">
        <v>6.9834799999999992</v>
      </c>
      <c r="GB24" s="139">
        <v>0.97753000000000001</v>
      </c>
      <c r="GC24" s="139">
        <v>0.97990999999999995</v>
      </c>
      <c r="GD24" s="139">
        <v>0.96399999999999997</v>
      </c>
      <c r="GE24" s="139">
        <v>0.96269000000000005</v>
      </c>
      <c r="GF24" s="139">
        <v>0.97335000000000005</v>
      </c>
      <c r="GG24" s="139">
        <v>5.96265</v>
      </c>
      <c r="GH24" s="139">
        <v>5.9148300000000003</v>
      </c>
      <c r="GI24" s="139">
        <v>5.6054300000000001</v>
      </c>
      <c r="GJ24" s="139">
        <v>5.8111999999999995</v>
      </c>
      <c r="GK24" s="139">
        <v>5.79678</v>
      </c>
      <c r="GL24" s="139">
        <v>5.00664</v>
      </c>
      <c r="GM24" s="139">
        <v>5.0084600000000004</v>
      </c>
      <c r="GN24" s="139">
        <v>2.4800300000000002</v>
      </c>
      <c r="GO24" s="139">
        <v>4.97065</v>
      </c>
      <c r="GP24" s="139">
        <v>5.0371199999999998</v>
      </c>
      <c r="GQ24" s="139">
        <v>2.5306299999999999</v>
      </c>
      <c r="GR24" s="139">
        <v>2.60778</v>
      </c>
      <c r="GS24" s="139">
        <v>2.6943999999999999</v>
      </c>
      <c r="GT24" s="139">
        <v>1.3531099999999998</v>
      </c>
      <c r="GU24" s="139">
        <v>2.81114</v>
      </c>
      <c r="GV24" s="139">
        <v>2.9012099999999998</v>
      </c>
      <c r="GW24" s="139">
        <v>1.47855</v>
      </c>
      <c r="GX24" s="139">
        <v>8.0988900000000008</v>
      </c>
      <c r="GY24" s="139">
        <v>7.9953500000000002</v>
      </c>
      <c r="GZ24" s="74">
        <f t="shared" si="1"/>
        <v>253.61113000000003</v>
      </c>
    </row>
    <row r="25" spans="1:208" ht="17.25" customHeight="1">
      <c r="A25" s="3">
        <v>43664</v>
      </c>
      <c r="B25" s="139">
        <v>15.99</v>
      </c>
      <c r="C25" s="139">
        <v>3.75</v>
      </c>
      <c r="D25" s="83">
        <v>7.2960000000000003</v>
      </c>
      <c r="E25" s="83">
        <v>11.1342</v>
      </c>
      <c r="F25" s="83">
        <v>4.3090000000000002</v>
      </c>
      <c r="G25" s="83">
        <v>6.2115</v>
      </c>
      <c r="H25" s="83">
        <v>0.74029999999999996</v>
      </c>
      <c r="I25" s="83">
        <v>0.95279999999999998</v>
      </c>
      <c r="J25" s="83">
        <v>7.1769999999999996</v>
      </c>
      <c r="K25" s="83">
        <v>13.3804</v>
      </c>
      <c r="L25" s="83">
        <v>3.4984299999999999</v>
      </c>
      <c r="M25" s="83">
        <v>1.2762</v>
      </c>
      <c r="N25" s="83">
        <v>1.6614</v>
      </c>
      <c r="O25" s="83">
        <v>4.8831000000000007</v>
      </c>
      <c r="P25" s="83">
        <v>4.8261000000000003</v>
      </c>
      <c r="Q25" s="83">
        <v>2.3830999999999998</v>
      </c>
      <c r="R25" s="83">
        <v>4.8708100000000005</v>
      </c>
      <c r="S25" s="83">
        <v>4.7833999999999994</v>
      </c>
      <c r="T25" s="83">
        <v>2.4329699999999996</v>
      </c>
      <c r="U25" s="83">
        <v>2.2730000000000001</v>
      </c>
      <c r="V25" s="83">
        <v>4.7511400000000004</v>
      </c>
      <c r="W25" s="83">
        <v>4.6601899999999992</v>
      </c>
      <c r="X25" s="83">
        <v>1.8547400000000001</v>
      </c>
      <c r="Y25" s="83">
        <v>4.4835399999999996</v>
      </c>
      <c r="Z25" s="83">
        <v>4.4784100000000002</v>
      </c>
      <c r="AA25" s="83">
        <v>2.1798099999999998</v>
      </c>
      <c r="AB25" s="83">
        <v>4.5716000000000001</v>
      </c>
      <c r="AC25" s="139">
        <v>5.8300700000000001</v>
      </c>
      <c r="AD25" s="83">
        <v>5.6776200000000001</v>
      </c>
      <c r="AE25" s="83">
        <v>2.8712199999999997</v>
      </c>
      <c r="AF25" s="83">
        <v>5.7971199999999996</v>
      </c>
      <c r="AG25" s="83">
        <v>5.7221599999999997</v>
      </c>
      <c r="AH25" s="83">
        <v>2.9108000000000001</v>
      </c>
      <c r="AI25" s="83">
        <v>6.8328199999999999</v>
      </c>
      <c r="AJ25" s="83">
        <v>6.8248100000000003</v>
      </c>
      <c r="AK25" s="83">
        <v>6.8237500000000004</v>
      </c>
      <c r="AL25" s="83">
        <v>6.8418000000000001</v>
      </c>
      <c r="AM25" s="83">
        <v>6.8501199999999995</v>
      </c>
      <c r="AN25" s="83">
        <v>6.0592600000000001</v>
      </c>
      <c r="AO25" s="83">
        <v>2.9914000000000001</v>
      </c>
      <c r="AP25" s="83">
        <v>8.5706799999999994</v>
      </c>
      <c r="AQ25" s="83">
        <v>8.2510700000000003</v>
      </c>
      <c r="AR25" s="83">
        <v>0</v>
      </c>
      <c r="AS25" s="139">
        <v>3.2192099999999999</v>
      </c>
      <c r="AT25" s="139">
        <v>1.24007</v>
      </c>
      <c r="AU25" s="139">
        <v>0</v>
      </c>
      <c r="AV25" s="139">
        <v>1.2529300000000001</v>
      </c>
      <c r="AW25" s="139">
        <v>1.2540100000000001</v>
      </c>
      <c r="AX25" s="139">
        <v>1.2674100000000001</v>
      </c>
      <c r="AY25" s="139">
        <v>7.4014199999999999</v>
      </c>
      <c r="AZ25" s="139">
        <v>7.2639399999999998</v>
      </c>
      <c r="BA25" s="139">
        <v>7.0924300000000002</v>
      </c>
      <c r="BB25" s="139">
        <v>7.2850799999999998</v>
      </c>
      <c r="BC25" s="139">
        <v>7.4562299999999997</v>
      </c>
      <c r="BD25" s="139">
        <v>5.5528300000000002</v>
      </c>
      <c r="BE25" s="139">
        <v>7.3130200000000007</v>
      </c>
      <c r="BF25" s="139">
        <v>2.7340399999999998</v>
      </c>
      <c r="BG25" s="139">
        <v>7.2954099999999995</v>
      </c>
      <c r="BH25" s="139">
        <v>7.3101799999999999</v>
      </c>
      <c r="BI25" s="139">
        <v>3.59815</v>
      </c>
      <c r="BJ25" s="139">
        <v>5.9238900000000001</v>
      </c>
      <c r="BK25" s="139">
        <v>6.0677899999999996</v>
      </c>
      <c r="BL25" s="139">
        <v>3.0493099999999997</v>
      </c>
      <c r="BM25" s="139">
        <v>5.9510200000000006</v>
      </c>
      <c r="BN25" s="139">
        <v>6.0011700000000001</v>
      </c>
      <c r="BO25" s="139">
        <v>3.00475</v>
      </c>
      <c r="BP25" s="139">
        <v>4.9546400000000004</v>
      </c>
      <c r="BQ25" s="139">
        <v>4.9868800000000002</v>
      </c>
      <c r="BR25" s="74">
        <v>338.13965000000002</v>
      </c>
      <c r="BS25" s="139">
        <v>20.22</v>
      </c>
      <c r="BT25" s="139">
        <v>12.74</v>
      </c>
      <c r="BU25" s="83">
        <v>4.2910000000000004</v>
      </c>
      <c r="BV25" s="83">
        <v>15.5106</v>
      </c>
      <c r="BW25" s="83">
        <v>4.532</v>
      </c>
      <c r="BX25" s="83">
        <v>7.2328000000000001</v>
      </c>
      <c r="BY25" s="83">
        <v>0.91400000000000003</v>
      </c>
      <c r="BZ25" s="83">
        <v>1.1942999999999999</v>
      </c>
      <c r="CA25" s="83">
        <v>5.2522000000000002</v>
      </c>
      <c r="CB25" s="83">
        <v>9.3317999999999994</v>
      </c>
      <c r="CC25" s="83">
        <v>3.4720299999999997</v>
      </c>
      <c r="CD25" s="83">
        <v>1.2567999999999999</v>
      </c>
      <c r="CE25" s="83">
        <v>1.6335999999999999</v>
      </c>
      <c r="CF25" s="83">
        <v>8.6968999999999994</v>
      </c>
      <c r="CG25" s="83">
        <v>8.7696000000000005</v>
      </c>
      <c r="CH25" s="83">
        <v>4.3075000000000001</v>
      </c>
      <c r="CI25" s="83">
        <v>8.7264099999999996</v>
      </c>
      <c r="CJ25" s="83">
        <v>8.6846399999999999</v>
      </c>
      <c r="CK25" s="83">
        <v>4.40334</v>
      </c>
      <c r="CL25" s="83">
        <v>1.4518</v>
      </c>
      <c r="CM25" s="83">
        <v>5.95085</v>
      </c>
      <c r="CN25" s="83">
        <v>6.0134499999999997</v>
      </c>
      <c r="CO25" s="83">
        <v>2.4112</v>
      </c>
      <c r="CP25" s="83">
        <v>6.6443100000000008</v>
      </c>
      <c r="CQ25" s="83">
        <v>6.5280299999999993</v>
      </c>
      <c r="CR25" s="83">
        <v>3.2307600000000001</v>
      </c>
      <c r="CS25" s="83">
        <v>3.6315999999999997</v>
      </c>
      <c r="CT25" s="139">
        <v>6.9203700000000001</v>
      </c>
      <c r="CU25" s="83">
        <v>6.4932700000000008</v>
      </c>
      <c r="CV25" s="83">
        <v>3.35379</v>
      </c>
      <c r="CW25" s="83">
        <v>2.62514</v>
      </c>
      <c r="CX25" s="83">
        <v>6.8506299999999998</v>
      </c>
      <c r="CY25" s="83">
        <v>3.3315900000000003</v>
      </c>
      <c r="CZ25" s="83">
        <v>8.1723499999999998</v>
      </c>
      <c r="DA25" s="83">
        <v>8.0796499999999991</v>
      </c>
      <c r="DB25" s="83">
        <v>8.1795200000000001</v>
      </c>
      <c r="DC25" s="83">
        <v>8.1291999999999991</v>
      </c>
      <c r="DD25" s="83">
        <v>8.1558100000000007</v>
      </c>
      <c r="DE25" s="83">
        <v>6.3789199999999999</v>
      </c>
      <c r="DF25" s="83">
        <v>3.2493099999999999</v>
      </c>
      <c r="DG25" s="83">
        <v>6.1339499999999996</v>
      </c>
      <c r="DH25" s="83">
        <v>5.8282400000000001</v>
      </c>
      <c r="DI25" s="83">
        <v>6.0176800000000004</v>
      </c>
      <c r="DJ25" s="139">
        <v>4.4216800000000003</v>
      </c>
      <c r="DK25" s="139">
        <v>1.2983099999999999</v>
      </c>
      <c r="DL25" s="139">
        <v>0</v>
      </c>
      <c r="DM25" s="139">
        <v>1.3559700000000001</v>
      </c>
      <c r="DN25" s="139">
        <v>1.3085599999999999</v>
      </c>
      <c r="DO25" s="139">
        <v>1.3004</v>
      </c>
      <c r="DP25" s="139">
        <v>7.8130200000000007</v>
      </c>
      <c r="DQ25" s="139">
        <v>7.2378500000000008</v>
      </c>
      <c r="DR25" s="139">
        <v>6.8721499999999995</v>
      </c>
      <c r="DS25" s="139">
        <v>7.40442</v>
      </c>
      <c r="DT25" s="139">
        <v>7.5314100000000002</v>
      </c>
      <c r="DU25" s="139">
        <v>6.4791499999999997</v>
      </c>
      <c r="DV25" s="139">
        <v>7.0058400000000001</v>
      </c>
      <c r="DW25" s="139">
        <v>3.5567099999999998</v>
      </c>
      <c r="DX25" s="139">
        <v>6.8161000000000005</v>
      </c>
      <c r="DY25" s="139">
        <v>6.9100400000000004</v>
      </c>
      <c r="DZ25" s="139">
        <v>3.46916</v>
      </c>
      <c r="EA25" s="139">
        <v>6.8992800000000001</v>
      </c>
      <c r="EB25" s="139">
        <v>7.0233800000000004</v>
      </c>
      <c r="EC25" s="139">
        <v>3.5144099999999998</v>
      </c>
      <c r="ED25" s="139">
        <v>5.9276299999999997</v>
      </c>
      <c r="EE25" s="139">
        <v>5.9316599999999999</v>
      </c>
      <c r="EF25" s="139">
        <v>2.9638800000000001</v>
      </c>
      <c r="EG25" s="139">
        <v>5.8284599999999998</v>
      </c>
      <c r="EH25" s="139">
        <v>5.9437100000000003</v>
      </c>
      <c r="EI25" s="74">
        <f t="shared" si="0"/>
        <v>389.74411999999995</v>
      </c>
      <c r="EJ25" s="139">
        <f>6.02+13.3</f>
        <v>19.32</v>
      </c>
      <c r="EK25" s="139">
        <v>12.82</v>
      </c>
      <c r="EL25" s="83">
        <v>5.782</v>
      </c>
      <c r="EM25" s="83">
        <v>7.7663000000000002</v>
      </c>
      <c r="EN25" s="83">
        <v>3.5261</v>
      </c>
      <c r="EO25" s="83">
        <v>4.9698000000000002</v>
      </c>
      <c r="EP25" s="83">
        <v>0.61550000000000005</v>
      </c>
      <c r="EQ25" s="83">
        <v>0.81759999999999999</v>
      </c>
      <c r="ER25" s="83">
        <v>5.7311999999999994</v>
      </c>
      <c r="ES25" s="83">
        <v>10.299200000000001</v>
      </c>
      <c r="ET25" s="83">
        <v>3.4276900000000001</v>
      </c>
      <c r="EU25" s="83">
        <v>1.0432000000000001</v>
      </c>
      <c r="EV25" s="83">
        <v>1.3645999999999998</v>
      </c>
      <c r="EW25" s="83">
        <v>7.2053000000000003</v>
      </c>
      <c r="EX25" s="83">
        <v>7.2061999999999999</v>
      </c>
      <c r="EY25" s="83">
        <v>3.5581</v>
      </c>
      <c r="EZ25" s="83">
        <v>7.1693500000000006</v>
      </c>
      <c r="FA25" s="83">
        <v>7.2298400000000003</v>
      </c>
      <c r="FB25" s="83">
        <v>3.6317900000000001</v>
      </c>
      <c r="FC25" s="83">
        <v>1.7459</v>
      </c>
      <c r="FD25" s="83">
        <v>6.8675299999999995</v>
      </c>
      <c r="FE25" s="83">
        <v>6.90055</v>
      </c>
      <c r="FF25" s="83">
        <v>2.6752699999999998</v>
      </c>
      <c r="FG25" s="83">
        <v>6.8385600000000002</v>
      </c>
      <c r="FH25" s="83">
        <v>6.7774099999999997</v>
      </c>
      <c r="FI25" s="83">
        <v>3.34091</v>
      </c>
      <c r="FJ25" s="83">
        <v>2.6637</v>
      </c>
      <c r="FK25" s="139">
        <v>3.4955400000000001</v>
      </c>
      <c r="FL25" s="83">
        <v>0</v>
      </c>
      <c r="FM25" s="83">
        <v>3.03857</v>
      </c>
      <c r="FN25" s="83">
        <v>5.9957900000000004</v>
      </c>
      <c r="FO25" s="83">
        <v>5.9525600000000001</v>
      </c>
      <c r="FP25" s="83">
        <v>2.97831</v>
      </c>
      <c r="FQ25" s="83">
        <v>7.2443999999999997</v>
      </c>
      <c r="FR25" s="83">
        <v>7.2637399999999994</v>
      </c>
      <c r="FS25" s="83">
        <v>7.2684799999999994</v>
      </c>
      <c r="FT25" s="83">
        <v>7.2603800000000005</v>
      </c>
      <c r="FU25" s="83">
        <v>5.4897299999999998</v>
      </c>
      <c r="FV25" s="83">
        <v>4.4713000000000003</v>
      </c>
      <c r="FW25" s="83">
        <v>2.1754000000000002</v>
      </c>
      <c r="FX25" s="83">
        <v>6.30321</v>
      </c>
      <c r="FY25" s="83">
        <v>6.0347700000000009</v>
      </c>
      <c r="FZ25" s="83">
        <v>6.3232900000000001</v>
      </c>
      <c r="GA25" s="139">
        <v>4.2950499999999998</v>
      </c>
      <c r="GB25" s="139">
        <v>0.97972999999999999</v>
      </c>
      <c r="GC25" s="139">
        <v>0.98509999999999998</v>
      </c>
      <c r="GD25" s="139">
        <v>0.97372000000000003</v>
      </c>
      <c r="GE25" s="139">
        <v>0.97199999999999998</v>
      </c>
      <c r="GF25" s="139">
        <v>0.98505999999999994</v>
      </c>
      <c r="GG25" s="139">
        <v>8.0954099999999993</v>
      </c>
      <c r="GH25" s="139">
        <v>8.0985899999999997</v>
      </c>
      <c r="GI25" s="139">
        <v>8.0826999999999991</v>
      </c>
      <c r="GJ25" s="139">
        <v>8.0394799999999993</v>
      </c>
      <c r="GK25" s="139">
        <v>8.0495900000000002</v>
      </c>
      <c r="GL25" s="139">
        <v>4.6158100000000006</v>
      </c>
      <c r="GM25" s="139">
        <v>4.6161000000000003</v>
      </c>
      <c r="GN25" s="139">
        <v>2.2085400000000002</v>
      </c>
      <c r="GO25" s="139">
        <v>4.3191699999999997</v>
      </c>
      <c r="GP25" s="139">
        <v>4.4633400000000005</v>
      </c>
      <c r="GQ25" s="139">
        <v>2.2109999999999999</v>
      </c>
      <c r="GR25" s="139">
        <v>5.8212299999999999</v>
      </c>
      <c r="GS25" s="139">
        <v>5.9048999999999996</v>
      </c>
      <c r="GT25" s="139">
        <v>2.91045</v>
      </c>
      <c r="GU25" s="139">
        <v>5.9759200000000003</v>
      </c>
      <c r="GV25" s="139">
        <v>6.0899899999999993</v>
      </c>
      <c r="GW25" s="139">
        <v>3.0430999999999999</v>
      </c>
      <c r="GX25" s="139">
        <v>6.1697100000000002</v>
      </c>
      <c r="GY25" s="139">
        <v>5.86646</v>
      </c>
      <c r="GZ25" s="74">
        <f t="shared" si="1"/>
        <v>346.36122000000012</v>
      </c>
    </row>
    <row r="26" spans="1:208" ht="17.25" customHeight="1">
      <c r="A26" s="2">
        <v>43665</v>
      </c>
      <c r="B26" s="139">
        <v>13.31</v>
      </c>
      <c r="C26" s="139">
        <v>0</v>
      </c>
      <c r="D26" s="83">
        <v>5.3630000000000004</v>
      </c>
      <c r="E26" s="83">
        <v>13.135999999999999</v>
      </c>
      <c r="F26" s="83">
        <v>4.1378000000000004</v>
      </c>
      <c r="G26" s="83">
        <v>7.8887999999999998</v>
      </c>
      <c r="H26" s="83">
        <v>0.73650000000000004</v>
      </c>
      <c r="I26" s="83">
        <v>0.96720000000000006</v>
      </c>
      <c r="J26" s="83">
        <v>4.7183000000000002</v>
      </c>
      <c r="K26" s="83">
        <v>8.6648999999999994</v>
      </c>
      <c r="L26" s="83">
        <v>3.4651999999999998</v>
      </c>
      <c r="M26" s="83">
        <v>1.3274999999999999</v>
      </c>
      <c r="N26" s="83">
        <v>1.7152000000000001</v>
      </c>
      <c r="O26" s="83">
        <v>5.9119999999999999</v>
      </c>
      <c r="P26" s="83">
        <v>5.9053000000000004</v>
      </c>
      <c r="Q26" s="83">
        <v>2.9386999999999999</v>
      </c>
      <c r="R26" s="83">
        <v>5.8842600000000003</v>
      </c>
      <c r="S26" s="83">
        <v>5.87324</v>
      </c>
      <c r="T26" s="83">
        <v>2.95688</v>
      </c>
      <c r="U26" s="83">
        <v>1.6555</v>
      </c>
      <c r="V26" s="83">
        <v>6.3133800000000004</v>
      </c>
      <c r="W26" s="83">
        <v>6.2679</v>
      </c>
      <c r="X26" s="110">
        <v>2.3823400000000001</v>
      </c>
      <c r="Y26" s="83">
        <v>6.5697999999999999</v>
      </c>
      <c r="Z26" s="83">
        <v>6.6154500000000001</v>
      </c>
      <c r="AA26" s="83">
        <v>3.2445399999999998</v>
      </c>
      <c r="AB26" s="83">
        <v>3.6292</v>
      </c>
      <c r="AC26" s="139">
        <v>6.3535699999999995</v>
      </c>
      <c r="AD26" s="83">
        <v>6.2092499999999999</v>
      </c>
      <c r="AE26" s="83">
        <v>3.1185399999999999</v>
      </c>
      <c r="AF26" s="83">
        <v>6.2757299999999994</v>
      </c>
      <c r="AG26" s="83">
        <v>6.2692299999999994</v>
      </c>
      <c r="AH26" s="83">
        <v>3.1765599999999998</v>
      </c>
      <c r="AI26" s="83">
        <v>8.0019899999999993</v>
      </c>
      <c r="AJ26" s="83">
        <v>8.0331799999999998</v>
      </c>
      <c r="AK26" s="83">
        <v>8.0117899999999995</v>
      </c>
      <c r="AL26" s="83">
        <v>8.0146899999999999</v>
      </c>
      <c r="AM26" s="83">
        <v>7.9838300000000002</v>
      </c>
      <c r="AN26" s="83">
        <v>6.84619</v>
      </c>
      <c r="AO26" s="83">
        <v>3.3157700000000001</v>
      </c>
      <c r="AP26" s="83">
        <v>5.3316699999999999</v>
      </c>
      <c r="AQ26" s="83">
        <v>5.2167700000000004</v>
      </c>
      <c r="AR26" s="83">
        <v>5.2200800000000003</v>
      </c>
      <c r="AS26" s="139">
        <v>0.36695</v>
      </c>
      <c r="AT26" s="139">
        <v>1.36206</v>
      </c>
      <c r="AU26" s="139">
        <v>0</v>
      </c>
      <c r="AV26" s="139">
        <v>1.3296300000000001</v>
      </c>
      <c r="AW26" s="139">
        <v>1.3206300000000002</v>
      </c>
      <c r="AX26" s="139">
        <v>1.3506800000000001</v>
      </c>
      <c r="AY26" s="139">
        <v>7.9733199999999993</v>
      </c>
      <c r="AZ26" s="139">
        <v>7.8832399999999998</v>
      </c>
      <c r="BA26" s="139">
        <v>7.6905200000000002</v>
      </c>
      <c r="BB26" s="139">
        <v>7.8350799999999996</v>
      </c>
      <c r="BC26" s="139">
        <v>8.1039600000000007</v>
      </c>
      <c r="BD26" s="139">
        <v>3.0172399999999997</v>
      </c>
      <c r="BE26" s="139">
        <v>3.5698099999999999</v>
      </c>
      <c r="BF26" s="139">
        <v>1.4807600000000001</v>
      </c>
      <c r="BG26" s="139">
        <v>3.4947600000000003</v>
      </c>
      <c r="BH26" s="139">
        <v>3.5101199999999997</v>
      </c>
      <c r="BI26" s="139">
        <v>1.83619</v>
      </c>
      <c r="BJ26" s="139">
        <v>6.7931599999999994</v>
      </c>
      <c r="BK26" s="139">
        <v>6.9402600000000003</v>
      </c>
      <c r="BL26" s="139">
        <v>3.45</v>
      </c>
      <c r="BM26" s="139">
        <v>6.86043</v>
      </c>
      <c r="BN26" s="139">
        <v>6.9871000000000008</v>
      </c>
      <c r="BO26" s="139">
        <v>3.5003299999999999</v>
      </c>
      <c r="BP26" s="139">
        <v>3.4627599999999998</v>
      </c>
      <c r="BQ26" s="139">
        <v>3.4441600000000001</v>
      </c>
      <c r="BR26" s="74">
        <v>332.52088000000003</v>
      </c>
      <c r="BS26" s="139">
        <v>20.25</v>
      </c>
      <c r="BT26" s="139">
        <v>12.67</v>
      </c>
      <c r="BU26" s="83">
        <v>5.8620000000000001</v>
      </c>
      <c r="BV26" s="83">
        <v>12.974</v>
      </c>
      <c r="BW26" s="83">
        <v>3.6187</v>
      </c>
      <c r="BX26" s="83">
        <v>6.7786</v>
      </c>
      <c r="BY26" s="83">
        <v>0.77829999999999999</v>
      </c>
      <c r="BZ26" s="83">
        <v>1.0166999999999999</v>
      </c>
      <c r="CA26" s="83">
        <v>6.1186000000000007</v>
      </c>
      <c r="CB26" s="83">
        <v>11.4735</v>
      </c>
      <c r="CC26" s="83">
        <v>3.7553200000000002</v>
      </c>
      <c r="CD26" s="83">
        <v>1.1000000000000001</v>
      </c>
      <c r="CE26" s="83">
        <v>0</v>
      </c>
      <c r="CF26" s="83">
        <v>8.2182999999999993</v>
      </c>
      <c r="CG26" s="83">
        <v>8.2317</v>
      </c>
      <c r="CH26" s="83">
        <v>4.0484999999999998</v>
      </c>
      <c r="CI26" s="83">
        <v>8.1909799999999997</v>
      </c>
      <c r="CJ26" s="83">
        <v>8.0606899999999992</v>
      </c>
      <c r="CK26" s="83">
        <v>4.1557700000000004</v>
      </c>
      <c r="CL26" s="83">
        <v>1.8040999999999998</v>
      </c>
      <c r="CM26" s="83">
        <v>6.2656400000000003</v>
      </c>
      <c r="CN26" s="83">
        <v>6.3462899999999998</v>
      </c>
      <c r="CO26" s="110">
        <v>2.4465700000000004</v>
      </c>
      <c r="CP26" s="83">
        <v>5.8171899999999992</v>
      </c>
      <c r="CQ26" s="83">
        <v>5.8501799999999999</v>
      </c>
      <c r="CR26" s="83">
        <v>2.8149799999999998</v>
      </c>
      <c r="CS26" s="83">
        <v>4.2355</v>
      </c>
      <c r="CT26" s="139">
        <v>6.74864</v>
      </c>
      <c r="CU26" s="83">
        <v>6.5553299999999997</v>
      </c>
      <c r="CV26" s="83">
        <v>3.3288500000000001</v>
      </c>
      <c r="CW26" s="83">
        <v>2.6289099999999999</v>
      </c>
      <c r="CX26" s="83">
        <v>6.6890400000000003</v>
      </c>
      <c r="CY26" s="83">
        <v>3.3857499999999998</v>
      </c>
      <c r="CZ26" s="83">
        <v>8.01525</v>
      </c>
      <c r="DA26" s="83">
        <v>7.9060800000000002</v>
      </c>
      <c r="DB26" s="83">
        <v>8.030380000000001</v>
      </c>
      <c r="DC26" s="83">
        <v>7.9254199999999999</v>
      </c>
      <c r="DD26" s="83">
        <v>7.90489</v>
      </c>
      <c r="DE26" s="83">
        <v>5.6532200000000001</v>
      </c>
      <c r="DF26" s="83">
        <v>2.81236</v>
      </c>
      <c r="DG26" s="83">
        <v>7.4238800000000005</v>
      </c>
      <c r="DH26" s="83">
        <v>6.9931200000000002</v>
      </c>
      <c r="DI26" s="83">
        <v>7.4648000000000003</v>
      </c>
      <c r="DJ26" s="139">
        <v>6.5620600000000007</v>
      </c>
      <c r="DK26" s="139">
        <v>0</v>
      </c>
      <c r="DL26" s="139">
        <v>0</v>
      </c>
      <c r="DM26" s="139">
        <v>1.2379</v>
      </c>
      <c r="DN26" s="139">
        <v>0</v>
      </c>
      <c r="DO26" s="139">
        <v>0</v>
      </c>
      <c r="DP26" s="139">
        <v>8.4585499999999989</v>
      </c>
      <c r="DQ26" s="139">
        <v>7.5894200000000005</v>
      </c>
      <c r="DR26" s="139">
        <v>7.4315899999999999</v>
      </c>
      <c r="DS26" s="139">
        <v>8.2340900000000001</v>
      </c>
      <c r="DT26" s="139">
        <v>8.5608700000000013</v>
      </c>
      <c r="DU26" s="139">
        <v>5.0994299999999999</v>
      </c>
      <c r="DV26" s="139">
        <v>5.1892500000000004</v>
      </c>
      <c r="DW26" s="139">
        <v>2.6821700000000002</v>
      </c>
      <c r="DX26" s="139">
        <v>5.2284600000000001</v>
      </c>
      <c r="DY26" s="139">
        <v>5.2744200000000001</v>
      </c>
      <c r="DZ26" s="139">
        <v>2.6487699999999998</v>
      </c>
      <c r="EA26" s="139">
        <v>5.9748000000000001</v>
      </c>
      <c r="EB26" s="139">
        <v>6.0916300000000003</v>
      </c>
      <c r="EC26" s="139">
        <v>3.0358200000000002</v>
      </c>
      <c r="ED26" s="139">
        <v>6.0181800000000001</v>
      </c>
      <c r="EE26" s="139">
        <v>6.1691799999999999</v>
      </c>
      <c r="EF26" s="139">
        <v>3.0941100000000001</v>
      </c>
      <c r="EG26" s="139">
        <v>5.8550900000000006</v>
      </c>
      <c r="EH26" s="139">
        <v>6.0370600000000003</v>
      </c>
      <c r="EI26" s="74">
        <f t="shared" si="0"/>
        <v>378.82088000000005</v>
      </c>
      <c r="EJ26" s="139">
        <f>5.65+13.69</f>
        <v>19.34</v>
      </c>
      <c r="EK26" s="139">
        <v>12.96</v>
      </c>
      <c r="EL26" s="83">
        <v>5.4770000000000003</v>
      </c>
      <c r="EM26" s="83">
        <v>14.7431</v>
      </c>
      <c r="EN26" s="83">
        <v>5.5330000000000004</v>
      </c>
      <c r="EO26" s="83">
        <v>8.6920999999999999</v>
      </c>
      <c r="EP26" s="83">
        <v>0.95910000000000006</v>
      </c>
      <c r="EQ26" s="83">
        <v>1.2755000000000001</v>
      </c>
      <c r="ER26" s="83">
        <v>4.1653000000000002</v>
      </c>
      <c r="ES26" s="83">
        <v>8.2957999999999998</v>
      </c>
      <c r="ET26" s="83">
        <v>3.4847799999999998</v>
      </c>
      <c r="EU26" s="83">
        <v>1.5697999999999999</v>
      </c>
      <c r="EV26" s="83">
        <v>2.0589</v>
      </c>
      <c r="EW26" s="83">
        <v>4.1873999999999993</v>
      </c>
      <c r="EX26" s="83">
        <v>4.1124999999999998</v>
      </c>
      <c r="EY26" s="83">
        <v>2.0869</v>
      </c>
      <c r="EZ26" s="83">
        <v>5.0891700000000002</v>
      </c>
      <c r="FA26" s="83">
        <v>5.0684700000000005</v>
      </c>
      <c r="FB26" s="83">
        <v>2.50807</v>
      </c>
      <c r="FC26" s="83">
        <v>1.7084999999999999</v>
      </c>
      <c r="FD26" s="83">
        <v>6.2913800000000002</v>
      </c>
      <c r="FE26" s="83">
        <v>6.3612399999999996</v>
      </c>
      <c r="FF26" s="110">
        <v>2.4722199999999996</v>
      </c>
      <c r="FG26" s="83">
        <v>0</v>
      </c>
      <c r="FH26" s="83">
        <v>0</v>
      </c>
      <c r="FI26" s="83">
        <v>0</v>
      </c>
      <c r="FJ26" s="83">
        <v>2.6899000000000002</v>
      </c>
      <c r="FK26" s="139">
        <v>4.5138599999999993</v>
      </c>
      <c r="FL26" s="83">
        <v>0</v>
      </c>
      <c r="FM26" s="83">
        <v>3.8664800000000001</v>
      </c>
      <c r="FN26" s="83">
        <v>7.7101099999999994</v>
      </c>
      <c r="FO26" s="83">
        <v>7.6584599999999998</v>
      </c>
      <c r="FP26" s="83">
        <v>3.7970300000000003</v>
      </c>
      <c r="FQ26" s="83">
        <v>7.5267799999999996</v>
      </c>
      <c r="FR26" s="83">
        <v>7.5360500000000004</v>
      </c>
      <c r="FS26" s="83">
        <v>7.4480500000000003</v>
      </c>
      <c r="FT26" s="83">
        <v>7.3875500000000001</v>
      </c>
      <c r="FU26" s="83">
        <v>7.4028700000000001</v>
      </c>
      <c r="FV26" s="83">
        <v>7.5114999999999998</v>
      </c>
      <c r="FW26" s="83">
        <v>3.7264299999999997</v>
      </c>
      <c r="FX26" s="83">
        <v>4.9981400000000002</v>
      </c>
      <c r="FY26" s="83">
        <v>4.7686200000000003</v>
      </c>
      <c r="FZ26" s="83">
        <v>5.0264799999999994</v>
      </c>
      <c r="GA26" s="139">
        <v>3.68493</v>
      </c>
      <c r="GB26" s="139">
        <v>1.6154300000000001</v>
      </c>
      <c r="GC26" s="139">
        <v>1.5945400000000001</v>
      </c>
      <c r="GD26" s="139">
        <v>1.5572600000000001</v>
      </c>
      <c r="GE26" s="139">
        <v>1.5408199999999999</v>
      </c>
      <c r="GF26" s="139">
        <v>1.5638800000000002</v>
      </c>
      <c r="GG26" s="139">
        <v>8.3208599999999997</v>
      </c>
      <c r="GH26" s="139">
        <v>8.3406399999999987</v>
      </c>
      <c r="GI26" s="139">
        <v>8.3502399999999994</v>
      </c>
      <c r="GJ26" s="139">
        <v>8.3055000000000003</v>
      </c>
      <c r="GK26" s="139">
        <v>8.2833700000000015</v>
      </c>
      <c r="GL26" s="139">
        <v>8.5739300000000007</v>
      </c>
      <c r="GM26" s="139">
        <v>8.2366200000000003</v>
      </c>
      <c r="GN26" s="139">
        <v>4.1797200000000005</v>
      </c>
      <c r="GO26" s="139">
        <v>8.2739999999999991</v>
      </c>
      <c r="GP26" s="139">
        <v>8.32456</v>
      </c>
      <c r="GQ26" s="139">
        <v>4.0593899999999996</v>
      </c>
      <c r="GR26" s="139">
        <v>5.02928</v>
      </c>
      <c r="GS26" s="139">
        <v>5.1097399999999995</v>
      </c>
      <c r="GT26" s="139">
        <v>2.5113400000000001</v>
      </c>
      <c r="GU26" s="139">
        <v>3.8369599999999999</v>
      </c>
      <c r="GV26" s="139">
        <v>4.0157600000000002</v>
      </c>
      <c r="GW26" s="139">
        <v>2.0178799999999999</v>
      </c>
      <c r="GX26" s="139">
        <v>2.1676299999999999</v>
      </c>
      <c r="GY26" s="139">
        <v>2.2022399999999998</v>
      </c>
      <c r="GZ26" s="74">
        <f t="shared" si="1"/>
        <v>343.70506</v>
      </c>
    </row>
    <row r="27" spans="1:208" ht="17.25" customHeight="1">
      <c r="A27" s="3">
        <v>43666</v>
      </c>
      <c r="B27" s="139">
        <v>13.440000000000001</v>
      </c>
      <c r="C27" s="139">
        <v>1.18</v>
      </c>
      <c r="D27" s="83">
        <v>4.8890000000000002</v>
      </c>
      <c r="E27" s="83">
        <v>9.9397000000000002</v>
      </c>
      <c r="F27" s="83">
        <v>2.7208000000000001</v>
      </c>
      <c r="G27" s="83">
        <v>3.8846999999999996</v>
      </c>
      <c r="H27" s="83">
        <v>1.014</v>
      </c>
      <c r="I27" s="83">
        <v>1.2889000000000002</v>
      </c>
      <c r="J27" s="83">
        <v>5.0674999999999999</v>
      </c>
      <c r="K27" s="83">
        <v>9.0762</v>
      </c>
      <c r="L27" s="83">
        <v>2.2173799999999999</v>
      </c>
      <c r="M27" s="83">
        <v>0.7974</v>
      </c>
      <c r="N27" s="83">
        <v>1.0364</v>
      </c>
      <c r="O27" s="83">
        <v>5.2838000000000003</v>
      </c>
      <c r="P27" s="83">
        <v>5.2711000000000006</v>
      </c>
      <c r="Q27" s="83">
        <v>2.6620999999999997</v>
      </c>
      <c r="R27" s="83">
        <v>5.2378500000000008</v>
      </c>
      <c r="S27" s="83">
        <v>5.1976000000000004</v>
      </c>
      <c r="T27" s="83">
        <v>2.5680500000000004</v>
      </c>
      <c r="U27" s="83">
        <v>1.5794000000000001</v>
      </c>
      <c r="V27" s="83">
        <v>3.8194899999999996</v>
      </c>
      <c r="W27" s="83">
        <v>3.74221</v>
      </c>
      <c r="X27" s="83">
        <v>1.49027</v>
      </c>
      <c r="Y27" s="83">
        <v>3.5291600000000001</v>
      </c>
      <c r="Z27" s="83">
        <v>3.5238800000000001</v>
      </c>
      <c r="AA27" s="83">
        <v>1.7103900000000001</v>
      </c>
      <c r="AB27" s="83">
        <v>2.5836000000000001</v>
      </c>
      <c r="AC27" s="139">
        <v>3.3424999999999998</v>
      </c>
      <c r="AD27" s="83">
        <v>3.2240600000000001</v>
      </c>
      <c r="AE27" s="83">
        <v>1.64252</v>
      </c>
      <c r="AF27" s="83">
        <v>3.3282099999999999</v>
      </c>
      <c r="AG27" s="83">
        <v>3.2488200000000003</v>
      </c>
      <c r="AH27" s="83">
        <v>1.6673699999999998</v>
      </c>
      <c r="AI27" s="83">
        <v>4.3015400000000001</v>
      </c>
      <c r="AJ27" s="83">
        <v>4.2542900000000001</v>
      </c>
      <c r="AK27" s="83">
        <v>4.1780900000000001</v>
      </c>
      <c r="AL27" s="83">
        <v>4.1672799999999999</v>
      </c>
      <c r="AM27" s="83">
        <v>4.1565699999999994</v>
      </c>
      <c r="AN27" s="83">
        <v>3.5788200000000003</v>
      </c>
      <c r="AO27" s="83">
        <v>1.74621</v>
      </c>
      <c r="AP27" s="83">
        <v>5.65571</v>
      </c>
      <c r="AQ27" s="83">
        <v>5.4553199999999995</v>
      </c>
      <c r="AR27" s="83">
        <v>5.4306099999999997</v>
      </c>
      <c r="AS27" s="139">
        <v>0.84025000000000005</v>
      </c>
      <c r="AT27" s="139">
        <v>0.55592999999999992</v>
      </c>
      <c r="AU27" s="139">
        <v>0</v>
      </c>
      <c r="AV27" s="139">
        <v>0.55635000000000001</v>
      </c>
      <c r="AW27" s="139">
        <v>0.55435999999999996</v>
      </c>
      <c r="AX27" s="139">
        <v>0.56244000000000005</v>
      </c>
      <c r="AY27" s="139">
        <v>4.4786400000000004</v>
      </c>
      <c r="AZ27" s="139">
        <v>4.4427899999999996</v>
      </c>
      <c r="BA27" s="139">
        <v>4.3320799999999995</v>
      </c>
      <c r="BB27" s="139">
        <v>4.4446099999999999</v>
      </c>
      <c r="BC27" s="139">
        <v>4.4231999999999996</v>
      </c>
      <c r="BD27" s="139">
        <v>4.0797699999999999</v>
      </c>
      <c r="BE27" s="139">
        <v>4.7355799999999997</v>
      </c>
      <c r="BF27" s="139">
        <v>2.01363</v>
      </c>
      <c r="BG27" s="139">
        <v>3.82063</v>
      </c>
      <c r="BH27" s="139">
        <v>4.43621</v>
      </c>
      <c r="BI27" s="139">
        <v>1.95076</v>
      </c>
      <c r="BJ27" s="139">
        <v>5.9071099999999994</v>
      </c>
      <c r="BK27" s="139">
        <v>6.0407299999999999</v>
      </c>
      <c r="BL27" s="139">
        <v>2.8191899999999999</v>
      </c>
      <c r="BM27" s="139">
        <v>6.2200899999999999</v>
      </c>
      <c r="BN27" s="139">
        <v>6.3934499999999996</v>
      </c>
      <c r="BO27" s="139">
        <v>3.1878200000000003</v>
      </c>
      <c r="BP27" s="139">
        <v>6.5857299999999999</v>
      </c>
      <c r="BQ27" s="139">
        <v>6.6403699999999999</v>
      </c>
      <c r="BR27" s="74">
        <v>254.15052</v>
      </c>
      <c r="BS27" s="139">
        <v>19.91</v>
      </c>
      <c r="BT27" s="139">
        <v>13.37</v>
      </c>
      <c r="BU27" s="83">
        <v>5.26</v>
      </c>
      <c r="BV27" s="83">
        <v>4.859</v>
      </c>
      <c r="BW27" s="83">
        <v>3.8081</v>
      </c>
      <c r="BX27" s="83">
        <v>6.6372</v>
      </c>
      <c r="BY27" s="83">
        <v>1.1322999999999999</v>
      </c>
      <c r="BZ27" s="83">
        <v>1.4682999999999999</v>
      </c>
      <c r="CA27" s="83">
        <v>5.0388000000000002</v>
      </c>
      <c r="CB27" s="83">
        <v>8.9359000000000002</v>
      </c>
      <c r="CC27" s="83">
        <v>2.9051899999999997</v>
      </c>
      <c r="CD27" s="83">
        <v>1.1700999999999999</v>
      </c>
      <c r="CE27" s="83">
        <v>1.5303</v>
      </c>
      <c r="CF27" s="83">
        <v>6.4592999999999998</v>
      </c>
      <c r="CG27" s="83">
        <v>6.4521999999999995</v>
      </c>
      <c r="CH27" s="83">
        <v>3.1930000000000001</v>
      </c>
      <c r="CI27" s="83">
        <v>6.4569399999999995</v>
      </c>
      <c r="CJ27" s="83">
        <v>6.3473300000000004</v>
      </c>
      <c r="CK27" s="83">
        <v>3.21089</v>
      </c>
      <c r="CL27" s="83">
        <v>1.6348</v>
      </c>
      <c r="CM27" s="83">
        <v>6.8997600000000006</v>
      </c>
      <c r="CN27" s="83">
        <v>6.7554799999999995</v>
      </c>
      <c r="CO27" s="83">
        <v>2.50617</v>
      </c>
      <c r="CP27" s="83">
        <v>7.2361599999999999</v>
      </c>
      <c r="CQ27" s="83">
        <v>6.9859799999999996</v>
      </c>
      <c r="CR27" s="83">
        <v>3.5373800000000002</v>
      </c>
      <c r="CS27" s="83">
        <v>3.3820000000000001</v>
      </c>
      <c r="CT27" s="139">
        <v>6.9337999999999997</v>
      </c>
      <c r="CU27" s="83">
        <v>6.7361000000000004</v>
      </c>
      <c r="CV27" s="83">
        <v>3.4329699999999996</v>
      </c>
      <c r="CW27" s="83">
        <v>2.6759400000000002</v>
      </c>
      <c r="CX27" s="83">
        <v>6.8646499999999993</v>
      </c>
      <c r="CY27" s="83">
        <v>3.4192</v>
      </c>
      <c r="CZ27" s="83">
        <v>6.0024899999999999</v>
      </c>
      <c r="DA27" s="83">
        <v>5.9406999999999996</v>
      </c>
      <c r="DB27" s="83">
        <v>6.0421300000000002</v>
      </c>
      <c r="DC27" s="83">
        <v>6.0359999999999996</v>
      </c>
      <c r="DD27" s="83">
        <v>5.9666999999999994</v>
      </c>
      <c r="DE27" s="83">
        <v>5.5311000000000003</v>
      </c>
      <c r="DF27" s="83">
        <v>2.5959899999999996</v>
      </c>
      <c r="DG27" s="83">
        <v>5.0862499999999997</v>
      </c>
      <c r="DH27" s="83">
        <v>5.1661899999999994</v>
      </c>
      <c r="DI27" s="83">
        <v>5.1154399999999995</v>
      </c>
      <c r="DJ27" s="139">
        <v>6.1992099999999999</v>
      </c>
      <c r="DK27" s="139">
        <v>1.29162</v>
      </c>
      <c r="DL27" s="139">
        <v>0</v>
      </c>
      <c r="DM27" s="139">
        <v>1.2251099999999999</v>
      </c>
      <c r="DN27" s="139">
        <v>1.19824</v>
      </c>
      <c r="DO27" s="139">
        <v>1.23048</v>
      </c>
      <c r="DP27" s="139">
        <v>5.2062799999999996</v>
      </c>
      <c r="DQ27" s="139">
        <v>4.9955800000000004</v>
      </c>
      <c r="DR27" s="139">
        <v>4.8689099999999996</v>
      </c>
      <c r="DS27" s="139">
        <v>5.2353399999999999</v>
      </c>
      <c r="DT27" s="139">
        <v>5.3134100000000002</v>
      </c>
      <c r="DU27" s="139">
        <v>4.49986</v>
      </c>
      <c r="DV27" s="139">
        <v>4.61435</v>
      </c>
      <c r="DW27" s="139">
        <v>2.2165500000000002</v>
      </c>
      <c r="DX27" s="139">
        <v>4.2570299999999994</v>
      </c>
      <c r="DY27" s="139">
        <v>4.2493599999999994</v>
      </c>
      <c r="DZ27" s="139">
        <v>2.1164699999999996</v>
      </c>
      <c r="EA27" s="139">
        <v>5.9287099999999997</v>
      </c>
      <c r="EB27" s="139">
        <v>5.9951400000000001</v>
      </c>
      <c r="EC27" s="139">
        <v>2.9717399999999996</v>
      </c>
      <c r="ED27" s="139">
        <v>5.9155299999999995</v>
      </c>
      <c r="EE27" s="139">
        <v>5.9619300000000006</v>
      </c>
      <c r="EF27" s="139">
        <v>2.9616599999999997</v>
      </c>
      <c r="EG27" s="139">
        <v>8.6702300000000001</v>
      </c>
      <c r="EH27" s="139">
        <v>8.6552099999999985</v>
      </c>
      <c r="EI27" s="74">
        <f t="shared" si="0"/>
        <v>336.40618000000006</v>
      </c>
      <c r="EJ27" s="139">
        <f>5.55+12.97</f>
        <v>18.52</v>
      </c>
      <c r="EK27" s="139">
        <v>12.64</v>
      </c>
      <c r="EL27" s="83">
        <v>4.1970000000000001</v>
      </c>
      <c r="EM27" s="83">
        <v>10.4154</v>
      </c>
      <c r="EN27" s="83">
        <v>2.0719000000000003</v>
      </c>
      <c r="EO27" s="83">
        <v>2.8424</v>
      </c>
      <c r="EP27" s="83">
        <v>0.94740000000000002</v>
      </c>
      <c r="EQ27" s="83">
        <v>1.2250000000000001</v>
      </c>
      <c r="ER27" s="83">
        <v>3.6126999999999998</v>
      </c>
      <c r="ES27" s="83">
        <v>6.8819999999999997</v>
      </c>
      <c r="ET27" s="83">
        <v>2.15646</v>
      </c>
      <c r="EU27" s="83">
        <v>0.60720000000000007</v>
      </c>
      <c r="EV27" s="83">
        <v>0.78679999999999994</v>
      </c>
      <c r="EW27" s="83">
        <v>5.1532</v>
      </c>
      <c r="EX27" s="83">
        <v>5.0815000000000001</v>
      </c>
      <c r="EY27" s="83">
        <v>2.5473000000000003</v>
      </c>
      <c r="EZ27" s="83">
        <v>5.4642700000000008</v>
      </c>
      <c r="FA27" s="83">
        <v>5.51999</v>
      </c>
      <c r="FB27" s="83">
        <v>2.75604</v>
      </c>
      <c r="FC27" s="83">
        <v>1.2894000000000001</v>
      </c>
      <c r="FD27" s="83">
        <v>4.1152799999999994</v>
      </c>
      <c r="FE27" s="83">
        <v>4.08331</v>
      </c>
      <c r="FF27" s="83">
        <v>1.5281400000000001</v>
      </c>
      <c r="FG27" s="83">
        <v>0</v>
      </c>
      <c r="FH27" s="83">
        <v>0</v>
      </c>
      <c r="FI27" s="83">
        <v>0</v>
      </c>
      <c r="FJ27" s="83">
        <v>1.1855</v>
      </c>
      <c r="FK27" s="139">
        <v>3.4691100000000001</v>
      </c>
      <c r="FL27" s="83">
        <v>0</v>
      </c>
      <c r="FM27" s="83">
        <v>3.0045799999999998</v>
      </c>
      <c r="FN27" s="83">
        <v>5.9532499999999997</v>
      </c>
      <c r="FO27" s="83">
        <v>5.9418100000000003</v>
      </c>
      <c r="FP27" s="83">
        <v>2.9349699999999999</v>
      </c>
      <c r="FQ27" s="83">
        <v>3.7235</v>
      </c>
      <c r="FR27" s="83">
        <v>3.6945000000000001</v>
      </c>
      <c r="FS27" s="83">
        <v>3.70939</v>
      </c>
      <c r="FT27" s="83">
        <v>3.7406999999999999</v>
      </c>
      <c r="FU27" s="83">
        <v>3.7525399999999998</v>
      </c>
      <c r="FV27" s="83">
        <v>2.6951100000000001</v>
      </c>
      <c r="FW27" s="83">
        <v>1.3339100000000002</v>
      </c>
      <c r="FX27" s="83">
        <v>3.9735999999999998</v>
      </c>
      <c r="FY27" s="83">
        <v>3.8430399999999998</v>
      </c>
      <c r="FZ27" s="83">
        <v>3.9221500000000002</v>
      </c>
      <c r="GA27" s="139">
        <v>7.6962600000000005</v>
      </c>
      <c r="GB27" s="139">
        <v>0.57140999999999997</v>
      </c>
      <c r="GC27" s="139">
        <v>0.57617999999999991</v>
      </c>
      <c r="GD27" s="139">
        <v>0.57396000000000003</v>
      </c>
      <c r="GE27" s="139">
        <v>0.57732000000000006</v>
      </c>
      <c r="GF27" s="139">
        <v>0.58175999999999994</v>
      </c>
      <c r="GG27" s="139">
        <v>4.0325500000000005</v>
      </c>
      <c r="GH27" s="139">
        <v>3.9999899999999999</v>
      </c>
      <c r="GI27" s="139">
        <v>3.9802</v>
      </c>
      <c r="GJ27" s="139">
        <v>3.9563000000000001</v>
      </c>
      <c r="GK27" s="139">
        <v>3.9789499999999998</v>
      </c>
      <c r="GL27" s="139">
        <v>5.2172299999999998</v>
      </c>
      <c r="GM27" s="139">
        <v>5.1302299999999992</v>
      </c>
      <c r="GN27" s="139">
        <v>2.5794999999999999</v>
      </c>
      <c r="GO27" s="139">
        <v>4.9797799999999999</v>
      </c>
      <c r="GP27" s="139">
        <v>4.9091800000000001</v>
      </c>
      <c r="GQ27" s="139">
        <v>2.5085600000000001</v>
      </c>
      <c r="GR27" s="139">
        <v>3.4929299999999999</v>
      </c>
      <c r="GS27" s="139">
        <v>3.9639000000000002</v>
      </c>
      <c r="GT27" s="139">
        <v>1.96557</v>
      </c>
      <c r="GU27" s="139">
        <v>2.8718600000000003</v>
      </c>
      <c r="GV27" s="139">
        <v>2.9232900000000002</v>
      </c>
      <c r="GW27" s="139">
        <v>1.4537200000000001</v>
      </c>
      <c r="GX27" s="139">
        <v>6.4674700000000005</v>
      </c>
      <c r="GY27" s="139">
        <v>6.3142700000000005</v>
      </c>
      <c r="GZ27" s="74">
        <f t="shared" si="1"/>
        <v>246.62272000000002</v>
      </c>
    </row>
    <row r="28" spans="1:208" ht="17.25" customHeight="1">
      <c r="A28" s="2">
        <v>43667</v>
      </c>
      <c r="B28" s="139">
        <v>16.309999999999999</v>
      </c>
      <c r="C28" s="139">
        <v>9.02</v>
      </c>
      <c r="D28" s="83">
        <v>3.2349999999999999</v>
      </c>
      <c r="E28" s="83">
        <v>12.7798</v>
      </c>
      <c r="F28" s="83">
        <v>3.6267</v>
      </c>
      <c r="G28" s="83">
        <v>5.5291000000000006</v>
      </c>
      <c r="H28" s="83">
        <v>0.64770000000000005</v>
      </c>
      <c r="I28" s="83">
        <v>0.83789999999999998</v>
      </c>
      <c r="J28" s="83">
        <v>3.1286</v>
      </c>
      <c r="K28" s="83">
        <v>5.9761000000000006</v>
      </c>
      <c r="L28" s="83">
        <v>2.3546499999999999</v>
      </c>
      <c r="M28" s="83">
        <v>1.1059000000000001</v>
      </c>
      <c r="N28" s="83">
        <v>1.4433</v>
      </c>
      <c r="O28" s="83">
        <v>4.3179999999999996</v>
      </c>
      <c r="P28" s="83">
        <v>4.2942999999999998</v>
      </c>
      <c r="Q28" s="83">
        <v>2.1746999999999996</v>
      </c>
      <c r="R28" s="83">
        <v>4.2995000000000001</v>
      </c>
      <c r="S28" s="83">
        <v>4.2681100000000001</v>
      </c>
      <c r="T28" s="83">
        <v>2.1183000000000001</v>
      </c>
      <c r="U28" s="83">
        <v>1.0036</v>
      </c>
      <c r="V28" s="83">
        <v>3.4181399999999997</v>
      </c>
      <c r="W28" s="83">
        <v>3.3263400000000001</v>
      </c>
      <c r="X28" s="83">
        <v>1.3900599999999999</v>
      </c>
      <c r="Y28" s="83">
        <v>3.3907800000000003</v>
      </c>
      <c r="Z28" s="83">
        <v>3.3881999999999999</v>
      </c>
      <c r="AA28" s="83">
        <v>1.64927</v>
      </c>
      <c r="AB28" s="83">
        <v>2.5709</v>
      </c>
      <c r="AC28" s="139">
        <v>5.6332299999999993</v>
      </c>
      <c r="AD28" s="83">
        <v>5.4754399999999999</v>
      </c>
      <c r="AE28" s="83">
        <v>2.77258</v>
      </c>
      <c r="AF28" s="83">
        <v>5.6146599999999998</v>
      </c>
      <c r="AG28" s="83">
        <v>5.4419799999999992</v>
      </c>
      <c r="AH28" s="83">
        <v>2.8175599999999998</v>
      </c>
      <c r="AI28" s="83">
        <v>5.4907899999999996</v>
      </c>
      <c r="AJ28" s="83">
        <v>5.4851599999999996</v>
      </c>
      <c r="AK28" s="83">
        <v>5.4306299999999998</v>
      </c>
      <c r="AL28" s="83">
        <v>5.4451099999999997</v>
      </c>
      <c r="AM28" s="83">
        <v>5.4161400000000004</v>
      </c>
      <c r="AN28" s="83">
        <v>5.0138500000000006</v>
      </c>
      <c r="AO28" s="83">
        <v>2.3725900000000002</v>
      </c>
      <c r="AP28" s="83">
        <v>3.4769699999999997</v>
      </c>
      <c r="AQ28" s="83">
        <v>3.36049</v>
      </c>
      <c r="AR28" s="83">
        <v>3.4041300000000003</v>
      </c>
      <c r="AS28" s="139">
        <v>2.2084000000000001</v>
      </c>
      <c r="AT28" s="139">
        <v>1.1271</v>
      </c>
      <c r="AU28" s="139">
        <v>0</v>
      </c>
      <c r="AV28" s="139">
        <v>1.12646</v>
      </c>
      <c r="AW28" s="139">
        <v>1.1147</v>
      </c>
      <c r="AX28" s="139">
        <v>1.1351800000000001</v>
      </c>
      <c r="AY28" s="139">
        <v>5.6319900000000001</v>
      </c>
      <c r="AZ28" s="139">
        <v>5.5791599999999999</v>
      </c>
      <c r="BA28" s="139">
        <v>5.4777399999999998</v>
      </c>
      <c r="BB28" s="139">
        <v>5.7028699999999999</v>
      </c>
      <c r="BC28" s="139">
        <v>5.7228500000000002</v>
      </c>
      <c r="BD28" s="139">
        <v>6.9486099999999995</v>
      </c>
      <c r="BE28" s="139">
        <v>7.3677600000000005</v>
      </c>
      <c r="BF28" s="139">
        <v>3.4272300000000002</v>
      </c>
      <c r="BG28" s="139">
        <v>7.25936</v>
      </c>
      <c r="BH28" s="139">
        <v>7.3045600000000004</v>
      </c>
      <c r="BI28" s="139">
        <v>3.6721699999999999</v>
      </c>
      <c r="BJ28" s="139">
        <v>7.6916799999999999</v>
      </c>
      <c r="BK28" s="139">
        <v>7.9166600000000003</v>
      </c>
      <c r="BL28" s="139">
        <v>3.9703499999999998</v>
      </c>
      <c r="BM28" s="139">
        <v>7.8228100000000005</v>
      </c>
      <c r="BN28" s="139">
        <v>8.0623199999999997</v>
      </c>
      <c r="BO28" s="139">
        <v>4.0502399999999996</v>
      </c>
      <c r="BP28" s="139">
        <v>3.8257300000000001</v>
      </c>
      <c r="BQ28" s="139">
        <v>3.84436</v>
      </c>
      <c r="BR28" s="74">
        <v>298.24655000000001</v>
      </c>
      <c r="BS28" s="139">
        <v>18.91</v>
      </c>
      <c r="BT28" s="139">
        <v>11.22</v>
      </c>
      <c r="BU28" s="83">
        <v>4.2380000000000004</v>
      </c>
      <c r="BV28" s="83">
        <v>10.390499999999999</v>
      </c>
      <c r="BW28" s="83">
        <v>1.7304000000000002</v>
      </c>
      <c r="BX28" s="83">
        <v>3.7538</v>
      </c>
      <c r="BY28" s="83">
        <v>1.1548</v>
      </c>
      <c r="BZ28" s="83">
        <v>1.5085</v>
      </c>
      <c r="CA28" s="83">
        <v>4.524</v>
      </c>
      <c r="CB28" s="83">
        <v>7.0326000000000004</v>
      </c>
      <c r="CC28" s="83">
        <v>2.5285000000000002</v>
      </c>
      <c r="CD28" s="83">
        <v>0.56129999999999991</v>
      </c>
      <c r="CE28" s="83">
        <v>0.74390000000000001</v>
      </c>
      <c r="CF28" s="83">
        <v>5.7593000000000005</v>
      </c>
      <c r="CG28" s="83">
        <v>5.4776999999999996</v>
      </c>
      <c r="CH28" s="83">
        <v>2.8626</v>
      </c>
      <c r="CI28" s="83">
        <v>5.7160200000000003</v>
      </c>
      <c r="CJ28" s="83">
        <v>5.6541099999999993</v>
      </c>
      <c r="CK28" s="83">
        <v>2.8518699999999999</v>
      </c>
      <c r="CL28" s="83">
        <v>1.3182</v>
      </c>
      <c r="CM28" s="83">
        <v>5.4515200000000004</v>
      </c>
      <c r="CN28" s="83">
        <v>5.3837799999999998</v>
      </c>
      <c r="CO28" s="83">
        <v>2.0669</v>
      </c>
      <c r="CP28" s="83">
        <v>5.5135899999999998</v>
      </c>
      <c r="CQ28" s="83">
        <v>5.5519099999999995</v>
      </c>
      <c r="CR28" s="83">
        <v>2.7174299999999998</v>
      </c>
      <c r="CS28" s="83">
        <v>3.6311999999999998</v>
      </c>
      <c r="CT28" s="139">
        <v>4.9009999999999998</v>
      </c>
      <c r="CU28" s="83">
        <v>4.7521599999999999</v>
      </c>
      <c r="CV28" s="83">
        <v>2.4493</v>
      </c>
      <c r="CW28" s="83">
        <v>1.83813</v>
      </c>
      <c r="CX28" s="83">
        <v>4.78634</v>
      </c>
      <c r="CY28" s="83">
        <v>2.4260700000000002</v>
      </c>
      <c r="CZ28" s="83">
        <v>4.9559499999999996</v>
      </c>
      <c r="DA28" s="83">
        <v>4.79406</v>
      </c>
      <c r="DB28" s="83">
        <v>5.0296899999999996</v>
      </c>
      <c r="DC28" s="83">
        <v>5.0148400000000004</v>
      </c>
      <c r="DD28" s="83">
        <v>4.9395200000000008</v>
      </c>
      <c r="DE28" s="83">
        <v>2.77915</v>
      </c>
      <c r="DF28" s="83">
        <v>1.2138</v>
      </c>
      <c r="DG28" s="83">
        <v>4.5203599999999993</v>
      </c>
      <c r="DH28" s="83">
        <v>4.3498700000000001</v>
      </c>
      <c r="DI28" s="83">
        <v>4.5079399999999996</v>
      </c>
      <c r="DJ28" s="139">
        <v>0.61880999999999997</v>
      </c>
      <c r="DK28" s="139">
        <v>0.71404999999999996</v>
      </c>
      <c r="DL28" s="139">
        <v>0</v>
      </c>
      <c r="DM28" s="139">
        <v>0.62290000000000001</v>
      </c>
      <c r="DN28" s="139">
        <v>0.60004999999999997</v>
      </c>
      <c r="DO28" s="139">
        <v>0.64655999999999991</v>
      </c>
      <c r="DP28" s="139">
        <v>4.1752099999999999</v>
      </c>
      <c r="DQ28" s="139">
        <v>3.8365500000000003</v>
      </c>
      <c r="DR28" s="139">
        <v>3.6566900000000002</v>
      </c>
      <c r="DS28" s="139">
        <v>4.0890599999999999</v>
      </c>
      <c r="DT28" s="139">
        <v>4.1927899999999996</v>
      </c>
      <c r="DU28" s="139">
        <v>4.7097700000000007</v>
      </c>
      <c r="DV28" s="139">
        <v>4.7098900000000006</v>
      </c>
      <c r="DW28" s="139">
        <v>2.3173900000000001</v>
      </c>
      <c r="DX28" s="139">
        <v>4.6313999999999993</v>
      </c>
      <c r="DY28" s="139">
        <v>4.6684799999999997</v>
      </c>
      <c r="DZ28" s="139">
        <v>2.3540199999999998</v>
      </c>
      <c r="EA28" s="139">
        <v>7.5289599999999997</v>
      </c>
      <c r="EB28" s="139">
        <v>7.62087</v>
      </c>
      <c r="EC28" s="139">
        <v>3.7847199999999996</v>
      </c>
      <c r="ED28" s="139">
        <v>7.4878999999999998</v>
      </c>
      <c r="EE28" s="139">
        <v>7.6198399999999999</v>
      </c>
      <c r="EF28" s="139">
        <v>3.8036699999999999</v>
      </c>
      <c r="EG28" s="139">
        <v>6.5847899999999999</v>
      </c>
      <c r="EH28" s="139">
        <v>6.5211800000000002</v>
      </c>
      <c r="EI28" s="74">
        <f t="shared" si="0"/>
        <v>289.00615999999991</v>
      </c>
      <c r="EJ28" s="139">
        <f>5.93+13.69</f>
        <v>19.619999999999997</v>
      </c>
      <c r="EK28" s="139">
        <v>12.37</v>
      </c>
      <c r="EL28" s="83">
        <v>6.681</v>
      </c>
      <c r="EM28" s="83">
        <v>13.418100000000001</v>
      </c>
      <c r="EN28" s="83">
        <v>4.8291000000000004</v>
      </c>
      <c r="EO28" s="83">
        <v>8.0061</v>
      </c>
      <c r="EP28" s="83">
        <v>1.0017</v>
      </c>
      <c r="EQ28" s="83">
        <v>1.3155999999999999</v>
      </c>
      <c r="ER28" s="83">
        <v>5.6646000000000001</v>
      </c>
      <c r="ES28" s="83">
        <v>9.9055</v>
      </c>
      <c r="ET28" s="83">
        <v>3.6909399999999994</v>
      </c>
      <c r="EU28" s="83">
        <v>1.4527999999999999</v>
      </c>
      <c r="EV28" s="83">
        <v>1.9007000000000001</v>
      </c>
      <c r="EW28" s="83">
        <v>6.1786000000000003</v>
      </c>
      <c r="EX28" s="83">
        <v>6.0223999999999993</v>
      </c>
      <c r="EY28" s="83">
        <v>2.9589000000000003</v>
      </c>
      <c r="EZ28" s="83">
        <v>4.1612799999999996</v>
      </c>
      <c r="FA28" s="83">
        <v>4.2178800000000001</v>
      </c>
      <c r="FB28" s="83">
        <v>3.4215599999999999</v>
      </c>
      <c r="FC28" s="83">
        <v>1.9627000000000001</v>
      </c>
      <c r="FD28" s="83">
        <v>5.8932799999999999</v>
      </c>
      <c r="FE28" s="83">
        <v>5.9436999999999998</v>
      </c>
      <c r="FF28" s="83">
        <v>2.9404899999999996</v>
      </c>
      <c r="FG28" s="83">
        <v>0</v>
      </c>
      <c r="FH28" s="83">
        <v>0</v>
      </c>
      <c r="FI28" s="83">
        <v>0</v>
      </c>
      <c r="FJ28" s="83">
        <v>3.8093000000000004</v>
      </c>
      <c r="FK28" s="139">
        <v>4.6231899999999992</v>
      </c>
      <c r="FL28" s="83">
        <v>0</v>
      </c>
      <c r="FM28" s="83">
        <v>3.9551699999999999</v>
      </c>
      <c r="FN28" s="83">
        <v>7.8394599999999999</v>
      </c>
      <c r="FO28" s="83">
        <v>7.8015400000000001</v>
      </c>
      <c r="FP28" s="83">
        <v>3.9271799999999999</v>
      </c>
      <c r="FQ28" s="83">
        <v>7.7923999999999998</v>
      </c>
      <c r="FR28" s="83">
        <v>7.8216299999999999</v>
      </c>
      <c r="FS28" s="83">
        <v>7.8280799999999999</v>
      </c>
      <c r="FT28" s="83">
        <v>7.8030600000000003</v>
      </c>
      <c r="FU28" s="83">
        <v>7.8141999999999996</v>
      </c>
      <c r="FV28" s="83">
        <v>6.5795500000000002</v>
      </c>
      <c r="FW28" s="83">
        <v>3.1119599999999998</v>
      </c>
      <c r="FX28" s="83">
        <v>6.0030000000000001</v>
      </c>
      <c r="FY28" s="83">
        <v>5.8167499999999999</v>
      </c>
      <c r="FZ28" s="83">
        <v>6.0255400000000003</v>
      </c>
      <c r="GA28" s="139">
        <v>8.8458899999999989</v>
      </c>
      <c r="GB28" s="139">
        <v>1.5319700000000001</v>
      </c>
      <c r="GC28" s="139">
        <v>1.5035000000000001</v>
      </c>
      <c r="GD28" s="139">
        <v>1.4695</v>
      </c>
      <c r="GE28" s="139">
        <v>1.43807</v>
      </c>
      <c r="GF28" s="139">
        <v>1.47624</v>
      </c>
      <c r="GG28" s="139">
        <v>9.1225699999999996</v>
      </c>
      <c r="GH28" s="139">
        <v>9.1751500000000004</v>
      </c>
      <c r="GI28" s="139">
        <v>9.1857600000000001</v>
      </c>
      <c r="GJ28" s="139">
        <v>9.1114999999999995</v>
      </c>
      <c r="GK28" s="139">
        <v>9.0900499999999997</v>
      </c>
      <c r="GL28" s="139">
        <v>7.1646200000000002</v>
      </c>
      <c r="GM28" s="139">
        <v>6.7439099999999996</v>
      </c>
      <c r="GN28" s="139">
        <v>3.56135</v>
      </c>
      <c r="GO28" s="139">
        <v>6.6790099999999999</v>
      </c>
      <c r="GP28" s="139">
        <v>7.0697600000000005</v>
      </c>
      <c r="GQ28" s="139">
        <v>3.4212800000000003</v>
      </c>
      <c r="GR28" s="139">
        <v>4.6893900000000004</v>
      </c>
      <c r="GS28" s="139">
        <v>4.7955200000000007</v>
      </c>
      <c r="GT28" s="139">
        <v>2.3907800000000003</v>
      </c>
      <c r="GU28" s="139">
        <v>4.9987399999999997</v>
      </c>
      <c r="GV28" s="139">
        <v>4.0115999999999996</v>
      </c>
      <c r="GW28" s="139">
        <v>2.5709400000000002</v>
      </c>
      <c r="GX28" s="139">
        <v>5.0470800000000002</v>
      </c>
      <c r="GY28" s="139">
        <v>5.0355100000000004</v>
      </c>
      <c r="GZ28" s="74">
        <f t="shared" si="1"/>
        <v>362.23863000000011</v>
      </c>
    </row>
    <row r="29" spans="1:208" ht="17.25" customHeight="1">
      <c r="A29" s="3">
        <v>43668</v>
      </c>
      <c r="B29" s="139">
        <v>15.4</v>
      </c>
      <c r="C29" s="139">
        <v>8.4600000000000009</v>
      </c>
      <c r="D29" s="83">
        <v>4.8920000000000003</v>
      </c>
      <c r="E29" s="83">
        <v>12.1951</v>
      </c>
      <c r="F29" s="83">
        <v>2.8855</v>
      </c>
      <c r="G29" s="83">
        <v>4.7557</v>
      </c>
      <c r="H29" s="83">
        <v>0.77760000000000007</v>
      </c>
      <c r="I29" s="83">
        <v>1.0045999999999999</v>
      </c>
      <c r="J29" s="83">
        <v>5.1749999999999998</v>
      </c>
      <c r="K29" s="83">
        <v>9.3002000000000002</v>
      </c>
      <c r="L29" s="83">
        <v>2.16805</v>
      </c>
      <c r="M29" s="83">
        <v>0.88170000000000004</v>
      </c>
      <c r="N29" s="83">
        <v>1.1685999999999999</v>
      </c>
      <c r="O29" s="83">
        <v>2.4154</v>
      </c>
      <c r="P29" s="83">
        <v>2.3730000000000002</v>
      </c>
      <c r="Q29" s="83">
        <v>1.1937</v>
      </c>
      <c r="R29" s="83">
        <v>2.3556300000000001</v>
      </c>
      <c r="S29" s="83">
        <v>2.3319699999999997</v>
      </c>
      <c r="T29" s="83">
        <v>1.15082</v>
      </c>
      <c r="U29" s="83">
        <v>1.5697000000000001</v>
      </c>
      <c r="V29" s="83">
        <v>2.9789400000000001</v>
      </c>
      <c r="W29" s="83">
        <v>2.90185</v>
      </c>
      <c r="X29" s="83">
        <v>1.20092</v>
      </c>
      <c r="Y29" s="83">
        <v>2.8912399999999998</v>
      </c>
      <c r="Z29" s="83">
        <v>2.9096199999999999</v>
      </c>
      <c r="AA29" s="83">
        <v>1.4085999999999999</v>
      </c>
      <c r="AB29" s="83">
        <v>2.5375000000000001</v>
      </c>
      <c r="AC29" s="139">
        <v>4.53</v>
      </c>
      <c r="AD29" s="83">
        <v>4.3659999999999997</v>
      </c>
      <c r="AE29" s="83">
        <v>2.2135700000000003</v>
      </c>
      <c r="AF29" s="83">
        <v>4.5016999999999996</v>
      </c>
      <c r="AG29" s="83">
        <v>4.46713</v>
      </c>
      <c r="AH29" s="83">
        <v>2.2829000000000002</v>
      </c>
      <c r="AI29" s="83">
        <v>5.3054600000000001</v>
      </c>
      <c r="AJ29" s="83">
        <v>5.1878199999999994</v>
      </c>
      <c r="AK29" s="83">
        <v>5.2556899999999995</v>
      </c>
      <c r="AL29" s="83">
        <v>5.25908</v>
      </c>
      <c r="AM29" s="83">
        <v>5.0463300000000002</v>
      </c>
      <c r="AN29" s="83">
        <v>4.0775800000000002</v>
      </c>
      <c r="AO29" s="83">
        <v>1.9027000000000001</v>
      </c>
      <c r="AP29" s="83">
        <v>5.54739</v>
      </c>
      <c r="AQ29" s="83">
        <v>5.4863200000000001</v>
      </c>
      <c r="AR29" s="83">
        <v>5.4505499999999998</v>
      </c>
      <c r="AS29" s="139">
        <v>3.5807099999999998</v>
      </c>
      <c r="AT29" s="139">
        <v>0.94904999999999995</v>
      </c>
      <c r="AU29" s="139">
        <v>0</v>
      </c>
      <c r="AV29" s="139">
        <v>0.93161000000000005</v>
      </c>
      <c r="AW29" s="139">
        <v>0.91251000000000004</v>
      </c>
      <c r="AX29" s="139">
        <v>0.94152999999999998</v>
      </c>
      <c r="AY29" s="139">
        <v>6.0199399999999992</v>
      </c>
      <c r="AZ29" s="139">
        <v>5.8741400000000006</v>
      </c>
      <c r="BA29" s="139">
        <v>5.7965799999999996</v>
      </c>
      <c r="BB29" s="139">
        <v>6.0559200000000004</v>
      </c>
      <c r="BC29" s="139">
        <v>6.1244799999999993</v>
      </c>
      <c r="BD29" s="139">
        <v>5.3316600000000003</v>
      </c>
      <c r="BE29" s="139">
        <v>5.3765400000000003</v>
      </c>
      <c r="BF29" s="139">
        <v>2.6047199999999999</v>
      </c>
      <c r="BG29" s="139">
        <v>5.2000699999999993</v>
      </c>
      <c r="BH29" s="139">
        <v>5.2169300000000005</v>
      </c>
      <c r="BI29" s="139">
        <v>2.6236700000000002</v>
      </c>
      <c r="BJ29" s="139">
        <v>6.0701099999999997</v>
      </c>
      <c r="BK29" s="139">
        <v>6.10541</v>
      </c>
      <c r="BL29" s="139">
        <v>3.0426899999999999</v>
      </c>
      <c r="BM29" s="139">
        <v>6.1325200000000004</v>
      </c>
      <c r="BN29" s="139">
        <v>6.1817900000000003</v>
      </c>
      <c r="BO29" s="139">
        <v>3.0850300000000002</v>
      </c>
      <c r="BP29" s="139">
        <v>4.3188399999999998</v>
      </c>
      <c r="BQ29" s="139">
        <v>4.3001399999999999</v>
      </c>
      <c r="BR29" s="74">
        <v>272.93975000000006</v>
      </c>
      <c r="BS29" s="139">
        <v>17.93</v>
      </c>
      <c r="BT29" s="139">
        <v>11.74</v>
      </c>
      <c r="BU29" s="83">
        <v>6.0330000000000004</v>
      </c>
      <c r="BV29" s="83">
        <v>10.984999999999999</v>
      </c>
      <c r="BW29" s="83">
        <v>4.5928999999999993</v>
      </c>
      <c r="BX29" s="83">
        <v>6.516</v>
      </c>
      <c r="BY29" s="83">
        <v>0.91700000000000004</v>
      </c>
      <c r="BZ29" s="83">
        <v>1.1880999999999999</v>
      </c>
      <c r="CA29" s="83">
        <v>5.0007000000000001</v>
      </c>
      <c r="CB29" s="83">
        <v>9.1757999999999988</v>
      </c>
      <c r="CC29" s="83">
        <v>3.83324</v>
      </c>
      <c r="CD29" s="83">
        <v>1.3280999999999998</v>
      </c>
      <c r="CE29" s="83">
        <v>1.7555999999999998</v>
      </c>
      <c r="CF29" s="83">
        <v>4.9386999999999999</v>
      </c>
      <c r="CG29" s="83">
        <v>5.0706999999999995</v>
      </c>
      <c r="CH29" s="83">
        <v>2.5175000000000001</v>
      </c>
      <c r="CI29" s="83">
        <v>5.1263100000000001</v>
      </c>
      <c r="CJ29" s="83">
        <v>5.0304899999999995</v>
      </c>
      <c r="CK29" s="83">
        <v>2.4883600000000001</v>
      </c>
      <c r="CL29" s="83">
        <v>1.9172</v>
      </c>
      <c r="CM29" s="83">
        <v>3.7544</v>
      </c>
      <c r="CN29" s="83">
        <v>3.6925599999999998</v>
      </c>
      <c r="CO29" s="83">
        <v>1.4871400000000001</v>
      </c>
      <c r="CP29" s="83">
        <v>3.5784799999999999</v>
      </c>
      <c r="CQ29" s="83">
        <v>3.5199499999999997</v>
      </c>
      <c r="CR29" s="83">
        <v>1.7475000000000001</v>
      </c>
      <c r="CS29" s="83">
        <v>2.7608000000000001</v>
      </c>
      <c r="CT29" s="139">
        <v>6.9758500000000003</v>
      </c>
      <c r="CU29" s="83">
        <v>6.8142100000000001</v>
      </c>
      <c r="CV29" s="83">
        <v>3.4641899999999999</v>
      </c>
      <c r="CW29" s="83">
        <v>2.67754</v>
      </c>
      <c r="CX29" s="83">
        <v>6.5734500000000002</v>
      </c>
      <c r="CY29" s="83">
        <v>3.4268000000000001</v>
      </c>
      <c r="CZ29" s="83">
        <v>6.0143399999999998</v>
      </c>
      <c r="DA29" s="83">
        <v>5.8309100000000003</v>
      </c>
      <c r="DB29" s="83">
        <v>5.9233100000000007</v>
      </c>
      <c r="DC29" s="83">
        <v>5.9588100000000006</v>
      </c>
      <c r="DD29" s="83">
        <v>5.8941499999999998</v>
      </c>
      <c r="DE29" s="83">
        <v>6.0386300000000004</v>
      </c>
      <c r="DF29" s="83">
        <v>3.0645199999999999</v>
      </c>
      <c r="DG29" s="83">
        <v>5.6064799999999995</v>
      </c>
      <c r="DH29" s="83">
        <v>5.3770899999999999</v>
      </c>
      <c r="DI29" s="83">
        <v>5.5026299999999999</v>
      </c>
      <c r="DJ29" s="139">
        <v>1.73129</v>
      </c>
      <c r="DK29" s="139">
        <v>1.1541300000000001</v>
      </c>
      <c r="DL29" s="139">
        <v>0</v>
      </c>
      <c r="DM29" s="139">
        <v>1.15825</v>
      </c>
      <c r="DN29" s="139">
        <v>1.15632</v>
      </c>
      <c r="DO29" s="139">
        <v>1.15618</v>
      </c>
      <c r="DP29" s="139">
        <v>7.6608900000000002</v>
      </c>
      <c r="DQ29" s="139">
        <v>7.38483</v>
      </c>
      <c r="DR29" s="139">
        <v>7.17089</v>
      </c>
      <c r="DS29" s="139">
        <v>7.6694399999999998</v>
      </c>
      <c r="DT29" s="139">
        <v>7.7967299999999993</v>
      </c>
      <c r="DU29" s="139">
        <v>4.0526100000000005</v>
      </c>
      <c r="DV29" s="139">
        <v>4.1911899999999997</v>
      </c>
      <c r="DW29" s="139">
        <v>1.9779100000000001</v>
      </c>
      <c r="DX29" s="139">
        <v>1.0241300000000002</v>
      </c>
      <c r="DY29" s="139">
        <v>1.06555</v>
      </c>
      <c r="DZ29" s="139">
        <v>0.50397000000000003</v>
      </c>
      <c r="EA29" s="139">
        <v>6.8340299999999994</v>
      </c>
      <c r="EB29" s="139">
        <v>6.9602399999999998</v>
      </c>
      <c r="EC29" s="139">
        <v>3.4598</v>
      </c>
      <c r="ED29" s="139">
        <v>6.9218400000000004</v>
      </c>
      <c r="EE29" s="139">
        <v>7.0466199999999999</v>
      </c>
      <c r="EF29" s="139">
        <v>3.5056599999999998</v>
      </c>
      <c r="EG29" s="139">
        <v>5.1850299999999994</v>
      </c>
      <c r="EH29" s="139">
        <v>5.2429399999999999</v>
      </c>
      <c r="EI29" s="74">
        <f t="shared" si="0"/>
        <v>315.77890999999994</v>
      </c>
      <c r="EJ29" s="139">
        <f>5.96+13.48</f>
        <v>19.440000000000001</v>
      </c>
      <c r="EK29" s="139">
        <v>13.05</v>
      </c>
      <c r="EL29" s="83">
        <v>5.9619999999999997</v>
      </c>
      <c r="EM29" s="83">
        <v>15.0428</v>
      </c>
      <c r="EN29" s="83">
        <v>5.0553999999999997</v>
      </c>
      <c r="EO29" s="83">
        <v>7.4838000000000005</v>
      </c>
      <c r="EP29" s="83">
        <v>0.97270000000000001</v>
      </c>
      <c r="EQ29" s="83">
        <v>1.2745</v>
      </c>
      <c r="ER29" s="83">
        <v>4.9753999999999996</v>
      </c>
      <c r="ES29" s="83">
        <v>9.9257000000000009</v>
      </c>
      <c r="ET29" s="83">
        <v>3.0330400000000002</v>
      </c>
      <c r="EU29" s="83">
        <v>1.5059</v>
      </c>
      <c r="EV29" s="83">
        <v>1.9540999999999999</v>
      </c>
      <c r="EW29" s="83">
        <v>7.2226000000000008</v>
      </c>
      <c r="EX29" s="83">
        <v>7.1398000000000001</v>
      </c>
      <c r="EY29" s="83">
        <v>3.5547</v>
      </c>
      <c r="EZ29" s="83">
        <v>2.67883</v>
      </c>
      <c r="FA29" s="83">
        <v>8.2577900000000017</v>
      </c>
      <c r="FB29" s="83">
        <v>4.0987099999999996</v>
      </c>
      <c r="FC29" s="83">
        <v>1.8749</v>
      </c>
      <c r="FD29" s="83">
        <v>7.8899499999999998</v>
      </c>
      <c r="FE29" s="83">
        <v>7.8798599999999999</v>
      </c>
      <c r="FF29" s="83">
        <v>3.7713000000000001</v>
      </c>
      <c r="FG29" s="83">
        <v>0</v>
      </c>
      <c r="FH29" s="83">
        <v>0</v>
      </c>
      <c r="FI29" s="83">
        <v>0</v>
      </c>
      <c r="FJ29" s="83">
        <v>4.4177</v>
      </c>
      <c r="FK29" s="139">
        <v>3.4551500000000002</v>
      </c>
      <c r="FL29" s="83">
        <v>0</v>
      </c>
      <c r="FM29" s="83">
        <v>2.9388000000000001</v>
      </c>
      <c r="FN29" s="83">
        <v>5.9123799999999997</v>
      </c>
      <c r="FO29" s="83">
        <v>5.8574399999999995</v>
      </c>
      <c r="FP29" s="83">
        <v>2.9373299999999998</v>
      </c>
      <c r="FQ29" s="83">
        <v>5.4030399999999998</v>
      </c>
      <c r="FR29" s="83">
        <v>5.3725800000000001</v>
      </c>
      <c r="FS29" s="83">
        <v>5.2984600000000004</v>
      </c>
      <c r="FT29" s="83">
        <v>5.3242600000000007</v>
      </c>
      <c r="FU29" s="83">
        <v>5.2707100000000002</v>
      </c>
      <c r="FV29" s="83">
        <v>6.8085500000000003</v>
      </c>
      <c r="FW29" s="83">
        <v>3.2550100000000004</v>
      </c>
      <c r="FX29" s="83">
        <v>6.0496499999999997</v>
      </c>
      <c r="FY29" s="83">
        <v>5.6867200000000002</v>
      </c>
      <c r="FZ29" s="83">
        <v>6.0306199999999999</v>
      </c>
      <c r="GA29" s="139">
        <v>6.9883999999999995</v>
      </c>
      <c r="GB29" s="139">
        <v>1.5117</v>
      </c>
      <c r="GC29" s="139">
        <v>1.49247</v>
      </c>
      <c r="GD29" s="139">
        <v>1.46468</v>
      </c>
      <c r="GE29" s="139">
        <v>1.4421600000000001</v>
      </c>
      <c r="GF29" s="139">
        <v>1.4639500000000001</v>
      </c>
      <c r="GG29" s="139">
        <v>8.1161899999999996</v>
      </c>
      <c r="GH29" s="139">
        <v>8.1472999999999995</v>
      </c>
      <c r="GI29" s="139">
        <v>8.1174300000000006</v>
      </c>
      <c r="GJ29" s="139">
        <v>7.9648300000000001</v>
      </c>
      <c r="GK29" s="139">
        <v>7.8613</v>
      </c>
      <c r="GL29" s="139">
        <v>7.4525699999999997</v>
      </c>
      <c r="GM29" s="139">
        <v>8.0642800000000001</v>
      </c>
      <c r="GN29" s="139">
        <v>3.6472699999999998</v>
      </c>
      <c r="GO29" s="139">
        <v>4.46767</v>
      </c>
      <c r="GP29" s="139">
        <v>4.6055900000000003</v>
      </c>
      <c r="GQ29" s="139">
        <v>2.2596400000000001</v>
      </c>
      <c r="GR29" s="139">
        <v>7.4104099999999997</v>
      </c>
      <c r="GS29" s="139">
        <v>7.5412400000000002</v>
      </c>
      <c r="GT29" s="139">
        <v>3.7673299999999998</v>
      </c>
      <c r="GU29" s="139">
        <v>7.4304499999999996</v>
      </c>
      <c r="GV29" s="139">
        <v>7.5887200000000004</v>
      </c>
      <c r="GW29" s="139">
        <v>3.8262100000000001</v>
      </c>
      <c r="GX29" s="139">
        <v>8.5022599999999997</v>
      </c>
      <c r="GY29" s="139">
        <v>8.4100099999999998</v>
      </c>
      <c r="GZ29" s="74">
        <f t="shared" si="1"/>
        <v>363.60624000000007</v>
      </c>
    </row>
    <row r="30" spans="1:208" ht="17.25" customHeight="1">
      <c r="A30" s="2">
        <v>43669</v>
      </c>
      <c r="B30" s="139">
        <v>17.940000000000001</v>
      </c>
      <c r="C30" s="139">
        <v>10.43</v>
      </c>
      <c r="D30" s="83">
        <v>4.7610000000000001</v>
      </c>
      <c r="E30" s="83">
        <v>9.6648999999999994</v>
      </c>
      <c r="F30" s="83">
        <v>3.9954000000000001</v>
      </c>
      <c r="G30" s="83">
        <v>6.1886000000000001</v>
      </c>
      <c r="H30" s="83">
        <v>0.9647</v>
      </c>
      <c r="I30" s="83">
        <v>1.2524999999999999</v>
      </c>
      <c r="J30" s="83">
        <v>6.0058999999999996</v>
      </c>
      <c r="K30" s="83">
        <v>10.591200000000001</v>
      </c>
      <c r="L30" s="83">
        <v>3.2818400000000003</v>
      </c>
      <c r="M30" s="83">
        <v>1.1987000000000001</v>
      </c>
      <c r="N30" s="83">
        <v>1.5760999999999998</v>
      </c>
      <c r="O30" s="83">
        <v>3.1023000000000001</v>
      </c>
      <c r="P30" s="83">
        <v>3.0636999999999999</v>
      </c>
      <c r="Q30" s="83">
        <v>1.5432000000000001</v>
      </c>
      <c r="R30" s="83">
        <v>3.05017</v>
      </c>
      <c r="S30" s="83">
        <v>3.0289699999999997</v>
      </c>
      <c r="T30" s="83">
        <v>1.4949300000000001</v>
      </c>
      <c r="U30" s="83">
        <v>1.7559</v>
      </c>
      <c r="V30" s="83">
        <v>2.6170200000000001</v>
      </c>
      <c r="W30" s="83">
        <v>2.58358</v>
      </c>
      <c r="X30" s="83">
        <v>1.0984100000000001</v>
      </c>
      <c r="Y30" s="83">
        <v>2.76668</v>
      </c>
      <c r="Z30" s="83">
        <v>2.7780300000000002</v>
      </c>
      <c r="AA30" s="83">
        <v>1.34656</v>
      </c>
      <c r="AB30" s="83">
        <v>4.6086</v>
      </c>
      <c r="AC30" s="83">
        <v>4.4053300000000002</v>
      </c>
      <c r="AD30" s="83">
        <v>4.2853399999999997</v>
      </c>
      <c r="AE30" s="83">
        <v>2.20262</v>
      </c>
      <c r="AF30" s="83">
        <v>4.4211299999999998</v>
      </c>
      <c r="AG30" s="83">
        <v>4.3762400000000001</v>
      </c>
      <c r="AH30" s="83">
        <v>2.2275399999999999</v>
      </c>
      <c r="AI30" s="83">
        <v>6.6400399999999999</v>
      </c>
      <c r="AJ30" s="83">
        <v>6.7124300000000003</v>
      </c>
      <c r="AK30" s="83">
        <v>6.6270699999999998</v>
      </c>
      <c r="AL30" s="83">
        <v>6.6647400000000001</v>
      </c>
      <c r="AM30" s="83">
        <v>6.5724499999999999</v>
      </c>
      <c r="AN30" s="83">
        <v>5.5288699999999995</v>
      </c>
      <c r="AO30" s="83">
        <v>2.7167699999999999</v>
      </c>
      <c r="AP30" s="83">
        <v>6.3701800000000004</v>
      </c>
      <c r="AQ30" s="83">
        <v>6.2942799999999997</v>
      </c>
      <c r="AR30" s="83">
        <v>6.49533</v>
      </c>
      <c r="AS30" s="139">
        <v>3.9192</v>
      </c>
      <c r="AT30" s="139">
        <v>1.1099100000000002</v>
      </c>
      <c r="AU30" s="139">
        <v>0</v>
      </c>
      <c r="AV30" s="139">
        <v>1.0836400000000002</v>
      </c>
      <c r="AW30" s="139">
        <v>1.07846</v>
      </c>
      <c r="AX30" s="139">
        <v>1.1150899999999999</v>
      </c>
      <c r="AY30" s="139">
        <v>8.0862400000000001</v>
      </c>
      <c r="AZ30" s="139">
        <v>7.9831300000000001</v>
      </c>
      <c r="BA30" s="139">
        <v>7.8858600000000001</v>
      </c>
      <c r="BB30" s="139">
        <v>8.1958299999999991</v>
      </c>
      <c r="BC30" s="139">
        <v>8.3052499999999991</v>
      </c>
      <c r="BD30" s="139">
        <v>3.67259</v>
      </c>
      <c r="BE30" s="139">
        <v>3.7054800000000001</v>
      </c>
      <c r="BF30" s="139">
        <v>1.8057799999999999</v>
      </c>
      <c r="BG30" s="139">
        <v>3.6014200000000001</v>
      </c>
      <c r="BH30" s="139">
        <v>3.6364000000000001</v>
      </c>
      <c r="BI30" s="139">
        <v>1.84534</v>
      </c>
      <c r="BJ30" s="139">
        <v>3.5918899999999998</v>
      </c>
      <c r="BK30" s="139">
        <v>3.6543600000000001</v>
      </c>
      <c r="BL30" s="139">
        <v>1.8307</v>
      </c>
      <c r="BM30" s="139">
        <v>3.5747900000000001</v>
      </c>
      <c r="BN30" s="139">
        <v>3.6611799999999999</v>
      </c>
      <c r="BO30" s="139">
        <v>1.8503099999999999</v>
      </c>
      <c r="BP30" s="139">
        <v>7.0805999999999996</v>
      </c>
      <c r="BQ30" s="139">
        <v>7.0665800000000001</v>
      </c>
      <c r="BR30" s="74">
        <v>294.56927999999994</v>
      </c>
      <c r="BS30" s="139">
        <v>19.049999999999997</v>
      </c>
      <c r="BT30" s="139">
        <v>11.4</v>
      </c>
      <c r="BU30" s="83">
        <v>4.8780000000000001</v>
      </c>
      <c r="BV30" s="83">
        <v>11.6204</v>
      </c>
      <c r="BW30" s="83">
        <v>3.5886</v>
      </c>
      <c r="BX30" s="83">
        <v>6.0587</v>
      </c>
      <c r="BY30" s="83">
        <v>0.62429999999999997</v>
      </c>
      <c r="BZ30" s="83">
        <v>0.81599999999999995</v>
      </c>
      <c r="CA30" s="83">
        <v>5.3013000000000003</v>
      </c>
      <c r="CB30" s="83">
        <v>10.0253</v>
      </c>
      <c r="CC30" s="83">
        <v>2.2674199999999995</v>
      </c>
      <c r="CD30" s="83">
        <v>1.0879000000000001</v>
      </c>
      <c r="CE30" s="83">
        <v>1.4359999999999999</v>
      </c>
      <c r="CF30" s="83">
        <v>4.6923000000000004</v>
      </c>
      <c r="CG30" s="83">
        <v>4.6233000000000004</v>
      </c>
      <c r="CH30" s="83">
        <v>2.3064</v>
      </c>
      <c r="CI30" s="83">
        <v>4.6531199999999995</v>
      </c>
      <c r="CJ30" s="83">
        <v>4.6041400000000001</v>
      </c>
      <c r="CK30" s="83">
        <v>2.2865300000000004</v>
      </c>
      <c r="CL30" s="83">
        <v>1.5390999999999999</v>
      </c>
      <c r="CM30" s="83">
        <v>5.0874600000000001</v>
      </c>
      <c r="CN30" s="83">
        <v>5.0761099999999999</v>
      </c>
      <c r="CO30" s="83">
        <v>1.9994700000000001</v>
      </c>
      <c r="CP30" s="83">
        <v>3.9718599999999999</v>
      </c>
      <c r="CQ30" s="83">
        <v>4.0869499999999999</v>
      </c>
      <c r="CR30" s="83">
        <v>1.9787300000000001</v>
      </c>
      <c r="CS30" s="83">
        <v>3.1949000000000001</v>
      </c>
      <c r="CT30" s="83">
        <v>3.8319800000000002</v>
      </c>
      <c r="CU30" s="83">
        <v>3.6952600000000002</v>
      </c>
      <c r="CV30" s="83">
        <v>1.9292400000000001</v>
      </c>
      <c r="CW30" s="83">
        <v>1.4019200000000001</v>
      </c>
      <c r="CX30" s="83">
        <v>3.5876300000000003</v>
      </c>
      <c r="CY30" s="83">
        <v>1.9196199999999999</v>
      </c>
      <c r="CZ30" s="83">
        <v>4.6120000000000001</v>
      </c>
      <c r="DA30" s="83">
        <v>4.1021400000000003</v>
      </c>
      <c r="DB30" s="83">
        <v>4.6148500000000006</v>
      </c>
      <c r="DC30" s="83">
        <v>4.6068100000000003</v>
      </c>
      <c r="DD30" s="83">
        <v>4.5273100000000008</v>
      </c>
      <c r="DE30" s="83">
        <v>4.9972599999999998</v>
      </c>
      <c r="DF30" s="83">
        <v>2.3254899999999998</v>
      </c>
      <c r="DG30" s="83">
        <v>5.9787100000000004</v>
      </c>
      <c r="DH30" s="83">
        <v>5.7777599999999998</v>
      </c>
      <c r="DI30" s="83">
        <v>5.8798699999999995</v>
      </c>
      <c r="DJ30" s="139">
        <v>1.6855499999999999</v>
      </c>
      <c r="DK30" s="139">
        <v>1.1848299999999998</v>
      </c>
      <c r="DL30" s="139">
        <v>0</v>
      </c>
      <c r="DM30" s="139">
        <v>1.12801</v>
      </c>
      <c r="DN30" s="139">
        <v>1.1041099999999999</v>
      </c>
      <c r="DO30" s="139">
        <v>1.1425000000000001</v>
      </c>
      <c r="DP30" s="139">
        <v>4.62364</v>
      </c>
      <c r="DQ30" s="139">
        <v>4.3349099999999998</v>
      </c>
      <c r="DR30" s="139">
        <v>4.3376599999999996</v>
      </c>
      <c r="DS30" s="139">
        <v>4.5995200000000001</v>
      </c>
      <c r="DT30" s="139">
        <v>4.7373400000000006</v>
      </c>
      <c r="DU30" s="139">
        <v>6.0153400000000001</v>
      </c>
      <c r="DV30" s="139">
        <v>5.9906800000000002</v>
      </c>
      <c r="DW30" s="139">
        <v>2.95309</v>
      </c>
      <c r="DX30" s="139">
        <v>5.7667200000000003</v>
      </c>
      <c r="DY30" s="139">
        <v>5.8130800000000002</v>
      </c>
      <c r="DZ30" s="139">
        <v>2.8829499999999997</v>
      </c>
      <c r="EA30" s="139">
        <v>5.0128399999999997</v>
      </c>
      <c r="EB30" s="139">
        <v>5.0895299999999999</v>
      </c>
      <c r="EC30" s="139">
        <v>2.5410700000000004</v>
      </c>
      <c r="ED30" s="139">
        <v>4.7212500000000004</v>
      </c>
      <c r="EE30" s="139">
        <v>5.1053300000000004</v>
      </c>
      <c r="EF30" s="139">
        <v>2.5600900000000002</v>
      </c>
      <c r="EG30" s="139">
        <v>3.9653800000000001</v>
      </c>
      <c r="EH30" s="139">
        <v>4.0355499999999997</v>
      </c>
      <c r="EI30" s="74">
        <f t="shared" si="0"/>
        <v>283.37310999999994</v>
      </c>
      <c r="EJ30" s="139">
        <f>6.28+13.88</f>
        <v>20.16</v>
      </c>
      <c r="EK30" s="139">
        <v>12.81</v>
      </c>
      <c r="EL30" s="83">
        <v>6.39</v>
      </c>
      <c r="EM30" s="83">
        <v>16.487400000000001</v>
      </c>
      <c r="EN30" s="83">
        <v>5.8756000000000004</v>
      </c>
      <c r="EO30" s="83">
        <v>9.6661999999999999</v>
      </c>
      <c r="EP30" s="83">
        <v>1.3110999999999999</v>
      </c>
      <c r="EQ30" s="83">
        <v>1.7130000000000001</v>
      </c>
      <c r="ER30" s="83">
        <v>6.5286999999999997</v>
      </c>
      <c r="ES30" s="83">
        <v>11.748899999999999</v>
      </c>
      <c r="ET30" s="83">
        <v>3.8544699999999996</v>
      </c>
      <c r="EU30" s="83">
        <v>1.7232000000000001</v>
      </c>
      <c r="EV30" s="83">
        <v>2.2715000000000001</v>
      </c>
      <c r="EW30" s="83">
        <v>9.2910000000000004</v>
      </c>
      <c r="EX30" s="83">
        <v>9.3496000000000006</v>
      </c>
      <c r="EY30" s="83">
        <v>4.6307</v>
      </c>
      <c r="EZ30" s="83">
        <v>8.8636299999999988</v>
      </c>
      <c r="FA30" s="83">
        <v>8.9077900000000003</v>
      </c>
      <c r="FB30" s="83">
        <v>4.4637799999999999</v>
      </c>
      <c r="FC30" s="83">
        <v>1.9354</v>
      </c>
      <c r="FD30" s="83">
        <v>9.1271500000000003</v>
      </c>
      <c r="FE30" s="83">
        <v>9.4587700000000012</v>
      </c>
      <c r="FF30" s="83">
        <v>4.7492799999999997</v>
      </c>
      <c r="FG30" s="83">
        <v>0</v>
      </c>
      <c r="FH30" s="83">
        <v>0</v>
      </c>
      <c r="FI30" s="83">
        <v>0</v>
      </c>
      <c r="FJ30" s="83">
        <v>4.7873999999999999</v>
      </c>
      <c r="FK30" s="83">
        <v>3.5436000000000001</v>
      </c>
      <c r="FL30" s="83">
        <v>0</v>
      </c>
      <c r="FM30" s="83">
        <v>3.0431399999999997</v>
      </c>
      <c r="FN30" s="83">
        <v>6.2631999999999994</v>
      </c>
      <c r="FO30" s="83">
        <v>6.1053100000000002</v>
      </c>
      <c r="FP30" s="83">
        <v>3.3174999999999999</v>
      </c>
      <c r="FQ30" s="83">
        <v>9.3568600000000011</v>
      </c>
      <c r="FR30" s="83">
        <v>9.3424099999999992</v>
      </c>
      <c r="FS30" s="83">
        <v>9.3764000000000003</v>
      </c>
      <c r="FT30" s="83">
        <v>9.1747700000000005</v>
      </c>
      <c r="FU30" s="83">
        <v>9.2088000000000001</v>
      </c>
      <c r="FV30" s="83">
        <v>7.8289999999999997</v>
      </c>
      <c r="FW30" s="83">
        <v>3.8190200000000001</v>
      </c>
      <c r="FX30" s="83">
        <v>7.1450299999999993</v>
      </c>
      <c r="FY30" s="83">
        <v>6.8177099999999999</v>
      </c>
      <c r="FZ30" s="83">
        <v>7.0322399999999998</v>
      </c>
      <c r="GA30" s="139">
        <v>7.6162700000000001</v>
      </c>
      <c r="GB30" s="139">
        <v>1.8234999999999999</v>
      </c>
      <c r="GC30" s="139">
        <v>1.7975000000000001</v>
      </c>
      <c r="GD30" s="139">
        <v>1.7297199999999999</v>
      </c>
      <c r="GE30" s="139">
        <v>1.68431</v>
      </c>
      <c r="GF30" s="139">
        <v>1.6950699999999999</v>
      </c>
      <c r="GG30" s="139">
        <v>8.9774200000000004</v>
      </c>
      <c r="GH30" s="139">
        <v>9.1008300000000002</v>
      </c>
      <c r="GI30" s="139">
        <v>9.1895400000000009</v>
      </c>
      <c r="GJ30" s="139">
        <v>9.0268300000000004</v>
      </c>
      <c r="GK30" s="139">
        <v>8.8926499999999997</v>
      </c>
      <c r="GL30" s="139">
        <v>9.0015300000000007</v>
      </c>
      <c r="GM30" s="139">
        <v>8.3837499999999991</v>
      </c>
      <c r="GN30" s="139">
        <v>4.4648599999999998</v>
      </c>
      <c r="GO30" s="139">
        <v>6.9249700000000001</v>
      </c>
      <c r="GP30" s="139">
        <v>7.4443299999999999</v>
      </c>
      <c r="GQ30" s="139">
        <v>4.2084999999999999</v>
      </c>
      <c r="GR30" s="139">
        <v>4.8485399999999998</v>
      </c>
      <c r="GS30" s="139">
        <v>5.2334300000000002</v>
      </c>
      <c r="GT30" s="139">
        <v>2.6219800000000002</v>
      </c>
      <c r="GU30" s="139">
        <v>4.8935000000000004</v>
      </c>
      <c r="GV30" s="139">
        <v>5.05708</v>
      </c>
      <c r="GW30" s="139">
        <v>2.5422500000000001</v>
      </c>
      <c r="GX30" s="139">
        <v>9.23325</v>
      </c>
      <c r="GY30" s="139">
        <v>9.0579199999999993</v>
      </c>
      <c r="GZ30" s="74">
        <f t="shared" si="1"/>
        <v>422.92909000000009</v>
      </c>
    </row>
    <row r="31" spans="1:208" ht="17.25" customHeight="1">
      <c r="A31" s="3">
        <v>43670</v>
      </c>
      <c r="B31" s="139">
        <v>20.48</v>
      </c>
      <c r="C31" s="139">
        <v>11.11</v>
      </c>
      <c r="D31" s="139">
        <v>5.8310000000000004</v>
      </c>
      <c r="E31" s="139">
        <v>11.9651</v>
      </c>
      <c r="F31" s="139">
        <v>3.8321000000000001</v>
      </c>
      <c r="G31" s="83">
        <v>6.5603999999999996</v>
      </c>
      <c r="H31" s="139">
        <v>0.92700000000000005</v>
      </c>
      <c r="I31" s="139">
        <v>1.2107999999999999</v>
      </c>
      <c r="J31" s="139">
        <v>6.2496999999999998</v>
      </c>
      <c r="K31" s="139">
        <v>11.214700000000001</v>
      </c>
      <c r="L31" s="139">
        <v>2.9928699999999999</v>
      </c>
      <c r="M31" s="139">
        <v>1.1347</v>
      </c>
      <c r="N31" s="139">
        <v>1.5343</v>
      </c>
      <c r="O31" s="139">
        <v>6.2141999999999999</v>
      </c>
      <c r="P31" s="139">
        <v>6.2273000000000005</v>
      </c>
      <c r="Q31" s="139">
        <v>3.1160999999999999</v>
      </c>
      <c r="R31" s="139">
        <v>6.1593400000000003</v>
      </c>
      <c r="S31" s="139">
        <v>6.0890900000000006</v>
      </c>
      <c r="T31" s="139">
        <v>2.2616000000000001</v>
      </c>
      <c r="U31" s="139">
        <v>1.7752999999999999</v>
      </c>
      <c r="V31" s="139">
        <v>7.0274599999999996</v>
      </c>
      <c r="W31" s="139">
        <v>6.9984299999999999</v>
      </c>
      <c r="X31" s="139">
        <v>2.6515399999999998</v>
      </c>
      <c r="Y31" s="139">
        <v>7.2377799999999999</v>
      </c>
      <c r="Z31" s="139">
        <v>7.1778599999999999</v>
      </c>
      <c r="AA31" s="139">
        <v>3.5431900000000001</v>
      </c>
      <c r="AB31" s="139">
        <v>3.1548000000000003</v>
      </c>
      <c r="AC31" s="139">
        <v>8.7299999999999999E-3</v>
      </c>
      <c r="AD31" s="139">
        <v>8.8999999999999999E-3</v>
      </c>
      <c r="AE31" s="139">
        <v>5.0000000000000001E-3</v>
      </c>
      <c r="AF31" s="139">
        <v>7.1799999999999998E-3</v>
      </c>
      <c r="AG31" s="139">
        <v>5.96E-3</v>
      </c>
      <c r="AH31" s="139">
        <v>3.0800000000000003E-3</v>
      </c>
      <c r="AI31" s="139">
        <v>5.4521800000000002</v>
      </c>
      <c r="AJ31" s="83">
        <v>5.4528299999999996</v>
      </c>
      <c r="AK31" s="139">
        <v>5.4065300000000001</v>
      </c>
      <c r="AL31" s="139">
        <v>5.4791499999999997</v>
      </c>
      <c r="AM31" s="139">
        <v>5.4459499999999998</v>
      </c>
      <c r="AN31" s="139">
        <v>5.3941000000000008</v>
      </c>
      <c r="AO31" s="139">
        <v>2.6090599999999999</v>
      </c>
      <c r="AP31" s="139">
        <v>7.1441600000000003</v>
      </c>
      <c r="AQ31" s="139">
        <v>6.9061400000000006</v>
      </c>
      <c r="AR31" s="139">
        <v>7.0878300000000003</v>
      </c>
      <c r="AS31" s="139">
        <v>4.8143199999999995</v>
      </c>
      <c r="AT31" s="139">
        <v>0.51297999999999999</v>
      </c>
      <c r="AU31" s="139">
        <v>0</v>
      </c>
      <c r="AV31" s="139">
        <v>0.45324000000000003</v>
      </c>
      <c r="AW31" s="139">
        <v>0.43725000000000003</v>
      </c>
      <c r="AX31" s="139">
        <v>0.46124999999999999</v>
      </c>
      <c r="AY31" s="139">
        <v>5.6220600000000003</v>
      </c>
      <c r="AZ31" s="139">
        <v>5.4151699999999998</v>
      </c>
      <c r="BA31" s="139">
        <v>5.2603400000000002</v>
      </c>
      <c r="BB31" s="139">
        <v>5.6451899999999995</v>
      </c>
      <c r="BC31" s="139">
        <v>5.7448600000000001</v>
      </c>
      <c r="BD31" s="139">
        <v>8.7884200000000003</v>
      </c>
      <c r="BE31" s="139">
        <v>8.9083700000000015</v>
      </c>
      <c r="BF31" s="139">
        <v>4.3140799999999997</v>
      </c>
      <c r="BG31" s="139">
        <v>8.8023600000000002</v>
      </c>
      <c r="BH31" s="139">
        <v>8.8238700000000012</v>
      </c>
      <c r="BI31" s="139">
        <v>4.3667100000000003</v>
      </c>
      <c r="BJ31" s="139">
        <v>5.8081100000000001</v>
      </c>
      <c r="BK31" s="139">
        <v>5.8767200000000006</v>
      </c>
      <c r="BL31" s="139">
        <v>2.9321899999999999</v>
      </c>
      <c r="BM31" s="139">
        <v>5.83948</v>
      </c>
      <c r="BN31" s="139">
        <v>5.9758000000000004</v>
      </c>
      <c r="BO31" s="139">
        <v>3.0175399999999999</v>
      </c>
      <c r="BP31" s="139">
        <v>5.0979299999999999</v>
      </c>
      <c r="BQ31" s="139">
        <v>5.0710600000000001</v>
      </c>
      <c r="BR31" s="74">
        <v>329.08274000000006</v>
      </c>
      <c r="BS31" s="139">
        <v>17.600000000000001</v>
      </c>
      <c r="BT31" s="139">
        <v>7.18</v>
      </c>
      <c r="BU31" s="139">
        <v>3.5409999999999999</v>
      </c>
      <c r="BV31" s="139">
        <v>10.065799999999999</v>
      </c>
      <c r="BW31" s="139">
        <v>1.8815999999999999</v>
      </c>
      <c r="BX31" s="83">
        <v>2.9106999999999998</v>
      </c>
      <c r="BY31" s="139">
        <v>0.81200000000000006</v>
      </c>
      <c r="BZ31" s="139">
        <v>1.0577999999999999</v>
      </c>
      <c r="CA31" s="139">
        <v>4.0398000000000005</v>
      </c>
      <c r="CB31" s="139">
        <v>7.4509999999999996</v>
      </c>
      <c r="CC31" s="139">
        <v>1.7105299999999999</v>
      </c>
      <c r="CD31" s="139">
        <v>0.56840000000000002</v>
      </c>
      <c r="CE31" s="139">
        <v>0.76039999999999996</v>
      </c>
      <c r="CF31" s="139">
        <v>5.0087000000000002</v>
      </c>
      <c r="CG31" s="139">
        <v>4.9608999999999996</v>
      </c>
      <c r="CH31" s="139">
        <v>2.4589000000000003</v>
      </c>
      <c r="CI31" s="139">
        <v>5.0187900000000001</v>
      </c>
      <c r="CJ31" s="139">
        <v>4.9238599999999995</v>
      </c>
      <c r="CK31" s="139">
        <v>2.42842</v>
      </c>
      <c r="CL31" s="139">
        <v>1.095</v>
      </c>
      <c r="CM31" s="139">
        <v>3.9647399999999999</v>
      </c>
      <c r="CN31" s="139">
        <v>3.8907399999999996</v>
      </c>
      <c r="CO31" s="139">
        <v>1.5938599999999998</v>
      </c>
      <c r="CP31" s="139">
        <v>4.4043400000000004</v>
      </c>
      <c r="CQ31" s="139">
        <v>4.4038900000000005</v>
      </c>
      <c r="CR31" s="139">
        <v>2.15266</v>
      </c>
      <c r="CS31" s="139">
        <v>3.0901999999999998</v>
      </c>
      <c r="CT31" s="139">
        <v>3.1926799999999997</v>
      </c>
      <c r="CU31" s="139">
        <v>3.0955100000000004</v>
      </c>
      <c r="CV31" s="139">
        <v>1.62307</v>
      </c>
      <c r="CW31" s="139">
        <v>1.1709799999999999</v>
      </c>
      <c r="CX31" s="139">
        <v>3.1174499999999998</v>
      </c>
      <c r="CY31" s="139">
        <v>1.6263099999999999</v>
      </c>
      <c r="CZ31" s="139">
        <v>3.2123699999999999</v>
      </c>
      <c r="DA31" s="83">
        <v>3.1469999999999998</v>
      </c>
      <c r="DB31" s="139">
        <v>3.1917</v>
      </c>
      <c r="DC31" s="139">
        <v>3.2195399999999998</v>
      </c>
      <c r="DD31" s="139">
        <v>3.1738899999999997</v>
      </c>
      <c r="DE31" s="139">
        <v>2.5303299999999997</v>
      </c>
      <c r="DF31" s="139">
        <v>1.1796199999999999</v>
      </c>
      <c r="DG31" s="139">
        <v>4.3445400000000003</v>
      </c>
      <c r="DH31" s="139">
        <v>4.2215200000000008</v>
      </c>
      <c r="DI31" s="139">
        <v>4.2643999999999993</v>
      </c>
      <c r="DJ31" s="139">
        <v>1.7167600000000001</v>
      </c>
      <c r="DK31" s="139">
        <v>0.59963999999999995</v>
      </c>
      <c r="DL31" s="139">
        <v>0</v>
      </c>
      <c r="DM31" s="139">
        <v>0.58437000000000006</v>
      </c>
      <c r="DN31" s="139">
        <v>0.57274000000000003</v>
      </c>
      <c r="DO31" s="139">
        <v>0.59360000000000002</v>
      </c>
      <c r="DP31" s="139">
        <v>3.6340100000000004</v>
      </c>
      <c r="DQ31" s="139">
        <v>3.4648099999999999</v>
      </c>
      <c r="DR31" s="139">
        <v>3.39432</v>
      </c>
      <c r="DS31" s="139">
        <v>3.6644000000000001</v>
      </c>
      <c r="DT31" s="139">
        <v>3.7602399999999996</v>
      </c>
      <c r="DU31" s="139">
        <v>6.3707000000000003</v>
      </c>
      <c r="DV31" s="139">
        <v>6.4473799999999999</v>
      </c>
      <c r="DW31" s="139">
        <v>3.14154</v>
      </c>
      <c r="DX31" s="139">
        <v>6.3524700000000003</v>
      </c>
      <c r="DY31" s="139">
        <v>6.3793599999999993</v>
      </c>
      <c r="DZ31" s="139">
        <v>3.2241399999999998</v>
      </c>
      <c r="EA31" s="139">
        <v>5.3728400000000001</v>
      </c>
      <c r="EB31" s="139">
        <v>5.4828599999999996</v>
      </c>
      <c r="EC31" s="139">
        <v>2.72682</v>
      </c>
      <c r="ED31" s="139">
        <v>4.4482499999999998</v>
      </c>
      <c r="EE31" s="139">
        <v>5.37941</v>
      </c>
      <c r="EF31" s="139">
        <v>2.7310599999999998</v>
      </c>
      <c r="EG31" s="139">
        <v>3.5648599999999999</v>
      </c>
      <c r="EH31" s="139">
        <v>3.5801100000000003</v>
      </c>
      <c r="EI31" s="74">
        <f t="shared" si="0"/>
        <v>242.47163</v>
      </c>
      <c r="EJ31" s="139">
        <f>6.19+13.47</f>
        <v>19.66</v>
      </c>
      <c r="EK31" s="139">
        <v>13.22</v>
      </c>
      <c r="EL31" s="139">
        <v>4.4530000000000003</v>
      </c>
      <c r="EM31" s="139">
        <v>12.0374</v>
      </c>
      <c r="EN31" s="139">
        <v>3.0648</v>
      </c>
      <c r="EO31" s="83">
        <v>5.3366000000000007</v>
      </c>
      <c r="EP31" s="139">
        <v>0.60650000000000004</v>
      </c>
      <c r="EQ31" s="139">
        <v>0.78710000000000002</v>
      </c>
      <c r="ER31" s="139">
        <v>5.2883999999999993</v>
      </c>
      <c r="ES31" s="139">
        <v>10.411700000000002</v>
      </c>
      <c r="ET31" s="139">
        <v>1.67719</v>
      </c>
      <c r="EU31" s="139">
        <v>0.90379999999999994</v>
      </c>
      <c r="EV31" s="139">
        <v>1.1847000000000001</v>
      </c>
      <c r="EW31" s="139">
        <v>4.9863999999999997</v>
      </c>
      <c r="EX31" s="139">
        <v>4.8866000000000005</v>
      </c>
      <c r="EY31" s="139">
        <v>2.4449999999999998</v>
      </c>
      <c r="EZ31" s="139">
        <v>4.9369199999999998</v>
      </c>
      <c r="FA31" s="139">
        <v>5.0138699999999998</v>
      </c>
      <c r="FB31" s="139">
        <v>2.4640599999999999</v>
      </c>
      <c r="FC31" s="139">
        <v>1.5390999999999999</v>
      </c>
      <c r="FD31" s="139">
        <v>4.5736300000000005</v>
      </c>
      <c r="FE31" s="139">
        <v>4.56785</v>
      </c>
      <c r="FF31" s="139">
        <v>2.2147199999999998</v>
      </c>
      <c r="FG31" s="139">
        <v>0</v>
      </c>
      <c r="FH31" s="139">
        <v>0</v>
      </c>
      <c r="FI31" s="139">
        <v>0</v>
      </c>
      <c r="FJ31" s="139">
        <v>4.1063000000000001</v>
      </c>
      <c r="FK31" s="139">
        <v>3.0342800000000003</v>
      </c>
      <c r="FL31" s="139">
        <v>0</v>
      </c>
      <c r="FM31" s="139">
        <v>2.5430999999999999</v>
      </c>
      <c r="FN31" s="139">
        <v>5.2508299999999997</v>
      </c>
      <c r="FO31" s="139">
        <v>5.1225100000000001</v>
      </c>
      <c r="FP31" s="139">
        <v>2.5760999999999998</v>
      </c>
      <c r="FQ31" s="139">
        <v>3.6784599999999998</v>
      </c>
      <c r="FR31" s="83">
        <v>3.6900300000000001</v>
      </c>
      <c r="FS31" s="139">
        <v>3.6097700000000001</v>
      </c>
      <c r="FT31" s="139">
        <v>3.62792</v>
      </c>
      <c r="FU31" s="139">
        <v>3.63375</v>
      </c>
      <c r="FV31" s="139">
        <v>4.4224899999999998</v>
      </c>
      <c r="FW31" s="139">
        <v>2.2239200000000001</v>
      </c>
      <c r="FX31" s="139">
        <v>6.1301699999999997</v>
      </c>
      <c r="FY31" s="139">
        <v>5.7389999999999999</v>
      </c>
      <c r="FZ31" s="139">
        <v>6.1883999999999997</v>
      </c>
      <c r="GA31" s="139">
        <v>8.4845199999999998</v>
      </c>
      <c r="GB31" s="139">
        <v>1.0024999999999999</v>
      </c>
      <c r="GC31" s="139">
        <v>1.0113799999999999</v>
      </c>
      <c r="GD31" s="139">
        <v>1.00251</v>
      </c>
      <c r="GE31" s="139">
        <v>1.0060800000000001</v>
      </c>
      <c r="GF31" s="139">
        <v>1.00027</v>
      </c>
      <c r="GG31" s="139">
        <v>4.0368200000000005</v>
      </c>
      <c r="GH31" s="139">
        <v>4.1853800000000003</v>
      </c>
      <c r="GI31" s="139">
        <v>4.2702399999999994</v>
      </c>
      <c r="GJ31" s="139">
        <v>4.2597200000000006</v>
      </c>
      <c r="GK31" s="139">
        <v>4.3094700000000001</v>
      </c>
      <c r="GL31" s="139">
        <v>5.7918100000000008</v>
      </c>
      <c r="GM31" s="139">
        <v>5.7285500000000003</v>
      </c>
      <c r="GN31" s="139">
        <v>2.8195700000000001</v>
      </c>
      <c r="GO31" s="139">
        <v>5.2134900000000002</v>
      </c>
      <c r="GP31" s="139">
        <v>5.4382799999999998</v>
      </c>
      <c r="GQ31" s="139">
        <v>2.5722800000000001</v>
      </c>
      <c r="GR31" s="139">
        <v>5.4137299999999993</v>
      </c>
      <c r="GS31" s="139">
        <v>5.7677200000000006</v>
      </c>
      <c r="GT31" s="139">
        <v>2.8604099999999999</v>
      </c>
      <c r="GU31" s="139">
        <v>5.3241499999999995</v>
      </c>
      <c r="GV31" s="139">
        <v>5.3668199999999997</v>
      </c>
      <c r="GW31" s="139">
        <v>2.6254599999999999</v>
      </c>
      <c r="GX31" s="139">
        <v>8.6124599999999987</v>
      </c>
      <c r="GY31" s="139">
        <v>8.5829300000000011</v>
      </c>
      <c r="GZ31" s="74">
        <f t="shared" si="1"/>
        <v>288.52291999999994</v>
      </c>
    </row>
    <row r="32" spans="1:208" ht="17.25" customHeight="1">
      <c r="A32" s="2">
        <v>43671</v>
      </c>
      <c r="B32" s="139">
        <v>18.04</v>
      </c>
      <c r="C32" s="139">
        <v>10.32</v>
      </c>
      <c r="D32" s="83">
        <v>5.6980000000000004</v>
      </c>
      <c r="E32" s="83">
        <v>9.3454999999999995</v>
      </c>
      <c r="F32" s="83">
        <v>3.2679999999999998</v>
      </c>
      <c r="G32" s="83">
        <v>4.9793000000000003</v>
      </c>
      <c r="H32" s="83">
        <v>0.80210000000000004</v>
      </c>
      <c r="I32" s="83">
        <v>1.0534000000000001</v>
      </c>
      <c r="J32" s="83">
        <v>6.4211999999999998</v>
      </c>
      <c r="K32" s="83">
        <v>10.052</v>
      </c>
      <c r="L32" s="83">
        <v>2.90469</v>
      </c>
      <c r="M32" s="83">
        <v>0.94599999999999995</v>
      </c>
      <c r="N32" s="83">
        <v>1.2249000000000001</v>
      </c>
      <c r="O32" s="83">
        <v>7.2187000000000001</v>
      </c>
      <c r="P32" s="83">
        <v>7.1307999999999998</v>
      </c>
      <c r="Q32" s="83">
        <v>3.5519000000000003</v>
      </c>
      <c r="R32" s="83">
        <v>7.2326800000000002</v>
      </c>
      <c r="S32" s="83">
        <v>7.2193199999999997</v>
      </c>
      <c r="T32" s="371">
        <v>0</v>
      </c>
      <c r="U32" s="83">
        <v>1.7867</v>
      </c>
      <c r="V32" s="83">
        <v>6.72098</v>
      </c>
      <c r="W32" s="83">
        <v>6.6454799999999992</v>
      </c>
      <c r="X32" s="83">
        <v>2.4100700000000002</v>
      </c>
      <c r="Y32" s="83">
        <v>7.1496499999999994</v>
      </c>
      <c r="Z32" s="83">
        <v>7.1108199999999995</v>
      </c>
      <c r="AA32" s="83">
        <v>3.50773</v>
      </c>
      <c r="AB32" s="83">
        <v>3.7910999999999997</v>
      </c>
      <c r="AC32" s="139">
        <v>2.7617500000000001</v>
      </c>
      <c r="AD32" s="83">
        <v>2.6699499999999996</v>
      </c>
      <c r="AE32" s="83">
        <v>1.3862999999999999</v>
      </c>
      <c r="AF32" s="83">
        <v>2.7680700000000003</v>
      </c>
      <c r="AG32" s="83">
        <v>2.7105100000000002</v>
      </c>
      <c r="AH32" s="83">
        <v>1.3819399999999999</v>
      </c>
      <c r="AI32" s="83">
        <v>5.5446</v>
      </c>
      <c r="AJ32" s="83">
        <v>5.5488999999999997</v>
      </c>
      <c r="AK32" s="83">
        <v>5.5245600000000001</v>
      </c>
      <c r="AL32" s="83">
        <v>5.5449799999999998</v>
      </c>
      <c r="AM32" s="83">
        <v>5.4738699999999998</v>
      </c>
      <c r="AN32" s="83">
        <v>4.5552900000000003</v>
      </c>
      <c r="AO32" s="83">
        <v>2.2999699999999996</v>
      </c>
      <c r="AP32" s="83">
        <v>6.2646499999999996</v>
      </c>
      <c r="AQ32" s="83">
        <v>6.1825000000000001</v>
      </c>
      <c r="AR32" s="83">
        <v>6.2437500000000004</v>
      </c>
      <c r="AS32" s="139">
        <v>4.2987799999999998</v>
      </c>
      <c r="AT32" s="139">
        <v>0.95550999999999997</v>
      </c>
      <c r="AU32" s="139">
        <v>0</v>
      </c>
      <c r="AV32" s="139">
        <v>0.96974000000000005</v>
      </c>
      <c r="AW32" s="139">
        <v>0.9714299999999999</v>
      </c>
      <c r="AX32" s="139">
        <v>0.98851999999999995</v>
      </c>
      <c r="AY32" s="139">
        <v>7.5445099999999998</v>
      </c>
      <c r="AZ32" s="139">
        <v>7.3544600000000004</v>
      </c>
      <c r="BA32" s="139">
        <v>7.1713500000000003</v>
      </c>
      <c r="BB32" s="139">
        <v>7.5868500000000001</v>
      </c>
      <c r="BC32" s="139">
        <v>7.7519600000000004</v>
      </c>
      <c r="BD32" s="139">
        <v>5.9265400000000001</v>
      </c>
      <c r="BE32" s="139">
        <v>5.99057</v>
      </c>
      <c r="BF32" s="139">
        <v>2.90435</v>
      </c>
      <c r="BG32" s="139">
        <v>5.6900300000000001</v>
      </c>
      <c r="BH32" s="139">
        <v>5.8724999999999996</v>
      </c>
      <c r="BI32" s="139">
        <v>2.8320799999999999</v>
      </c>
      <c r="BJ32" s="139">
        <v>7.6341899999999994</v>
      </c>
      <c r="BK32" s="139">
        <v>7.6332100000000001</v>
      </c>
      <c r="BL32" s="139">
        <v>3.7830400000000002</v>
      </c>
      <c r="BM32" s="139">
        <v>7.6073999999999993</v>
      </c>
      <c r="BN32" s="139">
        <v>7.8096000000000005</v>
      </c>
      <c r="BO32" s="139">
        <v>3.8729</v>
      </c>
      <c r="BP32" s="139">
        <v>2.2598799999999999</v>
      </c>
      <c r="BQ32" s="139">
        <v>2.2067899999999998</v>
      </c>
      <c r="BR32" s="74">
        <v>331.00880000000006</v>
      </c>
      <c r="BS32" s="139">
        <v>18.25</v>
      </c>
      <c r="BT32" s="139">
        <v>9.89</v>
      </c>
      <c r="BU32" s="83">
        <v>4.8849999999999998</v>
      </c>
      <c r="BV32" s="83">
        <v>13.312899999999999</v>
      </c>
      <c r="BW32" s="83">
        <v>4.1215000000000002</v>
      </c>
      <c r="BX32" s="83">
        <v>6.5744999999999996</v>
      </c>
      <c r="BY32" s="83">
        <v>0.36610000000000004</v>
      </c>
      <c r="BZ32" s="83">
        <v>0.47470000000000001</v>
      </c>
      <c r="CA32" s="83">
        <v>5.3348999999999993</v>
      </c>
      <c r="CB32" s="83">
        <v>9.5502000000000002</v>
      </c>
      <c r="CC32" s="83">
        <v>3.1738300000000006</v>
      </c>
      <c r="CD32" s="83">
        <v>1.2295</v>
      </c>
      <c r="CE32" s="83">
        <v>1.6231</v>
      </c>
      <c r="CF32" s="83">
        <v>6.4009</v>
      </c>
      <c r="CG32" s="83">
        <v>6.3831999999999995</v>
      </c>
      <c r="CH32" s="83">
        <v>3.1818</v>
      </c>
      <c r="CI32" s="83">
        <v>6.3825699999999994</v>
      </c>
      <c r="CJ32" s="83">
        <v>6.3265900000000004</v>
      </c>
      <c r="CK32" s="83">
        <v>3.1902699999999999</v>
      </c>
      <c r="CL32" s="83">
        <v>1.5009999999999999</v>
      </c>
      <c r="CM32" s="83">
        <v>4.6162999999999998</v>
      </c>
      <c r="CN32" s="83">
        <v>4.5223500000000003</v>
      </c>
      <c r="CO32" s="83">
        <v>1.8431099999999998</v>
      </c>
      <c r="CP32" s="83">
        <v>5.1264799999999999</v>
      </c>
      <c r="CQ32" s="83">
        <v>5.2221200000000003</v>
      </c>
      <c r="CR32" s="83">
        <v>2.5291799999999998</v>
      </c>
      <c r="CS32" s="83">
        <v>3.8233000000000001</v>
      </c>
      <c r="CT32" s="139">
        <v>4.99655</v>
      </c>
      <c r="CU32" s="83">
        <v>4.8535300000000001</v>
      </c>
      <c r="CV32" s="83">
        <v>2.5048600000000003</v>
      </c>
      <c r="CW32" s="83">
        <v>1.85778</v>
      </c>
      <c r="CX32" s="83">
        <v>4.8619599999999998</v>
      </c>
      <c r="CY32" s="83">
        <v>2.48034</v>
      </c>
      <c r="CZ32" s="83">
        <v>6.34124</v>
      </c>
      <c r="DA32" s="83">
        <v>6.2841800000000001</v>
      </c>
      <c r="DB32" s="83">
        <v>6.3164899999999999</v>
      </c>
      <c r="DC32" s="83">
        <v>6.3108399999999998</v>
      </c>
      <c r="DD32" s="83">
        <v>6.2556199999999995</v>
      </c>
      <c r="DE32" s="83">
        <v>5.6426400000000001</v>
      </c>
      <c r="DF32" s="83">
        <v>2.6846399999999999</v>
      </c>
      <c r="DG32" s="83">
        <v>5.9431499999999993</v>
      </c>
      <c r="DH32" s="83">
        <v>5.7400799999999998</v>
      </c>
      <c r="DI32" s="83">
        <v>5.8978400000000004</v>
      </c>
      <c r="DJ32" s="139">
        <v>0.73192999999999997</v>
      </c>
      <c r="DK32" s="139">
        <v>0.84436</v>
      </c>
      <c r="DL32" s="139">
        <v>0</v>
      </c>
      <c r="DM32" s="139">
        <v>0.79467999999999994</v>
      </c>
      <c r="DN32" s="139">
        <v>0.78051000000000004</v>
      </c>
      <c r="DO32" s="139">
        <v>0.81719000000000008</v>
      </c>
      <c r="DP32" s="139">
        <v>6.7012299999999998</v>
      </c>
      <c r="DQ32" s="139">
        <v>6.3975900000000001</v>
      </c>
      <c r="DR32" s="139">
        <v>6.3380299999999998</v>
      </c>
      <c r="DS32" s="139">
        <v>6.6278199999999998</v>
      </c>
      <c r="DT32" s="139">
        <v>6.7356300000000005</v>
      </c>
      <c r="DU32" s="139">
        <v>3.2152600000000002</v>
      </c>
      <c r="DV32" s="139">
        <v>3.2605</v>
      </c>
      <c r="DW32" s="139">
        <v>1.57491</v>
      </c>
      <c r="DX32" s="139">
        <v>2.6124399999999999</v>
      </c>
      <c r="DY32" s="139">
        <v>2.6173000000000002</v>
      </c>
      <c r="DZ32" s="139">
        <v>1.2573399999999999</v>
      </c>
      <c r="EA32" s="139">
        <v>4.1033400000000002</v>
      </c>
      <c r="EB32" s="139">
        <v>4.08413</v>
      </c>
      <c r="EC32" s="139">
        <v>1.99705</v>
      </c>
      <c r="ED32" s="139">
        <v>0</v>
      </c>
      <c r="EE32" s="139">
        <v>5.0028800000000002</v>
      </c>
      <c r="EF32" s="139">
        <v>2.5283200000000003</v>
      </c>
      <c r="EG32" s="139">
        <v>3.2216300000000002</v>
      </c>
      <c r="EH32" s="139">
        <v>3.2564799999999998</v>
      </c>
      <c r="EI32" s="74">
        <f t="shared" si="0"/>
        <v>294.30769000000004</v>
      </c>
      <c r="EJ32" s="139"/>
      <c r="EK32" s="139"/>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139"/>
      <c r="FL32" s="83"/>
      <c r="FM32" s="83"/>
      <c r="FN32" s="83"/>
      <c r="FO32" s="83"/>
      <c r="FP32" s="83"/>
      <c r="FQ32" s="83"/>
      <c r="FR32" s="83"/>
      <c r="FS32" s="83"/>
      <c r="FT32" s="83"/>
      <c r="FU32" s="83"/>
      <c r="FV32" s="83"/>
      <c r="FW32" s="83"/>
      <c r="FX32" s="83"/>
      <c r="FY32" s="83"/>
      <c r="FZ32" s="83"/>
      <c r="GA32" s="139"/>
      <c r="GB32" s="139"/>
      <c r="GC32" s="139"/>
      <c r="GD32" s="139"/>
      <c r="GE32" s="139"/>
      <c r="GF32" s="139"/>
      <c r="GG32" s="139"/>
      <c r="GH32" s="139"/>
      <c r="GI32" s="139"/>
      <c r="GJ32" s="139"/>
      <c r="GK32" s="139"/>
      <c r="GL32" s="139"/>
      <c r="GM32" s="139"/>
      <c r="GN32" s="139"/>
      <c r="GO32" s="139"/>
      <c r="GP32" s="139"/>
      <c r="GQ32" s="139"/>
      <c r="GR32" s="139"/>
      <c r="GS32" s="139"/>
      <c r="GT32" s="139"/>
      <c r="GU32" s="139"/>
      <c r="GV32" s="139"/>
      <c r="GW32" s="139"/>
      <c r="GX32" s="139"/>
      <c r="GY32" s="139"/>
      <c r="GZ32" s="74">
        <f t="shared" si="1"/>
        <v>0</v>
      </c>
    </row>
    <row r="33" spans="1:208" ht="17.25" customHeight="1">
      <c r="A33" s="3">
        <v>43672</v>
      </c>
      <c r="B33" s="139">
        <v>16.57</v>
      </c>
      <c r="C33" s="139">
        <v>11.74</v>
      </c>
      <c r="D33" s="83">
        <v>6.3490000000000002</v>
      </c>
      <c r="E33" s="83">
        <v>15.3634</v>
      </c>
      <c r="F33" s="83">
        <v>5.4468999999999994</v>
      </c>
      <c r="G33" s="83">
        <v>9.3072999999999997</v>
      </c>
      <c r="H33" s="83">
        <v>1.0032000000000001</v>
      </c>
      <c r="I33" s="83">
        <v>1.306</v>
      </c>
      <c r="J33" s="83">
        <v>6.7063999999999995</v>
      </c>
      <c r="K33" s="83">
        <v>11.992899999999999</v>
      </c>
      <c r="L33" s="83">
        <v>4.35745</v>
      </c>
      <c r="M33" s="83">
        <v>1.6002000000000001</v>
      </c>
      <c r="N33" s="83">
        <v>2.0853000000000002</v>
      </c>
      <c r="O33" s="83">
        <v>8.3309999999999995</v>
      </c>
      <c r="P33" s="83">
        <v>8.2987000000000002</v>
      </c>
      <c r="Q33" s="83">
        <v>4.1473999999999993</v>
      </c>
      <c r="R33" s="83">
        <v>8.3344199999999997</v>
      </c>
      <c r="S33" s="83">
        <v>8.2814399999999999</v>
      </c>
      <c r="T33" s="371">
        <v>0</v>
      </c>
      <c r="U33" s="83">
        <v>1.9704999999999999</v>
      </c>
      <c r="V33" s="83">
        <v>6.9274499999999994</v>
      </c>
      <c r="W33" s="83">
        <v>6.9056600000000001</v>
      </c>
      <c r="X33" s="83">
        <v>2.55484</v>
      </c>
      <c r="Y33" s="83">
        <v>6.3000699999999998</v>
      </c>
      <c r="Z33" s="83">
        <v>6.3013599999999999</v>
      </c>
      <c r="AA33" s="83">
        <v>3.0671399999999998</v>
      </c>
      <c r="AB33" s="83">
        <v>4.3541999999999996</v>
      </c>
      <c r="AC33" s="139">
        <v>6.9162400000000002</v>
      </c>
      <c r="AD33" s="83">
        <v>6.8505900000000004</v>
      </c>
      <c r="AE33" s="83">
        <v>3.4471400000000001</v>
      </c>
      <c r="AF33" s="83">
        <v>6.8220499999999999</v>
      </c>
      <c r="AG33" s="83">
        <v>6.7496599999999995</v>
      </c>
      <c r="AH33" s="83">
        <v>3.3598000000000003</v>
      </c>
      <c r="AI33" s="83">
        <v>7.9070799999999997</v>
      </c>
      <c r="AJ33" s="83">
        <v>7.87418</v>
      </c>
      <c r="AK33" s="83">
        <v>7.7825899999999999</v>
      </c>
      <c r="AL33" s="83">
        <v>7.8623700000000003</v>
      </c>
      <c r="AM33" s="83">
        <v>7.9547499999999998</v>
      </c>
      <c r="AN33" s="83">
        <v>7.9365100000000002</v>
      </c>
      <c r="AO33" s="83">
        <v>4.0452700000000004</v>
      </c>
      <c r="AP33" s="83">
        <v>7.5298400000000001</v>
      </c>
      <c r="AQ33" s="83">
        <v>7.3430900000000001</v>
      </c>
      <c r="AR33" s="83">
        <v>7.4306400000000004</v>
      </c>
      <c r="AS33" s="139">
        <v>3.90686</v>
      </c>
      <c r="AT33" s="139">
        <v>1.72533</v>
      </c>
      <c r="AU33" s="139">
        <v>0</v>
      </c>
      <c r="AV33" s="139">
        <v>1.68902</v>
      </c>
      <c r="AW33" s="139">
        <v>1.6798599999999999</v>
      </c>
      <c r="AX33" s="139">
        <v>1.7189700000000001</v>
      </c>
      <c r="AY33" s="139">
        <v>8.5511299999999988</v>
      </c>
      <c r="AZ33" s="139">
        <v>8.3343899999999991</v>
      </c>
      <c r="BA33" s="139">
        <v>8.0955899999999996</v>
      </c>
      <c r="BB33" s="139">
        <v>8.4231100000000012</v>
      </c>
      <c r="BC33" s="139">
        <v>8.5545200000000001</v>
      </c>
      <c r="BD33" s="139">
        <v>7.4570200000000009</v>
      </c>
      <c r="BE33" s="139">
        <v>7.4864100000000002</v>
      </c>
      <c r="BF33" s="139">
        <v>3.65015</v>
      </c>
      <c r="BG33" s="139">
        <v>5.8784200000000002</v>
      </c>
      <c r="BH33" s="139">
        <v>7.3372999999999999</v>
      </c>
      <c r="BI33" s="139">
        <v>3.6249899999999999</v>
      </c>
      <c r="BJ33" s="139">
        <v>5.8196400000000006</v>
      </c>
      <c r="BK33" s="139">
        <v>5.9291700000000001</v>
      </c>
      <c r="BL33" s="139">
        <v>3.0117500000000001</v>
      </c>
      <c r="BM33" s="139">
        <v>5.8305100000000003</v>
      </c>
      <c r="BN33" s="139">
        <v>6.0212899999999996</v>
      </c>
      <c r="BO33" s="139">
        <v>3.0611100000000002</v>
      </c>
      <c r="BP33" s="139">
        <v>8.2709399999999995</v>
      </c>
      <c r="BQ33" s="139">
        <v>8.2944600000000008</v>
      </c>
      <c r="BR33" s="74">
        <v>411.7659700000001</v>
      </c>
      <c r="BS33" s="139">
        <v>19.600000000000001</v>
      </c>
      <c r="BT33" s="139">
        <v>12.01</v>
      </c>
      <c r="BU33" s="83">
        <v>5.258</v>
      </c>
      <c r="BV33" s="83">
        <v>11.9472</v>
      </c>
      <c r="BW33" s="83">
        <v>3.9153000000000002</v>
      </c>
      <c r="BX33" s="83">
        <v>5.6805000000000003</v>
      </c>
      <c r="BY33" s="83">
        <v>0.78120000000000001</v>
      </c>
      <c r="BZ33" s="83">
        <v>1.0225</v>
      </c>
      <c r="CA33" s="83">
        <v>6.1444999999999999</v>
      </c>
      <c r="CB33" s="83">
        <v>10.083600000000001</v>
      </c>
      <c r="CC33" s="83">
        <v>2.5254400000000001</v>
      </c>
      <c r="CD33" s="83">
        <v>1.1192</v>
      </c>
      <c r="CE33" s="83">
        <v>1.5023</v>
      </c>
      <c r="CF33" s="83">
        <v>3.2321999999999997</v>
      </c>
      <c r="CG33" s="83">
        <v>3.1911</v>
      </c>
      <c r="CH33" s="83">
        <v>1.6065</v>
      </c>
      <c r="CI33" s="83">
        <v>3.2003499999999998</v>
      </c>
      <c r="CJ33" s="83">
        <v>3.1587199999999998</v>
      </c>
      <c r="CK33" s="83">
        <v>1.56349</v>
      </c>
      <c r="CL33" s="83">
        <v>1.6364000000000001</v>
      </c>
      <c r="CM33" s="83">
        <v>3.98211</v>
      </c>
      <c r="CN33" s="83">
        <v>3.9375300000000002</v>
      </c>
      <c r="CO33" s="83">
        <v>1.62104</v>
      </c>
      <c r="CP33" s="83">
        <v>3.71637</v>
      </c>
      <c r="CQ33" s="83">
        <v>3.7914899999999996</v>
      </c>
      <c r="CR33" s="83">
        <v>1.8396700000000001</v>
      </c>
      <c r="CS33" s="83">
        <v>3.4036999999999997</v>
      </c>
      <c r="CT33" s="139">
        <v>5.2633999999999999</v>
      </c>
      <c r="CU33" s="83">
        <v>5.1147799999999997</v>
      </c>
      <c r="CV33" s="83">
        <v>2.6309499999999999</v>
      </c>
      <c r="CW33" s="83">
        <v>1.9813099999999999</v>
      </c>
      <c r="CX33" s="83">
        <v>5.1639399999999993</v>
      </c>
      <c r="CY33" s="83">
        <v>2.6309</v>
      </c>
      <c r="CZ33" s="83">
        <v>5.2393700000000001</v>
      </c>
      <c r="DA33" s="83">
        <v>5.1792799999999994</v>
      </c>
      <c r="DB33" s="83">
        <v>5.2451300000000005</v>
      </c>
      <c r="DC33" s="83">
        <v>5.2933000000000003</v>
      </c>
      <c r="DD33" s="83">
        <v>5.2684199999999999</v>
      </c>
      <c r="DE33" s="83">
        <v>5.0462299999999995</v>
      </c>
      <c r="DF33" s="83">
        <v>2.4419599999999999</v>
      </c>
      <c r="DG33" s="83">
        <v>5.9814300000000005</v>
      </c>
      <c r="DH33" s="83">
        <v>5.8538300000000003</v>
      </c>
      <c r="DI33" s="83">
        <v>5.8809700000000005</v>
      </c>
      <c r="DJ33" s="139">
        <v>1.7939700000000001</v>
      </c>
      <c r="DK33" s="139">
        <v>1.11422</v>
      </c>
      <c r="DL33" s="139">
        <v>0</v>
      </c>
      <c r="DM33" s="139">
        <v>0</v>
      </c>
      <c r="DN33" s="139">
        <v>1.0844100000000001</v>
      </c>
      <c r="DO33" s="139">
        <v>1.1018599999999998</v>
      </c>
      <c r="DP33" s="139">
        <v>6.0744199999999999</v>
      </c>
      <c r="DQ33" s="139">
        <v>5.8978400000000004</v>
      </c>
      <c r="DR33" s="139">
        <v>5.6084100000000001</v>
      </c>
      <c r="DS33" s="139">
        <v>5.9899199999999997</v>
      </c>
      <c r="DT33" s="139">
        <v>6.1175600000000001</v>
      </c>
      <c r="DU33" s="139">
        <v>4.1437400000000002</v>
      </c>
      <c r="DV33" s="139">
        <v>4.1261899999999994</v>
      </c>
      <c r="DW33" s="139">
        <v>2.0276000000000001</v>
      </c>
      <c r="DX33" s="139">
        <v>4.0252100000000004</v>
      </c>
      <c r="DY33" s="139">
        <v>4.09328</v>
      </c>
      <c r="DZ33" s="139">
        <v>2.0434100000000002</v>
      </c>
      <c r="EA33" s="139">
        <v>5.7435299999999998</v>
      </c>
      <c r="EB33" s="139">
        <v>5.9420799999999998</v>
      </c>
      <c r="EC33" s="139">
        <v>2.97682</v>
      </c>
      <c r="ED33" s="139">
        <v>3.2453099999999999</v>
      </c>
      <c r="EE33" s="139">
        <v>6.4694700000000003</v>
      </c>
      <c r="EF33" s="139">
        <v>3.2725599999999999</v>
      </c>
      <c r="EG33" s="139">
        <v>4.1053500000000005</v>
      </c>
      <c r="EH33" s="139">
        <v>4.08758</v>
      </c>
      <c r="EI33" s="74">
        <f t="shared" si="0"/>
        <v>286.77034999999995</v>
      </c>
      <c r="EJ33" s="139"/>
      <c r="EK33" s="139"/>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139"/>
      <c r="FL33" s="83"/>
      <c r="FM33" s="83"/>
      <c r="FN33" s="83"/>
      <c r="FO33" s="83"/>
      <c r="FP33" s="83"/>
      <c r="FQ33" s="83"/>
      <c r="FR33" s="83"/>
      <c r="FS33" s="83"/>
      <c r="FT33" s="83"/>
      <c r="FU33" s="83"/>
      <c r="FV33" s="83"/>
      <c r="FW33" s="83"/>
      <c r="FX33" s="83"/>
      <c r="FY33" s="83"/>
      <c r="FZ33" s="83"/>
      <c r="GA33" s="139"/>
      <c r="GB33" s="139"/>
      <c r="GC33" s="139"/>
      <c r="GD33" s="139"/>
      <c r="GE33" s="139"/>
      <c r="GF33" s="139"/>
      <c r="GG33" s="139"/>
      <c r="GH33" s="139"/>
      <c r="GI33" s="139"/>
      <c r="GJ33" s="139"/>
      <c r="GK33" s="139"/>
      <c r="GL33" s="139"/>
      <c r="GM33" s="139"/>
      <c r="GN33" s="139"/>
      <c r="GO33" s="139"/>
      <c r="GP33" s="139"/>
      <c r="GQ33" s="139"/>
      <c r="GR33" s="139"/>
      <c r="GS33" s="139"/>
      <c r="GT33" s="139"/>
      <c r="GU33" s="139"/>
      <c r="GV33" s="139"/>
      <c r="GW33" s="139"/>
      <c r="GX33" s="139"/>
      <c r="GY33" s="139"/>
      <c r="GZ33" s="74">
        <f t="shared" si="1"/>
        <v>0</v>
      </c>
    </row>
    <row r="34" spans="1:208" ht="17.25" customHeight="1">
      <c r="A34" s="2">
        <v>43673</v>
      </c>
      <c r="B34" s="139">
        <v>13.43</v>
      </c>
      <c r="C34" s="139">
        <v>9.9700000000000006</v>
      </c>
      <c r="D34" s="83">
        <v>4.0650000000000004</v>
      </c>
      <c r="E34" s="83">
        <v>16.9496</v>
      </c>
      <c r="F34" s="83">
        <v>4.3501000000000003</v>
      </c>
      <c r="G34" s="83">
        <v>8.0899000000000001</v>
      </c>
      <c r="H34" s="83">
        <v>0.90860000000000007</v>
      </c>
      <c r="I34" s="83">
        <v>1.1830000000000001</v>
      </c>
      <c r="J34" s="83">
        <v>3.3489</v>
      </c>
      <c r="K34" s="83">
        <v>6.5266999999999999</v>
      </c>
      <c r="L34" s="83">
        <v>3.8190200000000001</v>
      </c>
      <c r="M34" s="83">
        <v>1.4025000000000001</v>
      </c>
      <c r="N34" s="139">
        <v>1.8652</v>
      </c>
      <c r="O34" s="83">
        <v>7.4056999999999995</v>
      </c>
      <c r="P34" s="83">
        <v>8.3468</v>
      </c>
      <c r="Q34" s="83">
        <v>4.1863999999999999</v>
      </c>
      <c r="R34" s="83">
        <v>8.2724700000000002</v>
      </c>
      <c r="S34" s="83">
        <v>6.7575600000000007</v>
      </c>
      <c r="T34" s="371">
        <v>0</v>
      </c>
      <c r="U34" s="83">
        <v>1.2772999999999999</v>
      </c>
      <c r="V34" s="83">
        <v>7.8490000000000002</v>
      </c>
      <c r="W34" s="83">
        <v>7.8992899999999997</v>
      </c>
      <c r="X34" s="83">
        <v>2.8891199999999997</v>
      </c>
      <c r="Y34" s="83">
        <v>7.4271199999999995</v>
      </c>
      <c r="Z34" s="83">
        <v>7.3990600000000004</v>
      </c>
      <c r="AA34" s="83">
        <v>3.6341399999999999</v>
      </c>
      <c r="AB34" s="83">
        <v>3.2666999999999997</v>
      </c>
      <c r="AC34" s="139">
        <v>8.0112000000000005</v>
      </c>
      <c r="AD34" s="83">
        <v>7.8105600000000006</v>
      </c>
      <c r="AE34" s="83">
        <v>3.98325</v>
      </c>
      <c r="AF34" s="83">
        <v>8.0601699999999994</v>
      </c>
      <c r="AG34" s="83">
        <v>8.0294600000000003</v>
      </c>
      <c r="AH34" s="83">
        <v>3.9888400000000002</v>
      </c>
      <c r="AI34" s="83">
        <v>8.0118799999999997</v>
      </c>
      <c r="AJ34" s="83">
        <v>7.9818999999999996</v>
      </c>
      <c r="AK34" s="83">
        <v>7.9053500000000003</v>
      </c>
      <c r="AL34" s="83">
        <v>7.7775600000000003</v>
      </c>
      <c r="AM34" s="83">
        <v>7.8813500000000003</v>
      </c>
      <c r="AN34" s="83">
        <v>6.8240800000000004</v>
      </c>
      <c r="AO34" s="83">
        <v>3.7237199999999997</v>
      </c>
      <c r="AP34" s="83">
        <v>4.14384</v>
      </c>
      <c r="AQ34" s="83">
        <v>4.1344700000000003</v>
      </c>
      <c r="AR34" s="83">
        <v>4.1393999999999993</v>
      </c>
      <c r="AS34" s="139">
        <v>4.6435500000000003</v>
      </c>
      <c r="AT34" s="139">
        <v>1.2198800000000001</v>
      </c>
      <c r="AU34" s="139">
        <v>0</v>
      </c>
      <c r="AV34" s="139">
        <v>1.21797</v>
      </c>
      <c r="AW34" s="139">
        <v>1.2808499999999998</v>
      </c>
      <c r="AX34" s="139">
        <v>1.2767500000000001</v>
      </c>
      <c r="AY34" s="139">
        <v>7.9187599999999998</v>
      </c>
      <c r="AZ34" s="139">
        <v>7.6511199999999997</v>
      </c>
      <c r="BA34" s="139">
        <v>7.3175600000000003</v>
      </c>
      <c r="BB34" s="139">
        <v>7.8348000000000004</v>
      </c>
      <c r="BC34" s="139">
        <v>7.9708699999999997</v>
      </c>
      <c r="BD34" s="139">
        <v>9.668569999999999</v>
      </c>
      <c r="BE34" s="139">
        <v>9.6879100000000005</v>
      </c>
      <c r="BF34" s="139">
        <v>4.7934799999999997</v>
      </c>
      <c r="BG34" s="139">
        <v>9.6873500000000003</v>
      </c>
      <c r="BH34" s="139">
        <v>9.7217000000000002</v>
      </c>
      <c r="BI34" s="139">
        <v>4.6957800000000001</v>
      </c>
      <c r="BJ34" s="139">
        <v>6.71706</v>
      </c>
      <c r="BK34" s="139">
        <v>6.5507299999999997</v>
      </c>
      <c r="BL34" s="139">
        <v>3.3464699999999996</v>
      </c>
      <c r="BM34" s="139">
        <v>6.6819899999999999</v>
      </c>
      <c r="BN34" s="139">
        <v>6.7863800000000003</v>
      </c>
      <c r="BO34" s="139">
        <v>3.4009899999999997</v>
      </c>
      <c r="BP34" s="139">
        <v>2.9292600000000002</v>
      </c>
      <c r="BQ34" s="139">
        <v>2.9606699999999999</v>
      </c>
      <c r="BR34" s="74">
        <v>390.88665999999984</v>
      </c>
      <c r="BS34" s="139">
        <v>19.93</v>
      </c>
      <c r="BT34" s="139">
        <v>12.01</v>
      </c>
      <c r="BU34" s="83">
        <v>6.1740000000000004</v>
      </c>
      <c r="BV34" s="83">
        <v>12.8423</v>
      </c>
      <c r="BW34" s="83">
        <v>5.2701000000000002</v>
      </c>
      <c r="BX34" s="83">
        <v>8.1023999999999994</v>
      </c>
      <c r="BY34" s="83">
        <v>1.21</v>
      </c>
      <c r="BZ34" s="83">
        <v>1.5528</v>
      </c>
      <c r="CA34" s="83">
        <v>6.7812000000000001</v>
      </c>
      <c r="CB34" s="83">
        <v>12.4628</v>
      </c>
      <c r="CC34" s="83">
        <v>3.7500399999999998</v>
      </c>
      <c r="CD34" s="83">
        <v>1.5084000000000002</v>
      </c>
      <c r="CE34" s="139">
        <v>2.0078</v>
      </c>
      <c r="CF34" s="83">
        <v>7.7966000000000006</v>
      </c>
      <c r="CG34" s="83">
        <v>7.7618</v>
      </c>
      <c r="CH34" s="83">
        <v>3.85</v>
      </c>
      <c r="CI34" s="83">
        <v>7.8396800000000004</v>
      </c>
      <c r="CJ34" s="83">
        <v>7.7929200000000005</v>
      </c>
      <c r="CK34" s="83">
        <v>3.8826900000000002</v>
      </c>
      <c r="CL34" s="83">
        <v>1.92</v>
      </c>
      <c r="CM34" s="83">
        <v>4.8858100000000002</v>
      </c>
      <c r="CN34" s="83">
        <v>4.9482799999999996</v>
      </c>
      <c r="CO34" s="83">
        <v>1.9310399999999999</v>
      </c>
      <c r="CP34" s="83">
        <v>4.5404799999999996</v>
      </c>
      <c r="CQ34" s="83">
        <v>4.5659200000000002</v>
      </c>
      <c r="CR34" s="83">
        <v>2.2288099999999997</v>
      </c>
      <c r="CS34" s="83">
        <v>3.2248000000000001</v>
      </c>
      <c r="CT34" s="139">
        <v>6.60893</v>
      </c>
      <c r="CU34" s="83">
        <v>6.50237</v>
      </c>
      <c r="CV34" s="83">
        <v>3.29115</v>
      </c>
      <c r="CW34" s="83">
        <v>4.9179700000000004</v>
      </c>
      <c r="CX34" s="83">
        <v>6.3876200000000001</v>
      </c>
      <c r="CY34" s="83">
        <v>3.2288800000000002</v>
      </c>
      <c r="CZ34" s="83">
        <v>4.8782100000000002</v>
      </c>
      <c r="DA34" s="83">
        <v>4.9579599999999999</v>
      </c>
      <c r="DB34" s="83">
        <v>5.0709300000000006</v>
      </c>
      <c r="DC34" s="83">
        <v>5.1270800000000003</v>
      </c>
      <c r="DD34" s="83">
        <v>5.1832000000000003</v>
      </c>
      <c r="DE34" s="83">
        <v>7.4334199999999999</v>
      </c>
      <c r="DF34" s="83">
        <v>3.7325599999999999</v>
      </c>
      <c r="DG34" s="83">
        <v>7.6429200000000002</v>
      </c>
      <c r="DH34" s="83">
        <v>7.4226099999999997</v>
      </c>
      <c r="DI34" s="83">
        <v>7.7856800000000002</v>
      </c>
      <c r="DJ34" s="139">
        <v>2.1783600000000001</v>
      </c>
      <c r="DK34" s="139">
        <v>1.30704</v>
      </c>
      <c r="DL34" s="139">
        <v>0</v>
      </c>
      <c r="DM34" s="139">
        <v>0</v>
      </c>
      <c r="DN34" s="139">
        <v>1.29802</v>
      </c>
      <c r="DO34" s="139">
        <v>1.3017400000000001</v>
      </c>
      <c r="DP34" s="139">
        <v>7.7449599999999998</v>
      </c>
      <c r="DQ34" s="139">
        <v>7.3536599999999996</v>
      </c>
      <c r="DR34" s="139">
        <v>7.2836800000000004</v>
      </c>
      <c r="DS34" s="139">
        <v>7.6</v>
      </c>
      <c r="DT34" s="139">
        <v>7.4811699999999997</v>
      </c>
      <c r="DU34" s="139">
        <v>2.27217</v>
      </c>
      <c r="DV34" s="139">
        <v>2.3114899999999996</v>
      </c>
      <c r="DW34" s="139">
        <v>1.1157699999999999</v>
      </c>
      <c r="DX34" s="139">
        <v>2.2569299999999997</v>
      </c>
      <c r="DY34" s="139">
        <v>2.2851300000000001</v>
      </c>
      <c r="DZ34" s="139">
        <v>0.93865999999999994</v>
      </c>
      <c r="EA34" s="139">
        <v>3.3786100000000001</v>
      </c>
      <c r="EB34" s="139">
        <v>3.4160700000000004</v>
      </c>
      <c r="EC34" s="139">
        <v>1.6964699999999999</v>
      </c>
      <c r="ED34" s="139">
        <v>3.37669</v>
      </c>
      <c r="EE34" s="139">
        <v>3.4220300000000003</v>
      </c>
      <c r="EF34" s="139">
        <v>1.7289400000000001</v>
      </c>
      <c r="EG34" s="139">
        <v>4.3006599999999997</v>
      </c>
      <c r="EH34" s="139">
        <v>4.2637700000000001</v>
      </c>
      <c r="EI34" s="74">
        <f t="shared" si="0"/>
        <v>331.25418000000008</v>
      </c>
      <c r="EJ34" s="139"/>
      <c r="EK34" s="139"/>
      <c r="EL34" s="83"/>
      <c r="EM34" s="83"/>
      <c r="EN34" s="83"/>
      <c r="EO34" s="83"/>
      <c r="EP34" s="83"/>
      <c r="EQ34" s="83"/>
      <c r="ER34" s="83"/>
      <c r="ES34" s="83"/>
      <c r="ET34" s="83"/>
      <c r="EU34" s="83"/>
      <c r="EV34" s="139"/>
      <c r="EW34" s="83"/>
      <c r="EX34" s="83"/>
      <c r="EY34" s="83"/>
      <c r="EZ34" s="83"/>
      <c r="FA34" s="83"/>
      <c r="FB34" s="83"/>
      <c r="FC34" s="83"/>
      <c r="FD34" s="83"/>
      <c r="FE34" s="83"/>
      <c r="FF34" s="83"/>
      <c r="FG34" s="83"/>
      <c r="FH34" s="83"/>
      <c r="FI34" s="83"/>
      <c r="FJ34" s="83"/>
      <c r="FK34" s="139"/>
      <c r="FL34" s="83"/>
      <c r="FM34" s="83"/>
      <c r="FN34" s="83"/>
      <c r="FO34" s="83"/>
      <c r="FP34" s="83"/>
      <c r="FQ34" s="83"/>
      <c r="FR34" s="83"/>
      <c r="FS34" s="83"/>
      <c r="FT34" s="83"/>
      <c r="FU34" s="83"/>
      <c r="FV34" s="83"/>
      <c r="FW34" s="83"/>
      <c r="FX34" s="83"/>
      <c r="FY34" s="83"/>
      <c r="FZ34" s="83"/>
      <c r="GA34" s="139"/>
      <c r="GB34" s="139"/>
      <c r="GC34" s="139"/>
      <c r="GD34" s="139"/>
      <c r="GE34" s="139"/>
      <c r="GF34" s="139"/>
      <c r="GG34" s="139"/>
      <c r="GH34" s="139"/>
      <c r="GI34" s="139"/>
      <c r="GJ34" s="139"/>
      <c r="GK34" s="139"/>
      <c r="GL34" s="139"/>
      <c r="GM34" s="139"/>
      <c r="GN34" s="139"/>
      <c r="GO34" s="139"/>
      <c r="GP34" s="139"/>
      <c r="GQ34" s="139"/>
      <c r="GR34" s="139"/>
      <c r="GS34" s="139"/>
      <c r="GT34" s="139"/>
      <c r="GU34" s="139"/>
      <c r="GV34" s="139"/>
      <c r="GW34" s="139"/>
      <c r="GX34" s="139"/>
      <c r="GY34" s="139"/>
      <c r="GZ34" s="74">
        <f t="shared" si="1"/>
        <v>0</v>
      </c>
    </row>
    <row r="35" spans="1:208" ht="17.25" customHeight="1">
      <c r="A35" s="3">
        <v>43674</v>
      </c>
      <c r="B35" s="139">
        <v>14.520000000000001</v>
      </c>
      <c r="C35" s="139">
        <v>7.8</v>
      </c>
      <c r="D35" s="83">
        <v>5.3570000000000002</v>
      </c>
      <c r="E35" s="83">
        <v>15.156600000000001</v>
      </c>
      <c r="F35" s="83">
        <v>3.5019</v>
      </c>
      <c r="G35" s="83">
        <v>5.1703999999999999</v>
      </c>
      <c r="H35" s="83">
        <v>0.74050000000000005</v>
      </c>
      <c r="I35" s="83">
        <v>0.96889999999999998</v>
      </c>
      <c r="J35" s="83">
        <v>5.7473999999999998</v>
      </c>
      <c r="K35" s="83">
        <v>10.7942</v>
      </c>
      <c r="L35" s="83">
        <v>3.0952500000000001</v>
      </c>
      <c r="M35" s="83">
        <v>1.0600999999999998</v>
      </c>
      <c r="N35" s="139">
        <v>1.4102000000000001</v>
      </c>
      <c r="O35" s="83">
        <v>8.5737999999999985</v>
      </c>
      <c r="P35" s="83">
        <v>8.6766000000000005</v>
      </c>
      <c r="Q35" s="83">
        <v>4.3532999999999999</v>
      </c>
      <c r="R35" s="83">
        <v>8.6265499999999999</v>
      </c>
      <c r="S35" s="83">
        <v>6.7848300000000004</v>
      </c>
      <c r="T35" s="83">
        <v>0</v>
      </c>
      <c r="U35" s="83">
        <v>1.7161999999999999</v>
      </c>
      <c r="V35" s="83">
        <v>8.4746900000000007</v>
      </c>
      <c r="W35" s="83">
        <v>8.585090000000001</v>
      </c>
      <c r="X35" s="83">
        <v>3.0274899999999998</v>
      </c>
      <c r="Y35" s="83">
        <v>8.2171399999999988</v>
      </c>
      <c r="Z35" s="83">
        <v>8.2101200000000016</v>
      </c>
      <c r="AA35" s="83">
        <v>4.0181899999999997</v>
      </c>
      <c r="AB35" s="83">
        <v>3.1960999999999999</v>
      </c>
      <c r="AC35" s="139">
        <v>5.2686099999999998</v>
      </c>
      <c r="AD35" s="83">
        <v>5.1210500000000003</v>
      </c>
      <c r="AE35" s="83">
        <v>2.6448</v>
      </c>
      <c r="AF35" s="83">
        <v>5.2587600000000005</v>
      </c>
      <c r="AG35" s="83">
        <v>5.1429099999999996</v>
      </c>
      <c r="AH35" s="83">
        <v>2.6274199999999999</v>
      </c>
      <c r="AI35" s="83">
        <v>6.1406499999999999</v>
      </c>
      <c r="AJ35" s="83">
        <v>6.1177799999999998</v>
      </c>
      <c r="AK35" s="83">
        <v>6.0642899999999997</v>
      </c>
      <c r="AL35" s="83">
        <v>6.08758</v>
      </c>
      <c r="AM35" s="83">
        <v>6.0292299999999992</v>
      </c>
      <c r="AN35" s="83">
        <v>4.7584</v>
      </c>
      <c r="AO35" s="83">
        <v>2.2634799999999999</v>
      </c>
      <c r="AP35" s="83">
        <v>6.7822800000000001</v>
      </c>
      <c r="AQ35" s="83">
        <v>6.4924499999999998</v>
      </c>
      <c r="AR35" s="83">
        <v>6.7394699999999998</v>
      </c>
      <c r="AS35" s="139">
        <v>4.2419700000000002</v>
      </c>
      <c r="AT35" s="139">
        <v>1.0682400000000001</v>
      </c>
      <c r="AU35" s="139">
        <v>0</v>
      </c>
      <c r="AV35" s="139">
        <v>0</v>
      </c>
      <c r="AW35" s="139">
        <v>1.0820699999999999</v>
      </c>
      <c r="AX35" s="139">
        <v>1.09457</v>
      </c>
      <c r="AY35" s="139">
        <v>5.0260100000000003</v>
      </c>
      <c r="AZ35" s="139">
        <v>4.8998400000000002</v>
      </c>
      <c r="BA35" s="139">
        <v>4.7880200000000004</v>
      </c>
      <c r="BB35" s="139">
        <v>5.0189399999999997</v>
      </c>
      <c r="BC35" s="139">
        <v>5.07097</v>
      </c>
      <c r="BD35" s="139">
        <v>7.8571499999999999</v>
      </c>
      <c r="BE35" s="139">
        <v>7.9058999999999999</v>
      </c>
      <c r="BF35" s="139">
        <v>3.8810500000000001</v>
      </c>
      <c r="BG35" s="139">
        <v>7.8697900000000001</v>
      </c>
      <c r="BH35" s="139">
        <v>7.9149700000000003</v>
      </c>
      <c r="BI35" s="139">
        <v>3.93302</v>
      </c>
      <c r="BJ35" s="139">
        <v>6.3713299999999995</v>
      </c>
      <c r="BK35" s="139">
        <v>6.4389500000000002</v>
      </c>
      <c r="BL35" s="139">
        <v>3.2602699999999998</v>
      </c>
      <c r="BM35" s="139">
        <v>6.8219599999999998</v>
      </c>
      <c r="BN35" s="139">
        <v>6.9364799999999995</v>
      </c>
      <c r="BO35" s="139">
        <v>3.4860100000000003</v>
      </c>
      <c r="BP35" s="139">
        <v>7.0508699999999997</v>
      </c>
      <c r="BQ35" s="139">
        <v>6.95139</v>
      </c>
      <c r="BR35" s="74">
        <v>360.29147999999998</v>
      </c>
      <c r="BS35" s="139">
        <v>18.87</v>
      </c>
      <c r="BT35" s="139">
        <v>13.08</v>
      </c>
      <c r="BU35" s="83">
        <v>6.3220000000000001</v>
      </c>
      <c r="BV35" s="83">
        <v>15.105399999999999</v>
      </c>
      <c r="BW35" s="83">
        <v>5.4868000000000006</v>
      </c>
      <c r="BX35" s="83">
        <v>8.1684999999999999</v>
      </c>
      <c r="BY35" s="83">
        <v>1.0318000000000001</v>
      </c>
      <c r="BZ35" s="83">
        <v>1.3471</v>
      </c>
      <c r="CA35" s="83">
        <v>6.0198</v>
      </c>
      <c r="CB35" s="83">
        <v>10.995299999999999</v>
      </c>
      <c r="CC35" s="83">
        <v>0.34100000000000003</v>
      </c>
      <c r="CD35" s="83">
        <v>1.5862000000000001</v>
      </c>
      <c r="CE35" s="139">
        <v>2.0699000000000001</v>
      </c>
      <c r="CF35" s="83">
        <v>7.0324999999999998</v>
      </c>
      <c r="CG35" s="83">
        <v>7.0087000000000002</v>
      </c>
      <c r="CH35" s="83">
        <v>3.4880999999999998</v>
      </c>
      <c r="CI35" s="83">
        <v>7.0116199999999997</v>
      </c>
      <c r="CJ35" s="83">
        <v>6.9476800000000001</v>
      </c>
      <c r="CK35" s="83">
        <v>3.47838</v>
      </c>
      <c r="CL35" s="83">
        <v>1.9742</v>
      </c>
      <c r="CM35" s="83">
        <v>8.0110299999999999</v>
      </c>
      <c r="CN35" s="83">
        <v>7.9701300000000002</v>
      </c>
      <c r="CO35" s="83">
        <v>3.0386199999999999</v>
      </c>
      <c r="CP35" s="83">
        <v>7.6478199999999994</v>
      </c>
      <c r="CQ35" s="83">
        <v>7.6567799999999995</v>
      </c>
      <c r="CR35" s="83">
        <v>3.7640599999999997</v>
      </c>
      <c r="CS35" s="83">
        <v>3.6806999999999999</v>
      </c>
      <c r="CT35" s="139">
        <v>7.14628</v>
      </c>
      <c r="CU35" s="83">
        <v>6.8886799999999999</v>
      </c>
      <c r="CV35" s="83">
        <v>3.49464</v>
      </c>
      <c r="CW35" s="83">
        <v>7.0052500000000002</v>
      </c>
      <c r="CX35" s="83">
        <v>6.9631300000000005</v>
      </c>
      <c r="CY35" s="83">
        <v>3.51919</v>
      </c>
      <c r="CZ35" s="83">
        <v>5.7359999999999998</v>
      </c>
      <c r="DA35" s="83">
        <v>8.2958300000000005</v>
      </c>
      <c r="DB35" s="83">
        <v>5.67103</v>
      </c>
      <c r="DC35" s="83">
        <v>8.2437500000000004</v>
      </c>
      <c r="DD35" s="83">
        <v>8.2301299999999991</v>
      </c>
      <c r="DE35" s="83">
        <v>7.0845200000000004</v>
      </c>
      <c r="DF35" s="83">
        <v>3.5440800000000001</v>
      </c>
      <c r="DG35" s="83">
        <v>6.7618100000000005</v>
      </c>
      <c r="DH35" s="83">
        <v>6.5049399999999995</v>
      </c>
      <c r="DI35" s="83">
        <v>6.6783599999999996</v>
      </c>
      <c r="DJ35" s="139">
        <v>2.51491</v>
      </c>
      <c r="DK35" s="139">
        <v>1.0836700000000001</v>
      </c>
      <c r="DL35" s="139">
        <v>0</v>
      </c>
      <c r="DM35" s="139">
        <v>0</v>
      </c>
      <c r="DN35" s="139">
        <v>1.0979100000000002</v>
      </c>
      <c r="DO35" s="139">
        <v>1.1008699999999998</v>
      </c>
      <c r="DP35" s="139">
        <v>8.1000700000000005</v>
      </c>
      <c r="DQ35" s="139">
        <v>7.7524100000000002</v>
      </c>
      <c r="DR35" s="139">
        <v>7.7368199999999998</v>
      </c>
      <c r="DS35" s="139">
        <v>7.9032</v>
      </c>
      <c r="DT35" s="139">
        <v>8.0840399999999999</v>
      </c>
      <c r="DU35" s="139">
        <v>4.3973599999999999</v>
      </c>
      <c r="DV35" s="139">
        <v>4.4005400000000003</v>
      </c>
      <c r="DW35" s="139">
        <v>2.1773699999999998</v>
      </c>
      <c r="DX35" s="139">
        <v>4.3386700000000005</v>
      </c>
      <c r="DY35" s="139">
        <v>4.4243300000000003</v>
      </c>
      <c r="DZ35" s="139">
        <v>2.2470100000000004</v>
      </c>
      <c r="EA35" s="139">
        <v>5.0744999999999996</v>
      </c>
      <c r="EB35" s="139">
        <v>5.1582299999999996</v>
      </c>
      <c r="EC35" s="139">
        <v>2.5539899999999998</v>
      </c>
      <c r="ED35" s="139">
        <v>5.0723500000000001</v>
      </c>
      <c r="EE35" s="139">
        <v>5.1397700000000004</v>
      </c>
      <c r="EF35" s="139">
        <v>2.5971199999999999</v>
      </c>
      <c r="EG35" s="139">
        <v>7.0398300000000003</v>
      </c>
      <c r="EH35" s="139">
        <v>6.9605800000000002</v>
      </c>
      <c r="EI35" s="74">
        <f t="shared" si="0"/>
        <v>377.85729000000003</v>
      </c>
      <c r="EJ35" s="139"/>
      <c r="EK35" s="139"/>
      <c r="EL35" s="83"/>
      <c r="EM35" s="83"/>
      <c r="EN35" s="83"/>
      <c r="EO35" s="83"/>
      <c r="EP35" s="83"/>
      <c r="EQ35" s="83"/>
      <c r="ER35" s="83"/>
      <c r="ES35" s="83"/>
      <c r="ET35" s="83"/>
      <c r="EU35" s="83"/>
      <c r="EV35" s="139"/>
      <c r="EW35" s="83"/>
      <c r="EX35" s="83"/>
      <c r="EY35" s="83"/>
      <c r="EZ35" s="83"/>
      <c r="FA35" s="83"/>
      <c r="FB35" s="83"/>
      <c r="FC35" s="83"/>
      <c r="FD35" s="83"/>
      <c r="FE35" s="83"/>
      <c r="FF35" s="83"/>
      <c r="FG35" s="83"/>
      <c r="FH35" s="83"/>
      <c r="FI35" s="83"/>
      <c r="FJ35" s="83"/>
      <c r="FK35" s="139"/>
      <c r="FL35" s="83"/>
      <c r="FM35" s="83"/>
      <c r="FN35" s="83"/>
      <c r="FO35" s="83"/>
      <c r="FP35" s="83"/>
      <c r="FQ35" s="83"/>
      <c r="FR35" s="83"/>
      <c r="FS35" s="83"/>
      <c r="FT35" s="83"/>
      <c r="FU35" s="83"/>
      <c r="FV35" s="83"/>
      <c r="FW35" s="83"/>
      <c r="FX35" s="83"/>
      <c r="FY35" s="83"/>
      <c r="FZ35" s="83"/>
      <c r="GA35" s="139"/>
      <c r="GB35" s="139"/>
      <c r="GC35" s="139"/>
      <c r="GD35" s="139"/>
      <c r="GE35" s="139"/>
      <c r="GF35" s="139"/>
      <c r="GG35" s="139"/>
      <c r="GH35" s="139"/>
      <c r="GI35" s="139"/>
      <c r="GJ35" s="139"/>
      <c r="GK35" s="139"/>
      <c r="GL35" s="139"/>
      <c r="GM35" s="139"/>
      <c r="GN35" s="139"/>
      <c r="GO35" s="139"/>
      <c r="GP35" s="139"/>
      <c r="GQ35" s="139"/>
      <c r="GR35" s="139"/>
      <c r="GS35" s="139"/>
      <c r="GT35" s="139"/>
      <c r="GU35" s="139"/>
      <c r="GV35" s="139"/>
      <c r="GW35" s="139"/>
      <c r="GX35" s="139"/>
      <c r="GY35" s="139"/>
      <c r="GZ35" s="74">
        <f t="shared" si="1"/>
        <v>0</v>
      </c>
    </row>
    <row r="36" spans="1:208" ht="17.25" customHeight="1">
      <c r="A36" s="2">
        <v>43675</v>
      </c>
      <c r="B36" s="139">
        <v>21.11</v>
      </c>
      <c r="C36" s="139">
        <v>0</v>
      </c>
      <c r="D36" s="139">
        <v>6.3479999999999999</v>
      </c>
      <c r="E36" s="139">
        <v>13.665799999999999</v>
      </c>
      <c r="F36" s="139">
        <v>4.4201999999999995</v>
      </c>
      <c r="G36" s="139">
        <v>6.9615</v>
      </c>
      <c r="H36" s="139">
        <v>0.90239999999999998</v>
      </c>
      <c r="I36" s="139">
        <v>1.1742000000000001</v>
      </c>
      <c r="J36" s="139">
        <v>6.1020000000000003</v>
      </c>
      <c r="K36" s="139">
        <v>11.302200000000001</v>
      </c>
      <c r="L36" s="139">
        <v>3.7616600000000004</v>
      </c>
      <c r="M36" s="139">
        <v>1.3404</v>
      </c>
      <c r="N36" s="139">
        <v>1.7719</v>
      </c>
      <c r="O36" s="139">
        <v>7.8292000000000002</v>
      </c>
      <c r="P36" s="139">
        <v>7.8230000000000004</v>
      </c>
      <c r="Q36" s="139">
        <v>3.8981999999999997</v>
      </c>
      <c r="R36" s="139">
        <v>7.8140700000000001</v>
      </c>
      <c r="S36" s="139">
        <v>6.1360000000000001</v>
      </c>
      <c r="T36" s="139">
        <v>0</v>
      </c>
      <c r="U36" s="139">
        <v>2.0141</v>
      </c>
      <c r="V36" s="139">
        <v>4.9618599999999997</v>
      </c>
      <c r="W36" s="139">
        <v>4.8998599999999994</v>
      </c>
      <c r="X36" s="139">
        <v>1.9030799999999999</v>
      </c>
      <c r="Y36" s="139">
        <v>3.57315</v>
      </c>
      <c r="Z36" s="139">
        <v>3.5508800000000003</v>
      </c>
      <c r="AA36" s="139">
        <v>1.7332799999999999</v>
      </c>
      <c r="AB36" s="139">
        <v>4.1986000000000008</v>
      </c>
      <c r="AC36" s="139">
        <v>7.2406499999999996</v>
      </c>
      <c r="AD36" s="139">
        <v>7.0718699999999997</v>
      </c>
      <c r="AE36" s="139">
        <v>3.6368299999999998</v>
      </c>
      <c r="AF36" s="139">
        <v>7.2730800000000002</v>
      </c>
      <c r="AG36" s="139">
        <v>7.2100200000000001</v>
      </c>
      <c r="AH36" s="139">
        <v>3.64418</v>
      </c>
      <c r="AI36" s="139">
        <v>7.53294</v>
      </c>
      <c r="AJ36" s="139">
        <v>7.4918300000000002</v>
      </c>
      <c r="AK36" s="139">
        <v>7.3006800000000007</v>
      </c>
      <c r="AL36" s="139">
        <v>7.3928000000000003</v>
      </c>
      <c r="AM36" s="139">
        <v>7.2332099999999997</v>
      </c>
      <c r="AN36" s="139">
        <v>6.3083299999999998</v>
      </c>
      <c r="AO36" s="139">
        <v>3.07823</v>
      </c>
      <c r="AP36" s="139">
        <v>7.1415200000000008</v>
      </c>
      <c r="AQ36" s="139">
        <v>6.82125</v>
      </c>
      <c r="AR36" s="139">
        <v>7.0836699999999997</v>
      </c>
      <c r="AS36" s="139">
        <v>4.89351</v>
      </c>
      <c r="AT36" s="139">
        <v>1.13771</v>
      </c>
      <c r="AU36" s="139">
        <v>0</v>
      </c>
      <c r="AV36" s="139">
        <v>0</v>
      </c>
      <c r="AW36" s="139">
        <v>1.0759300000000001</v>
      </c>
      <c r="AX36" s="139">
        <v>1.10199</v>
      </c>
      <c r="AY36" s="139">
        <v>7.5869600000000004</v>
      </c>
      <c r="AZ36" s="139">
        <v>7.3257899999999996</v>
      </c>
      <c r="BA36" s="139">
        <v>7.1371400000000005</v>
      </c>
      <c r="BB36" s="139">
        <v>7.5032800000000002</v>
      </c>
      <c r="BC36" s="139">
        <v>7.6320800000000002</v>
      </c>
      <c r="BD36" s="139">
        <v>7.2904</v>
      </c>
      <c r="BE36" s="139">
        <v>7.3866499999999995</v>
      </c>
      <c r="BF36" s="139">
        <v>3.5879799999999999</v>
      </c>
      <c r="BG36" s="139">
        <v>7.2304599999999999</v>
      </c>
      <c r="BH36" s="139">
        <v>7.2539899999999999</v>
      </c>
      <c r="BI36" s="139">
        <v>3.47715</v>
      </c>
      <c r="BJ36" s="139">
        <v>6.7302400000000002</v>
      </c>
      <c r="BK36" s="139">
        <v>6.8454600000000001</v>
      </c>
      <c r="BL36" s="139">
        <v>3.4186000000000001</v>
      </c>
      <c r="BM36" s="139">
        <v>6.5972700000000009</v>
      </c>
      <c r="BN36" s="139">
        <v>6.8248800000000003</v>
      </c>
      <c r="BO36" s="139">
        <v>3.43201</v>
      </c>
      <c r="BP36" s="139">
        <v>7.4539099999999996</v>
      </c>
      <c r="BQ36" s="139">
        <v>7.3560299999999996</v>
      </c>
      <c r="BR36" s="74">
        <v>372.93604999999991</v>
      </c>
      <c r="BS36" s="139"/>
      <c r="BT36" s="139"/>
      <c r="BU36" s="139"/>
      <c r="BV36" s="139"/>
      <c r="BW36" s="139"/>
      <c r="BX36" s="139"/>
      <c r="BY36" s="139"/>
      <c r="BZ36" s="139"/>
      <c r="CA36" s="139"/>
      <c r="CB36" s="139"/>
      <c r="CC36" s="139"/>
      <c r="CD36" s="139"/>
      <c r="CE36" s="139"/>
      <c r="CF36" s="139"/>
      <c r="CG36" s="139"/>
      <c r="CH36" s="139"/>
      <c r="CI36" s="139"/>
      <c r="CJ36" s="139"/>
      <c r="CK36" s="139"/>
      <c r="CL36" s="139"/>
      <c r="CM36" s="139"/>
      <c r="CN36" s="139"/>
      <c r="CO36" s="139"/>
      <c r="CP36" s="139"/>
      <c r="CQ36" s="139"/>
      <c r="CR36" s="139"/>
      <c r="CS36" s="139"/>
      <c r="CT36" s="139"/>
      <c r="CU36" s="139"/>
      <c r="CV36" s="139"/>
      <c r="CW36" s="139"/>
      <c r="CX36" s="139"/>
      <c r="CY36" s="139"/>
      <c r="CZ36" s="139"/>
      <c r="DA36" s="139"/>
      <c r="DB36" s="139"/>
      <c r="DC36" s="139"/>
      <c r="DD36" s="139"/>
      <c r="DE36" s="139"/>
      <c r="DF36" s="139"/>
      <c r="DG36" s="139"/>
      <c r="DH36" s="139"/>
      <c r="DI36" s="139"/>
      <c r="DJ36" s="139"/>
      <c r="DK36" s="139"/>
      <c r="DL36" s="139"/>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74">
        <f t="shared" si="0"/>
        <v>0</v>
      </c>
      <c r="EJ36" s="139"/>
      <c r="EK36" s="139"/>
      <c r="EL36" s="139"/>
      <c r="EM36" s="139"/>
      <c r="EN36" s="139"/>
      <c r="EO36" s="139"/>
      <c r="EP36" s="139"/>
      <c r="EQ36" s="139"/>
      <c r="ER36" s="139"/>
      <c r="ES36" s="139"/>
      <c r="ET36" s="139"/>
      <c r="EU36" s="139"/>
      <c r="EV36" s="139"/>
      <c r="EW36" s="139"/>
      <c r="EX36" s="139"/>
      <c r="EY36" s="139"/>
      <c r="EZ36" s="139"/>
      <c r="FA36" s="139"/>
      <c r="FB36" s="139"/>
      <c r="FC36" s="139"/>
      <c r="FD36" s="139"/>
      <c r="FE36" s="139"/>
      <c r="FF36" s="139"/>
      <c r="FG36" s="139"/>
      <c r="FH36" s="139"/>
      <c r="FI36" s="139"/>
      <c r="FJ36" s="139"/>
      <c r="FK36" s="139"/>
      <c r="FL36" s="139"/>
      <c r="FM36" s="139"/>
      <c r="FN36" s="139"/>
      <c r="FO36" s="139"/>
      <c r="FP36" s="139"/>
      <c r="FQ36" s="139"/>
      <c r="FR36" s="139"/>
      <c r="FS36" s="139"/>
      <c r="FT36" s="139"/>
      <c r="FU36" s="139"/>
      <c r="FV36" s="139"/>
      <c r="FW36" s="139"/>
      <c r="FX36" s="139"/>
      <c r="FY36" s="139"/>
      <c r="FZ36" s="139"/>
      <c r="GA36" s="139"/>
      <c r="GB36" s="139"/>
      <c r="GC36" s="139"/>
      <c r="GD36" s="139"/>
      <c r="GE36" s="139"/>
      <c r="GF36" s="139"/>
      <c r="GG36" s="139"/>
      <c r="GH36" s="139"/>
      <c r="GI36" s="139"/>
      <c r="GJ36" s="139"/>
      <c r="GK36" s="139"/>
      <c r="GL36" s="139"/>
      <c r="GM36" s="139"/>
      <c r="GN36" s="139"/>
      <c r="GO36" s="139"/>
      <c r="GP36" s="139"/>
      <c r="GQ36" s="139"/>
      <c r="GR36" s="139"/>
      <c r="GS36" s="139"/>
      <c r="GT36" s="139"/>
      <c r="GU36" s="139"/>
      <c r="GV36" s="139"/>
      <c r="GW36" s="139"/>
      <c r="GX36" s="139"/>
      <c r="GY36" s="139"/>
      <c r="GZ36" s="74">
        <f t="shared" si="1"/>
        <v>0</v>
      </c>
    </row>
    <row r="37" spans="1:208" ht="17.25" customHeight="1">
      <c r="A37" s="3">
        <v>43676</v>
      </c>
      <c r="B37" s="139">
        <v>19.920000000000002</v>
      </c>
      <c r="C37" s="139">
        <v>1.92</v>
      </c>
      <c r="D37" s="83">
        <v>3.4729999999999999</v>
      </c>
      <c r="E37" s="83">
        <v>9.9251000000000005</v>
      </c>
      <c r="F37" s="83">
        <v>3.1194999999999999</v>
      </c>
      <c r="G37" s="83">
        <v>4.6829999999999998</v>
      </c>
      <c r="H37" s="83">
        <v>0.59050000000000002</v>
      </c>
      <c r="I37" s="83">
        <v>0.76719999999999999</v>
      </c>
      <c r="J37" s="83">
        <v>3.6269999999999998</v>
      </c>
      <c r="K37" s="83">
        <v>6.9148999999999994</v>
      </c>
      <c r="L37" s="83">
        <v>1.7799100000000001</v>
      </c>
      <c r="M37" s="83">
        <v>0.95099999999999996</v>
      </c>
      <c r="N37" s="139">
        <v>1.2583</v>
      </c>
      <c r="O37" s="83">
        <v>3.7669000000000001</v>
      </c>
      <c r="P37" s="83">
        <v>3.7238000000000002</v>
      </c>
      <c r="Q37" s="83">
        <v>1.8583000000000001</v>
      </c>
      <c r="R37" s="83">
        <v>3.7155100000000001</v>
      </c>
      <c r="S37" s="83">
        <v>2.8915600000000001</v>
      </c>
      <c r="T37" s="83">
        <v>1.5721400000000001</v>
      </c>
      <c r="U37" s="83">
        <v>1.0780000000000001</v>
      </c>
      <c r="V37" s="83">
        <v>4.8713899999999999</v>
      </c>
      <c r="W37" s="83">
        <v>4.7648999999999999</v>
      </c>
      <c r="X37" s="83">
        <v>1.8625699999999998</v>
      </c>
      <c r="Y37" s="83">
        <v>4.7487700000000004</v>
      </c>
      <c r="Z37" s="83">
        <v>4.7353500000000004</v>
      </c>
      <c r="AA37" s="83">
        <v>2.3102600000000004</v>
      </c>
      <c r="AB37" s="83">
        <v>2.9824000000000002</v>
      </c>
      <c r="AC37" s="83">
        <v>5.31968</v>
      </c>
      <c r="AD37" s="83">
        <v>5.1352000000000002</v>
      </c>
      <c r="AE37" s="83">
        <v>2.6016300000000001</v>
      </c>
      <c r="AF37" s="83">
        <v>5.2932399999999999</v>
      </c>
      <c r="AG37" s="83">
        <v>5.2316099999999999</v>
      </c>
      <c r="AH37" s="83">
        <v>2.6646100000000001</v>
      </c>
      <c r="AI37" s="83">
        <v>4.0059899999999997</v>
      </c>
      <c r="AJ37" s="83">
        <v>3.9978400000000001</v>
      </c>
      <c r="AK37" s="83">
        <v>4.0529200000000003</v>
      </c>
      <c r="AL37" s="83">
        <v>3.9689099999999997</v>
      </c>
      <c r="AM37" s="83">
        <v>4.0339900000000002</v>
      </c>
      <c r="AN37" s="83">
        <v>4.2377200000000004</v>
      </c>
      <c r="AO37" s="83">
        <v>2.04766</v>
      </c>
      <c r="AP37" s="83">
        <v>4.1903300000000003</v>
      </c>
      <c r="AQ37" s="83">
        <v>4.0330399999999997</v>
      </c>
      <c r="AR37" s="83">
        <v>4.1648800000000001</v>
      </c>
      <c r="AS37" s="83">
        <v>4.07918</v>
      </c>
      <c r="AT37" s="83">
        <v>0.92301</v>
      </c>
      <c r="AU37" s="83">
        <v>0</v>
      </c>
      <c r="AV37" s="83">
        <v>0</v>
      </c>
      <c r="AW37" s="83">
        <v>0.90315999999999996</v>
      </c>
      <c r="AX37" s="83">
        <v>0.91422000000000003</v>
      </c>
      <c r="AY37" s="83">
        <v>4.9105499999999997</v>
      </c>
      <c r="AZ37" s="83">
        <v>4.81243</v>
      </c>
      <c r="BA37" s="83">
        <v>4.7281599999999999</v>
      </c>
      <c r="BB37" s="83">
        <v>4.9138400000000004</v>
      </c>
      <c r="BC37" s="83">
        <v>4.94956</v>
      </c>
      <c r="BD37" s="83">
        <v>7.8042700000000007</v>
      </c>
      <c r="BE37" s="83">
        <v>7.8443800000000001</v>
      </c>
      <c r="BF37" s="83">
        <v>3.8640599999999998</v>
      </c>
      <c r="BG37" s="83">
        <v>7.7694700000000001</v>
      </c>
      <c r="BH37" s="83">
        <v>7.8831000000000007</v>
      </c>
      <c r="BI37" s="83">
        <v>3.8853</v>
      </c>
      <c r="BJ37" s="139">
        <v>6.8681700000000001</v>
      </c>
      <c r="BK37" s="139">
        <v>6.9736400000000005</v>
      </c>
      <c r="BL37" s="139">
        <v>3.4833499999999997</v>
      </c>
      <c r="BM37" s="139">
        <v>6.9008199999999995</v>
      </c>
      <c r="BN37" s="139">
        <v>6.9796899999999997</v>
      </c>
      <c r="BO37" s="139">
        <v>3.5045000000000002</v>
      </c>
      <c r="BP37" s="139">
        <v>3.6774100000000001</v>
      </c>
      <c r="BQ37" s="139">
        <v>3.7177399999999996</v>
      </c>
      <c r="BR37" s="74">
        <v>281.08052000000004</v>
      </c>
      <c r="BS37" s="139"/>
      <c r="BT37" s="139"/>
      <c r="BU37" s="83"/>
      <c r="BV37" s="83"/>
      <c r="BW37" s="83"/>
      <c r="BX37" s="83"/>
      <c r="BY37" s="83"/>
      <c r="BZ37" s="83"/>
      <c r="CA37" s="83"/>
      <c r="CB37" s="83"/>
      <c r="CC37" s="83"/>
      <c r="CD37" s="83"/>
      <c r="CE37" s="139"/>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139"/>
      <c r="EB37" s="139"/>
      <c r="EC37" s="139"/>
      <c r="ED37" s="139"/>
      <c r="EE37" s="139"/>
      <c r="EF37" s="139"/>
      <c r="EG37" s="139"/>
      <c r="EH37" s="139"/>
      <c r="EI37" s="74">
        <f t="shared" si="0"/>
        <v>0</v>
      </c>
      <c r="EJ37" s="139"/>
      <c r="EK37" s="139"/>
      <c r="EL37" s="83"/>
      <c r="EM37" s="83"/>
      <c r="EN37" s="83"/>
      <c r="EO37" s="83"/>
      <c r="EP37" s="83"/>
      <c r="EQ37" s="83"/>
      <c r="ER37" s="83"/>
      <c r="ES37" s="83"/>
      <c r="ET37" s="83"/>
      <c r="EU37" s="83"/>
      <c r="EV37" s="139"/>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139"/>
      <c r="GS37" s="139"/>
      <c r="GT37" s="139"/>
      <c r="GU37" s="139"/>
      <c r="GV37" s="139"/>
      <c r="GW37" s="139"/>
      <c r="GX37" s="139"/>
      <c r="GY37" s="139"/>
      <c r="GZ37" s="74">
        <f t="shared" si="1"/>
        <v>0</v>
      </c>
    </row>
    <row r="38" spans="1:208" ht="17.25" customHeight="1">
      <c r="A38" s="2">
        <v>43677</v>
      </c>
      <c r="B38" s="139">
        <v>21.12</v>
      </c>
      <c r="C38" s="139">
        <v>9.3000000000000007</v>
      </c>
      <c r="D38" s="139">
        <v>4.9009999999999998</v>
      </c>
      <c r="E38" s="139">
        <v>10.738700000000001</v>
      </c>
      <c r="F38" s="139">
        <v>5.2406000000000006</v>
      </c>
      <c r="G38" s="139">
        <v>7.9583000000000004</v>
      </c>
      <c r="H38" s="139">
        <v>0.80300000000000005</v>
      </c>
      <c r="I38" s="139">
        <v>1.0415000000000001</v>
      </c>
      <c r="J38" s="139">
        <v>3.9933000000000001</v>
      </c>
      <c r="K38" s="139">
        <v>7.4576000000000002</v>
      </c>
      <c r="L38" s="139">
        <v>3.5403800000000003</v>
      </c>
      <c r="M38" s="139">
        <v>1.5083</v>
      </c>
      <c r="N38" s="139">
        <v>2.0032999999999999</v>
      </c>
      <c r="O38" s="139">
        <v>5.7507999999999999</v>
      </c>
      <c r="P38" s="139">
        <v>5.8083</v>
      </c>
      <c r="Q38" s="139">
        <v>2.9236999999999997</v>
      </c>
      <c r="R38" s="139">
        <v>5.8122700000000007</v>
      </c>
      <c r="S38" s="139">
        <v>4.5442099999999996</v>
      </c>
      <c r="T38" s="139">
        <v>2.83962</v>
      </c>
      <c r="U38" s="139">
        <v>1.5144000000000002</v>
      </c>
      <c r="V38" s="139">
        <v>6.3951400000000005</v>
      </c>
      <c r="W38" s="139">
        <v>6.3149300000000004</v>
      </c>
      <c r="X38" s="139">
        <v>2.4910600000000001</v>
      </c>
      <c r="Y38" s="139">
        <v>6.1083699999999999</v>
      </c>
      <c r="Z38" s="139">
        <v>6.0322200000000006</v>
      </c>
      <c r="AA38" s="139">
        <v>2.9816700000000003</v>
      </c>
      <c r="AB38" s="139">
        <v>2.4781</v>
      </c>
      <c r="AC38" s="139">
        <v>6.9698900000000004</v>
      </c>
      <c r="AD38" s="139">
        <v>6.7911200000000003</v>
      </c>
      <c r="AE38" s="139">
        <v>3.3970400000000001</v>
      </c>
      <c r="AF38" s="139">
        <v>6.9543500000000007</v>
      </c>
      <c r="AG38" s="139">
        <v>6.8750200000000001</v>
      </c>
      <c r="AH38" s="139">
        <v>3.4622199999999999</v>
      </c>
      <c r="AI38" s="139">
        <v>7.3582799999999997</v>
      </c>
      <c r="AJ38" s="139">
        <v>7.2654700000000005</v>
      </c>
      <c r="AK38" s="139">
        <v>7.2631300000000003</v>
      </c>
      <c r="AL38" s="139">
        <v>7.1528999999999998</v>
      </c>
      <c r="AM38" s="139">
        <v>7.2725100000000005</v>
      </c>
      <c r="AN38" s="139">
        <v>7.21713</v>
      </c>
      <c r="AO38" s="139">
        <v>3.6511799999999996</v>
      </c>
      <c r="AP38" s="139">
        <v>4.7075200000000006</v>
      </c>
      <c r="AQ38" s="139">
        <v>4.5112100000000002</v>
      </c>
      <c r="AR38" s="139">
        <v>4.67218</v>
      </c>
      <c r="AS38" s="139">
        <v>5.09267</v>
      </c>
      <c r="AT38" s="139">
        <v>0.93520999999999999</v>
      </c>
      <c r="AU38" s="139">
        <v>0</v>
      </c>
      <c r="AV38" s="139">
        <v>0</v>
      </c>
      <c r="AW38" s="139">
        <v>0.90588999999999997</v>
      </c>
      <c r="AX38" s="139">
        <v>0.91407000000000005</v>
      </c>
      <c r="AY38" s="139">
        <v>7.6538300000000001</v>
      </c>
      <c r="AZ38" s="139">
        <v>7.3836000000000004</v>
      </c>
      <c r="BA38" s="139">
        <v>6.6541999999999994</v>
      </c>
      <c r="BB38" s="139">
        <v>7.6151</v>
      </c>
      <c r="BC38" s="139">
        <v>7.8122400000000001</v>
      </c>
      <c r="BD38" s="139">
        <v>7.9519099999999998</v>
      </c>
      <c r="BE38" s="139">
        <v>7.9716199999999997</v>
      </c>
      <c r="BF38" s="139">
        <v>3.9149699999999998</v>
      </c>
      <c r="BG38" s="139">
        <v>7.79162</v>
      </c>
      <c r="BH38" s="139">
        <v>7.8953100000000003</v>
      </c>
      <c r="BI38" s="139">
        <v>3.8679200000000002</v>
      </c>
      <c r="BJ38" s="139">
        <v>7.11076</v>
      </c>
      <c r="BK38" s="139">
        <v>7.2284700000000006</v>
      </c>
      <c r="BL38" s="139">
        <v>3.5973299999999999</v>
      </c>
      <c r="BM38" s="139">
        <v>5.2339700000000002</v>
      </c>
      <c r="BN38" s="139">
        <v>7.673</v>
      </c>
      <c r="BO38" s="139">
        <v>3.8445300000000002</v>
      </c>
      <c r="BP38" s="139">
        <v>5.1348700000000003</v>
      </c>
      <c r="BQ38" s="139">
        <v>5.3062700000000005</v>
      </c>
      <c r="BR38" s="74">
        <v>366.61128000000002</v>
      </c>
      <c r="BS38" s="139"/>
      <c r="BT38" s="139"/>
      <c r="BU38" s="139"/>
      <c r="BV38" s="139"/>
      <c r="BW38" s="139"/>
      <c r="BX38" s="139"/>
      <c r="BY38" s="139"/>
      <c r="BZ38" s="139"/>
      <c r="CA38" s="139"/>
      <c r="CB38" s="139"/>
      <c r="CC38" s="139"/>
      <c r="CD38" s="139"/>
      <c r="CE38" s="139"/>
      <c r="CF38" s="139"/>
      <c r="CG38" s="139"/>
      <c r="CH38" s="139"/>
      <c r="CI38" s="139"/>
      <c r="CJ38" s="139"/>
      <c r="CK38" s="139"/>
      <c r="CL38" s="139"/>
      <c r="CM38" s="139"/>
      <c r="CN38" s="139"/>
      <c r="CO38" s="139"/>
      <c r="CP38" s="139"/>
      <c r="CQ38" s="139"/>
      <c r="CR38" s="139"/>
      <c r="CS38" s="139"/>
      <c r="CT38" s="139"/>
      <c r="CU38" s="139"/>
      <c r="CV38" s="139"/>
      <c r="CW38" s="139"/>
      <c r="CX38" s="139"/>
      <c r="CY38" s="139"/>
      <c r="CZ38" s="139"/>
      <c r="DA38" s="139"/>
      <c r="DB38" s="139"/>
      <c r="DC38" s="139"/>
      <c r="DD38" s="139"/>
      <c r="DE38" s="139"/>
      <c r="DF38" s="139"/>
      <c r="DG38" s="139"/>
      <c r="DH38" s="139"/>
      <c r="DI38" s="139"/>
      <c r="DJ38" s="139"/>
      <c r="DK38" s="139"/>
      <c r="DL38" s="139"/>
      <c r="DM38" s="139"/>
      <c r="DN38" s="139"/>
      <c r="DO38" s="139"/>
      <c r="DP38" s="139"/>
      <c r="DQ38" s="139"/>
      <c r="DR38" s="139"/>
      <c r="DS38" s="139"/>
      <c r="DT38" s="139"/>
      <c r="DU38" s="139"/>
      <c r="DV38" s="139"/>
      <c r="DW38" s="139"/>
      <c r="DX38" s="139"/>
      <c r="DY38" s="139"/>
      <c r="DZ38" s="139"/>
      <c r="EA38" s="139"/>
      <c r="EB38" s="139"/>
      <c r="EC38" s="139"/>
      <c r="ED38" s="139"/>
      <c r="EE38" s="139"/>
      <c r="EF38" s="139"/>
      <c r="EG38" s="139"/>
      <c r="EH38" s="139"/>
      <c r="EI38" s="74">
        <f t="shared" si="0"/>
        <v>0</v>
      </c>
      <c r="EJ38" s="139"/>
      <c r="EK38" s="139"/>
      <c r="EL38" s="139"/>
      <c r="EM38" s="139"/>
      <c r="EN38" s="139"/>
      <c r="EO38" s="139"/>
      <c r="EP38" s="139"/>
      <c r="EQ38" s="139"/>
      <c r="ER38" s="139"/>
      <c r="ES38" s="139"/>
      <c r="ET38" s="139"/>
      <c r="EU38" s="139"/>
      <c r="EV38" s="139"/>
      <c r="EW38" s="139"/>
      <c r="EX38" s="139"/>
      <c r="EY38" s="139"/>
      <c r="EZ38" s="139"/>
      <c r="FA38" s="139"/>
      <c r="FB38" s="139"/>
      <c r="FC38" s="139"/>
      <c r="FD38" s="139"/>
      <c r="FE38" s="139"/>
      <c r="FF38" s="139"/>
      <c r="FG38" s="139"/>
      <c r="FH38" s="139"/>
      <c r="FI38" s="139"/>
      <c r="FJ38" s="139"/>
      <c r="FK38" s="139"/>
      <c r="FL38" s="139"/>
      <c r="FM38" s="139"/>
      <c r="FN38" s="139"/>
      <c r="FO38" s="139"/>
      <c r="FP38" s="139"/>
      <c r="FQ38" s="139"/>
      <c r="FR38" s="139"/>
      <c r="FS38" s="139"/>
      <c r="FT38" s="139"/>
      <c r="FU38" s="139"/>
      <c r="FV38" s="139"/>
      <c r="FW38" s="139"/>
      <c r="FX38" s="139"/>
      <c r="FY38" s="139"/>
      <c r="FZ38" s="139"/>
      <c r="GA38" s="139"/>
      <c r="GB38" s="139"/>
      <c r="GC38" s="139"/>
      <c r="GD38" s="139"/>
      <c r="GE38" s="139"/>
      <c r="GF38" s="139"/>
      <c r="GG38" s="139"/>
      <c r="GH38" s="139"/>
      <c r="GI38" s="139"/>
      <c r="GJ38" s="139"/>
      <c r="GK38" s="139"/>
      <c r="GL38" s="139"/>
      <c r="GM38" s="139"/>
      <c r="GN38" s="139"/>
      <c r="GO38" s="139"/>
      <c r="GP38" s="139"/>
      <c r="GQ38" s="139"/>
      <c r="GR38" s="139"/>
      <c r="GS38" s="139"/>
      <c r="GT38" s="139"/>
      <c r="GU38" s="139"/>
      <c r="GV38" s="139"/>
      <c r="GW38" s="139"/>
      <c r="GX38" s="139"/>
      <c r="GY38" s="139"/>
      <c r="GZ38" s="74">
        <f t="shared" si="1"/>
        <v>0</v>
      </c>
    </row>
    <row r="39" spans="1:208" ht="17.25" customHeight="1">
      <c r="A39" s="4" t="s">
        <v>578</v>
      </c>
      <c r="B39" s="146">
        <v>485.85</v>
      </c>
      <c r="C39" s="146">
        <v>133.88999999999999</v>
      </c>
      <c r="D39" s="146">
        <v>169.029</v>
      </c>
      <c r="E39" s="146">
        <v>407.2321</v>
      </c>
      <c r="F39" s="146">
        <v>116.97409999999998</v>
      </c>
      <c r="G39" s="146">
        <v>192.1224</v>
      </c>
      <c r="H39" s="146">
        <v>27.6007</v>
      </c>
      <c r="I39" s="146">
        <v>35.818800000000003</v>
      </c>
      <c r="J39" s="146">
        <v>169.38290000000001</v>
      </c>
      <c r="K39" s="146">
        <v>298.81549999999999</v>
      </c>
      <c r="L39" s="146">
        <v>95.614290000000011</v>
      </c>
      <c r="M39" s="146">
        <v>38.421300000000002</v>
      </c>
      <c r="N39" s="146">
        <v>50.394300000000001</v>
      </c>
      <c r="O39" s="146">
        <v>199.45390000000003</v>
      </c>
      <c r="P39" s="146">
        <v>206.85060000000004</v>
      </c>
      <c r="Q39" s="146">
        <v>102.24480000000001</v>
      </c>
      <c r="R39" s="146">
        <v>196.07680999999999</v>
      </c>
      <c r="S39" s="146">
        <v>197.49055000000001</v>
      </c>
      <c r="T39" s="146">
        <v>81.389009999999999</v>
      </c>
      <c r="U39" s="146">
        <v>53.354200000000006</v>
      </c>
      <c r="V39" s="146">
        <v>167.21832999999998</v>
      </c>
      <c r="W39" s="146">
        <v>158.54862</v>
      </c>
      <c r="X39" s="146">
        <v>61.570729999999983</v>
      </c>
      <c r="Y39" s="146">
        <v>187.74818000000005</v>
      </c>
      <c r="Z39" s="146">
        <v>186.64371999999997</v>
      </c>
      <c r="AA39" s="146">
        <v>91.58617999999997</v>
      </c>
      <c r="AB39" s="146">
        <v>113.86399999999999</v>
      </c>
      <c r="AC39" s="146">
        <v>172.46014</v>
      </c>
      <c r="AD39" s="146">
        <v>173.34702999999999</v>
      </c>
      <c r="AE39" s="146">
        <v>67.352470000000011</v>
      </c>
      <c r="AF39" s="146">
        <v>184.79687999999996</v>
      </c>
      <c r="AG39" s="146">
        <v>183.01854999999995</v>
      </c>
      <c r="AH39" s="146">
        <v>92.233880000000013</v>
      </c>
      <c r="AI39" s="146">
        <v>207.31337000000002</v>
      </c>
      <c r="AJ39" s="146">
        <v>205.18401</v>
      </c>
      <c r="AK39" s="146">
        <v>205.27498000000003</v>
      </c>
      <c r="AL39" s="146">
        <v>203.91604999999998</v>
      </c>
      <c r="AM39" s="146">
        <v>205.29245000000006</v>
      </c>
      <c r="AN39" s="146">
        <v>177.10571000000004</v>
      </c>
      <c r="AO39" s="146">
        <v>89.585700000000003</v>
      </c>
      <c r="AP39" s="146">
        <v>187.76921000000002</v>
      </c>
      <c r="AQ39" s="146">
        <v>181.92426999999995</v>
      </c>
      <c r="AR39" s="146">
        <v>171.87086000000002</v>
      </c>
      <c r="AS39" s="146">
        <v>167.25802000000002</v>
      </c>
      <c r="AT39" s="146">
        <v>36.221519999999991</v>
      </c>
      <c r="AU39" s="146">
        <v>5.0337999999999994</v>
      </c>
      <c r="AV39" s="146">
        <v>29.496460000000003</v>
      </c>
      <c r="AW39" s="146">
        <v>35.56906</v>
      </c>
      <c r="AX39" s="146">
        <v>36.07602</v>
      </c>
      <c r="AY39" s="146">
        <v>221.21451000000002</v>
      </c>
      <c r="AZ39" s="146">
        <v>216.73685</v>
      </c>
      <c r="BA39" s="146">
        <v>211.17443999999998</v>
      </c>
      <c r="BB39" s="146">
        <v>218.94044000000002</v>
      </c>
      <c r="BC39" s="146">
        <v>223.33901999999995</v>
      </c>
      <c r="BD39" s="146">
        <v>198.47718</v>
      </c>
      <c r="BE39" s="146">
        <v>187.17770999999999</v>
      </c>
      <c r="BF39" s="146">
        <v>94.375619999999998</v>
      </c>
      <c r="BG39" s="146">
        <v>188.50957000000002</v>
      </c>
      <c r="BH39" s="146">
        <v>192.65846000000002</v>
      </c>
      <c r="BI39" s="146">
        <v>91.513089999999991</v>
      </c>
      <c r="BJ39" s="146">
        <v>178.50604000000001</v>
      </c>
      <c r="BK39" s="146">
        <v>181.90425999999994</v>
      </c>
      <c r="BL39" s="146">
        <v>90.041130000000024</v>
      </c>
      <c r="BM39" s="146">
        <v>152.09882000000002</v>
      </c>
      <c r="BN39" s="146">
        <v>177.07519000000002</v>
      </c>
      <c r="BO39" s="146">
        <v>93.305210000000002</v>
      </c>
      <c r="BP39" s="146">
        <v>131.16441</v>
      </c>
      <c r="BQ39" s="146">
        <v>127.28756</v>
      </c>
      <c r="BR39" s="74">
        <v>10418.784969999999</v>
      </c>
      <c r="BS39" s="146">
        <f>SUM(BS8:BS38)</f>
        <v>527.56000000000006</v>
      </c>
      <c r="BT39" s="146">
        <f>SUM(BT8:BT38)</f>
        <v>327.40999999999991</v>
      </c>
      <c r="BU39" s="146">
        <f t="shared" ref="BU39:DF39" si="2">SUM(BU8:BU38)</f>
        <v>142.98100000000002</v>
      </c>
      <c r="BV39" s="146">
        <f t="shared" si="2"/>
        <v>360.96920000000006</v>
      </c>
      <c r="BW39" s="146">
        <f t="shared" si="2"/>
        <v>117.09609999999999</v>
      </c>
      <c r="BX39" s="146">
        <f t="shared" si="2"/>
        <v>190.0599</v>
      </c>
      <c r="BY39" s="146">
        <f t="shared" si="2"/>
        <v>25.731000000000009</v>
      </c>
      <c r="BZ39" s="146">
        <f t="shared" si="2"/>
        <v>35.12469999999999</v>
      </c>
      <c r="CA39" s="146">
        <f t="shared" si="2"/>
        <v>141.08530000000002</v>
      </c>
      <c r="CB39" s="146">
        <f t="shared" si="2"/>
        <v>255.88209999999992</v>
      </c>
      <c r="CC39" s="146">
        <f t="shared" si="2"/>
        <v>86.236739999999998</v>
      </c>
      <c r="CD39" s="146">
        <f t="shared" si="2"/>
        <v>34.595599999999997</v>
      </c>
      <c r="CE39" s="146">
        <f t="shared" si="2"/>
        <v>44.0914</v>
      </c>
      <c r="CF39" s="146">
        <f t="shared" si="2"/>
        <v>184.76480000000001</v>
      </c>
      <c r="CG39" s="146">
        <f t="shared" si="2"/>
        <v>183.41729999999998</v>
      </c>
      <c r="CH39" s="146">
        <f t="shared" si="2"/>
        <v>91.878199999999978</v>
      </c>
      <c r="CI39" s="146">
        <f t="shared" si="2"/>
        <v>185.77727999999996</v>
      </c>
      <c r="CJ39" s="146">
        <f t="shared" si="2"/>
        <v>171.47150999999997</v>
      </c>
      <c r="CK39" s="146">
        <f t="shared" si="2"/>
        <v>92.963310000000007</v>
      </c>
      <c r="CL39" s="146">
        <f t="shared" si="2"/>
        <v>44.280699999999996</v>
      </c>
      <c r="CM39" s="146">
        <f t="shared" si="2"/>
        <v>178.51852999999997</v>
      </c>
      <c r="CN39" s="146">
        <f t="shared" si="2"/>
        <v>179.73922000000002</v>
      </c>
      <c r="CO39" s="146">
        <f t="shared" si="2"/>
        <v>68.86927</v>
      </c>
      <c r="CP39" s="146">
        <f t="shared" si="2"/>
        <v>173.22805</v>
      </c>
      <c r="CQ39" s="146">
        <f t="shared" si="2"/>
        <v>173.92504</v>
      </c>
      <c r="CR39" s="146">
        <f t="shared" si="2"/>
        <v>87.479639999999989</v>
      </c>
      <c r="CS39" s="146">
        <f t="shared" si="2"/>
        <v>92.262799999999999</v>
      </c>
      <c r="CT39" s="146">
        <f t="shared" si="2"/>
        <v>175.35855999999998</v>
      </c>
      <c r="CU39" s="146">
        <f t="shared" si="2"/>
        <v>169.98412999999999</v>
      </c>
      <c r="CV39" s="146">
        <f t="shared" si="2"/>
        <v>86.792270000000002</v>
      </c>
      <c r="CW39" s="146">
        <f t="shared" si="2"/>
        <v>108.00127999999999</v>
      </c>
      <c r="CX39" s="146">
        <f t="shared" si="2"/>
        <v>171.16612000000001</v>
      </c>
      <c r="CY39" s="146">
        <f t="shared" si="2"/>
        <v>85.915089999999978</v>
      </c>
      <c r="CZ39" s="146">
        <f t="shared" si="2"/>
        <v>179.31464999999997</v>
      </c>
      <c r="DA39" s="146">
        <f t="shared" si="2"/>
        <v>178.04612999999998</v>
      </c>
      <c r="DB39" s="146">
        <f t="shared" si="2"/>
        <v>178.83823999999993</v>
      </c>
      <c r="DC39" s="146">
        <f t="shared" si="2"/>
        <v>181.78613999999999</v>
      </c>
      <c r="DD39" s="146">
        <f t="shared" si="2"/>
        <v>180.71549999999999</v>
      </c>
      <c r="DE39" s="146">
        <f t="shared" si="2"/>
        <v>165.96492000000003</v>
      </c>
      <c r="DF39" s="146">
        <f t="shared" si="2"/>
        <v>81.64761</v>
      </c>
      <c r="DG39" s="146">
        <f>SUM(DG8:DG38)</f>
        <v>158.11526000000001</v>
      </c>
      <c r="DH39" s="146">
        <f>SUM(DH8:DH38)</f>
        <v>152.59514999999996</v>
      </c>
      <c r="DI39" s="146">
        <f>SUM(DI8:DI38)</f>
        <v>155.28677999999999</v>
      </c>
      <c r="DJ39" s="146">
        <f t="shared" ref="DJ39:DV39" si="3">SUM(DJ8:DJ38)</f>
        <v>119.06173999999999</v>
      </c>
      <c r="DK39" s="146">
        <f t="shared" si="3"/>
        <v>33.066030000000005</v>
      </c>
      <c r="DL39" s="146">
        <f t="shared" si="3"/>
        <v>0</v>
      </c>
      <c r="DM39" s="146">
        <f t="shared" si="3"/>
        <v>30.088820000000002</v>
      </c>
      <c r="DN39" s="146">
        <f t="shared" si="3"/>
        <v>32.012769999999996</v>
      </c>
      <c r="DO39" s="146">
        <f t="shared" si="3"/>
        <v>32.525329999999997</v>
      </c>
      <c r="DP39" s="146">
        <f t="shared" si="3"/>
        <v>191.10127999999995</v>
      </c>
      <c r="DQ39" s="146">
        <f t="shared" si="3"/>
        <v>180.62079999999997</v>
      </c>
      <c r="DR39" s="146">
        <f t="shared" si="3"/>
        <v>173.95139</v>
      </c>
      <c r="DS39" s="146">
        <f t="shared" si="3"/>
        <v>188.58657000000002</v>
      </c>
      <c r="DT39" s="146">
        <f t="shared" si="3"/>
        <v>192.52127999999996</v>
      </c>
      <c r="DU39" s="146">
        <f t="shared" si="3"/>
        <v>165.14685</v>
      </c>
      <c r="DV39" s="146">
        <f t="shared" si="3"/>
        <v>171.77410000000003</v>
      </c>
      <c r="DW39" s="146">
        <f>SUM(DW8:DW38)</f>
        <v>83.592100000000016</v>
      </c>
      <c r="DX39" s="146">
        <f t="shared" ref="DX39:DY39" si="4">SUM(DX8:DX38)</f>
        <v>142.68408000000002</v>
      </c>
      <c r="DY39" s="146">
        <f t="shared" si="4"/>
        <v>144.33481</v>
      </c>
      <c r="DZ39" s="146">
        <f>SUM(DZ8:DZ38)</f>
        <v>71.458659999999995</v>
      </c>
      <c r="EA39" s="146">
        <f t="shared" ref="EA39:EF39" si="5">SUM(EA8:EA38)</f>
        <v>162.11696000000001</v>
      </c>
      <c r="EB39" s="146">
        <f t="shared" si="5"/>
        <v>163.89788999999996</v>
      </c>
      <c r="EC39" s="146">
        <f t="shared" si="5"/>
        <v>81.32059000000001</v>
      </c>
      <c r="ED39" s="146">
        <f t="shared" si="5"/>
        <v>133.54731000000001</v>
      </c>
      <c r="EE39" s="146">
        <f t="shared" si="5"/>
        <v>166.79321999999999</v>
      </c>
      <c r="EF39" s="146">
        <f t="shared" si="5"/>
        <v>83.011809999999997</v>
      </c>
      <c r="EG39" s="146">
        <f>SUM(EG8:EG38)</f>
        <v>157.01999000000001</v>
      </c>
      <c r="EH39" s="146">
        <f t="shared" ref="EH39" si="6">SUM(EH8:EH38)</f>
        <v>157.94701999999998</v>
      </c>
      <c r="EI39" s="74">
        <f t="shared" si="0"/>
        <v>9665.1079200000022</v>
      </c>
      <c r="EJ39" s="146">
        <f>SUM(EJ8:EJ38)</f>
        <v>459.24</v>
      </c>
      <c r="EK39" s="146">
        <f>SUM(EK8:EK38)</f>
        <v>303.10000000000002</v>
      </c>
      <c r="EL39" s="146">
        <f t="shared" ref="EL39:FW39" si="7">SUM(EL8:EL38)</f>
        <v>122.77700000000002</v>
      </c>
      <c r="EM39" s="146">
        <f t="shared" si="7"/>
        <v>310.6635</v>
      </c>
      <c r="EN39" s="146">
        <f t="shared" si="7"/>
        <v>105.58950000000002</v>
      </c>
      <c r="EO39" s="146">
        <f t="shared" si="7"/>
        <v>167.21000000000004</v>
      </c>
      <c r="EP39" s="146">
        <f t="shared" si="7"/>
        <v>22.403000000000002</v>
      </c>
      <c r="EQ39" s="146">
        <f t="shared" si="7"/>
        <v>29.142900000000001</v>
      </c>
      <c r="ER39" s="146">
        <f t="shared" si="7"/>
        <v>125.6876</v>
      </c>
      <c r="ES39" s="146">
        <f t="shared" si="7"/>
        <v>231.66290000000001</v>
      </c>
      <c r="ET39" s="146">
        <f t="shared" si="7"/>
        <v>77.301239999999993</v>
      </c>
      <c r="EU39" s="146">
        <f t="shared" si="7"/>
        <v>31.165900000000001</v>
      </c>
      <c r="EV39" s="146">
        <f t="shared" si="7"/>
        <v>40.662299999999995</v>
      </c>
      <c r="EW39" s="146">
        <f t="shared" si="7"/>
        <v>152.44909999999999</v>
      </c>
      <c r="EX39" s="146">
        <f t="shared" si="7"/>
        <v>151.78960000000004</v>
      </c>
      <c r="EY39" s="146">
        <f t="shared" si="7"/>
        <v>75.518599999999992</v>
      </c>
      <c r="EZ39" s="146">
        <f t="shared" si="7"/>
        <v>145.58278999999996</v>
      </c>
      <c r="FA39" s="146">
        <f t="shared" si="7"/>
        <v>150.09054999999998</v>
      </c>
      <c r="FB39" s="146">
        <f t="shared" si="7"/>
        <v>76.228779999999986</v>
      </c>
      <c r="FC39" s="146">
        <f t="shared" si="7"/>
        <v>40.424299999999995</v>
      </c>
      <c r="FD39" s="146">
        <f t="shared" si="7"/>
        <v>138.98371</v>
      </c>
      <c r="FE39" s="146">
        <f t="shared" si="7"/>
        <v>140.15339999999998</v>
      </c>
      <c r="FF39" s="146">
        <f t="shared" si="7"/>
        <v>57.876039999999975</v>
      </c>
      <c r="FG39" s="146">
        <f t="shared" si="7"/>
        <v>95.772800000000004</v>
      </c>
      <c r="FH39" s="146">
        <f t="shared" si="7"/>
        <v>96.058869999999999</v>
      </c>
      <c r="FI39" s="146">
        <f t="shared" si="7"/>
        <v>47.056469999999997</v>
      </c>
      <c r="FJ39" s="146">
        <f t="shared" si="7"/>
        <v>82.8874</v>
      </c>
      <c r="FK39" s="146">
        <f t="shared" si="7"/>
        <v>105.45381</v>
      </c>
      <c r="FL39" s="146">
        <f t="shared" si="7"/>
        <v>36.895490000000002</v>
      </c>
      <c r="FM39" s="146">
        <f t="shared" si="7"/>
        <v>77.402619999999999</v>
      </c>
      <c r="FN39" s="146">
        <f t="shared" si="7"/>
        <v>154.52611000000005</v>
      </c>
      <c r="FO39" s="146">
        <f t="shared" si="7"/>
        <v>153.03604999999999</v>
      </c>
      <c r="FP39" s="146">
        <f t="shared" si="7"/>
        <v>76.399629999999988</v>
      </c>
      <c r="FQ39" s="146">
        <f t="shared" si="7"/>
        <v>155.89305000000002</v>
      </c>
      <c r="FR39" s="146">
        <f t="shared" si="7"/>
        <v>157.72416000000001</v>
      </c>
      <c r="FS39" s="146">
        <f t="shared" si="7"/>
        <v>155.10467999999997</v>
      </c>
      <c r="FT39" s="146">
        <f t="shared" si="7"/>
        <v>156.86947999999998</v>
      </c>
      <c r="FU39" s="146">
        <f t="shared" si="7"/>
        <v>155.16368</v>
      </c>
      <c r="FV39" s="146">
        <f t="shared" si="7"/>
        <v>145.55771999999999</v>
      </c>
      <c r="FW39" s="146">
        <f t="shared" si="7"/>
        <v>71.662930000000003</v>
      </c>
      <c r="FX39" s="146">
        <f>SUM(FX8:FX38)</f>
        <v>141.34872999999999</v>
      </c>
      <c r="FY39" s="146">
        <f>SUM(FY8:FY38)</f>
        <v>135.80679999999998</v>
      </c>
      <c r="FZ39" s="146">
        <f>SUM(FZ8:FZ38)</f>
        <v>141.72222000000002</v>
      </c>
      <c r="GA39" s="146">
        <f t="shared" ref="GA39:GM39" si="8">SUM(GA8:GA38)</f>
        <v>115.55405999999999</v>
      </c>
      <c r="GB39" s="146">
        <f t="shared" si="8"/>
        <v>23.831670000000003</v>
      </c>
      <c r="GC39" s="146">
        <f t="shared" si="8"/>
        <v>12.149759999999997</v>
      </c>
      <c r="GD39" s="146">
        <f t="shared" si="8"/>
        <v>22.189910000000001</v>
      </c>
      <c r="GE39" s="146">
        <f t="shared" si="8"/>
        <v>23.043230000000001</v>
      </c>
      <c r="GF39" s="146">
        <f t="shared" si="8"/>
        <v>23.352470000000004</v>
      </c>
      <c r="GG39" s="146">
        <f t="shared" si="8"/>
        <v>176.02110999999996</v>
      </c>
      <c r="GH39" s="146">
        <f t="shared" si="8"/>
        <v>174.73406000000003</v>
      </c>
      <c r="GI39" s="146">
        <f t="shared" si="8"/>
        <v>170.31919000000002</v>
      </c>
      <c r="GJ39" s="146">
        <f t="shared" si="8"/>
        <v>173.10202999999998</v>
      </c>
      <c r="GK39" s="146">
        <f t="shared" si="8"/>
        <v>173.90867</v>
      </c>
      <c r="GL39" s="146">
        <f t="shared" si="8"/>
        <v>144.32759000000001</v>
      </c>
      <c r="GM39" s="146">
        <f t="shared" si="8"/>
        <v>144.24829</v>
      </c>
      <c r="GN39" s="146">
        <f>SUM(GN8:GN38)</f>
        <v>71.458850000000012</v>
      </c>
      <c r="GO39" s="146">
        <f t="shared" ref="GO39:GP39" si="9">SUM(GO8:GO38)</f>
        <v>132.00544000000002</v>
      </c>
      <c r="GP39" s="146">
        <f t="shared" si="9"/>
        <v>130.57655000000003</v>
      </c>
      <c r="GQ39" s="146">
        <f>SUM(GQ8:GQ38)</f>
        <v>67.368380000000016</v>
      </c>
      <c r="GR39" s="146">
        <f t="shared" ref="GR39:GW39" si="10">SUM(GR8:GR38)</f>
        <v>126.74842000000001</v>
      </c>
      <c r="GS39" s="146">
        <f t="shared" si="10"/>
        <v>129.39834999999999</v>
      </c>
      <c r="GT39" s="146">
        <f t="shared" si="10"/>
        <v>64.173369999999991</v>
      </c>
      <c r="GU39" s="146">
        <f t="shared" si="10"/>
        <v>124.54395</v>
      </c>
      <c r="GV39" s="146">
        <f t="shared" si="10"/>
        <v>125.65875</v>
      </c>
      <c r="GW39" s="146">
        <f t="shared" si="10"/>
        <v>63.527499999999996</v>
      </c>
      <c r="GX39" s="146">
        <f>SUM(GX8:GX38)</f>
        <v>135.44926999999998</v>
      </c>
      <c r="GY39" s="146">
        <f t="shared" ref="GY39" si="11">SUM(GY8:GY38)</f>
        <v>137.79387000000003</v>
      </c>
      <c r="GZ39" s="74">
        <f t="shared" si="1"/>
        <v>8183.5301499999996</v>
      </c>
    </row>
    <row r="40" spans="1:208" ht="17.25" customHeight="1">
      <c r="A40" s="5" t="s">
        <v>1837</v>
      </c>
      <c r="B40" s="11">
        <v>15.672580645161291</v>
      </c>
      <c r="C40" s="11">
        <v>4.3190322580645155</v>
      </c>
      <c r="D40" s="11">
        <v>5.4525483870967744</v>
      </c>
      <c r="E40" s="11">
        <v>13.136519354838709</v>
      </c>
      <c r="F40" s="11">
        <v>3.7733580645161284</v>
      </c>
      <c r="G40" s="11">
        <v>6.1974967741935485</v>
      </c>
      <c r="H40" s="11">
        <v>0.8903451612903226</v>
      </c>
      <c r="I40" s="11">
        <v>1.1554451612903227</v>
      </c>
      <c r="J40" s="11">
        <v>5.4639645161290327</v>
      </c>
      <c r="K40" s="11">
        <v>9.6392096774193536</v>
      </c>
      <c r="L40" s="11">
        <v>3.0843319354838714</v>
      </c>
      <c r="M40" s="11">
        <v>1.2393967741935485</v>
      </c>
      <c r="N40" s="11">
        <v>1.6256225806451614</v>
      </c>
      <c r="O40" s="11">
        <v>6.4339967741935498</v>
      </c>
      <c r="P40" s="11">
        <v>6.672600000000001</v>
      </c>
      <c r="Q40" s="11">
        <v>3.29821935483871</v>
      </c>
      <c r="R40" s="11">
        <v>6.3250583870967736</v>
      </c>
      <c r="S40" s="11">
        <v>6.3706629032258073</v>
      </c>
      <c r="T40" s="11">
        <v>2.6254519354838708</v>
      </c>
      <c r="U40" s="11">
        <v>1.7211032258064518</v>
      </c>
      <c r="V40" s="11">
        <v>5.3941396774193544</v>
      </c>
      <c r="W40" s="11">
        <v>5.1144716129032259</v>
      </c>
      <c r="X40" s="11">
        <v>1.9861525806451608</v>
      </c>
      <c r="Y40" s="11">
        <v>6.0563929032258077</v>
      </c>
      <c r="Z40" s="11">
        <v>6.0207651612903215</v>
      </c>
      <c r="AA40" s="11">
        <v>2.9543929032258056</v>
      </c>
      <c r="AB40" s="11">
        <v>3.6730322580645156</v>
      </c>
      <c r="AC40" s="11">
        <v>5.5632303225806448</v>
      </c>
      <c r="AD40" s="11">
        <v>5.5918396774193546</v>
      </c>
      <c r="AE40" s="11">
        <v>2.1726603225806453</v>
      </c>
      <c r="AF40" s="11">
        <v>5.9611896774193536</v>
      </c>
      <c r="AG40" s="11">
        <v>5.9038241935483855</v>
      </c>
      <c r="AH40" s="11">
        <v>2.9752864516129036</v>
      </c>
      <c r="AI40" s="11">
        <v>6.6875280645161297</v>
      </c>
      <c r="AJ40" s="11">
        <v>6.6188390322580641</v>
      </c>
      <c r="AK40" s="11">
        <v>6.6217735483870976</v>
      </c>
      <c r="AL40" s="11">
        <v>6.5779370967741935</v>
      </c>
      <c r="AM40" s="11">
        <v>6.6223370967741957</v>
      </c>
      <c r="AN40" s="11">
        <v>5.7130874193548404</v>
      </c>
      <c r="AO40" s="11">
        <v>2.8898612903225809</v>
      </c>
      <c r="AP40" s="11">
        <v>6.0570712903225807</v>
      </c>
      <c r="AQ40" s="11">
        <v>5.8685248387096758</v>
      </c>
      <c r="AR40" s="11">
        <v>5.5442212903225814</v>
      </c>
      <c r="AS40" s="11">
        <v>5.3954200000000005</v>
      </c>
      <c r="AT40" s="11">
        <v>1.1684361290322578</v>
      </c>
      <c r="AU40" s="11">
        <v>0.1623806451612903</v>
      </c>
      <c r="AV40" s="11">
        <v>0.95149870967741945</v>
      </c>
      <c r="AW40" s="11">
        <v>1.1473890322580644</v>
      </c>
      <c r="AX40" s="11">
        <v>1.1637425806451613</v>
      </c>
      <c r="AY40" s="11">
        <v>7.1359519354838712</v>
      </c>
      <c r="AZ40" s="11">
        <v>6.9915112903225811</v>
      </c>
      <c r="BA40" s="11">
        <v>6.8120787096774187</v>
      </c>
      <c r="BB40" s="11">
        <v>7.0625948387096784</v>
      </c>
      <c r="BC40" s="11">
        <v>7.204484516129031</v>
      </c>
      <c r="BD40" s="11">
        <v>6.4024896774193554</v>
      </c>
      <c r="BE40" s="11">
        <v>6.0379906451612904</v>
      </c>
      <c r="BF40" s="11">
        <v>3.0443748387096772</v>
      </c>
      <c r="BG40" s="11">
        <v>6.0809538709677424</v>
      </c>
      <c r="BH40" s="11">
        <v>6.2147890322580652</v>
      </c>
      <c r="BI40" s="11">
        <v>2.9520351612903224</v>
      </c>
      <c r="BJ40" s="11">
        <v>5.7582593548387102</v>
      </c>
      <c r="BK40" s="11">
        <v>5.867879354838708</v>
      </c>
      <c r="BL40" s="11">
        <v>2.904552580645162</v>
      </c>
      <c r="BM40" s="11">
        <v>4.9064135483870972</v>
      </c>
      <c r="BN40" s="11">
        <v>5.7121029032258068</v>
      </c>
      <c r="BO40" s="11">
        <v>3.0098454838709676</v>
      </c>
      <c r="BP40" s="11">
        <v>4.2311100000000001</v>
      </c>
      <c r="BQ40" s="11">
        <v>4.1060503225806455</v>
      </c>
      <c r="BR40" s="11">
        <v>336.08983774193547</v>
      </c>
      <c r="BS40" s="11">
        <f>BS39/COUNTA(BS8:BS38)</f>
        <v>18.841428571428573</v>
      </c>
      <c r="BT40" s="11">
        <f t="shared" ref="BT40:EE40" si="12">BT39/COUNTA(BT8:BT38)</f>
        <v>11.693214285714282</v>
      </c>
      <c r="BU40" s="11">
        <f t="shared" si="12"/>
        <v>5.1064642857142868</v>
      </c>
      <c r="BV40" s="11">
        <f t="shared" si="12"/>
        <v>12.891757142857145</v>
      </c>
      <c r="BW40" s="11">
        <f t="shared" si="12"/>
        <v>4.182003571428571</v>
      </c>
      <c r="BX40" s="11">
        <f t="shared" si="12"/>
        <v>6.7878535714285713</v>
      </c>
      <c r="BY40" s="11">
        <f t="shared" si="12"/>
        <v>0.91896428571428601</v>
      </c>
      <c r="BZ40" s="11">
        <f t="shared" si="12"/>
        <v>1.2544535714285712</v>
      </c>
      <c r="CA40" s="11">
        <f t="shared" si="12"/>
        <v>5.0387607142857149</v>
      </c>
      <c r="CB40" s="11">
        <f t="shared" si="12"/>
        <v>9.1386464285714251</v>
      </c>
      <c r="CC40" s="11">
        <f t="shared" si="12"/>
        <v>3.0798835714285713</v>
      </c>
      <c r="CD40" s="11">
        <f t="shared" si="12"/>
        <v>1.2355571428571428</v>
      </c>
      <c r="CE40" s="11">
        <f t="shared" si="12"/>
        <v>1.5746928571428571</v>
      </c>
      <c r="CF40" s="11">
        <f t="shared" si="12"/>
        <v>6.5987428571428577</v>
      </c>
      <c r="CG40" s="11">
        <f t="shared" si="12"/>
        <v>6.5506178571428562</v>
      </c>
      <c r="CH40" s="11">
        <f t="shared" si="12"/>
        <v>3.2813642857142851</v>
      </c>
      <c r="CI40" s="11">
        <f t="shared" si="12"/>
        <v>6.6349028571428557</v>
      </c>
      <c r="CJ40" s="11">
        <f t="shared" si="12"/>
        <v>6.1239824999999986</v>
      </c>
      <c r="CK40" s="11">
        <f t="shared" si="12"/>
        <v>3.3201182142857144</v>
      </c>
      <c r="CL40" s="11">
        <f t="shared" si="12"/>
        <v>1.5814535714285713</v>
      </c>
      <c r="CM40" s="11">
        <f t="shared" si="12"/>
        <v>6.3756617857142848</v>
      </c>
      <c r="CN40" s="11">
        <f t="shared" si="12"/>
        <v>6.419257857142858</v>
      </c>
      <c r="CO40" s="11">
        <f t="shared" si="12"/>
        <v>2.4596167857142857</v>
      </c>
      <c r="CP40" s="11">
        <f t="shared" si="12"/>
        <v>6.1867160714285712</v>
      </c>
      <c r="CQ40" s="11">
        <f t="shared" si="12"/>
        <v>6.2116085714285711</v>
      </c>
      <c r="CR40" s="11">
        <f t="shared" si="12"/>
        <v>3.1242728571428566</v>
      </c>
      <c r="CS40" s="11">
        <f t="shared" si="12"/>
        <v>3.2951000000000001</v>
      </c>
      <c r="CT40" s="11">
        <f t="shared" si="12"/>
        <v>6.2628057142857134</v>
      </c>
      <c r="CU40" s="11">
        <f t="shared" si="12"/>
        <v>6.0708617857142855</v>
      </c>
      <c r="CV40" s="11">
        <f t="shared" si="12"/>
        <v>3.0997239285714286</v>
      </c>
      <c r="CW40" s="11">
        <f t="shared" si="12"/>
        <v>3.8571885714285714</v>
      </c>
      <c r="CX40" s="11">
        <f t="shared" si="12"/>
        <v>6.1130757142857144</v>
      </c>
      <c r="CY40" s="11">
        <f t="shared" si="12"/>
        <v>3.0683960714285705</v>
      </c>
      <c r="CZ40" s="11">
        <f t="shared" si="12"/>
        <v>6.4040946428571415</v>
      </c>
      <c r="DA40" s="11">
        <f t="shared" si="12"/>
        <v>6.3587903571428566</v>
      </c>
      <c r="DB40" s="11">
        <f t="shared" si="12"/>
        <v>6.3870799999999974</v>
      </c>
      <c r="DC40" s="11">
        <f t="shared" si="12"/>
        <v>6.4923621428571421</v>
      </c>
      <c r="DD40" s="11">
        <f t="shared" si="12"/>
        <v>6.4541249999999994</v>
      </c>
      <c r="DE40" s="11">
        <f t="shared" si="12"/>
        <v>5.9273185714285725</v>
      </c>
      <c r="DF40" s="11">
        <f t="shared" si="12"/>
        <v>2.9159860714285712</v>
      </c>
      <c r="DG40" s="11">
        <f t="shared" si="12"/>
        <v>5.646973571428572</v>
      </c>
      <c r="DH40" s="11">
        <f t="shared" si="12"/>
        <v>5.4498267857142846</v>
      </c>
      <c r="DI40" s="11">
        <f t="shared" si="12"/>
        <v>5.5459564285714285</v>
      </c>
      <c r="DJ40" s="11">
        <f t="shared" si="12"/>
        <v>4.2522049999999991</v>
      </c>
      <c r="DK40" s="11">
        <f t="shared" si="12"/>
        <v>1.180929642857143</v>
      </c>
      <c r="DL40" s="11">
        <f t="shared" si="12"/>
        <v>0</v>
      </c>
      <c r="DM40" s="11">
        <f t="shared" si="12"/>
        <v>1.0746007142857144</v>
      </c>
      <c r="DN40" s="11">
        <f t="shared" si="12"/>
        <v>1.1433132142857141</v>
      </c>
      <c r="DO40" s="11">
        <f t="shared" si="12"/>
        <v>1.1616189285714285</v>
      </c>
      <c r="DP40" s="11">
        <f t="shared" si="12"/>
        <v>6.8250457142857126</v>
      </c>
      <c r="DQ40" s="11">
        <f t="shared" si="12"/>
        <v>6.4507428571428562</v>
      </c>
      <c r="DR40" s="11">
        <f t="shared" si="12"/>
        <v>6.2125496428571427</v>
      </c>
      <c r="DS40" s="11">
        <f t="shared" si="12"/>
        <v>6.7352346428571437</v>
      </c>
      <c r="DT40" s="11">
        <f t="shared" si="12"/>
        <v>6.8757599999999988</v>
      </c>
      <c r="DU40" s="11">
        <f t="shared" si="12"/>
        <v>5.8981017857142861</v>
      </c>
      <c r="DV40" s="11">
        <f t="shared" si="12"/>
        <v>6.1347892857142865</v>
      </c>
      <c r="DW40" s="11">
        <f t="shared" si="12"/>
        <v>2.9854321428571433</v>
      </c>
      <c r="DX40" s="11">
        <f t="shared" si="12"/>
        <v>5.0958600000000009</v>
      </c>
      <c r="DY40" s="11">
        <f t="shared" si="12"/>
        <v>5.1548146428571426</v>
      </c>
      <c r="DZ40" s="11">
        <f t="shared" si="12"/>
        <v>2.552095</v>
      </c>
      <c r="EA40" s="11">
        <f t="shared" si="12"/>
        <v>5.7898914285714289</v>
      </c>
      <c r="EB40" s="11">
        <f t="shared" si="12"/>
        <v>5.8534960714285704</v>
      </c>
      <c r="EC40" s="11">
        <f t="shared" si="12"/>
        <v>2.9043067857142861</v>
      </c>
      <c r="ED40" s="11">
        <f t="shared" si="12"/>
        <v>4.7695467857142857</v>
      </c>
      <c r="EE40" s="11">
        <f t="shared" si="12"/>
        <v>5.9569007142857142</v>
      </c>
      <c r="EF40" s="11">
        <f t="shared" ref="EF40:EI40" si="13">EF39/COUNTA(EF8:EF38)</f>
        <v>2.9647074999999998</v>
      </c>
      <c r="EG40" s="11">
        <f t="shared" si="13"/>
        <v>5.6078567857142856</v>
      </c>
      <c r="EH40" s="11">
        <f t="shared" si="13"/>
        <v>5.6409649999999996</v>
      </c>
      <c r="EI40" s="11">
        <f t="shared" si="13"/>
        <v>311.77767483870974</v>
      </c>
      <c r="EJ40" s="11">
        <f>EJ39/COUNTA(EJ8:EJ38)</f>
        <v>19.135000000000002</v>
      </c>
      <c r="EK40" s="11">
        <f t="shared" ref="EK40:GV40" si="14">EK39/COUNTA(EK8:EK38)</f>
        <v>12.629166666666668</v>
      </c>
      <c r="EL40" s="11">
        <f t="shared" si="14"/>
        <v>5.115708333333334</v>
      </c>
      <c r="EM40" s="11">
        <f t="shared" si="14"/>
        <v>12.944312500000001</v>
      </c>
      <c r="EN40" s="11">
        <f t="shared" si="14"/>
        <v>4.3995625000000009</v>
      </c>
      <c r="EO40" s="11">
        <f t="shared" si="14"/>
        <v>6.9670833333333348</v>
      </c>
      <c r="EP40" s="11">
        <f t="shared" si="14"/>
        <v>0.93345833333333339</v>
      </c>
      <c r="EQ40" s="11">
        <f t="shared" si="14"/>
        <v>1.2142875</v>
      </c>
      <c r="ER40" s="11">
        <f t="shared" si="14"/>
        <v>5.2369833333333338</v>
      </c>
      <c r="ES40" s="11">
        <f t="shared" si="14"/>
        <v>9.6526208333333336</v>
      </c>
      <c r="ET40" s="11">
        <f t="shared" si="14"/>
        <v>3.2208849999999996</v>
      </c>
      <c r="EU40" s="11">
        <f t="shared" si="14"/>
        <v>1.2985791666666666</v>
      </c>
      <c r="EV40" s="11">
        <f t="shared" si="14"/>
        <v>1.6942624999999998</v>
      </c>
      <c r="EW40" s="11">
        <f t="shared" si="14"/>
        <v>6.3520458333333325</v>
      </c>
      <c r="EX40" s="11">
        <f t="shared" si="14"/>
        <v>6.3245666666666684</v>
      </c>
      <c r="EY40" s="11">
        <f t="shared" si="14"/>
        <v>3.146608333333333</v>
      </c>
      <c r="EZ40" s="11">
        <f t="shared" si="14"/>
        <v>6.0659495833333317</v>
      </c>
      <c r="FA40" s="11">
        <f t="shared" si="14"/>
        <v>6.2537729166666658</v>
      </c>
      <c r="FB40" s="11">
        <f t="shared" si="14"/>
        <v>3.1761991666666662</v>
      </c>
      <c r="FC40" s="11">
        <f t="shared" si="14"/>
        <v>1.6843458333333332</v>
      </c>
      <c r="FD40" s="11">
        <f t="shared" si="14"/>
        <v>5.7909879166666665</v>
      </c>
      <c r="FE40" s="11">
        <f t="shared" si="14"/>
        <v>5.8397249999999987</v>
      </c>
      <c r="FF40" s="11">
        <f t="shared" si="14"/>
        <v>2.4115016666666658</v>
      </c>
      <c r="FG40" s="11">
        <f t="shared" si="14"/>
        <v>3.9905333333333335</v>
      </c>
      <c r="FH40" s="11">
        <f t="shared" si="14"/>
        <v>4.0024529166666669</v>
      </c>
      <c r="FI40" s="11">
        <f t="shared" si="14"/>
        <v>1.96068625</v>
      </c>
      <c r="FJ40" s="11">
        <f t="shared" si="14"/>
        <v>3.4536416666666665</v>
      </c>
      <c r="FK40" s="11">
        <f t="shared" si="14"/>
        <v>4.3939087500000005</v>
      </c>
      <c r="FL40" s="11">
        <f t="shared" si="14"/>
        <v>1.5373120833333334</v>
      </c>
      <c r="FM40" s="11">
        <f t="shared" si="14"/>
        <v>3.2251091666666665</v>
      </c>
      <c r="FN40" s="11">
        <f t="shared" si="14"/>
        <v>6.4385879166666689</v>
      </c>
      <c r="FO40" s="11">
        <f t="shared" si="14"/>
        <v>6.3765020833333326</v>
      </c>
      <c r="FP40" s="11">
        <f t="shared" si="14"/>
        <v>3.1833179166666663</v>
      </c>
      <c r="FQ40" s="11">
        <f t="shared" si="14"/>
        <v>6.4955437500000004</v>
      </c>
      <c r="FR40" s="11">
        <f t="shared" si="14"/>
        <v>6.5718400000000008</v>
      </c>
      <c r="FS40" s="11">
        <f t="shared" si="14"/>
        <v>6.4626949999999992</v>
      </c>
      <c r="FT40" s="11">
        <f t="shared" si="14"/>
        <v>6.5362283333333329</v>
      </c>
      <c r="FU40" s="11">
        <f t="shared" si="14"/>
        <v>6.4651533333333333</v>
      </c>
      <c r="FV40" s="11">
        <f t="shared" si="14"/>
        <v>6.0649049999999995</v>
      </c>
      <c r="FW40" s="11">
        <f t="shared" si="14"/>
        <v>2.9859554166666666</v>
      </c>
      <c r="FX40" s="11">
        <f t="shared" si="14"/>
        <v>5.8895304166666662</v>
      </c>
      <c r="FY40" s="11">
        <f t="shared" si="14"/>
        <v>5.6586166666666662</v>
      </c>
      <c r="FZ40" s="11">
        <f t="shared" si="14"/>
        <v>5.9050925000000012</v>
      </c>
      <c r="GA40" s="11">
        <f t="shared" si="14"/>
        <v>4.8147525</v>
      </c>
      <c r="GB40" s="11">
        <f t="shared" si="14"/>
        <v>0.99298625000000007</v>
      </c>
      <c r="GC40" s="11">
        <f t="shared" si="14"/>
        <v>0.50623999999999991</v>
      </c>
      <c r="GD40" s="11">
        <f t="shared" si="14"/>
        <v>0.92457958333333334</v>
      </c>
      <c r="GE40" s="11">
        <f t="shared" si="14"/>
        <v>0.96013458333333335</v>
      </c>
      <c r="GF40" s="11">
        <f t="shared" si="14"/>
        <v>0.97301958333333349</v>
      </c>
      <c r="GG40" s="11">
        <f t="shared" si="14"/>
        <v>7.3342129166666652</v>
      </c>
      <c r="GH40" s="11">
        <f t="shared" si="14"/>
        <v>7.2805858333333342</v>
      </c>
      <c r="GI40" s="11">
        <f t="shared" si="14"/>
        <v>7.0966329166666675</v>
      </c>
      <c r="GJ40" s="11">
        <f t="shared" si="14"/>
        <v>7.2125845833333324</v>
      </c>
      <c r="GK40" s="11">
        <f t="shared" si="14"/>
        <v>7.2461945833333337</v>
      </c>
      <c r="GL40" s="11">
        <f t="shared" si="14"/>
        <v>6.0136495833333337</v>
      </c>
      <c r="GM40" s="11">
        <f t="shared" si="14"/>
        <v>6.0103454166666666</v>
      </c>
      <c r="GN40" s="11">
        <f t="shared" si="14"/>
        <v>2.977452083333334</v>
      </c>
      <c r="GO40" s="11">
        <f t="shared" si="14"/>
        <v>5.5002266666666673</v>
      </c>
      <c r="GP40" s="11">
        <f t="shared" si="14"/>
        <v>5.4406895833333344</v>
      </c>
      <c r="GQ40" s="11">
        <f t="shared" si="14"/>
        <v>2.8070158333333342</v>
      </c>
      <c r="GR40" s="11">
        <f t="shared" si="14"/>
        <v>5.2811841666666668</v>
      </c>
      <c r="GS40" s="11">
        <f t="shared" si="14"/>
        <v>5.3915979166666661</v>
      </c>
      <c r="GT40" s="11">
        <f t="shared" si="14"/>
        <v>2.6738904166666662</v>
      </c>
      <c r="GU40" s="11">
        <f t="shared" si="14"/>
        <v>5.1893312499999995</v>
      </c>
      <c r="GV40" s="11">
        <f t="shared" si="14"/>
        <v>5.2357812499999996</v>
      </c>
      <c r="GW40" s="11">
        <f t="shared" ref="GW40:GZ40" si="15">GW39/COUNTA(GW8:GW38)</f>
        <v>2.6469791666666667</v>
      </c>
      <c r="GX40" s="11">
        <f t="shared" si="15"/>
        <v>5.6437195833333327</v>
      </c>
      <c r="GY40" s="11">
        <f t="shared" si="15"/>
        <v>5.7414112500000014</v>
      </c>
      <c r="GZ40" s="11">
        <f t="shared" si="15"/>
        <v>263.98484354838706</v>
      </c>
    </row>
    <row r="41" spans="1:208" ht="17.25" customHeight="1">
      <c r="A41" s="16"/>
    </row>
    <row r="42" spans="1:208" s="1" customFormat="1">
      <c r="A42" s="17" t="s">
        <v>580</v>
      </c>
      <c r="D42" s="367"/>
      <c r="E42" s="367"/>
      <c r="F42" s="367"/>
      <c r="G42" s="367"/>
      <c r="H42" s="367"/>
      <c r="I42" s="367"/>
      <c r="J42" s="367"/>
      <c r="K42" s="367"/>
      <c r="L42" s="367"/>
      <c r="M42" s="367"/>
      <c r="N42" s="367"/>
      <c r="O42" s="367"/>
      <c r="P42" s="367"/>
      <c r="Q42" s="367"/>
      <c r="R42" s="367"/>
      <c r="S42" s="367"/>
      <c r="T42" s="367"/>
      <c r="U42" s="367"/>
      <c r="V42" s="367"/>
      <c r="W42" s="367"/>
      <c r="X42" s="367"/>
      <c r="Y42" s="367"/>
      <c r="Z42" s="367"/>
      <c r="AA42" s="367"/>
      <c r="AB42" s="367"/>
      <c r="AC42" s="367"/>
      <c r="AD42" s="367"/>
      <c r="AE42" s="367"/>
      <c r="AF42" s="367"/>
      <c r="AG42" s="367"/>
      <c r="AH42" s="367"/>
      <c r="AI42" s="367"/>
      <c r="AJ42" s="367"/>
      <c r="AK42" s="367"/>
      <c r="AL42" s="367"/>
      <c r="AM42" s="367"/>
      <c r="AN42" s="367"/>
      <c r="AO42" s="367"/>
      <c r="AP42" s="367"/>
      <c r="AQ42" s="367"/>
      <c r="AR42" s="367"/>
      <c r="AS42" s="367"/>
      <c r="AT42" s="367"/>
      <c r="AU42" s="367"/>
      <c r="AV42" s="367"/>
      <c r="AW42" s="367"/>
      <c r="AX42" s="367"/>
      <c r="AY42" s="367"/>
      <c r="AZ42" s="367"/>
      <c r="BA42" s="367"/>
      <c r="BB42" s="367"/>
      <c r="BC42" s="367"/>
      <c r="BD42" s="367"/>
      <c r="BE42" s="367"/>
      <c r="BF42" s="367"/>
      <c r="BG42" s="367"/>
      <c r="BH42" s="367"/>
      <c r="BI42" s="367"/>
      <c r="BJ42" s="367"/>
      <c r="BK42" s="367"/>
      <c r="BL42" s="367"/>
      <c r="BM42" s="367"/>
      <c r="BN42" s="367"/>
      <c r="BO42" s="367"/>
      <c r="BP42" s="367"/>
      <c r="BQ42" s="367"/>
    </row>
    <row r="43" spans="1:208" s="1" customFormat="1">
      <c r="A43" s="17" t="s">
        <v>581</v>
      </c>
    </row>
    <row r="44" spans="1:208" s="1" customFormat="1"/>
    <row r="45" spans="1:208" s="1" customFormat="1">
      <c r="A45" s="98" t="e">
        <f>"GERAÇÃO (MWh) - "&amp;#REF!</f>
        <v>#REF!</v>
      </c>
    </row>
    <row r="46" spans="1:208" s="7" customFormat="1" ht="12.75">
      <c r="A46" s="29"/>
    </row>
    <row r="47" spans="1:208" s="6" customFormat="1" ht="12.75">
      <c r="A47" s="31" t="s">
        <v>582</v>
      </c>
    </row>
    <row r="48" spans="1:208" ht="17.25" customHeight="1">
      <c r="A48" s="19" t="s">
        <v>583</v>
      </c>
    </row>
    <row r="49" spans="1:1" ht="17.25" customHeight="1">
      <c r="A49" s="20" t="s">
        <v>584</v>
      </c>
    </row>
    <row r="50" spans="1:1" ht="17.25" customHeight="1">
      <c r="A50" s="19" t="s">
        <v>585</v>
      </c>
    </row>
    <row r="51" spans="1:1" ht="17.25" customHeight="1">
      <c r="A51" s="20" t="s">
        <v>586</v>
      </c>
    </row>
    <row r="52" spans="1:1" ht="17.25" customHeight="1">
      <c r="A52" s="32" t="s">
        <v>587</v>
      </c>
    </row>
    <row r="53" spans="1:1" s="14" customFormat="1" ht="17.25" customHeight="1">
      <c r="A53" s="30" t="s">
        <v>588</v>
      </c>
    </row>
    <row r="54" spans="1:1" s="18" customFormat="1" ht="17.25" customHeight="1">
      <c r="A54" s="21" t="s">
        <v>589</v>
      </c>
    </row>
    <row r="55" spans="1:1" s="15" customFormat="1" ht="17.25" customHeight="1">
      <c r="A55" s="26" t="s">
        <v>590</v>
      </c>
    </row>
    <row r="56" spans="1:1" s="15" customFormat="1" ht="17.25" customHeight="1">
      <c r="A56" s="27" t="s">
        <v>591</v>
      </c>
    </row>
    <row r="57" spans="1:1" ht="5.45" customHeight="1"/>
    <row r="58" spans="1:1" s="25" customFormat="1" ht="15.75">
      <c r="A58" s="24" t="s">
        <v>578</v>
      </c>
    </row>
    <row r="59" spans="1:1" s="25" customFormat="1" ht="15.75">
      <c r="A59" s="24" t="s">
        <v>579</v>
      </c>
    </row>
  </sheetData>
  <mergeCells count="6">
    <mergeCell ref="B4:BR4"/>
    <mergeCell ref="BR5:BR6"/>
    <mergeCell ref="BS4:EI4"/>
    <mergeCell ref="EI5:EI6"/>
    <mergeCell ref="EJ4:GZ4"/>
    <mergeCell ref="GZ5:GZ6"/>
  </mergeCells>
  <phoneticPr fontId="7" type="noConversion"/>
  <conditionalFormatting sqref="B28:B30 D28:BI30 B31:BI38">
    <cfRule type="cellIs" dxfId="209" priority="15" operator="lessThan">
      <formula>B$7</formula>
    </cfRule>
  </conditionalFormatting>
  <conditionalFormatting sqref="C25:C30 BJ9:BQ38 B8:BQ8 K18:BQ19 B9:BI24">
    <cfRule type="cellIs" dxfId="208" priority="13" operator="lessThan">
      <formula>B$7</formula>
    </cfRule>
  </conditionalFormatting>
  <conditionalFormatting sqref="B26:B27 D26:BI27">
    <cfRule type="cellIs" dxfId="207" priority="14" operator="lessThan">
      <formula>B$7</formula>
    </cfRule>
  </conditionalFormatting>
  <conditionalFormatting sqref="S23:S26 B25 T25 V25:BI25 D25:R25">
    <cfRule type="cellIs" dxfId="206" priority="12" operator="lessThan">
      <formula>B$7</formula>
    </cfRule>
  </conditionalFormatting>
  <conditionalFormatting sqref="U25">
    <cfRule type="cellIs" dxfId="205" priority="11" operator="lessThan">
      <formula>U$7</formula>
    </cfRule>
  </conditionalFormatting>
  <conditionalFormatting sqref="BS28:BS30 BU28:DZ30 BS31:DZ38">
    <cfRule type="cellIs" dxfId="204" priority="10" operator="lessThan">
      <formula>BS$7</formula>
    </cfRule>
  </conditionalFormatting>
  <conditionalFormatting sqref="BT25:BT30 EA9:EH38 BS8:EH8 BS9:DZ24">
    <cfRule type="cellIs" dxfId="203" priority="8" operator="lessThan">
      <formula>BS$7</formula>
    </cfRule>
  </conditionalFormatting>
  <conditionalFormatting sqref="BS26:BS27 BU26:DZ27">
    <cfRule type="cellIs" dxfId="202" priority="9" operator="lessThan">
      <formula>BS$7</formula>
    </cfRule>
  </conditionalFormatting>
  <conditionalFormatting sqref="CJ23:CJ26 BS25 CK25 CM25:DZ25 BU25:CI25">
    <cfRule type="cellIs" dxfId="201" priority="7" operator="lessThan">
      <formula>BS$7</formula>
    </cfRule>
  </conditionalFormatting>
  <conditionalFormatting sqref="CL25">
    <cfRule type="cellIs" dxfId="200" priority="6" operator="lessThan">
      <formula>CL$7</formula>
    </cfRule>
  </conditionalFormatting>
  <conditionalFormatting sqref="EJ28:EJ30 EL28:GQ30 EJ31:GQ38">
    <cfRule type="cellIs" dxfId="199" priority="5" operator="lessThan">
      <formula>EJ$7</formula>
    </cfRule>
  </conditionalFormatting>
  <conditionalFormatting sqref="EK25:EK30 GR9:GY38 EJ8:GY8 EJ9:GQ24">
    <cfRule type="cellIs" dxfId="198" priority="3" operator="lessThan">
      <formula>EJ$7</formula>
    </cfRule>
  </conditionalFormatting>
  <conditionalFormatting sqref="EJ26:EJ27 EL26:GQ27">
    <cfRule type="cellIs" dxfId="197" priority="4" operator="lessThan">
      <formula>EJ$7</formula>
    </cfRule>
  </conditionalFormatting>
  <conditionalFormatting sqref="FA23:FA26 EJ25 FB25 FD25:GQ25 EL25:EZ25">
    <cfRule type="cellIs" dxfId="196" priority="2" operator="lessThan">
      <formula>EJ$7</formula>
    </cfRule>
  </conditionalFormatting>
  <conditionalFormatting sqref="FC25">
    <cfRule type="cellIs" dxfId="195" priority="1" operator="lessThan">
      <formula>FC$7</formula>
    </cfRule>
  </conditionalFormatting>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B842-0334-4C89-B9FD-9721B3BB863F}">
  <sheetPr codeName="Planilha21">
    <pageSetUpPr fitToPage="1"/>
  </sheetPr>
  <dimension ref="A1:U162"/>
  <sheetViews>
    <sheetView topLeftCell="A39" zoomScale="130" zoomScaleNormal="130" workbookViewId="0">
      <selection activeCell="A34" sqref="A34"/>
    </sheetView>
  </sheetViews>
  <sheetFormatPr defaultRowHeight="15" customHeight="1"/>
  <cols>
    <col min="1" max="1" width="25.5703125" bestFit="1" customWidth="1"/>
    <col min="2" max="2" width="13.140625" customWidth="1"/>
    <col min="3" max="3" width="28.5703125" customWidth="1"/>
    <col min="4" max="4" width="28.5703125" hidden="1" customWidth="1"/>
    <col min="5" max="5" width="20.5703125" bestFit="1" customWidth="1"/>
    <col min="6" max="6" width="24.85546875" customWidth="1"/>
    <col min="7" max="7" width="21.85546875" customWidth="1"/>
    <col min="8" max="8" width="35.5703125" bestFit="1" customWidth="1"/>
    <col min="9" max="9" width="39.85546875" bestFit="1" customWidth="1"/>
    <col min="10" max="10" width="30.85546875" customWidth="1"/>
    <col min="11" max="11" width="18.5703125" customWidth="1"/>
    <col min="12" max="12" width="10.5703125" bestFit="1" customWidth="1"/>
    <col min="13" max="13" width="25.5703125" bestFit="1" customWidth="1"/>
    <col min="14" max="14" width="22" customWidth="1"/>
    <col min="15" max="15" width="18.7109375" bestFit="1" customWidth="1"/>
    <col min="16" max="16" width="14.5703125" bestFit="1" customWidth="1"/>
    <col min="17" max="17" width="13.7109375" customWidth="1"/>
    <col min="18" max="18" width="8" customWidth="1"/>
    <col min="19" max="19" width="32.7109375" bestFit="1" customWidth="1"/>
    <col min="20" max="20" width="41.140625" style="28" bestFit="1" customWidth="1"/>
    <col min="21" max="21" width="5.7109375" bestFit="1" customWidth="1"/>
  </cols>
  <sheetData>
    <row r="1" spans="1:21" ht="24.75" customHeight="1">
      <c r="A1" s="43" t="s">
        <v>70</v>
      </c>
      <c r="B1" s="43" t="s">
        <v>72</v>
      </c>
      <c r="C1" s="44" t="s">
        <v>1838</v>
      </c>
      <c r="D1" s="351" t="s">
        <v>1839</v>
      </c>
      <c r="E1" s="44" t="s">
        <v>1840</v>
      </c>
      <c r="F1" s="44" t="s">
        <v>1841</v>
      </c>
      <c r="G1" s="44" t="s">
        <v>1842</v>
      </c>
      <c r="H1" s="48" t="str">
        <f ca="1">_xlfn.CONCAT("PVSYST até ",L2,"-03-2026 em MWh")</f>
        <v>PVSYST até 25-03-2026 em MWh</v>
      </c>
      <c r="I1" s="48" t="s">
        <v>1841</v>
      </c>
      <c r="J1" s="48" t="s">
        <v>1843</v>
      </c>
      <c r="K1" s="48" t="s">
        <v>1844</v>
      </c>
      <c r="L1" s="48" t="s">
        <v>1845</v>
      </c>
      <c r="M1" s="48" t="s">
        <v>1846</v>
      </c>
      <c r="N1" s="48" t="s">
        <v>1847</v>
      </c>
      <c r="O1" s="124" t="s">
        <v>1848</v>
      </c>
      <c r="P1" s="125" t="s">
        <v>1849</v>
      </c>
      <c r="Q1" s="125" t="s">
        <v>1850</v>
      </c>
      <c r="R1" s="124" t="s">
        <v>1851</v>
      </c>
      <c r="S1" s="124" t="s">
        <v>1852</v>
      </c>
      <c r="T1" s="217" t="s">
        <v>1853</v>
      </c>
    </row>
    <row r="2" spans="1:21" ht="14.45">
      <c r="A2" s="42" t="s">
        <v>1854</v>
      </c>
      <c r="B2" s="100" t="s">
        <v>1855</v>
      </c>
      <c r="C2" s="35">
        <f>'2026 P50'!EJ39+'2026 P50'!EK39</f>
        <v>762.34</v>
      </c>
      <c r="D2" s="35"/>
      <c r="E2" s="35">
        <f>SUMIFS(Tabela9[E_Grid MWh],Tabela9[Usina Brasol],'TABELA RESUMO - P50'!A2,Tabela9[Mês],'TABELA RESUMO - P50'!B2)</f>
        <v>926</v>
      </c>
      <c r="F2" s="135">
        <f>C2-E2</f>
        <v>-163.65999999999997</v>
      </c>
      <c r="G2" s="53">
        <f>(C2-E2)/E2</f>
        <v>-0.17673866090712739</v>
      </c>
      <c r="H2" s="138">
        <f ca="1">L2*K2</f>
        <v>746.77419354838707</v>
      </c>
      <c r="I2" s="52">
        <f t="shared" ref="I2:I33" ca="1" si="0">C2-H2</f>
        <v>15.565806451612957</v>
      </c>
      <c r="J2" s="55">
        <f t="shared" ref="J2:J33" ca="1" si="1">(C2-H2)/H2</f>
        <v>2.084406047516206E-2</v>
      </c>
      <c r="K2" s="38">
        <f t="shared" ref="K2:K33" si="2">E2/N2</f>
        <v>29.870967741935484</v>
      </c>
      <c r="L2" s="256">
        <f ca="1">DAY(TODAY()-1)</f>
        <v>25</v>
      </c>
      <c r="M2" s="51">
        <v>1900</v>
      </c>
      <c r="N2" s="36">
        <v>31</v>
      </c>
      <c r="O2" s="126">
        <f>M2/1000</f>
        <v>1.9</v>
      </c>
      <c r="P2" s="126">
        <f ca="1">L2*24</f>
        <v>600</v>
      </c>
      <c r="Q2" s="126">
        <f t="shared" ref="Q2:Q33" ca="1" si="3">C2/P2</f>
        <v>1.2705666666666666</v>
      </c>
      <c r="R2" s="127">
        <f ca="1">Q2/O2</f>
        <v>0.66871929824561405</v>
      </c>
      <c r="S2" s="366">
        <f>C2/O2</f>
        <v>401.23157894736846</v>
      </c>
      <c r="T2" s="36">
        <f ca="1">H2/O2</f>
        <v>393.03904923599322</v>
      </c>
      <c r="U2" s="89">
        <f ca="1">S2/T2</f>
        <v>1.0208440604751621</v>
      </c>
    </row>
    <row r="3" spans="1:21" ht="14.45">
      <c r="A3" s="42" t="s">
        <v>978</v>
      </c>
      <c r="B3" s="100" t="s">
        <v>1855</v>
      </c>
      <c r="C3" s="35">
        <f>_xlfn.XLOOKUP(A3,'2026 P50'!$EJ$5:$GZ$5,'2026 P50'!$EJ$39:$GZ$39)</f>
        <v>122.77700000000002</v>
      </c>
      <c r="D3" s="35"/>
      <c r="E3" s="35">
        <f>SUMIFS(Tabela9[E_Grid MWh],Tabela9[Usina Brasol],'TABELA RESUMO - P50'!A3,Tabela9[Mês],'TABELA RESUMO - P50'!B3)</f>
        <v>165.3</v>
      </c>
      <c r="F3" s="135">
        <f t="shared" ref="F3:F66" si="4">C3-E3</f>
        <v>-42.522999999999996</v>
      </c>
      <c r="G3" s="53">
        <f t="shared" ref="G3:G66" si="5">(C3-E3)/E3</f>
        <v>-0.25724742891712032</v>
      </c>
      <c r="H3" s="138">
        <f t="shared" ref="H3:H38" ca="1" si="6">L3*K3</f>
        <v>133.30645161290323</v>
      </c>
      <c r="I3" s="52">
        <f t="shared" ca="1" si="0"/>
        <v>-10.529451612903216</v>
      </c>
      <c r="J3" s="55">
        <f t="shared" ca="1" si="1"/>
        <v>-7.8986811857229208E-2</v>
      </c>
      <c r="K3" s="38">
        <f t="shared" si="2"/>
        <v>5.3322580645161297</v>
      </c>
      <c r="L3" s="256">
        <f t="shared" ref="L3:L66" ca="1" si="7">DAY(TODAY()-1)</f>
        <v>25</v>
      </c>
      <c r="M3" s="51">
        <v>1269.5999999999999</v>
      </c>
      <c r="N3" s="36">
        <v>31</v>
      </c>
      <c r="O3" s="126">
        <f t="shared" ref="O3:O38" si="8">M3/1000</f>
        <v>1.2695999999999998</v>
      </c>
      <c r="P3" s="126">
        <f t="shared" ref="P3:P38" ca="1" si="9">L3*24</f>
        <v>600</v>
      </c>
      <c r="Q3" s="126">
        <f t="shared" ca="1" si="3"/>
        <v>0.20462833333333336</v>
      </c>
      <c r="R3" s="127">
        <f ca="1">Q3/O3</f>
        <v>0.16117543583280827</v>
      </c>
      <c r="S3" s="366">
        <f t="shared" ref="S3:S66" si="10">C3/O3</f>
        <v>96.705261499684966</v>
      </c>
      <c r="T3" s="36">
        <f t="shared" ref="T3:T66" ca="1" si="11">H3/O3</f>
        <v>104.99878041343986</v>
      </c>
      <c r="U3" s="89">
        <f t="shared" ref="U3:U66" ca="1" si="12">S3/T3</f>
        <v>0.92101318814277078</v>
      </c>
    </row>
    <row r="4" spans="1:21" ht="14.45">
      <c r="A4" s="42" t="s">
        <v>768</v>
      </c>
      <c r="B4" s="100" t="s">
        <v>1855</v>
      </c>
      <c r="C4" s="35">
        <f>_xlfn.XLOOKUP(A4,'2026 P50'!$EJ$5:$GZ$5,'2026 P50'!$EJ$39:$GZ$39)</f>
        <v>310.6635</v>
      </c>
      <c r="D4" s="35"/>
      <c r="E4" s="35">
        <f>SUMIFS(Tabela9[E_Grid MWh],Tabela9[Usina Brasol],'TABELA RESUMO - P50'!A4,Tabela9[Mês],'TABELA RESUMO - P50'!B4)</f>
        <v>408.88</v>
      </c>
      <c r="F4" s="135">
        <f t="shared" si="4"/>
        <v>-98.216499999999996</v>
      </c>
      <c r="G4" s="53">
        <f t="shared" si="5"/>
        <v>-0.24020861866562315</v>
      </c>
      <c r="H4" s="138">
        <f t="shared" ca="1" si="6"/>
        <v>329.74193548387098</v>
      </c>
      <c r="I4" s="52">
        <f t="shared" ca="1" si="0"/>
        <v>-19.078435483870976</v>
      </c>
      <c r="J4" s="55">
        <f t="shared" ca="1" si="1"/>
        <v>-5.7858687145372747E-2</v>
      </c>
      <c r="K4" s="38">
        <f t="shared" si="2"/>
        <v>13.189677419354839</v>
      </c>
      <c r="L4" s="256">
        <f t="shared" ca="1" si="7"/>
        <v>25</v>
      </c>
      <c r="M4" s="51">
        <v>3124.89</v>
      </c>
      <c r="N4" s="36">
        <v>31</v>
      </c>
      <c r="O4" s="126">
        <f t="shared" si="8"/>
        <v>3.1248899999999997</v>
      </c>
      <c r="P4" s="126">
        <f t="shared" ca="1" si="9"/>
        <v>600</v>
      </c>
      <c r="Q4" s="126">
        <f t="shared" ca="1" si="3"/>
        <v>0.51777249999999997</v>
      </c>
      <c r="R4" s="127">
        <f t="shared" ref="R4:R38" ca="1" si="13">Q4/O4</f>
        <v>0.16569303239474029</v>
      </c>
      <c r="S4" s="366">
        <f>C4/O4</f>
        <v>99.415819436844188</v>
      </c>
      <c r="T4" s="36">
        <f t="shared" ca="1" si="11"/>
        <v>105.52113369874492</v>
      </c>
      <c r="U4" s="89">
        <f t="shared" ca="1" si="12"/>
        <v>0.94214131285462721</v>
      </c>
    </row>
    <row r="5" spans="1:21" ht="14.45">
      <c r="A5" s="42" t="s">
        <v>748</v>
      </c>
      <c r="B5" s="100" t="s">
        <v>1855</v>
      </c>
      <c r="C5" s="35">
        <f>_xlfn.XLOOKUP(A5,'2026 P50'!$EJ$5:$GZ$5,'2026 P50'!$EJ$39:$GZ$39)</f>
        <v>105.58950000000002</v>
      </c>
      <c r="D5" s="35"/>
      <c r="E5" s="35">
        <f>SUMIFS(Tabela9[E_Grid MWh],Tabela9[Usina Brasol],'TABELA RESUMO - P50'!A5,Tabela9[Mês],'TABELA RESUMO - P50'!B5)</f>
        <v>142.69999999999999</v>
      </c>
      <c r="F5" s="135">
        <f t="shared" si="4"/>
        <v>-37.110499999999973</v>
      </c>
      <c r="G5" s="53">
        <f t="shared" si="5"/>
        <v>-0.2600595655220741</v>
      </c>
      <c r="H5" s="138">
        <f t="shared" ca="1" si="6"/>
        <v>115.08064516129031</v>
      </c>
      <c r="I5" s="52">
        <f t="shared" ca="1" si="0"/>
        <v>-9.4911451612902908</v>
      </c>
      <c r="J5" s="55">
        <f t="shared" ca="1" si="1"/>
        <v>-8.2473861247371841E-2</v>
      </c>
      <c r="K5" s="38">
        <f t="shared" si="2"/>
        <v>4.6032258064516123</v>
      </c>
      <c r="L5" s="256">
        <f t="shared" ca="1" si="7"/>
        <v>25</v>
      </c>
      <c r="M5" s="51">
        <v>1402.6</v>
      </c>
      <c r="N5" s="36">
        <v>31</v>
      </c>
      <c r="O5" s="126">
        <f t="shared" si="8"/>
        <v>1.4025999999999998</v>
      </c>
      <c r="P5" s="126">
        <f t="shared" ca="1" si="9"/>
        <v>600</v>
      </c>
      <c r="Q5" s="126">
        <f t="shared" ca="1" si="3"/>
        <v>0.17598250000000001</v>
      </c>
      <c r="R5" s="127">
        <f t="shared" ca="1" si="13"/>
        <v>0.12546877228005135</v>
      </c>
      <c r="S5" s="366">
        <f t="shared" si="10"/>
        <v>75.281263368030821</v>
      </c>
      <c r="T5" s="36">
        <f t="shared" ca="1" si="11"/>
        <v>82.04808581298326</v>
      </c>
      <c r="U5" s="89">
        <f t="shared" ca="1" si="12"/>
        <v>0.91752613875262812</v>
      </c>
    </row>
    <row r="6" spans="1:21" ht="14.45">
      <c r="A6" s="42" t="s">
        <v>706</v>
      </c>
      <c r="B6" s="100" t="s">
        <v>1855</v>
      </c>
      <c r="C6" s="35">
        <f>_xlfn.XLOOKUP(A6,'2026 P50'!$EJ$5:$GZ$5,'2026 P50'!$EJ$39:$GZ$39)</f>
        <v>167.21000000000004</v>
      </c>
      <c r="D6" s="35"/>
      <c r="E6" s="35">
        <f>SUMIFS(Tabela9[E_Grid MWh],Tabela9[Usina Brasol],'TABELA RESUMO - P50'!A6,Tabela9[Mês],'TABELA RESUMO - P50'!B6)</f>
        <v>229.13</v>
      </c>
      <c r="F6" s="135">
        <f t="shared" si="4"/>
        <v>-61.919999999999959</v>
      </c>
      <c r="G6" s="53">
        <f t="shared" si="5"/>
        <v>-0.2702396019726791</v>
      </c>
      <c r="H6" s="138">
        <f t="shared" ca="1" si="6"/>
        <v>184.78225806451613</v>
      </c>
      <c r="I6" s="52">
        <f t="shared" ca="1" si="0"/>
        <v>-17.572258064516092</v>
      </c>
      <c r="J6" s="55">
        <f t="shared" ca="1" si="1"/>
        <v>-9.5097106446122084E-2</v>
      </c>
      <c r="K6" s="38">
        <f t="shared" si="2"/>
        <v>7.3912903225806454</v>
      </c>
      <c r="L6" s="256">
        <f t="shared" ca="1" si="7"/>
        <v>25</v>
      </c>
      <c r="M6" s="51">
        <v>1504.23</v>
      </c>
      <c r="N6" s="36">
        <v>31</v>
      </c>
      <c r="O6" s="126">
        <f t="shared" si="8"/>
        <v>1.50423</v>
      </c>
      <c r="P6" s="126">
        <f t="shared" ca="1" si="9"/>
        <v>600</v>
      </c>
      <c r="Q6" s="126">
        <f t="shared" ca="1" si="3"/>
        <v>0.27868333333333339</v>
      </c>
      <c r="R6" s="127">
        <f t="shared" ca="1" si="13"/>
        <v>0.18526643753504013</v>
      </c>
      <c r="S6" s="366">
        <f t="shared" si="10"/>
        <v>111.15986252102407</v>
      </c>
      <c r="T6" s="36">
        <f t="shared" ca="1" si="11"/>
        <v>122.84175828464805</v>
      </c>
      <c r="U6" s="89">
        <f t="shared" ca="1" si="12"/>
        <v>0.90490289355387787</v>
      </c>
    </row>
    <row r="7" spans="1:21" ht="14.45">
      <c r="A7" s="42" t="s">
        <v>933</v>
      </c>
      <c r="B7" s="100" t="s">
        <v>1855</v>
      </c>
      <c r="C7" s="35">
        <f>_xlfn.XLOOKUP(A7,'2026 P50'!$EJ$5:$GZ$5,'2026 P50'!$EJ$39:$GZ$39)</f>
        <v>22.403000000000002</v>
      </c>
      <c r="D7" s="35"/>
      <c r="E7" s="35">
        <f>SUMIFS(Tabela9[E_Grid MWh],Tabela9[Usina Brasol],'TABELA RESUMO - P50'!A7,Tabela9[Mês],'TABELA RESUMO - P50'!B7)</f>
        <v>30.199999999999996</v>
      </c>
      <c r="F7" s="135">
        <f t="shared" si="4"/>
        <v>-7.7969999999999935</v>
      </c>
      <c r="G7" s="53">
        <f t="shared" si="5"/>
        <v>-0.2581788079470197</v>
      </c>
      <c r="H7" s="138">
        <f t="shared" ca="1" si="6"/>
        <v>24.354838709677416</v>
      </c>
      <c r="I7" s="52">
        <f t="shared" ca="1" si="0"/>
        <v>-1.9518387096774141</v>
      </c>
      <c r="J7" s="55">
        <f t="shared" ca="1" si="1"/>
        <v>-8.0141721854304432E-2</v>
      </c>
      <c r="K7" s="38">
        <f t="shared" si="2"/>
        <v>0.9741935483870966</v>
      </c>
      <c r="L7" s="256">
        <f t="shared" ca="1" si="7"/>
        <v>25</v>
      </c>
      <c r="M7" s="51">
        <v>212.58</v>
      </c>
      <c r="N7" s="36">
        <v>31</v>
      </c>
      <c r="O7" s="126">
        <f t="shared" si="8"/>
        <v>0.21258000000000002</v>
      </c>
      <c r="P7" s="126">
        <f t="shared" ca="1" si="9"/>
        <v>600</v>
      </c>
      <c r="Q7" s="126">
        <f t="shared" ca="1" si="3"/>
        <v>3.7338333333333334E-2</v>
      </c>
      <c r="R7" s="127">
        <f t="shared" ca="1" si="13"/>
        <v>0.17564367924232444</v>
      </c>
      <c r="S7" s="366">
        <f t="shared" si="10"/>
        <v>105.38620754539468</v>
      </c>
      <c r="T7" s="36">
        <f t="shared" ca="1" si="11"/>
        <v>114.56787425758498</v>
      </c>
      <c r="U7" s="89">
        <f t="shared" ca="1" si="12"/>
        <v>0.91985827814569565</v>
      </c>
    </row>
    <row r="8" spans="1:21" ht="14.45">
      <c r="A8" s="42" t="s">
        <v>1102</v>
      </c>
      <c r="B8" s="100" t="s">
        <v>1855</v>
      </c>
      <c r="C8" s="35">
        <f>_xlfn.XLOOKUP(A8,'2026 P50'!$EJ$5:$GZ$5,'2026 P50'!$EJ$39:$GZ$39)</f>
        <v>29.142900000000001</v>
      </c>
      <c r="D8" s="35"/>
      <c r="E8" s="35">
        <f>SUMIFS(Tabela9[E_Grid MWh],Tabela9[Usina Brasol],'TABELA RESUMO - P50'!A8,Tabela9[Mês],'TABELA RESUMO - P50'!B8)</f>
        <v>39.879999999999995</v>
      </c>
      <c r="F8" s="135">
        <f t="shared" si="4"/>
        <v>-10.737099999999995</v>
      </c>
      <c r="G8" s="53">
        <f t="shared" si="5"/>
        <v>-0.26923520561685044</v>
      </c>
      <c r="H8" s="138">
        <f t="shared" ca="1" si="6"/>
        <v>32.161290322580641</v>
      </c>
      <c r="I8" s="52">
        <f t="shared" ca="1" si="0"/>
        <v>-3.0183903225806397</v>
      </c>
      <c r="J8" s="55">
        <f t="shared" ca="1" si="1"/>
        <v>-9.3851654964894532E-2</v>
      </c>
      <c r="K8" s="38">
        <f t="shared" si="2"/>
        <v>1.2864516129032257</v>
      </c>
      <c r="L8" s="256">
        <f t="shared" ca="1" si="7"/>
        <v>25</v>
      </c>
      <c r="M8" s="51">
        <v>279.36</v>
      </c>
      <c r="N8" s="36">
        <v>31</v>
      </c>
      <c r="O8" s="126">
        <f t="shared" si="8"/>
        <v>0.27936</v>
      </c>
      <c r="P8" s="126">
        <f t="shared" ca="1" si="9"/>
        <v>600</v>
      </c>
      <c r="Q8" s="126">
        <f t="shared" ca="1" si="3"/>
        <v>4.8571500000000004E-2</v>
      </c>
      <c r="R8" s="127">
        <f t="shared" ca="1" si="13"/>
        <v>0.17386705326460483</v>
      </c>
      <c r="S8" s="366">
        <f t="shared" si="10"/>
        <v>104.32023195876289</v>
      </c>
      <c r="T8" s="36">
        <f t="shared" ca="1" si="11"/>
        <v>115.12489376639691</v>
      </c>
      <c r="U8" s="89">
        <f t="shared" ca="1" si="12"/>
        <v>0.90614834503510544</v>
      </c>
    </row>
    <row r="9" spans="1:21" ht="14.45">
      <c r="A9" s="42" t="s">
        <v>729</v>
      </c>
      <c r="B9" s="100" t="s">
        <v>1855</v>
      </c>
      <c r="C9" s="35">
        <f>_xlfn.XLOOKUP(A9,'2026 P50'!$EJ$5:$GZ$5,'2026 P50'!$EJ$39:$GZ$39)</f>
        <v>125.6876</v>
      </c>
      <c r="D9" s="35"/>
      <c r="E9" s="35">
        <f>SUMIFS(Tabela9[E_Grid MWh],Tabela9[Usina Brasol],'TABELA RESUMO - P50'!A9,Tabela9[Mês],'TABELA RESUMO - P50'!B9)</f>
        <v>184.89</v>
      </c>
      <c r="F9" s="135">
        <f t="shared" si="4"/>
        <v>-59.202399999999983</v>
      </c>
      <c r="G9" s="53">
        <f t="shared" si="5"/>
        <v>-0.32020336416247491</v>
      </c>
      <c r="H9" s="138">
        <f t="shared" ca="1" si="6"/>
        <v>149.10483870967741</v>
      </c>
      <c r="I9" s="52">
        <f t="shared" ca="1" si="0"/>
        <v>-23.417238709677406</v>
      </c>
      <c r="J9" s="55">
        <f t="shared" ca="1" si="1"/>
        <v>-0.15705217156146889</v>
      </c>
      <c r="K9" s="38">
        <f t="shared" si="2"/>
        <v>5.9641935483870965</v>
      </c>
      <c r="L9" s="256">
        <f t="shared" ca="1" si="7"/>
        <v>25</v>
      </c>
      <c r="M9" s="51">
        <v>1337.78</v>
      </c>
      <c r="N9" s="36">
        <v>31</v>
      </c>
      <c r="O9" s="126">
        <f t="shared" si="8"/>
        <v>1.33778</v>
      </c>
      <c r="P9" s="126">
        <f t="shared" ca="1" si="9"/>
        <v>600</v>
      </c>
      <c r="Q9" s="126">
        <f t="shared" ca="1" si="3"/>
        <v>0.20947933333333335</v>
      </c>
      <c r="R9" s="127">
        <f t="shared" ca="1" si="13"/>
        <v>0.15658728141647607</v>
      </c>
      <c r="S9" s="366">
        <f t="shared" si="10"/>
        <v>93.95236884988563</v>
      </c>
      <c r="T9" s="36">
        <f t="shared" ca="1" si="11"/>
        <v>111.45692020337979</v>
      </c>
      <c r="U9" s="89">
        <f t="shared" ca="1" si="12"/>
        <v>0.842947828438531</v>
      </c>
    </row>
    <row r="10" spans="1:21" ht="14.45">
      <c r="A10" s="42" t="s">
        <v>668</v>
      </c>
      <c r="B10" s="100" t="s">
        <v>1855</v>
      </c>
      <c r="C10" s="35">
        <f>_xlfn.XLOOKUP(A10,'2026 P50'!$EJ$5:$GZ$5,'2026 P50'!$EJ$39:$GZ$39)</f>
        <v>231.66290000000001</v>
      </c>
      <c r="D10" s="35"/>
      <c r="E10" s="35">
        <f>SUMIFS(Tabela9[E_Grid MWh],Tabela9[Usina Brasol],'TABELA RESUMO - P50'!A10,Tabela9[Mês],'TABELA RESUMO - P50'!B10)</f>
        <v>328.38</v>
      </c>
      <c r="F10" s="135">
        <f t="shared" si="4"/>
        <v>-96.717099999999988</v>
      </c>
      <c r="G10" s="53">
        <f t="shared" si="5"/>
        <v>-0.2945279858700286</v>
      </c>
      <c r="H10" s="138">
        <f t="shared" ca="1" si="6"/>
        <v>264.82258064516128</v>
      </c>
      <c r="I10" s="52">
        <f t="shared" ca="1" si="0"/>
        <v>-33.159680645161274</v>
      </c>
      <c r="J10" s="55">
        <f t="shared" ca="1" si="1"/>
        <v>-0.12521470247883543</v>
      </c>
      <c r="K10" s="38">
        <f t="shared" si="2"/>
        <v>10.592903225806451</v>
      </c>
      <c r="L10" s="256">
        <f t="shared" ca="1" si="7"/>
        <v>25</v>
      </c>
      <c r="M10" s="51">
        <v>2427.1999999999998</v>
      </c>
      <c r="N10" s="36">
        <v>31</v>
      </c>
      <c r="O10" s="126">
        <f t="shared" si="8"/>
        <v>2.4272</v>
      </c>
      <c r="P10" s="126">
        <f t="shared" ca="1" si="9"/>
        <v>600</v>
      </c>
      <c r="Q10" s="126">
        <f t="shared" ca="1" si="3"/>
        <v>0.38610483333333334</v>
      </c>
      <c r="R10" s="127">
        <f t="shared" ca="1" si="13"/>
        <v>0.15907417325862447</v>
      </c>
      <c r="S10" s="366">
        <f t="shared" si="10"/>
        <v>95.444503955174696</v>
      </c>
      <c r="T10" s="36">
        <f t="shared" ca="1" si="11"/>
        <v>109.10620494609479</v>
      </c>
      <c r="U10" s="89">
        <f t="shared" ca="1" si="12"/>
        <v>0.87478529752116463</v>
      </c>
    </row>
    <row r="11" spans="1:21" ht="14.45">
      <c r="A11" s="42" t="s">
        <v>1834</v>
      </c>
      <c r="B11" s="100" t="s">
        <v>1855</v>
      </c>
      <c r="C11" s="35">
        <f>_xlfn.XLOOKUP(A11,'2026 P50'!$EJ$5:$GZ$5,'2026 P50'!$EJ$39:$GZ$39)</f>
        <v>77.301239999999993</v>
      </c>
      <c r="D11" s="35"/>
      <c r="E11" s="35">
        <f>SUMIFS(Tabela9[E_Grid MWh],Tabela9[Usina Brasol],'TABELA RESUMO - P50'!A11,Tabela9[Mês],'TABELA RESUMO - P50'!B11)</f>
        <v>105.7</v>
      </c>
      <c r="F11" s="135">
        <f t="shared" si="4"/>
        <v>-28.39876000000001</v>
      </c>
      <c r="G11" s="53">
        <f t="shared" si="5"/>
        <v>-0.2686732261116368</v>
      </c>
      <c r="H11" s="138">
        <f t="shared" ca="1" si="6"/>
        <v>85.241935483870961</v>
      </c>
      <c r="I11" s="52">
        <f t="shared" ca="1" si="0"/>
        <v>-7.940695483870968</v>
      </c>
      <c r="J11" s="55">
        <f t="shared" ca="1" si="1"/>
        <v>-9.3154800378429534E-2</v>
      </c>
      <c r="K11" s="38">
        <f t="shared" si="2"/>
        <v>3.4096774193548387</v>
      </c>
      <c r="L11" s="256">
        <f t="shared" ca="1" si="7"/>
        <v>25</v>
      </c>
      <c r="M11" s="51">
        <v>785.81</v>
      </c>
      <c r="N11" s="36">
        <v>31</v>
      </c>
      <c r="O11" s="126">
        <f t="shared" si="8"/>
        <v>0.7858099999999999</v>
      </c>
      <c r="P11" s="126">
        <f t="shared" ca="1" si="9"/>
        <v>600</v>
      </c>
      <c r="Q11" s="126">
        <f ca="1">C11/P11</f>
        <v>0.12883539999999999</v>
      </c>
      <c r="R11" s="127">
        <f t="shared" ca="1" si="13"/>
        <v>0.16395235489494916</v>
      </c>
      <c r="S11" s="366">
        <f t="shared" si="10"/>
        <v>98.371412936969506</v>
      </c>
      <c r="T11" s="36">
        <f t="shared" ca="1" si="11"/>
        <v>108.47652165774294</v>
      </c>
      <c r="U11" s="89">
        <f t="shared" ca="1" si="12"/>
        <v>0.90684519962157051</v>
      </c>
    </row>
    <row r="12" spans="1:21" ht="14.45">
      <c r="A12" s="42" t="s">
        <v>960</v>
      </c>
      <c r="B12" s="100" t="s">
        <v>1855</v>
      </c>
      <c r="C12" s="35">
        <f>_xlfn.XLOOKUP(A12,'2026 P50'!$EJ$5:$GZ$5,'2026 P50'!$EJ$39:$GZ$39)</f>
        <v>31.165900000000001</v>
      </c>
      <c r="D12" s="35"/>
      <c r="E12" s="35">
        <f>SUMIFS(Tabela9[E_Grid MWh],Tabela9[Usina Brasol],'TABELA RESUMO - P50'!A12,Tabela9[Mês],'TABELA RESUMO - P50'!B12)</f>
        <v>43.53</v>
      </c>
      <c r="F12" s="135">
        <f t="shared" si="4"/>
        <v>-12.364100000000001</v>
      </c>
      <c r="G12" s="53">
        <f t="shared" si="5"/>
        <v>-0.28403629680679993</v>
      </c>
      <c r="H12" s="138">
        <f t="shared" ref="H12" ca="1" si="14">L12*K12</f>
        <v>35.104838709677423</v>
      </c>
      <c r="I12" s="52">
        <f t="shared" ca="1" si="0"/>
        <v>-3.9389387096774229</v>
      </c>
      <c r="J12" s="55">
        <f t="shared" ca="1" si="1"/>
        <v>-0.11220500804043197</v>
      </c>
      <c r="K12" s="38">
        <f t="shared" si="2"/>
        <v>1.4041935483870969</v>
      </c>
      <c r="L12" s="256">
        <f t="shared" ca="1" si="7"/>
        <v>25</v>
      </c>
      <c r="M12" s="51">
        <v>305</v>
      </c>
      <c r="N12" s="36">
        <v>31</v>
      </c>
      <c r="O12" s="126">
        <f>M12/1000</f>
        <v>0.30499999999999999</v>
      </c>
      <c r="P12" s="126">
        <f ca="1">L12*24</f>
        <v>600</v>
      </c>
      <c r="Q12" s="126">
        <f ca="1">C12/P12</f>
        <v>5.1943166666666665E-2</v>
      </c>
      <c r="R12" s="127">
        <f ca="1">Q12/O12</f>
        <v>0.1703054644808743</v>
      </c>
      <c r="S12" s="366">
        <f t="shared" si="10"/>
        <v>102.1832786885246</v>
      </c>
      <c r="T12" s="36">
        <f t="shared" ca="1" si="11"/>
        <v>115.09783183500795</v>
      </c>
      <c r="U12" s="89">
        <f t="shared" ca="1" si="12"/>
        <v>0.88779499195956801</v>
      </c>
    </row>
    <row r="13" spans="1:21" ht="14.45">
      <c r="A13" s="42" t="s">
        <v>965</v>
      </c>
      <c r="B13" s="100" t="s">
        <v>1855</v>
      </c>
      <c r="C13" s="35">
        <f>_xlfn.XLOOKUP(A13,'2026 P50'!$EJ$5:$GZ$5,'2026 P50'!$EJ$39:$GZ$39)</f>
        <v>40.662299999999995</v>
      </c>
      <c r="D13" s="35"/>
      <c r="E13" s="35">
        <f>SUMIFS(Tabela9[E_Grid MWh],Tabela9[Usina Brasol],'TABELA RESUMO - P50'!A13,Tabela9[Mês],'TABELA RESUMO - P50'!B13)</f>
        <v>57.76</v>
      </c>
      <c r="F13" s="135">
        <f t="shared" si="4"/>
        <v>-17.097700000000003</v>
      </c>
      <c r="G13" s="53">
        <f t="shared" si="5"/>
        <v>-0.29601281163434912</v>
      </c>
      <c r="H13" s="138">
        <f t="shared" ca="1" si="6"/>
        <v>46.58064516129032</v>
      </c>
      <c r="I13" s="52">
        <f t="shared" ca="1" si="0"/>
        <v>-5.9183451612903255</v>
      </c>
      <c r="J13" s="55">
        <f t="shared" ca="1" si="1"/>
        <v>-0.12705588642659288</v>
      </c>
      <c r="K13" s="38">
        <f t="shared" si="2"/>
        <v>1.8632258064516127</v>
      </c>
      <c r="L13" s="256">
        <f t="shared" ca="1" si="7"/>
        <v>25</v>
      </c>
      <c r="M13" s="51">
        <v>419.76</v>
      </c>
      <c r="N13" s="36">
        <v>31</v>
      </c>
      <c r="O13" s="126">
        <f t="shared" si="8"/>
        <v>0.41975999999999997</v>
      </c>
      <c r="P13" s="126">
        <f t="shared" ca="1" si="9"/>
        <v>600</v>
      </c>
      <c r="Q13" s="126">
        <f t="shared" ca="1" si="3"/>
        <v>6.7770499999999997E-2</v>
      </c>
      <c r="R13" s="127">
        <f t="shared" ca="1" si="13"/>
        <v>0.16145059081379837</v>
      </c>
      <c r="S13" s="366">
        <f t="shared" si="10"/>
        <v>96.870354488279006</v>
      </c>
      <c r="T13" s="36">
        <f t="shared" ca="1" si="11"/>
        <v>110.96970926550964</v>
      </c>
      <c r="U13" s="89">
        <f t="shared" ca="1" si="12"/>
        <v>0.87294411357340707</v>
      </c>
    </row>
    <row r="14" spans="1:21" ht="14.45">
      <c r="A14" s="42" t="s">
        <v>871</v>
      </c>
      <c r="B14" s="100" t="s">
        <v>1855</v>
      </c>
      <c r="C14" s="35">
        <f>_xlfn.XLOOKUP(A14,'2026 P50'!$EJ$5:$GZ$5,'2026 P50'!$EJ$39:$GZ$39)</f>
        <v>152.44909999999999</v>
      </c>
      <c r="D14" s="35"/>
      <c r="E14" s="35">
        <f>SUMIFS(Tabela9[E_Grid MWh],Tabela9[Usina Brasol],'TABELA RESUMO - P50'!A14,Tabela9[Mês],'TABELA RESUMO - P50'!B14)</f>
        <v>208.9</v>
      </c>
      <c r="F14" s="135">
        <f t="shared" si="4"/>
        <v>-56.450900000000019</v>
      </c>
      <c r="G14" s="53">
        <f t="shared" si="5"/>
        <v>-0.27022929631402592</v>
      </c>
      <c r="H14" s="138">
        <f t="shared" ca="1" si="6"/>
        <v>168.46774193548387</v>
      </c>
      <c r="I14" s="52">
        <f t="shared" ca="1" si="0"/>
        <v>-16.018641935483885</v>
      </c>
      <c r="J14" s="55">
        <f t="shared" ca="1" si="1"/>
        <v>-9.5084327429392129E-2</v>
      </c>
      <c r="K14" s="38">
        <f t="shared" si="2"/>
        <v>6.7387096774193553</v>
      </c>
      <c r="L14" s="256">
        <f t="shared" ca="1" si="7"/>
        <v>25</v>
      </c>
      <c r="M14" s="51">
        <v>1312.2</v>
      </c>
      <c r="N14" s="36">
        <v>31</v>
      </c>
      <c r="O14" s="126">
        <f t="shared" si="8"/>
        <v>1.3122</v>
      </c>
      <c r="P14" s="126">
        <f t="shared" ca="1" si="9"/>
        <v>600</v>
      </c>
      <c r="Q14" s="126">
        <f ca="1">C14/P14</f>
        <v>0.25408183333333328</v>
      </c>
      <c r="R14" s="127">
        <f t="shared" ca="1" si="13"/>
        <v>0.19363041711121268</v>
      </c>
      <c r="S14" s="366">
        <f t="shared" si="10"/>
        <v>116.17825026672762</v>
      </c>
      <c r="T14" s="36">
        <f t="shared" ca="1" si="11"/>
        <v>128.38572011544267</v>
      </c>
      <c r="U14" s="89">
        <f t="shared" ca="1" si="12"/>
        <v>0.90491567257060779</v>
      </c>
    </row>
    <row r="15" spans="1:21" ht="14.45">
      <c r="A15" s="42" t="s">
        <v>890</v>
      </c>
      <c r="B15" s="100" t="s">
        <v>1855</v>
      </c>
      <c r="C15" s="35">
        <f>_xlfn.XLOOKUP(A15,'2026 P50'!$EJ$5:$GZ$5,'2026 P50'!$EJ$39:$GZ$39)</f>
        <v>151.78960000000004</v>
      </c>
      <c r="D15" s="35"/>
      <c r="E15" s="35">
        <f>SUMIFS(Tabela9[E_Grid MWh],Tabela9[Usina Brasol],'TABELA RESUMO - P50'!A15,Tabela9[Mês],'TABELA RESUMO - P50'!B15)</f>
        <v>207.2</v>
      </c>
      <c r="F15" s="135">
        <f t="shared" si="4"/>
        <v>-55.410399999999953</v>
      </c>
      <c r="G15" s="53">
        <f t="shared" si="5"/>
        <v>-0.26742471042471022</v>
      </c>
      <c r="H15" s="138">
        <f t="shared" ca="1" si="6"/>
        <v>167.09677419354838</v>
      </c>
      <c r="I15" s="52">
        <f t="shared" ca="1" si="0"/>
        <v>-15.307174193548349</v>
      </c>
      <c r="J15" s="55">
        <f t="shared" ca="1" si="1"/>
        <v>-9.1606640926640698E-2</v>
      </c>
      <c r="K15" s="38">
        <f t="shared" si="2"/>
        <v>6.6838709677419352</v>
      </c>
      <c r="L15" s="256">
        <f t="shared" ca="1" si="7"/>
        <v>25</v>
      </c>
      <c r="M15" s="51">
        <v>1313.64</v>
      </c>
      <c r="N15" s="36">
        <v>31</v>
      </c>
      <c r="O15" s="126">
        <f t="shared" si="8"/>
        <v>1.3136400000000001</v>
      </c>
      <c r="P15" s="126">
        <f t="shared" ca="1" si="9"/>
        <v>600</v>
      </c>
      <c r="Q15" s="126">
        <f t="shared" ca="1" si="3"/>
        <v>0.25298266666666674</v>
      </c>
      <c r="R15" s="127">
        <f t="shared" ca="1" si="13"/>
        <v>0.19258142768693609</v>
      </c>
      <c r="S15" s="366">
        <f t="shared" si="10"/>
        <v>115.54885661216164</v>
      </c>
      <c r="T15" s="36">
        <f t="shared" ca="1" si="11"/>
        <v>127.20134450347764</v>
      </c>
      <c r="U15" s="89">
        <f t="shared" ca="1" si="12"/>
        <v>0.90839335907335927</v>
      </c>
    </row>
    <row r="16" spans="1:21" ht="14.45">
      <c r="A16" s="42" t="s">
        <v>863</v>
      </c>
      <c r="B16" s="100" t="s">
        <v>1855</v>
      </c>
      <c r="C16" s="35">
        <f>_xlfn.XLOOKUP(A16,'2026 P50'!$EJ$5:$GZ$5,'2026 P50'!$EJ$39:$GZ$39)</f>
        <v>75.518599999999992</v>
      </c>
      <c r="D16" s="35"/>
      <c r="E16" s="35">
        <f>SUMIFS(Tabela9[E_Grid MWh],Tabela9[Usina Brasol],'TABELA RESUMO - P50'!A16,Tabela9[Mês],'TABELA RESUMO - P50'!B16)</f>
        <v>100.7</v>
      </c>
      <c r="F16" s="135">
        <f t="shared" si="4"/>
        <v>-25.181400000000011</v>
      </c>
      <c r="G16" s="53">
        <f t="shared" si="5"/>
        <v>-0.2500635551142007</v>
      </c>
      <c r="H16" s="138">
        <f t="shared" ca="1" si="6"/>
        <v>81.209677419354847</v>
      </c>
      <c r="I16" s="52">
        <f t="shared" ca="1" si="0"/>
        <v>-5.6910774193548548</v>
      </c>
      <c r="J16" s="55">
        <f t="shared" ca="1" si="1"/>
        <v>-7.0078808341608928E-2</v>
      </c>
      <c r="K16" s="38">
        <f t="shared" si="2"/>
        <v>3.2483870967741937</v>
      </c>
      <c r="L16" s="256">
        <f t="shared" ca="1" si="7"/>
        <v>25</v>
      </c>
      <c r="M16" s="51">
        <v>656.1</v>
      </c>
      <c r="N16" s="36">
        <v>31</v>
      </c>
      <c r="O16" s="126">
        <f t="shared" si="8"/>
        <v>0.65610000000000002</v>
      </c>
      <c r="P16" s="126">
        <f t="shared" ca="1" si="9"/>
        <v>600</v>
      </c>
      <c r="Q16" s="126">
        <f t="shared" ca="1" si="3"/>
        <v>0.12586433333333333</v>
      </c>
      <c r="R16" s="127">
        <f t="shared" ca="1" si="13"/>
        <v>0.19183711832545849</v>
      </c>
      <c r="S16" s="366">
        <f t="shared" si="10"/>
        <v>115.10227099527509</v>
      </c>
      <c r="T16" s="36">
        <f t="shared" ca="1" si="11"/>
        <v>123.77637161919654</v>
      </c>
      <c r="U16" s="89">
        <f t="shared" ca="1" si="12"/>
        <v>0.92992119165839104</v>
      </c>
    </row>
    <row r="17" spans="1:21" ht="14.45">
      <c r="A17" s="42" t="s">
        <v>1048</v>
      </c>
      <c r="B17" s="100" t="s">
        <v>1855</v>
      </c>
      <c r="C17" s="35">
        <f>_xlfn.XLOOKUP(A17,'2026 P50'!$EJ$5:$GZ$5,'2026 P50'!$EJ$39:$GZ$39)</f>
        <v>145.58278999999996</v>
      </c>
      <c r="D17" s="35"/>
      <c r="E17" s="35">
        <f>SUMIFS(Tabela9[E_Grid MWh],Tabela9[Usina Brasol],'TABELA RESUMO - P50'!A17,Tabela9[Mês],'TABELA RESUMO - P50'!B17)</f>
        <v>219.5</v>
      </c>
      <c r="F17" s="135">
        <f t="shared" si="4"/>
        <v>-73.91721000000004</v>
      </c>
      <c r="G17" s="53">
        <f t="shared" si="5"/>
        <v>-0.33675266514806396</v>
      </c>
      <c r="H17" s="138">
        <f t="shared" ca="1" si="6"/>
        <v>177.01612903225808</v>
      </c>
      <c r="I17" s="52">
        <f t="shared" ca="1" si="0"/>
        <v>-31.433339032258118</v>
      </c>
      <c r="J17" s="55">
        <f t="shared" ca="1" si="1"/>
        <v>-0.17757330478359937</v>
      </c>
      <c r="K17" s="38">
        <f t="shared" si="2"/>
        <v>7.080645161290323</v>
      </c>
      <c r="L17" s="256">
        <f t="shared" ca="1" si="7"/>
        <v>25</v>
      </c>
      <c r="M17" s="51">
        <v>1307.4749999999999</v>
      </c>
      <c r="N17" s="36">
        <v>31</v>
      </c>
      <c r="O17" s="305">
        <f>M17/1000</f>
        <v>1.3074749999999999</v>
      </c>
      <c r="P17" s="126">
        <f t="shared" ca="1" si="9"/>
        <v>600</v>
      </c>
      <c r="Q17" s="126">
        <f t="shared" ca="1" si="3"/>
        <v>0.24263798333333328</v>
      </c>
      <c r="R17" s="127">
        <f t="shared" ca="1" si="13"/>
        <v>0.18557753175650263</v>
      </c>
      <c r="S17" s="366">
        <f t="shared" si="10"/>
        <v>111.34651905390157</v>
      </c>
      <c r="T17" s="36">
        <f t="shared" ca="1" si="11"/>
        <v>135.38777340466018</v>
      </c>
      <c r="U17" s="89">
        <f t="shared" ca="1" si="12"/>
        <v>0.82242669521640066</v>
      </c>
    </row>
    <row r="18" spans="1:21" ht="14.45">
      <c r="A18" s="42" t="s">
        <v>760</v>
      </c>
      <c r="B18" s="100" t="s">
        <v>1855</v>
      </c>
      <c r="C18" s="35">
        <f>_xlfn.XLOOKUP(A18,'2026 P50'!$EJ$5:$GZ$5,'2026 P50'!$EJ$39:$GZ$39)</f>
        <v>150.09054999999998</v>
      </c>
      <c r="D18" s="35"/>
      <c r="E18" s="35">
        <f>SUMIFS(Tabela9[E_Grid MWh],Tabela9[Usina Brasol],'TABELA RESUMO - P50'!A18,Tabela9[Mês],'TABELA RESUMO - P50'!B18)</f>
        <v>219.8</v>
      </c>
      <c r="F18" s="135">
        <f t="shared" si="4"/>
        <v>-69.709450000000032</v>
      </c>
      <c r="G18" s="53">
        <f t="shared" si="5"/>
        <v>-0.31714945404913569</v>
      </c>
      <c r="H18" s="138">
        <f t="shared" ca="1" si="6"/>
        <v>177.25806451612905</v>
      </c>
      <c r="I18" s="52">
        <f t="shared" ca="1" si="0"/>
        <v>-27.167514516129074</v>
      </c>
      <c r="J18" s="55">
        <f t="shared" ca="1" si="1"/>
        <v>-0.15326532302092832</v>
      </c>
      <c r="K18" s="38">
        <f t="shared" si="2"/>
        <v>7.0903225806451617</v>
      </c>
      <c r="L18" s="256">
        <f t="shared" ca="1" si="7"/>
        <v>25</v>
      </c>
      <c r="M18" s="51">
        <v>1307.4749999999999</v>
      </c>
      <c r="N18" s="36">
        <v>31</v>
      </c>
      <c r="O18" s="126">
        <f t="shared" si="8"/>
        <v>1.3074749999999999</v>
      </c>
      <c r="P18" s="126">
        <f t="shared" ca="1" si="9"/>
        <v>600</v>
      </c>
      <c r="Q18" s="126">
        <f t="shared" ca="1" si="3"/>
        <v>0.25015091666666661</v>
      </c>
      <c r="R18" s="127">
        <f t="shared" ca="1" si="13"/>
        <v>0.1913236709433577</v>
      </c>
      <c r="S18" s="366">
        <f t="shared" si="10"/>
        <v>114.79420256601463</v>
      </c>
      <c r="T18" s="36">
        <f t="shared" ca="1" si="11"/>
        <v>135.57281364165974</v>
      </c>
      <c r="U18" s="89">
        <f t="shared" ca="1" si="12"/>
        <v>0.84673467697907168</v>
      </c>
    </row>
    <row r="19" spans="1:21" ht="14.45">
      <c r="A19" s="42" t="s">
        <v>1058</v>
      </c>
      <c r="B19" s="100" t="s">
        <v>1855</v>
      </c>
      <c r="C19" s="35">
        <f>_xlfn.XLOOKUP(A19,'2026 P50'!$EJ$5:$GZ$5,'2026 P50'!$EJ$39:$GZ$39)</f>
        <v>76.228779999999986</v>
      </c>
      <c r="D19" s="35"/>
      <c r="E19" s="35">
        <f>SUMIFS(Tabela9[E_Grid MWh],Tabela9[Usina Brasol],'TABELA RESUMO - P50'!A19,Tabela9[Mês],'TABELA RESUMO - P50'!B19)</f>
        <v>103.9</v>
      </c>
      <c r="F19" s="135">
        <f t="shared" si="4"/>
        <v>-27.671220000000019</v>
      </c>
      <c r="G19" s="53">
        <f t="shared" si="5"/>
        <v>-0.26632550529355165</v>
      </c>
      <c r="H19" s="138">
        <f ca="1">L19*K19</f>
        <v>83.790322580645167</v>
      </c>
      <c r="I19" s="52">
        <f t="shared" ca="1" si="0"/>
        <v>-7.561542580645181</v>
      </c>
      <c r="J19" s="55">
        <f t="shared" ca="1" si="1"/>
        <v>-9.0243626564004073E-2</v>
      </c>
      <c r="K19" s="38">
        <f t="shared" si="2"/>
        <v>3.3516129032258068</v>
      </c>
      <c r="L19" s="256">
        <f t="shared" ca="1" si="7"/>
        <v>25</v>
      </c>
      <c r="M19" s="51">
        <v>645.84</v>
      </c>
      <c r="N19" s="36">
        <v>31</v>
      </c>
      <c r="O19" s="126">
        <f t="shared" si="8"/>
        <v>0.64584000000000008</v>
      </c>
      <c r="P19" s="126">
        <f t="shared" ca="1" si="9"/>
        <v>600</v>
      </c>
      <c r="Q19" s="126">
        <f t="shared" ca="1" si="3"/>
        <v>0.12704796666666665</v>
      </c>
      <c r="R19" s="127">
        <f t="shared" ca="1" si="13"/>
        <v>0.19671740162682186</v>
      </c>
      <c r="S19" s="366">
        <f t="shared" si="10"/>
        <v>118.03044097609312</v>
      </c>
      <c r="T19" s="36">
        <f t="shared" ca="1" si="11"/>
        <v>129.7385150821336</v>
      </c>
      <c r="U19" s="89">
        <f t="shared" ca="1" si="12"/>
        <v>0.9097563734359958</v>
      </c>
    </row>
    <row r="20" spans="1:21" ht="14.45">
      <c r="A20" s="42" t="s">
        <v>997</v>
      </c>
      <c r="B20" s="100" t="s">
        <v>1855</v>
      </c>
      <c r="C20" s="35">
        <f>_xlfn.XLOOKUP(A20,'2026 P50'!$EJ$5:$GZ$5,'2026 P50'!$EJ$39:$GZ$39)</f>
        <v>40.424299999999995</v>
      </c>
      <c r="D20" s="35"/>
      <c r="E20" s="35">
        <f>SUMIFS(Tabela9[E_Grid MWh],Tabela9[Usina Brasol],'TABELA RESUMO - P50'!A20,Tabela9[Mês],'TABELA RESUMO - P50'!B20)</f>
        <v>60.03</v>
      </c>
      <c r="F20" s="135">
        <f t="shared" si="4"/>
        <v>-19.605700000000006</v>
      </c>
      <c r="G20" s="53">
        <f t="shared" si="5"/>
        <v>-0.32659836748292531</v>
      </c>
      <c r="H20" s="138">
        <f t="shared" ca="1" si="6"/>
        <v>48.411290322580648</v>
      </c>
      <c r="I20" s="52">
        <f t="shared" ca="1" si="0"/>
        <v>-7.9869903225806524</v>
      </c>
      <c r="J20" s="55">
        <f t="shared" ca="1" si="1"/>
        <v>-0.16498197567882739</v>
      </c>
      <c r="K20" s="38">
        <f t="shared" si="2"/>
        <v>1.9364516129032259</v>
      </c>
      <c r="L20" s="256">
        <f t="shared" ca="1" si="7"/>
        <v>25</v>
      </c>
      <c r="M20" s="51">
        <v>421.2</v>
      </c>
      <c r="N20" s="36">
        <v>31</v>
      </c>
      <c r="O20" s="126">
        <f t="shared" si="8"/>
        <v>0.42119999999999996</v>
      </c>
      <c r="P20" s="126">
        <f t="shared" ca="1" si="9"/>
        <v>600</v>
      </c>
      <c r="Q20" s="126">
        <f t="shared" ca="1" si="3"/>
        <v>6.7373833333333327E-2</v>
      </c>
      <c r="R20" s="127">
        <f t="shared" ca="1" si="13"/>
        <v>0.15995686926242481</v>
      </c>
      <c r="S20" s="366">
        <f t="shared" si="10"/>
        <v>95.974121557454893</v>
      </c>
      <c r="T20" s="36">
        <f t="shared" ca="1" si="11"/>
        <v>114.93658671078028</v>
      </c>
      <c r="U20" s="89">
        <f t="shared" ca="1" si="12"/>
        <v>0.83501802432117267</v>
      </c>
    </row>
    <row r="21" spans="1:21" ht="14.45">
      <c r="A21" s="42" t="s">
        <v>918</v>
      </c>
      <c r="B21" s="100" t="s">
        <v>1855</v>
      </c>
      <c r="C21" s="35">
        <f>_xlfn.XLOOKUP(A21,'2026 P50'!$EJ$5:$GZ$5,'2026 P50'!$EJ$39:$GZ$39)</f>
        <v>138.98371</v>
      </c>
      <c r="D21" s="35"/>
      <c r="E21" s="35">
        <f>SUMIFS(Tabela9[E_Grid MWh],Tabela9[Usina Brasol],'TABELA RESUMO - P50'!A21,Tabela9[Mês],'TABELA RESUMO - P50'!B21)</f>
        <v>221.9</v>
      </c>
      <c r="F21" s="135">
        <f t="shared" si="4"/>
        <v>-82.916290000000004</v>
      </c>
      <c r="G21" s="53">
        <f t="shared" si="5"/>
        <v>-0.37366511942316361</v>
      </c>
      <c r="H21" s="138">
        <f t="shared" ca="1" si="6"/>
        <v>178.95161290322582</v>
      </c>
      <c r="I21" s="52">
        <f t="shared" ca="1" si="0"/>
        <v>-39.96790290322582</v>
      </c>
      <c r="J21" s="55">
        <f t="shared" ca="1" si="1"/>
        <v>-0.2233447480847229</v>
      </c>
      <c r="K21" s="38">
        <f t="shared" si="2"/>
        <v>7.1580645161290324</v>
      </c>
      <c r="L21" s="256">
        <f t="shared" ca="1" si="7"/>
        <v>25</v>
      </c>
      <c r="M21" s="51">
        <v>1358.9549999999999</v>
      </c>
      <c r="N21" s="36">
        <v>31</v>
      </c>
      <c r="O21" s="126">
        <f t="shared" si="8"/>
        <v>1.3589549999999999</v>
      </c>
      <c r="P21" s="126">
        <f t="shared" ca="1" si="9"/>
        <v>600</v>
      </c>
      <c r="Q21" s="126">
        <f t="shared" ca="1" si="3"/>
        <v>0.23163951666666668</v>
      </c>
      <c r="R21" s="127">
        <f t="shared" ca="1" si="13"/>
        <v>0.17045414797890049</v>
      </c>
      <c r="S21" s="366">
        <f t="shared" si="10"/>
        <v>102.27248878734028</v>
      </c>
      <c r="T21" s="36">
        <f t="shared" ca="1" si="11"/>
        <v>131.6832513977474</v>
      </c>
      <c r="U21" s="89">
        <f t="shared" ca="1" si="12"/>
        <v>0.77665525191527718</v>
      </c>
    </row>
    <row r="22" spans="1:21" ht="14.45">
      <c r="A22" s="42" t="s">
        <v>925</v>
      </c>
      <c r="B22" s="100" t="s">
        <v>1855</v>
      </c>
      <c r="C22" s="35">
        <f>_xlfn.XLOOKUP(A22,'2026 P50'!$EJ$5:$GZ$5,'2026 P50'!$EJ$39:$GZ$39)</f>
        <v>140.15339999999998</v>
      </c>
      <c r="D22" s="35"/>
      <c r="E22" s="35">
        <f>SUMIFS(Tabela9[E_Grid MWh],Tabela9[Usina Brasol],'TABELA RESUMO - P50'!A22,Tabela9[Mês],'TABELA RESUMO - P50'!B22)</f>
        <v>221.6</v>
      </c>
      <c r="F22" s="135">
        <f t="shared" si="4"/>
        <v>-81.446600000000018</v>
      </c>
      <c r="G22" s="53">
        <f t="shared" si="5"/>
        <v>-0.36753880866426003</v>
      </c>
      <c r="H22" s="138">
        <f t="shared" ca="1" si="6"/>
        <v>178.70967741935485</v>
      </c>
      <c r="I22" s="52">
        <f t="shared" ca="1" si="0"/>
        <v>-38.556277419354871</v>
      </c>
      <c r="J22" s="55">
        <f t="shared" ca="1" si="1"/>
        <v>-0.21574812274368249</v>
      </c>
      <c r="K22" s="38">
        <f t="shared" si="2"/>
        <v>7.1483870967741936</v>
      </c>
      <c r="L22" s="256">
        <f t="shared" ca="1" si="7"/>
        <v>25</v>
      </c>
      <c r="M22" s="51">
        <v>1358.9549999999999</v>
      </c>
      <c r="N22" s="36">
        <v>31</v>
      </c>
      <c r="O22" s="126">
        <f t="shared" si="8"/>
        <v>1.3589549999999999</v>
      </c>
      <c r="P22" s="126">
        <f t="shared" ca="1" si="9"/>
        <v>600</v>
      </c>
      <c r="Q22" s="126">
        <f t="shared" ca="1" si="3"/>
        <v>0.23358899999999996</v>
      </c>
      <c r="R22" s="127">
        <f t="shared" ca="1" si="13"/>
        <v>0.171888693886111</v>
      </c>
      <c r="S22" s="366">
        <f t="shared" si="10"/>
        <v>103.1332163316666</v>
      </c>
      <c r="T22" s="36">
        <f t="shared" ca="1" si="11"/>
        <v>131.50522086408665</v>
      </c>
      <c r="U22" s="89">
        <f t="shared" ca="1" si="12"/>
        <v>0.78425187725631751</v>
      </c>
    </row>
    <row r="23" spans="1:21" ht="14.45">
      <c r="A23" s="42" t="s">
        <v>926</v>
      </c>
      <c r="B23" s="100" t="s">
        <v>1855</v>
      </c>
      <c r="C23" s="35">
        <f>_xlfn.XLOOKUP(A23,'2026 P50'!$EJ$5:$GZ$5,'2026 P50'!$EJ$39:$GZ$39)</f>
        <v>57.876039999999975</v>
      </c>
      <c r="D23" s="35"/>
      <c r="E23" s="35">
        <f>SUMIFS(Tabela9[E_Grid MWh],Tabela9[Usina Brasol],'TABELA RESUMO - P50'!A23,Tabela9[Mês],'TABELA RESUMO - P50'!B23)</f>
        <v>105.8</v>
      </c>
      <c r="F23" s="135">
        <f t="shared" si="4"/>
        <v>-47.923960000000022</v>
      </c>
      <c r="G23" s="53">
        <f t="shared" si="5"/>
        <v>-0.45296748582230645</v>
      </c>
      <c r="H23" s="138">
        <f t="shared" ca="1" si="6"/>
        <v>85.322580645161281</v>
      </c>
      <c r="I23" s="52">
        <f t="shared" ca="1" si="0"/>
        <v>-27.446540645161306</v>
      </c>
      <c r="J23" s="55">
        <f t="shared" ca="1" si="1"/>
        <v>-0.32167968241965994</v>
      </c>
      <c r="K23" s="38">
        <f t="shared" si="2"/>
        <v>3.4129032258064513</v>
      </c>
      <c r="L23" s="256">
        <f t="shared" ca="1" si="7"/>
        <v>25</v>
      </c>
      <c r="M23" s="51">
        <v>666.9</v>
      </c>
      <c r="N23" s="36">
        <v>31</v>
      </c>
      <c r="O23" s="126">
        <f t="shared" si="8"/>
        <v>0.66689999999999994</v>
      </c>
      <c r="P23" s="126">
        <f t="shared" ca="1" si="9"/>
        <v>600</v>
      </c>
      <c r="Q23" s="126">
        <f t="shared" ca="1" si="3"/>
        <v>9.6460066666666622E-2</v>
      </c>
      <c r="R23" s="127">
        <f t="shared" ca="1" si="13"/>
        <v>0.14463947618333578</v>
      </c>
      <c r="S23" s="366">
        <f t="shared" si="10"/>
        <v>86.783685710001464</v>
      </c>
      <c r="T23" s="36">
        <f t="shared" ca="1" si="11"/>
        <v>127.93909228544203</v>
      </c>
      <c r="U23" s="89">
        <f t="shared" ca="1" si="12"/>
        <v>0.67832031758033995</v>
      </c>
    </row>
    <row r="24" spans="1:21" ht="14.45">
      <c r="A24" s="42" t="s">
        <v>623</v>
      </c>
      <c r="B24" s="100" t="s">
        <v>1855</v>
      </c>
      <c r="C24" s="35">
        <f>_xlfn.XLOOKUP(A24,'2026 P50'!$EJ$5:$GZ$5,'2026 P50'!$EJ$39:$GZ$39)</f>
        <v>95.772800000000004</v>
      </c>
      <c r="D24" s="35"/>
      <c r="E24" s="35">
        <f>SUMIFS(Tabela9[E_Grid MWh],Tabela9[Usina Brasol],'TABELA RESUMO - P50'!A24,Tabela9[Mês],'TABELA RESUMO - P50'!B24)</f>
        <v>220.6</v>
      </c>
      <c r="F24" s="135">
        <f t="shared" si="4"/>
        <v>-124.82719999999999</v>
      </c>
      <c r="G24" s="53">
        <f t="shared" si="5"/>
        <v>-0.5658531278331822</v>
      </c>
      <c r="H24" s="138">
        <f t="shared" ca="1" si="6"/>
        <v>177.90322580645162</v>
      </c>
      <c r="I24" s="52">
        <f t="shared" ca="1" si="0"/>
        <v>-82.130425806451612</v>
      </c>
      <c r="J24" s="55">
        <f t="shared" ca="1" si="1"/>
        <v>-0.46165787851314594</v>
      </c>
      <c r="K24" s="38">
        <f t="shared" si="2"/>
        <v>7.1161290322580646</v>
      </c>
      <c r="L24" s="256">
        <f t="shared" ca="1" si="7"/>
        <v>25</v>
      </c>
      <c r="M24" s="51">
        <v>1358.9549999999999</v>
      </c>
      <c r="N24" s="36">
        <v>31</v>
      </c>
      <c r="O24" s="126">
        <f t="shared" si="8"/>
        <v>1.3589549999999999</v>
      </c>
      <c r="P24" s="126">
        <f t="shared" ca="1" si="9"/>
        <v>600</v>
      </c>
      <c r="Q24" s="126">
        <f ca="1">C24/P24</f>
        <v>0.15962133333333334</v>
      </c>
      <c r="R24" s="127">
        <f t="shared" ca="1" si="13"/>
        <v>0.11745888078216965</v>
      </c>
      <c r="S24" s="366">
        <f t="shared" si="10"/>
        <v>70.475328469301786</v>
      </c>
      <c r="T24" s="36">
        <f t="shared" ca="1" si="11"/>
        <v>130.91178575188408</v>
      </c>
      <c r="U24" s="89">
        <f t="shared" ca="1" si="12"/>
        <v>0.53834212148685401</v>
      </c>
    </row>
    <row r="25" spans="1:21" ht="15.75" customHeight="1">
      <c r="A25" s="42" t="s">
        <v>634</v>
      </c>
      <c r="B25" s="100" t="s">
        <v>1855</v>
      </c>
      <c r="C25" s="35">
        <f>_xlfn.XLOOKUP(A25,'2026 P50'!$EJ$5:$GZ$5,'2026 P50'!$EJ$39:$GZ$39)</f>
        <v>96.058869999999999</v>
      </c>
      <c r="D25" s="35"/>
      <c r="E25" s="35">
        <f>SUMIFS(Tabela9[E_Grid MWh],Tabela9[Usina Brasol],'TABELA RESUMO - P50'!A25,Tabela9[Mês],'TABELA RESUMO - P50'!B25)</f>
        <v>220.9</v>
      </c>
      <c r="F25" s="135">
        <f t="shared" si="4"/>
        <v>-124.84113000000001</v>
      </c>
      <c r="G25" s="53">
        <f t="shared" si="5"/>
        <v>-0.56514771389769125</v>
      </c>
      <c r="H25" s="138">
        <f ca="1">L25*K25</f>
        <v>178.14516129032259</v>
      </c>
      <c r="I25" s="52">
        <f t="shared" ca="1" si="0"/>
        <v>-82.086291290322592</v>
      </c>
      <c r="J25" s="55">
        <f t="shared" ca="1" si="1"/>
        <v>-0.46078316523313723</v>
      </c>
      <c r="K25" s="38">
        <f t="shared" si="2"/>
        <v>7.1258064516129034</v>
      </c>
      <c r="L25" s="256">
        <f t="shared" ca="1" si="7"/>
        <v>25</v>
      </c>
      <c r="M25" s="51">
        <v>1358.9549999999999</v>
      </c>
      <c r="N25" s="36">
        <v>31</v>
      </c>
      <c r="O25" s="126">
        <f t="shared" si="8"/>
        <v>1.3589549999999999</v>
      </c>
      <c r="P25" s="126">
        <f t="shared" ca="1" si="9"/>
        <v>600</v>
      </c>
      <c r="Q25" s="126">
        <f t="shared" ca="1" si="3"/>
        <v>0.16009811666666665</v>
      </c>
      <c r="R25" s="127">
        <f t="shared" ca="1" si="13"/>
        <v>0.11780972634610172</v>
      </c>
      <c r="S25" s="366">
        <f t="shared" si="10"/>
        <v>70.685835807661036</v>
      </c>
      <c r="T25" s="36">
        <f t="shared" ca="1" si="11"/>
        <v>131.08981628554486</v>
      </c>
      <c r="U25" s="89">
        <f t="shared" ca="1" si="12"/>
        <v>0.53921683476686277</v>
      </c>
    </row>
    <row r="26" spans="1:21" ht="14.45">
      <c r="A26" s="42" t="s">
        <v>929</v>
      </c>
      <c r="B26" s="100" t="s">
        <v>1855</v>
      </c>
      <c r="C26" s="35">
        <f>_xlfn.XLOOKUP(A26,'2026 P50'!$EJ$5:$GZ$5,'2026 P50'!$EJ$39:$GZ$39)</f>
        <v>47.056469999999997</v>
      </c>
      <c r="D26" s="35"/>
      <c r="E26" s="35">
        <f>SUMIFS(Tabela9[E_Grid MWh],Tabela9[Usina Brasol],'TABELA RESUMO - P50'!A26,Tabela9[Mês],'TABELA RESUMO - P50'!B26)</f>
        <v>105.8</v>
      </c>
      <c r="F26" s="135">
        <f t="shared" si="4"/>
        <v>-58.74353</v>
      </c>
      <c r="G26" s="53">
        <f t="shared" si="5"/>
        <v>-0.55523185255198493</v>
      </c>
      <c r="H26" s="138">
        <f t="shared" ca="1" si="6"/>
        <v>85.322580645161281</v>
      </c>
      <c r="I26" s="52">
        <f t="shared" ca="1" si="0"/>
        <v>-38.266110645161284</v>
      </c>
      <c r="J26" s="55">
        <f t="shared" ca="1" si="1"/>
        <v>-0.44848749716446124</v>
      </c>
      <c r="K26" s="38">
        <f t="shared" si="2"/>
        <v>3.4129032258064513</v>
      </c>
      <c r="L26" s="256">
        <f t="shared" ca="1" si="7"/>
        <v>25</v>
      </c>
      <c r="M26" s="51">
        <v>666.9</v>
      </c>
      <c r="N26" s="36">
        <v>31</v>
      </c>
      <c r="O26" s="126">
        <f t="shared" si="8"/>
        <v>0.66689999999999994</v>
      </c>
      <c r="P26" s="126">
        <f t="shared" ca="1" si="9"/>
        <v>600</v>
      </c>
      <c r="Q26" s="126">
        <f t="shared" ca="1" si="3"/>
        <v>7.8427449999999996E-2</v>
      </c>
      <c r="R26" s="127">
        <f t="shared" ca="1" si="13"/>
        <v>0.11760001499475184</v>
      </c>
      <c r="S26" s="366">
        <f t="shared" si="10"/>
        <v>70.56000899685111</v>
      </c>
      <c r="T26" s="36">
        <f t="shared" ca="1" si="11"/>
        <v>127.93909228544203</v>
      </c>
      <c r="U26" s="89">
        <f t="shared" ca="1" si="12"/>
        <v>0.55151250283553876</v>
      </c>
    </row>
    <row r="27" spans="1:21" ht="14.45">
      <c r="A27" s="42" t="s">
        <v>1272</v>
      </c>
      <c r="B27" s="100" t="s">
        <v>1855</v>
      </c>
      <c r="C27" s="35">
        <f>_xlfn.XLOOKUP(A27,'2026 P50'!$EJ$5:$GZ$5,'2026 P50'!$EJ$39:$GZ$39)</f>
        <v>82.8874</v>
      </c>
      <c r="D27" s="35"/>
      <c r="E27" s="35">
        <f>SUMIFS(Tabela9[E_Grid MWh],Tabela9[Usina Brasol],'TABELA RESUMO - P50'!A27,Tabela9[Mês],'TABELA RESUMO - P50'!B27)</f>
        <v>116.78</v>
      </c>
      <c r="F27" s="135">
        <f t="shared" si="4"/>
        <v>-33.892600000000002</v>
      </c>
      <c r="G27" s="53">
        <f t="shared" si="5"/>
        <v>-0.29022606610721013</v>
      </c>
      <c r="H27" s="138">
        <f t="shared" ca="1" si="6"/>
        <v>94.177419354838705</v>
      </c>
      <c r="I27" s="52">
        <f t="shared" ca="1" si="0"/>
        <v>-11.290019354838705</v>
      </c>
      <c r="J27" s="55">
        <f t="shared" ca="1" si="1"/>
        <v>-0.11988032197294053</v>
      </c>
      <c r="K27" s="38">
        <f t="shared" si="2"/>
        <v>3.7670967741935484</v>
      </c>
      <c r="L27" s="256">
        <f t="shared" ca="1" si="7"/>
        <v>25</v>
      </c>
      <c r="M27" s="51">
        <v>881.28</v>
      </c>
      <c r="N27" s="36">
        <v>31</v>
      </c>
      <c r="O27" s="126">
        <f t="shared" si="8"/>
        <v>0.88127999999999995</v>
      </c>
      <c r="P27" s="126">
        <f t="shared" ca="1" si="9"/>
        <v>600</v>
      </c>
      <c r="Q27" s="126">
        <f t="shared" ca="1" si="3"/>
        <v>0.13814566666666667</v>
      </c>
      <c r="R27" s="127">
        <f t="shared" ca="1" si="13"/>
        <v>0.15675570382473977</v>
      </c>
      <c r="S27" s="366">
        <f t="shared" si="10"/>
        <v>94.05342229484387</v>
      </c>
      <c r="T27" s="36">
        <f t="shared" ca="1" si="11"/>
        <v>106.86435565863144</v>
      </c>
      <c r="U27" s="89">
        <f t="shared" ca="1" si="12"/>
        <v>0.88011967802705948</v>
      </c>
    </row>
    <row r="28" spans="1:21" ht="14.45">
      <c r="A28" s="42" t="s">
        <v>823</v>
      </c>
      <c r="B28" s="100" t="s">
        <v>1855</v>
      </c>
      <c r="C28" s="35">
        <f>_xlfn.XLOOKUP(A28,'2026 P50'!$EJ$5:$GZ$5,'2026 P50'!$EJ$39:$GZ$39)</f>
        <v>105.45381</v>
      </c>
      <c r="D28" s="35"/>
      <c r="E28" s="35">
        <f>SUMIFS(Tabela9[E_Grid MWh],Tabela9[Usina Brasol],'TABELA RESUMO - P50'!A28,Tabela9[Mês],'TABELA RESUMO - P50'!B28)</f>
        <v>228.2638</v>
      </c>
      <c r="F28" s="135">
        <f t="shared" si="4"/>
        <v>-122.80999</v>
      </c>
      <c r="G28" s="53">
        <f t="shared" si="5"/>
        <v>-0.53801781097134105</v>
      </c>
      <c r="H28" s="138">
        <f t="shared" ca="1" si="6"/>
        <v>184.08370967741936</v>
      </c>
      <c r="I28" s="52">
        <f t="shared" ca="1" si="0"/>
        <v>-78.62989967741936</v>
      </c>
      <c r="J28" s="55">
        <f t="shared" ca="1" si="1"/>
        <v>-0.42714208560446293</v>
      </c>
      <c r="K28" s="38">
        <f t="shared" si="2"/>
        <v>7.3633483870967744</v>
      </c>
      <c r="L28" s="256">
        <f t="shared" ca="1" si="7"/>
        <v>25</v>
      </c>
      <c r="M28" s="51">
        <v>1391.28</v>
      </c>
      <c r="N28" s="36">
        <v>31</v>
      </c>
      <c r="O28" s="126">
        <f t="shared" si="8"/>
        <v>1.3912800000000001</v>
      </c>
      <c r="P28" s="126">
        <f t="shared" ca="1" si="9"/>
        <v>600</v>
      </c>
      <c r="Q28" s="126">
        <f t="shared" ca="1" si="3"/>
        <v>0.17575635000000001</v>
      </c>
      <c r="R28" s="127">
        <f t="shared" ca="1" si="13"/>
        <v>0.1263270872865275</v>
      </c>
      <c r="S28" s="366">
        <f t="shared" si="10"/>
        <v>75.796252371916509</v>
      </c>
      <c r="T28" s="36">
        <f t="shared" ca="1" si="11"/>
        <v>132.31248179907664</v>
      </c>
      <c r="U28" s="89">
        <f t="shared" ca="1" si="12"/>
        <v>0.57285791439553713</v>
      </c>
    </row>
    <row r="29" spans="1:21" ht="14.45">
      <c r="A29" s="42" t="s">
        <v>831</v>
      </c>
      <c r="B29" s="100" t="s">
        <v>1855</v>
      </c>
      <c r="C29" s="35">
        <f>_xlfn.XLOOKUP(A29,'2026 P50'!$EJ$5:$GZ$5,'2026 P50'!$EJ$39:$GZ$39)</f>
        <v>36.895490000000002</v>
      </c>
      <c r="D29" s="35"/>
      <c r="E29" s="35">
        <f>SUMIFS(Tabela9[E_Grid MWh],Tabela9[Usina Brasol],'TABELA RESUMO - P50'!A29,Tabela9[Mês],'TABELA RESUMO - P50'!B29)</f>
        <v>221.55019999999999</v>
      </c>
      <c r="F29" s="135">
        <f t="shared" si="4"/>
        <v>-184.65470999999999</v>
      </c>
      <c r="G29" s="53">
        <f t="shared" si="5"/>
        <v>-0.83346668159180182</v>
      </c>
      <c r="H29" s="138">
        <f t="shared" ca="1" si="6"/>
        <v>178.66951612903225</v>
      </c>
      <c r="I29" s="52">
        <f t="shared" ca="1" si="0"/>
        <v>-141.77402612903225</v>
      </c>
      <c r="J29" s="55">
        <f t="shared" ca="1" si="1"/>
        <v>-0.79349868517383415</v>
      </c>
      <c r="K29" s="38">
        <f t="shared" si="2"/>
        <v>7.1467806451612903</v>
      </c>
      <c r="L29" s="256">
        <f t="shared" ca="1" si="7"/>
        <v>25</v>
      </c>
      <c r="M29" s="51">
        <v>1350.36</v>
      </c>
      <c r="N29" s="36">
        <v>31</v>
      </c>
      <c r="O29" s="126">
        <f t="shared" si="8"/>
        <v>1.35036</v>
      </c>
      <c r="P29" s="126">
        <f t="shared" ca="1" si="9"/>
        <v>600</v>
      </c>
      <c r="Q29" s="126">
        <f t="shared" ca="1" si="3"/>
        <v>6.1492483333333341E-2</v>
      </c>
      <c r="R29" s="127">
        <f t="shared" ca="1" si="13"/>
        <v>4.5537844229193207E-2</v>
      </c>
      <c r="S29" s="366">
        <f t="shared" si="10"/>
        <v>27.322706537515923</v>
      </c>
      <c r="T29" s="36">
        <f t="shared" ca="1" si="11"/>
        <v>132.31250639017171</v>
      </c>
      <c r="U29" s="89">
        <f t="shared" ca="1" si="12"/>
        <v>0.20650131482616582</v>
      </c>
    </row>
    <row r="30" spans="1:21" ht="14.45">
      <c r="A30" s="42" t="s">
        <v>837</v>
      </c>
      <c r="B30" s="100" t="s">
        <v>1855</v>
      </c>
      <c r="C30" s="35">
        <f>_xlfn.XLOOKUP(A30,'2026 P50'!$EJ$5:$GZ$5,'2026 P50'!$EJ$39:$GZ$39)</f>
        <v>77.402619999999999</v>
      </c>
      <c r="D30" s="35"/>
      <c r="E30" s="35">
        <f>SUMIFS(Tabela9[E_Grid MWh],Tabela9[Usina Brasol],'TABELA RESUMO - P50'!A30,Tabela9[Mês],'TABELA RESUMO - P50'!B30)</f>
        <v>114.1319</v>
      </c>
      <c r="F30" s="135">
        <f t="shared" si="4"/>
        <v>-36.729280000000003</v>
      </c>
      <c r="G30" s="53">
        <f t="shared" si="5"/>
        <v>-0.32181432185042047</v>
      </c>
      <c r="H30" s="138">
        <f t="shared" ca="1" si="6"/>
        <v>92.041854838709682</v>
      </c>
      <c r="I30" s="52">
        <f t="shared" ca="1" si="0"/>
        <v>-14.639234838709683</v>
      </c>
      <c r="J30" s="55">
        <f t="shared" ca="1" si="1"/>
        <v>-0.1590497590945214</v>
      </c>
      <c r="K30" s="38">
        <f t="shared" si="2"/>
        <v>3.6816741935483872</v>
      </c>
      <c r="L30" s="256">
        <f t="shared" ca="1" si="7"/>
        <v>25</v>
      </c>
      <c r="M30" s="51">
        <v>695.64</v>
      </c>
      <c r="N30" s="36">
        <v>31</v>
      </c>
      <c r="O30" s="126">
        <f t="shared" si="8"/>
        <v>0.69564000000000004</v>
      </c>
      <c r="P30" s="126">
        <f t="shared" ca="1" si="9"/>
        <v>600</v>
      </c>
      <c r="Q30" s="126">
        <f t="shared" ca="1" si="3"/>
        <v>0.12900436666666668</v>
      </c>
      <c r="R30" s="127">
        <f t="shared" ca="1" si="13"/>
        <v>0.18544702240622546</v>
      </c>
      <c r="S30" s="366">
        <f t="shared" si="10"/>
        <v>111.26821344373526</v>
      </c>
      <c r="T30" s="36">
        <f t="shared" ca="1" si="11"/>
        <v>132.31248179907664</v>
      </c>
      <c r="U30" s="89">
        <f t="shared" ca="1" si="12"/>
        <v>0.84095024090547865</v>
      </c>
    </row>
    <row r="31" spans="1:21" ht="14.45">
      <c r="A31" s="42" t="s">
        <v>841</v>
      </c>
      <c r="B31" s="100" t="s">
        <v>1855</v>
      </c>
      <c r="C31" s="35">
        <f>_xlfn.XLOOKUP(A31,'2026 P50'!$EJ$5:$GZ$5,'2026 P50'!$EJ$39:$GZ$39)</f>
        <v>154.52611000000005</v>
      </c>
      <c r="D31" s="35"/>
      <c r="E31" s="35">
        <f>SUMIFS(Tabela9[E_Grid MWh],Tabela9[Usina Brasol],'TABELA RESUMO - P50'!A31,Tabela9[Mês],'TABELA RESUMO - P50'!B31)</f>
        <v>228.60952</v>
      </c>
      <c r="F31" s="135">
        <f t="shared" si="4"/>
        <v>-74.083409999999958</v>
      </c>
      <c r="G31" s="53">
        <f t="shared" si="5"/>
        <v>-0.32406091399868192</v>
      </c>
      <c r="H31" s="138">
        <f t="shared" ca="1" si="6"/>
        <v>184.36251612903226</v>
      </c>
      <c r="I31" s="52">
        <f t="shared" ca="1" si="0"/>
        <v>-29.836406129032213</v>
      </c>
      <c r="J31" s="55">
        <f t="shared" ca="1" si="1"/>
        <v>-0.16183553335836559</v>
      </c>
      <c r="K31" s="38">
        <f t="shared" si="2"/>
        <v>7.37450064516129</v>
      </c>
      <c r="L31" s="256">
        <f t="shared" ca="1" si="7"/>
        <v>25</v>
      </c>
      <c r="M31" s="51">
        <v>1391.28</v>
      </c>
      <c r="N31" s="36">
        <v>31</v>
      </c>
      <c r="O31" s="126">
        <f t="shared" si="8"/>
        <v>1.3912800000000001</v>
      </c>
      <c r="P31" s="126">
        <f t="shared" ca="1" si="9"/>
        <v>600</v>
      </c>
      <c r="Q31" s="126">
        <f t="shared" ca="1" si="3"/>
        <v>0.25754351666666675</v>
      </c>
      <c r="R31" s="127">
        <f t="shared" ca="1" si="13"/>
        <v>0.18511264207540304</v>
      </c>
      <c r="S31" s="366">
        <f t="shared" si="10"/>
        <v>111.06758524524182</v>
      </c>
      <c r="T31" s="36">
        <f t="shared" ca="1" si="11"/>
        <v>132.51287744309718</v>
      </c>
      <c r="U31" s="89">
        <f t="shared" ca="1" si="12"/>
        <v>0.83816446664163435</v>
      </c>
    </row>
    <row r="32" spans="1:21" ht="14.45">
      <c r="A32" s="42" t="s">
        <v>844</v>
      </c>
      <c r="B32" s="100" t="s">
        <v>1855</v>
      </c>
      <c r="C32" s="35">
        <f>_xlfn.XLOOKUP(A32,'2026 P50'!$EJ$5:$GZ$5,'2026 P50'!$EJ$39:$GZ$39)</f>
        <v>153.03604999999999</v>
      </c>
      <c r="D32" s="35"/>
      <c r="E32" s="35">
        <f>SUMIFS(Tabela9[E_Grid MWh],Tabela9[Usina Brasol],'TABELA RESUMO - P50'!A32,Tabela9[Mês],'TABELA RESUMO - P50'!B32)</f>
        <v>221.88570999999999</v>
      </c>
      <c r="F32" s="135">
        <f t="shared" si="4"/>
        <v>-68.84966</v>
      </c>
      <c r="G32" s="53">
        <f t="shared" si="5"/>
        <v>-0.31029334876950843</v>
      </c>
      <c r="H32" s="138">
        <f t="shared" ca="1" si="6"/>
        <v>178.94008870967741</v>
      </c>
      <c r="I32" s="52">
        <f t="shared" ca="1" si="0"/>
        <v>-25.904038709677423</v>
      </c>
      <c r="J32" s="55">
        <f t="shared" ca="1" si="1"/>
        <v>-0.14476375247419046</v>
      </c>
      <c r="K32" s="38">
        <f t="shared" si="2"/>
        <v>7.1576035483870966</v>
      </c>
      <c r="L32" s="256">
        <f t="shared" ca="1" si="7"/>
        <v>25</v>
      </c>
      <c r="M32" s="51">
        <v>1350.36</v>
      </c>
      <c r="N32" s="36">
        <v>31</v>
      </c>
      <c r="O32" s="126">
        <f t="shared" si="8"/>
        <v>1.35036</v>
      </c>
      <c r="P32" s="126">
        <f t="shared" ca="1" si="9"/>
        <v>600</v>
      </c>
      <c r="Q32" s="126">
        <f t="shared" ca="1" si="3"/>
        <v>0.2550600833333333</v>
      </c>
      <c r="R32" s="127">
        <f t="shared" ca="1" si="13"/>
        <v>0.18888302625472711</v>
      </c>
      <c r="S32" s="366">
        <f t="shared" si="10"/>
        <v>113.32981575283627</v>
      </c>
      <c r="T32" s="36">
        <f t="shared" ca="1" si="11"/>
        <v>132.51287709179581</v>
      </c>
      <c r="U32" s="89">
        <f t="shared" ca="1" si="12"/>
        <v>0.85523624752580962</v>
      </c>
    </row>
    <row r="33" spans="1:21" ht="14.45">
      <c r="A33" s="42" t="s">
        <v>845</v>
      </c>
      <c r="B33" s="100" t="s">
        <v>1855</v>
      </c>
      <c r="C33" s="35">
        <f>_xlfn.XLOOKUP(A33,'2026 P50'!$EJ$5:$GZ$5,'2026 P50'!$EJ$39:$GZ$39)</f>
        <v>76.399629999999988</v>
      </c>
      <c r="D33" s="35"/>
      <c r="E33" s="35">
        <f>SUMIFS(Tabela9[E_Grid MWh],Tabela9[Usina Brasol],'TABELA RESUMO - P50'!A33,Tabela9[Mês],'TABELA RESUMO - P50'!B33)</f>
        <v>114.30476</v>
      </c>
      <c r="F33" s="135">
        <f t="shared" si="4"/>
        <v>-37.905130000000014</v>
      </c>
      <c r="G33" s="53">
        <f t="shared" si="5"/>
        <v>-0.33161462392292335</v>
      </c>
      <c r="H33" s="138">
        <f t="shared" ca="1" si="6"/>
        <v>92.181258064516129</v>
      </c>
      <c r="I33" s="52">
        <f t="shared" ca="1" si="0"/>
        <v>-15.781628064516141</v>
      </c>
      <c r="J33" s="55">
        <f t="shared" ca="1" si="1"/>
        <v>-0.17120213366442497</v>
      </c>
      <c r="K33" s="38">
        <f t="shared" si="2"/>
        <v>3.687250322580645</v>
      </c>
      <c r="L33" s="256">
        <f t="shared" ca="1" si="7"/>
        <v>25</v>
      </c>
      <c r="M33" s="51">
        <v>695.64</v>
      </c>
      <c r="N33" s="36">
        <v>31</v>
      </c>
      <c r="O33" s="126">
        <f t="shared" si="8"/>
        <v>0.69564000000000004</v>
      </c>
      <c r="P33" s="126">
        <f t="shared" ca="1" si="9"/>
        <v>600</v>
      </c>
      <c r="Q33" s="126">
        <f t="shared" ca="1" si="3"/>
        <v>0.12733271666666665</v>
      </c>
      <c r="R33" s="127">
        <f t="shared" ca="1" si="13"/>
        <v>0.18304398347804415</v>
      </c>
      <c r="S33" s="366">
        <f t="shared" si="10"/>
        <v>109.82639008682649</v>
      </c>
      <c r="T33" s="36">
        <f t="shared" ca="1" si="11"/>
        <v>132.51287744309718</v>
      </c>
      <c r="U33" s="89">
        <f t="shared" ca="1" si="12"/>
        <v>0.82879786633557506</v>
      </c>
    </row>
    <row r="34" spans="1:21" ht="14.45">
      <c r="A34" s="42" t="s">
        <v>1213</v>
      </c>
      <c r="B34" s="100" t="s">
        <v>1855</v>
      </c>
      <c r="C34" s="35">
        <f>_xlfn.XLOOKUP(A34,'2026 P50'!$EJ$5:$GZ$5,'2026 P50'!$EJ$39:$GZ$39)</f>
        <v>155.89305000000002</v>
      </c>
      <c r="D34" s="35"/>
      <c r="E34" s="35">
        <f>SUMIFS(Tabela9[E_Grid MWh],Tabela9[Usina Brasol],'TABELA RESUMO - P50'!A34,Tabela9[Mês],'TABELA RESUMO - P50'!B34)</f>
        <v>237.1</v>
      </c>
      <c r="F34" s="135">
        <f t="shared" si="4"/>
        <v>-81.206949999999978</v>
      </c>
      <c r="G34" s="53">
        <f t="shared" si="5"/>
        <v>-0.34250084352593835</v>
      </c>
      <c r="H34" s="138">
        <f t="shared" ca="1" si="6"/>
        <v>191.20967741935485</v>
      </c>
      <c r="I34" s="52">
        <f t="shared" ref="I34:I54" ca="1" si="15">C34-H34</f>
        <v>-35.31662741935483</v>
      </c>
      <c r="J34" s="55">
        <f t="shared" ref="J34:J54" ca="1" si="16">(C34-H34)/H34</f>
        <v>-0.18470104597216358</v>
      </c>
      <c r="K34" s="38">
        <f t="shared" ref="K34:K54" si="17">E34/N34</f>
        <v>7.6483870967741936</v>
      </c>
      <c r="L34" s="256">
        <f t="shared" ca="1" si="7"/>
        <v>25</v>
      </c>
      <c r="M34" s="51">
        <v>1419</v>
      </c>
      <c r="N34" s="36">
        <v>31</v>
      </c>
      <c r="O34" s="126">
        <f t="shared" si="8"/>
        <v>1.419</v>
      </c>
      <c r="P34" s="126">
        <f t="shared" ca="1" si="9"/>
        <v>600</v>
      </c>
      <c r="Q34" s="126">
        <f t="shared" ref="Q34:Q54" ca="1" si="18">C34/P34</f>
        <v>0.25982175000000002</v>
      </c>
      <c r="R34" s="127">
        <f t="shared" ca="1" si="13"/>
        <v>0.18310200845665964</v>
      </c>
      <c r="S34" s="366">
        <f t="shared" si="10"/>
        <v>109.86120507399578</v>
      </c>
      <c r="T34" s="36">
        <f t="shared" ca="1" si="11"/>
        <v>134.74959649003159</v>
      </c>
      <c r="U34" s="89">
        <f t="shared" ca="1" si="12"/>
        <v>0.81529895402783648</v>
      </c>
    </row>
    <row r="35" spans="1:21" ht="14.45">
      <c r="A35" s="42" t="s">
        <v>1215</v>
      </c>
      <c r="B35" s="100" t="s">
        <v>1855</v>
      </c>
      <c r="C35" s="35">
        <f>_xlfn.XLOOKUP(A35,'2026 P50'!$EJ$5:$GZ$5,'2026 P50'!$EJ$39:$GZ$39)</f>
        <v>157.72416000000001</v>
      </c>
      <c r="D35" s="35"/>
      <c r="E35" s="35">
        <f>SUMIFS(Tabela9[E_Grid MWh],Tabela9[Usina Brasol],'TABELA RESUMO - P50'!A35,Tabela9[Mês],'TABELA RESUMO - P50'!B35)</f>
        <v>236</v>
      </c>
      <c r="F35" s="135">
        <f t="shared" si="4"/>
        <v>-78.275839999999988</v>
      </c>
      <c r="G35" s="53">
        <f t="shared" si="5"/>
        <v>-0.33167728813559316</v>
      </c>
      <c r="H35" s="138">
        <f t="shared" ca="1" si="6"/>
        <v>190.32258064516131</v>
      </c>
      <c r="I35" s="52">
        <f t="shared" ca="1" si="15"/>
        <v>-32.598420645161298</v>
      </c>
      <c r="J35" s="55">
        <f t="shared" ca="1" si="16"/>
        <v>-0.17127983728813562</v>
      </c>
      <c r="K35" s="38">
        <f t="shared" si="17"/>
        <v>7.612903225806452</v>
      </c>
      <c r="L35" s="256">
        <f t="shared" ca="1" si="7"/>
        <v>25</v>
      </c>
      <c r="M35" s="51">
        <v>1419</v>
      </c>
      <c r="N35" s="36">
        <v>31</v>
      </c>
      <c r="O35" s="126">
        <f t="shared" si="8"/>
        <v>1.419</v>
      </c>
      <c r="P35" s="126">
        <f t="shared" ca="1" si="9"/>
        <v>600</v>
      </c>
      <c r="Q35" s="126">
        <f t="shared" ca="1" si="18"/>
        <v>0.26287360000000004</v>
      </c>
      <c r="R35" s="127">
        <f t="shared" ca="1" si="13"/>
        <v>0.18525271317829459</v>
      </c>
      <c r="S35" s="366">
        <f t="shared" si="10"/>
        <v>111.15162790697676</v>
      </c>
      <c r="T35" s="36">
        <f t="shared" ca="1" si="11"/>
        <v>134.12444020095933</v>
      </c>
      <c r="U35" s="89">
        <f t="shared" ca="1" si="12"/>
        <v>0.82872016271186455</v>
      </c>
    </row>
    <row r="36" spans="1:21" ht="14.45">
      <c r="A36" s="42" t="s">
        <v>635</v>
      </c>
      <c r="B36" s="100" t="s">
        <v>1855</v>
      </c>
      <c r="C36" s="35">
        <f>_xlfn.XLOOKUP(A36,'2026 P50'!$EJ$5:$GZ$5,'2026 P50'!$EJ$39:$GZ$39)</f>
        <v>155.10467999999997</v>
      </c>
      <c r="D36" s="35"/>
      <c r="E36" s="35">
        <f>SUMIFS(Tabela9[E_Grid MWh],Tabela9[Usina Brasol],'TABELA RESUMO - P50'!A36,Tabela9[Mês],'TABELA RESUMO - P50'!B36)</f>
        <v>235.2</v>
      </c>
      <c r="F36" s="135">
        <f t="shared" si="4"/>
        <v>-80.095320000000015</v>
      </c>
      <c r="G36" s="53">
        <f t="shared" si="5"/>
        <v>-0.34054132653061231</v>
      </c>
      <c r="H36" s="138">
        <f t="shared" ca="1" si="6"/>
        <v>189.67741935483872</v>
      </c>
      <c r="I36" s="52">
        <f t="shared" ca="1" si="15"/>
        <v>-34.572739354838745</v>
      </c>
      <c r="J36" s="55">
        <f t="shared" ca="1" si="16"/>
        <v>-0.18227124489795937</v>
      </c>
      <c r="K36" s="38">
        <f t="shared" si="17"/>
        <v>7.5870967741935482</v>
      </c>
      <c r="L36" s="256">
        <f t="shared" ca="1" si="7"/>
        <v>25</v>
      </c>
      <c r="M36" s="51">
        <v>1419</v>
      </c>
      <c r="N36" s="36">
        <v>31</v>
      </c>
      <c r="O36" s="126">
        <f t="shared" si="8"/>
        <v>1.419</v>
      </c>
      <c r="P36" s="126">
        <f t="shared" ca="1" si="9"/>
        <v>600</v>
      </c>
      <c r="Q36" s="126">
        <f t="shared" ca="1" si="18"/>
        <v>0.25850779999999995</v>
      </c>
      <c r="R36" s="127">
        <f t="shared" ca="1" si="13"/>
        <v>0.18217603946441152</v>
      </c>
      <c r="S36" s="366">
        <f t="shared" si="10"/>
        <v>109.30562367864691</v>
      </c>
      <c r="T36" s="36">
        <f t="shared" ca="1" si="11"/>
        <v>133.66978108163406</v>
      </c>
      <c r="U36" s="89">
        <f t="shared" ca="1" si="12"/>
        <v>0.81772875510204057</v>
      </c>
    </row>
    <row r="37" spans="1:21" ht="14.45">
      <c r="A37" s="42" t="s">
        <v>1218</v>
      </c>
      <c r="B37" s="100" t="s">
        <v>1855</v>
      </c>
      <c r="C37" s="35">
        <f>_xlfn.XLOOKUP(A37,'2026 P50'!$EJ$5:$GZ$5,'2026 P50'!$EJ$39:$GZ$39)</f>
        <v>156.86947999999998</v>
      </c>
      <c r="D37" s="35"/>
      <c r="E37" s="35">
        <f>SUMIFS(Tabela9[E_Grid MWh],Tabela9[Usina Brasol],'TABELA RESUMO - P50'!A37,Tabela9[Mês],'TABELA RESUMO - P50'!B37)</f>
        <v>234.5</v>
      </c>
      <c r="F37" s="135">
        <f t="shared" si="4"/>
        <v>-77.630520000000018</v>
      </c>
      <c r="G37" s="53">
        <f t="shared" si="5"/>
        <v>-0.33104699360341161</v>
      </c>
      <c r="H37" s="138">
        <f t="shared" ca="1" si="6"/>
        <v>189.11290322580646</v>
      </c>
      <c r="I37" s="52">
        <f t="shared" ca="1" si="15"/>
        <v>-32.243423225806481</v>
      </c>
      <c r="J37" s="55">
        <f t="shared" ca="1" si="16"/>
        <v>-0.17049827206823043</v>
      </c>
      <c r="K37" s="38">
        <f t="shared" si="17"/>
        <v>7.564516129032258</v>
      </c>
      <c r="L37" s="256">
        <f t="shared" ca="1" si="7"/>
        <v>25</v>
      </c>
      <c r="M37" s="51">
        <v>1419</v>
      </c>
      <c r="N37" s="36">
        <v>31</v>
      </c>
      <c r="O37" s="126">
        <f t="shared" si="8"/>
        <v>1.419</v>
      </c>
      <c r="P37" s="126">
        <f t="shared" ca="1" si="9"/>
        <v>600</v>
      </c>
      <c r="Q37" s="126">
        <f t="shared" ca="1" si="18"/>
        <v>0.26144913333333331</v>
      </c>
      <c r="R37" s="127">
        <f t="shared" ca="1" si="13"/>
        <v>0.18424886070002347</v>
      </c>
      <c r="S37" s="366">
        <f t="shared" si="10"/>
        <v>110.54931642001408</v>
      </c>
      <c r="T37" s="36">
        <f t="shared" ca="1" si="11"/>
        <v>133.27195435222441</v>
      </c>
      <c r="U37" s="89">
        <f t="shared" ca="1" si="12"/>
        <v>0.82950172793176968</v>
      </c>
    </row>
    <row r="38" spans="1:21" ht="16.149999999999999" customHeight="1">
      <c r="A38" s="42" t="s">
        <v>611</v>
      </c>
      <c r="B38" s="100" t="s">
        <v>1855</v>
      </c>
      <c r="C38" s="35">
        <f>_xlfn.XLOOKUP(A38,'2026 P50'!$EJ$5:$GZ$5,'2026 P50'!$EJ$39:$GZ$39)</f>
        <v>155.16368</v>
      </c>
      <c r="D38" s="35"/>
      <c r="E38" s="35">
        <f>SUMIFS(Tabela9[E_Grid MWh],Tabela9[Usina Brasol],'TABELA RESUMO - P50'!A38,Tabela9[Mês],'TABELA RESUMO - P50'!B38)</f>
        <v>234.2</v>
      </c>
      <c r="F38" s="135">
        <f t="shared" si="4"/>
        <v>-79.036319999999989</v>
      </c>
      <c r="G38" s="53">
        <f t="shared" si="5"/>
        <v>-0.33747361229718187</v>
      </c>
      <c r="H38" s="138">
        <f t="shared" ca="1" si="6"/>
        <v>188.87096774193549</v>
      </c>
      <c r="I38" s="52">
        <f t="shared" ca="1" si="15"/>
        <v>-33.707287741935488</v>
      </c>
      <c r="J38" s="55">
        <f t="shared" ca="1" si="16"/>
        <v>-0.17846727924850558</v>
      </c>
      <c r="K38" s="38">
        <f t="shared" si="17"/>
        <v>7.5548387096774192</v>
      </c>
      <c r="L38" s="256">
        <f t="shared" ca="1" si="7"/>
        <v>25</v>
      </c>
      <c r="M38" s="51">
        <v>1419</v>
      </c>
      <c r="N38" s="36">
        <v>31</v>
      </c>
      <c r="O38" s="126">
        <f t="shared" si="8"/>
        <v>1.419</v>
      </c>
      <c r="P38" s="126">
        <f t="shared" ca="1" si="9"/>
        <v>600</v>
      </c>
      <c r="Q38" s="126">
        <f t="shared" ca="1" si="18"/>
        <v>0.25860613333333332</v>
      </c>
      <c r="R38" s="127">
        <f t="shared" ca="1" si="13"/>
        <v>0.1822453370918487</v>
      </c>
      <c r="S38" s="366">
        <f t="shared" si="10"/>
        <v>109.34720225510922</v>
      </c>
      <c r="T38" s="36">
        <f t="shared" ca="1" si="11"/>
        <v>133.10145718247745</v>
      </c>
      <c r="U38" s="89">
        <f t="shared" ca="1" si="12"/>
        <v>0.82153272075149431</v>
      </c>
    </row>
    <row r="39" spans="1:21" ht="14.45">
      <c r="A39" s="42" t="s">
        <v>650</v>
      </c>
      <c r="B39" s="100" t="s">
        <v>1855</v>
      </c>
      <c r="C39" s="35">
        <f>_xlfn.XLOOKUP(A39,'2026 P50'!$EJ$5:$GZ$5,'2026 P50'!$EJ$39:$GZ$39)</f>
        <v>145.55771999999999</v>
      </c>
      <c r="D39" s="35"/>
      <c r="E39" s="35">
        <f>SUMIFS(Tabela9[E_Grid MWh],Tabela9[Usina Brasol],'TABELA RESUMO - P50'!A39,Tabela9[Mês],'TABELA RESUMO - P50'!B39)</f>
        <v>203.84</v>
      </c>
      <c r="F39" s="135">
        <f t="shared" si="4"/>
        <v>-58.282280000000014</v>
      </c>
      <c r="G39" s="53">
        <f t="shared" si="5"/>
        <v>-0.28592170329670336</v>
      </c>
      <c r="H39" s="138">
        <f ca="1">L39*K39</f>
        <v>164.38709677419354</v>
      </c>
      <c r="I39" s="52">
        <f t="shared" ca="1" si="15"/>
        <v>-18.829376774193548</v>
      </c>
      <c r="J39" s="55">
        <f t="shared" ca="1" si="16"/>
        <v>-0.11454291208791209</v>
      </c>
      <c r="K39" s="38">
        <f t="shared" si="17"/>
        <v>6.5754838709677417</v>
      </c>
      <c r="L39" s="256">
        <f t="shared" ca="1" si="7"/>
        <v>25</v>
      </c>
      <c r="M39" s="51">
        <v>1288.98</v>
      </c>
      <c r="N39" s="36">
        <v>31</v>
      </c>
      <c r="O39" s="126">
        <f t="shared" ref="O39:O40" si="19">M39/1000</f>
        <v>1.28898</v>
      </c>
      <c r="P39" s="126">
        <f ca="1">L39*24</f>
        <v>600</v>
      </c>
      <c r="Q39" s="126">
        <f t="shared" ca="1" si="18"/>
        <v>0.24259619999999998</v>
      </c>
      <c r="R39" s="127">
        <f t="shared" ref="R39:R40" ca="1" si="20">Q39/O39</f>
        <v>0.18820788530465948</v>
      </c>
      <c r="S39" s="366">
        <f t="shared" si="10"/>
        <v>112.92473118279568</v>
      </c>
      <c r="T39" s="36">
        <f t="shared" ca="1" si="11"/>
        <v>127.5326977720318</v>
      </c>
      <c r="U39" s="89">
        <f t="shared" ca="1" si="12"/>
        <v>0.88545708791208777</v>
      </c>
    </row>
    <row r="40" spans="1:21" ht="14.45">
      <c r="A40" s="42" t="s">
        <v>661</v>
      </c>
      <c r="B40" s="100" t="s">
        <v>1855</v>
      </c>
      <c r="C40" s="35">
        <f>_xlfn.XLOOKUP(A40,'2026 P50'!$EJ$5:$GZ$5,'2026 P50'!$EJ$39:$GZ$39)</f>
        <v>71.662930000000003</v>
      </c>
      <c r="D40" s="35"/>
      <c r="E40" s="35">
        <f>SUMIFS(Tabela9[E_Grid MWh],Tabela9[Usina Brasol],'TABELA RESUMO - P50'!A40,Tabela9[Mês],'TABELA RESUMO - P50'!B40)</f>
        <v>97.06</v>
      </c>
      <c r="F40" s="135">
        <f t="shared" si="4"/>
        <v>-25.397069999999999</v>
      </c>
      <c r="G40" s="53">
        <f t="shared" si="5"/>
        <v>-0.26166361013805894</v>
      </c>
      <c r="H40" s="138">
        <f t="shared" ref="H40" ca="1" si="21">L40*K40</f>
        <v>78.274193548387089</v>
      </c>
      <c r="I40" s="52">
        <f t="shared" ca="1" si="15"/>
        <v>-6.6112635483870861</v>
      </c>
      <c r="J40" s="55">
        <f t="shared" ca="1" si="16"/>
        <v>-8.4462876571192946E-2</v>
      </c>
      <c r="K40" s="38">
        <f t="shared" si="17"/>
        <v>3.1309677419354838</v>
      </c>
      <c r="L40" s="256">
        <f t="shared" ca="1" si="7"/>
        <v>25</v>
      </c>
      <c r="M40" s="51">
        <v>613.79999999999995</v>
      </c>
      <c r="N40" s="36">
        <v>31</v>
      </c>
      <c r="O40" s="126">
        <f t="shared" si="19"/>
        <v>0.6137999999999999</v>
      </c>
      <c r="P40" s="126">
        <f t="shared" ref="P40" ca="1" si="22">L40*24</f>
        <v>600</v>
      </c>
      <c r="Q40" s="126">
        <f t="shared" ca="1" si="18"/>
        <v>0.11943821666666667</v>
      </c>
      <c r="R40" s="127">
        <f t="shared" ca="1" si="20"/>
        <v>0.1945881666123602</v>
      </c>
      <c r="S40" s="366">
        <f t="shared" si="10"/>
        <v>116.75289996741613</v>
      </c>
      <c r="T40" s="36">
        <f t="shared" ca="1" si="11"/>
        <v>127.52393865817383</v>
      </c>
      <c r="U40" s="89">
        <f t="shared" ca="1" si="12"/>
        <v>0.91553712342880711</v>
      </c>
    </row>
    <row r="41" spans="1:21" ht="14.45">
      <c r="A41" s="42" t="s">
        <v>664</v>
      </c>
      <c r="B41" s="100" t="s">
        <v>1855</v>
      </c>
      <c r="C41" s="35">
        <f>_xlfn.XLOOKUP(A41,'2026 P50'!$EJ$5:$GZ$5,'2026 P50'!$EJ$39:$GZ$39)</f>
        <v>141.34872999999999</v>
      </c>
      <c r="D41" s="35"/>
      <c r="E41" s="35">
        <f>SUMIFS(Tabela9[E_Grid MWh],Tabela9[Usina Brasol],'TABELA RESUMO - P50'!A41,Tabela9[Mês],'TABELA RESUMO - P50'!B41)</f>
        <v>222.03</v>
      </c>
      <c r="F41" s="135">
        <f t="shared" si="4"/>
        <v>-80.681270000000012</v>
      </c>
      <c r="G41" s="53">
        <f t="shared" si="5"/>
        <v>-0.36338003873350455</v>
      </c>
      <c r="H41" s="138">
        <f t="shared" ref="H41:H43" ca="1" si="23">L41*K41</f>
        <v>179.05645161290323</v>
      </c>
      <c r="I41" s="52">
        <f t="shared" ca="1" si="15"/>
        <v>-37.707721612903242</v>
      </c>
      <c r="J41" s="55">
        <f t="shared" ca="1" si="16"/>
        <v>-0.21059124802954565</v>
      </c>
      <c r="K41" s="38">
        <f t="shared" si="17"/>
        <v>7.1622580645161289</v>
      </c>
      <c r="L41" s="256">
        <f t="shared" ca="1" si="7"/>
        <v>25</v>
      </c>
      <c r="M41" s="51">
        <v>1366.2</v>
      </c>
      <c r="N41" s="36">
        <v>31</v>
      </c>
      <c r="O41" s="126">
        <f t="shared" ref="O41:O44" si="24">M41/1000</f>
        <v>1.3662000000000001</v>
      </c>
      <c r="P41" s="126">
        <f t="shared" ref="P41:P42" ca="1" si="25">L41*24</f>
        <v>600</v>
      </c>
      <c r="Q41" s="126">
        <f t="shared" ca="1" si="18"/>
        <v>0.23558121666666665</v>
      </c>
      <c r="R41" s="127">
        <f t="shared" ref="R41:R44" ca="1" si="26">Q41/O41</f>
        <v>0.17243538037378614</v>
      </c>
      <c r="S41" s="366">
        <f t="shared" si="10"/>
        <v>103.46122822427169</v>
      </c>
      <c r="T41" s="36">
        <f t="shared" ca="1" si="11"/>
        <v>131.06166857920013</v>
      </c>
      <c r="U41" s="89">
        <f t="shared" ca="1" si="12"/>
        <v>0.78940875197045435</v>
      </c>
    </row>
    <row r="42" spans="1:21" ht="14.45">
      <c r="A42" s="42" t="s">
        <v>698</v>
      </c>
      <c r="B42" s="100" t="s">
        <v>1855</v>
      </c>
      <c r="C42" s="35">
        <f>_xlfn.XLOOKUP(A42,'2026 P50'!$EJ$5:$GZ$5,'2026 P50'!$EJ$39:$GZ$39)</f>
        <v>135.80679999999998</v>
      </c>
      <c r="D42" s="35"/>
      <c r="E42" s="35">
        <f>SUMIFS(Tabela9[E_Grid MWh],Tabela9[Usina Brasol],'TABELA RESUMO - P50'!A42,Tabela9[Mês],'TABELA RESUMO - P50'!B42)</f>
        <v>212.37</v>
      </c>
      <c r="F42" s="135">
        <f t="shared" si="4"/>
        <v>-76.563200000000023</v>
      </c>
      <c r="G42" s="53">
        <f t="shared" si="5"/>
        <v>-0.36051796393087548</v>
      </c>
      <c r="H42" s="138">
        <f t="shared" ca="1" si="23"/>
        <v>171.26612903225805</v>
      </c>
      <c r="I42" s="52">
        <f t="shared" ca="1" si="15"/>
        <v>-35.459329032258069</v>
      </c>
      <c r="J42" s="55">
        <f t="shared" ca="1" si="16"/>
        <v>-0.20704227527428548</v>
      </c>
      <c r="K42" s="38">
        <f t="shared" si="17"/>
        <v>6.8506451612903225</v>
      </c>
      <c r="L42" s="256">
        <f t="shared" ca="1" si="7"/>
        <v>25</v>
      </c>
      <c r="M42" s="51">
        <v>1306.8</v>
      </c>
      <c r="N42" s="36">
        <v>31</v>
      </c>
      <c r="O42" s="126">
        <f t="shared" si="24"/>
        <v>1.3068</v>
      </c>
      <c r="P42" s="126">
        <f t="shared" ca="1" si="25"/>
        <v>600</v>
      </c>
      <c r="Q42" s="126">
        <f t="shared" ca="1" si="18"/>
        <v>0.22634466666666664</v>
      </c>
      <c r="R42" s="127">
        <f t="shared" ca="1" si="26"/>
        <v>0.17320528517498213</v>
      </c>
      <c r="S42" s="366">
        <f t="shared" si="10"/>
        <v>103.92317110498928</v>
      </c>
      <c r="T42" s="36">
        <f t="shared" ca="1" si="11"/>
        <v>131.05764388755591</v>
      </c>
      <c r="U42" s="89">
        <f t="shared" ca="1" si="12"/>
        <v>0.79295772472571446</v>
      </c>
    </row>
    <row r="43" spans="1:21" ht="12" customHeight="1">
      <c r="A43" s="42" t="s">
        <v>699</v>
      </c>
      <c r="B43" s="100" t="s">
        <v>1855</v>
      </c>
      <c r="C43" s="35">
        <f>_xlfn.XLOOKUP(A43,'2026 P50'!$EJ$5:$GZ$5,'2026 P50'!$EJ$39:$GZ$39)</f>
        <v>141.72222000000002</v>
      </c>
      <c r="D43" s="35"/>
      <c r="E43" s="35">
        <f>SUMIFS(Tabela9[E_Grid MWh],Tabela9[Usina Brasol],'TABELA RESUMO - P50'!A43,Tabela9[Mês],'TABELA RESUMO - P50'!B43)</f>
        <v>220.1</v>
      </c>
      <c r="F43" s="135">
        <f t="shared" si="4"/>
        <v>-78.377779999999973</v>
      </c>
      <c r="G43" s="53">
        <f t="shared" si="5"/>
        <v>-0.35610077237619253</v>
      </c>
      <c r="H43" s="138">
        <f t="shared" ca="1" si="23"/>
        <v>177.5</v>
      </c>
      <c r="I43" s="52">
        <f t="shared" ca="1" si="15"/>
        <v>-35.777779999999979</v>
      </c>
      <c r="J43" s="55">
        <f t="shared" ca="1" si="16"/>
        <v>-0.20156495774647876</v>
      </c>
      <c r="K43" s="38">
        <f t="shared" si="17"/>
        <v>7.1</v>
      </c>
      <c r="L43" s="256">
        <f t="shared" ca="1" si="7"/>
        <v>25</v>
      </c>
      <c r="M43" s="51">
        <v>1354.32</v>
      </c>
      <c r="N43" s="36">
        <v>31</v>
      </c>
      <c r="O43" s="126">
        <f t="shared" ref="O43" si="27">M43/1000</f>
        <v>1.35432</v>
      </c>
      <c r="P43" s="126">
        <f ca="1">L43*24</f>
        <v>600</v>
      </c>
      <c r="Q43" s="126">
        <f t="shared" ca="1" si="18"/>
        <v>0.23620370000000004</v>
      </c>
      <c r="R43" s="127">
        <f t="shared" ref="R43" ca="1" si="28">Q43/O43</f>
        <v>0.1744075993856696</v>
      </c>
      <c r="S43" s="366">
        <f t="shared" si="10"/>
        <v>104.64455963140175</v>
      </c>
      <c r="T43" s="36">
        <f t="shared" ca="1" si="11"/>
        <v>131.06208281646877</v>
      </c>
      <c r="U43" s="89">
        <f t="shared" ca="1" si="12"/>
        <v>0.79843504225352124</v>
      </c>
    </row>
    <row r="44" spans="1:21" ht="14.45">
      <c r="A44" s="42" t="s">
        <v>1036</v>
      </c>
      <c r="B44" s="100" t="s">
        <v>1855</v>
      </c>
      <c r="C44" s="35">
        <f>_xlfn.XLOOKUP(A44,'2026 P50'!$EJ$5:$GZ$5,'2026 P50'!$EJ$39:$GZ$39)</f>
        <v>115.55405999999999</v>
      </c>
      <c r="D44" s="35"/>
      <c r="E44" s="35">
        <f>SUMIFS(Tabela9[E_Grid MWh],Tabela9[Usina Brasol],'TABELA RESUMO - P50'!A44,Tabela9[Mês],'TABELA RESUMO - P50'!B44)</f>
        <v>236.8</v>
      </c>
      <c r="F44" s="135">
        <f t="shared" si="4"/>
        <v>-121.24594000000002</v>
      </c>
      <c r="G44" s="53">
        <f t="shared" si="5"/>
        <v>-0.51201832770270272</v>
      </c>
      <c r="H44" s="138">
        <f ca="1">L44*K44</f>
        <v>190.96774193548387</v>
      </c>
      <c r="I44" s="52">
        <f t="shared" ca="1" si="15"/>
        <v>-75.413681935483879</v>
      </c>
      <c r="J44" s="55">
        <f t="shared" ca="1" si="16"/>
        <v>-0.39490272635135137</v>
      </c>
      <c r="K44" s="38">
        <f t="shared" si="17"/>
        <v>7.6387096774193548</v>
      </c>
      <c r="L44" s="256">
        <f t="shared" ca="1" si="7"/>
        <v>25</v>
      </c>
      <c r="M44" s="51">
        <v>1451.16</v>
      </c>
      <c r="N44" s="36">
        <v>31</v>
      </c>
      <c r="O44" s="126">
        <f t="shared" si="24"/>
        <v>1.45116</v>
      </c>
      <c r="P44" s="126">
        <f ca="1">L44*24</f>
        <v>600</v>
      </c>
      <c r="Q44" s="126">
        <f t="shared" ca="1" si="18"/>
        <v>0.19259009999999999</v>
      </c>
      <c r="R44" s="127">
        <f t="shared" ca="1" si="26"/>
        <v>0.13271458695112875</v>
      </c>
      <c r="S44" s="366">
        <f t="shared" si="10"/>
        <v>79.628752170677245</v>
      </c>
      <c r="T44" s="36">
        <f t="shared" ca="1" si="11"/>
        <v>131.59661369902966</v>
      </c>
      <c r="U44" s="89">
        <f t="shared" ca="1" si="12"/>
        <v>0.60509727364864851</v>
      </c>
    </row>
    <row r="45" spans="1:21" ht="14.45">
      <c r="A45" s="42" t="s">
        <v>862</v>
      </c>
      <c r="B45" s="100" t="s">
        <v>1855</v>
      </c>
      <c r="C45" s="35">
        <f>_xlfn.XLOOKUP(A45,'2026 P50'!$EJ$5:$GZ$5,'2026 P50'!$EJ$39:$GZ$39)</f>
        <v>23.831670000000003</v>
      </c>
      <c r="D45" s="35"/>
      <c r="E45" s="35">
        <f>SUMIFS(Tabela9[E_Grid MWh],Tabela9[Usina Brasol],'TABELA RESUMO - P50'!A45,Tabela9[Mês],'TABELA RESUMO - P50'!B45)</f>
        <v>42.839999999999996</v>
      </c>
      <c r="F45" s="135">
        <f t="shared" si="4"/>
        <v>-19.008329999999994</v>
      </c>
      <c r="G45" s="53">
        <f t="shared" si="5"/>
        <v>-0.443705182072829</v>
      </c>
      <c r="H45" s="138">
        <f t="shared" ref="H45:H54" ca="1" si="29">L45*K45</f>
        <v>34.548387096774192</v>
      </c>
      <c r="I45" s="52">
        <f t="shared" ca="1" si="15"/>
        <v>-10.71671709677419</v>
      </c>
      <c r="J45" s="55">
        <f t="shared" ca="1" si="16"/>
        <v>-0.31019442577030804</v>
      </c>
      <c r="K45" s="38">
        <f t="shared" si="17"/>
        <v>1.3819354838709677</v>
      </c>
      <c r="L45" s="256">
        <f t="shared" ca="1" si="7"/>
        <v>25</v>
      </c>
      <c r="M45" s="51">
        <f>1693/5</f>
        <v>338.6</v>
      </c>
      <c r="N45" s="36">
        <v>31</v>
      </c>
      <c r="O45" s="126">
        <f t="shared" ref="O45:O54" si="30">M45/1000</f>
        <v>0.33860000000000001</v>
      </c>
      <c r="P45" s="126">
        <f t="shared" ref="P45:P54" ca="1" si="31">L45*24</f>
        <v>600</v>
      </c>
      <c r="Q45" s="126">
        <f t="shared" ca="1" si="18"/>
        <v>3.9719450000000003E-2</v>
      </c>
      <c r="R45" s="127">
        <f t="shared" ref="R45:R54" ca="1" si="32">Q45/O45</f>
        <v>0.11730493207324277</v>
      </c>
      <c r="S45" s="366">
        <f t="shared" si="10"/>
        <v>70.382959243945663</v>
      </c>
      <c r="T45" s="36">
        <f t="shared" ca="1" si="11"/>
        <v>102.0330392698588</v>
      </c>
      <c r="U45" s="89">
        <f t="shared" ca="1" si="12"/>
        <v>0.68980557422969202</v>
      </c>
    </row>
    <row r="46" spans="1:21" ht="14.45">
      <c r="A46" s="42" t="s">
        <v>870</v>
      </c>
      <c r="B46" s="100" t="s">
        <v>1855</v>
      </c>
      <c r="C46" s="35">
        <f>_xlfn.XLOOKUP(A46,'2026 P50'!$EJ$5:$GZ$5,'2026 P50'!$EJ$39:$GZ$39)</f>
        <v>12.149759999999997</v>
      </c>
      <c r="D46" s="35"/>
      <c r="E46" s="35">
        <f>SUMIFS(Tabela9[E_Grid MWh],Tabela9[Usina Brasol],'TABELA RESUMO - P50'!A46,Tabela9[Mês],'TABELA RESUMO - P50'!B46)</f>
        <v>42.839999999999996</v>
      </c>
      <c r="F46" s="135">
        <f t="shared" si="4"/>
        <v>-30.690239999999999</v>
      </c>
      <c r="G46" s="53">
        <f t="shared" si="5"/>
        <v>-0.71639215686274516</v>
      </c>
      <c r="H46" s="138">
        <f t="shared" ca="1" si="29"/>
        <v>34.548387096774192</v>
      </c>
      <c r="I46" s="52">
        <f t="shared" ca="1" si="15"/>
        <v>-22.398627096774195</v>
      </c>
      <c r="J46" s="55">
        <f t="shared" ca="1" si="16"/>
        <v>-0.64832627450980396</v>
      </c>
      <c r="K46" s="38">
        <f t="shared" si="17"/>
        <v>1.3819354838709677</v>
      </c>
      <c r="L46" s="256">
        <f t="shared" ca="1" si="7"/>
        <v>25</v>
      </c>
      <c r="M46" s="51">
        <f t="shared" ref="M46:M49" si="33">1693/5</f>
        <v>338.6</v>
      </c>
      <c r="N46" s="36">
        <v>31</v>
      </c>
      <c r="O46" s="126">
        <f t="shared" si="30"/>
        <v>0.33860000000000001</v>
      </c>
      <c r="P46" s="126">
        <f t="shared" ca="1" si="31"/>
        <v>600</v>
      </c>
      <c r="Q46" s="126">
        <f t="shared" ca="1" si="18"/>
        <v>2.0249599999999996E-2</v>
      </c>
      <c r="R46" s="127">
        <f t="shared" ca="1" si="32"/>
        <v>5.9803898405197863E-2</v>
      </c>
      <c r="S46" s="366">
        <f t="shared" si="10"/>
        <v>35.882339043118712</v>
      </c>
      <c r="T46" s="36">
        <f t="shared" ca="1" si="11"/>
        <v>102.0330392698588</v>
      </c>
      <c r="U46" s="89">
        <f t="shared" ca="1" si="12"/>
        <v>0.35167372549019599</v>
      </c>
    </row>
    <row r="47" spans="1:21" ht="14.45">
      <c r="A47" s="42" t="s">
        <v>643</v>
      </c>
      <c r="B47" s="100" t="s">
        <v>1855</v>
      </c>
      <c r="C47" s="35">
        <f>_xlfn.XLOOKUP(A47,'2026 P50'!$EJ$5:$GZ$5,'2026 P50'!$EJ$39:$GZ$39)</f>
        <v>22.189910000000001</v>
      </c>
      <c r="D47" s="35"/>
      <c r="E47" s="35">
        <f>SUMIFS(Tabela9[E_Grid MWh],Tabela9[Usina Brasol],'TABELA RESUMO - P50'!A47,Tabela9[Mês],'TABELA RESUMO - P50'!B47)</f>
        <v>42.839999999999996</v>
      </c>
      <c r="F47" s="135">
        <f t="shared" si="4"/>
        <v>-20.650089999999995</v>
      </c>
      <c r="G47" s="53">
        <f t="shared" si="5"/>
        <v>-0.48202824463118571</v>
      </c>
      <c r="H47" s="138">
        <f t="shared" ca="1" si="29"/>
        <v>34.548387096774192</v>
      </c>
      <c r="I47" s="52">
        <f t="shared" ca="1" si="15"/>
        <v>-12.358477096774191</v>
      </c>
      <c r="J47" s="55">
        <f t="shared" ca="1" si="16"/>
        <v>-0.35771502334267036</v>
      </c>
      <c r="K47" s="38">
        <f t="shared" si="17"/>
        <v>1.3819354838709677</v>
      </c>
      <c r="L47" s="256">
        <f t="shared" ca="1" si="7"/>
        <v>25</v>
      </c>
      <c r="M47" s="51">
        <f t="shared" si="33"/>
        <v>338.6</v>
      </c>
      <c r="N47" s="36">
        <v>31</v>
      </c>
      <c r="O47" s="126">
        <f t="shared" si="30"/>
        <v>0.33860000000000001</v>
      </c>
      <c r="P47" s="126">
        <f t="shared" ca="1" si="31"/>
        <v>600</v>
      </c>
      <c r="Q47" s="126">
        <f t="shared" ca="1" si="18"/>
        <v>3.6983183333333336E-2</v>
      </c>
      <c r="R47" s="127">
        <f t="shared" ca="1" si="32"/>
        <v>0.10922381374286277</v>
      </c>
      <c r="S47" s="366">
        <f t="shared" si="10"/>
        <v>65.534288245717661</v>
      </c>
      <c r="T47" s="36">
        <f t="shared" ca="1" si="11"/>
        <v>102.0330392698588</v>
      </c>
      <c r="U47" s="89">
        <f t="shared" ca="1" si="12"/>
        <v>0.64228497665732964</v>
      </c>
    </row>
    <row r="48" spans="1:21" ht="14.45">
      <c r="A48" s="42" t="s">
        <v>759</v>
      </c>
      <c r="B48" s="100" t="s">
        <v>1855</v>
      </c>
      <c r="C48" s="35">
        <f>_xlfn.XLOOKUP(A48,'2026 P50'!$EJ$5:$GZ$5,'2026 P50'!$EJ$39:$GZ$39)</f>
        <v>23.043230000000001</v>
      </c>
      <c r="D48" s="35"/>
      <c r="E48" s="35">
        <f>SUMIFS(Tabela9[E_Grid MWh],Tabela9[Usina Brasol],'TABELA RESUMO - P50'!A48,Tabela9[Mês],'TABELA RESUMO - P50'!B48)</f>
        <v>42.839999999999996</v>
      </c>
      <c r="F48" s="135">
        <f t="shared" si="4"/>
        <v>-19.796769999999995</v>
      </c>
      <c r="G48" s="53">
        <f t="shared" si="5"/>
        <v>-0.46210947712418293</v>
      </c>
      <c r="H48" s="138">
        <f t="shared" ca="1" si="29"/>
        <v>34.548387096774192</v>
      </c>
      <c r="I48" s="52">
        <f t="shared" ca="1" si="15"/>
        <v>-11.505157096774191</v>
      </c>
      <c r="J48" s="55">
        <f t="shared" ca="1" si="16"/>
        <v>-0.33301575163398689</v>
      </c>
      <c r="K48" s="38">
        <f t="shared" si="17"/>
        <v>1.3819354838709677</v>
      </c>
      <c r="L48" s="256">
        <f t="shared" ca="1" si="7"/>
        <v>25</v>
      </c>
      <c r="M48" s="51">
        <f t="shared" si="33"/>
        <v>338.6</v>
      </c>
      <c r="N48" s="36">
        <v>31</v>
      </c>
      <c r="O48" s="126">
        <f t="shared" si="30"/>
        <v>0.33860000000000001</v>
      </c>
      <c r="P48" s="126">
        <f t="shared" ca="1" si="31"/>
        <v>600</v>
      </c>
      <c r="Q48" s="126">
        <f t="shared" ca="1" si="18"/>
        <v>3.8405383333333334E-2</v>
      </c>
      <c r="R48" s="127">
        <f t="shared" ca="1" si="32"/>
        <v>0.11342405000984446</v>
      </c>
      <c r="S48" s="366">
        <f t="shared" si="10"/>
        <v>68.054430005906681</v>
      </c>
      <c r="T48" s="36">
        <f t="shared" ca="1" si="11"/>
        <v>102.0330392698588</v>
      </c>
      <c r="U48" s="89">
        <f t="shared" ca="1" si="12"/>
        <v>0.66698424836601322</v>
      </c>
    </row>
    <row r="49" spans="1:21" ht="14.45">
      <c r="A49" s="42" t="s">
        <v>850</v>
      </c>
      <c r="B49" s="100" t="s">
        <v>1855</v>
      </c>
      <c r="C49" s="35">
        <f>_xlfn.XLOOKUP(A49,'2026 P50'!$EJ$5:$GZ$5,'2026 P50'!$EJ$39:$GZ$39)</f>
        <v>23.352470000000004</v>
      </c>
      <c r="D49" s="35"/>
      <c r="E49" s="35">
        <f>SUMIFS(Tabela9[E_Grid MWh],Tabela9[Usina Brasol],'TABELA RESUMO - P50'!A49,Tabela9[Mês],'TABELA RESUMO - P50'!B49)</f>
        <v>42.839999999999996</v>
      </c>
      <c r="F49" s="135">
        <f t="shared" si="4"/>
        <v>-19.487529999999992</v>
      </c>
      <c r="G49" s="53">
        <f t="shared" si="5"/>
        <v>-0.45489098972922487</v>
      </c>
      <c r="H49" s="138">
        <f t="shared" ca="1" si="29"/>
        <v>34.548387096774192</v>
      </c>
      <c r="I49" s="52">
        <f t="shared" ca="1" si="15"/>
        <v>-11.195917096774188</v>
      </c>
      <c r="J49" s="55">
        <f t="shared" ca="1" si="16"/>
        <v>-0.32406482726423891</v>
      </c>
      <c r="K49" s="38">
        <f t="shared" si="17"/>
        <v>1.3819354838709677</v>
      </c>
      <c r="L49" s="256">
        <f t="shared" ca="1" si="7"/>
        <v>25</v>
      </c>
      <c r="M49" s="51">
        <f t="shared" si="33"/>
        <v>338.6</v>
      </c>
      <c r="N49" s="36">
        <v>31</v>
      </c>
      <c r="O49" s="126">
        <f t="shared" si="30"/>
        <v>0.33860000000000001</v>
      </c>
      <c r="P49" s="126">
        <f t="shared" ca="1" si="31"/>
        <v>600</v>
      </c>
      <c r="Q49" s="126">
        <f t="shared" ca="1" si="18"/>
        <v>3.8920783333333341E-2</v>
      </c>
      <c r="R49" s="127">
        <f t="shared" ca="1" si="32"/>
        <v>0.11494620003937785</v>
      </c>
      <c r="S49" s="366">
        <f t="shared" si="10"/>
        <v>68.967720023626711</v>
      </c>
      <c r="T49" s="36">
        <f t="shared" ca="1" si="11"/>
        <v>102.0330392698588</v>
      </c>
      <c r="U49" s="89">
        <f t="shared" ca="1" si="12"/>
        <v>0.67593517273576109</v>
      </c>
    </row>
    <row r="50" spans="1:21" ht="14.45">
      <c r="A50" s="42" t="s">
        <v>1261</v>
      </c>
      <c r="B50" s="100" t="s">
        <v>1855</v>
      </c>
      <c r="C50" s="35">
        <f>_xlfn.XLOOKUP(A50,'2026 P50'!$EJ$5:$GZ$5,'2026 P50'!$EJ$39:$GZ$39)</f>
        <v>176.02110999999996</v>
      </c>
      <c r="D50" s="35"/>
      <c r="E50" s="35">
        <f>SUMIFS(Tabela9[E_Grid MWh],Tabela9[Usina Brasol],'TABELA RESUMO - P50'!A50,Tabela9[Mês],'TABELA RESUMO - P50'!B50)</f>
        <v>236.6</v>
      </c>
      <c r="F50" s="135">
        <f t="shared" si="4"/>
        <v>-60.57889000000003</v>
      </c>
      <c r="G50" s="53">
        <f t="shared" si="5"/>
        <v>-0.25603926458157239</v>
      </c>
      <c r="H50" s="138">
        <f t="shared" ca="1" si="29"/>
        <v>190.8064516129032</v>
      </c>
      <c r="I50" s="52">
        <f t="shared" ca="1" si="15"/>
        <v>-14.785341612903238</v>
      </c>
      <c r="J50" s="55">
        <f t="shared" ca="1" si="16"/>
        <v>-7.7488688081149698E-2</v>
      </c>
      <c r="K50" s="38">
        <f t="shared" si="17"/>
        <v>7.6322580645161286</v>
      </c>
      <c r="L50" s="256">
        <f t="shared" ca="1" si="7"/>
        <v>25</v>
      </c>
      <c r="M50" s="51">
        <f>7256/5</f>
        <v>1451.2</v>
      </c>
      <c r="N50" s="36">
        <v>31</v>
      </c>
      <c r="O50" s="126">
        <f t="shared" si="30"/>
        <v>1.4512</v>
      </c>
      <c r="P50" s="126">
        <f t="shared" ca="1" si="31"/>
        <v>600</v>
      </c>
      <c r="Q50" s="126">
        <f t="shared" ca="1" si="18"/>
        <v>0.29336851666666663</v>
      </c>
      <c r="R50" s="127">
        <f t="shared" ca="1" si="32"/>
        <v>0.2021558135795663</v>
      </c>
      <c r="S50" s="366">
        <f t="shared" si="10"/>
        <v>121.29348814773978</v>
      </c>
      <c r="T50" s="36">
        <f t="shared" ca="1" si="11"/>
        <v>131.48184372443714</v>
      </c>
      <c r="U50" s="89">
        <f t="shared" ca="1" si="12"/>
        <v>0.92251131191885039</v>
      </c>
    </row>
    <row r="51" spans="1:21" ht="14.45">
      <c r="A51" s="42" t="s">
        <v>1263</v>
      </c>
      <c r="B51" s="100" t="s">
        <v>1855</v>
      </c>
      <c r="C51" s="35">
        <f>_xlfn.XLOOKUP(A51,'2026 P50'!$EJ$5:$GZ$5,'2026 P50'!$EJ$39:$GZ$39)</f>
        <v>174.73406000000003</v>
      </c>
      <c r="D51" s="35"/>
      <c r="E51" s="35">
        <f>SUMIFS(Tabela9[E_Grid MWh],Tabela9[Usina Brasol],'TABELA RESUMO - P50'!A51,Tabela9[Mês],'TABELA RESUMO - P50'!B51)</f>
        <v>236.6</v>
      </c>
      <c r="F51" s="135">
        <f t="shared" si="4"/>
        <v>-61.865939999999966</v>
      </c>
      <c r="G51" s="53">
        <f t="shared" si="5"/>
        <v>-0.26147903634826697</v>
      </c>
      <c r="H51" s="138">
        <f t="shared" ca="1" si="29"/>
        <v>190.8064516129032</v>
      </c>
      <c r="I51" s="52">
        <f t="shared" ca="1" si="15"/>
        <v>-16.072391612903175</v>
      </c>
      <c r="J51" s="55">
        <f t="shared" ca="1" si="16"/>
        <v>-8.423400507185097E-2</v>
      </c>
      <c r="K51" s="38">
        <f t="shared" si="17"/>
        <v>7.6322580645161286</v>
      </c>
      <c r="L51" s="256">
        <f t="shared" ca="1" si="7"/>
        <v>25</v>
      </c>
      <c r="M51" s="51">
        <f t="shared" ref="M51:M54" si="34">7256/5</f>
        <v>1451.2</v>
      </c>
      <c r="N51" s="36">
        <v>31</v>
      </c>
      <c r="O51" s="126">
        <f t="shared" si="30"/>
        <v>1.4512</v>
      </c>
      <c r="P51" s="126">
        <f t="shared" ca="1" si="31"/>
        <v>600</v>
      </c>
      <c r="Q51" s="126">
        <f t="shared" ca="1" si="18"/>
        <v>0.29122343333333339</v>
      </c>
      <c r="R51" s="127">
        <f t="shared" ca="1" si="32"/>
        <v>0.20067766905549433</v>
      </c>
      <c r="S51" s="366">
        <f t="shared" si="10"/>
        <v>120.4066014332966</v>
      </c>
      <c r="T51" s="36">
        <f t="shared" ca="1" si="11"/>
        <v>131.48184372443714</v>
      </c>
      <c r="U51" s="89">
        <f t="shared" ca="1" si="12"/>
        <v>0.91576599492814914</v>
      </c>
    </row>
    <row r="52" spans="1:21" ht="14.45">
      <c r="A52" s="42" t="s">
        <v>816</v>
      </c>
      <c r="B52" s="100" t="s">
        <v>1855</v>
      </c>
      <c r="C52" s="35">
        <f>_xlfn.XLOOKUP(A52,'2026 P50'!$EJ$5:$GZ$5,'2026 P50'!$EJ$39:$GZ$39)</f>
        <v>170.31919000000002</v>
      </c>
      <c r="D52" s="35"/>
      <c r="E52" s="35">
        <f>SUMIFS(Tabela9[E_Grid MWh],Tabela9[Usina Brasol],'TABELA RESUMO - P50'!A52,Tabela9[Mês],'TABELA RESUMO - P50'!B52)</f>
        <v>236.6</v>
      </c>
      <c r="F52" s="135">
        <f t="shared" si="4"/>
        <v>-66.280809999999974</v>
      </c>
      <c r="G52" s="53">
        <f t="shared" si="5"/>
        <v>-0.28013867286559585</v>
      </c>
      <c r="H52" s="138">
        <f t="shared" ca="1" si="29"/>
        <v>190.8064516129032</v>
      </c>
      <c r="I52" s="52">
        <f t="shared" ca="1" si="15"/>
        <v>-20.487261612903183</v>
      </c>
      <c r="J52" s="55">
        <f t="shared" ca="1" si="16"/>
        <v>-0.10737195435333875</v>
      </c>
      <c r="K52" s="38">
        <f t="shared" si="17"/>
        <v>7.6322580645161286</v>
      </c>
      <c r="L52" s="256">
        <f t="shared" ca="1" si="7"/>
        <v>25</v>
      </c>
      <c r="M52" s="51">
        <f t="shared" si="34"/>
        <v>1451.2</v>
      </c>
      <c r="N52" s="36">
        <v>31</v>
      </c>
      <c r="O52" s="126">
        <f t="shared" si="30"/>
        <v>1.4512</v>
      </c>
      <c r="P52" s="126">
        <f t="shared" ca="1" si="31"/>
        <v>600</v>
      </c>
      <c r="Q52" s="126">
        <f t="shared" ca="1" si="18"/>
        <v>0.2838653166666667</v>
      </c>
      <c r="R52" s="127">
        <f t="shared" ca="1" si="32"/>
        <v>0.1956073020029401</v>
      </c>
      <c r="S52" s="366">
        <f t="shared" si="10"/>
        <v>117.36438120176406</v>
      </c>
      <c r="T52" s="36">
        <f t="shared" ca="1" si="11"/>
        <v>131.48184372443714</v>
      </c>
      <c r="U52" s="89">
        <f t="shared" ca="1" si="12"/>
        <v>0.89262804564666132</v>
      </c>
    </row>
    <row r="53" spans="1:21" ht="14.45">
      <c r="A53" s="42" t="s">
        <v>1200</v>
      </c>
      <c r="B53" s="100" t="s">
        <v>1855</v>
      </c>
      <c r="C53" s="35">
        <f>_xlfn.XLOOKUP(A53,'2026 P50'!$EJ$5:$GZ$5,'2026 P50'!$EJ$39:$GZ$39)</f>
        <v>173.10202999999998</v>
      </c>
      <c r="D53" s="35"/>
      <c r="E53" s="35">
        <f>SUMIFS(Tabela9[E_Grid MWh],Tabela9[Usina Brasol],'TABELA RESUMO - P50'!A53,Tabela9[Mês],'TABELA RESUMO - P50'!B53)</f>
        <v>236.6</v>
      </c>
      <c r="F53" s="135">
        <f t="shared" si="4"/>
        <v>-63.497970000000009</v>
      </c>
      <c r="G53" s="53">
        <f t="shared" si="5"/>
        <v>-0.26837688081149624</v>
      </c>
      <c r="H53" s="138">
        <f t="shared" ca="1" si="29"/>
        <v>190.8064516129032</v>
      </c>
      <c r="I53" s="52">
        <f t="shared" ca="1" si="15"/>
        <v>-17.704421612903218</v>
      </c>
      <c r="J53" s="55">
        <f t="shared" ca="1" si="16"/>
        <v>-9.2787332206255249E-2</v>
      </c>
      <c r="K53" s="38">
        <f t="shared" si="17"/>
        <v>7.6322580645161286</v>
      </c>
      <c r="L53" s="256">
        <f t="shared" ca="1" si="7"/>
        <v>25</v>
      </c>
      <c r="M53" s="51">
        <f t="shared" si="34"/>
        <v>1451.2</v>
      </c>
      <c r="N53" s="36">
        <v>31</v>
      </c>
      <c r="O53" s="126">
        <f t="shared" si="30"/>
        <v>1.4512</v>
      </c>
      <c r="P53" s="126">
        <f t="shared" ca="1" si="31"/>
        <v>600</v>
      </c>
      <c r="Q53" s="126">
        <f t="shared" ca="1" si="18"/>
        <v>0.28850338333333331</v>
      </c>
      <c r="R53" s="127">
        <f t="shared" ca="1" si="32"/>
        <v>0.19880332368614478</v>
      </c>
      <c r="S53" s="366">
        <f t="shared" si="10"/>
        <v>119.28199421168686</v>
      </c>
      <c r="T53" s="36">
        <f t="shared" ca="1" si="11"/>
        <v>131.48184372443714</v>
      </c>
      <c r="U53" s="89">
        <f t="shared" ca="1" si="12"/>
        <v>0.90721266779374488</v>
      </c>
    </row>
    <row r="54" spans="1:21" ht="14.45">
      <c r="A54" s="42" t="s">
        <v>1204</v>
      </c>
      <c r="B54" s="100" t="s">
        <v>1855</v>
      </c>
      <c r="C54" s="35">
        <f>_xlfn.XLOOKUP(A54,'2026 P50'!$EJ$5:$GZ$5,'2026 P50'!$EJ$39:$GZ$39)</f>
        <v>173.90867</v>
      </c>
      <c r="D54" s="35"/>
      <c r="E54" s="35">
        <f>SUMIFS(Tabela9[E_Grid MWh],Tabela9[Usina Brasol],'TABELA RESUMO - P50'!A54,Tabela9[Mês],'TABELA RESUMO - P50'!B54)</f>
        <v>236.6</v>
      </c>
      <c r="F54" s="135">
        <f t="shared" si="4"/>
        <v>-62.691329999999994</v>
      </c>
      <c r="G54" s="53">
        <f t="shared" si="5"/>
        <v>-0.26496758241758239</v>
      </c>
      <c r="H54" s="138">
        <f t="shared" ca="1" si="29"/>
        <v>190.8064516129032</v>
      </c>
      <c r="I54" s="52">
        <f t="shared" ca="1" si="15"/>
        <v>-16.897781612903202</v>
      </c>
      <c r="J54" s="55">
        <f t="shared" ca="1" si="16"/>
        <v>-8.8559802197802087E-2</v>
      </c>
      <c r="K54" s="38">
        <f t="shared" si="17"/>
        <v>7.6322580645161286</v>
      </c>
      <c r="L54" s="256">
        <f t="shared" ca="1" si="7"/>
        <v>25</v>
      </c>
      <c r="M54" s="51">
        <f t="shared" si="34"/>
        <v>1451.2</v>
      </c>
      <c r="N54" s="36">
        <v>31</v>
      </c>
      <c r="O54" s="126">
        <f t="shared" si="30"/>
        <v>1.4512</v>
      </c>
      <c r="P54" s="126">
        <f t="shared" ca="1" si="31"/>
        <v>600</v>
      </c>
      <c r="Q54" s="126">
        <f t="shared" ca="1" si="18"/>
        <v>0.28984778333333333</v>
      </c>
      <c r="R54" s="127">
        <f t="shared" ca="1" si="32"/>
        <v>0.19972972941933112</v>
      </c>
      <c r="S54" s="366">
        <f t="shared" si="10"/>
        <v>119.83783765159868</v>
      </c>
      <c r="T54" s="36">
        <f t="shared" ca="1" si="11"/>
        <v>131.48184372443714</v>
      </c>
      <c r="U54" s="89">
        <f t="shared" ca="1" si="12"/>
        <v>0.91144019780219798</v>
      </c>
    </row>
    <row r="55" spans="1:21" ht="14.45">
      <c r="A55" s="42" t="s">
        <v>857</v>
      </c>
      <c r="B55" s="100" t="s">
        <v>1855</v>
      </c>
      <c r="C55" s="35">
        <f>_xlfn.XLOOKUP(A55,'2026 P50'!$EJ$5:$GZ$5,'2026 P50'!$EJ$39:$GZ$39)</f>
        <v>144.32759000000001</v>
      </c>
      <c r="D55" s="35"/>
      <c r="E55" s="35">
        <f>SUMIFS(Tabela9[E_Grid MWh],Tabela9[Usina Brasol],'TABELA RESUMO - P50'!A55,Tabela9[Mês],'TABELA RESUMO - P50'!B55)</f>
        <v>220.72</v>
      </c>
      <c r="F55" s="135">
        <f t="shared" si="4"/>
        <v>-76.392409999999984</v>
      </c>
      <c r="G55" s="53">
        <f t="shared" si="5"/>
        <v>-0.34610551830373315</v>
      </c>
      <c r="H55" s="138">
        <f t="shared" ref="H55:H60" ca="1" si="35">L55*K55</f>
        <v>178</v>
      </c>
      <c r="I55" s="52">
        <f t="shared" ref="I55:I60" ca="1" si="36">C55-H55</f>
        <v>-33.672409999999985</v>
      </c>
      <c r="J55" s="55">
        <f t="shared" ref="J55:J60" ca="1" si="37">(C55-H55)/H55</f>
        <v>-0.18917084269662912</v>
      </c>
      <c r="K55" s="38">
        <f t="shared" ref="K55:K60" si="38">E55/N55</f>
        <v>7.12</v>
      </c>
      <c r="L55" s="256">
        <f t="shared" ca="1" si="7"/>
        <v>25</v>
      </c>
      <c r="M55" s="51">
        <v>1451.2</v>
      </c>
      <c r="N55" s="36">
        <v>31</v>
      </c>
      <c r="O55" s="126">
        <f t="shared" ref="O55:O60" si="39">M55/1000</f>
        <v>1.4512</v>
      </c>
      <c r="P55" s="126">
        <f t="shared" ref="P55:P60" ca="1" si="40">L55*24</f>
        <v>600</v>
      </c>
      <c r="Q55" s="126">
        <f t="shared" ref="Q55:Q60" ca="1" si="41">C55/P55</f>
        <v>0.24054598333333335</v>
      </c>
      <c r="R55" s="127">
        <f t="shared" ref="R55:R60" ca="1" si="42">Q55/O55</f>
        <v>0.16575660373024623</v>
      </c>
      <c r="S55" s="366">
        <f t="shared" si="10"/>
        <v>99.453962238147753</v>
      </c>
      <c r="T55" s="36">
        <f t="shared" ca="1" si="11"/>
        <v>122.65711135611907</v>
      </c>
      <c r="U55" s="89">
        <f t="shared" ca="1" si="12"/>
        <v>0.81082915730337091</v>
      </c>
    </row>
    <row r="56" spans="1:21" ht="14.45">
      <c r="A56" s="42" t="s">
        <v>860</v>
      </c>
      <c r="B56" s="100" t="s">
        <v>1855</v>
      </c>
      <c r="C56" s="35">
        <f>_xlfn.XLOOKUP(A56,'2026 P50'!$EJ$5:$GZ$5,'2026 P50'!$EJ$39:$GZ$39)</f>
        <v>144.24829</v>
      </c>
      <c r="D56" s="35"/>
      <c r="E56" s="35">
        <f>SUMIFS(Tabela9[E_Grid MWh],Tabela9[Usina Brasol],'TABELA RESUMO - P50'!A56,Tabela9[Mês],'TABELA RESUMO - P50'!B56)</f>
        <v>220.72</v>
      </c>
      <c r="F56" s="135">
        <f t="shared" si="4"/>
        <v>-76.471710000000002</v>
      </c>
      <c r="G56" s="53">
        <f t="shared" si="5"/>
        <v>-0.34646479702790867</v>
      </c>
      <c r="H56" s="138">
        <f t="shared" ca="1" si="35"/>
        <v>178</v>
      </c>
      <c r="I56" s="52">
        <f t="shared" ca="1" si="36"/>
        <v>-33.751710000000003</v>
      </c>
      <c r="J56" s="55">
        <f t="shared" ca="1" si="37"/>
        <v>-0.18961634831460675</v>
      </c>
      <c r="K56" s="38">
        <f t="shared" si="38"/>
        <v>7.12</v>
      </c>
      <c r="L56" s="256">
        <f t="shared" ca="1" si="7"/>
        <v>25</v>
      </c>
      <c r="M56" s="51">
        <v>1451.2</v>
      </c>
      <c r="N56" s="36">
        <v>31</v>
      </c>
      <c r="O56" s="126">
        <f t="shared" si="39"/>
        <v>1.4512</v>
      </c>
      <c r="P56" s="126">
        <f t="shared" ca="1" si="40"/>
        <v>600</v>
      </c>
      <c r="Q56" s="126">
        <f t="shared" ca="1" si="41"/>
        <v>0.24041381666666667</v>
      </c>
      <c r="R56" s="127">
        <f t="shared" ca="1" si="42"/>
        <v>0.16566552967658948</v>
      </c>
      <c r="S56" s="366">
        <f t="shared" si="10"/>
        <v>99.399317805953686</v>
      </c>
      <c r="T56" s="36">
        <f t="shared" ca="1" si="11"/>
        <v>122.65711135611907</v>
      </c>
      <c r="U56" s="89">
        <f t="shared" ca="1" si="12"/>
        <v>0.81038365168539317</v>
      </c>
    </row>
    <row r="57" spans="1:21" ht="14.45">
      <c r="A57" s="42" t="s">
        <v>861</v>
      </c>
      <c r="B57" s="100" t="s">
        <v>1855</v>
      </c>
      <c r="C57" s="35">
        <f>_xlfn.XLOOKUP(A57,'2026 P50'!$EJ$5:$GZ$5,'2026 P50'!$EJ$39:$GZ$39)</f>
        <v>71.458850000000012</v>
      </c>
      <c r="D57" s="35"/>
      <c r="E57" s="35">
        <f>SUMIFS(Tabela9[E_Grid MWh],Tabela9[Usina Brasol],'TABELA RESUMO - P50'!A57,Tabela9[Mês],'TABELA RESUMO - P50'!B57)</f>
        <v>110.36</v>
      </c>
      <c r="F57" s="135">
        <f t="shared" si="4"/>
        <v>-38.901149999999987</v>
      </c>
      <c r="G57" s="53">
        <f t="shared" si="5"/>
        <v>-0.35249320405944173</v>
      </c>
      <c r="H57" s="138">
        <f t="shared" ca="1" si="35"/>
        <v>89</v>
      </c>
      <c r="I57" s="52">
        <f t="shared" ca="1" si="36"/>
        <v>-17.541149999999988</v>
      </c>
      <c r="J57" s="55">
        <f t="shared" ca="1" si="37"/>
        <v>-0.19709157303370772</v>
      </c>
      <c r="K57" s="38">
        <f t="shared" si="38"/>
        <v>3.56</v>
      </c>
      <c r="L57" s="256">
        <f t="shared" ca="1" si="7"/>
        <v>25</v>
      </c>
      <c r="M57" s="51">
        <v>725.6</v>
      </c>
      <c r="N57" s="36">
        <v>31</v>
      </c>
      <c r="O57" s="126">
        <f t="shared" si="39"/>
        <v>0.72560000000000002</v>
      </c>
      <c r="P57" s="126">
        <f t="shared" ca="1" si="40"/>
        <v>600</v>
      </c>
      <c r="Q57" s="126">
        <f t="shared" ca="1" si="41"/>
        <v>0.11909808333333335</v>
      </c>
      <c r="R57" s="127">
        <f t="shared" ca="1" si="42"/>
        <v>0.16413738055861818</v>
      </c>
      <c r="S57" s="366">
        <f t="shared" si="10"/>
        <v>98.482428335170908</v>
      </c>
      <c r="T57" s="36">
        <f t="shared" ca="1" si="11"/>
        <v>122.65711135611907</v>
      </c>
      <c r="U57" s="89">
        <f t="shared" ca="1" si="12"/>
        <v>0.80290842696629228</v>
      </c>
    </row>
    <row r="58" spans="1:21" ht="14.45">
      <c r="A58" s="42" t="s">
        <v>704</v>
      </c>
      <c r="B58" s="100" t="s">
        <v>1855</v>
      </c>
      <c r="C58" s="35">
        <f>_xlfn.XLOOKUP(A58,'2026 P50'!$EJ$5:$GZ$5,'2026 P50'!$EJ$39:$GZ$39)</f>
        <v>132.00544000000002</v>
      </c>
      <c r="D58" s="35"/>
      <c r="E58" s="35">
        <f>SUMIFS(Tabela9[E_Grid MWh],Tabela9[Usina Brasol],'TABELA RESUMO - P50'!A58,Tabela9[Mês],'TABELA RESUMO - P50'!B58)</f>
        <v>219.84</v>
      </c>
      <c r="F58" s="135">
        <f t="shared" si="4"/>
        <v>-87.834559999999982</v>
      </c>
      <c r="G58" s="53">
        <f t="shared" si="5"/>
        <v>-0.39953857350800576</v>
      </c>
      <c r="H58" s="138">
        <f t="shared" ca="1" si="35"/>
        <v>177.29032258064515</v>
      </c>
      <c r="I58" s="52">
        <f t="shared" ca="1" si="36"/>
        <v>-45.284882580645132</v>
      </c>
      <c r="J58" s="55">
        <f t="shared" ca="1" si="37"/>
        <v>-0.25542783114992706</v>
      </c>
      <c r="K58" s="38">
        <f t="shared" si="38"/>
        <v>7.0916129032258066</v>
      </c>
      <c r="L58" s="256">
        <f t="shared" ca="1" si="7"/>
        <v>25</v>
      </c>
      <c r="M58" s="51">
        <v>1451.2</v>
      </c>
      <c r="N58" s="36">
        <v>31</v>
      </c>
      <c r="O58" s="126">
        <f t="shared" si="39"/>
        <v>1.4512</v>
      </c>
      <c r="P58" s="126">
        <f t="shared" ca="1" si="40"/>
        <v>600</v>
      </c>
      <c r="Q58" s="126">
        <f t="shared" ca="1" si="41"/>
        <v>0.2200090666666667</v>
      </c>
      <c r="R58" s="127">
        <f t="shared" ca="1" si="42"/>
        <v>0.15160492466005146</v>
      </c>
      <c r="S58" s="366">
        <f t="shared" si="10"/>
        <v>90.962954796030886</v>
      </c>
      <c r="T58" s="36">
        <f t="shared" ca="1" si="11"/>
        <v>122.16808336593519</v>
      </c>
      <c r="U58" s="89">
        <f t="shared" ca="1" si="12"/>
        <v>0.74457216885007294</v>
      </c>
    </row>
    <row r="59" spans="1:21" ht="14.45">
      <c r="A59" s="42" t="s">
        <v>855</v>
      </c>
      <c r="B59" s="100" t="s">
        <v>1855</v>
      </c>
      <c r="C59" s="35">
        <f>_xlfn.XLOOKUP(A59,'2026 P50'!$EJ$5:$GZ$5,'2026 P50'!$EJ$39:$GZ$39)</f>
        <v>130.57655000000003</v>
      </c>
      <c r="D59" s="35"/>
      <c r="E59" s="35">
        <f>SUMIFS(Tabela9[E_Grid MWh],Tabela9[Usina Brasol],'TABELA RESUMO - P50'!A59,Tabela9[Mês],'TABELA RESUMO - P50'!B59)</f>
        <v>219.84</v>
      </c>
      <c r="F59" s="135">
        <f t="shared" si="4"/>
        <v>-89.263449999999978</v>
      </c>
      <c r="G59" s="53">
        <f t="shared" si="5"/>
        <v>-0.40603825509461416</v>
      </c>
      <c r="H59" s="138">
        <f t="shared" ca="1" si="35"/>
        <v>177.29032258064515</v>
      </c>
      <c r="I59" s="52">
        <f t="shared" ca="1" si="36"/>
        <v>-46.713772580645127</v>
      </c>
      <c r="J59" s="55">
        <f t="shared" ca="1" si="37"/>
        <v>-0.26348743631732152</v>
      </c>
      <c r="K59" s="38">
        <f t="shared" si="38"/>
        <v>7.0916129032258066</v>
      </c>
      <c r="L59" s="256">
        <f t="shared" ca="1" si="7"/>
        <v>25</v>
      </c>
      <c r="M59" s="51">
        <v>1451.2</v>
      </c>
      <c r="N59" s="36">
        <v>31</v>
      </c>
      <c r="O59" s="126">
        <f t="shared" si="39"/>
        <v>1.4512</v>
      </c>
      <c r="P59" s="126">
        <f t="shared" ca="1" si="40"/>
        <v>600</v>
      </c>
      <c r="Q59" s="126">
        <f t="shared" ca="1" si="41"/>
        <v>0.21762758333333337</v>
      </c>
      <c r="R59" s="127">
        <f t="shared" ca="1" si="42"/>
        <v>0.1499638804667402</v>
      </c>
      <c r="S59" s="366">
        <f t="shared" si="10"/>
        <v>89.97832828004411</v>
      </c>
      <c r="T59" s="36">
        <f t="shared" ca="1" si="11"/>
        <v>122.16808336593519</v>
      </c>
      <c r="U59" s="89">
        <f t="shared" ca="1" si="12"/>
        <v>0.73651256368267848</v>
      </c>
    </row>
    <row r="60" spans="1:21" ht="13.9" customHeight="1">
      <c r="A60" s="42" t="s">
        <v>856</v>
      </c>
      <c r="B60" s="100" t="s">
        <v>1855</v>
      </c>
      <c r="C60" s="35">
        <f>_xlfn.XLOOKUP(A60,'2026 P50'!$EJ$5:$GZ$5,'2026 P50'!$EJ$39:$GZ$39)</f>
        <v>67.368380000000016</v>
      </c>
      <c r="D60" s="35"/>
      <c r="E60" s="35">
        <f>SUMIFS(Tabela9[E_Grid MWh],Tabela9[Usina Brasol],'TABELA RESUMO - P50'!A60,Tabela9[Mês],'TABELA RESUMO - P50'!B60)</f>
        <v>109.92</v>
      </c>
      <c r="F60" s="135">
        <f t="shared" si="4"/>
        <v>-42.551619999999986</v>
      </c>
      <c r="G60" s="53">
        <f t="shared" si="5"/>
        <v>-0.3871144468704511</v>
      </c>
      <c r="H60" s="138">
        <f t="shared" ca="1" si="35"/>
        <v>88.645161290322577</v>
      </c>
      <c r="I60" s="52">
        <f t="shared" ca="1" si="36"/>
        <v>-21.27678129032256</v>
      </c>
      <c r="J60" s="55">
        <f t="shared" ca="1" si="37"/>
        <v>-0.2400219141193593</v>
      </c>
      <c r="K60" s="38">
        <f t="shared" si="38"/>
        <v>3.5458064516129033</v>
      </c>
      <c r="L60" s="256">
        <f t="shared" ca="1" si="7"/>
        <v>25</v>
      </c>
      <c r="M60" s="51">
        <v>725.6</v>
      </c>
      <c r="N60" s="36">
        <v>31</v>
      </c>
      <c r="O60" s="126">
        <f t="shared" si="39"/>
        <v>0.72560000000000002</v>
      </c>
      <c r="P60" s="126">
        <f t="shared" ca="1" si="40"/>
        <v>600</v>
      </c>
      <c r="Q60" s="126">
        <f t="shared" ca="1" si="41"/>
        <v>0.11228063333333337</v>
      </c>
      <c r="R60" s="127">
        <f t="shared" ca="1" si="42"/>
        <v>0.15474177692024996</v>
      </c>
      <c r="S60" s="366">
        <f t="shared" si="10"/>
        <v>92.845066152149968</v>
      </c>
      <c r="T60" s="36">
        <f t="shared" ca="1" si="11"/>
        <v>122.16808336593519</v>
      </c>
      <c r="U60" s="89">
        <f t="shared" ca="1" si="12"/>
        <v>0.75997808588064075</v>
      </c>
    </row>
    <row r="61" spans="1:21" ht="14.45">
      <c r="A61" s="42" t="s">
        <v>1406</v>
      </c>
      <c r="B61" s="100" t="s">
        <v>1855</v>
      </c>
      <c r="C61" s="35">
        <f>_xlfn.XLOOKUP(A61,'2026 P50'!$EJ$5:$GZ$5,'2026 P50'!$EJ$39:$GZ$39)</f>
        <v>126.74842000000001</v>
      </c>
      <c r="D61" s="35"/>
      <c r="E61" s="35">
        <f>SUMIFS(Tabela9[E_Grid MWh],Tabela9[Usina Brasol],'TABELA RESUMO - P50'!A61,Tabela9[Mês],'TABELA RESUMO - P50'!B61)</f>
        <v>219.20000000000002</v>
      </c>
      <c r="F61" s="135">
        <f t="shared" si="4"/>
        <v>-92.451580000000007</v>
      </c>
      <c r="G61" s="53">
        <f t="shared" si="5"/>
        <v>-0.42176815693430658</v>
      </c>
      <c r="H61" s="138">
        <f t="shared" ref="H61:H66" ca="1" si="43">L61*K61</f>
        <v>176.7741935483871</v>
      </c>
      <c r="I61" s="52">
        <f t="shared" ref="I61:I66" ca="1" si="44">C61-H61</f>
        <v>-50.025773548387093</v>
      </c>
      <c r="J61" s="55">
        <f t="shared" ref="J61:J66" ca="1" si="45">(C61-H61)/H61</f>
        <v>-0.28299251459854013</v>
      </c>
      <c r="K61" s="38">
        <f t="shared" ref="K61:K66" si="46">E61/N61</f>
        <v>7.0709677419354842</v>
      </c>
      <c r="L61" s="256">
        <f t="shared" ca="1" si="7"/>
        <v>25</v>
      </c>
      <c r="M61" s="51">
        <v>1451.16</v>
      </c>
      <c r="N61" s="36">
        <v>31</v>
      </c>
      <c r="O61" s="126">
        <f t="shared" ref="O61:O66" si="47">M61/1000</f>
        <v>1.45116</v>
      </c>
      <c r="P61" s="126">
        <f t="shared" ref="P61:P66" ca="1" si="48">L61*24</f>
        <v>600</v>
      </c>
      <c r="Q61" s="126">
        <f t="shared" ref="Q61:Q66" ca="1" si="49">C61/P61</f>
        <v>0.21124736666666669</v>
      </c>
      <c r="R61" s="127">
        <f t="shared" ref="R61:R66" ca="1" si="50">Q61/O61</f>
        <v>0.14557138197487987</v>
      </c>
      <c r="S61" s="366">
        <f t="shared" si="10"/>
        <v>87.342829184927922</v>
      </c>
      <c r="T61" s="36">
        <f t="shared" ca="1" si="11"/>
        <v>121.81578430248015</v>
      </c>
      <c r="U61" s="89">
        <f t="shared" ca="1" si="12"/>
        <v>0.71700748540145987</v>
      </c>
    </row>
    <row r="62" spans="1:21" ht="14.45">
      <c r="A62" s="42" t="s">
        <v>1408</v>
      </c>
      <c r="B62" s="100" t="s">
        <v>1855</v>
      </c>
      <c r="C62" s="35">
        <f>_xlfn.XLOOKUP(A62,'2026 P50'!$EJ$5:$GZ$5,'2026 P50'!$EJ$39:$GZ$39)</f>
        <v>129.39834999999999</v>
      </c>
      <c r="D62" s="35"/>
      <c r="E62" s="35">
        <f>SUMIFS(Tabela9[E_Grid MWh],Tabela9[Usina Brasol],'TABELA RESUMO - P50'!A62,Tabela9[Mês],'TABELA RESUMO - P50'!B62)</f>
        <v>219.20000000000002</v>
      </c>
      <c r="F62" s="135">
        <f t="shared" si="4"/>
        <v>-89.801650000000024</v>
      </c>
      <c r="G62" s="53">
        <f t="shared" si="5"/>
        <v>-0.40967906021897815</v>
      </c>
      <c r="H62" s="138">
        <f t="shared" ca="1" si="43"/>
        <v>176.7741935483871</v>
      </c>
      <c r="I62" s="52">
        <f t="shared" ca="1" si="44"/>
        <v>-47.37584354838711</v>
      </c>
      <c r="J62" s="55">
        <f t="shared" ca="1" si="45"/>
        <v>-0.26800203467153288</v>
      </c>
      <c r="K62" s="38">
        <f t="shared" si="46"/>
        <v>7.0709677419354842</v>
      </c>
      <c r="L62" s="256">
        <f t="shared" ca="1" si="7"/>
        <v>25</v>
      </c>
      <c r="M62" s="51">
        <v>1451.16</v>
      </c>
      <c r="N62" s="36">
        <v>31</v>
      </c>
      <c r="O62" s="126">
        <f t="shared" si="47"/>
        <v>1.45116</v>
      </c>
      <c r="P62" s="126">
        <f t="shared" ca="1" si="48"/>
        <v>600</v>
      </c>
      <c r="Q62" s="126">
        <f t="shared" ca="1" si="49"/>
        <v>0.21566391666666665</v>
      </c>
      <c r="R62" s="127">
        <f t="shared" ca="1" si="50"/>
        <v>0.14861484375717815</v>
      </c>
      <c r="S62" s="366">
        <f t="shared" si="10"/>
        <v>89.16890625430689</v>
      </c>
      <c r="T62" s="36">
        <f t="shared" ca="1" si="11"/>
        <v>121.81578430248015</v>
      </c>
      <c r="U62" s="89">
        <f t="shared" ca="1" si="12"/>
        <v>0.73199796532846706</v>
      </c>
    </row>
    <row r="63" spans="1:21" ht="14.45">
      <c r="A63" s="42" t="s">
        <v>1409</v>
      </c>
      <c r="B63" s="100" t="s">
        <v>1855</v>
      </c>
      <c r="C63" s="35">
        <f>_xlfn.XLOOKUP(A63,'2026 P50'!$EJ$5:$GZ$5,'2026 P50'!$EJ$39:$GZ$39)</f>
        <v>64.173369999999991</v>
      </c>
      <c r="D63" s="35"/>
      <c r="E63" s="35">
        <f>SUMIFS(Tabela9[E_Grid MWh],Tabela9[Usina Brasol],'TABELA RESUMO - P50'!A63,Tabela9[Mês],'TABELA RESUMO - P50'!B63)</f>
        <v>109.60000000000001</v>
      </c>
      <c r="F63" s="135">
        <f t="shared" si="4"/>
        <v>-45.426630000000017</v>
      </c>
      <c r="G63" s="53">
        <f t="shared" si="5"/>
        <v>-0.41447655109489062</v>
      </c>
      <c r="H63" s="138">
        <f t="shared" ca="1" si="43"/>
        <v>88.387096774193552</v>
      </c>
      <c r="I63" s="52">
        <f t="shared" ca="1" si="44"/>
        <v>-24.21372677419356</v>
      </c>
      <c r="J63" s="55">
        <f t="shared" ca="1" si="45"/>
        <v>-0.27395092335766436</v>
      </c>
      <c r="K63" s="38">
        <f t="shared" si="46"/>
        <v>3.5354838709677421</v>
      </c>
      <c r="L63" s="256">
        <f t="shared" ca="1" si="7"/>
        <v>25</v>
      </c>
      <c r="M63" s="51">
        <v>725.58</v>
      </c>
      <c r="N63" s="36">
        <v>31</v>
      </c>
      <c r="O63" s="126">
        <f t="shared" si="47"/>
        <v>0.72558</v>
      </c>
      <c r="P63" s="126">
        <f t="shared" ca="1" si="48"/>
        <v>600</v>
      </c>
      <c r="Q63" s="126">
        <f t="shared" ca="1" si="49"/>
        <v>0.10695561666666666</v>
      </c>
      <c r="R63" s="127">
        <f t="shared" ca="1" si="50"/>
        <v>0.14740706285546273</v>
      </c>
      <c r="S63" s="366">
        <f t="shared" si="10"/>
        <v>88.444237713277644</v>
      </c>
      <c r="T63" s="36">
        <f t="shared" ca="1" si="11"/>
        <v>121.81578430248015</v>
      </c>
      <c r="U63" s="89">
        <f t="shared" ca="1" si="12"/>
        <v>0.72604907664233564</v>
      </c>
    </row>
    <row r="64" spans="1:21" ht="15" customHeight="1">
      <c r="A64" s="42" t="s">
        <v>1411</v>
      </c>
      <c r="B64" s="100" t="s">
        <v>1855</v>
      </c>
      <c r="C64" s="35">
        <f>_xlfn.XLOOKUP(A64,'2026 P50'!$EJ$5:$GZ$5,'2026 P50'!$EJ$39:$GZ$39)</f>
        <v>124.54395</v>
      </c>
      <c r="D64" s="35"/>
      <c r="E64" s="35">
        <f>SUMIFS(Tabela9[E_Grid MWh],Tabela9[Usina Brasol],'TABELA RESUMO - P50'!A64,Tabela9[Mês],'TABELA RESUMO - P50'!B64)</f>
        <v>220.52</v>
      </c>
      <c r="F64" s="135">
        <f t="shared" si="4"/>
        <v>-95.976050000000015</v>
      </c>
      <c r="G64" s="53">
        <f t="shared" si="5"/>
        <v>-0.43522605659350633</v>
      </c>
      <c r="H64" s="138">
        <f t="shared" ca="1" si="43"/>
        <v>177.83870967741936</v>
      </c>
      <c r="I64" s="52">
        <f t="shared" ca="1" si="44"/>
        <v>-53.294759677419364</v>
      </c>
      <c r="J64" s="55">
        <f t="shared" ca="1" si="45"/>
        <v>-0.29968031017594782</v>
      </c>
      <c r="K64" s="38">
        <f t="shared" si="46"/>
        <v>7.1135483870967748</v>
      </c>
      <c r="L64" s="256">
        <f t="shared" ca="1" si="7"/>
        <v>25</v>
      </c>
      <c r="M64" s="51">
        <v>1451.16</v>
      </c>
      <c r="N64" s="36">
        <v>31</v>
      </c>
      <c r="O64" s="126">
        <f t="shared" si="47"/>
        <v>1.45116</v>
      </c>
      <c r="P64" s="126">
        <f t="shared" ca="1" si="48"/>
        <v>600</v>
      </c>
      <c r="Q64" s="126">
        <f t="shared" ca="1" si="49"/>
        <v>0.20757324999999999</v>
      </c>
      <c r="R64" s="127">
        <f t="shared" ca="1" si="50"/>
        <v>0.14303953389012927</v>
      </c>
      <c r="S64" s="366">
        <f t="shared" si="10"/>
        <v>85.823720334077564</v>
      </c>
      <c r="T64" s="36">
        <f t="shared" ca="1" si="11"/>
        <v>122.54934650722137</v>
      </c>
      <c r="U64" s="89">
        <f t="shared" ca="1" si="12"/>
        <v>0.70031968982405213</v>
      </c>
    </row>
    <row r="65" spans="1:21" ht="14.45">
      <c r="A65" s="42" t="s">
        <v>1412</v>
      </c>
      <c r="B65" s="100" t="s">
        <v>1855</v>
      </c>
      <c r="C65" s="35">
        <f>_xlfn.XLOOKUP(A65,'2026 P50'!$EJ$5:$GZ$5,'2026 P50'!$EJ$39:$GZ$39)</f>
        <v>125.65875</v>
      </c>
      <c r="D65" s="35"/>
      <c r="E65" s="35">
        <f>SUMIFS(Tabela9[E_Grid MWh],Tabela9[Usina Brasol],'TABELA RESUMO - P50'!A65,Tabela9[Mês],'TABELA RESUMO - P50'!B65)</f>
        <v>220.52</v>
      </c>
      <c r="F65" s="135">
        <f t="shared" si="4"/>
        <v>-94.861250000000013</v>
      </c>
      <c r="G65" s="53">
        <f t="shared" si="5"/>
        <v>-0.43017073281335028</v>
      </c>
      <c r="H65" s="138">
        <f t="shared" ca="1" si="43"/>
        <v>177.83870967741936</v>
      </c>
      <c r="I65" s="52">
        <f t="shared" ca="1" si="44"/>
        <v>-52.179959677419362</v>
      </c>
      <c r="J65" s="55">
        <f t="shared" ca="1" si="45"/>
        <v>-0.29341170868855437</v>
      </c>
      <c r="K65" s="38">
        <f t="shared" si="46"/>
        <v>7.1135483870967748</v>
      </c>
      <c r="L65" s="256">
        <f t="shared" ca="1" si="7"/>
        <v>25</v>
      </c>
      <c r="M65" s="51">
        <v>1451.16</v>
      </c>
      <c r="N65" s="36">
        <v>31</v>
      </c>
      <c r="O65" s="126">
        <f t="shared" si="47"/>
        <v>1.45116</v>
      </c>
      <c r="P65" s="126">
        <f t="shared" ca="1" si="48"/>
        <v>600</v>
      </c>
      <c r="Q65" s="126">
        <f t="shared" ca="1" si="49"/>
        <v>0.20943124999999999</v>
      </c>
      <c r="R65" s="127">
        <f t="shared" ca="1" si="50"/>
        <v>0.14431988891645303</v>
      </c>
      <c r="S65" s="366">
        <f t="shared" si="10"/>
        <v>86.591933349871823</v>
      </c>
      <c r="T65" s="36">
        <f t="shared" ca="1" si="11"/>
        <v>122.54934650722137</v>
      </c>
      <c r="U65" s="89">
        <f t="shared" ca="1" si="12"/>
        <v>0.70658829131144563</v>
      </c>
    </row>
    <row r="66" spans="1:21" ht="14.45">
      <c r="A66" s="42" t="s">
        <v>1367</v>
      </c>
      <c r="B66" s="100" t="s">
        <v>1855</v>
      </c>
      <c r="C66" s="35">
        <f>_xlfn.XLOOKUP(A66,'2026 P50'!$EJ$5:$GZ$5,'2026 P50'!$EJ$39:$GZ$39)</f>
        <v>63.527499999999996</v>
      </c>
      <c r="D66" s="35"/>
      <c r="E66" s="35">
        <f>SUMIFS(Tabela9[E_Grid MWh],Tabela9[Usina Brasol],'TABELA RESUMO - P50'!A66,Tabela9[Mês],'TABELA RESUMO - P50'!B66)</f>
        <v>110.26</v>
      </c>
      <c r="F66" s="135">
        <f t="shared" si="4"/>
        <v>-46.732500000000009</v>
      </c>
      <c r="G66" s="53">
        <f t="shared" si="5"/>
        <v>-0.42383910756393983</v>
      </c>
      <c r="H66" s="138">
        <f t="shared" ca="1" si="43"/>
        <v>88.91935483870968</v>
      </c>
      <c r="I66" s="52">
        <f t="shared" ca="1" si="44"/>
        <v>-25.391854838709683</v>
      </c>
      <c r="J66" s="55">
        <f t="shared" ca="1" si="45"/>
        <v>-0.28556049337928541</v>
      </c>
      <c r="K66" s="38">
        <f t="shared" si="46"/>
        <v>3.5567741935483874</v>
      </c>
      <c r="L66" s="256">
        <f t="shared" ca="1" si="7"/>
        <v>25</v>
      </c>
      <c r="M66" s="51">
        <v>725.58</v>
      </c>
      <c r="N66" s="36">
        <v>31</v>
      </c>
      <c r="O66" s="126">
        <f t="shared" si="47"/>
        <v>0.72558</v>
      </c>
      <c r="P66" s="126">
        <f t="shared" ca="1" si="48"/>
        <v>600</v>
      </c>
      <c r="Q66" s="126">
        <f t="shared" ca="1" si="49"/>
        <v>0.10587916666666666</v>
      </c>
      <c r="R66" s="127">
        <f t="shared" ca="1" si="50"/>
        <v>0.14592349109218372</v>
      </c>
      <c r="S66" s="366">
        <f t="shared" si="10"/>
        <v>87.554094655310223</v>
      </c>
      <c r="T66" s="36">
        <f t="shared" ca="1" si="11"/>
        <v>122.54934650722137</v>
      </c>
      <c r="U66" s="89">
        <f t="shared" ca="1" si="12"/>
        <v>0.71443950662071454</v>
      </c>
    </row>
    <row r="67" spans="1:21" ht="14.45">
      <c r="A67" s="42" t="s">
        <v>1835</v>
      </c>
      <c r="B67" s="100" t="s">
        <v>1855</v>
      </c>
      <c r="C67" s="35">
        <f>_xlfn.XLOOKUP(A67,'2026 P50'!$EJ$5:$GZ$5,'2026 P50'!$EJ$39:$GZ$39)</f>
        <v>135.44926999999998</v>
      </c>
      <c r="D67" s="35"/>
      <c r="E67" s="35">
        <f>SUMIFS(Tabela9[E_Grid MWh],Tabela9[Usina Brasol],'TABELA RESUMO - P50'!A67,Tabela9[Mês],'TABELA RESUMO - P50'!B67)</f>
        <v>225.85000000000002</v>
      </c>
      <c r="F67" s="135">
        <f t="shared" ref="F67:F70" si="51">C67-E67</f>
        <v>-90.400730000000038</v>
      </c>
      <c r="G67" s="53">
        <f t="shared" ref="G67:G68" si="52">(C67-E67)/E67</f>
        <v>-0.40026889528448101</v>
      </c>
      <c r="H67" s="138">
        <f t="shared" ref="H67:H68" ca="1" si="53">L67*K67</f>
        <v>182.13709677419357</v>
      </c>
      <c r="I67" s="52">
        <f t="shared" ref="I67:I68" ca="1" si="54">C67-H67</f>
        <v>-46.687826774193582</v>
      </c>
      <c r="J67" s="55">
        <f t="shared" ref="J67:J68" ca="1" si="55">(C67-H67)/H67</f>
        <v>-0.25633343015275639</v>
      </c>
      <c r="K67" s="38">
        <f t="shared" ref="K67:K68" si="56">E67/N67</f>
        <v>7.2854838709677425</v>
      </c>
      <c r="L67" s="256">
        <f t="shared" ref="L67:L68" ca="1" si="57">DAY(TODAY()-1)</f>
        <v>25</v>
      </c>
      <c r="M67" s="51">
        <v>1451.16</v>
      </c>
      <c r="N67" s="36">
        <v>31</v>
      </c>
      <c r="O67" s="126">
        <f t="shared" ref="O67:O68" si="58">M67/1000</f>
        <v>1.45116</v>
      </c>
      <c r="P67" s="126">
        <f t="shared" ref="P67:P68" ca="1" si="59">L67*24</f>
        <v>600</v>
      </c>
      <c r="Q67" s="126">
        <f t="shared" ref="Q67:Q68" ca="1" si="60">C67/P67</f>
        <v>0.22574878333333331</v>
      </c>
      <c r="R67" s="127">
        <f t="shared" ref="R67:R68" ca="1" si="61">Q67/O67</f>
        <v>0.15556436460027379</v>
      </c>
      <c r="S67" s="366">
        <f t="shared" ref="S67:S68" si="62">C67/O67</f>
        <v>93.338618760164266</v>
      </c>
      <c r="T67" s="36">
        <f t="shared" ref="T67:T69" ca="1" si="63">H67/O67</f>
        <v>125.51138177333551</v>
      </c>
      <c r="U67" s="89">
        <f t="shared" ref="U67:U69" ca="1" si="64">S67/T67</f>
        <v>0.74366656984724355</v>
      </c>
    </row>
    <row r="68" spans="1:21" ht="14.45">
      <c r="A68" s="42" t="s">
        <v>1836</v>
      </c>
      <c r="B68" s="100" t="s">
        <v>1855</v>
      </c>
      <c r="C68" s="35">
        <f>_xlfn.XLOOKUP(A68,'2026 P50'!$EJ$5:$GZ$5,'2026 P50'!$EJ$39:$GZ$39)</f>
        <v>137.79387000000003</v>
      </c>
      <c r="D68" s="35"/>
      <c r="E68" s="35">
        <f>SUMIFS(Tabela9[E_Grid MWh],Tabela9[Usina Brasol],'TABELA RESUMO - P50'!A68,Tabela9[Mês],'TABELA RESUMO - P50'!B68)</f>
        <v>225.85000000000002</v>
      </c>
      <c r="F68" s="135">
        <f t="shared" si="51"/>
        <v>-88.056129999999996</v>
      </c>
      <c r="G68" s="53">
        <f t="shared" si="52"/>
        <v>-0.38988766880673009</v>
      </c>
      <c r="H68" s="138">
        <f t="shared" ca="1" si="53"/>
        <v>182.13709677419357</v>
      </c>
      <c r="I68" s="52">
        <f t="shared" ca="1" si="54"/>
        <v>-44.343226774193539</v>
      </c>
      <c r="J68" s="55">
        <f t="shared" ca="1" si="55"/>
        <v>-0.24346070932034528</v>
      </c>
      <c r="K68" s="38">
        <f t="shared" si="56"/>
        <v>7.2854838709677425</v>
      </c>
      <c r="L68" s="256">
        <f t="shared" ca="1" si="57"/>
        <v>25</v>
      </c>
      <c r="M68" s="51">
        <v>1451.16</v>
      </c>
      <c r="N68" s="36">
        <v>31</v>
      </c>
      <c r="O68" s="126">
        <f t="shared" si="58"/>
        <v>1.45116</v>
      </c>
      <c r="P68" s="126">
        <f t="shared" ca="1" si="59"/>
        <v>600</v>
      </c>
      <c r="Q68" s="126">
        <f t="shared" ca="1" si="60"/>
        <v>0.22965645000000004</v>
      </c>
      <c r="R68" s="127">
        <f t="shared" ca="1" si="61"/>
        <v>0.15825715289837097</v>
      </c>
      <c r="S68" s="366">
        <f t="shared" si="62"/>
        <v>94.954291739022594</v>
      </c>
      <c r="T68" s="36">
        <f t="shared" ca="1" si="63"/>
        <v>125.51138177333551</v>
      </c>
      <c r="U68" s="89">
        <f t="shared" ca="1" si="64"/>
        <v>0.75653929067965475</v>
      </c>
    </row>
    <row r="69" spans="1:21" ht="14.45">
      <c r="A69" s="450" t="s">
        <v>1856</v>
      </c>
      <c r="B69" s="37" t="s">
        <v>1857</v>
      </c>
      <c r="C69" s="76">
        <f>SUM(C2:C68)</f>
        <v>8183.5301499999996</v>
      </c>
      <c r="D69" s="76">
        <f>SUM(D2:D68)</f>
        <v>0</v>
      </c>
      <c r="E69" s="76">
        <f>SUM(E2:E68)</f>
        <v>12543.305890000005</v>
      </c>
      <c r="F69" s="135">
        <f t="shared" si="51"/>
        <v>-4359.7757400000055</v>
      </c>
      <c r="G69" s="53">
        <f>C69/E69</f>
        <v>0.65242211437450615</v>
      </c>
      <c r="H69" s="78">
        <f ca="1">SUM(H2:H68)</f>
        <v>10115.569266129032</v>
      </c>
      <c r="I69" s="46">
        <f ca="1">C69-H69</f>
        <v>-1932.0391161290327</v>
      </c>
      <c r="J69" s="55">
        <f ca="1">(C69-H69)/H69</f>
        <v>-0.19099657817561208</v>
      </c>
      <c r="K69" s="53">
        <f ca="1">C69/H69</f>
        <v>0.80900342182438789</v>
      </c>
      <c r="L69" s="256"/>
      <c r="M69" s="93">
        <f>SUM(M2:M68)</f>
        <v>77297.580000000016</v>
      </c>
      <c r="N69" s="36"/>
      <c r="O69" s="126">
        <f t="shared" ref="O69" si="65">M69/1000</f>
        <v>77.297580000000011</v>
      </c>
      <c r="P69" s="126">
        <f ca="1">24*L38</f>
        <v>600</v>
      </c>
      <c r="Q69" s="126">
        <f ca="1">C69/P69</f>
        <v>13.639216916666665</v>
      </c>
      <c r="R69" s="127">
        <f ca="1">Q69/O69</f>
        <v>0.17645076232227017</v>
      </c>
      <c r="S69" s="366">
        <f>C69/O69</f>
        <v>105.8704573933621</v>
      </c>
      <c r="T69" s="36">
        <f t="shared" ca="1" si="63"/>
        <v>130.86527762096861</v>
      </c>
      <c r="U69" s="89">
        <f t="shared" ca="1" si="64"/>
        <v>0.80900342182438789</v>
      </c>
    </row>
    <row r="70" spans="1:21" ht="14.45">
      <c r="A70" s="451"/>
      <c r="B70" s="37" t="s">
        <v>1858</v>
      </c>
      <c r="C70" s="76">
        <f>SUM(C3:C68)</f>
        <v>7421.1901500000013</v>
      </c>
      <c r="D70" s="76">
        <f>SUM(D3:D68)</f>
        <v>0</v>
      </c>
      <c r="E70" s="76">
        <f>SUM(E3:E68)</f>
        <v>11617.305890000007</v>
      </c>
      <c r="F70" s="135">
        <f t="shared" si="51"/>
        <v>-4196.1157400000056</v>
      </c>
      <c r="G70" s="53">
        <f>C70/E70</f>
        <v>0.63880474701006573</v>
      </c>
      <c r="H70" s="78">
        <f ca="1">SUM(H3:H68)</f>
        <v>9368.7950725806459</v>
      </c>
      <c r="I70" s="46">
        <f ca="1">C70-H70</f>
        <v>-1947.6049225806446</v>
      </c>
      <c r="J70" s="55">
        <f ca="1">(C70-H70)/H70</f>
        <v>-0.20788211370751805</v>
      </c>
      <c r="K70" s="53">
        <f ca="1">C70/H70</f>
        <v>0.79211788629248192</v>
      </c>
      <c r="L70" s="54"/>
      <c r="M70" s="54"/>
    </row>
    <row r="71" spans="1:21" ht="14.45">
      <c r="A71" s="455" t="s">
        <v>1859</v>
      </c>
      <c r="B71" s="456"/>
      <c r="C71" s="456"/>
      <c r="D71" s="456"/>
      <c r="E71" s="456"/>
      <c r="F71" s="456"/>
      <c r="G71" s="456"/>
      <c r="H71" s="456"/>
      <c r="I71" s="456"/>
      <c r="J71" s="456"/>
      <c r="K71" s="456"/>
      <c r="L71" s="456"/>
      <c r="M71" s="457"/>
      <c r="N71" s="22"/>
    </row>
    <row r="72" spans="1:21" ht="42.75" customHeight="1">
      <c r="A72" s="362" t="s">
        <v>70</v>
      </c>
      <c r="B72" s="105" t="s">
        <v>1860</v>
      </c>
      <c r="C72" s="106"/>
      <c r="D72" s="350"/>
      <c r="E72" s="62" t="s">
        <v>1861</v>
      </c>
      <c r="F72" s="63" t="s">
        <v>1862</v>
      </c>
      <c r="G72" s="64" t="s">
        <v>1863</v>
      </c>
      <c r="H72" s="67" t="s">
        <v>1864</v>
      </c>
      <c r="I72" s="65" t="s">
        <v>1865</v>
      </c>
      <c r="J72" s="65" t="s">
        <v>1866</v>
      </c>
      <c r="K72" s="65" t="s">
        <v>1866</v>
      </c>
      <c r="L72" s="33"/>
      <c r="M72" s="33"/>
      <c r="N72" s="22"/>
      <c r="T72"/>
    </row>
    <row r="73" spans="1:21" s="312" customFormat="1" ht="14.45">
      <c r="A73" s="364" t="s">
        <v>1854</v>
      </c>
      <c r="B73" s="361"/>
      <c r="C73" s="306"/>
      <c r="D73" s="306"/>
      <c r="E73" s="307">
        <f>SUMIFS('Geração Acumulada'!D:D,'Geração Acumulada'!A:A,'TABELA RESUMO - P50'!A73)+SUMIF(A2:A68,A73,C2:C68)</f>
        <v>2237.0500000000002</v>
      </c>
      <c r="F73" s="308">
        <f>SUMIFS(Tabela9[E_Grid MWh],Tabela9[Usina Brasol],'TABELA RESUMO - P50'!A73)</f>
        <v>5175</v>
      </c>
      <c r="G73" s="307">
        <f>F73-E73</f>
        <v>2937.95</v>
      </c>
      <c r="H73" s="309">
        <f>(E73/F73)-1</f>
        <v>-0.56771980676328493</v>
      </c>
      <c r="I73" s="307">
        <f ca="1">_xlfn.XLOOKUP(A73,A2:A68,H2:H68)+
SUMIFS(Tabela10[Geração Prevista - P50 '[MWh']],Tabela10[Usina],'TABELA RESUMO - P50'!A73)</f>
        <v>2393.7741935483873</v>
      </c>
      <c r="J73" s="309">
        <f ca="1">E73/I73-1</f>
        <v>-6.5471586238495028E-2</v>
      </c>
      <c r="K73" s="307">
        <f ca="1">E73-I73</f>
        <v>-156.72419354838712</v>
      </c>
      <c r="L73" s="310"/>
      <c r="M73" s="317"/>
      <c r="T73" s="313"/>
    </row>
    <row r="74" spans="1:21" s="312" customFormat="1" ht="14.45">
      <c r="A74" s="365" t="s">
        <v>978</v>
      </c>
      <c r="B74" s="361"/>
      <c r="C74" s="306"/>
      <c r="D74" s="306"/>
      <c r="E74" s="307">
        <f>SUMIFS('Geração Acumulada'!D:D,'Geração Acumulada'!A:A,'TABELA RESUMO - P50'!A74)+SUMIF(A3:A69,A74,C3:C69)</f>
        <v>434.78700000000003</v>
      </c>
      <c r="F74" s="308">
        <f>SUMIFS(Tabela9[E_Grid MWh],Tabela9[Usina Brasol],'TABELA RESUMO - P50'!A74)</f>
        <v>1975.8999999999999</v>
      </c>
      <c r="G74" s="307">
        <f t="shared" ref="G74:G137" si="66">F74-E74</f>
        <v>1541.1129999999998</v>
      </c>
      <c r="H74" s="309">
        <f>(E74/F74)-1</f>
        <v>-0.77995495723467778</v>
      </c>
      <c r="I74" s="307">
        <f ca="1">_xlfn.XLOOKUP(A74,A3:A69,H3:H69)+
SUMIFS(Tabela10[Geração Prevista - P50 '[MWh']],Tabela10[Usina],'TABELA RESUMO - P50'!A74)</f>
        <v>447.30645161290323</v>
      </c>
      <c r="J74" s="309">
        <f t="shared" ref="J74:J137" ca="1" si="67">E74/I74-1</f>
        <v>-2.7988533516027814E-2</v>
      </c>
      <c r="K74" s="307">
        <f t="shared" ref="K74:K137" ca="1" si="68">E74-I74</f>
        <v>-12.519451612903197</v>
      </c>
      <c r="L74" s="314"/>
      <c r="M74" s="311"/>
      <c r="T74" s="313"/>
    </row>
    <row r="75" spans="1:21" s="312" customFormat="1" ht="14.45">
      <c r="A75" s="365" t="s">
        <v>768</v>
      </c>
      <c r="B75" s="361"/>
      <c r="C75" s="306"/>
      <c r="D75" s="306"/>
      <c r="E75" s="307">
        <f>SUMIFS('Geração Acumulada'!D:D,'Geração Acumulada'!A:A,'TABELA RESUMO - P50'!A75)+SUMIF(A4:A70,A75,C4:C70)</f>
        <v>1078.8647999999998</v>
      </c>
      <c r="F75" s="308">
        <f>SUMIFS(Tabela9[E_Grid MWh],Tabela9[Usina Brasol],'TABELA RESUMO - P50'!A75)</f>
        <v>5120.9000000000015</v>
      </c>
      <c r="G75" s="307">
        <f t="shared" si="66"/>
        <v>4042.0352000000016</v>
      </c>
      <c r="H75" s="309">
        <f t="shared" ref="H75:H138" si="69">(E75/F75)-1</f>
        <v>-0.78932125212365023</v>
      </c>
      <c r="I75" s="307">
        <f ca="1">_xlfn.XLOOKUP(A75,A4:A70,H4:H70)+
SUMIFS(Tabela10[Geração Prevista - P50 '[MWh']],Tabela10[Usina],'TABELA RESUMO - P50'!A75)</f>
        <v>1130.8019354838709</v>
      </c>
      <c r="J75" s="309">
        <f t="shared" ca="1" si="67"/>
        <v>-4.5929471690943968E-2</v>
      </c>
      <c r="K75" s="307">
        <f t="shared" ca="1" si="68"/>
        <v>-51.937135483871089</v>
      </c>
      <c r="L75" s="315"/>
      <c r="M75" s="311"/>
      <c r="T75" s="313"/>
    </row>
    <row r="76" spans="1:21" s="312" customFormat="1" ht="14.45">
      <c r="A76" s="365" t="s">
        <v>748</v>
      </c>
      <c r="B76" s="361"/>
      <c r="C76" s="306"/>
      <c r="D76" s="306"/>
      <c r="E76" s="307">
        <f>SUMIFS('Geração Acumulada'!D:D,'Geração Acumulada'!A:A,'TABELA RESUMO - P50'!A76)+SUMIF(A5:A71,A76,C5:C71)</f>
        <v>350.3143</v>
      </c>
      <c r="F76" s="308">
        <f>SUMIFS(Tabela9[E_Grid MWh],Tabela9[Usina Brasol],'TABELA RESUMO - P50'!A76)</f>
        <v>1796.8999999999999</v>
      </c>
      <c r="G76" s="307">
        <f t="shared" si="66"/>
        <v>1446.5856999999999</v>
      </c>
      <c r="H76" s="309">
        <f t="shared" si="69"/>
        <v>-0.80504518893650179</v>
      </c>
      <c r="I76" s="307">
        <f ca="1">_xlfn.XLOOKUP(A76,A5:A71,H5:H71)+
SUMIFS(Tabela10[Geração Prevista - P50 '[MWh']],Tabela10[Usina],'TABELA RESUMO - P50'!A76)</f>
        <v>386.48064516129028</v>
      </c>
      <c r="J76" s="309">
        <f t="shared" ca="1" si="67"/>
        <v>-9.3578671051423368E-2</v>
      </c>
      <c r="K76" s="307">
        <f t="shared" ca="1" si="68"/>
        <v>-36.16634516129028</v>
      </c>
      <c r="L76" s="311"/>
      <c r="M76" s="311"/>
      <c r="T76" s="313"/>
    </row>
    <row r="77" spans="1:21" s="312" customFormat="1" ht="14.45">
      <c r="A77" s="365" t="s">
        <v>706</v>
      </c>
      <c r="B77" s="361"/>
      <c r="C77" s="306"/>
      <c r="D77" s="306"/>
      <c r="E77" s="307">
        <f>SUMIFS('Geração Acumulada'!D:D,'Geração Acumulada'!A:A,'TABELA RESUMO - P50'!A77)+SUMIF(A6:A72,A77,C6:C72)</f>
        <v>549.47800000000007</v>
      </c>
      <c r="F77" s="308">
        <f>SUMIFS(Tabela9[E_Grid MWh],Tabela9[Usina Brasol],'TABELA RESUMO - P50'!A77)</f>
        <v>2925.14</v>
      </c>
      <c r="G77" s="307">
        <f t="shared" si="66"/>
        <v>2375.6619999999998</v>
      </c>
      <c r="H77" s="309">
        <f t="shared" si="69"/>
        <v>-0.81215326445913694</v>
      </c>
      <c r="I77" s="307">
        <f ca="1">_xlfn.XLOOKUP(A77,A6:A72,H6:H72)+
SUMIFS(Tabela10[Geração Prevista - P50 '[MWh']],Tabela10[Usina],'TABELA RESUMO - P50'!A77)</f>
        <v>652.95225806451617</v>
      </c>
      <c r="J77" s="309">
        <f t="shared" ca="1" si="67"/>
        <v>-0.15847139938107413</v>
      </c>
      <c r="K77" s="307">
        <f t="shared" ca="1" si="68"/>
        <v>-103.47425806451611</v>
      </c>
      <c r="L77" s="316"/>
      <c r="M77" s="311"/>
      <c r="T77" s="313"/>
    </row>
    <row r="78" spans="1:21" s="312" customFormat="1" ht="14.45">
      <c r="A78" s="365" t="s">
        <v>933</v>
      </c>
      <c r="B78" s="361"/>
      <c r="C78" s="306"/>
      <c r="D78" s="306"/>
      <c r="E78" s="307">
        <f>SUMIFS('Geração Acumulada'!D:D,'Geração Acumulada'!A:A,'TABELA RESUMO - P50'!A78)+SUMIF(A7:A73,A78,C7:C73)</f>
        <v>75.734700000000004</v>
      </c>
      <c r="F78" s="308">
        <f>SUMIFS(Tabela9[E_Grid MWh],Tabela9[Usina Brasol],'TABELA RESUMO - P50'!A78)</f>
        <v>364.83</v>
      </c>
      <c r="G78" s="307">
        <f t="shared" si="66"/>
        <v>289.09529999999995</v>
      </c>
      <c r="H78" s="309">
        <f t="shared" si="69"/>
        <v>-0.79241098593865633</v>
      </c>
      <c r="I78" s="307">
        <f ca="1">_xlfn.XLOOKUP(A78,A7:A73,H7:H73)+
SUMIFS(Tabela10[Geração Prevista - P50 '[MWh']],Tabela10[Usina],'TABELA RESUMO - P50'!A78)</f>
        <v>82.274838709677411</v>
      </c>
      <c r="J78" s="309">
        <f t="shared" ca="1" si="67"/>
        <v>-7.9491358624907749E-2</v>
      </c>
      <c r="K78" s="307">
        <f t="shared" ca="1" si="68"/>
        <v>-6.5401387096774073</v>
      </c>
      <c r="L78" s="311"/>
      <c r="M78" s="311"/>
      <c r="T78" s="313"/>
    </row>
    <row r="79" spans="1:21" s="312" customFormat="1" ht="14.45">
      <c r="A79" s="365" t="s">
        <v>1102</v>
      </c>
      <c r="B79" s="361"/>
      <c r="C79" s="306"/>
      <c r="D79" s="306"/>
      <c r="E79" s="307">
        <f>SUMIFS('Geração Acumulada'!D:D,'Geração Acumulada'!A:A,'TABELA RESUMO - P50'!A79)+SUMIF(A8:A74,A79,C8:C74)</f>
        <v>100.0864</v>
      </c>
      <c r="F79" s="308">
        <f>SUMIFS(Tabela9[E_Grid MWh],Tabela9[Usina Brasol],'TABELA RESUMO - P50'!A79)</f>
        <v>482.59999999999991</v>
      </c>
      <c r="G79" s="307">
        <f t="shared" si="66"/>
        <v>382.51359999999988</v>
      </c>
      <c r="H79" s="309">
        <f t="shared" si="69"/>
        <v>-0.7926100290095317</v>
      </c>
      <c r="I79" s="307">
        <f ca="1">_xlfn.XLOOKUP(A79,A8:A74,H8:H74)+
SUMIFS(Tabela10[Geração Prevista - P50 '[MWh']],Tabela10[Usina],'TABELA RESUMO - P50'!A79)</f>
        <v>108.96129032258064</v>
      </c>
      <c r="J79" s="309">
        <f t="shared" ca="1" si="67"/>
        <v>-8.1449937829356389E-2</v>
      </c>
      <c r="K79" s="307">
        <f t="shared" ca="1" si="68"/>
        <v>-8.8748903225806401</v>
      </c>
      <c r="L79" s="311"/>
      <c r="M79" s="311"/>
      <c r="T79" s="313"/>
    </row>
    <row r="80" spans="1:21" s="312" customFormat="1" ht="14.45">
      <c r="A80" s="365" t="s">
        <v>729</v>
      </c>
      <c r="B80" s="361"/>
      <c r="C80" s="306"/>
      <c r="D80" s="306"/>
      <c r="E80" s="307">
        <f>SUMIFS('Geração Acumulada'!D:D,'Geração Acumulada'!A:A,'TABELA RESUMO - P50'!A80)+SUMIF(A9:A75,A80,C9:C75)</f>
        <v>436.1558</v>
      </c>
      <c r="F80" s="308">
        <f>SUMIFS(Tabela9[E_Grid MWh],Tabela9[Usina Brasol],'TABELA RESUMO - P50'!A80)</f>
        <v>2202.5799999999995</v>
      </c>
      <c r="G80" s="307">
        <f t="shared" si="66"/>
        <v>1766.4241999999995</v>
      </c>
      <c r="H80" s="309">
        <f t="shared" si="69"/>
        <v>-0.80197958757457155</v>
      </c>
      <c r="I80" s="307">
        <f ca="1">_xlfn.XLOOKUP(A80,A9:A75,H9:H75)+
SUMIFS(Tabela10[Geração Prevista - P50 '[MWh']],Tabela10[Usina],'TABELA RESUMO - P50'!A80)</f>
        <v>491.40483870967739</v>
      </c>
      <c r="J80" s="309">
        <f t="shared" ca="1" si="67"/>
        <v>-0.11243079912430121</v>
      </c>
      <c r="K80" s="307">
        <f t="shared" ca="1" si="68"/>
        <v>-55.249038709677393</v>
      </c>
      <c r="L80" s="311"/>
      <c r="M80" s="311"/>
      <c r="T80" s="313"/>
    </row>
    <row r="81" spans="1:20" s="312" customFormat="1" ht="14.45">
      <c r="A81" s="365" t="s">
        <v>668</v>
      </c>
      <c r="B81" s="361"/>
      <c r="C81" s="306"/>
      <c r="D81" s="306"/>
      <c r="E81" s="307">
        <f>SUMIFS('Geração Acumulada'!D:D,'Geração Acumulada'!A:A,'TABELA RESUMO - P50'!A81)+SUMIF(A10:A76,A81,C10:C76)</f>
        <v>786.3605</v>
      </c>
      <c r="F81" s="308">
        <f>SUMIFS(Tabela9[E_Grid MWh],Tabela9[Usina Brasol],'TABELA RESUMO - P50'!A81)</f>
        <v>3968.51</v>
      </c>
      <c r="G81" s="307">
        <f t="shared" si="66"/>
        <v>3182.1495000000004</v>
      </c>
      <c r="H81" s="309">
        <f t="shared" si="69"/>
        <v>-0.80184993864195886</v>
      </c>
      <c r="I81" s="307">
        <f ca="1">_xlfn.XLOOKUP(A81,A10:A76,H10:H76)+
SUMIFS(Tabela10[Geração Prevista - P50 '[MWh']],Tabela10[Usina],'TABELA RESUMO - P50'!A81)</f>
        <v>890.40258064516115</v>
      </c>
      <c r="J81" s="309">
        <f t="shared" ca="1" si="67"/>
        <v>-0.11684835927786186</v>
      </c>
      <c r="K81" s="307">
        <f t="shared" ca="1" si="68"/>
        <v>-104.04208064516115</v>
      </c>
      <c r="L81" s="311"/>
      <c r="M81" s="311"/>
      <c r="T81" s="313"/>
    </row>
    <row r="82" spans="1:20" s="312" customFormat="1" ht="14.45">
      <c r="A82" s="365" t="s">
        <v>1834</v>
      </c>
      <c r="B82" s="361"/>
      <c r="C82" s="306"/>
      <c r="D82" s="306"/>
      <c r="E82" s="307">
        <f>SUMIFS('Geração Acumulada'!D:D,'Geração Acumulada'!A:A,'TABELA RESUMO - P50'!A82)+SUMIF(A11:A77,A82,C11:C77)</f>
        <v>265.12594000000001</v>
      </c>
      <c r="F82" s="308">
        <f>SUMIFS(Tabela9[E_Grid MWh],Tabela9[Usina Brasol],'TABELA RESUMO - P50'!A82)</f>
        <v>1285.6000000000001</v>
      </c>
      <c r="G82" s="307">
        <f t="shared" si="66"/>
        <v>1020.4740600000001</v>
      </c>
      <c r="H82" s="309">
        <f t="shared" si="69"/>
        <v>-0.79377260423148721</v>
      </c>
      <c r="I82" s="307">
        <f ca="1">_xlfn.XLOOKUP(A82,A11:A77,H11:H77)+
SUMIFS(Tabela10[Geração Prevista - P50 '[MWh']],Tabela10[Usina],'TABELA RESUMO - P50'!A82)</f>
        <v>286.64193548387095</v>
      </c>
      <c r="J82" s="309">
        <f t="shared" ca="1" si="67"/>
        <v>-7.5062273939612068E-2</v>
      </c>
      <c r="K82" s="307">
        <f t="shared" ca="1" si="68"/>
        <v>-21.515995483870938</v>
      </c>
      <c r="L82" s="317"/>
      <c r="M82" s="311"/>
      <c r="T82" s="313"/>
    </row>
    <row r="83" spans="1:20" s="312" customFormat="1" ht="14.45">
      <c r="A83" s="365" t="s">
        <v>960</v>
      </c>
      <c r="B83" s="361"/>
      <c r="C83" s="306"/>
      <c r="D83" s="306"/>
      <c r="E83" s="307">
        <f>SUMIFS('Geração Acumulada'!D:D,'Geração Acumulada'!A:A,'TABELA RESUMO - P50'!A83)+SUMIF(A12:A78,A83,C12:C78)</f>
        <v>104.2714</v>
      </c>
      <c r="F83" s="308">
        <f>SUMIFS(Tabela9[E_Grid MWh],Tabela9[Usina Brasol],'TABELA RESUMO - P50'!A83)</f>
        <v>532.55999999999995</v>
      </c>
      <c r="G83" s="307">
        <f t="shared" si="66"/>
        <v>428.28859999999997</v>
      </c>
      <c r="H83" s="309">
        <f t="shared" si="69"/>
        <v>-0.80420722547694157</v>
      </c>
      <c r="I83" s="307">
        <f ca="1">_xlfn.XLOOKUP(A83,A12:A78,H12:H78)+
SUMIFS(Tabela10[Geração Prevista - P50 '[MWh']],Tabela10[Usina],'TABELA RESUMO - P50'!A83)</f>
        <v>116.95483870967743</v>
      </c>
      <c r="J83" s="309">
        <f t="shared" ca="1" si="67"/>
        <v>-0.10844731906443084</v>
      </c>
      <c r="K83" s="307">
        <f t="shared" ca="1" si="68"/>
        <v>-12.683438709677432</v>
      </c>
      <c r="L83" s="317"/>
      <c r="M83" s="311"/>
      <c r="T83" s="313"/>
    </row>
    <row r="84" spans="1:20" s="312" customFormat="1" ht="14.45">
      <c r="A84" s="365" t="s">
        <v>965</v>
      </c>
      <c r="B84" s="361"/>
      <c r="C84" s="306"/>
      <c r="D84" s="306"/>
      <c r="E84" s="307">
        <f>SUMIFS('Geração Acumulada'!D:D,'Geração Acumulada'!A:A,'TABELA RESUMO - P50'!A84)+SUMIF(A13:A79,A84,C13:C79)</f>
        <v>136.73050000000001</v>
      </c>
      <c r="F84" s="308">
        <f>SUMIFS(Tabela9[E_Grid MWh],Tabela9[Usina Brasol],'TABELA RESUMO - P50'!A84)</f>
        <v>707.75</v>
      </c>
      <c r="G84" s="307">
        <f t="shared" si="66"/>
        <v>571.01949999999999</v>
      </c>
      <c r="H84" s="309">
        <f t="shared" si="69"/>
        <v>-0.80680960791239842</v>
      </c>
      <c r="I84" s="307">
        <f ca="1">_xlfn.XLOOKUP(A84,A13:A79,H13:H79)+
SUMIFS(Tabela10[Geração Prevista - P50 '[MWh']],Tabela10[Usina],'TABELA RESUMO - P50'!A84)</f>
        <v>154.39064516129031</v>
      </c>
      <c r="J84" s="309">
        <f t="shared" ca="1" si="67"/>
        <v>-0.11438610896949708</v>
      </c>
      <c r="K84" s="307">
        <f t="shared" ca="1" si="68"/>
        <v>-17.660145161290302</v>
      </c>
      <c r="L84" s="311"/>
      <c r="M84" s="311"/>
      <c r="T84" s="313"/>
    </row>
    <row r="85" spans="1:20" s="312" customFormat="1" ht="14.45">
      <c r="A85" s="365" t="s">
        <v>871</v>
      </c>
      <c r="B85" s="361"/>
      <c r="C85" s="306"/>
      <c r="D85" s="306"/>
      <c r="E85" s="307">
        <f>SUMIFS('Geração Acumulada'!D:D,'Geração Acumulada'!A:A,'TABELA RESUMO - P50'!A85)+SUMIF(A14:A80,A85,C14:C80)</f>
        <v>536.66779999999994</v>
      </c>
      <c r="F85" s="308">
        <f>SUMIFS(Tabela9[E_Grid MWh],Tabela9[Usina Brasol],'TABELA RESUMO - P50'!A85)</f>
        <v>2640</v>
      </c>
      <c r="G85" s="307">
        <f t="shared" si="66"/>
        <v>2103.3321999999998</v>
      </c>
      <c r="H85" s="309">
        <f t="shared" si="69"/>
        <v>-0.79671674242424251</v>
      </c>
      <c r="I85" s="307">
        <f ca="1">_xlfn.XLOOKUP(A85,A14:A80,H14:H80)+
SUMIFS(Tabela10[Geração Prevista - P50 '[MWh']],Tabela10[Usina],'TABELA RESUMO - P50'!A85)</f>
        <v>612.36774193548388</v>
      </c>
      <c r="J85" s="309">
        <f t="shared" ca="1" si="67"/>
        <v>-0.12361843505378389</v>
      </c>
      <c r="K85" s="307">
        <f t="shared" ca="1" si="68"/>
        <v>-75.699941935483935</v>
      </c>
      <c r="L85" s="311"/>
      <c r="M85" s="311"/>
      <c r="T85" s="313"/>
    </row>
    <row r="86" spans="1:20" s="312" customFormat="1" ht="14.45">
      <c r="A86" s="365" t="s">
        <v>890</v>
      </c>
      <c r="B86" s="361"/>
      <c r="C86" s="306"/>
      <c r="D86" s="306"/>
      <c r="E86" s="307">
        <f>SUMIFS('Geração Acumulada'!D:D,'Geração Acumulada'!A:A,'TABELA RESUMO - P50'!A86)+SUMIF(A15:A81,A86,C15:C81)</f>
        <v>542.0575</v>
      </c>
      <c r="F86" s="308">
        <f>SUMIFS(Tabela9[E_Grid MWh],Tabela9[Usina Brasol],'TABELA RESUMO - P50'!A86)</f>
        <v>2624.4</v>
      </c>
      <c r="G86" s="307">
        <f t="shared" si="66"/>
        <v>2082.3425000000002</v>
      </c>
      <c r="H86" s="309">
        <f t="shared" si="69"/>
        <v>-0.79345469440634053</v>
      </c>
      <c r="I86" s="307">
        <f ca="1">_xlfn.XLOOKUP(A86,A15:A81,H15:H81)+
SUMIFS(Tabela10[Geração Prevista - P50 '[MWh']],Tabela10[Usina],'TABELA RESUMO - P50'!A86)</f>
        <v>607.29677419354834</v>
      </c>
      <c r="J86" s="309">
        <f t="shared" ca="1" si="67"/>
        <v>-0.10742568866792013</v>
      </c>
      <c r="K86" s="307">
        <f t="shared" ca="1" si="68"/>
        <v>-65.23927419354834</v>
      </c>
      <c r="L86" s="311"/>
      <c r="M86" s="311"/>
      <c r="T86" s="313"/>
    </row>
    <row r="87" spans="1:20" s="312" customFormat="1" ht="14.45">
      <c r="A87" s="365" t="s">
        <v>863</v>
      </c>
      <c r="B87" s="361"/>
      <c r="C87" s="306"/>
      <c r="D87" s="306"/>
      <c r="E87" s="307">
        <f>SUMIFS('Geração Acumulada'!D:D,'Geração Acumulada'!A:A,'TABELA RESUMO - P50'!A87)+SUMIF(A16:A82,A87,C16:C82)</f>
        <v>269.64159999999998</v>
      </c>
      <c r="F87" s="308">
        <f>SUMIFS(Tabela9[E_Grid MWh],Tabela9[Usina Brasol],'TABELA RESUMO - P50'!A87)</f>
        <v>1277.8</v>
      </c>
      <c r="G87" s="307">
        <f t="shared" si="66"/>
        <v>1008.1584</v>
      </c>
      <c r="H87" s="309">
        <f t="shared" si="69"/>
        <v>-0.78897980904679921</v>
      </c>
      <c r="I87" s="307">
        <f ca="1">_xlfn.XLOOKUP(A87,A16:A82,H16:H82)+
SUMIFS(Tabela10[Geração Prevista - P50 '[MWh']],Tabela10[Usina],'TABELA RESUMO - P50'!A87)</f>
        <v>295.3096774193549</v>
      </c>
      <c r="J87" s="309">
        <f t="shared" ca="1" si="67"/>
        <v>-8.6919188167697392E-2</v>
      </c>
      <c r="K87" s="307">
        <f t="shared" ca="1" si="68"/>
        <v>-25.668077419354915</v>
      </c>
      <c r="L87" s="311"/>
      <c r="M87" s="311"/>
      <c r="T87" s="313"/>
    </row>
    <row r="88" spans="1:20" s="312" customFormat="1" ht="14.45">
      <c r="A88" s="365" t="s">
        <v>1048</v>
      </c>
      <c r="B88" s="361"/>
      <c r="C88" s="306"/>
      <c r="D88" s="306"/>
      <c r="E88" s="307">
        <f>SUMIFS('Geração Acumulada'!D:D,'Geração Acumulada'!A:A,'TABELA RESUMO - P50'!A88)+SUMIF(A17:A83,A88,C17:C83)</f>
        <v>537.72861</v>
      </c>
      <c r="F88" s="308">
        <f>SUMIFS(Tabela9[E_Grid MWh],Tabela9[Usina Brasol],'TABELA RESUMO - P50'!A88)</f>
        <v>2746.5</v>
      </c>
      <c r="G88" s="307">
        <f t="shared" si="66"/>
        <v>2208.7713899999999</v>
      </c>
      <c r="H88" s="309">
        <f t="shared" si="69"/>
        <v>-0.80421314036045877</v>
      </c>
      <c r="I88" s="307">
        <f ca="1">_xlfn.XLOOKUP(A88,A17:A83,H17:H83)+
SUMIFS(Tabela10[Geração Prevista - P50 '[MWh']],Tabela10[Usina],'TABELA RESUMO - P50'!A88)</f>
        <v>645.2161290322581</v>
      </c>
      <c r="J88" s="309">
        <f t="shared" ca="1" si="67"/>
        <v>-0.16659149422299113</v>
      </c>
      <c r="K88" s="307">
        <f t="shared" ca="1" si="68"/>
        <v>-107.48751903225809</v>
      </c>
      <c r="L88" s="311"/>
      <c r="M88" s="311"/>
      <c r="T88" s="313"/>
    </row>
    <row r="89" spans="1:20" s="312" customFormat="1" ht="14.45">
      <c r="A89" s="365" t="s">
        <v>760</v>
      </c>
      <c r="B89" s="361"/>
      <c r="C89" s="306"/>
      <c r="D89" s="306"/>
      <c r="E89" s="307">
        <f>SUMIFS('Geração Acumulada'!D:D,'Geração Acumulada'!A:A,'TABELA RESUMO - P50'!A89)+SUMIF(A18:A84,A89,C18:C84)</f>
        <v>519.05260999999996</v>
      </c>
      <c r="F89" s="308">
        <f>SUMIFS(Tabela9[E_Grid MWh],Tabela9[Usina Brasol],'TABELA RESUMO - P50'!A89)</f>
        <v>2750.5999999999995</v>
      </c>
      <c r="G89" s="307">
        <f t="shared" si="66"/>
        <v>2231.5473899999997</v>
      </c>
      <c r="H89" s="309">
        <f t="shared" si="69"/>
        <v>-0.81129476841416415</v>
      </c>
      <c r="I89" s="307">
        <f ca="1">_xlfn.XLOOKUP(A89,A18:A84,H18:H84)+
SUMIFS(Tabela10[Geração Prevista - P50 '[MWh']],Tabela10[Usina],'TABELA RESUMO - P50'!A89)</f>
        <v>646.55806451612909</v>
      </c>
      <c r="J89" s="309">
        <f t="shared" ca="1" si="67"/>
        <v>-0.1972065024222559</v>
      </c>
      <c r="K89" s="307">
        <f t="shared" ca="1" si="68"/>
        <v>-127.50545451612913</v>
      </c>
      <c r="L89" s="311"/>
      <c r="M89" s="311"/>
      <c r="T89" s="313"/>
    </row>
    <row r="90" spans="1:20" s="312" customFormat="1" ht="14.45">
      <c r="A90" s="365" t="s">
        <v>1058</v>
      </c>
      <c r="B90" s="361"/>
      <c r="C90" s="306"/>
      <c r="D90" s="306"/>
      <c r="E90" s="307">
        <f>SUMIFS('Geração Acumulada'!D:D,'Geração Acumulada'!A:A,'TABELA RESUMO - P50'!A90)+SUMIF(A19:A85,A90,C19:C85)</f>
        <v>272.73796999999996</v>
      </c>
      <c r="F90" s="308">
        <f>SUMIFS(Tabela9[E_Grid MWh],Tabela9[Usina Brasol],'TABELA RESUMO - P50'!A90)</f>
        <v>1306.0000000000002</v>
      </c>
      <c r="G90" s="307">
        <f t="shared" si="66"/>
        <v>1033.2620300000003</v>
      </c>
      <c r="H90" s="309">
        <f t="shared" si="69"/>
        <v>-0.79116541347626346</v>
      </c>
      <c r="I90" s="307">
        <f ca="1">_xlfn.XLOOKUP(A90,A19:A85,H19:H85)+
SUMIFS(Tabela10[Geração Prevista - P50 '[MWh']],Tabela10[Usina],'TABELA RESUMO - P50'!A90)</f>
        <v>306.59032258064519</v>
      </c>
      <c r="J90" s="309">
        <f t="shared" ca="1" si="67"/>
        <v>-0.11041559399429757</v>
      </c>
      <c r="K90" s="307">
        <f t="shared" ca="1" si="68"/>
        <v>-33.852352580645231</v>
      </c>
      <c r="L90" s="311"/>
      <c r="M90" s="311"/>
      <c r="T90" s="313"/>
    </row>
    <row r="91" spans="1:20" s="312" customFormat="1" ht="14.45">
      <c r="A91" s="365" t="s">
        <v>997</v>
      </c>
      <c r="B91" s="361"/>
      <c r="C91" s="306"/>
      <c r="D91" s="306"/>
      <c r="E91" s="307">
        <f>SUMIFS('Geração Acumulada'!D:D,'Geração Acumulada'!A:A,'TABELA RESUMO - P50'!A91)+SUMIF(A20:A86,A91,C20:C86)</f>
        <v>138.0592</v>
      </c>
      <c r="F91" s="308">
        <f>SUMIFS(Tabela9[E_Grid MWh],Tabela9[Usina Brasol],'TABELA RESUMO - P50'!A91)</f>
        <v>707.47</v>
      </c>
      <c r="G91" s="307">
        <f t="shared" si="66"/>
        <v>569.41079999999999</v>
      </c>
      <c r="H91" s="309">
        <f t="shared" si="69"/>
        <v>-0.80485504685711051</v>
      </c>
      <c r="I91" s="307">
        <f ca="1">_xlfn.XLOOKUP(A91,A20:A86,H20:H86)+
SUMIFS(Tabela10[Geração Prevista - P50 '[MWh']],Tabela10[Usina],'TABELA RESUMO - P50'!A91)</f>
        <v>158.69129032258064</v>
      </c>
      <c r="J91" s="309">
        <f t="shared" ca="1" si="67"/>
        <v>-0.13001400568765076</v>
      </c>
      <c r="K91" s="307">
        <f t="shared" ca="1" si="68"/>
        <v>-20.632090322580638</v>
      </c>
      <c r="L91" s="311"/>
      <c r="M91" s="311"/>
      <c r="T91" s="313"/>
    </row>
    <row r="92" spans="1:20" s="312" customFormat="1" ht="14.45">
      <c r="A92" s="365" t="s">
        <v>918</v>
      </c>
      <c r="B92" s="361"/>
      <c r="C92" s="306"/>
      <c r="D92" s="306"/>
      <c r="E92" s="307">
        <f>SUMIFS('Geração Acumulada'!D:D,'Geração Acumulada'!A:A,'TABELA RESUMO - P50'!A92)+SUMIF(A21:A87,A92,C21:C87)</f>
        <v>484.72056999999995</v>
      </c>
      <c r="F92" s="308">
        <f>SUMIFS(Tabela9[E_Grid MWh],Tabela9[Usina Brasol],'TABELA RESUMO - P50'!A92)</f>
        <v>2790.9</v>
      </c>
      <c r="G92" s="307">
        <f t="shared" si="66"/>
        <v>2306.1794300000001</v>
      </c>
      <c r="H92" s="309">
        <f t="shared" si="69"/>
        <v>-0.82632105414024148</v>
      </c>
      <c r="I92" s="307">
        <f ca="1">_xlfn.XLOOKUP(A92,A21:A87,H21:H87)+
SUMIFS(Tabela10[Geração Prevista - P50 '[MWh']],Tabela10[Usina],'TABELA RESUMO - P50'!A92)</f>
        <v>648.35161290322583</v>
      </c>
      <c r="J92" s="309">
        <f t="shared" ca="1" si="67"/>
        <v>-0.25238009692072705</v>
      </c>
      <c r="K92" s="307">
        <f t="shared" ca="1" si="68"/>
        <v>-163.63104290322588</v>
      </c>
      <c r="L92" s="311"/>
      <c r="M92" s="311"/>
      <c r="T92" s="313"/>
    </row>
    <row r="93" spans="1:20" s="312" customFormat="1" ht="14.45">
      <c r="A93" s="365" t="s">
        <v>925</v>
      </c>
      <c r="B93" s="361"/>
      <c r="C93" s="306"/>
      <c r="D93" s="306"/>
      <c r="E93" s="307">
        <f>SUMIFS('Geração Acumulada'!D:D,'Geração Acumulada'!A:A,'TABELA RESUMO - P50'!A93)+SUMIF(A22:A88,A93,C22:C88)</f>
        <v>480.77172000000002</v>
      </c>
      <c r="F93" s="308">
        <f>SUMIFS(Tabela9[E_Grid MWh],Tabela9[Usina Brasol],'TABELA RESUMO - P50'!A93)</f>
        <v>2780.6000000000004</v>
      </c>
      <c r="G93" s="307">
        <f t="shared" si="66"/>
        <v>2299.8282800000002</v>
      </c>
      <c r="H93" s="309">
        <f t="shared" si="69"/>
        <v>-0.82709784938502484</v>
      </c>
      <c r="I93" s="307">
        <f ca="1">_xlfn.XLOOKUP(A93,A22:A88,H22:H88)+
SUMIFS(Tabela10[Geração Prevista - P50 '[MWh']],Tabela10[Usina],'TABELA RESUMO - P50'!A93)</f>
        <v>644.90967741935481</v>
      </c>
      <c r="J93" s="309">
        <f t="shared" ca="1" si="67"/>
        <v>-0.25451309410670153</v>
      </c>
      <c r="K93" s="307">
        <f t="shared" ca="1" si="68"/>
        <v>-164.13795741935479</v>
      </c>
      <c r="L93" s="311"/>
      <c r="M93" s="311"/>
      <c r="T93" s="313"/>
    </row>
    <row r="94" spans="1:20" s="312" customFormat="1" ht="14.45">
      <c r="A94" s="365" t="s">
        <v>926</v>
      </c>
      <c r="B94" s="361"/>
      <c r="C94" s="306"/>
      <c r="D94" s="306"/>
      <c r="E94" s="307">
        <f>SUMIFS('Geração Acumulada'!D:D,'Geração Acumulada'!A:A,'TABELA RESUMO - P50'!A94)+SUMIF(A23:A89,A94,C23:C89)</f>
        <v>189.25268</v>
      </c>
      <c r="F94" s="308">
        <f>SUMIFS(Tabela9[E_Grid MWh],Tabela9[Usina Brasol],'TABELA RESUMO - P50'!A94)</f>
        <v>1316.3999999999996</v>
      </c>
      <c r="G94" s="307">
        <f t="shared" si="66"/>
        <v>1127.1473199999996</v>
      </c>
      <c r="H94" s="309">
        <f t="shared" si="69"/>
        <v>-0.85623467031297473</v>
      </c>
      <c r="I94" s="307">
        <f ca="1">_xlfn.XLOOKUP(A94,A23:A89,H23:H89)+
SUMIFS(Tabela10[Geração Prevista - P50 '[MWh']],Tabela10[Usina],'TABELA RESUMO - P50'!A94)</f>
        <v>305.52258064516127</v>
      </c>
      <c r="J94" s="309">
        <f t="shared" ca="1" si="67"/>
        <v>-0.38056074415068841</v>
      </c>
      <c r="K94" s="307">
        <f t="shared" ca="1" si="68"/>
        <v>-116.26990064516127</v>
      </c>
      <c r="L94" s="311"/>
      <c r="M94" s="311"/>
      <c r="T94" s="313"/>
    </row>
    <row r="95" spans="1:20" s="312" customFormat="1" ht="14.45">
      <c r="A95" s="365" t="s">
        <v>623</v>
      </c>
      <c r="B95" s="361"/>
      <c r="C95" s="306"/>
      <c r="D95" s="306"/>
      <c r="E95" s="307">
        <f>SUMIFS('Geração Acumulada'!D:D,'Geração Acumulada'!A:A,'TABELA RESUMO - P50'!A95)+SUMIF(A24:A90,A95,C24:C90)</f>
        <v>459.78877</v>
      </c>
      <c r="F95" s="308">
        <f>SUMIFS(Tabela9[E_Grid MWh],Tabela9[Usina Brasol],'TABELA RESUMO - P50'!A95)</f>
        <v>2734</v>
      </c>
      <c r="G95" s="307">
        <f t="shared" si="66"/>
        <v>2274.2112299999999</v>
      </c>
      <c r="H95" s="309">
        <f t="shared" si="69"/>
        <v>-0.83182561448427217</v>
      </c>
      <c r="I95" s="307">
        <f ca="1">_xlfn.XLOOKUP(A95,A24:A90,H24:H90)+
SUMIFS(Tabela10[Geração Prevista - P50 '[MWh']],Tabela10[Usina],'TABELA RESUMO - P50'!A95)</f>
        <v>634.40322580645159</v>
      </c>
      <c r="J95" s="309">
        <f t="shared" ca="1" si="67"/>
        <v>-0.27524206798362694</v>
      </c>
      <c r="K95" s="307">
        <f t="shared" ca="1" si="68"/>
        <v>-174.61445580645159</v>
      </c>
      <c r="L95" s="311"/>
      <c r="M95" s="311"/>
      <c r="T95" s="313"/>
    </row>
    <row r="96" spans="1:20" s="312" customFormat="1" ht="14.45">
      <c r="A96" s="365" t="s">
        <v>634</v>
      </c>
      <c r="B96" s="361"/>
      <c r="C96" s="306"/>
      <c r="D96" s="306"/>
      <c r="E96" s="307">
        <f>SUMIFS('Geração Acumulada'!D:D,'Geração Acumulada'!A:A,'TABELA RESUMO - P50'!A96)+SUMIF(A25:A91,A96,C25:C91)</f>
        <v>459.68364000000003</v>
      </c>
      <c r="F96" s="308">
        <f>SUMIFS(Tabela9[E_Grid MWh],Tabela9[Usina Brasol],'TABELA RESUMO - P50'!A96)</f>
        <v>2765.7000000000003</v>
      </c>
      <c r="G96" s="307">
        <f t="shared" si="66"/>
        <v>2306.0163600000001</v>
      </c>
      <c r="H96" s="309">
        <f t="shared" si="69"/>
        <v>-0.83379121379759191</v>
      </c>
      <c r="I96" s="307">
        <f ca="1">_xlfn.XLOOKUP(A96,A25:A91,H25:H91)+
SUMIFS(Tabela10[Geração Prevista - P50 '[MWh']],Tabela10[Usina],'TABELA RESUMO - P50'!A96)</f>
        <v>639.04516129032254</v>
      </c>
      <c r="J96" s="309">
        <f t="shared" ca="1" si="67"/>
        <v>-0.28067112021968255</v>
      </c>
      <c r="K96" s="307">
        <f t="shared" ca="1" si="68"/>
        <v>-179.36152129032251</v>
      </c>
      <c r="L96" s="311"/>
      <c r="M96" s="311"/>
      <c r="T96" s="313"/>
    </row>
    <row r="97" spans="1:20" s="312" customFormat="1" ht="14.45">
      <c r="A97" s="365" t="s">
        <v>929</v>
      </c>
      <c r="B97" s="361"/>
      <c r="C97" s="306"/>
      <c r="D97" s="306"/>
      <c r="E97" s="307">
        <f>SUMIFS('Geração Acumulada'!D:D,'Geração Acumulada'!A:A,'TABELA RESUMO - P50'!A97)+SUMIF(A26:A92,A97,C26:C92)</f>
        <v>227.60413</v>
      </c>
      <c r="F97" s="308">
        <f>SUMIFS(Tabela9[E_Grid MWh],Tabela9[Usina Brasol],'TABELA RESUMO - P50'!A97)</f>
        <v>1318.3999999999999</v>
      </c>
      <c r="G97" s="307">
        <f t="shared" si="66"/>
        <v>1090.7958699999999</v>
      </c>
      <c r="H97" s="309">
        <f t="shared" si="69"/>
        <v>-0.82736337226941747</v>
      </c>
      <c r="I97" s="307">
        <f ca="1">_xlfn.XLOOKUP(A97,A26:A92,H26:H92)+
SUMIFS(Tabela10[Geração Prevista - P50 '[MWh']],Tabela10[Usina],'TABELA RESUMO - P50'!A97)</f>
        <v>305.52258064516127</v>
      </c>
      <c r="J97" s="309">
        <f t="shared" ca="1" si="67"/>
        <v>-0.25503336113692032</v>
      </c>
      <c r="K97" s="307">
        <f t="shared" ca="1" si="68"/>
        <v>-77.918450645161272</v>
      </c>
      <c r="L97" s="311"/>
      <c r="M97" s="311"/>
      <c r="T97" s="313"/>
    </row>
    <row r="98" spans="1:20" s="312" customFormat="1" ht="14.45">
      <c r="A98" s="365" t="s">
        <v>1272</v>
      </c>
      <c r="B98" s="361"/>
      <c r="C98" s="306"/>
      <c r="D98" s="306"/>
      <c r="E98" s="307">
        <f>SUMIFS('Geração Acumulada'!D:D,'Geração Acumulada'!A:A,'TABELA RESUMO - P50'!A98)+SUMIF(A27:A93,A98,C27:C93)</f>
        <v>289.01420000000002</v>
      </c>
      <c r="F98" s="308">
        <f>SUMIFS(Tabela9[E_Grid MWh],Tabela9[Usina Brasol],'TABELA RESUMO - P50'!A98)</f>
        <v>1414.7600000000002</v>
      </c>
      <c r="G98" s="307">
        <f t="shared" si="66"/>
        <v>1125.7458000000001</v>
      </c>
      <c r="H98" s="309">
        <f t="shared" si="69"/>
        <v>-0.79571503293844892</v>
      </c>
      <c r="I98" s="307">
        <f ca="1">_xlfn.XLOOKUP(A98,A27:A93,H27:H93)+
SUMIFS(Tabela10[Geração Prevista - P50 '[MWh']],Tabela10[Usina],'TABELA RESUMO - P50'!A98)</f>
        <v>312.17741935483872</v>
      </c>
      <c r="J98" s="309">
        <f t="shared" ca="1" si="67"/>
        <v>-7.4198894342547117E-2</v>
      </c>
      <c r="K98" s="307">
        <f t="shared" ca="1" si="68"/>
        <v>-23.163219354838702</v>
      </c>
      <c r="L98" s="311"/>
      <c r="M98" s="311"/>
      <c r="T98" s="313"/>
    </row>
    <row r="99" spans="1:20" s="321" customFormat="1" ht="14.45">
      <c r="A99" s="363" t="s">
        <v>823</v>
      </c>
      <c r="B99" s="318"/>
      <c r="C99" s="319"/>
      <c r="D99" s="319"/>
      <c r="E99" s="307">
        <f>SUMIFS('Geração Acumulada'!D:D,'Geração Acumulada'!A:A,'TABELA RESUMO - P50'!A99)+SUMIF(A28:A94,A99,C28:C94)</f>
        <v>456.93778999999995</v>
      </c>
      <c r="F99" s="308">
        <f>SUMIFS(Tabela9[E_Grid MWh],Tabela9[Usina Brasol],'TABELA RESUMO - P50'!A99)</f>
        <v>2751.1478999999999</v>
      </c>
      <c r="G99" s="307">
        <f t="shared" si="66"/>
        <v>2294.21011</v>
      </c>
      <c r="H99" s="309">
        <f t="shared" si="69"/>
        <v>-0.83391013256684599</v>
      </c>
      <c r="I99" s="307">
        <f ca="1">_xlfn.XLOOKUP(A99,A28:A94,H28:H94)+
SUMIFS(Tabela10[Geração Prevista - P50 '[MWh']],Tabela10[Usina],'TABELA RESUMO - P50'!A99)</f>
        <v>641.58290967741937</v>
      </c>
      <c r="J99" s="309">
        <f t="shared" ca="1" si="67"/>
        <v>-0.28779619421324187</v>
      </c>
      <c r="K99" s="307">
        <f t="shared" ca="1" si="68"/>
        <v>-184.64511967741942</v>
      </c>
      <c r="L99" s="320"/>
      <c r="M99" s="320"/>
      <c r="N99" s="312"/>
      <c r="T99" s="322"/>
    </row>
    <row r="100" spans="1:20" s="321" customFormat="1" ht="14.45">
      <c r="A100" s="363" t="s">
        <v>831</v>
      </c>
      <c r="B100" s="318"/>
      <c r="C100" s="319"/>
      <c r="D100" s="319"/>
      <c r="E100" s="307">
        <f>SUMIFS('Geração Acumulada'!D:D,'Geração Acumulada'!A:A,'TABELA RESUMO - P50'!A100)+SUMIF(A29:A95,A100,C29:C95)</f>
        <v>382.12279000000001</v>
      </c>
      <c r="F100" s="308">
        <f>SUMIFS(Tabela9[E_Grid MWh],Tabela9[Usina Brasol],'TABELA RESUMO - P50'!A100)</f>
        <v>2670.232</v>
      </c>
      <c r="G100" s="307">
        <f t="shared" si="66"/>
        <v>2288.1092100000001</v>
      </c>
      <c r="H100" s="309">
        <f t="shared" si="69"/>
        <v>-0.85689528475428356</v>
      </c>
      <c r="I100" s="307">
        <f ca="1">_xlfn.XLOOKUP(A100,A29:A95,H29:H95)+
SUMIFS(Tabela10[Geração Prevista - P50 '[MWh']],Tabela10[Usina],'TABELA RESUMO - P50'!A100)</f>
        <v>622.71291612903224</v>
      </c>
      <c r="J100" s="309">
        <f t="shared" ca="1" si="67"/>
        <v>-0.38635801490133148</v>
      </c>
      <c r="K100" s="307">
        <f t="shared" ca="1" si="68"/>
        <v>-240.59012612903223</v>
      </c>
      <c r="L100" s="320"/>
      <c r="M100" s="320"/>
      <c r="N100" s="312"/>
      <c r="T100" s="322"/>
    </row>
    <row r="101" spans="1:20" s="321" customFormat="1" ht="14.45">
      <c r="A101" s="363" t="s">
        <v>837</v>
      </c>
      <c r="B101" s="318"/>
      <c r="C101" s="319"/>
      <c r="D101" s="319"/>
      <c r="E101" s="307">
        <f>SUMIFS('Geração Acumulada'!D:D,'Geração Acumulada'!A:A,'TABELA RESUMO - P50'!A101)+SUMIF(A30:A96,A101,C30:C96)</f>
        <v>231.54736000000003</v>
      </c>
      <c r="F101" s="308">
        <f>SUMIFS(Tabela9[E_Grid MWh],Tabela9[Usina Brasol],'TABELA RESUMO - P50'!A101)</f>
        <v>1375.5739999999998</v>
      </c>
      <c r="G101" s="307">
        <f t="shared" si="66"/>
        <v>1144.0266399999998</v>
      </c>
      <c r="H101" s="309">
        <f t="shared" si="69"/>
        <v>-0.83167218920974073</v>
      </c>
      <c r="I101" s="307">
        <f ca="1">_xlfn.XLOOKUP(A101,A30:A96,H30:H96)+
SUMIFS(Tabela10[Geração Prevista - P50 '[MWh']],Tabela10[Usina],'TABELA RESUMO - P50'!A101)</f>
        <v>320.79145483870968</v>
      </c>
      <c r="J101" s="309">
        <f t="shared" ca="1" si="67"/>
        <v>-0.27819972599825193</v>
      </c>
      <c r="K101" s="307">
        <f t="shared" ca="1" si="68"/>
        <v>-89.244094838709657</v>
      </c>
      <c r="L101" s="320"/>
      <c r="M101" s="320"/>
      <c r="N101" s="312"/>
      <c r="T101" s="322"/>
    </row>
    <row r="102" spans="1:20" s="321" customFormat="1" ht="14.45">
      <c r="A102" s="363" t="s">
        <v>841</v>
      </c>
      <c r="B102" s="318"/>
      <c r="C102" s="319"/>
      <c r="D102" s="319"/>
      <c r="E102" s="307">
        <f>SUMIFS('Geração Acumulada'!D:D,'Geração Acumulada'!A:A,'TABELA RESUMO - P50'!A102)+SUMIF(A31:A97,A102,C31:C97)</f>
        <v>449.25354000000004</v>
      </c>
      <c r="F102" s="308">
        <f>SUMIFS(Tabela9[E_Grid MWh],Tabela9[Usina Brasol],'TABELA RESUMO - P50'!A102)</f>
        <v>2744.8119000000002</v>
      </c>
      <c r="G102" s="307">
        <f t="shared" si="66"/>
        <v>2295.55836</v>
      </c>
      <c r="H102" s="309">
        <f t="shared" si="69"/>
        <v>-0.83632629252299584</v>
      </c>
      <c r="I102" s="307">
        <f ca="1">_xlfn.XLOOKUP(A102,A31:A97,H31:H97)+
SUMIFS(Tabela10[Geração Prevista - P50 '[MWh']],Tabela10[Usina],'TABELA RESUMO - P50'!A102)</f>
        <v>645.02204612903233</v>
      </c>
      <c r="J102" s="309">
        <f t="shared" ca="1" si="67"/>
        <v>-0.30350668989361973</v>
      </c>
      <c r="K102" s="307">
        <f t="shared" ca="1" si="68"/>
        <v>-195.76850612903229</v>
      </c>
      <c r="L102" s="320"/>
      <c r="M102" s="320"/>
      <c r="N102" s="312"/>
      <c r="T102" s="322"/>
    </row>
    <row r="103" spans="1:20" s="321" customFormat="1" ht="14.45">
      <c r="A103" s="363" t="s">
        <v>844</v>
      </c>
      <c r="B103" s="318"/>
      <c r="C103" s="319"/>
      <c r="D103" s="319"/>
      <c r="E103" s="307">
        <f>SUMIFS('Geração Acumulada'!D:D,'Geração Acumulada'!A:A,'TABELA RESUMO - P50'!A103)+SUMIF(A32:A98,A103,C32:C98)</f>
        <v>509.11088000000001</v>
      </c>
      <c r="F103" s="308">
        <f>SUMIFS(Tabela9[E_Grid MWh],Tabela9[Usina Brasol],'TABELA RESUMO - P50'!A103)</f>
        <v>2664.0821299999998</v>
      </c>
      <c r="G103" s="307">
        <f t="shared" si="66"/>
        <v>2154.9712499999996</v>
      </c>
      <c r="H103" s="309">
        <f t="shared" si="69"/>
        <v>-0.80889820390034295</v>
      </c>
      <c r="I103" s="307">
        <f ca="1">_xlfn.XLOOKUP(A103,A32:A98,H32:H98)+
SUMIFS(Tabela10[Geração Prevista - P50 '[MWh']],Tabela10[Usina],'TABELA RESUMO - P50'!A103)</f>
        <v>626.05079870967745</v>
      </c>
      <c r="J103" s="309">
        <f t="shared" ca="1" si="67"/>
        <v>-0.18678982432527291</v>
      </c>
      <c r="K103" s="307">
        <f t="shared" ca="1" si="68"/>
        <v>-116.93991870967744</v>
      </c>
      <c r="L103" s="320"/>
      <c r="M103" s="320"/>
      <c r="N103" s="312"/>
      <c r="T103" s="322"/>
    </row>
    <row r="104" spans="1:20" s="321" customFormat="1" ht="14.45">
      <c r="A104" s="363" t="s">
        <v>845</v>
      </c>
      <c r="B104" s="318"/>
      <c r="C104" s="319"/>
      <c r="D104" s="319"/>
      <c r="E104" s="307">
        <f>SUMIFS('Geração Acumulada'!D:D,'Geração Acumulada'!A:A,'TABELA RESUMO - P50'!A104)+SUMIF(A33:A99,A104,C33:C99)</f>
        <v>255.52021000000002</v>
      </c>
      <c r="F104" s="308">
        <f>SUMIFS(Tabela9[E_Grid MWh],Tabela9[Usina Brasol],'TABELA RESUMO - P50'!A104)</f>
        <v>1372.4059600000001</v>
      </c>
      <c r="G104" s="307">
        <f t="shared" si="66"/>
        <v>1116.8857499999999</v>
      </c>
      <c r="H104" s="309">
        <f t="shared" si="69"/>
        <v>-0.81381586975912001</v>
      </c>
      <c r="I104" s="307">
        <f ca="1">_xlfn.XLOOKUP(A104,A33:A99,H33:H99)+
SUMIFS(Tabela10[Geração Prevista - P50 '[MWh']],Tabela10[Usina],'TABELA RESUMO - P50'!A104)</f>
        <v>322.51101806451618</v>
      </c>
      <c r="J104" s="309">
        <f t="shared" ca="1" si="67"/>
        <v>-0.20771633932554545</v>
      </c>
      <c r="K104" s="307">
        <f t="shared" ca="1" si="68"/>
        <v>-66.990808064516159</v>
      </c>
      <c r="L104" s="320"/>
      <c r="M104" s="320"/>
      <c r="N104" s="312"/>
      <c r="T104" s="322"/>
    </row>
    <row r="105" spans="1:20" s="321" customFormat="1" ht="14.45">
      <c r="A105" s="363" t="s">
        <v>1213</v>
      </c>
      <c r="B105" s="318"/>
      <c r="C105" s="319"/>
      <c r="D105" s="319"/>
      <c r="E105" s="307">
        <f>SUMIFS('Geração Acumulada'!D:D,'Geração Acumulada'!A:A,'TABELA RESUMO - P50'!A105)+SUMIF(A34:A100,A105,C34:C100)</f>
        <v>542.52107000000001</v>
      </c>
      <c r="F105" s="308">
        <f>SUMIFS(Tabela9[E_Grid MWh],Tabela9[Usina Brasol],'TABELA RESUMO - P50'!A105)</f>
        <v>2967.1</v>
      </c>
      <c r="G105" s="307">
        <f t="shared" si="66"/>
        <v>2424.5789299999997</v>
      </c>
      <c r="H105" s="309">
        <f t="shared" si="69"/>
        <v>-0.81715443699234946</v>
      </c>
      <c r="I105" s="307">
        <f ca="1">_xlfn.XLOOKUP(A105,A34:A100,H34:H100)+
SUMIFS(Tabela10[Geração Prevista - P50 '[MWh']],Tabela10[Usina],'TABELA RESUMO - P50'!A105)</f>
        <v>667.90967741935481</v>
      </c>
      <c r="J105" s="309">
        <f t="shared" ca="1" si="67"/>
        <v>-0.18773288014605016</v>
      </c>
      <c r="K105" s="307">
        <f t="shared" ca="1" si="68"/>
        <v>-125.3886074193548</v>
      </c>
      <c r="L105" s="320"/>
      <c r="M105" s="320"/>
      <c r="N105" s="312"/>
      <c r="T105" s="322"/>
    </row>
    <row r="106" spans="1:20" s="321" customFormat="1" ht="14.45">
      <c r="A106" s="363" t="s">
        <v>1215</v>
      </c>
      <c r="B106" s="318"/>
      <c r="C106" s="319"/>
      <c r="D106" s="319"/>
      <c r="E106" s="307">
        <f>SUMIFS('Geração Acumulada'!D:D,'Geração Acumulada'!A:A,'TABELA RESUMO - P50'!A106)+SUMIF(A35:A101,A106,C35:C101)</f>
        <v>540.95429999999999</v>
      </c>
      <c r="F106" s="308">
        <f>SUMIFS(Tabela9[E_Grid MWh],Tabela9[Usina Brasol],'TABELA RESUMO - P50'!A106)</f>
        <v>2954.9</v>
      </c>
      <c r="G106" s="307">
        <f t="shared" si="66"/>
        <v>2413.9457000000002</v>
      </c>
      <c r="H106" s="309">
        <f t="shared" si="69"/>
        <v>-0.81692974381535755</v>
      </c>
      <c r="I106" s="307">
        <f ca="1">_xlfn.XLOOKUP(A106,A35:A101,H35:H101)+
SUMIFS(Tabela10[Geração Prevista - P50 '[MWh']],Tabela10[Usina],'TABELA RESUMO - P50'!A106)</f>
        <v>665.12258064516129</v>
      </c>
      <c r="J106" s="309">
        <f t="shared" ca="1" si="67"/>
        <v>-0.18668480706927659</v>
      </c>
      <c r="K106" s="307">
        <f t="shared" ca="1" si="68"/>
        <v>-124.1682806451613</v>
      </c>
      <c r="L106" s="320"/>
      <c r="M106" s="320"/>
      <c r="N106" s="312"/>
      <c r="T106" s="322"/>
    </row>
    <row r="107" spans="1:20" s="321" customFormat="1" ht="14.45">
      <c r="A107" s="363" t="s">
        <v>635</v>
      </c>
      <c r="B107" s="318"/>
      <c r="C107" s="319"/>
      <c r="D107" s="319"/>
      <c r="E107" s="307">
        <f>SUMIFS('Geração Acumulada'!D:D,'Geração Acumulada'!A:A,'TABELA RESUMO - P50'!A107)+SUMIF(A36:A102,A107,C36:C102)</f>
        <v>539.21789999999999</v>
      </c>
      <c r="F107" s="308">
        <f>SUMIFS(Tabela9[E_Grid MWh],Tabela9[Usina Brasol],'TABELA RESUMO - P50'!A107)</f>
        <v>2948.7999999999997</v>
      </c>
      <c r="G107" s="307">
        <f t="shared" si="66"/>
        <v>2409.5820999999996</v>
      </c>
      <c r="H107" s="309">
        <f t="shared" si="69"/>
        <v>-0.81713988741182852</v>
      </c>
      <c r="I107" s="307">
        <f ca="1">_xlfn.XLOOKUP(A107,A36:A102,H36:H102)+
SUMIFS(Tabela10[Geração Prevista - P50 '[MWh']],Tabela10[Usina],'TABELA RESUMO - P50'!A107)</f>
        <v>662.77741935483868</v>
      </c>
      <c r="J107" s="309">
        <f t="shared" ca="1" si="67"/>
        <v>-0.18642686933286612</v>
      </c>
      <c r="K107" s="307">
        <f t="shared" ca="1" si="68"/>
        <v>-123.5595193548387</v>
      </c>
      <c r="L107" s="320"/>
      <c r="M107" s="320"/>
      <c r="N107" s="312"/>
      <c r="T107" s="322"/>
    </row>
    <row r="108" spans="1:20" s="321" customFormat="1" ht="14.45">
      <c r="A108" s="363" t="s">
        <v>1218</v>
      </c>
      <c r="B108" s="318"/>
      <c r="C108" s="319"/>
      <c r="D108" s="319"/>
      <c r="E108" s="307">
        <f>SUMIFS('Geração Acumulada'!D:D,'Geração Acumulada'!A:A,'TABELA RESUMO - P50'!A108)+SUMIF(A37:A103,A108,C37:C103)</f>
        <v>542.57166999999993</v>
      </c>
      <c r="F108" s="308">
        <f>SUMIFS(Tabela9[E_Grid MWh],Tabela9[Usina Brasol],'TABELA RESUMO - P50'!A108)</f>
        <v>2936.7999999999997</v>
      </c>
      <c r="G108" s="307">
        <f t="shared" si="66"/>
        <v>2394.2283299999999</v>
      </c>
      <c r="H108" s="309">
        <f t="shared" si="69"/>
        <v>-0.81525072527921549</v>
      </c>
      <c r="I108" s="307">
        <f ca="1">_xlfn.XLOOKUP(A108,A37:A103,H37:H103)+
SUMIFS(Tabela10[Geração Prevista - P50 '[MWh']],Tabela10[Usina],'TABELA RESUMO - P50'!A108)</f>
        <v>660.41290322580653</v>
      </c>
      <c r="J108" s="309">
        <f t="shared" ca="1" si="67"/>
        <v>-0.17843569174709883</v>
      </c>
      <c r="K108" s="307">
        <f t="shared" ca="1" si="68"/>
        <v>-117.8412332258066</v>
      </c>
      <c r="L108" s="320"/>
      <c r="M108" s="320"/>
      <c r="N108" s="312"/>
      <c r="T108" s="322"/>
    </row>
    <row r="109" spans="1:20" s="321" customFormat="1" ht="14.45">
      <c r="A109" s="363" t="s">
        <v>611</v>
      </c>
      <c r="B109" s="318"/>
      <c r="C109" s="319"/>
      <c r="D109" s="319"/>
      <c r="E109" s="307">
        <f>SUMIFS('Geração Acumulada'!D:D,'Geração Acumulada'!A:A,'TABELA RESUMO - P50'!A109)+SUMIF(A38:A104,A109,C38:C104)</f>
        <v>541.17343000000005</v>
      </c>
      <c r="F109" s="308">
        <f>SUMIFS(Tabela9[E_Grid MWh],Tabela9[Usina Brasol],'TABELA RESUMO - P50'!A109)</f>
        <v>2932.1</v>
      </c>
      <c r="G109" s="307">
        <f t="shared" si="66"/>
        <v>2390.9265699999996</v>
      </c>
      <c r="H109" s="309">
        <f t="shared" si="69"/>
        <v>-0.81543145527096617</v>
      </c>
      <c r="I109" s="307">
        <f ca="1">_xlfn.XLOOKUP(A109,A38:A104,H38:H104)+
SUMIFS(Tabela10[Geração Prevista - P50 '[MWh']],Tabela10[Usina],'TABELA RESUMO - P50'!A109)</f>
        <v>659.97096774193551</v>
      </c>
      <c r="J109" s="309">
        <f t="shared" ca="1" si="67"/>
        <v>-0.18000418737872137</v>
      </c>
      <c r="K109" s="307">
        <f t="shared" ca="1" si="68"/>
        <v>-118.79753774193546</v>
      </c>
      <c r="L109" s="320"/>
      <c r="M109" s="320"/>
      <c r="N109" s="312"/>
      <c r="T109" s="322"/>
    </row>
    <row r="110" spans="1:20" s="321" customFormat="1" ht="14.45">
      <c r="A110" s="363" t="s">
        <v>650</v>
      </c>
      <c r="B110" s="323"/>
      <c r="C110" s="319"/>
      <c r="D110" s="319"/>
      <c r="E110" s="307">
        <f>SUMIFS('Geração Acumulada'!D:D,'Geração Acumulada'!A:A,'TABELA RESUMO - P50'!A110)+SUMIF(A39:A105,A110,C39:C105)</f>
        <v>497.88822000000005</v>
      </c>
      <c r="F110" s="308">
        <f>SUMIFS(Tabela9[E_Grid MWh],Tabela9[Usina Brasol],'TABELA RESUMO - P50'!A110)</f>
        <v>2515.9499999999998</v>
      </c>
      <c r="G110" s="307">
        <f t="shared" si="66"/>
        <v>2018.0617799999998</v>
      </c>
      <c r="H110" s="309">
        <f t="shared" si="69"/>
        <v>-0.80210726763250462</v>
      </c>
      <c r="I110" s="307">
        <f ca="1">_xlfn.XLOOKUP(A110,A39:A105,H39:H105)+
SUMIFS(Tabela10[Geração Prevista - P50 '[MWh']],Tabela10[Usina],'TABELA RESUMO - P50'!A110)</f>
        <v>590.07709677419348</v>
      </c>
      <c r="J110" s="309">
        <f t="shared" ca="1" si="67"/>
        <v>-0.15623191830045158</v>
      </c>
      <c r="K110" s="307">
        <f t="shared" ca="1" si="68"/>
        <v>-92.188876774193432</v>
      </c>
      <c r="L110" s="320"/>
      <c r="M110" s="320"/>
      <c r="N110" s="312"/>
      <c r="T110" s="322"/>
    </row>
    <row r="111" spans="1:20" s="321" customFormat="1" ht="14.45">
      <c r="A111" s="363" t="s">
        <v>661</v>
      </c>
      <c r="B111" s="323"/>
      <c r="C111" s="319"/>
      <c r="D111" s="319"/>
      <c r="E111" s="307">
        <f>SUMIFS('Geração Acumulada'!D:D,'Geração Acumulada'!A:A,'TABELA RESUMO - P50'!A111)+SUMIF(A40:A106,A111,C40:C106)</f>
        <v>245.51465999999999</v>
      </c>
      <c r="F111" s="308">
        <f>SUMIFS(Tabela9[E_Grid MWh],Tabela9[Usina Brasol],'TABELA RESUMO - P50'!A111)</f>
        <v>1198.05</v>
      </c>
      <c r="G111" s="307">
        <f t="shared" si="66"/>
        <v>952.53533999999991</v>
      </c>
      <c r="H111" s="309">
        <f t="shared" si="69"/>
        <v>-0.79507144109177408</v>
      </c>
      <c r="I111" s="307">
        <f ca="1">_xlfn.XLOOKUP(A111,A40:A106,H40:H106)+
SUMIFS(Tabela10[Geração Prevista - P50 '[MWh']],Tabela10[Usina],'TABELA RESUMO - P50'!A111)</f>
        <v>280.98419354838711</v>
      </c>
      <c r="J111" s="309">
        <f t="shared" ca="1" si="67"/>
        <v>-0.12623319874496453</v>
      </c>
      <c r="K111" s="307">
        <f t="shared" ca="1" si="68"/>
        <v>-35.469533548387119</v>
      </c>
      <c r="L111" s="320"/>
      <c r="M111" s="320"/>
      <c r="N111" s="312"/>
      <c r="T111" s="322"/>
    </row>
    <row r="112" spans="1:20" s="321" customFormat="1" ht="14.45">
      <c r="A112" s="363" t="s">
        <v>664</v>
      </c>
      <c r="B112" s="323"/>
      <c r="C112" s="319"/>
      <c r="D112" s="319"/>
      <c r="E112" s="307">
        <f>SUMIFS('Geração Acumulada'!D:D,'Geração Acumulada'!A:A,'TABELA RESUMO - P50'!A112)+SUMIF(A41:A107,A112,C41:C107)</f>
        <v>487.23388999999997</v>
      </c>
      <c r="F112" s="308">
        <f>SUMIFS(Tabela9[E_Grid MWh],Tabela9[Usina Brasol],'TABELA RESUMO - P50'!A112)</f>
        <v>2654.0199999999995</v>
      </c>
      <c r="G112" s="307">
        <f t="shared" si="66"/>
        <v>2166.7861099999996</v>
      </c>
      <c r="H112" s="309">
        <f t="shared" si="69"/>
        <v>-0.81641664719934282</v>
      </c>
      <c r="I112" s="307">
        <f ca="1">_xlfn.XLOOKUP(A112,A41:A107,H41:H107)+
SUMIFS(Tabela10[Geração Prevista - P50 '[MWh']],Tabela10[Usina],'TABELA RESUMO - P50'!A112)</f>
        <v>625.48645161290324</v>
      </c>
      <c r="J112" s="309">
        <f t="shared" ca="1" si="67"/>
        <v>-0.22103206433392752</v>
      </c>
      <c r="K112" s="307">
        <f t="shared" ca="1" si="68"/>
        <v>-138.25256161290326</v>
      </c>
      <c r="L112" s="320"/>
      <c r="M112" s="320"/>
      <c r="N112" s="312"/>
      <c r="T112" s="322"/>
    </row>
    <row r="113" spans="1:20" s="321" customFormat="1" ht="14.45">
      <c r="A113" s="363" t="s">
        <v>698</v>
      </c>
      <c r="B113" s="323"/>
      <c r="C113" s="319"/>
      <c r="D113" s="319"/>
      <c r="E113" s="307">
        <f>SUMIFS('Geração Acumulada'!D:D,'Geração Acumulada'!A:A,'TABELA RESUMO - P50'!A113)+SUMIF(A42:A108,A113,C42:C108)</f>
        <v>470.20704000000001</v>
      </c>
      <c r="F113" s="308">
        <f>SUMIFS(Tabela9[E_Grid MWh],Tabela9[Usina Brasol],'TABELA RESUMO - P50'!A113)</f>
        <v>2538.66</v>
      </c>
      <c r="G113" s="307">
        <f t="shared" si="66"/>
        <v>2068.4529599999996</v>
      </c>
      <c r="H113" s="309">
        <f t="shared" si="69"/>
        <v>-0.81478140436293156</v>
      </c>
      <c r="I113" s="307">
        <f ca="1">_xlfn.XLOOKUP(A113,A42:A108,H42:H108)+
SUMIFS(Tabela10[Geração Prevista - P50 '[MWh']],Tabela10[Usina],'TABELA RESUMO - P50'!A113)</f>
        <v>598.29612903225802</v>
      </c>
      <c r="J113" s="309">
        <f t="shared" ca="1" si="67"/>
        <v>-0.21408978399950818</v>
      </c>
      <c r="K113" s="307">
        <f t="shared" ca="1" si="68"/>
        <v>-128.08908903225802</v>
      </c>
      <c r="L113" s="320"/>
      <c r="M113" s="320"/>
      <c r="N113" s="312"/>
      <c r="T113" s="322"/>
    </row>
    <row r="114" spans="1:20" s="321" customFormat="1" ht="14.45">
      <c r="A114" s="363" t="s">
        <v>699</v>
      </c>
      <c r="B114" s="323"/>
      <c r="C114" s="319"/>
      <c r="D114" s="319"/>
      <c r="E114" s="307">
        <f>SUMIFS('Geração Acumulada'!D:D,'Geração Acumulada'!A:A,'TABELA RESUMO - P50'!A114)+SUMIF(A43:A109,A114,C43:C109)</f>
        <v>477.54109000000005</v>
      </c>
      <c r="F114" s="308">
        <f>SUMIFS(Tabela9[E_Grid MWh],Tabela9[Usina Brasol],'TABELA RESUMO - P50'!A114)</f>
        <v>2630.95</v>
      </c>
      <c r="G114" s="307">
        <f t="shared" si="66"/>
        <v>2153.4089099999997</v>
      </c>
      <c r="H114" s="309">
        <f t="shared" si="69"/>
        <v>-0.81849100515023088</v>
      </c>
      <c r="I114" s="307">
        <f ca="1">_xlfn.XLOOKUP(A114,A43:A109,H43:H109)+
SUMIFS(Tabela10[Geração Prevista - P50 '[MWh']],Tabela10[Usina],'TABELA RESUMO - P50'!A114)</f>
        <v>620.04999999999995</v>
      </c>
      <c r="J114" s="309">
        <f t="shared" ca="1" si="67"/>
        <v>-0.22983454560116101</v>
      </c>
      <c r="K114" s="307">
        <f t="shared" ca="1" si="68"/>
        <v>-142.5089099999999</v>
      </c>
      <c r="L114" s="320"/>
      <c r="M114" s="320"/>
      <c r="N114" s="312"/>
      <c r="T114" s="322"/>
    </row>
    <row r="115" spans="1:20" s="321" customFormat="1" ht="14.45">
      <c r="A115" s="363" t="s">
        <v>1036</v>
      </c>
      <c r="B115" s="458"/>
      <c r="C115" s="459"/>
      <c r="D115" s="325"/>
      <c r="E115" s="307">
        <f>SUMIFS('Geração Acumulada'!D:D,'Geração Acumulada'!A:A,'TABELA RESUMO - P50'!A115)+SUMIF(A44:A110,A115,C44:C110)</f>
        <v>401.87381999999997</v>
      </c>
      <c r="F115" s="308">
        <f>SUMIFS(Tabela9[E_Grid MWh],Tabela9[Usina Brasol],'TABELA RESUMO - P50'!A115)</f>
        <v>2744</v>
      </c>
      <c r="G115" s="307">
        <f t="shared" si="66"/>
        <v>2342.1261800000002</v>
      </c>
      <c r="H115" s="309">
        <f t="shared" si="69"/>
        <v>-0.85354452623906707</v>
      </c>
      <c r="I115" s="307">
        <f ca="1">_xlfn.XLOOKUP(A115,A44:A110,H44:H110)+
SUMIFS(Tabela10[Geração Prevista - P50 '[MWh']],Tabela10[Usina],'TABELA RESUMO - P50'!A115)</f>
        <v>654.86774193548388</v>
      </c>
      <c r="J115" s="309">
        <f t="shared" ca="1" si="67"/>
        <v>-0.38632827017521398</v>
      </c>
      <c r="K115" s="307">
        <f t="shared" ca="1" si="68"/>
        <v>-252.99392193548391</v>
      </c>
      <c r="L115" s="320"/>
      <c r="M115" s="320"/>
      <c r="N115" s="312"/>
      <c r="T115" s="322"/>
    </row>
    <row r="116" spans="1:20" s="321" customFormat="1" ht="14.45">
      <c r="A116" s="363" t="s">
        <v>862</v>
      </c>
      <c r="B116" s="324"/>
      <c r="C116" s="325"/>
      <c r="D116" s="325"/>
      <c r="E116" s="307">
        <f>SUMIFS('Geração Acumulada'!D:D,'Geração Acumulada'!A:A,'TABELA RESUMO - P50'!A116)+SUMIF(A45:A111,A116,C45:C111)</f>
        <v>95.045929999999998</v>
      </c>
      <c r="F116" s="308">
        <f>SUMIFS(Tabela9[E_Grid MWh],Tabela9[Usina Brasol],'TABELA RESUMO - P50'!A116)</f>
        <v>530.90000000000009</v>
      </c>
      <c r="G116" s="307">
        <f t="shared" si="66"/>
        <v>435.85407000000009</v>
      </c>
      <c r="H116" s="309">
        <f t="shared" si="69"/>
        <v>-0.82097206630250519</v>
      </c>
      <c r="I116" s="307">
        <f ca="1">_xlfn.XLOOKUP(A116,A45:A111,H45:H111)+
SUMIFS(Tabela10[Geração Prevista - P50 '[MWh']],Tabela10[Usina],'TABELA RESUMO - P50'!A116)</f>
        <v>121.98838709677419</v>
      </c>
      <c r="J116" s="309">
        <f t="shared" ca="1" si="67"/>
        <v>-0.22086083551051927</v>
      </c>
      <c r="K116" s="307">
        <f t="shared" ca="1" si="68"/>
        <v>-26.942457096774191</v>
      </c>
      <c r="L116" s="320"/>
      <c r="M116" s="320"/>
      <c r="N116" s="312"/>
      <c r="T116" s="322"/>
    </row>
    <row r="117" spans="1:20" s="321" customFormat="1" ht="14.45">
      <c r="A117" s="363" t="s">
        <v>870</v>
      </c>
      <c r="B117" s="324"/>
      <c r="C117" s="325"/>
      <c r="D117" s="325"/>
      <c r="E117" s="307">
        <f>SUMIFS('Geração Acumulada'!D:D,'Geração Acumulada'!A:A,'TABELA RESUMO - P50'!A117)+SUMIF(A46:A112,A117,C46:C112)</f>
        <v>17.183559999999996</v>
      </c>
      <c r="F117" s="308">
        <f>SUMIFS(Tabela9[E_Grid MWh],Tabela9[Usina Brasol],'TABELA RESUMO - P50'!A117)</f>
        <v>530.90000000000009</v>
      </c>
      <c r="G117" s="307">
        <f t="shared" si="66"/>
        <v>513.71644000000015</v>
      </c>
      <c r="H117" s="309">
        <f t="shared" si="69"/>
        <v>-0.96763315125258997</v>
      </c>
      <c r="I117" s="307">
        <f ca="1">_xlfn.XLOOKUP(A117,A46:A112,H46:H112)+
SUMIFS(Tabela10[Geração Prevista - P50 '[MWh']],Tabela10[Usina],'TABELA RESUMO - P50'!A117)</f>
        <v>121.98838709677419</v>
      </c>
      <c r="J117" s="309">
        <f t="shared" ca="1" si="67"/>
        <v>-0.85913773918194225</v>
      </c>
      <c r="K117" s="307">
        <f t="shared" ca="1" si="68"/>
        <v>-104.80482709677419</v>
      </c>
      <c r="L117" s="320"/>
      <c r="M117" s="320"/>
      <c r="N117" s="312"/>
      <c r="T117" s="322"/>
    </row>
    <row r="118" spans="1:20" s="321" customFormat="1" ht="14.45">
      <c r="A118" s="363" t="s">
        <v>643</v>
      </c>
      <c r="B118" s="324"/>
      <c r="C118" s="325"/>
      <c r="D118" s="325"/>
      <c r="E118" s="307">
        <f>SUMIFS('Geração Acumulada'!D:D,'Geração Acumulada'!A:A,'TABELA RESUMO - P50'!A118)+SUMIF(A47:A113,A118,C47:C113)</f>
        <v>92.131029999999996</v>
      </c>
      <c r="F118" s="308">
        <f>SUMIFS(Tabela9[E_Grid MWh],Tabela9[Usina Brasol],'TABELA RESUMO - P50'!A118)</f>
        <v>530.90000000000009</v>
      </c>
      <c r="G118" s="307">
        <f t="shared" si="66"/>
        <v>438.76897000000008</v>
      </c>
      <c r="H118" s="309">
        <f t="shared" si="69"/>
        <v>-0.82646255415332459</v>
      </c>
      <c r="I118" s="307">
        <f ca="1">_xlfn.XLOOKUP(A118,A47:A113,H47:H113)+
SUMIFS(Tabela10[Geração Prevista - P50 '[MWh']],Tabela10[Usina],'TABELA RESUMO - P50'!A118)</f>
        <v>121.98838709677419</v>
      </c>
      <c r="J118" s="309">
        <f t="shared" ca="1" si="67"/>
        <v>-0.24475573296241848</v>
      </c>
      <c r="K118" s="307">
        <f t="shared" ca="1" si="68"/>
        <v>-29.857357096774194</v>
      </c>
      <c r="L118" s="320"/>
      <c r="M118" s="320"/>
      <c r="N118" s="312"/>
      <c r="T118" s="322"/>
    </row>
    <row r="119" spans="1:20" s="321" customFormat="1" ht="14.45">
      <c r="A119" s="363" t="s">
        <v>759</v>
      </c>
      <c r="B119" s="324"/>
      <c r="C119" s="325"/>
      <c r="D119" s="325"/>
      <c r="E119" s="307">
        <f>SUMIFS('Geração Acumulada'!D:D,'Geração Acumulada'!A:A,'TABELA RESUMO - P50'!A119)+SUMIF(A48:A114,A119,C48:C114)</f>
        <v>92.447039999999987</v>
      </c>
      <c r="F119" s="308">
        <f>SUMIFS(Tabela9[E_Grid MWh],Tabela9[Usina Brasol],'TABELA RESUMO - P50'!A119)</f>
        <v>530.90000000000009</v>
      </c>
      <c r="G119" s="307">
        <f t="shared" si="66"/>
        <v>438.45296000000008</v>
      </c>
      <c r="H119" s="309">
        <f t="shared" si="69"/>
        <v>-0.82586731964588433</v>
      </c>
      <c r="I119" s="307">
        <f ca="1">_xlfn.XLOOKUP(A119,A48:A114,H48:H114)+
SUMIFS(Tabela10[Geração Prevista - P50 '[MWh']],Tabela10[Usina],'TABELA RESUMO - P50'!A119)</f>
        <v>121.98838709677419</v>
      </c>
      <c r="J119" s="309">
        <f t="shared" ca="1" si="67"/>
        <v>-0.2421652404776764</v>
      </c>
      <c r="K119" s="307">
        <f t="shared" ca="1" si="68"/>
        <v>-29.541347096774203</v>
      </c>
      <c r="L119" s="320"/>
      <c r="M119" s="320"/>
      <c r="N119" s="312"/>
      <c r="T119" s="322"/>
    </row>
    <row r="120" spans="1:20" s="321" customFormat="1" ht="14.45">
      <c r="A120" s="363" t="s">
        <v>850</v>
      </c>
      <c r="B120" s="324"/>
      <c r="C120" s="325"/>
      <c r="D120" s="325"/>
      <c r="E120" s="307">
        <f>SUMIFS('Geração Acumulada'!D:D,'Geração Acumulada'!A:A,'TABELA RESUMO - P50'!A120)+SUMIF(A49:A115,A120,C49:C115)</f>
        <v>93.825980000000015</v>
      </c>
      <c r="F120" s="308">
        <f>SUMIFS(Tabela9[E_Grid MWh],Tabela9[Usina Brasol],'TABELA RESUMO - P50'!A120)</f>
        <v>530.90000000000009</v>
      </c>
      <c r="G120" s="307">
        <f t="shared" si="66"/>
        <v>437.07402000000008</v>
      </c>
      <c r="H120" s="309">
        <f t="shared" si="69"/>
        <v>-0.82326995667734038</v>
      </c>
      <c r="I120" s="307">
        <f ca="1">_xlfn.XLOOKUP(A120,A49:A115,H49:H115)+
SUMIFS(Tabela10[Geração Prevista - P50 '[MWh']],Tabela10[Usina],'TABELA RESUMO - P50'!A120)</f>
        <v>121.98838709677419</v>
      </c>
      <c r="J120" s="309">
        <f t="shared" ca="1" si="67"/>
        <v>-0.23086137760336767</v>
      </c>
      <c r="K120" s="307">
        <f t="shared" ca="1" si="68"/>
        <v>-28.162407096774174</v>
      </c>
      <c r="L120" s="320"/>
      <c r="M120" s="320"/>
      <c r="N120" s="312"/>
      <c r="T120" s="322"/>
    </row>
    <row r="121" spans="1:20" s="321" customFormat="1" ht="14.45">
      <c r="A121" s="363" t="s">
        <v>1261</v>
      </c>
      <c r="B121" s="324"/>
      <c r="C121" s="325"/>
      <c r="D121" s="325"/>
      <c r="E121" s="307">
        <f>SUMIFS('Geração Acumulada'!D:D,'Geração Acumulada'!A:A,'TABELA RESUMO - P50'!A121)+SUMIF(A50:A116,A121,C50:C116)</f>
        <v>588.33690000000001</v>
      </c>
      <c r="F121" s="308">
        <f>SUMIFS(Tabela9[E_Grid MWh],Tabela9[Usina Brasol],'TABELA RESUMO - P50'!A121)</f>
        <v>2812.2</v>
      </c>
      <c r="G121" s="307">
        <f t="shared" si="66"/>
        <v>2223.8630999999996</v>
      </c>
      <c r="H121" s="309">
        <f t="shared" si="69"/>
        <v>-0.79079123106464688</v>
      </c>
      <c r="I121" s="307">
        <f ca="1">_xlfn.XLOOKUP(A121,A50:A116,H50:H116)+
SUMIFS(Tabela10[Geração Prevista - P50 '[MWh']],Tabela10[Usina],'TABELA RESUMO - P50'!A121)</f>
        <v>651.4064516129032</v>
      </c>
      <c r="J121" s="309">
        <f t="shared" ca="1" si="67"/>
        <v>-9.6820581768481073E-2</v>
      </c>
      <c r="K121" s="307">
        <f t="shared" ca="1" si="68"/>
        <v>-63.069551612903183</v>
      </c>
      <c r="L121" s="320"/>
      <c r="M121" s="320"/>
      <c r="N121" s="312"/>
      <c r="T121" s="322"/>
    </row>
    <row r="122" spans="1:20" s="321" customFormat="1" ht="14.45">
      <c r="A122" s="363" t="s">
        <v>1263</v>
      </c>
      <c r="B122" s="324"/>
      <c r="C122" s="325"/>
      <c r="D122" s="325"/>
      <c r="E122" s="307">
        <f>SUMIFS('Geração Acumulada'!D:D,'Geração Acumulada'!A:A,'TABELA RESUMO - P50'!A122)+SUMIF(A51:A117,A122,C51:C117)</f>
        <v>572.09171000000003</v>
      </c>
      <c r="F122" s="308">
        <f>SUMIFS(Tabela9[E_Grid MWh],Tabela9[Usina Brasol],'TABELA RESUMO - P50'!A122)</f>
        <v>2812.2</v>
      </c>
      <c r="G122" s="307">
        <f t="shared" si="66"/>
        <v>2240.1082899999997</v>
      </c>
      <c r="H122" s="309">
        <f t="shared" si="69"/>
        <v>-0.79656791479980082</v>
      </c>
      <c r="I122" s="307">
        <f ca="1">_xlfn.XLOOKUP(A122,A51:A117,H51:H117)+
SUMIFS(Tabela10[Geração Prevista - P50 '[MWh']],Tabela10[Usina],'TABELA RESUMO - P50'!A122)</f>
        <v>651.4064516129032</v>
      </c>
      <c r="J122" s="309">
        <f t="shared" ca="1" si="67"/>
        <v>-0.12175922024799923</v>
      </c>
      <c r="K122" s="307">
        <f t="shared" ca="1" si="68"/>
        <v>-79.314741612903163</v>
      </c>
      <c r="L122" s="320"/>
      <c r="M122" s="320"/>
      <c r="N122" s="312"/>
      <c r="T122" s="322"/>
    </row>
    <row r="123" spans="1:20" s="321" customFormat="1" ht="14.45">
      <c r="A123" s="363" t="s">
        <v>816</v>
      </c>
      <c r="B123" s="324"/>
      <c r="C123" s="325"/>
      <c r="D123" s="325"/>
      <c r="E123" s="307">
        <f>SUMIFS('Geração Acumulada'!D:D,'Geração Acumulada'!A:A,'TABELA RESUMO - P50'!A123)+SUMIF(A52:A118,A123,C52:C118)</f>
        <v>555.44502</v>
      </c>
      <c r="F123" s="308">
        <f>SUMIFS(Tabela9[E_Grid MWh],Tabela9[Usina Brasol],'TABELA RESUMO - P50'!A123)</f>
        <v>2812.2</v>
      </c>
      <c r="G123" s="307">
        <f t="shared" si="66"/>
        <v>2256.7549799999997</v>
      </c>
      <c r="H123" s="309">
        <f t="shared" si="69"/>
        <v>-0.80248736931939402</v>
      </c>
      <c r="I123" s="307">
        <f ca="1">_xlfn.XLOOKUP(A123,A52:A118,H52:H118)+
SUMIFS(Tabela10[Geração Prevista - P50 '[MWh']],Tabela10[Usina],'TABELA RESUMO - P50'!A123)</f>
        <v>651.4064516129032</v>
      </c>
      <c r="J123" s="309">
        <f t="shared" ca="1" si="67"/>
        <v>-0.14731421737580219</v>
      </c>
      <c r="K123" s="307">
        <f t="shared" ca="1" si="68"/>
        <v>-95.961431612903198</v>
      </c>
      <c r="L123" s="320"/>
      <c r="M123" s="320"/>
      <c r="N123" s="312"/>
      <c r="T123" s="322"/>
    </row>
    <row r="124" spans="1:20" s="321" customFormat="1" ht="14.45">
      <c r="A124" s="363" t="s">
        <v>1200</v>
      </c>
      <c r="B124" s="324"/>
      <c r="C124" s="325"/>
      <c r="D124" s="325"/>
      <c r="E124" s="307">
        <f>SUMIFS('Geração Acumulada'!D:D,'Geração Acumulada'!A:A,'TABELA RESUMO - P50'!A124)+SUMIF(A53:A119,A124,C53:C119)</f>
        <v>580.62904000000003</v>
      </c>
      <c r="F124" s="308">
        <f>SUMIFS(Tabela9[E_Grid MWh],Tabela9[Usina Brasol],'TABELA RESUMO - P50'!A124)</f>
        <v>2812.2</v>
      </c>
      <c r="G124" s="307">
        <f t="shared" si="66"/>
        <v>2231.57096</v>
      </c>
      <c r="H124" s="309">
        <f t="shared" si="69"/>
        <v>-0.79353209586800366</v>
      </c>
      <c r="I124" s="307">
        <f ca="1">_xlfn.XLOOKUP(A124,A53:A119,H53:H119)+
SUMIFS(Tabela10[Geração Prevista - P50 '[MWh']],Tabela10[Usina],'TABELA RESUMO - P50'!A124)</f>
        <v>651.4064516129032</v>
      </c>
      <c r="J124" s="309">
        <f t="shared" ca="1" si="67"/>
        <v>-0.1086532247840899</v>
      </c>
      <c r="K124" s="307">
        <f t="shared" ca="1" si="68"/>
        <v>-70.777411612903165</v>
      </c>
      <c r="L124" s="320"/>
      <c r="M124" s="320"/>
      <c r="N124" s="312"/>
      <c r="T124" s="322"/>
    </row>
    <row r="125" spans="1:20" s="321" customFormat="1" ht="14.45">
      <c r="A125" s="363" t="s">
        <v>1204</v>
      </c>
      <c r="B125" s="324"/>
      <c r="C125" s="325"/>
      <c r="D125" s="325"/>
      <c r="E125" s="307">
        <f>SUMIFS('Geração Acumulada'!D:D,'Geração Acumulada'!A:A,'TABELA RESUMO - P50'!A125)+SUMIF(A54:A120,A125,C54:C120)</f>
        <v>589.76896999999997</v>
      </c>
      <c r="F125" s="308">
        <f>SUMIFS(Tabela9[E_Grid MWh],Tabela9[Usina Brasol],'TABELA RESUMO - P50'!A125)</f>
        <v>2812.2</v>
      </c>
      <c r="G125" s="307">
        <f t="shared" si="66"/>
        <v>2222.4310299999997</v>
      </c>
      <c r="H125" s="309">
        <f t="shared" si="69"/>
        <v>-0.79028199630182772</v>
      </c>
      <c r="I125" s="307">
        <f ca="1">_xlfn.XLOOKUP(A125,A54:A120,H54:H120)+
SUMIFS(Tabela10[Geração Prevista - P50 '[MWh']],Tabela10[Usina],'TABELA RESUMO - P50'!A125)</f>
        <v>651.4064516129032</v>
      </c>
      <c r="J125" s="309">
        <f t="shared" ca="1" si="67"/>
        <v>-9.4622154048807583E-2</v>
      </c>
      <c r="K125" s="307">
        <f t="shared" ca="1" si="68"/>
        <v>-61.63748161290323</v>
      </c>
      <c r="L125" s="320"/>
      <c r="M125" s="320"/>
      <c r="N125" s="312"/>
      <c r="T125" s="322"/>
    </row>
    <row r="126" spans="1:20" s="321" customFormat="1" ht="14.45">
      <c r="A126" s="363" t="s">
        <v>857</v>
      </c>
      <c r="B126" s="324"/>
      <c r="C126" s="325"/>
      <c r="D126" s="325"/>
      <c r="E126" s="307">
        <f>SUMIFS('Geração Acumulada'!D:D,'Geração Acumulada'!A:A,'TABELA RESUMO - P50'!A126)+SUMIF(A55:A121,A126,C55:C121)</f>
        <v>508.00666999999999</v>
      </c>
      <c r="F126" s="308">
        <f>SUMIFS(Tabela9[E_Grid MWh],Tabela9[Usina Brasol],'TABELA RESUMO - P50'!A126)</f>
        <v>2816.76</v>
      </c>
      <c r="G126" s="307">
        <f t="shared" si="66"/>
        <v>2308.7533300000005</v>
      </c>
      <c r="H126" s="309">
        <f t="shared" si="69"/>
        <v>-0.81964857850864115</v>
      </c>
      <c r="I126" s="307">
        <f ca="1">_xlfn.XLOOKUP(A126,A55:A121,H55:H121)+
SUMIFS(Tabela10[Geração Prevista - P50 '[MWh']],Tabela10[Usina],'TABELA RESUMO - P50'!A126)</f>
        <v>571.4</v>
      </c>
      <c r="J126" s="309">
        <f t="shared" ca="1" si="67"/>
        <v>-0.11094387469373468</v>
      </c>
      <c r="K126" s="307">
        <f t="shared" ca="1" si="68"/>
        <v>-63.393329999999992</v>
      </c>
      <c r="L126" s="320"/>
      <c r="M126" s="320"/>
      <c r="N126" s="312"/>
      <c r="T126" s="322"/>
    </row>
    <row r="127" spans="1:20" s="321" customFormat="1" ht="14.45">
      <c r="A127" s="363" t="s">
        <v>860</v>
      </c>
      <c r="B127" s="324"/>
      <c r="C127" s="325"/>
      <c r="D127" s="325"/>
      <c r="E127" s="307">
        <f>SUMIFS('Geração Acumulada'!D:D,'Geração Acumulada'!A:A,'TABELA RESUMO - P50'!A127)+SUMIF(A56:A122,A127,C56:C122)</f>
        <v>503.23144000000002</v>
      </c>
      <c r="F127" s="308">
        <f>SUMIFS(Tabela9[E_Grid MWh],Tabela9[Usina Brasol],'TABELA RESUMO - P50'!A127)</f>
        <v>2816.76</v>
      </c>
      <c r="G127" s="307">
        <f t="shared" si="66"/>
        <v>2313.5285600000002</v>
      </c>
      <c r="H127" s="309">
        <f t="shared" si="69"/>
        <v>-0.82134387026228717</v>
      </c>
      <c r="I127" s="307">
        <f ca="1">_xlfn.XLOOKUP(A127,A56:A122,H56:H122)+
SUMIFS(Tabela10[Geração Prevista - P50 '[MWh']],Tabela10[Usina],'TABELA RESUMO - P50'!A127)</f>
        <v>571.4</v>
      </c>
      <c r="J127" s="309">
        <f t="shared" ca="1" si="67"/>
        <v>-0.1193009450472523</v>
      </c>
      <c r="K127" s="307">
        <f t="shared" ca="1" si="68"/>
        <v>-68.168559999999957</v>
      </c>
      <c r="L127" s="320"/>
      <c r="M127" s="320"/>
      <c r="N127" s="312"/>
      <c r="T127" s="322"/>
    </row>
    <row r="128" spans="1:20" s="321" customFormat="1" ht="14.45">
      <c r="A128" s="363" t="s">
        <v>861</v>
      </c>
      <c r="B128" s="324"/>
      <c r="C128" s="325"/>
      <c r="D128" s="325"/>
      <c r="E128" s="307">
        <f>SUMIFS('Geração Acumulada'!D:D,'Geração Acumulada'!A:A,'TABELA RESUMO - P50'!A128)+SUMIF(A57:A123,A128,C57:C123)</f>
        <v>249.42657</v>
      </c>
      <c r="F128" s="308">
        <f>SUMIFS(Tabela9[E_Grid MWh],Tabela9[Usina Brasol],'TABELA RESUMO - P50'!A128)</f>
        <v>1408.38</v>
      </c>
      <c r="G128" s="307">
        <f t="shared" si="66"/>
        <v>1158.95343</v>
      </c>
      <c r="H128" s="309">
        <f t="shared" si="69"/>
        <v>-0.82289824479188856</v>
      </c>
      <c r="I128" s="307">
        <f ca="1">_xlfn.XLOOKUP(A128,A57:A123,H57:H123)+
SUMIFS(Tabela10[Geração Prevista - P50 '[MWh']],Tabela10[Usina],'TABELA RESUMO - P50'!A128)</f>
        <v>285.7</v>
      </c>
      <c r="J128" s="309">
        <f t="shared" ca="1" si="67"/>
        <v>-0.12696335316765839</v>
      </c>
      <c r="K128" s="307">
        <f t="shared" ca="1" si="68"/>
        <v>-36.273429999999991</v>
      </c>
      <c r="L128" s="320"/>
      <c r="M128" s="320"/>
      <c r="N128" s="312"/>
      <c r="T128" s="322"/>
    </row>
    <row r="129" spans="1:20" s="321" customFormat="1" ht="14.45">
      <c r="A129" s="363" t="s">
        <v>704</v>
      </c>
      <c r="B129" s="324"/>
      <c r="C129" s="325"/>
      <c r="D129" s="325"/>
      <c r="E129" s="307">
        <f>SUMIFS('Geração Acumulada'!D:D,'Geração Acumulada'!A:A,'TABELA RESUMO - P50'!A129)+SUMIF(A58:A124,A129,C58:C124)</f>
        <v>463.24158</v>
      </c>
      <c r="F129" s="308">
        <f>SUMIFS(Tabela9[E_Grid MWh],Tabela9[Usina Brasol],'TABELA RESUMO - P50'!A129)</f>
        <v>2811.6</v>
      </c>
      <c r="G129" s="307">
        <f t="shared" si="66"/>
        <v>2348.35842</v>
      </c>
      <c r="H129" s="309">
        <f t="shared" si="69"/>
        <v>-0.83523915919760994</v>
      </c>
      <c r="I129" s="307">
        <f ca="1">_xlfn.XLOOKUP(A129,A58:A124,H58:H124)+
SUMIFS(Tabela10[Geração Prevista - P50 '[MWh']],Tabela10[Usina],'TABELA RESUMO - P50'!A129)</f>
        <v>569.01032258064515</v>
      </c>
      <c r="J129" s="309">
        <f t="shared" ca="1" si="67"/>
        <v>-0.18588193989337454</v>
      </c>
      <c r="K129" s="307">
        <f t="shared" ca="1" si="68"/>
        <v>-105.76874258064515</v>
      </c>
      <c r="L129" s="320"/>
      <c r="M129" s="320"/>
      <c r="N129" s="312"/>
      <c r="T129" s="322"/>
    </row>
    <row r="130" spans="1:20" s="321" customFormat="1" ht="14.45">
      <c r="A130" s="363" t="s">
        <v>855</v>
      </c>
      <c r="B130" s="324"/>
      <c r="C130" s="325"/>
      <c r="D130" s="325"/>
      <c r="E130" s="307">
        <f>SUMIFS('Geração Acumulada'!D:D,'Geração Acumulada'!A:A,'TABELA RESUMO - P50'!A130)+SUMIF(A59:A125,A130,C59:C125)</f>
        <v>467.56916999999999</v>
      </c>
      <c r="F130" s="308">
        <f>SUMIFS(Tabela9[E_Grid MWh],Tabela9[Usina Brasol],'TABELA RESUMO - P50'!A130)</f>
        <v>2811.6</v>
      </c>
      <c r="G130" s="307">
        <f t="shared" si="66"/>
        <v>2344.0308299999997</v>
      </c>
      <c r="H130" s="309">
        <f t="shared" si="69"/>
        <v>-0.83369996798975676</v>
      </c>
      <c r="I130" s="307">
        <f ca="1">_xlfn.XLOOKUP(A130,A59:A125,H59:H125)+
SUMIFS(Tabela10[Geração Prevista - P50 '[MWh']],Tabela10[Usina],'TABELA RESUMO - P50'!A130)</f>
        <v>569.01032258064515</v>
      </c>
      <c r="J130" s="309">
        <f t="shared" ca="1" si="67"/>
        <v>-0.17827647154198689</v>
      </c>
      <c r="K130" s="307">
        <f t="shared" ca="1" si="68"/>
        <v>-101.44115258064517</v>
      </c>
      <c r="L130" s="320"/>
      <c r="M130" s="320"/>
      <c r="N130" s="312"/>
      <c r="T130" s="322"/>
    </row>
    <row r="131" spans="1:20" s="321" customFormat="1" ht="14.45">
      <c r="A131" s="363" t="s">
        <v>856</v>
      </c>
      <c r="B131" s="324"/>
      <c r="C131" s="325"/>
      <c r="D131" s="325"/>
      <c r="E131" s="307">
        <f>SUMIFS('Geração Acumulada'!D:D,'Geração Acumulada'!A:A,'TABELA RESUMO - P50'!A131)+SUMIF(A60:A126,A131,C60:C126)</f>
        <v>232.65654000000001</v>
      </c>
      <c r="F131" s="308">
        <f>SUMIFS(Tabela9[E_Grid MWh],Tabela9[Usina Brasol],'TABELA RESUMO - P50'!A131)</f>
        <v>1405.8</v>
      </c>
      <c r="G131" s="307">
        <f t="shared" si="66"/>
        <v>1173.14346</v>
      </c>
      <c r="H131" s="309">
        <f t="shared" si="69"/>
        <v>-0.83450239009816474</v>
      </c>
      <c r="I131" s="307">
        <f ca="1">_xlfn.XLOOKUP(A131,A60:A126,H60:H126)+
SUMIFS(Tabela10[Geração Prevista - P50 '[MWh']],Tabela10[Usina],'TABELA RESUMO - P50'!A131)</f>
        <v>284.50516129032258</v>
      </c>
      <c r="J131" s="309">
        <f t="shared" ca="1" si="67"/>
        <v>-0.18224140839896319</v>
      </c>
      <c r="K131" s="307">
        <f t="shared" ca="1" si="68"/>
        <v>-51.848621290322569</v>
      </c>
      <c r="L131" s="320"/>
      <c r="M131" s="320"/>
      <c r="N131" s="312"/>
      <c r="T131" s="322"/>
    </row>
    <row r="132" spans="1:20" s="321" customFormat="1" ht="14.45">
      <c r="A132" s="363" t="s">
        <v>1406</v>
      </c>
      <c r="B132" s="324"/>
      <c r="C132" s="325"/>
      <c r="D132" s="325"/>
      <c r="E132" s="307">
        <f>SUMIFS('Geração Acumulada'!D:D,'Geração Acumulada'!A:A,'TABELA RESUMO - P50'!A132)+SUMIF(A61:A127,A132,C61:C127)</f>
        <v>467.31166000000002</v>
      </c>
      <c r="F132" s="308">
        <f>SUMIFS(Tabela9[E_Grid MWh],Tabela9[Usina Brasol],'TABELA RESUMO - P50'!A132)</f>
        <v>2700.0800000000004</v>
      </c>
      <c r="G132" s="307">
        <f t="shared" si="66"/>
        <v>2232.7683400000005</v>
      </c>
      <c r="H132" s="309">
        <f t="shared" si="69"/>
        <v>-0.8269267355041332</v>
      </c>
      <c r="I132" s="307">
        <f ca="1">_xlfn.XLOOKUP(A132,A61:A127,H61:H127)+
SUMIFS(Tabela10[Geração Prevista - P50 '[MWh']],Tabela10[Usina],'TABELA RESUMO - P50'!A132)</f>
        <v>574.45419354838714</v>
      </c>
      <c r="J132" s="309">
        <f t="shared" ca="1" si="67"/>
        <v>-0.18651188336979618</v>
      </c>
      <c r="K132" s="307">
        <f t="shared" ca="1" si="68"/>
        <v>-107.14253354838712</v>
      </c>
      <c r="L132" s="320"/>
      <c r="M132" s="320"/>
      <c r="N132" s="312"/>
      <c r="T132" s="322"/>
    </row>
    <row r="133" spans="1:20" s="321" customFormat="1" ht="14.45">
      <c r="A133" s="363" t="s">
        <v>1408</v>
      </c>
      <c r="B133" s="324"/>
      <c r="C133" s="325"/>
      <c r="D133" s="325"/>
      <c r="E133" s="307">
        <f>SUMIFS('Geração Acumulada'!D:D,'Geração Acumulada'!A:A,'TABELA RESUMO - P50'!A133)+SUMIF(A62:A128,A133,C62:C128)</f>
        <v>475.18779999999998</v>
      </c>
      <c r="F133" s="308">
        <f>SUMIFS(Tabela9[E_Grid MWh],Tabela9[Usina Brasol],'TABELA RESUMO - P50'!A133)</f>
        <v>2700.0800000000004</v>
      </c>
      <c r="G133" s="307">
        <f t="shared" si="66"/>
        <v>2224.8922000000002</v>
      </c>
      <c r="H133" s="309">
        <f t="shared" si="69"/>
        <v>-0.82400973304494685</v>
      </c>
      <c r="I133" s="307">
        <f ca="1">_xlfn.XLOOKUP(A133,A62:A128,H62:H128)+
SUMIFS(Tabela10[Geração Prevista - P50 '[MWh']],Tabela10[Usina],'TABELA RESUMO - P50'!A133)</f>
        <v>574.45419354838714</v>
      </c>
      <c r="J133" s="309">
        <f t="shared" ca="1" si="67"/>
        <v>-0.17280123404656766</v>
      </c>
      <c r="K133" s="307">
        <f t="shared" ca="1" si="68"/>
        <v>-99.266393548387157</v>
      </c>
      <c r="L133" s="320"/>
      <c r="M133" s="320"/>
      <c r="N133" s="312"/>
      <c r="T133" s="322"/>
    </row>
    <row r="134" spans="1:20" s="321" customFormat="1" ht="14.45">
      <c r="A134" s="363" t="s">
        <v>1409</v>
      </c>
      <c r="B134" s="324"/>
      <c r="C134" s="325"/>
      <c r="D134" s="325"/>
      <c r="E134" s="307">
        <f>SUMIFS('Geração Acumulada'!D:D,'Geração Acumulada'!A:A,'TABELA RESUMO - P50'!A134)+SUMIF(A63:A129,A134,C63:C129)</f>
        <v>235.56765999999999</v>
      </c>
      <c r="F134" s="308">
        <f>SUMIFS(Tabela9[E_Grid MWh],Tabela9[Usina Brasol],'TABELA RESUMO - P50'!A134)</f>
        <v>1350.0400000000002</v>
      </c>
      <c r="G134" s="307">
        <f t="shared" si="66"/>
        <v>1114.4723400000003</v>
      </c>
      <c r="H134" s="309">
        <f t="shared" si="69"/>
        <v>-0.82551060709312318</v>
      </c>
      <c r="I134" s="307">
        <f ca="1">_xlfn.XLOOKUP(A134,A63:A129,H63:H129)+
SUMIFS(Tabela10[Geração Prevista - P50 '[MWh']],Tabela10[Usina],'TABELA RESUMO - P50'!A134)</f>
        <v>287.22709677419357</v>
      </c>
      <c r="J134" s="309">
        <f t="shared" ca="1" si="67"/>
        <v>-0.17985572167240949</v>
      </c>
      <c r="K134" s="307">
        <f t="shared" ca="1" si="68"/>
        <v>-51.65943677419358</v>
      </c>
      <c r="L134" s="320"/>
      <c r="M134" s="320"/>
      <c r="N134" s="312"/>
      <c r="T134" s="322"/>
    </row>
    <row r="135" spans="1:20" s="321" customFormat="1" ht="14.45">
      <c r="A135" s="363" t="s">
        <v>1411</v>
      </c>
      <c r="B135" s="324"/>
      <c r="C135" s="325"/>
      <c r="D135" s="325"/>
      <c r="E135" s="307">
        <f>SUMIFS('Geração Acumulada'!D:D,'Geração Acumulada'!A:A,'TABELA RESUMO - P50'!A135)+SUMIF(A64:A130,A135,C64:C130)</f>
        <v>418.60319000000004</v>
      </c>
      <c r="F135" s="308">
        <f>SUMIFS(Tabela9[E_Grid MWh],Tabela9[Usina Brasol],'TABELA RESUMO - P50'!A135)</f>
        <v>2686.6000000000004</v>
      </c>
      <c r="G135" s="307">
        <f t="shared" si="66"/>
        <v>2267.9968100000006</v>
      </c>
      <c r="H135" s="309">
        <f t="shared" si="69"/>
        <v>-0.84418849475173086</v>
      </c>
      <c r="I135" s="307">
        <f ca="1">_xlfn.XLOOKUP(A135,A64:A130,H64:H130)+
SUMIFS(Tabela10[Geração Prevista - P50 '[MWh']],Tabela10[Usina],'TABELA RESUMO - P50'!A135)</f>
        <v>576.47870967741937</v>
      </c>
      <c r="J135" s="309">
        <f t="shared" ca="1" si="67"/>
        <v>-0.27386183917487927</v>
      </c>
      <c r="K135" s="307">
        <f t="shared" ca="1" si="68"/>
        <v>-157.87551967741933</v>
      </c>
      <c r="L135" s="320"/>
      <c r="M135" s="320"/>
      <c r="N135" s="312"/>
      <c r="T135" s="322"/>
    </row>
    <row r="136" spans="1:20" s="321" customFormat="1" ht="14.45">
      <c r="A136" s="363" t="s">
        <v>1412</v>
      </c>
      <c r="B136" s="324"/>
      <c r="C136" s="325"/>
      <c r="D136" s="325"/>
      <c r="E136" s="307">
        <f>SUMIFS('Geração Acumulada'!D:D,'Geração Acumulada'!A:A,'TABELA RESUMO - P50'!A136)+SUMIF(A65:A131,A136,C65:C131)</f>
        <v>469.51947999999999</v>
      </c>
      <c r="F136" s="308">
        <f>SUMIFS(Tabela9[E_Grid MWh],Tabela9[Usina Brasol],'TABELA RESUMO - P50'!A136)</f>
        <v>2502.2000000000003</v>
      </c>
      <c r="G136" s="307">
        <f t="shared" si="66"/>
        <v>2032.6805200000003</v>
      </c>
      <c r="H136" s="309">
        <f t="shared" si="69"/>
        <v>-0.8123573335464791</v>
      </c>
      <c r="I136" s="307">
        <f ca="1">_xlfn.XLOOKUP(A136,A65:A131,H65:H131)+
SUMIFS(Tabela10[Geração Prevista - P50 '[MWh']],Tabela10[Usina],'TABELA RESUMO - P50'!A136)</f>
        <v>576.47870967741937</v>
      </c>
      <c r="J136" s="309">
        <f t="shared" ca="1" si="67"/>
        <v>-0.18553890695680786</v>
      </c>
      <c r="K136" s="307">
        <f t="shared" ca="1" si="68"/>
        <v>-106.95922967741939</v>
      </c>
      <c r="L136" s="320"/>
      <c r="M136" s="320"/>
      <c r="N136" s="312"/>
      <c r="T136" s="322"/>
    </row>
    <row r="137" spans="1:20" s="321" customFormat="1" ht="14.45">
      <c r="A137" s="363" t="s">
        <v>1367</v>
      </c>
      <c r="B137" s="324"/>
      <c r="C137" s="325"/>
      <c r="D137" s="325"/>
      <c r="E137" s="307">
        <f>SUMIFS('Geração Acumulada'!D:D,'Geração Acumulada'!A:A,'TABELA RESUMO - P50'!A137)+SUMIF(A66:A132,A137,C66:C132)</f>
        <v>239.84452000000002</v>
      </c>
      <c r="F137" s="308">
        <f>SUMIFS(Tabela9[E_Grid MWh],Tabela9[Usina Brasol],'TABELA RESUMO - P50'!A137)</f>
        <v>1527.6999999999998</v>
      </c>
      <c r="G137" s="307">
        <f t="shared" si="66"/>
        <v>1287.8554799999997</v>
      </c>
      <c r="H137" s="309">
        <f t="shared" si="69"/>
        <v>-0.84300286705505001</v>
      </c>
      <c r="I137" s="307">
        <f ca="1">_xlfn.XLOOKUP(A137,A66:A132,H66:H132)+
SUMIFS(Tabela10[Geração Prevista - P50 '[MWh']],Tabela10[Usina],'TABELA RESUMO - P50'!A137)</f>
        <v>288.23935483870969</v>
      </c>
      <c r="J137" s="309">
        <f t="shared" ca="1" si="67"/>
        <v>-0.16789808201517109</v>
      </c>
      <c r="K137" s="307">
        <f t="shared" ca="1" si="68"/>
        <v>-48.39483483870967</v>
      </c>
      <c r="L137" s="320"/>
      <c r="M137" s="320"/>
      <c r="N137" s="312"/>
      <c r="T137" s="322"/>
    </row>
    <row r="138" spans="1:20" s="321" customFormat="1" ht="14.45">
      <c r="A138" s="363" t="s">
        <v>1835</v>
      </c>
      <c r="B138" s="324"/>
      <c r="C138" s="325"/>
      <c r="D138" s="325"/>
      <c r="E138" s="307">
        <f>SUMIFS('Geração Acumulada'!D:D,'Geração Acumulada'!A:A,'TABELA RESUMO - P50'!A138)+SUMIF(A67:A133,A138,C67:C133)</f>
        <v>423.63366999999994</v>
      </c>
      <c r="F138" s="308">
        <f>SUMIFS(Tabela9[E_Grid MWh],Tabela9[Usina Brasol],'TABELA RESUMO - P50'!A138)</f>
        <v>2530.8499999999995</v>
      </c>
      <c r="G138" s="307">
        <f t="shared" ref="G138:G139" si="70">F138-E138</f>
        <v>2107.2163299999993</v>
      </c>
      <c r="H138" s="309">
        <f t="shared" si="69"/>
        <v>-0.83261209870201713</v>
      </c>
      <c r="I138" s="307">
        <f ca="1">_xlfn.XLOOKUP(A138,A67:A133,H67:H133)+
SUMIFS(Tabela10[Geração Prevista - P50 '[MWh']],Tabela10[Usina],'TABELA RESUMO - P50'!A138)</f>
        <v>615.03709677419363</v>
      </c>
      <c r="J138" s="309">
        <f t="shared" ref="J138:J139" ca="1" si="71">E138/I138-1</f>
        <v>-0.31120631223398554</v>
      </c>
      <c r="K138" s="307">
        <f t="shared" ref="K138:K139" ca="1" si="72">E138-I138</f>
        <v>-191.40342677419369</v>
      </c>
      <c r="L138" s="320"/>
      <c r="M138" s="320"/>
      <c r="N138" s="312"/>
      <c r="T138" s="322"/>
    </row>
    <row r="139" spans="1:20" s="321" customFormat="1" ht="14.45">
      <c r="A139" s="363" t="s">
        <v>1836</v>
      </c>
      <c r="B139" s="324"/>
      <c r="C139" s="325"/>
      <c r="D139" s="325"/>
      <c r="E139" s="307">
        <f>SUMIFS('Geração Acumulada'!D:D,'Geração Acumulada'!A:A,'TABELA RESUMO - P50'!A139)+SUMIF(A68:A134,A139,C68:C134)</f>
        <v>423.02845000000002</v>
      </c>
      <c r="F139" s="308">
        <f>SUMIFS(Tabela9[E_Grid MWh],Tabela9[Usina Brasol],'TABELA RESUMO - P50'!A139)</f>
        <v>2530.8499999999995</v>
      </c>
      <c r="G139" s="307">
        <f t="shared" si="70"/>
        <v>2107.8215499999997</v>
      </c>
      <c r="H139" s="309">
        <f t="shared" ref="H139" si="73">(E139/F139)-1</f>
        <v>-0.83285123575083464</v>
      </c>
      <c r="I139" s="307">
        <f ca="1">_xlfn.XLOOKUP(A139,A68:A134,H68:H134)+
SUMIFS(Tabela10[Geração Prevista - P50 '[MWh']],Tabela10[Usina],'TABELA RESUMO - P50'!A139)</f>
        <v>615.03709677419363</v>
      </c>
      <c r="J139" s="309">
        <f t="shared" ca="1" si="71"/>
        <v>-0.31219035043781784</v>
      </c>
      <c r="K139" s="307">
        <f t="shared" ca="1" si="72"/>
        <v>-192.00864677419361</v>
      </c>
      <c r="L139" s="320"/>
      <c r="M139" s="320"/>
      <c r="N139" s="312"/>
      <c r="T139" s="322"/>
    </row>
    <row r="140" spans="1:20" ht="14.45">
      <c r="A140" s="452" t="s">
        <v>1867</v>
      </c>
      <c r="B140" s="453"/>
      <c r="C140" s="454"/>
      <c r="D140" s="349"/>
      <c r="E140" s="46">
        <f>SUM(E73:E139)</f>
        <v>28386.66358</v>
      </c>
      <c r="F140" s="46">
        <f>SUM(F73:F139)</f>
        <v>147626.18389000001</v>
      </c>
      <c r="G140" s="46">
        <f>SUM(G73:G139)</f>
        <v>119239.52031000001</v>
      </c>
      <c r="H140" s="309">
        <f>(E140/F140)-1</f>
        <v>-0.80771254236882783</v>
      </c>
      <c r="I140" s="46">
        <f ca="1">SUM(I73:I139)</f>
        <v>34594.34146612903</v>
      </c>
      <c r="J140" s="309">
        <f ca="1">E140/I140-1</f>
        <v>-0.17944200187209525</v>
      </c>
      <c r="K140" s="46">
        <f ca="1">SUM(K73:K139)</f>
        <v>-6207.6778861290331</v>
      </c>
      <c r="L140" s="46">
        <f t="shared" ref="L140:M140" si="74">SUM(L73:L98)</f>
        <v>0</v>
      </c>
      <c r="M140" s="46">
        <f t="shared" si="74"/>
        <v>0</v>
      </c>
    </row>
    <row r="141" spans="1:20" ht="14.45" customHeight="1">
      <c r="A141" s="449" t="s">
        <v>1868</v>
      </c>
      <c r="B141" s="447" t="s">
        <v>1869</v>
      </c>
      <c r="C141" s="447"/>
      <c r="T141"/>
    </row>
    <row r="142" spans="1:20" ht="14.45" customHeight="1">
      <c r="A142" s="449"/>
      <c r="B142" s="448" t="s">
        <v>1870</v>
      </c>
      <c r="C142" s="448"/>
      <c r="T142"/>
    </row>
    <row r="143" spans="1:20" ht="14.45">
      <c r="T143"/>
    </row>
    <row r="144" spans="1:20" ht="14.45">
      <c r="T144"/>
    </row>
    <row r="145" spans="5:6" ht="14.45">
      <c r="E145" s="28"/>
      <c r="F145" s="28"/>
    </row>
    <row r="146" spans="5:6" ht="14.45">
      <c r="E146" s="28"/>
      <c r="F146" s="28"/>
    </row>
    <row r="147" spans="5:6" ht="14.45">
      <c r="E147" s="28"/>
      <c r="F147" s="28"/>
    </row>
    <row r="148" spans="5:6" ht="14.45">
      <c r="E148" s="28"/>
      <c r="F148" s="28"/>
    </row>
    <row r="149" spans="5:6" ht="14.45">
      <c r="E149" s="28"/>
      <c r="F149" s="28"/>
    </row>
    <row r="150" spans="5:6" ht="14.45">
      <c r="E150" s="23"/>
      <c r="F150" s="13"/>
    </row>
    <row r="151" spans="5:6" ht="14.45">
      <c r="E151" s="13"/>
      <c r="F151" s="13"/>
    </row>
    <row r="161" spans="8:9" ht="14.45">
      <c r="H161" s="56"/>
      <c r="I161" s="56"/>
    </row>
    <row r="162" spans="8:9" ht="14.45">
      <c r="H162" s="56"/>
      <c r="I162" s="56"/>
    </row>
  </sheetData>
  <autoFilter ref="A1:U142" xr:uid="{35ACB842-0334-4C89-B9FD-9721B3BB863F}"/>
  <mergeCells count="7">
    <mergeCell ref="B141:C141"/>
    <mergeCell ref="B142:C142"/>
    <mergeCell ref="A141:A142"/>
    <mergeCell ref="A69:A70"/>
    <mergeCell ref="A140:C140"/>
    <mergeCell ref="A71:M71"/>
    <mergeCell ref="B115:C115"/>
  </mergeCells>
  <phoneticPr fontId="7" type="noConversion"/>
  <conditionalFormatting sqref="I2:I68 F2:F70">
    <cfRule type="cellIs" dxfId="194" priority="18" operator="greaterThanOrEqual">
      <formula>0</formula>
    </cfRule>
    <cfRule type="cellIs" dxfId="193" priority="19" operator="lessThan">
      <formula>0</formula>
    </cfRule>
  </conditionalFormatting>
  <conditionalFormatting sqref="G2:G70">
    <cfRule type="cellIs" dxfId="192" priority="16" operator="lessThan">
      <formula>0</formula>
    </cfRule>
    <cfRule type="cellIs" dxfId="191" priority="17" operator="greaterThanOrEqual">
      <formula>0</formula>
    </cfRule>
  </conditionalFormatting>
  <conditionalFormatting sqref="H73:H140 J73:J140">
    <cfRule type="cellIs" dxfId="190" priority="6" operator="greaterThan">
      <formula>0</formula>
    </cfRule>
    <cfRule type="cellIs" dxfId="189" priority="7" operator="lessThanOrEqual">
      <formula>0</formula>
    </cfRule>
  </conditionalFormatting>
  <conditionalFormatting sqref="I69:I70">
    <cfRule type="cellIs" dxfId="188" priority="3" operator="greaterThanOrEqual">
      <formula>0</formula>
    </cfRule>
    <cfRule type="cellIs" dxfId="187" priority="4" operator="lessThan">
      <formula>0</formula>
    </cfRule>
  </conditionalFormatting>
  <conditionalFormatting sqref="J2:J70">
    <cfRule type="cellIs" dxfId="186" priority="12" operator="lessThan">
      <formula>0</formula>
    </cfRule>
    <cfRule type="cellIs" dxfId="185" priority="13" operator="greaterThanOrEqual">
      <formula>0</formula>
    </cfRule>
  </conditionalFormatting>
  <conditionalFormatting sqref="K69:K70">
    <cfRule type="cellIs" dxfId="184" priority="1" operator="lessThan">
      <formula>0</formula>
    </cfRule>
    <cfRule type="cellIs" dxfId="183" priority="2" operator="greaterThanOrEqual">
      <formula>0</formula>
    </cfRule>
  </conditionalFormatting>
  <dataValidations disablePrompts="1" count="1">
    <dataValidation type="list" allowBlank="1" showInputMessage="1" showErrorMessage="1" sqref="A73:A98 A67:A68" xr:uid="{899FAA17-4F2B-4CE6-B573-203A9A5AA4C3}">
      <formula1>#REF!</formula1>
    </dataValidation>
  </dataValidations>
  <pageMargins left="0.511811024" right="0.511811024" top="0.78740157499999996" bottom="0.78740157499999996" header="0.31496062000000002" footer="0.31496062000000002"/>
  <pageSetup paperSize="9" scale="14" fitToHeight="0"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EDF22-3F1B-479D-A658-D4A9141A1E04}">
  <dimension ref="A1:I1093"/>
  <sheetViews>
    <sheetView topLeftCell="A496" workbookViewId="0">
      <selection activeCell="H844" sqref="H844"/>
    </sheetView>
  </sheetViews>
  <sheetFormatPr defaultRowHeight="14.45"/>
  <cols>
    <col min="1" max="1" width="23.42578125" bestFit="1" customWidth="1"/>
    <col min="2" max="2" width="18" bestFit="1" customWidth="1"/>
    <col min="3" max="3" width="10.42578125" bestFit="1" customWidth="1"/>
    <col min="4" max="4" width="11.42578125" bestFit="1" customWidth="1"/>
    <col min="5" max="5" width="13.28515625" bestFit="1" customWidth="1"/>
    <col min="6" max="6" width="15.5703125" bestFit="1" customWidth="1"/>
    <col min="7" max="7" width="14.85546875" bestFit="1" customWidth="1"/>
    <col min="8" max="8" width="10.5703125" bestFit="1" customWidth="1"/>
    <col min="9" max="9" width="5.5703125" bestFit="1" customWidth="1"/>
  </cols>
  <sheetData>
    <row r="1" spans="1:9">
      <c r="A1" t="s">
        <v>1871</v>
      </c>
      <c r="B1" t="s">
        <v>1872</v>
      </c>
      <c r="C1" t="s">
        <v>1873</v>
      </c>
      <c r="D1" t="s">
        <v>1874</v>
      </c>
      <c r="E1" t="s">
        <v>1875</v>
      </c>
      <c r="F1" t="s">
        <v>1876</v>
      </c>
      <c r="G1" t="s">
        <v>1877</v>
      </c>
      <c r="H1" t="s">
        <v>1878</v>
      </c>
      <c r="I1" t="s">
        <v>1879</v>
      </c>
    </row>
    <row r="2" spans="1:9" hidden="1">
      <c r="A2" t="s">
        <v>1880</v>
      </c>
      <c r="B2" t="s">
        <v>978</v>
      </c>
      <c r="C2" t="s">
        <v>1881</v>
      </c>
      <c r="D2">
        <v>36.78</v>
      </c>
      <c r="E2">
        <v>43.98</v>
      </c>
      <c r="F2">
        <v>0.72599999999999998</v>
      </c>
      <c r="G2">
        <v>162.9</v>
      </c>
      <c r="H2">
        <v>0.72199999999999998</v>
      </c>
      <c r="I2">
        <v>1556</v>
      </c>
    </row>
    <row r="3" spans="1:9" hidden="1">
      <c r="A3" t="s">
        <v>1880</v>
      </c>
      <c r="B3" t="s">
        <v>978</v>
      </c>
      <c r="C3" t="s">
        <v>1882</v>
      </c>
      <c r="D3">
        <v>37.659999999999997</v>
      </c>
      <c r="E3">
        <v>43.23</v>
      </c>
      <c r="F3">
        <v>0.73499999999999999</v>
      </c>
      <c r="G3">
        <v>151.1</v>
      </c>
      <c r="H3">
        <v>0.73299999999999998</v>
      </c>
      <c r="I3">
        <v>1556</v>
      </c>
    </row>
    <row r="4" spans="1:9">
      <c r="A4" t="s">
        <v>1880</v>
      </c>
      <c r="B4" t="s">
        <v>978</v>
      </c>
      <c r="C4" t="s">
        <v>1855</v>
      </c>
      <c r="D4">
        <v>38.409999999999997</v>
      </c>
      <c r="E4">
        <v>44.27</v>
      </c>
      <c r="F4">
        <v>0.73299999999999998</v>
      </c>
      <c r="G4">
        <v>165.3</v>
      </c>
      <c r="H4">
        <v>0.72899999999999998</v>
      </c>
      <c r="I4">
        <v>1556</v>
      </c>
    </row>
    <row r="5" spans="1:9" hidden="1">
      <c r="A5" t="s">
        <v>1880</v>
      </c>
      <c r="B5" t="s">
        <v>978</v>
      </c>
      <c r="C5" t="s">
        <v>1883</v>
      </c>
      <c r="D5">
        <v>38.65</v>
      </c>
      <c r="E5">
        <v>44.26</v>
      </c>
      <c r="F5">
        <v>0.73399999999999999</v>
      </c>
      <c r="G5">
        <v>158.19999999999999</v>
      </c>
      <c r="H5">
        <v>0.73</v>
      </c>
      <c r="I5">
        <v>1556</v>
      </c>
    </row>
    <row r="6" spans="1:9" hidden="1">
      <c r="A6" t="s">
        <v>1880</v>
      </c>
      <c r="B6" t="s">
        <v>978</v>
      </c>
      <c r="C6" t="s">
        <v>1884</v>
      </c>
      <c r="D6">
        <v>37.840000000000003</v>
      </c>
      <c r="E6">
        <v>43.01</v>
      </c>
      <c r="F6">
        <v>0.74</v>
      </c>
      <c r="G6">
        <v>168.7</v>
      </c>
      <c r="H6">
        <v>0.73899999999999999</v>
      </c>
      <c r="I6">
        <v>1556</v>
      </c>
    </row>
    <row r="7" spans="1:9" hidden="1">
      <c r="A7" t="s">
        <v>1880</v>
      </c>
      <c r="B7" t="s">
        <v>978</v>
      </c>
      <c r="C7" t="s">
        <v>1885</v>
      </c>
      <c r="D7">
        <v>36.630000000000003</v>
      </c>
      <c r="E7">
        <v>41.14</v>
      </c>
      <c r="F7">
        <v>0.74299999999999999</v>
      </c>
      <c r="G7">
        <v>164.2</v>
      </c>
      <c r="H7">
        <v>0.747</v>
      </c>
      <c r="I7">
        <v>1556</v>
      </c>
    </row>
    <row r="8" spans="1:9" hidden="1">
      <c r="A8" t="s">
        <v>1880</v>
      </c>
      <c r="B8" t="s">
        <v>978</v>
      </c>
      <c r="C8" t="s">
        <v>1886</v>
      </c>
      <c r="D8">
        <v>36.799999999999997</v>
      </c>
      <c r="E8">
        <v>41.88</v>
      </c>
      <c r="F8">
        <v>0.73799999999999999</v>
      </c>
      <c r="G8">
        <v>167.9</v>
      </c>
      <c r="H8">
        <v>0.74</v>
      </c>
      <c r="I8">
        <v>1556</v>
      </c>
    </row>
    <row r="9" spans="1:9" hidden="1">
      <c r="A9" t="s">
        <v>1880</v>
      </c>
      <c r="B9" t="s">
        <v>978</v>
      </c>
      <c r="C9" t="s">
        <v>1887</v>
      </c>
      <c r="D9">
        <v>40.15</v>
      </c>
      <c r="E9">
        <v>44.7</v>
      </c>
      <c r="F9">
        <v>0.74299999999999999</v>
      </c>
      <c r="G9">
        <v>182.6</v>
      </c>
      <c r="H9">
        <v>0.73699999999999999</v>
      </c>
      <c r="I9">
        <v>1556</v>
      </c>
    </row>
    <row r="10" spans="1:9" hidden="1">
      <c r="A10" t="s">
        <v>1880</v>
      </c>
      <c r="B10" t="s">
        <v>978</v>
      </c>
      <c r="C10" t="s">
        <v>1888</v>
      </c>
      <c r="D10">
        <v>40.840000000000003</v>
      </c>
      <c r="E10">
        <v>46.39</v>
      </c>
      <c r="F10">
        <v>0.73699999999999999</v>
      </c>
      <c r="G10">
        <v>171.1</v>
      </c>
      <c r="H10">
        <v>0.72699999999999998</v>
      </c>
      <c r="I10">
        <v>1556</v>
      </c>
    </row>
    <row r="11" spans="1:9" hidden="1">
      <c r="A11" t="s">
        <v>1880</v>
      </c>
      <c r="B11" t="s">
        <v>978</v>
      </c>
      <c r="C11" t="s">
        <v>1889</v>
      </c>
      <c r="D11">
        <v>39.659999999999997</v>
      </c>
      <c r="E11">
        <v>45.46</v>
      </c>
      <c r="F11">
        <v>0.73499999999999999</v>
      </c>
      <c r="G11">
        <v>166.1</v>
      </c>
      <c r="H11">
        <v>0.72699999999999998</v>
      </c>
      <c r="I11">
        <v>1556</v>
      </c>
    </row>
    <row r="12" spans="1:9" hidden="1">
      <c r="A12" t="s">
        <v>1880</v>
      </c>
      <c r="B12" t="s">
        <v>978</v>
      </c>
      <c r="C12" t="s">
        <v>1890</v>
      </c>
      <c r="D12">
        <v>37.049999999999997</v>
      </c>
      <c r="E12">
        <v>43.14</v>
      </c>
      <c r="F12">
        <v>0.73</v>
      </c>
      <c r="G12">
        <v>158</v>
      </c>
      <c r="H12">
        <v>0.72899999999999998</v>
      </c>
      <c r="I12">
        <v>1556</v>
      </c>
    </row>
    <row r="13" spans="1:9" hidden="1">
      <c r="A13" t="s">
        <v>1880</v>
      </c>
      <c r="B13" t="s">
        <v>978</v>
      </c>
      <c r="C13" t="s">
        <v>1891</v>
      </c>
      <c r="D13">
        <v>36.57</v>
      </c>
      <c r="E13">
        <v>42.49</v>
      </c>
      <c r="F13">
        <v>0.72699999999999998</v>
      </c>
      <c r="G13">
        <v>159.80000000000001</v>
      </c>
      <c r="H13">
        <v>0.72699999999999998</v>
      </c>
      <c r="I13">
        <v>1556</v>
      </c>
    </row>
    <row r="14" spans="1:9" hidden="1">
      <c r="A14" t="s">
        <v>1892</v>
      </c>
      <c r="B14" t="s">
        <v>997</v>
      </c>
      <c r="C14" t="s">
        <v>1881</v>
      </c>
      <c r="D14">
        <v>36.049999999999997</v>
      </c>
      <c r="E14">
        <v>42.48</v>
      </c>
      <c r="F14">
        <v>0.8</v>
      </c>
      <c r="G14">
        <v>58.51</v>
      </c>
      <c r="H14">
        <v>0.79900000000000004</v>
      </c>
      <c r="I14">
        <v>1680</v>
      </c>
    </row>
    <row r="15" spans="1:9" hidden="1">
      <c r="A15" t="s">
        <v>1892</v>
      </c>
      <c r="B15" t="s">
        <v>997</v>
      </c>
      <c r="C15" t="s">
        <v>1882</v>
      </c>
      <c r="D15">
        <v>36.69</v>
      </c>
      <c r="E15">
        <v>42.4</v>
      </c>
      <c r="F15">
        <v>0.79900000000000004</v>
      </c>
      <c r="G15">
        <v>51.77</v>
      </c>
      <c r="H15">
        <v>0.79900000000000004</v>
      </c>
      <c r="I15">
        <v>1680</v>
      </c>
    </row>
    <row r="16" spans="1:9">
      <c r="A16" t="s">
        <v>1892</v>
      </c>
      <c r="B16" t="s">
        <v>997</v>
      </c>
      <c r="C16" t="s">
        <v>1855</v>
      </c>
      <c r="D16">
        <v>38.22</v>
      </c>
      <c r="E16">
        <v>43.85</v>
      </c>
      <c r="F16">
        <v>0.78100000000000003</v>
      </c>
      <c r="G16">
        <v>60.03</v>
      </c>
      <c r="H16">
        <v>0.77700000000000002</v>
      </c>
      <c r="I16">
        <v>1680</v>
      </c>
    </row>
    <row r="17" spans="1:9" hidden="1">
      <c r="A17" t="s">
        <v>1892</v>
      </c>
      <c r="B17" t="s">
        <v>997</v>
      </c>
      <c r="C17" t="s">
        <v>1883</v>
      </c>
      <c r="D17">
        <v>38</v>
      </c>
      <c r="E17">
        <v>43.07</v>
      </c>
      <c r="F17">
        <v>0.78700000000000003</v>
      </c>
      <c r="G17">
        <v>56.5</v>
      </c>
      <c r="H17">
        <v>0.78500000000000003</v>
      </c>
      <c r="I17">
        <v>1680</v>
      </c>
    </row>
    <row r="18" spans="1:9" hidden="1">
      <c r="A18" t="s">
        <v>1892</v>
      </c>
      <c r="B18" t="s">
        <v>997</v>
      </c>
      <c r="C18" t="s">
        <v>1884</v>
      </c>
      <c r="D18">
        <v>37.86</v>
      </c>
      <c r="E18">
        <v>42.84</v>
      </c>
      <c r="F18">
        <v>0.77600000000000002</v>
      </c>
      <c r="G18">
        <v>61.29</v>
      </c>
      <c r="H18">
        <v>0.77400000000000002</v>
      </c>
      <c r="I18">
        <v>1680</v>
      </c>
    </row>
    <row r="19" spans="1:9" hidden="1">
      <c r="A19" t="s">
        <v>1892</v>
      </c>
      <c r="B19" t="s">
        <v>997</v>
      </c>
      <c r="C19" t="s">
        <v>1885</v>
      </c>
      <c r="D19">
        <v>36.71</v>
      </c>
      <c r="E19">
        <v>41.27</v>
      </c>
      <c r="F19">
        <v>0.78300000000000003</v>
      </c>
      <c r="G19">
        <v>60.31</v>
      </c>
      <c r="H19">
        <v>0.78600000000000003</v>
      </c>
      <c r="I19">
        <v>1680</v>
      </c>
    </row>
    <row r="20" spans="1:9" hidden="1">
      <c r="A20" t="s">
        <v>1892</v>
      </c>
      <c r="B20" t="s">
        <v>997</v>
      </c>
      <c r="C20" t="s">
        <v>1886</v>
      </c>
      <c r="D20">
        <v>36.96</v>
      </c>
      <c r="E20">
        <v>42.79</v>
      </c>
      <c r="F20">
        <v>0.76400000000000001</v>
      </c>
      <c r="G20">
        <v>60.75</v>
      </c>
      <c r="H20">
        <v>0.76300000000000001</v>
      </c>
      <c r="I20">
        <v>1680</v>
      </c>
    </row>
    <row r="21" spans="1:9" hidden="1">
      <c r="A21" t="s">
        <v>1892</v>
      </c>
      <c r="B21" t="s">
        <v>997</v>
      </c>
      <c r="C21" t="s">
        <v>1887</v>
      </c>
      <c r="D21">
        <v>40.1</v>
      </c>
      <c r="E21">
        <v>44.45</v>
      </c>
      <c r="F21">
        <v>0.79</v>
      </c>
      <c r="G21">
        <v>66.92</v>
      </c>
      <c r="H21">
        <v>0.78400000000000003</v>
      </c>
      <c r="I21">
        <v>1680</v>
      </c>
    </row>
    <row r="22" spans="1:9" hidden="1">
      <c r="A22" t="s">
        <v>1892</v>
      </c>
      <c r="B22" t="s">
        <v>997</v>
      </c>
      <c r="C22" t="s">
        <v>1888</v>
      </c>
      <c r="D22">
        <v>40.520000000000003</v>
      </c>
      <c r="E22">
        <v>45.99</v>
      </c>
      <c r="F22">
        <v>0.78900000000000003</v>
      </c>
      <c r="G22">
        <v>62.45</v>
      </c>
      <c r="H22">
        <v>0.77900000000000003</v>
      </c>
      <c r="I22">
        <v>1680</v>
      </c>
    </row>
    <row r="23" spans="1:9" hidden="1">
      <c r="A23" t="s">
        <v>1892</v>
      </c>
      <c r="B23" t="s">
        <v>997</v>
      </c>
      <c r="C23" t="s">
        <v>1889</v>
      </c>
      <c r="D23">
        <v>39</v>
      </c>
      <c r="E23">
        <v>45.77</v>
      </c>
      <c r="F23">
        <v>0.79200000000000004</v>
      </c>
      <c r="G23">
        <v>59.17</v>
      </c>
      <c r="H23">
        <v>0.78300000000000003</v>
      </c>
      <c r="I23">
        <v>1680</v>
      </c>
    </row>
    <row r="24" spans="1:9" hidden="1">
      <c r="A24" t="s">
        <v>1892</v>
      </c>
      <c r="B24" t="s">
        <v>997</v>
      </c>
      <c r="C24" t="s">
        <v>1890</v>
      </c>
      <c r="D24">
        <v>36.07</v>
      </c>
      <c r="E24">
        <v>41.66</v>
      </c>
      <c r="F24">
        <v>0.8</v>
      </c>
      <c r="G24">
        <v>54.78</v>
      </c>
      <c r="H24">
        <v>0.80100000000000005</v>
      </c>
      <c r="I24">
        <v>1680</v>
      </c>
    </row>
    <row r="25" spans="1:9" hidden="1">
      <c r="A25" t="s">
        <v>1892</v>
      </c>
      <c r="B25" t="s">
        <v>997</v>
      </c>
      <c r="C25" t="s">
        <v>1891</v>
      </c>
      <c r="D25">
        <v>35.43</v>
      </c>
      <c r="E25">
        <v>41.1</v>
      </c>
      <c r="F25">
        <v>0.79900000000000004</v>
      </c>
      <c r="G25">
        <v>54.99</v>
      </c>
      <c r="H25">
        <v>0.80200000000000005</v>
      </c>
      <c r="I25">
        <v>1680</v>
      </c>
    </row>
    <row r="26" spans="1:9" hidden="1">
      <c r="A26" t="s">
        <v>1893</v>
      </c>
      <c r="B26" t="s">
        <v>729</v>
      </c>
      <c r="C26" t="s">
        <v>1881</v>
      </c>
      <c r="D26">
        <v>35.96</v>
      </c>
      <c r="E26">
        <v>42.99</v>
      </c>
      <c r="F26">
        <v>0.76100000000000001</v>
      </c>
      <c r="G26">
        <v>14.13</v>
      </c>
      <c r="H26">
        <v>0.76</v>
      </c>
      <c r="I26">
        <v>1636</v>
      </c>
    </row>
    <row r="27" spans="1:9" hidden="1">
      <c r="A27" t="s">
        <v>1893</v>
      </c>
      <c r="B27" t="s">
        <v>729</v>
      </c>
      <c r="C27" t="s">
        <v>1882</v>
      </c>
      <c r="D27">
        <v>36.92</v>
      </c>
      <c r="E27">
        <v>42.57</v>
      </c>
      <c r="F27">
        <v>0.77600000000000002</v>
      </c>
      <c r="G27">
        <v>13.14</v>
      </c>
      <c r="H27">
        <v>0.77500000000000002</v>
      </c>
      <c r="I27">
        <v>1636</v>
      </c>
    </row>
    <row r="28" spans="1:9">
      <c r="A28" t="s">
        <v>1893</v>
      </c>
      <c r="B28" t="s">
        <v>729</v>
      </c>
      <c r="C28" t="s">
        <v>1855</v>
      </c>
      <c r="D28">
        <v>37.840000000000003</v>
      </c>
      <c r="E28">
        <v>43.86</v>
      </c>
      <c r="F28">
        <v>0.76400000000000001</v>
      </c>
      <c r="G28">
        <v>14.61</v>
      </c>
      <c r="H28">
        <v>0.76100000000000001</v>
      </c>
      <c r="I28">
        <v>1636</v>
      </c>
    </row>
    <row r="29" spans="1:9" hidden="1">
      <c r="A29" t="s">
        <v>1893</v>
      </c>
      <c r="B29" t="s">
        <v>729</v>
      </c>
      <c r="C29" t="s">
        <v>1883</v>
      </c>
      <c r="D29">
        <v>38.32</v>
      </c>
      <c r="E29">
        <v>44.16</v>
      </c>
      <c r="F29">
        <v>0.76100000000000001</v>
      </c>
      <c r="G29">
        <v>14.24</v>
      </c>
      <c r="H29">
        <v>0.75700000000000001</v>
      </c>
      <c r="I29">
        <v>1636</v>
      </c>
    </row>
    <row r="30" spans="1:9" hidden="1">
      <c r="A30" t="s">
        <v>1893</v>
      </c>
      <c r="B30" t="s">
        <v>729</v>
      </c>
      <c r="C30" t="s">
        <v>1884</v>
      </c>
      <c r="D30">
        <v>38</v>
      </c>
      <c r="E30">
        <v>43.68</v>
      </c>
      <c r="F30">
        <v>0.77</v>
      </c>
      <c r="G30">
        <v>15.48</v>
      </c>
      <c r="H30">
        <v>0.76700000000000002</v>
      </c>
      <c r="I30">
        <v>1636</v>
      </c>
    </row>
    <row r="31" spans="1:9" hidden="1">
      <c r="A31" t="s">
        <v>1893</v>
      </c>
      <c r="B31" t="s">
        <v>729</v>
      </c>
      <c r="C31" t="s">
        <v>1885</v>
      </c>
      <c r="D31">
        <v>36.6</v>
      </c>
      <c r="E31">
        <v>41.93</v>
      </c>
      <c r="F31">
        <v>0.78300000000000003</v>
      </c>
      <c r="G31">
        <v>15.3</v>
      </c>
      <c r="H31">
        <v>0.78500000000000003</v>
      </c>
      <c r="I31">
        <v>1636</v>
      </c>
    </row>
    <row r="32" spans="1:9" hidden="1">
      <c r="A32" t="s">
        <v>1893</v>
      </c>
      <c r="B32" t="s">
        <v>729</v>
      </c>
      <c r="C32" t="s">
        <v>1886</v>
      </c>
      <c r="D32">
        <v>36.729999999999997</v>
      </c>
      <c r="E32">
        <v>42.17</v>
      </c>
      <c r="F32">
        <v>0.77200000000000002</v>
      </c>
      <c r="G32">
        <v>15.61</v>
      </c>
      <c r="H32">
        <v>0.77300000000000002</v>
      </c>
      <c r="I32">
        <v>1636</v>
      </c>
    </row>
    <row r="33" spans="1:9" hidden="1">
      <c r="A33" t="s">
        <v>1893</v>
      </c>
      <c r="B33" t="s">
        <v>729</v>
      </c>
      <c r="C33" t="s">
        <v>1887</v>
      </c>
      <c r="D33">
        <v>39.89</v>
      </c>
      <c r="E33">
        <v>44.82</v>
      </c>
      <c r="F33">
        <v>0.77200000000000002</v>
      </c>
      <c r="G33">
        <v>16.57</v>
      </c>
      <c r="H33">
        <v>0.76600000000000001</v>
      </c>
      <c r="I33">
        <v>1636</v>
      </c>
    </row>
    <row r="34" spans="1:9" hidden="1">
      <c r="A34" t="s">
        <v>1893</v>
      </c>
      <c r="B34" t="s">
        <v>729</v>
      </c>
      <c r="C34" t="s">
        <v>1888</v>
      </c>
      <c r="D34">
        <v>40.32</v>
      </c>
      <c r="E34">
        <v>46.19</v>
      </c>
      <c r="F34">
        <v>0.76800000000000002</v>
      </c>
      <c r="G34">
        <v>15.29</v>
      </c>
      <c r="H34">
        <v>0.75800000000000001</v>
      </c>
      <c r="I34">
        <v>1636</v>
      </c>
    </row>
    <row r="35" spans="1:9" hidden="1">
      <c r="A35" t="s">
        <v>1893</v>
      </c>
      <c r="B35" t="s">
        <v>729</v>
      </c>
      <c r="C35" t="s">
        <v>1889</v>
      </c>
      <c r="D35">
        <v>38.82</v>
      </c>
      <c r="E35">
        <v>44.72</v>
      </c>
      <c r="F35">
        <v>0.77700000000000002</v>
      </c>
      <c r="G35">
        <v>14.6</v>
      </c>
      <c r="H35">
        <v>0.77100000000000002</v>
      </c>
      <c r="I35">
        <v>1636</v>
      </c>
    </row>
    <row r="36" spans="1:9" hidden="1">
      <c r="A36" t="s">
        <v>1893</v>
      </c>
      <c r="B36" t="s">
        <v>729</v>
      </c>
      <c r="C36" t="s">
        <v>1890</v>
      </c>
      <c r="D36">
        <v>36.229999999999997</v>
      </c>
      <c r="E36">
        <v>42.42</v>
      </c>
      <c r="F36">
        <v>0.77</v>
      </c>
      <c r="G36">
        <v>13.69</v>
      </c>
      <c r="H36">
        <v>0.77</v>
      </c>
      <c r="I36">
        <v>1636</v>
      </c>
    </row>
    <row r="37" spans="1:9" hidden="1">
      <c r="A37" t="s">
        <v>1893</v>
      </c>
      <c r="B37" t="s">
        <v>729</v>
      </c>
      <c r="C37" t="s">
        <v>1891</v>
      </c>
      <c r="D37">
        <v>35.54</v>
      </c>
      <c r="E37">
        <v>42.19</v>
      </c>
      <c r="F37">
        <v>0.77100000000000002</v>
      </c>
      <c r="G37">
        <v>13.69</v>
      </c>
      <c r="H37">
        <v>0.77200000000000002</v>
      </c>
      <c r="I37">
        <v>1636</v>
      </c>
    </row>
    <row r="38" spans="1:9" hidden="1">
      <c r="A38" t="s">
        <v>1894</v>
      </c>
      <c r="B38" t="s">
        <v>729</v>
      </c>
      <c r="C38" t="s">
        <v>1881</v>
      </c>
      <c r="D38">
        <v>35.92</v>
      </c>
      <c r="E38">
        <v>43.01</v>
      </c>
      <c r="F38">
        <v>0.77300000000000002</v>
      </c>
      <c r="G38">
        <v>57.94</v>
      </c>
      <c r="H38">
        <v>0.77200000000000002</v>
      </c>
      <c r="I38">
        <v>1648</v>
      </c>
    </row>
    <row r="39" spans="1:9" hidden="1">
      <c r="A39" t="s">
        <v>1894</v>
      </c>
      <c r="B39" t="s">
        <v>729</v>
      </c>
      <c r="C39" t="s">
        <v>1882</v>
      </c>
      <c r="D39">
        <v>36.880000000000003</v>
      </c>
      <c r="E39">
        <v>42.6</v>
      </c>
      <c r="F39">
        <v>0.78300000000000003</v>
      </c>
      <c r="G39">
        <v>53.39</v>
      </c>
      <c r="H39">
        <v>0.78300000000000003</v>
      </c>
      <c r="I39">
        <v>1648</v>
      </c>
    </row>
    <row r="40" spans="1:9">
      <c r="A40" t="s">
        <v>1894</v>
      </c>
      <c r="B40" t="s">
        <v>729</v>
      </c>
      <c r="C40" t="s">
        <v>1855</v>
      </c>
      <c r="D40">
        <v>37.83</v>
      </c>
      <c r="E40">
        <v>43.94</v>
      </c>
      <c r="F40">
        <v>0.78300000000000003</v>
      </c>
      <c r="G40">
        <v>60.28</v>
      </c>
      <c r="H40">
        <v>0.77900000000000003</v>
      </c>
      <c r="I40">
        <v>1648</v>
      </c>
    </row>
    <row r="41" spans="1:9" hidden="1">
      <c r="A41" t="s">
        <v>1894</v>
      </c>
      <c r="B41" t="s">
        <v>729</v>
      </c>
      <c r="C41" t="s">
        <v>1883</v>
      </c>
      <c r="D41">
        <v>38.29</v>
      </c>
      <c r="E41">
        <v>44.23</v>
      </c>
      <c r="F41">
        <v>0.77600000000000002</v>
      </c>
      <c r="G41">
        <v>58.45</v>
      </c>
      <c r="H41">
        <v>0.77100000000000002</v>
      </c>
      <c r="I41">
        <v>1648</v>
      </c>
    </row>
    <row r="42" spans="1:9" hidden="1">
      <c r="A42" t="s">
        <v>1894</v>
      </c>
      <c r="B42" t="s">
        <v>729</v>
      </c>
      <c r="C42" t="s">
        <v>1884</v>
      </c>
      <c r="D42">
        <v>37.950000000000003</v>
      </c>
      <c r="E42">
        <v>43.78</v>
      </c>
      <c r="F42">
        <v>0.76900000000000002</v>
      </c>
      <c r="G42">
        <v>62.24</v>
      </c>
      <c r="H42">
        <v>0.76600000000000001</v>
      </c>
      <c r="I42">
        <v>1648</v>
      </c>
    </row>
    <row r="43" spans="1:9" hidden="1">
      <c r="A43" t="s">
        <v>1894</v>
      </c>
      <c r="B43" t="s">
        <v>729</v>
      </c>
      <c r="C43" t="s">
        <v>1885</v>
      </c>
      <c r="D43">
        <v>36.56</v>
      </c>
      <c r="E43">
        <v>42.02</v>
      </c>
      <c r="F43">
        <v>0.77400000000000002</v>
      </c>
      <c r="G43">
        <v>60.87</v>
      </c>
      <c r="H43">
        <v>0.77500000000000002</v>
      </c>
      <c r="I43">
        <v>1648</v>
      </c>
    </row>
    <row r="44" spans="1:9" hidden="1">
      <c r="A44" t="s">
        <v>1894</v>
      </c>
      <c r="B44" t="s">
        <v>729</v>
      </c>
      <c r="C44" t="s">
        <v>1886</v>
      </c>
      <c r="D44">
        <v>36.71</v>
      </c>
      <c r="E44">
        <v>42.24</v>
      </c>
      <c r="F44">
        <v>0.76200000000000001</v>
      </c>
      <c r="G44">
        <v>62.14</v>
      </c>
      <c r="H44">
        <v>0.76300000000000001</v>
      </c>
      <c r="I44">
        <v>1648</v>
      </c>
    </row>
    <row r="45" spans="1:9" hidden="1">
      <c r="A45" t="s">
        <v>1894</v>
      </c>
      <c r="B45" t="s">
        <v>729</v>
      </c>
      <c r="C45" t="s">
        <v>1887</v>
      </c>
      <c r="D45">
        <v>39.869999999999997</v>
      </c>
      <c r="E45">
        <v>44.93</v>
      </c>
      <c r="F45">
        <v>0.78200000000000003</v>
      </c>
      <c r="G45">
        <v>67.61</v>
      </c>
      <c r="H45">
        <v>0.77500000000000002</v>
      </c>
      <c r="I45">
        <v>1648</v>
      </c>
    </row>
    <row r="46" spans="1:9" hidden="1">
      <c r="A46" t="s">
        <v>1894</v>
      </c>
      <c r="B46" t="s">
        <v>729</v>
      </c>
      <c r="C46" t="s">
        <v>1888</v>
      </c>
      <c r="D46">
        <v>40.299999999999997</v>
      </c>
      <c r="E46">
        <v>46.27</v>
      </c>
      <c r="F46">
        <v>0.78400000000000003</v>
      </c>
      <c r="G46">
        <v>62.93</v>
      </c>
      <c r="H46">
        <v>0.77400000000000002</v>
      </c>
      <c r="I46">
        <v>1648</v>
      </c>
    </row>
    <row r="47" spans="1:9" hidden="1">
      <c r="A47" t="s">
        <v>1894</v>
      </c>
      <c r="B47" t="s">
        <v>729</v>
      </c>
      <c r="C47" t="s">
        <v>1889</v>
      </c>
      <c r="D47">
        <v>38.79</v>
      </c>
      <c r="E47">
        <v>44.75</v>
      </c>
      <c r="F47">
        <v>0.78600000000000003</v>
      </c>
      <c r="G47">
        <v>59.51</v>
      </c>
      <c r="H47">
        <v>0.77900000000000003</v>
      </c>
      <c r="I47">
        <v>1648</v>
      </c>
    </row>
    <row r="48" spans="1:9" hidden="1">
      <c r="A48" t="s">
        <v>1894</v>
      </c>
      <c r="B48" t="s">
        <v>729</v>
      </c>
      <c r="C48" t="s">
        <v>1890</v>
      </c>
      <c r="D48">
        <v>36.22</v>
      </c>
      <c r="E48">
        <v>42.45</v>
      </c>
      <c r="F48">
        <v>0.78</v>
      </c>
      <c r="G48">
        <v>55.92</v>
      </c>
      <c r="H48">
        <v>0.78100000000000003</v>
      </c>
      <c r="I48">
        <v>1648</v>
      </c>
    </row>
    <row r="49" spans="1:9" hidden="1">
      <c r="A49" t="s">
        <v>1894</v>
      </c>
      <c r="B49" t="s">
        <v>729</v>
      </c>
      <c r="C49" t="s">
        <v>1891</v>
      </c>
      <c r="D49">
        <v>35.51</v>
      </c>
      <c r="E49">
        <v>42.2</v>
      </c>
      <c r="F49">
        <v>0.78</v>
      </c>
      <c r="G49">
        <v>55.75</v>
      </c>
      <c r="H49">
        <v>0.78100000000000003</v>
      </c>
      <c r="I49">
        <v>1648</v>
      </c>
    </row>
    <row r="50" spans="1:9" hidden="1">
      <c r="A50" t="s">
        <v>1895</v>
      </c>
      <c r="B50" t="s">
        <v>729</v>
      </c>
      <c r="C50" t="s">
        <v>1881</v>
      </c>
      <c r="D50">
        <v>35.94</v>
      </c>
      <c r="E50">
        <v>42.99</v>
      </c>
      <c r="F50">
        <v>0.77200000000000002</v>
      </c>
      <c r="G50">
        <v>105.8</v>
      </c>
      <c r="H50">
        <v>0.77100000000000002</v>
      </c>
      <c r="I50">
        <v>1647</v>
      </c>
    </row>
    <row r="51" spans="1:9" hidden="1">
      <c r="A51" t="s">
        <v>1895</v>
      </c>
      <c r="B51" t="s">
        <v>729</v>
      </c>
      <c r="C51" t="s">
        <v>1882</v>
      </c>
      <c r="D51">
        <v>36.93</v>
      </c>
      <c r="E51">
        <v>42.58</v>
      </c>
      <c r="F51">
        <v>0.78200000000000003</v>
      </c>
      <c r="G51">
        <v>97.9</v>
      </c>
      <c r="H51">
        <v>0.78200000000000003</v>
      </c>
      <c r="I51">
        <v>1647</v>
      </c>
    </row>
    <row r="52" spans="1:9">
      <c r="A52" t="s">
        <v>1895</v>
      </c>
      <c r="B52" t="s">
        <v>729</v>
      </c>
      <c r="C52" t="s">
        <v>1855</v>
      </c>
      <c r="D52">
        <v>37.85</v>
      </c>
      <c r="E52">
        <v>43.88</v>
      </c>
      <c r="F52">
        <v>0.78</v>
      </c>
      <c r="G52">
        <v>110</v>
      </c>
      <c r="H52">
        <v>0.77600000000000002</v>
      </c>
      <c r="I52">
        <v>1647</v>
      </c>
    </row>
    <row r="53" spans="1:9" hidden="1">
      <c r="A53" t="s">
        <v>1895</v>
      </c>
      <c r="B53" t="s">
        <v>729</v>
      </c>
      <c r="C53" t="s">
        <v>1883</v>
      </c>
      <c r="D53">
        <v>38.340000000000003</v>
      </c>
      <c r="E53">
        <v>44.2</v>
      </c>
      <c r="F53">
        <v>0.77300000000000002</v>
      </c>
      <c r="G53">
        <v>106.8</v>
      </c>
      <c r="H53">
        <v>0.76900000000000002</v>
      </c>
      <c r="I53">
        <v>1647</v>
      </c>
    </row>
    <row r="54" spans="1:9" hidden="1">
      <c r="A54" t="s">
        <v>1895</v>
      </c>
      <c r="B54" t="s">
        <v>729</v>
      </c>
      <c r="C54" t="s">
        <v>1884</v>
      </c>
      <c r="D54">
        <v>37.99</v>
      </c>
      <c r="E54">
        <v>43.69</v>
      </c>
      <c r="F54">
        <v>0.76600000000000001</v>
      </c>
      <c r="G54">
        <v>113.6</v>
      </c>
      <c r="H54">
        <v>0.76300000000000001</v>
      </c>
      <c r="I54">
        <v>1647</v>
      </c>
    </row>
    <row r="55" spans="1:9" hidden="1">
      <c r="A55" t="s">
        <v>1895</v>
      </c>
      <c r="B55" t="s">
        <v>729</v>
      </c>
      <c r="C55" t="s">
        <v>1885</v>
      </c>
      <c r="D55">
        <v>36.590000000000003</v>
      </c>
      <c r="E55">
        <v>41.93</v>
      </c>
      <c r="F55">
        <v>0.76300000000000001</v>
      </c>
      <c r="G55">
        <v>110</v>
      </c>
      <c r="H55">
        <v>0.76400000000000001</v>
      </c>
      <c r="I55">
        <v>1647</v>
      </c>
    </row>
    <row r="56" spans="1:9" hidden="1">
      <c r="A56" t="s">
        <v>1895</v>
      </c>
      <c r="B56" t="s">
        <v>729</v>
      </c>
      <c r="C56" t="s">
        <v>1886</v>
      </c>
      <c r="D56">
        <v>36.729999999999997</v>
      </c>
      <c r="E56">
        <v>42.2</v>
      </c>
      <c r="F56">
        <v>0.755</v>
      </c>
      <c r="G56">
        <v>112.7</v>
      </c>
      <c r="H56">
        <v>0.75600000000000001</v>
      </c>
      <c r="I56">
        <v>1647</v>
      </c>
    </row>
    <row r="57" spans="1:9" hidden="1">
      <c r="A57" t="s">
        <v>1895</v>
      </c>
      <c r="B57" t="s">
        <v>729</v>
      </c>
      <c r="C57" t="s">
        <v>1887</v>
      </c>
      <c r="D57">
        <v>39.9</v>
      </c>
      <c r="E57">
        <v>44.85</v>
      </c>
      <c r="F57">
        <v>0.78100000000000003</v>
      </c>
      <c r="G57">
        <v>123.7</v>
      </c>
      <c r="H57">
        <v>0.77500000000000002</v>
      </c>
      <c r="I57">
        <v>1647</v>
      </c>
    </row>
    <row r="58" spans="1:9" hidden="1">
      <c r="A58" t="s">
        <v>1895</v>
      </c>
      <c r="B58" t="s">
        <v>729</v>
      </c>
      <c r="C58" t="s">
        <v>1888</v>
      </c>
      <c r="D58">
        <v>40.340000000000003</v>
      </c>
      <c r="E58">
        <v>46.23</v>
      </c>
      <c r="F58">
        <v>0.78300000000000003</v>
      </c>
      <c r="G58">
        <v>115.1</v>
      </c>
      <c r="H58">
        <v>0.77200000000000002</v>
      </c>
      <c r="I58">
        <v>1647</v>
      </c>
    </row>
    <row r="59" spans="1:9" hidden="1">
      <c r="A59" t="s">
        <v>1895</v>
      </c>
      <c r="B59" t="s">
        <v>729</v>
      </c>
      <c r="C59" t="s">
        <v>1889</v>
      </c>
      <c r="D59">
        <v>38.83</v>
      </c>
      <c r="E59">
        <v>44.75</v>
      </c>
      <c r="F59">
        <v>0.78600000000000003</v>
      </c>
      <c r="G59">
        <v>109.1</v>
      </c>
      <c r="H59">
        <v>0.77900000000000003</v>
      </c>
      <c r="I59">
        <v>1647</v>
      </c>
    </row>
    <row r="60" spans="1:9" hidden="1">
      <c r="A60" t="s">
        <v>1895</v>
      </c>
      <c r="B60" t="s">
        <v>729</v>
      </c>
      <c r="C60" t="s">
        <v>1890</v>
      </c>
      <c r="D60">
        <v>36.25</v>
      </c>
      <c r="E60">
        <v>42.43</v>
      </c>
      <c r="F60">
        <v>0.77900000000000003</v>
      </c>
      <c r="G60">
        <v>102.3</v>
      </c>
      <c r="H60">
        <v>0.77900000000000003</v>
      </c>
      <c r="I60">
        <v>1647</v>
      </c>
    </row>
    <row r="61" spans="1:9" hidden="1">
      <c r="A61" t="s">
        <v>1895</v>
      </c>
      <c r="B61" t="s">
        <v>729</v>
      </c>
      <c r="C61" t="s">
        <v>1891</v>
      </c>
      <c r="D61">
        <v>35.54</v>
      </c>
      <c r="E61">
        <v>42.18</v>
      </c>
      <c r="F61">
        <v>0.77900000000000003</v>
      </c>
      <c r="G61">
        <v>102.2</v>
      </c>
      <c r="H61">
        <v>0.78</v>
      </c>
      <c r="I61">
        <v>1647</v>
      </c>
    </row>
    <row r="62" spans="1:9" hidden="1">
      <c r="A62" t="s">
        <v>193</v>
      </c>
      <c r="B62" t="s">
        <v>748</v>
      </c>
      <c r="C62" t="s">
        <v>1881</v>
      </c>
      <c r="D62">
        <v>35.11</v>
      </c>
      <c r="E62">
        <v>42.32</v>
      </c>
      <c r="F62">
        <v>0.75800000000000001</v>
      </c>
      <c r="G62">
        <v>141.6</v>
      </c>
      <c r="H62">
        <v>0.75600000000000001</v>
      </c>
    </row>
    <row r="63" spans="1:9" hidden="1">
      <c r="A63" t="s">
        <v>193</v>
      </c>
      <c r="B63" t="s">
        <v>748</v>
      </c>
      <c r="C63" t="s">
        <v>1882</v>
      </c>
      <c r="D63">
        <v>35.33</v>
      </c>
      <c r="E63">
        <v>42.6</v>
      </c>
      <c r="F63">
        <v>0.76100000000000001</v>
      </c>
      <c r="G63">
        <v>129.80000000000001</v>
      </c>
      <c r="H63">
        <v>0.75900000000000001</v>
      </c>
    </row>
    <row r="64" spans="1:9">
      <c r="A64" t="s">
        <v>193</v>
      </c>
      <c r="B64" t="s">
        <v>748</v>
      </c>
      <c r="C64" t="s">
        <v>1855</v>
      </c>
      <c r="D64">
        <v>36.65</v>
      </c>
      <c r="E64">
        <v>42.29</v>
      </c>
      <c r="F64">
        <v>0.75700000000000001</v>
      </c>
      <c r="G64">
        <v>142.69999999999999</v>
      </c>
      <c r="H64">
        <v>0.75600000000000001</v>
      </c>
    </row>
    <row r="65" spans="1:9" hidden="1">
      <c r="A65" t="s">
        <v>193</v>
      </c>
      <c r="B65" t="s">
        <v>748</v>
      </c>
      <c r="C65" t="s">
        <v>1883</v>
      </c>
      <c r="D65">
        <v>37.770000000000003</v>
      </c>
      <c r="E65">
        <v>43.56</v>
      </c>
      <c r="F65">
        <v>0.76400000000000001</v>
      </c>
      <c r="G65">
        <v>146.9</v>
      </c>
      <c r="H65">
        <v>0.75800000000000001</v>
      </c>
    </row>
    <row r="66" spans="1:9" hidden="1">
      <c r="A66" t="s">
        <v>193</v>
      </c>
      <c r="B66" t="s">
        <v>748</v>
      </c>
      <c r="C66" t="s">
        <v>1884</v>
      </c>
      <c r="D66">
        <v>37.549999999999997</v>
      </c>
      <c r="E66">
        <v>42.84</v>
      </c>
      <c r="F66">
        <v>0.77400000000000002</v>
      </c>
      <c r="G66">
        <v>159.1</v>
      </c>
      <c r="H66">
        <v>0.77100000000000002</v>
      </c>
    </row>
    <row r="67" spans="1:9" hidden="1">
      <c r="A67" t="s">
        <v>193</v>
      </c>
      <c r="B67" t="s">
        <v>748</v>
      </c>
      <c r="C67" t="s">
        <v>1885</v>
      </c>
      <c r="D67">
        <v>36.340000000000003</v>
      </c>
      <c r="E67">
        <v>40.72</v>
      </c>
      <c r="F67">
        <v>0.76400000000000001</v>
      </c>
      <c r="G67">
        <v>156.6</v>
      </c>
      <c r="H67">
        <v>0.76700000000000002</v>
      </c>
    </row>
    <row r="68" spans="1:9" hidden="1">
      <c r="A68" t="s">
        <v>193</v>
      </c>
      <c r="B68" t="s">
        <v>748</v>
      </c>
      <c r="C68" t="s">
        <v>1886</v>
      </c>
      <c r="D68">
        <v>36.840000000000003</v>
      </c>
      <c r="E68">
        <v>41.41</v>
      </c>
      <c r="F68">
        <v>0.76900000000000002</v>
      </c>
      <c r="G68">
        <v>165.6</v>
      </c>
      <c r="H68">
        <v>0.76900000000000002</v>
      </c>
    </row>
    <row r="69" spans="1:9" hidden="1">
      <c r="A69" t="s">
        <v>193</v>
      </c>
      <c r="B69" t="s">
        <v>748</v>
      </c>
      <c r="C69" t="s">
        <v>1887</v>
      </c>
      <c r="D69">
        <v>39.94</v>
      </c>
      <c r="E69">
        <v>44.2</v>
      </c>
      <c r="F69">
        <v>0.77700000000000002</v>
      </c>
      <c r="G69">
        <v>179.3</v>
      </c>
      <c r="H69">
        <v>0.77</v>
      </c>
    </row>
    <row r="70" spans="1:9" hidden="1">
      <c r="A70" t="s">
        <v>193</v>
      </c>
      <c r="B70" t="s">
        <v>748</v>
      </c>
      <c r="C70" t="s">
        <v>1888</v>
      </c>
      <c r="D70">
        <v>39.24</v>
      </c>
      <c r="E70">
        <v>44.99</v>
      </c>
      <c r="F70">
        <v>0.77300000000000002</v>
      </c>
      <c r="G70">
        <v>160.6</v>
      </c>
      <c r="H70">
        <v>0.76300000000000001</v>
      </c>
    </row>
    <row r="71" spans="1:9" hidden="1">
      <c r="A71" t="s">
        <v>193</v>
      </c>
      <c r="B71" t="s">
        <v>748</v>
      </c>
      <c r="C71" t="s">
        <v>1889</v>
      </c>
      <c r="D71">
        <v>37.799999999999997</v>
      </c>
      <c r="E71">
        <v>43.99</v>
      </c>
      <c r="F71">
        <v>0.76100000000000001</v>
      </c>
      <c r="G71">
        <v>146.4</v>
      </c>
      <c r="H71">
        <v>0.755</v>
      </c>
    </row>
    <row r="72" spans="1:9" hidden="1">
      <c r="A72" t="s">
        <v>193</v>
      </c>
      <c r="B72" t="s">
        <v>748</v>
      </c>
      <c r="C72" t="s">
        <v>1890</v>
      </c>
      <c r="D72">
        <v>35.200000000000003</v>
      </c>
      <c r="E72">
        <v>41.77</v>
      </c>
      <c r="F72">
        <v>0.754</v>
      </c>
      <c r="G72">
        <v>133.19999999999999</v>
      </c>
      <c r="H72">
        <v>0.754</v>
      </c>
    </row>
    <row r="73" spans="1:9" hidden="1">
      <c r="A73" t="s">
        <v>193</v>
      </c>
      <c r="B73" t="s">
        <v>748</v>
      </c>
      <c r="C73" t="s">
        <v>1891</v>
      </c>
      <c r="D73">
        <v>34.54</v>
      </c>
      <c r="E73">
        <v>40.770000000000003</v>
      </c>
      <c r="F73">
        <v>0.752</v>
      </c>
      <c r="G73">
        <v>135.1</v>
      </c>
      <c r="H73">
        <v>0.755</v>
      </c>
    </row>
    <row r="74" spans="1:9" hidden="1">
      <c r="A74" t="s">
        <v>28</v>
      </c>
      <c r="B74" t="s">
        <v>706</v>
      </c>
      <c r="C74" t="s">
        <v>1881</v>
      </c>
      <c r="D74">
        <v>39.229999999999997</v>
      </c>
      <c r="E74">
        <v>47.34</v>
      </c>
      <c r="F74">
        <v>0.73899999999999999</v>
      </c>
      <c r="G74">
        <v>37.24</v>
      </c>
      <c r="H74">
        <v>0.72899999999999998</v>
      </c>
      <c r="I74">
        <v>1990</v>
      </c>
    </row>
    <row r="75" spans="1:9" hidden="1">
      <c r="A75" t="s">
        <v>28</v>
      </c>
      <c r="B75" t="s">
        <v>706</v>
      </c>
      <c r="C75" t="s">
        <v>1882</v>
      </c>
      <c r="D75">
        <v>38.5</v>
      </c>
      <c r="E75">
        <v>45.86</v>
      </c>
      <c r="F75">
        <v>0.75800000000000001</v>
      </c>
      <c r="G75">
        <v>32.67</v>
      </c>
      <c r="H75">
        <v>0.752</v>
      </c>
      <c r="I75">
        <v>1990</v>
      </c>
    </row>
    <row r="76" spans="1:9">
      <c r="A76" t="s">
        <v>28</v>
      </c>
      <c r="B76" t="s">
        <v>706</v>
      </c>
      <c r="C76" t="s">
        <v>1855</v>
      </c>
      <c r="D76">
        <v>39.11</v>
      </c>
      <c r="E76">
        <v>44.43</v>
      </c>
      <c r="F76">
        <v>0.76200000000000001</v>
      </c>
      <c r="G76">
        <v>34.020000000000003</v>
      </c>
      <c r="H76">
        <v>0.75900000000000001</v>
      </c>
      <c r="I76">
        <v>1990</v>
      </c>
    </row>
    <row r="77" spans="1:9" hidden="1">
      <c r="A77" t="s">
        <v>28</v>
      </c>
      <c r="B77" t="s">
        <v>706</v>
      </c>
      <c r="C77" t="s">
        <v>1883</v>
      </c>
      <c r="D77">
        <v>39.24</v>
      </c>
      <c r="E77">
        <v>44.15</v>
      </c>
      <c r="F77">
        <v>0.77900000000000003</v>
      </c>
      <c r="G77">
        <v>33.33</v>
      </c>
      <c r="H77">
        <v>0.77700000000000002</v>
      </c>
      <c r="I77">
        <v>1990</v>
      </c>
    </row>
    <row r="78" spans="1:9" hidden="1">
      <c r="A78" t="s">
        <v>28</v>
      </c>
      <c r="B78" t="s">
        <v>706</v>
      </c>
      <c r="C78" t="s">
        <v>1884</v>
      </c>
      <c r="D78">
        <v>38.06</v>
      </c>
      <c r="E78">
        <v>42.06</v>
      </c>
      <c r="F78">
        <v>0.78900000000000003</v>
      </c>
      <c r="G78">
        <v>34.01</v>
      </c>
      <c r="H78">
        <v>0.79300000000000004</v>
      </c>
      <c r="I78">
        <v>1990</v>
      </c>
    </row>
    <row r="79" spans="1:9" hidden="1">
      <c r="A79" t="s">
        <v>28</v>
      </c>
      <c r="B79" t="s">
        <v>706</v>
      </c>
      <c r="C79" t="s">
        <v>1885</v>
      </c>
      <c r="D79">
        <v>36.33</v>
      </c>
      <c r="E79">
        <v>39.29</v>
      </c>
      <c r="F79">
        <v>0.79100000000000004</v>
      </c>
      <c r="G79">
        <v>32.799999999999997</v>
      </c>
      <c r="H79">
        <v>0.80300000000000005</v>
      </c>
      <c r="I79">
        <v>1990</v>
      </c>
    </row>
    <row r="80" spans="1:9" hidden="1">
      <c r="A80" t="s">
        <v>28</v>
      </c>
      <c r="B80" t="s">
        <v>706</v>
      </c>
      <c r="C80" t="s">
        <v>1886</v>
      </c>
      <c r="D80">
        <v>37.130000000000003</v>
      </c>
      <c r="E80">
        <v>40.340000000000003</v>
      </c>
      <c r="F80">
        <v>0.78400000000000003</v>
      </c>
      <c r="G80">
        <v>34.92</v>
      </c>
      <c r="H80">
        <v>0.79300000000000004</v>
      </c>
      <c r="I80">
        <v>1990</v>
      </c>
    </row>
    <row r="81" spans="1:9" hidden="1">
      <c r="A81" t="s">
        <v>28</v>
      </c>
      <c r="B81" t="s">
        <v>706</v>
      </c>
      <c r="C81" t="s">
        <v>1887</v>
      </c>
      <c r="D81">
        <v>41.52</v>
      </c>
      <c r="E81">
        <v>44.03</v>
      </c>
      <c r="F81">
        <v>0.79400000000000004</v>
      </c>
      <c r="G81">
        <v>40.68</v>
      </c>
      <c r="H81">
        <v>0.79300000000000004</v>
      </c>
      <c r="I81">
        <v>1990</v>
      </c>
    </row>
    <row r="82" spans="1:9" hidden="1">
      <c r="A82" t="s">
        <v>28</v>
      </c>
      <c r="B82" t="s">
        <v>706</v>
      </c>
      <c r="C82" t="s">
        <v>1888</v>
      </c>
      <c r="D82">
        <v>41.81</v>
      </c>
      <c r="E82">
        <v>46.26</v>
      </c>
      <c r="F82">
        <v>0.78800000000000003</v>
      </c>
      <c r="G82">
        <v>39.01</v>
      </c>
      <c r="H82">
        <v>0.78</v>
      </c>
      <c r="I82">
        <v>1990</v>
      </c>
    </row>
    <row r="83" spans="1:9" hidden="1">
      <c r="A83" t="s">
        <v>28</v>
      </c>
      <c r="B83" t="s">
        <v>706</v>
      </c>
      <c r="C83" t="s">
        <v>1889</v>
      </c>
      <c r="D83">
        <v>41.06</v>
      </c>
      <c r="E83">
        <v>46.74</v>
      </c>
      <c r="F83">
        <v>0.76900000000000002</v>
      </c>
      <c r="G83">
        <v>37.159999999999997</v>
      </c>
      <c r="H83">
        <v>0.76</v>
      </c>
      <c r="I83">
        <v>1990</v>
      </c>
    </row>
    <row r="84" spans="1:9" hidden="1">
      <c r="A84" t="s">
        <v>28</v>
      </c>
      <c r="B84" t="s">
        <v>706</v>
      </c>
      <c r="C84" t="s">
        <v>1890</v>
      </c>
      <c r="D84">
        <v>39.25</v>
      </c>
      <c r="E84">
        <v>45.87</v>
      </c>
      <c r="F84">
        <v>0.745</v>
      </c>
      <c r="G84">
        <v>35.19</v>
      </c>
      <c r="H84">
        <v>0.73799999999999999</v>
      </c>
      <c r="I84">
        <v>1990</v>
      </c>
    </row>
    <row r="85" spans="1:9" hidden="1">
      <c r="A85" t="s">
        <v>28</v>
      </c>
      <c r="B85" t="s">
        <v>706</v>
      </c>
      <c r="C85" t="s">
        <v>1891</v>
      </c>
      <c r="D85">
        <v>38.65</v>
      </c>
      <c r="E85">
        <v>45.4</v>
      </c>
      <c r="F85">
        <v>0.751</v>
      </c>
      <c r="G85">
        <v>36.619999999999997</v>
      </c>
      <c r="H85">
        <v>0.746</v>
      </c>
      <c r="I85">
        <v>1990</v>
      </c>
    </row>
    <row r="86" spans="1:9" hidden="1">
      <c r="A86" t="s">
        <v>510</v>
      </c>
      <c r="B86" t="s">
        <v>706</v>
      </c>
      <c r="C86" t="s">
        <v>1881</v>
      </c>
      <c r="D86">
        <v>39.200000000000003</v>
      </c>
      <c r="E86">
        <v>47.3</v>
      </c>
      <c r="F86">
        <v>0.70699999999999996</v>
      </c>
      <c r="G86">
        <v>43.66</v>
      </c>
      <c r="H86">
        <v>0.69699999999999995</v>
      </c>
      <c r="I86">
        <v>1954</v>
      </c>
    </row>
    <row r="87" spans="1:9" hidden="1">
      <c r="A87" t="s">
        <v>510</v>
      </c>
      <c r="B87" t="s">
        <v>706</v>
      </c>
      <c r="C87" t="s">
        <v>1882</v>
      </c>
      <c r="D87">
        <v>38.54</v>
      </c>
      <c r="E87">
        <v>45.92</v>
      </c>
      <c r="F87">
        <v>0.72899999999999998</v>
      </c>
      <c r="G87">
        <v>38.65</v>
      </c>
      <c r="H87">
        <v>0.72299999999999998</v>
      </c>
      <c r="I87">
        <v>1954</v>
      </c>
    </row>
    <row r="88" spans="1:9">
      <c r="A88" t="s">
        <v>510</v>
      </c>
      <c r="B88" t="s">
        <v>706</v>
      </c>
      <c r="C88" t="s">
        <v>1855</v>
      </c>
      <c r="D88">
        <v>39.25</v>
      </c>
      <c r="E88">
        <v>44.61</v>
      </c>
      <c r="F88">
        <v>0.73099999999999998</v>
      </c>
      <c r="G88">
        <v>40.380000000000003</v>
      </c>
      <c r="H88">
        <v>0.72799999999999998</v>
      </c>
      <c r="I88">
        <v>1954</v>
      </c>
    </row>
    <row r="89" spans="1:9" hidden="1">
      <c r="A89" t="s">
        <v>510</v>
      </c>
      <c r="B89" t="s">
        <v>706</v>
      </c>
      <c r="C89" t="s">
        <v>1883</v>
      </c>
      <c r="D89">
        <v>39.51</v>
      </c>
      <c r="E89">
        <v>44.42</v>
      </c>
      <c r="F89">
        <v>0.748</v>
      </c>
      <c r="G89">
        <v>39.92</v>
      </c>
      <c r="H89">
        <v>0.746</v>
      </c>
      <c r="I89">
        <v>1954</v>
      </c>
    </row>
    <row r="90" spans="1:9" hidden="1">
      <c r="A90" t="s">
        <v>510</v>
      </c>
      <c r="B90" t="s">
        <v>706</v>
      </c>
      <c r="C90" t="s">
        <v>1884</v>
      </c>
      <c r="D90">
        <v>38.46</v>
      </c>
      <c r="E90">
        <v>42.48</v>
      </c>
      <c r="F90">
        <v>0.78300000000000003</v>
      </c>
      <c r="G90">
        <v>42.45</v>
      </c>
      <c r="H90">
        <v>0.78600000000000003</v>
      </c>
      <c r="I90">
        <v>1954</v>
      </c>
    </row>
    <row r="91" spans="1:9" hidden="1">
      <c r="A91" t="s">
        <v>510</v>
      </c>
      <c r="B91" t="s">
        <v>706</v>
      </c>
      <c r="C91" t="s">
        <v>1885</v>
      </c>
      <c r="D91">
        <v>36.770000000000003</v>
      </c>
      <c r="E91">
        <v>39.71</v>
      </c>
      <c r="F91">
        <v>0.80100000000000005</v>
      </c>
      <c r="G91">
        <v>41.98</v>
      </c>
      <c r="H91">
        <v>0.81299999999999994</v>
      </c>
      <c r="I91">
        <v>1954</v>
      </c>
    </row>
    <row r="92" spans="1:9" hidden="1">
      <c r="A92" t="s">
        <v>510</v>
      </c>
      <c r="B92" t="s">
        <v>706</v>
      </c>
      <c r="C92" t="s">
        <v>1886</v>
      </c>
      <c r="D92">
        <v>37.549999999999997</v>
      </c>
      <c r="E92">
        <v>40.729999999999997</v>
      </c>
      <c r="F92">
        <v>0.79500000000000004</v>
      </c>
      <c r="G92">
        <v>44.56</v>
      </c>
      <c r="H92">
        <v>0.80300000000000005</v>
      </c>
      <c r="I92">
        <v>1954</v>
      </c>
    </row>
    <row r="93" spans="1:9" hidden="1">
      <c r="A93" t="s">
        <v>510</v>
      </c>
      <c r="B93" t="s">
        <v>706</v>
      </c>
      <c r="C93" t="s">
        <v>1887</v>
      </c>
      <c r="D93">
        <v>41.92</v>
      </c>
      <c r="E93">
        <v>44.33</v>
      </c>
      <c r="F93">
        <v>0.78</v>
      </c>
      <c r="G93">
        <v>49.99</v>
      </c>
      <c r="H93">
        <v>0.77800000000000002</v>
      </c>
      <c r="I93">
        <v>1954</v>
      </c>
    </row>
    <row r="94" spans="1:9" hidden="1">
      <c r="A94" t="s">
        <v>510</v>
      </c>
      <c r="B94" t="s">
        <v>706</v>
      </c>
      <c r="C94" t="s">
        <v>1888</v>
      </c>
      <c r="D94">
        <v>42.04</v>
      </c>
      <c r="E94">
        <v>46.46</v>
      </c>
      <c r="F94">
        <v>0.76100000000000001</v>
      </c>
      <c r="G94">
        <v>46.78</v>
      </c>
      <c r="H94">
        <v>0.753</v>
      </c>
      <c r="I94">
        <v>1954</v>
      </c>
    </row>
    <row r="95" spans="1:9" hidden="1">
      <c r="A95" t="s">
        <v>510</v>
      </c>
      <c r="B95" t="s">
        <v>706</v>
      </c>
      <c r="C95" t="s">
        <v>1889</v>
      </c>
      <c r="D95">
        <v>41.12</v>
      </c>
      <c r="E95">
        <v>46.82</v>
      </c>
      <c r="F95">
        <v>0.74099999999999999</v>
      </c>
      <c r="G95">
        <v>44.13</v>
      </c>
      <c r="H95">
        <v>0.73199999999999998</v>
      </c>
      <c r="I95">
        <v>1954</v>
      </c>
    </row>
    <row r="96" spans="1:9" hidden="1">
      <c r="A96" t="s">
        <v>510</v>
      </c>
      <c r="B96" t="s">
        <v>706</v>
      </c>
      <c r="C96" t="s">
        <v>1890</v>
      </c>
      <c r="D96">
        <v>39.229999999999997</v>
      </c>
      <c r="E96">
        <v>45.86</v>
      </c>
      <c r="F96">
        <v>0.71</v>
      </c>
      <c r="G96">
        <v>41.1</v>
      </c>
      <c r="H96">
        <v>0.70399999999999996</v>
      </c>
      <c r="I96">
        <v>1954</v>
      </c>
    </row>
    <row r="97" spans="1:9" hidden="1">
      <c r="A97" t="s">
        <v>510</v>
      </c>
      <c r="B97" t="s">
        <v>706</v>
      </c>
      <c r="C97" t="s">
        <v>1891</v>
      </c>
      <c r="D97">
        <v>38.6</v>
      </c>
      <c r="E97">
        <v>45.35</v>
      </c>
      <c r="F97">
        <v>0.72399999999999998</v>
      </c>
      <c r="G97">
        <v>43.16</v>
      </c>
      <c r="H97">
        <v>0.71899999999999997</v>
      </c>
      <c r="I97">
        <v>1954</v>
      </c>
    </row>
    <row r="98" spans="1:9" hidden="1">
      <c r="A98" t="s">
        <v>511</v>
      </c>
      <c r="B98" t="s">
        <v>706</v>
      </c>
      <c r="C98" t="s">
        <v>1881</v>
      </c>
      <c r="D98">
        <v>39.159999999999997</v>
      </c>
      <c r="E98">
        <v>47.26</v>
      </c>
      <c r="F98">
        <v>0.71199999999999997</v>
      </c>
      <c r="G98">
        <v>79.72</v>
      </c>
      <c r="H98">
        <v>0.70199999999999996</v>
      </c>
      <c r="I98">
        <v>1941</v>
      </c>
    </row>
    <row r="99" spans="1:9" hidden="1">
      <c r="A99" t="s">
        <v>511</v>
      </c>
      <c r="B99" t="s">
        <v>706</v>
      </c>
      <c r="C99" t="s">
        <v>1882</v>
      </c>
      <c r="D99">
        <v>38.5</v>
      </c>
      <c r="E99">
        <v>45.88</v>
      </c>
      <c r="F99">
        <v>0.73099999999999998</v>
      </c>
      <c r="G99">
        <v>70.23</v>
      </c>
      <c r="H99">
        <v>0.72399999999999998</v>
      </c>
      <c r="I99">
        <v>1941</v>
      </c>
    </row>
    <row r="100" spans="1:9">
      <c r="A100" t="s">
        <v>511</v>
      </c>
      <c r="B100" t="s">
        <v>706</v>
      </c>
      <c r="C100" t="s">
        <v>1855</v>
      </c>
      <c r="D100">
        <v>39.200000000000003</v>
      </c>
      <c r="E100">
        <v>44.57</v>
      </c>
      <c r="F100">
        <v>0.72899999999999998</v>
      </c>
      <c r="G100">
        <v>73.03</v>
      </c>
      <c r="H100">
        <v>0.72599999999999998</v>
      </c>
      <c r="I100">
        <v>1941</v>
      </c>
    </row>
    <row r="101" spans="1:9" hidden="1">
      <c r="A101" t="s">
        <v>511</v>
      </c>
      <c r="B101" t="s">
        <v>706</v>
      </c>
      <c r="C101" t="s">
        <v>1883</v>
      </c>
      <c r="D101">
        <v>39.46</v>
      </c>
      <c r="E101">
        <v>44.38</v>
      </c>
      <c r="F101">
        <v>0.74199999999999999</v>
      </c>
      <c r="G101">
        <v>71.78</v>
      </c>
      <c r="H101">
        <v>0.74</v>
      </c>
      <c r="I101">
        <v>1941</v>
      </c>
    </row>
    <row r="102" spans="1:9" hidden="1">
      <c r="A102" t="s">
        <v>511</v>
      </c>
      <c r="B102" t="s">
        <v>706</v>
      </c>
      <c r="C102" t="s">
        <v>1884</v>
      </c>
      <c r="D102">
        <v>38.4</v>
      </c>
      <c r="E102">
        <v>42.43</v>
      </c>
      <c r="F102">
        <v>0.77200000000000002</v>
      </c>
      <c r="G102">
        <v>75.900000000000006</v>
      </c>
      <c r="H102">
        <v>0.77500000000000002</v>
      </c>
      <c r="I102">
        <v>1941</v>
      </c>
    </row>
    <row r="103" spans="1:9" hidden="1">
      <c r="A103" t="s">
        <v>511</v>
      </c>
      <c r="B103" t="s">
        <v>706</v>
      </c>
      <c r="C103" t="s">
        <v>1885</v>
      </c>
      <c r="D103">
        <v>36.72</v>
      </c>
      <c r="E103">
        <v>39.67</v>
      </c>
      <c r="F103">
        <v>0.78400000000000003</v>
      </c>
      <c r="G103">
        <v>74.459999999999994</v>
      </c>
      <c r="H103">
        <v>0.79500000000000004</v>
      </c>
      <c r="I103">
        <v>1941</v>
      </c>
    </row>
    <row r="104" spans="1:9" hidden="1">
      <c r="A104" t="s">
        <v>511</v>
      </c>
      <c r="B104" t="s">
        <v>706</v>
      </c>
      <c r="C104" t="s">
        <v>1886</v>
      </c>
      <c r="D104">
        <v>37.49</v>
      </c>
      <c r="E104">
        <v>40.69</v>
      </c>
      <c r="F104">
        <v>0.78</v>
      </c>
      <c r="G104">
        <v>79.3</v>
      </c>
      <c r="H104">
        <v>0.78800000000000003</v>
      </c>
      <c r="I104">
        <v>1941</v>
      </c>
    </row>
    <row r="105" spans="1:9" hidden="1">
      <c r="A105" t="s">
        <v>511</v>
      </c>
      <c r="B105" t="s">
        <v>706</v>
      </c>
      <c r="C105" t="s">
        <v>1887</v>
      </c>
      <c r="D105">
        <v>41.86</v>
      </c>
      <c r="E105">
        <v>44.29</v>
      </c>
      <c r="F105">
        <v>0.76700000000000002</v>
      </c>
      <c r="G105">
        <v>89.2</v>
      </c>
      <c r="H105">
        <v>0.76500000000000001</v>
      </c>
      <c r="I105">
        <v>1941</v>
      </c>
    </row>
    <row r="106" spans="1:9" hidden="1">
      <c r="A106" t="s">
        <v>511</v>
      </c>
      <c r="B106" t="s">
        <v>706</v>
      </c>
      <c r="C106" t="s">
        <v>1888</v>
      </c>
      <c r="D106">
        <v>41.99</v>
      </c>
      <c r="E106">
        <v>46.43</v>
      </c>
      <c r="F106">
        <v>0.755</v>
      </c>
      <c r="G106">
        <v>84.17</v>
      </c>
      <c r="H106">
        <v>0.747</v>
      </c>
      <c r="I106">
        <v>1941</v>
      </c>
    </row>
    <row r="107" spans="1:9" hidden="1">
      <c r="A107" t="s">
        <v>511</v>
      </c>
      <c r="B107" t="s">
        <v>706</v>
      </c>
      <c r="C107" t="s">
        <v>1889</v>
      </c>
      <c r="D107">
        <v>41.15</v>
      </c>
      <c r="E107">
        <v>46.8</v>
      </c>
      <c r="F107">
        <v>0.73899999999999999</v>
      </c>
      <c r="G107">
        <v>79.78</v>
      </c>
      <c r="H107">
        <v>0.73</v>
      </c>
      <c r="I107">
        <v>1941</v>
      </c>
    </row>
    <row r="108" spans="1:9" hidden="1">
      <c r="A108" t="s">
        <v>511</v>
      </c>
      <c r="B108" t="s">
        <v>706</v>
      </c>
      <c r="C108" t="s">
        <v>1890</v>
      </c>
      <c r="D108">
        <v>39.18</v>
      </c>
      <c r="E108">
        <v>45.82</v>
      </c>
      <c r="F108">
        <v>0.70899999999999996</v>
      </c>
      <c r="G108">
        <v>74.430000000000007</v>
      </c>
      <c r="H108">
        <v>0.70299999999999996</v>
      </c>
      <c r="I108">
        <v>1941</v>
      </c>
    </row>
    <row r="109" spans="1:9" hidden="1">
      <c r="A109" t="s">
        <v>511</v>
      </c>
      <c r="B109" t="s">
        <v>706</v>
      </c>
      <c r="C109" t="s">
        <v>1891</v>
      </c>
      <c r="D109">
        <v>38.56</v>
      </c>
      <c r="E109">
        <v>45.32</v>
      </c>
      <c r="F109">
        <v>0.72499999999999998</v>
      </c>
      <c r="G109">
        <v>78.33</v>
      </c>
      <c r="H109">
        <v>0.72</v>
      </c>
      <c r="I109">
        <v>1941</v>
      </c>
    </row>
    <row r="110" spans="1:9" hidden="1">
      <c r="A110" t="s">
        <v>512</v>
      </c>
      <c r="B110" t="s">
        <v>706</v>
      </c>
      <c r="C110" t="s">
        <v>1881</v>
      </c>
      <c r="D110">
        <v>39.159999999999997</v>
      </c>
      <c r="E110">
        <v>47.26</v>
      </c>
      <c r="F110">
        <v>0.69199999999999995</v>
      </c>
      <c r="G110">
        <v>88.1</v>
      </c>
      <c r="H110">
        <v>0.68300000000000005</v>
      </c>
      <c r="I110">
        <v>1926</v>
      </c>
    </row>
    <row r="111" spans="1:9" hidden="1">
      <c r="A111" t="s">
        <v>512</v>
      </c>
      <c r="B111" t="s">
        <v>706</v>
      </c>
      <c r="C111" t="s">
        <v>1882</v>
      </c>
      <c r="D111">
        <v>38.520000000000003</v>
      </c>
      <c r="E111">
        <v>45.89</v>
      </c>
      <c r="F111">
        <v>0.71199999999999997</v>
      </c>
      <c r="G111">
        <v>77.900000000000006</v>
      </c>
      <c r="H111">
        <v>0.70599999999999996</v>
      </c>
      <c r="I111">
        <v>1926</v>
      </c>
    </row>
    <row r="112" spans="1:9">
      <c r="A112" t="s">
        <v>512</v>
      </c>
      <c r="B112" t="s">
        <v>706</v>
      </c>
      <c r="C112" t="s">
        <v>1855</v>
      </c>
      <c r="D112">
        <v>39.24</v>
      </c>
      <c r="E112">
        <v>44.61</v>
      </c>
      <c r="F112">
        <v>0.71599999999999997</v>
      </c>
      <c r="G112">
        <v>81.7</v>
      </c>
      <c r="H112">
        <v>0.71299999999999997</v>
      </c>
      <c r="I112">
        <v>1926</v>
      </c>
    </row>
    <row r="113" spans="1:9" hidden="1">
      <c r="A113" t="s">
        <v>512</v>
      </c>
      <c r="B113" t="s">
        <v>706</v>
      </c>
      <c r="C113" t="s">
        <v>1883</v>
      </c>
      <c r="D113">
        <v>39.51</v>
      </c>
      <c r="E113">
        <v>44.44</v>
      </c>
      <c r="F113">
        <v>0.73199999999999998</v>
      </c>
      <c r="G113">
        <v>80.8</v>
      </c>
      <c r="H113">
        <v>0.73</v>
      </c>
      <c r="I113">
        <v>1926</v>
      </c>
    </row>
    <row r="114" spans="1:9" hidden="1">
      <c r="A114" t="s">
        <v>512</v>
      </c>
      <c r="B114" t="s">
        <v>706</v>
      </c>
      <c r="C114" t="s">
        <v>1884</v>
      </c>
      <c r="D114">
        <v>38.5</v>
      </c>
      <c r="E114">
        <v>42.53</v>
      </c>
      <c r="F114">
        <v>0.77200000000000002</v>
      </c>
      <c r="G114">
        <v>86.7</v>
      </c>
      <c r="H114">
        <v>0.77500000000000002</v>
      </c>
      <c r="I114">
        <v>1926</v>
      </c>
    </row>
    <row r="115" spans="1:9" hidden="1">
      <c r="A115" t="s">
        <v>512</v>
      </c>
      <c r="B115" t="s">
        <v>706</v>
      </c>
      <c r="C115" t="s">
        <v>1885</v>
      </c>
      <c r="D115">
        <v>36.840000000000003</v>
      </c>
      <c r="E115">
        <v>39.78</v>
      </c>
      <c r="F115">
        <v>0.79900000000000004</v>
      </c>
      <c r="G115">
        <v>86.8</v>
      </c>
      <c r="H115">
        <v>0.81</v>
      </c>
      <c r="I115">
        <v>1926</v>
      </c>
    </row>
    <row r="116" spans="1:9" hidden="1">
      <c r="A116" t="s">
        <v>512</v>
      </c>
      <c r="B116" t="s">
        <v>706</v>
      </c>
      <c r="C116" t="s">
        <v>1886</v>
      </c>
      <c r="D116">
        <v>37.6</v>
      </c>
      <c r="E116">
        <v>40.78</v>
      </c>
      <c r="F116">
        <v>0.78900000000000003</v>
      </c>
      <c r="G116">
        <v>91.7</v>
      </c>
      <c r="H116">
        <v>0.79700000000000004</v>
      </c>
      <c r="I116">
        <v>1926</v>
      </c>
    </row>
    <row r="117" spans="1:9" hidden="1">
      <c r="A117" t="s">
        <v>512</v>
      </c>
      <c r="B117" t="s">
        <v>706</v>
      </c>
      <c r="C117" t="s">
        <v>1887</v>
      </c>
      <c r="D117">
        <v>41.95</v>
      </c>
      <c r="E117">
        <v>44.36</v>
      </c>
      <c r="F117">
        <v>0.76500000000000001</v>
      </c>
      <c r="G117">
        <v>101.6</v>
      </c>
      <c r="H117">
        <v>0.76300000000000001</v>
      </c>
      <c r="I117">
        <v>1926</v>
      </c>
    </row>
    <row r="118" spans="1:9" hidden="1">
      <c r="A118" t="s">
        <v>512</v>
      </c>
      <c r="B118" t="s">
        <v>706</v>
      </c>
      <c r="C118" t="s">
        <v>1888</v>
      </c>
      <c r="D118">
        <v>42.04</v>
      </c>
      <c r="E118">
        <v>46.47</v>
      </c>
      <c r="F118">
        <v>0.74399999999999999</v>
      </c>
      <c r="G118">
        <v>94.6</v>
      </c>
      <c r="H118">
        <v>0.73599999999999999</v>
      </c>
      <c r="I118">
        <v>1926</v>
      </c>
    </row>
    <row r="119" spans="1:9" hidden="1">
      <c r="A119" t="s">
        <v>512</v>
      </c>
      <c r="B119" t="s">
        <v>706</v>
      </c>
      <c r="C119" t="s">
        <v>1889</v>
      </c>
      <c r="D119">
        <v>41.1</v>
      </c>
      <c r="E119">
        <v>46.82</v>
      </c>
      <c r="F119">
        <v>0.73299999999999998</v>
      </c>
      <c r="G119">
        <v>90</v>
      </c>
      <c r="H119">
        <v>0.72399999999999998</v>
      </c>
      <c r="I119">
        <v>1926</v>
      </c>
    </row>
    <row r="120" spans="1:9" hidden="1">
      <c r="A120" t="s">
        <v>512</v>
      </c>
      <c r="B120" t="s">
        <v>706</v>
      </c>
      <c r="C120" t="s">
        <v>1890</v>
      </c>
      <c r="D120">
        <v>39.18</v>
      </c>
      <c r="E120">
        <v>45.82</v>
      </c>
      <c r="F120">
        <v>0.69599999999999995</v>
      </c>
      <c r="G120">
        <v>83</v>
      </c>
      <c r="H120">
        <v>0.69</v>
      </c>
      <c r="I120">
        <v>1926</v>
      </c>
    </row>
    <row r="121" spans="1:9" hidden="1">
      <c r="A121" t="s">
        <v>512</v>
      </c>
      <c r="B121" t="s">
        <v>706</v>
      </c>
      <c r="C121" t="s">
        <v>1891</v>
      </c>
      <c r="D121">
        <v>38.549999999999997</v>
      </c>
      <c r="E121">
        <v>45.31</v>
      </c>
      <c r="F121">
        <v>0.71199999999999997</v>
      </c>
      <c r="G121">
        <v>87.5</v>
      </c>
      <c r="H121">
        <v>0.70799999999999996</v>
      </c>
      <c r="I121">
        <v>1926</v>
      </c>
    </row>
    <row r="122" spans="1:9" hidden="1">
      <c r="A122" t="s">
        <v>1896</v>
      </c>
      <c r="B122" t="s">
        <v>960</v>
      </c>
      <c r="C122" t="s">
        <v>1881</v>
      </c>
      <c r="D122">
        <v>35.590000000000003</v>
      </c>
      <c r="E122">
        <v>42.15</v>
      </c>
      <c r="F122">
        <v>0.82099999999999995</v>
      </c>
      <c r="G122">
        <v>22.44</v>
      </c>
      <c r="H122">
        <v>0.82</v>
      </c>
      <c r="I122">
        <v>1745</v>
      </c>
    </row>
    <row r="123" spans="1:9" hidden="1">
      <c r="A123" t="s">
        <v>1896</v>
      </c>
      <c r="B123" t="s">
        <v>960</v>
      </c>
      <c r="C123" t="s">
        <v>1882</v>
      </c>
      <c r="D123">
        <v>35.130000000000003</v>
      </c>
      <c r="E123">
        <v>42.44</v>
      </c>
      <c r="F123">
        <v>0.81100000000000005</v>
      </c>
      <c r="G123">
        <v>18.59</v>
      </c>
      <c r="H123">
        <v>0.80900000000000005</v>
      </c>
      <c r="I123">
        <v>1745</v>
      </c>
    </row>
    <row r="124" spans="1:9">
      <c r="A124" t="s">
        <v>1896</v>
      </c>
      <c r="B124" t="s">
        <v>960</v>
      </c>
      <c r="C124" t="s">
        <v>1855</v>
      </c>
      <c r="D124">
        <v>36.97</v>
      </c>
      <c r="E124">
        <v>43.11</v>
      </c>
      <c r="F124">
        <v>0.81499999999999995</v>
      </c>
      <c r="G124">
        <v>21.82</v>
      </c>
      <c r="H124">
        <v>0.81100000000000005</v>
      </c>
      <c r="I124">
        <v>1745</v>
      </c>
    </row>
    <row r="125" spans="1:9" hidden="1">
      <c r="A125" t="s">
        <v>1896</v>
      </c>
      <c r="B125" t="s">
        <v>960</v>
      </c>
      <c r="C125" t="s">
        <v>1883</v>
      </c>
      <c r="D125">
        <v>37.29</v>
      </c>
      <c r="E125">
        <v>42.52</v>
      </c>
      <c r="F125">
        <v>0.81299999999999994</v>
      </c>
      <c r="G125">
        <v>21.07</v>
      </c>
      <c r="H125">
        <v>0.81100000000000005</v>
      </c>
      <c r="I125">
        <v>1745</v>
      </c>
    </row>
    <row r="126" spans="1:9" hidden="1">
      <c r="A126" t="s">
        <v>1896</v>
      </c>
      <c r="B126" t="s">
        <v>960</v>
      </c>
      <c r="C126" t="s">
        <v>1884</v>
      </c>
      <c r="D126">
        <v>37.39</v>
      </c>
      <c r="E126">
        <v>42.76</v>
      </c>
      <c r="F126">
        <v>0.81799999999999995</v>
      </c>
      <c r="G126">
        <v>22.99</v>
      </c>
      <c r="H126">
        <v>0.81499999999999995</v>
      </c>
      <c r="I126">
        <v>1745</v>
      </c>
    </row>
    <row r="127" spans="1:9" hidden="1">
      <c r="A127" t="s">
        <v>1896</v>
      </c>
      <c r="B127" t="s">
        <v>960</v>
      </c>
      <c r="C127" t="s">
        <v>1885</v>
      </c>
      <c r="D127">
        <v>36.090000000000003</v>
      </c>
      <c r="E127">
        <v>41.05</v>
      </c>
      <c r="F127">
        <v>0.71899999999999997</v>
      </c>
      <c r="G127">
        <v>23.01</v>
      </c>
      <c r="H127">
        <v>0.82499999999999996</v>
      </c>
      <c r="I127">
        <v>1745</v>
      </c>
    </row>
    <row r="128" spans="1:9" hidden="1">
      <c r="A128" t="s">
        <v>1896</v>
      </c>
      <c r="B128" t="s">
        <v>960</v>
      </c>
      <c r="C128" t="s">
        <v>1886</v>
      </c>
      <c r="D128">
        <v>36.69</v>
      </c>
      <c r="E128">
        <v>41.51</v>
      </c>
      <c r="F128">
        <v>0.81899999999999995</v>
      </c>
      <c r="G128">
        <v>24.29</v>
      </c>
      <c r="H128">
        <v>0.82</v>
      </c>
      <c r="I128">
        <v>1745</v>
      </c>
    </row>
    <row r="129" spans="1:9" hidden="1">
      <c r="A129" t="s">
        <v>1896</v>
      </c>
      <c r="B129" t="s">
        <v>960</v>
      </c>
      <c r="C129" t="s">
        <v>1887</v>
      </c>
      <c r="D129">
        <v>39.85</v>
      </c>
      <c r="E129">
        <v>44.42</v>
      </c>
      <c r="F129">
        <v>0.74299999999999999</v>
      </c>
      <c r="G129">
        <v>26.02</v>
      </c>
      <c r="H129">
        <v>0.80800000000000005</v>
      </c>
      <c r="I129">
        <v>1745</v>
      </c>
    </row>
    <row r="130" spans="1:9" hidden="1">
      <c r="A130" t="s">
        <v>1896</v>
      </c>
      <c r="B130" t="s">
        <v>960</v>
      </c>
      <c r="C130" t="s">
        <v>1888</v>
      </c>
      <c r="D130">
        <v>39.380000000000003</v>
      </c>
      <c r="E130">
        <v>45.62</v>
      </c>
      <c r="F130">
        <v>0.81299999999999994</v>
      </c>
      <c r="G130">
        <v>23.85</v>
      </c>
      <c r="H130">
        <v>0.80200000000000005</v>
      </c>
      <c r="I130">
        <v>1745</v>
      </c>
    </row>
    <row r="131" spans="1:9" hidden="1">
      <c r="A131" t="s">
        <v>1896</v>
      </c>
      <c r="B131" t="s">
        <v>960</v>
      </c>
      <c r="C131" t="s">
        <v>1889</v>
      </c>
      <c r="D131">
        <v>38.020000000000003</v>
      </c>
      <c r="E131">
        <v>44.89</v>
      </c>
      <c r="F131">
        <v>0.81</v>
      </c>
      <c r="G131">
        <v>22.01</v>
      </c>
      <c r="H131">
        <v>0.80100000000000005</v>
      </c>
      <c r="I131">
        <v>1745</v>
      </c>
    </row>
    <row r="132" spans="1:9" hidden="1">
      <c r="A132" t="s">
        <v>1896</v>
      </c>
      <c r="B132" t="s">
        <v>960</v>
      </c>
      <c r="C132" t="s">
        <v>1890</v>
      </c>
      <c r="D132">
        <v>35.35</v>
      </c>
      <c r="E132">
        <v>41.66</v>
      </c>
      <c r="F132">
        <v>0.81599999999999995</v>
      </c>
      <c r="G132">
        <v>20.420000000000002</v>
      </c>
      <c r="H132">
        <v>0.81699999999999995</v>
      </c>
      <c r="I132">
        <v>1745</v>
      </c>
    </row>
    <row r="133" spans="1:9" hidden="1">
      <c r="A133" t="s">
        <v>1896</v>
      </c>
      <c r="B133" t="s">
        <v>960</v>
      </c>
      <c r="C133" t="s">
        <v>1891</v>
      </c>
      <c r="D133">
        <v>34.61</v>
      </c>
      <c r="E133">
        <v>40.94</v>
      </c>
      <c r="F133">
        <v>0.82299999999999995</v>
      </c>
      <c r="G133">
        <v>20.47</v>
      </c>
      <c r="H133">
        <v>0.82499999999999996</v>
      </c>
      <c r="I133">
        <v>1745</v>
      </c>
    </row>
    <row r="134" spans="1:9" hidden="1">
      <c r="A134" t="s">
        <v>1897</v>
      </c>
      <c r="B134" t="s">
        <v>960</v>
      </c>
      <c r="C134" t="s">
        <v>1881</v>
      </c>
      <c r="D134">
        <v>35.61</v>
      </c>
      <c r="E134">
        <v>42.18</v>
      </c>
      <c r="F134">
        <v>0.82199999999999995</v>
      </c>
      <c r="G134">
        <v>22.32</v>
      </c>
      <c r="H134">
        <v>0.82099999999999995</v>
      </c>
      <c r="I134">
        <v>1747</v>
      </c>
    </row>
    <row r="135" spans="1:9" hidden="1">
      <c r="A135" t="s">
        <v>1897</v>
      </c>
      <c r="B135" t="s">
        <v>960</v>
      </c>
      <c r="C135" t="s">
        <v>1882</v>
      </c>
      <c r="D135">
        <v>35.14</v>
      </c>
      <c r="E135">
        <v>42.46</v>
      </c>
      <c r="F135">
        <v>0.81200000000000006</v>
      </c>
      <c r="G135">
        <v>18.5</v>
      </c>
      <c r="H135">
        <v>0.81</v>
      </c>
      <c r="I135">
        <v>1747</v>
      </c>
    </row>
    <row r="136" spans="1:9">
      <c r="A136" t="s">
        <v>1897</v>
      </c>
      <c r="B136" t="s">
        <v>960</v>
      </c>
      <c r="C136" t="s">
        <v>1855</v>
      </c>
      <c r="D136">
        <v>36.979999999999997</v>
      </c>
      <c r="E136">
        <v>43.13</v>
      </c>
      <c r="F136">
        <v>0.81599999999999995</v>
      </c>
      <c r="G136">
        <v>21.71</v>
      </c>
      <c r="H136">
        <v>0.81200000000000006</v>
      </c>
      <c r="I136">
        <v>1747</v>
      </c>
    </row>
    <row r="137" spans="1:9" hidden="1">
      <c r="A137" t="s">
        <v>1897</v>
      </c>
      <c r="B137" t="s">
        <v>960</v>
      </c>
      <c r="C137" t="s">
        <v>1883</v>
      </c>
      <c r="D137">
        <v>37.31</v>
      </c>
      <c r="E137">
        <v>42.55</v>
      </c>
      <c r="F137">
        <v>0.81399999999999995</v>
      </c>
      <c r="G137">
        <v>20.96</v>
      </c>
      <c r="H137">
        <v>0.81200000000000006</v>
      </c>
      <c r="I137">
        <v>1747</v>
      </c>
    </row>
    <row r="138" spans="1:9" hidden="1">
      <c r="A138" t="s">
        <v>1897</v>
      </c>
      <c r="B138" t="s">
        <v>960</v>
      </c>
      <c r="C138" t="s">
        <v>1884</v>
      </c>
      <c r="D138">
        <v>37.409999999999997</v>
      </c>
      <c r="E138">
        <v>42.78</v>
      </c>
      <c r="F138">
        <v>0.81899999999999995</v>
      </c>
      <c r="G138">
        <v>22.87</v>
      </c>
      <c r="H138">
        <v>0.81699999999999995</v>
      </c>
      <c r="I138">
        <v>1747</v>
      </c>
    </row>
    <row r="139" spans="1:9" hidden="1">
      <c r="A139" t="s">
        <v>1897</v>
      </c>
      <c r="B139" t="s">
        <v>960</v>
      </c>
      <c r="C139" t="s">
        <v>1885</v>
      </c>
      <c r="D139">
        <v>36.11</v>
      </c>
      <c r="E139">
        <v>41.07</v>
      </c>
      <c r="F139">
        <v>0.82299999999999995</v>
      </c>
      <c r="G139">
        <v>22.88</v>
      </c>
      <c r="H139">
        <v>0.82599999999999996</v>
      </c>
      <c r="I139">
        <v>1747</v>
      </c>
    </row>
    <row r="140" spans="1:9" hidden="1">
      <c r="A140" t="s">
        <v>1897</v>
      </c>
      <c r="B140" t="s">
        <v>960</v>
      </c>
      <c r="C140" t="s">
        <v>1886</v>
      </c>
      <c r="D140">
        <v>36.71</v>
      </c>
      <c r="E140">
        <v>41.54</v>
      </c>
      <c r="F140">
        <v>0.82</v>
      </c>
      <c r="G140">
        <v>24.16</v>
      </c>
      <c r="H140">
        <v>0.82099999999999995</v>
      </c>
      <c r="I140">
        <v>1747</v>
      </c>
    </row>
    <row r="141" spans="1:9" hidden="1">
      <c r="A141" t="s">
        <v>1897</v>
      </c>
      <c r="B141" t="s">
        <v>960</v>
      </c>
      <c r="C141" t="s">
        <v>1887</v>
      </c>
      <c r="D141">
        <v>39.869999999999997</v>
      </c>
      <c r="E141">
        <v>44.44</v>
      </c>
      <c r="F141">
        <v>0.81799999999999995</v>
      </c>
      <c r="G141">
        <v>25.89</v>
      </c>
      <c r="H141">
        <v>0.81</v>
      </c>
      <c r="I141">
        <v>1747</v>
      </c>
    </row>
    <row r="142" spans="1:9" hidden="1">
      <c r="A142" t="s">
        <v>1897</v>
      </c>
      <c r="B142" t="s">
        <v>960</v>
      </c>
      <c r="C142" t="s">
        <v>1888</v>
      </c>
      <c r="D142">
        <v>39.39</v>
      </c>
      <c r="E142">
        <v>45.64</v>
      </c>
      <c r="F142">
        <v>0.81499999999999995</v>
      </c>
      <c r="G142">
        <v>23.73</v>
      </c>
      <c r="H142">
        <v>0.80400000000000005</v>
      </c>
      <c r="I142">
        <v>1747</v>
      </c>
    </row>
    <row r="143" spans="1:9" hidden="1">
      <c r="A143" t="s">
        <v>1897</v>
      </c>
      <c r="B143" t="s">
        <v>960</v>
      </c>
      <c r="C143" t="s">
        <v>1889</v>
      </c>
      <c r="D143">
        <v>38.03</v>
      </c>
      <c r="E143">
        <v>44.91</v>
      </c>
      <c r="F143">
        <v>0.81200000000000006</v>
      </c>
      <c r="G143">
        <v>21.9</v>
      </c>
      <c r="H143">
        <v>0.80300000000000005</v>
      </c>
      <c r="I143">
        <v>1747</v>
      </c>
    </row>
    <row r="144" spans="1:9" hidden="1">
      <c r="A144" t="s">
        <v>1897</v>
      </c>
      <c r="B144" t="s">
        <v>960</v>
      </c>
      <c r="C144" t="s">
        <v>1890</v>
      </c>
      <c r="D144">
        <v>35.36</v>
      </c>
      <c r="E144">
        <v>41.68</v>
      </c>
      <c r="F144">
        <v>0.81699999999999995</v>
      </c>
      <c r="G144">
        <v>20.309999999999999</v>
      </c>
      <c r="H144">
        <v>0.81799999999999995</v>
      </c>
      <c r="I144">
        <v>1747</v>
      </c>
    </row>
    <row r="145" spans="1:9" hidden="1">
      <c r="A145" t="s">
        <v>1897</v>
      </c>
      <c r="B145" t="s">
        <v>960</v>
      </c>
      <c r="C145" t="s">
        <v>1891</v>
      </c>
      <c r="D145">
        <v>34.619999999999997</v>
      </c>
      <c r="E145">
        <v>40.96</v>
      </c>
      <c r="F145">
        <v>0.82299999999999995</v>
      </c>
      <c r="G145">
        <v>20.350000000000001</v>
      </c>
      <c r="H145">
        <v>0.82599999999999996</v>
      </c>
      <c r="I145">
        <v>1747</v>
      </c>
    </row>
    <row r="146" spans="1:9" hidden="1">
      <c r="A146" t="s">
        <v>33</v>
      </c>
      <c r="B146" t="s">
        <v>1834</v>
      </c>
      <c r="C146" t="s">
        <v>1881</v>
      </c>
      <c r="D146">
        <v>35.840000000000003</v>
      </c>
      <c r="E146">
        <v>42.34</v>
      </c>
      <c r="F146">
        <v>0.75700000000000001</v>
      </c>
      <c r="G146">
        <v>106</v>
      </c>
      <c r="H146">
        <v>0.75600000000000001</v>
      </c>
    </row>
    <row r="147" spans="1:9" hidden="1">
      <c r="A147" t="s">
        <v>33</v>
      </c>
      <c r="B147" t="s">
        <v>1834</v>
      </c>
      <c r="C147" t="s">
        <v>1882</v>
      </c>
      <c r="D147">
        <v>36.299999999999997</v>
      </c>
      <c r="E147">
        <v>43.01</v>
      </c>
      <c r="F147">
        <v>0.755</v>
      </c>
      <c r="G147">
        <v>95.4</v>
      </c>
      <c r="H147">
        <v>0.752</v>
      </c>
    </row>
    <row r="148" spans="1:9">
      <c r="A148" t="s">
        <v>33</v>
      </c>
      <c r="B148" t="s">
        <v>1834</v>
      </c>
      <c r="C148" t="s">
        <v>1855</v>
      </c>
      <c r="D148">
        <v>37.53</v>
      </c>
      <c r="E148">
        <v>42.54</v>
      </c>
      <c r="F148">
        <v>0.76</v>
      </c>
      <c r="G148">
        <v>105.7</v>
      </c>
      <c r="H148">
        <v>0.75800000000000001</v>
      </c>
    </row>
    <row r="149" spans="1:9" hidden="1">
      <c r="A149" t="s">
        <v>33</v>
      </c>
      <c r="B149" t="s">
        <v>1834</v>
      </c>
      <c r="C149" t="s">
        <v>1883</v>
      </c>
      <c r="D149">
        <v>38.049999999999997</v>
      </c>
      <c r="E149">
        <v>43.13</v>
      </c>
      <c r="F149">
        <v>0.76200000000000001</v>
      </c>
      <c r="G149">
        <v>105.6</v>
      </c>
      <c r="H149">
        <v>0.75900000000000001</v>
      </c>
    </row>
    <row r="150" spans="1:9" hidden="1">
      <c r="A150" t="s">
        <v>33</v>
      </c>
      <c r="B150" t="s">
        <v>1834</v>
      </c>
      <c r="C150" t="s">
        <v>1884</v>
      </c>
      <c r="D150">
        <v>37.340000000000003</v>
      </c>
      <c r="E150">
        <v>42.69</v>
      </c>
      <c r="F150">
        <v>0.76800000000000002</v>
      </c>
      <c r="G150">
        <v>109.9</v>
      </c>
      <c r="H150">
        <v>0.76600000000000001</v>
      </c>
    </row>
    <row r="151" spans="1:9" hidden="1">
      <c r="A151" t="s">
        <v>33</v>
      </c>
      <c r="B151" t="s">
        <v>1834</v>
      </c>
      <c r="C151" t="s">
        <v>1885</v>
      </c>
      <c r="D151">
        <v>35.9</v>
      </c>
      <c r="E151">
        <v>40.950000000000003</v>
      </c>
      <c r="F151">
        <v>0.77100000000000002</v>
      </c>
      <c r="G151">
        <v>107.6</v>
      </c>
      <c r="H151">
        <v>0.77400000000000002</v>
      </c>
    </row>
    <row r="152" spans="1:9" hidden="1">
      <c r="A152" t="s">
        <v>33</v>
      </c>
      <c r="B152" t="s">
        <v>1834</v>
      </c>
      <c r="C152" t="s">
        <v>1886</v>
      </c>
      <c r="D152">
        <v>36.39</v>
      </c>
      <c r="E152">
        <v>41.73</v>
      </c>
      <c r="F152">
        <v>0.76700000000000002</v>
      </c>
      <c r="G152">
        <v>112.5</v>
      </c>
      <c r="H152">
        <v>0.76800000000000002</v>
      </c>
    </row>
    <row r="153" spans="1:9" hidden="1">
      <c r="A153" t="s">
        <v>33</v>
      </c>
      <c r="B153" t="s">
        <v>1834</v>
      </c>
      <c r="C153" t="s">
        <v>1887</v>
      </c>
      <c r="D153">
        <v>39.700000000000003</v>
      </c>
      <c r="E153">
        <v>44.42</v>
      </c>
      <c r="F153">
        <v>0.76900000000000002</v>
      </c>
      <c r="G153">
        <v>123.1</v>
      </c>
      <c r="H153">
        <v>0.76100000000000001</v>
      </c>
    </row>
    <row r="154" spans="1:9" hidden="1">
      <c r="A154" t="s">
        <v>33</v>
      </c>
      <c r="B154" t="s">
        <v>1834</v>
      </c>
      <c r="C154" t="s">
        <v>1888</v>
      </c>
      <c r="D154">
        <v>39.549999999999997</v>
      </c>
      <c r="E154">
        <v>45.63</v>
      </c>
      <c r="F154">
        <v>0.76400000000000001</v>
      </c>
      <c r="G154">
        <v>112.7</v>
      </c>
      <c r="H154">
        <v>0.753</v>
      </c>
    </row>
    <row r="155" spans="1:9" hidden="1">
      <c r="A155" t="s">
        <v>33</v>
      </c>
      <c r="B155" t="s">
        <v>1834</v>
      </c>
      <c r="C155" t="s">
        <v>1889</v>
      </c>
      <c r="D155">
        <v>38.47</v>
      </c>
      <c r="E155">
        <v>45.26</v>
      </c>
      <c r="F155">
        <v>0.75700000000000001</v>
      </c>
      <c r="G155">
        <v>106.4</v>
      </c>
      <c r="H155">
        <v>0.748</v>
      </c>
    </row>
    <row r="156" spans="1:9" hidden="1">
      <c r="A156" t="s">
        <v>33</v>
      </c>
      <c r="B156" t="s">
        <v>1834</v>
      </c>
      <c r="C156" t="s">
        <v>1890</v>
      </c>
      <c r="D156">
        <v>35.979999999999997</v>
      </c>
      <c r="E156">
        <v>41.86</v>
      </c>
      <c r="F156">
        <v>0.751</v>
      </c>
      <c r="G156">
        <v>99.9</v>
      </c>
      <c r="H156">
        <v>0.752</v>
      </c>
    </row>
    <row r="157" spans="1:9" hidden="1">
      <c r="A157" t="s">
        <v>33</v>
      </c>
      <c r="B157" t="s">
        <v>1834</v>
      </c>
      <c r="C157" t="s">
        <v>1891</v>
      </c>
      <c r="D157">
        <v>35.270000000000003</v>
      </c>
      <c r="E157">
        <v>42.35</v>
      </c>
      <c r="F157">
        <v>0.75</v>
      </c>
      <c r="G157">
        <v>100.8</v>
      </c>
      <c r="H157">
        <v>0.749</v>
      </c>
    </row>
    <row r="158" spans="1:9" hidden="1">
      <c r="A158" t="s">
        <v>1898</v>
      </c>
      <c r="B158" t="s">
        <v>668</v>
      </c>
      <c r="C158" t="s">
        <v>1881</v>
      </c>
      <c r="D158">
        <v>36.520000000000003</v>
      </c>
      <c r="E158">
        <v>43.61</v>
      </c>
      <c r="F158">
        <v>0.76300000000000001</v>
      </c>
      <c r="G158">
        <v>93</v>
      </c>
      <c r="H158">
        <v>0.76</v>
      </c>
      <c r="I158">
        <v>1639</v>
      </c>
    </row>
    <row r="159" spans="1:9" hidden="1">
      <c r="A159" t="s">
        <v>1898</v>
      </c>
      <c r="B159" t="s">
        <v>668</v>
      </c>
      <c r="C159" t="s">
        <v>1882</v>
      </c>
      <c r="D159">
        <v>37.51</v>
      </c>
      <c r="E159">
        <v>43.15</v>
      </c>
      <c r="F159">
        <v>0.77800000000000002</v>
      </c>
      <c r="G159">
        <v>87.1</v>
      </c>
      <c r="H159">
        <v>0.77700000000000002</v>
      </c>
      <c r="I159">
        <v>1639</v>
      </c>
    </row>
    <row r="160" spans="1:9">
      <c r="A160" t="s">
        <v>1898</v>
      </c>
      <c r="B160" t="s">
        <v>668</v>
      </c>
      <c r="C160" t="s">
        <v>1855</v>
      </c>
      <c r="D160">
        <v>38.270000000000003</v>
      </c>
      <c r="E160">
        <v>44.07</v>
      </c>
      <c r="F160">
        <v>0.76100000000000001</v>
      </c>
      <c r="G160">
        <v>94.4</v>
      </c>
      <c r="H160">
        <v>0.75700000000000001</v>
      </c>
      <c r="I160">
        <v>1639</v>
      </c>
    </row>
    <row r="161" spans="1:9" hidden="1">
      <c r="A161" t="s">
        <v>1898</v>
      </c>
      <c r="B161" t="s">
        <v>668</v>
      </c>
      <c r="C161" t="s">
        <v>1883</v>
      </c>
      <c r="D161">
        <v>38.729999999999997</v>
      </c>
      <c r="E161">
        <v>44.31</v>
      </c>
      <c r="F161">
        <v>0.76100000000000001</v>
      </c>
      <c r="G161">
        <v>91.6</v>
      </c>
      <c r="H161">
        <v>0.75700000000000001</v>
      </c>
      <c r="I161">
        <v>1639</v>
      </c>
    </row>
    <row r="162" spans="1:9" hidden="1">
      <c r="A162" t="s">
        <v>1898</v>
      </c>
      <c r="B162" t="s">
        <v>668</v>
      </c>
      <c r="C162" t="s">
        <v>1884</v>
      </c>
      <c r="D162">
        <v>38.1</v>
      </c>
      <c r="E162">
        <v>43.39</v>
      </c>
      <c r="F162">
        <v>0.76900000000000002</v>
      </c>
      <c r="G162">
        <v>98.4</v>
      </c>
      <c r="H162">
        <v>0.76700000000000002</v>
      </c>
      <c r="I162">
        <v>1639</v>
      </c>
    </row>
    <row r="163" spans="1:9" hidden="1">
      <c r="A163" t="s">
        <v>1898</v>
      </c>
      <c r="B163" t="s">
        <v>668</v>
      </c>
      <c r="C163" t="s">
        <v>1885</v>
      </c>
      <c r="D163">
        <v>36.729999999999997</v>
      </c>
      <c r="E163">
        <v>41.55</v>
      </c>
      <c r="F163">
        <v>0.78</v>
      </c>
      <c r="G163">
        <v>96.9</v>
      </c>
      <c r="H163">
        <v>0.78300000000000003</v>
      </c>
      <c r="I163">
        <v>1639</v>
      </c>
    </row>
    <row r="164" spans="1:9" hidden="1">
      <c r="A164" t="s">
        <v>1898</v>
      </c>
      <c r="B164" t="s">
        <v>668</v>
      </c>
      <c r="C164" t="s">
        <v>1886</v>
      </c>
      <c r="D164">
        <v>36.83</v>
      </c>
      <c r="E164">
        <v>42.01</v>
      </c>
      <c r="F164">
        <v>0.77500000000000002</v>
      </c>
      <c r="G164">
        <v>98.6</v>
      </c>
      <c r="H164">
        <v>0.77700000000000002</v>
      </c>
      <c r="I164">
        <v>1639</v>
      </c>
    </row>
    <row r="165" spans="1:9" hidden="1">
      <c r="A165" t="s">
        <v>1898</v>
      </c>
      <c r="B165" t="s">
        <v>668</v>
      </c>
      <c r="C165" t="s">
        <v>1887</v>
      </c>
      <c r="D165">
        <v>40.17</v>
      </c>
      <c r="E165">
        <v>44.67</v>
      </c>
      <c r="F165">
        <v>0.77200000000000002</v>
      </c>
      <c r="G165">
        <v>105.7</v>
      </c>
      <c r="H165">
        <v>0.76700000000000002</v>
      </c>
      <c r="I165">
        <v>1639</v>
      </c>
    </row>
    <row r="166" spans="1:9" hidden="1">
      <c r="A166" t="s">
        <v>1898</v>
      </c>
      <c r="B166" t="s">
        <v>668</v>
      </c>
      <c r="C166" t="s">
        <v>1888</v>
      </c>
      <c r="D166">
        <v>40.74</v>
      </c>
      <c r="E166">
        <v>46.35</v>
      </c>
      <c r="F166">
        <v>0.76600000000000001</v>
      </c>
      <c r="G166">
        <v>98.5</v>
      </c>
      <c r="H166">
        <v>0.75600000000000001</v>
      </c>
      <c r="I166">
        <v>1639</v>
      </c>
    </row>
    <row r="167" spans="1:9" hidden="1">
      <c r="A167" t="s">
        <v>1898</v>
      </c>
      <c r="B167" t="s">
        <v>668</v>
      </c>
      <c r="C167" t="s">
        <v>1889</v>
      </c>
      <c r="D167">
        <v>39.39</v>
      </c>
      <c r="E167">
        <v>45.17</v>
      </c>
      <c r="F167">
        <v>0.77500000000000002</v>
      </c>
      <c r="G167">
        <v>95.7</v>
      </c>
      <c r="H167">
        <v>0.76800000000000002</v>
      </c>
      <c r="I167">
        <v>1639</v>
      </c>
    </row>
    <row r="168" spans="1:9" hidden="1">
      <c r="A168" t="s">
        <v>1898</v>
      </c>
      <c r="B168" t="s">
        <v>668</v>
      </c>
      <c r="C168" t="s">
        <v>1890</v>
      </c>
      <c r="D168">
        <v>36.840000000000003</v>
      </c>
      <c r="E168">
        <v>42.93</v>
      </c>
      <c r="F168">
        <v>0.76600000000000001</v>
      </c>
      <c r="G168">
        <v>90.5</v>
      </c>
      <c r="H168">
        <v>0.76500000000000001</v>
      </c>
      <c r="I168">
        <v>1639</v>
      </c>
    </row>
    <row r="169" spans="1:9" hidden="1">
      <c r="A169" t="s">
        <v>1898</v>
      </c>
      <c r="B169" t="s">
        <v>668</v>
      </c>
      <c r="C169" t="s">
        <v>1891</v>
      </c>
      <c r="D169">
        <v>36.21</v>
      </c>
      <c r="E169">
        <v>42.79</v>
      </c>
      <c r="F169">
        <v>0.76700000000000002</v>
      </c>
      <c r="G169">
        <v>91.2</v>
      </c>
      <c r="H169">
        <v>0.76700000000000002</v>
      </c>
      <c r="I169">
        <v>1639</v>
      </c>
    </row>
    <row r="170" spans="1:9" hidden="1">
      <c r="A170" t="s">
        <v>1899</v>
      </c>
      <c r="B170" t="s">
        <v>668</v>
      </c>
      <c r="C170" t="s">
        <v>1881</v>
      </c>
      <c r="D170">
        <v>36.549999999999997</v>
      </c>
      <c r="E170">
        <v>43.64</v>
      </c>
      <c r="F170">
        <v>0.76800000000000002</v>
      </c>
      <c r="G170">
        <v>79.53</v>
      </c>
      <c r="H170">
        <v>0.76500000000000001</v>
      </c>
      <c r="I170">
        <v>1650</v>
      </c>
    </row>
    <row r="171" spans="1:9" hidden="1">
      <c r="A171" t="s">
        <v>1899</v>
      </c>
      <c r="B171" t="s">
        <v>668</v>
      </c>
      <c r="C171" t="s">
        <v>1882</v>
      </c>
      <c r="D171">
        <v>37.520000000000003</v>
      </c>
      <c r="E171">
        <v>43.17</v>
      </c>
      <c r="F171">
        <v>0.78100000000000003</v>
      </c>
      <c r="G171">
        <v>74.209999999999994</v>
      </c>
      <c r="H171">
        <v>0.78</v>
      </c>
      <c r="I171">
        <v>1650</v>
      </c>
    </row>
    <row r="172" spans="1:9">
      <c r="A172" t="s">
        <v>1899</v>
      </c>
      <c r="B172" t="s">
        <v>668</v>
      </c>
      <c r="C172" t="s">
        <v>1855</v>
      </c>
      <c r="D172">
        <v>38.299999999999997</v>
      </c>
      <c r="E172">
        <v>44.11</v>
      </c>
      <c r="F172">
        <v>0.76700000000000002</v>
      </c>
      <c r="G172">
        <v>80.739999999999995</v>
      </c>
      <c r="H172">
        <v>0.76300000000000001</v>
      </c>
      <c r="I172">
        <v>1650</v>
      </c>
    </row>
    <row r="173" spans="1:9" hidden="1">
      <c r="A173" t="s">
        <v>1899</v>
      </c>
      <c r="B173" t="s">
        <v>668</v>
      </c>
      <c r="C173" t="s">
        <v>1883</v>
      </c>
      <c r="D173">
        <v>38.75</v>
      </c>
      <c r="E173">
        <v>44.34</v>
      </c>
      <c r="F173">
        <v>0.76700000000000002</v>
      </c>
      <c r="G173">
        <v>78.39</v>
      </c>
      <c r="H173">
        <v>0.76300000000000001</v>
      </c>
      <c r="I173">
        <v>1650</v>
      </c>
    </row>
    <row r="174" spans="1:9" hidden="1">
      <c r="A174" t="s">
        <v>1899</v>
      </c>
      <c r="B174" t="s">
        <v>668</v>
      </c>
      <c r="C174" t="s">
        <v>1884</v>
      </c>
      <c r="D174">
        <v>38.11</v>
      </c>
      <c r="E174">
        <v>43.44</v>
      </c>
      <c r="F174">
        <v>0.77400000000000002</v>
      </c>
      <c r="G174">
        <v>84.15</v>
      </c>
      <c r="H174">
        <v>0.77200000000000002</v>
      </c>
      <c r="I174">
        <v>1650</v>
      </c>
    </row>
    <row r="175" spans="1:9" hidden="1">
      <c r="A175" t="s">
        <v>1899</v>
      </c>
      <c r="B175" t="s">
        <v>668</v>
      </c>
      <c r="C175" t="s">
        <v>1885</v>
      </c>
      <c r="D175">
        <v>36.74</v>
      </c>
      <c r="E175">
        <v>41.6</v>
      </c>
      <c r="F175">
        <v>0.78400000000000003</v>
      </c>
      <c r="G175">
        <v>82.7</v>
      </c>
      <c r="H175">
        <v>0.78700000000000003</v>
      </c>
      <c r="I175">
        <v>1650</v>
      </c>
    </row>
    <row r="176" spans="1:9" hidden="1">
      <c r="A176" t="s">
        <v>1899</v>
      </c>
      <c r="B176" t="s">
        <v>668</v>
      </c>
      <c r="C176" t="s">
        <v>1886</v>
      </c>
      <c r="D176">
        <v>36.869999999999997</v>
      </c>
      <c r="E176">
        <v>42.05</v>
      </c>
      <c r="F176">
        <v>0.78</v>
      </c>
      <c r="G176">
        <v>84.31</v>
      </c>
      <c r="H176">
        <v>0.78200000000000003</v>
      </c>
      <c r="I176">
        <v>1650</v>
      </c>
    </row>
    <row r="177" spans="1:9" hidden="1">
      <c r="A177" t="s">
        <v>1899</v>
      </c>
      <c r="B177" t="s">
        <v>668</v>
      </c>
      <c r="C177" t="s">
        <v>1887</v>
      </c>
      <c r="D177">
        <v>40.200000000000003</v>
      </c>
      <c r="E177">
        <v>44.72</v>
      </c>
      <c r="F177">
        <v>0.77900000000000003</v>
      </c>
      <c r="G177">
        <v>90.54</v>
      </c>
      <c r="H177">
        <v>0.77300000000000002</v>
      </c>
      <c r="I177">
        <v>1650</v>
      </c>
    </row>
    <row r="178" spans="1:9" hidden="1">
      <c r="A178" t="s">
        <v>1899</v>
      </c>
      <c r="B178" t="s">
        <v>668</v>
      </c>
      <c r="C178" t="s">
        <v>1888</v>
      </c>
      <c r="D178">
        <v>40.76</v>
      </c>
      <c r="E178">
        <v>46.39</v>
      </c>
      <c r="F178">
        <v>0.77200000000000002</v>
      </c>
      <c r="G178">
        <v>84.29</v>
      </c>
      <c r="H178">
        <v>0.76200000000000001</v>
      </c>
      <c r="I178">
        <v>1650</v>
      </c>
    </row>
    <row r="179" spans="1:9" hidden="1">
      <c r="A179" t="s">
        <v>1899</v>
      </c>
      <c r="B179" t="s">
        <v>668</v>
      </c>
      <c r="C179" t="s">
        <v>1889</v>
      </c>
      <c r="D179">
        <v>39.409999999999997</v>
      </c>
      <c r="E179">
        <v>45.2</v>
      </c>
      <c r="F179">
        <v>0.77900000000000003</v>
      </c>
      <c r="G179">
        <v>81.64</v>
      </c>
      <c r="H179">
        <v>0.77200000000000002</v>
      </c>
      <c r="I179">
        <v>1650</v>
      </c>
    </row>
    <row r="180" spans="1:9" hidden="1">
      <c r="A180" t="s">
        <v>1899</v>
      </c>
      <c r="B180" t="s">
        <v>668</v>
      </c>
      <c r="C180" t="s">
        <v>1890</v>
      </c>
      <c r="D180">
        <v>36.86</v>
      </c>
      <c r="E180">
        <v>42.96</v>
      </c>
      <c r="F180">
        <v>0.77100000000000002</v>
      </c>
      <c r="G180">
        <v>77.25</v>
      </c>
      <c r="H180">
        <v>0.77</v>
      </c>
      <c r="I180">
        <v>1650</v>
      </c>
    </row>
    <row r="181" spans="1:9" hidden="1">
      <c r="A181" t="s">
        <v>1899</v>
      </c>
      <c r="B181" t="s">
        <v>668</v>
      </c>
      <c r="C181" t="s">
        <v>1891</v>
      </c>
      <c r="D181">
        <v>36.229999999999997</v>
      </c>
      <c r="E181">
        <v>42.83</v>
      </c>
      <c r="F181">
        <v>0.77200000000000002</v>
      </c>
      <c r="G181">
        <v>77.81</v>
      </c>
      <c r="H181">
        <v>0.77200000000000002</v>
      </c>
      <c r="I181">
        <v>1650</v>
      </c>
    </row>
    <row r="182" spans="1:9" hidden="1">
      <c r="A182" t="s">
        <v>1900</v>
      </c>
      <c r="B182" t="s">
        <v>668</v>
      </c>
      <c r="C182" t="s">
        <v>1881</v>
      </c>
      <c r="D182">
        <v>36.51</v>
      </c>
      <c r="E182">
        <v>43.59</v>
      </c>
      <c r="F182">
        <v>0.75</v>
      </c>
      <c r="G182">
        <v>57.43</v>
      </c>
      <c r="H182">
        <v>0.748</v>
      </c>
      <c r="I182">
        <v>1614</v>
      </c>
    </row>
    <row r="183" spans="1:9" hidden="1">
      <c r="A183" t="s">
        <v>1900</v>
      </c>
      <c r="B183" t="s">
        <v>668</v>
      </c>
      <c r="C183" t="s">
        <v>1882</v>
      </c>
      <c r="D183">
        <v>37.51</v>
      </c>
      <c r="E183">
        <v>43.14</v>
      </c>
      <c r="F183">
        <v>0.76600000000000001</v>
      </c>
      <c r="G183">
        <v>53.92</v>
      </c>
      <c r="H183">
        <v>0.76500000000000001</v>
      </c>
      <c r="I183">
        <v>1614</v>
      </c>
    </row>
    <row r="184" spans="1:9">
      <c r="A184" t="s">
        <v>1900</v>
      </c>
      <c r="B184" t="s">
        <v>668</v>
      </c>
      <c r="C184" t="s">
        <v>1855</v>
      </c>
      <c r="D184">
        <v>38.26</v>
      </c>
      <c r="E184">
        <v>44.05</v>
      </c>
      <c r="F184">
        <v>0.75</v>
      </c>
      <c r="G184">
        <v>58.33</v>
      </c>
      <c r="H184">
        <v>0.746</v>
      </c>
      <c r="I184">
        <v>1614</v>
      </c>
    </row>
    <row r="185" spans="1:9" hidden="1">
      <c r="A185" t="s">
        <v>1900</v>
      </c>
      <c r="B185" t="s">
        <v>668</v>
      </c>
      <c r="C185" t="s">
        <v>1883</v>
      </c>
      <c r="D185">
        <v>38.72</v>
      </c>
      <c r="E185">
        <v>44.3</v>
      </c>
      <c r="F185">
        <v>0.749</v>
      </c>
      <c r="G185">
        <v>56.62</v>
      </c>
      <c r="H185">
        <v>0.745</v>
      </c>
      <c r="I185">
        <v>1614</v>
      </c>
    </row>
    <row r="186" spans="1:9" hidden="1">
      <c r="A186" t="s">
        <v>1900</v>
      </c>
      <c r="B186" t="s">
        <v>668</v>
      </c>
      <c r="C186" t="s">
        <v>1884</v>
      </c>
      <c r="D186">
        <v>38.090000000000003</v>
      </c>
      <c r="E186">
        <v>43.35</v>
      </c>
      <c r="F186">
        <v>0.75700000000000001</v>
      </c>
      <c r="G186">
        <v>60.9</v>
      </c>
      <c r="H186">
        <v>0.75600000000000001</v>
      </c>
      <c r="I186">
        <v>1614</v>
      </c>
    </row>
    <row r="187" spans="1:9" hidden="1">
      <c r="A187" t="s">
        <v>1900</v>
      </c>
      <c r="B187" t="s">
        <v>668</v>
      </c>
      <c r="C187" t="s">
        <v>1885</v>
      </c>
      <c r="D187">
        <v>36.729999999999997</v>
      </c>
      <c r="E187">
        <v>41.51</v>
      </c>
      <c r="F187">
        <v>0.76900000000000002</v>
      </c>
      <c r="G187">
        <v>60.05</v>
      </c>
      <c r="H187">
        <v>0.77200000000000002</v>
      </c>
      <c r="I187">
        <v>1614</v>
      </c>
    </row>
    <row r="188" spans="1:9" hidden="1">
      <c r="A188" t="s">
        <v>1900</v>
      </c>
      <c r="B188" t="s">
        <v>668</v>
      </c>
      <c r="C188" t="s">
        <v>1886</v>
      </c>
      <c r="D188">
        <v>36.81</v>
      </c>
      <c r="E188">
        <v>41.99</v>
      </c>
      <c r="F188">
        <v>0.76400000000000001</v>
      </c>
      <c r="G188">
        <v>60.93</v>
      </c>
      <c r="H188">
        <v>0.76600000000000001</v>
      </c>
      <c r="I188">
        <v>1614</v>
      </c>
    </row>
    <row r="189" spans="1:9" hidden="1">
      <c r="A189" t="s">
        <v>1900</v>
      </c>
      <c r="B189" t="s">
        <v>668</v>
      </c>
      <c r="C189" t="s">
        <v>1887</v>
      </c>
      <c r="D189">
        <v>40.15</v>
      </c>
      <c r="E189">
        <v>44.63</v>
      </c>
      <c r="F189">
        <v>0.76100000000000001</v>
      </c>
      <c r="G189">
        <v>65.39</v>
      </c>
      <c r="H189">
        <v>0.75600000000000001</v>
      </c>
      <c r="I189">
        <v>1614</v>
      </c>
    </row>
    <row r="190" spans="1:9" hidden="1">
      <c r="A190" t="s">
        <v>1900</v>
      </c>
      <c r="B190" t="s">
        <v>668</v>
      </c>
      <c r="C190" t="s">
        <v>1888</v>
      </c>
      <c r="D190">
        <v>40.729999999999997</v>
      </c>
      <c r="E190">
        <v>46.33</v>
      </c>
      <c r="F190">
        <v>0.755</v>
      </c>
      <c r="G190">
        <v>60.93</v>
      </c>
      <c r="H190">
        <v>0.745</v>
      </c>
      <c r="I190">
        <v>1614</v>
      </c>
    </row>
    <row r="191" spans="1:9" hidden="1">
      <c r="A191" t="s">
        <v>1900</v>
      </c>
      <c r="B191" t="s">
        <v>668</v>
      </c>
      <c r="C191" t="s">
        <v>1889</v>
      </c>
      <c r="D191">
        <v>39.39</v>
      </c>
      <c r="E191">
        <v>45.16</v>
      </c>
      <c r="F191">
        <v>0.76300000000000001</v>
      </c>
      <c r="G191">
        <v>59.19</v>
      </c>
      <c r="H191">
        <v>0.75600000000000001</v>
      </c>
      <c r="I191">
        <v>1614</v>
      </c>
    </row>
    <row r="192" spans="1:9" hidden="1">
      <c r="A192" t="s">
        <v>1900</v>
      </c>
      <c r="B192" t="s">
        <v>668</v>
      </c>
      <c r="C192" t="s">
        <v>1890</v>
      </c>
      <c r="D192">
        <v>36.840000000000003</v>
      </c>
      <c r="E192">
        <v>42.91</v>
      </c>
      <c r="F192">
        <v>0.754</v>
      </c>
      <c r="G192">
        <v>55.92</v>
      </c>
      <c r="H192">
        <v>0.753</v>
      </c>
      <c r="I192">
        <v>1614</v>
      </c>
    </row>
    <row r="193" spans="1:9" hidden="1">
      <c r="A193" t="s">
        <v>1900</v>
      </c>
      <c r="B193" t="s">
        <v>668</v>
      </c>
      <c r="C193" t="s">
        <v>1891</v>
      </c>
      <c r="D193">
        <v>36.22</v>
      </c>
      <c r="E193">
        <v>42.77</v>
      </c>
      <c r="F193">
        <v>0.754</v>
      </c>
      <c r="G193">
        <v>56.31</v>
      </c>
      <c r="H193">
        <v>0.754</v>
      </c>
      <c r="I193">
        <v>1614</v>
      </c>
    </row>
    <row r="194" spans="1:9" hidden="1">
      <c r="A194" t="s">
        <v>1901</v>
      </c>
      <c r="B194" t="s">
        <v>668</v>
      </c>
      <c r="C194" t="s">
        <v>1881</v>
      </c>
      <c r="D194">
        <v>36.53</v>
      </c>
      <c r="E194">
        <v>43.61</v>
      </c>
      <c r="F194">
        <v>0.75600000000000001</v>
      </c>
      <c r="G194">
        <v>43.9</v>
      </c>
      <c r="H194">
        <v>0.753</v>
      </c>
      <c r="I194">
        <v>1624</v>
      </c>
    </row>
    <row r="195" spans="1:9" hidden="1">
      <c r="A195" t="s">
        <v>1901</v>
      </c>
      <c r="B195" t="s">
        <v>668</v>
      </c>
      <c r="C195" t="s">
        <v>1882</v>
      </c>
      <c r="D195">
        <v>37.54</v>
      </c>
      <c r="E195">
        <v>43.17</v>
      </c>
      <c r="F195">
        <v>0.76900000000000002</v>
      </c>
      <c r="G195">
        <v>41.08</v>
      </c>
      <c r="H195">
        <v>0.76800000000000002</v>
      </c>
      <c r="I195">
        <v>1624</v>
      </c>
    </row>
    <row r="196" spans="1:9">
      <c r="A196" t="s">
        <v>1901</v>
      </c>
      <c r="B196" t="s">
        <v>668</v>
      </c>
      <c r="C196" t="s">
        <v>1855</v>
      </c>
      <c r="D196">
        <v>38.28</v>
      </c>
      <c r="E196">
        <v>44.07</v>
      </c>
      <c r="F196">
        <v>0.75600000000000001</v>
      </c>
      <c r="G196">
        <v>44.66</v>
      </c>
      <c r="H196">
        <v>0.752</v>
      </c>
      <c r="I196">
        <v>1624</v>
      </c>
    </row>
    <row r="197" spans="1:9" hidden="1">
      <c r="A197" t="s">
        <v>1901</v>
      </c>
      <c r="B197" t="s">
        <v>668</v>
      </c>
      <c r="C197" t="s">
        <v>1883</v>
      </c>
      <c r="D197">
        <v>38.74</v>
      </c>
      <c r="E197">
        <v>44.32</v>
      </c>
      <c r="F197">
        <v>0.755</v>
      </c>
      <c r="G197">
        <v>43.31</v>
      </c>
      <c r="H197">
        <v>0.75</v>
      </c>
      <c r="I197">
        <v>1624</v>
      </c>
    </row>
    <row r="198" spans="1:9" hidden="1">
      <c r="A198" t="s">
        <v>1901</v>
      </c>
      <c r="B198" t="s">
        <v>668</v>
      </c>
      <c r="C198" t="s">
        <v>1884</v>
      </c>
      <c r="D198">
        <v>38.11</v>
      </c>
      <c r="E198">
        <v>43.36</v>
      </c>
      <c r="F198">
        <v>0.76300000000000001</v>
      </c>
      <c r="G198">
        <v>46.57</v>
      </c>
      <c r="H198">
        <v>0.76100000000000001</v>
      </c>
      <c r="I198">
        <v>1624</v>
      </c>
    </row>
    <row r="199" spans="1:9" hidden="1">
      <c r="A199" t="s">
        <v>1901</v>
      </c>
      <c r="B199" t="s">
        <v>668</v>
      </c>
      <c r="C199" t="s">
        <v>1885</v>
      </c>
      <c r="D199">
        <v>36.75</v>
      </c>
      <c r="E199">
        <v>41.52</v>
      </c>
      <c r="F199">
        <v>0.77200000000000002</v>
      </c>
      <c r="G199">
        <v>45.76</v>
      </c>
      <c r="H199">
        <v>0.77500000000000002</v>
      </c>
      <c r="I199">
        <v>1624</v>
      </c>
    </row>
    <row r="200" spans="1:9" hidden="1">
      <c r="A200" t="s">
        <v>1901</v>
      </c>
      <c r="B200" t="s">
        <v>668</v>
      </c>
      <c r="C200" t="s">
        <v>1886</v>
      </c>
      <c r="D200">
        <v>36.83</v>
      </c>
      <c r="E200">
        <v>42.01</v>
      </c>
      <c r="F200">
        <v>0.76700000000000002</v>
      </c>
      <c r="G200">
        <v>46.4</v>
      </c>
      <c r="H200">
        <v>0.76900000000000002</v>
      </c>
      <c r="I200">
        <v>1624</v>
      </c>
    </row>
    <row r="201" spans="1:9" hidden="1">
      <c r="A201" t="s">
        <v>1901</v>
      </c>
      <c r="B201" t="s">
        <v>668</v>
      </c>
      <c r="C201" t="s">
        <v>1887</v>
      </c>
      <c r="D201">
        <v>40.17</v>
      </c>
      <c r="E201">
        <v>44.64</v>
      </c>
      <c r="F201">
        <v>0.76800000000000002</v>
      </c>
      <c r="G201">
        <v>50.07</v>
      </c>
      <c r="H201">
        <v>0.76200000000000001</v>
      </c>
      <c r="I201">
        <v>1624</v>
      </c>
    </row>
    <row r="202" spans="1:9" hidden="1">
      <c r="A202" t="s">
        <v>1901</v>
      </c>
      <c r="B202" t="s">
        <v>668</v>
      </c>
      <c r="C202" t="s">
        <v>1888</v>
      </c>
      <c r="D202">
        <v>40.75</v>
      </c>
      <c r="E202">
        <v>46.35</v>
      </c>
      <c r="F202">
        <v>0.76200000000000001</v>
      </c>
      <c r="G202">
        <v>46.68</v>
      </c>
      <c r="H202">
        <v>0.752</v>
      </c>
      <c r="I202">
        <v>1624</v>
      </c>
    </row>
    <row r="203" spans="1:9" hidden="1">
      <c r="A203" t="s">
        <v>1901</v>
      </c>
      <c r="B203" t="s">
        <v>668</v>
      </c>
      <c r="C203" t="s">
        <v>1889</v>
      </c>
      <c r="D203">
        <v>39.42</v>
      </c>
      <c r="E203">
        <v>45.19</v>
      </c>
      <c r="F203">
        <v>0.76700000000000002</v>
      </c>
      <c r="G203">
        <v>45.15</v>
      </c>
      <c r="H203">
        <v>0.76</v>
      </c>
      <c r="I203">
        <v>1624</v>
      </c>
    </row>
    <row r="204" spans="1:9" hidden="1">
      <c r="A204" t="s">
        <v>1901</v>
      </c>
      <c r="B204" t="s">
        <v>668</v>
      </c>
      <c r="C204" t="s">
        <v>1890</v>
      </c>
      <c r="D204">
        <v>36.869999999999997</v>
      </c>
      <c r="E204">
        <v>42.93</v>
      </c>
      <c r="F204">
        <v>0.75800000000000001</v>
      </c>
      <c r="G204">
        <v>42.71</v>
      </c>
      <c r="H204">
        <v>0.75800000000000001</v>
      </c>
      <c r="I204">
        <v>1624</v>
      </c>
    </row>
    <row r="205" spans="1:9" hidden="1">
      <c r="A205" t="s">
        <v>1901</v>
      </c>
      <c r="B205" t="s">
        <v>668</v>
      </c>
      <c r="C205" t="s">
        <v>1891</v>
      </c>
      <c r="D205">
        <v>36.24</v>
      </c>
      <c r="E205">
        <v>42.79</v>
      </c>
      <c r="F205">
        <v>0.75800000000000001</v>
      </c>
      <c r="G205">
        <v>42.99</v>
      </c>
      <c r="H205">
        <v>0.75800000000000001</v>
      </c>
      <c r="I205">
        <v>1624</v>
      </c>
    </row>
    <row r="206" spans="1:9" hidden="1">
      <c r="A206" t="s">
        <v>1902</v>
      </c>
      <c r="B206" t="s">
        <v>668</v>
      </c>
      <c r="C206" t="s">
        <v>1881</v>
      </c>
      <c r="D206">
        <v>36.549999999999997</v>
      </c>
      <c r="E206">
        <v>43.63</v>
      </c>
      <c r="F206">
        <v>0.76300000000000001</v>
      </c>
      <c r="G206">
        <v>49.39</v>
      </c>
      <c r="H206">
        <v>0.76100000000000001</v>
      </c>
      <c r="I206">
        <v>1639</v>
      </c>
    </row>
    <row r="207" spans="1:9" hidden="1">
      <c r="A207" t="s">
        <v>1902</v>
      </c>
      <c r="B207" t="s">
        <v>668</v>
      </c>
      <c r="C207" t="s">
        <v>1882</v>
      </c>
      <c r="D207">
        <v>37.549999999999997</v>
      </c>
      <c r="E207">
        <v>43.18</v>
      </c>
      <c r="F207">
        <v>0.77400000000000002</v>
      </c>
      <c r="G207">
        <v>46.02</v>
      </c>
      <c r="H207">
        <v>0.77200000000000002</v>
      </c>
      <c r="I207">
        <v>1639</v>
      </c>
    </row>
    <row r="208" spans="1:9">
      <c r="A208" t="s">
        <v>1902</v>
      </c>
      <c r="B208" t="s">
        <v>668</v>
      </c>
      <c r="C208" t="s">
        <v>1855</v>
      </c>
      <c r="D208">
        <v>38.299999999999997</v>
      </c>
      <c r="E208">
        <v>44.1</v>
      </c>
      <c r="F208">
        <v>0.76400000000000001</v>
      </c>
      <c r="G208">
        <v>50.25</v>
      </c>
      <c r="H208">
        <v>0.76</v>
      </c>
      <c r="I208">
        <v>1639</v>
      </c>
    </row>
    <row r="209" spans="1:9" hidden="1">
      <c r="A209" t="s">
        <v>1902</v>
      </c>
      <c r="B209" t="s">
        <v>668</v>
      </c>
      <c r="C209" t="s">
        <v>1883</v>
      </c>
      <c r="D209">
        <v>38.76</v>
      </c>
      <c r="E209">
        <v>44.34</v>
      </c>
      <c r="F209">
        <v>0.76300000000000001</v>
      </c>
      <c r="G209">
        <v>48.74</v>
      </c>
      <c r="H209">
        <v>0.75800000000000001</v>
      </c>
      <c r="I209">
        <v>1639</v>
      </c>
    </row>
    <row r="210" spans="1:9" hidden="1">
      <c r="A210" t="s">
        <v>1902</v>
      </c>
      <c r="B210" t="s">
        <v>668</v>
      </c>
      <c r="C210" t="s">
        <v>1884</v>
      </c>
      <c r="D210">
        <v>38.119999999999997</v>
      </c>
      <c r="E210">
        <v>43.4</v>
      </c>
      <c r="F210">
        <v>0.77</v>
      </c>
      <c r="G210">
        <v>52.37</v>
      </c>
      <c r="H210">
        <v>0.76800000000000002</v>
      </c>
      <c r="I210">
        <v>1639</v>
      </c>
    </row>
    <row r="211" spans="1:9" hidden="1">
      <c r="A211" t="s">
        <v>1902</v>
      </c>
      <c r="B211" t="s">
        <v>668</v>
      </c>
      <c r="C211" t="s">
        <v>1885</v>
      </c>
      <c r="D211">
        <v>36.76</v>
      </c>
      <c r="E211">
        <v>41.56</v>
      </c>
      <c r="F211">
        <v>0.77900000000000003</v>
      </c>
      <c r="G211">
        <v>51.38</v>
      </c>
      <c r="H211">
        <v>0.78200000000000003</v>
      </c>
      <c r="I211">
        <v>1639</v>
      </c>
    </row>
    <row r="212" spans="1:9" hidden="1">
      <c r="A212" t="s">
        <v>1902</v>
      </c>
      <c r="B212" t="s">
        <v>668</v>
      </c>
      <c r="C212" t="s">
        <v>1886</v>
      </c>
      <c r="D212">
        <v>36.85</v>
      </c>
      <c r="E212">
        <v>42.04</v>
      </c>
      <c r="F212">
        <v>0.77400000000000002</v>
      </c>
      <c r="G212">
        <v>52.19</v>
      </c>
      <c r="H212">
        <v>0.77600000000000002</v>
      </c>
      <c r="I212">
        <v>1639</v>
      </c>
    </row>
    <row r="213" spans="1:9" hidden="1">
      <c r="A213" t="s">
        <v>1902</v>
      </c>
      <c r="B213" t="s">
        <v>668</v>
      </c>
      <c r="C213" t="s">
        <v>1887</v>
      </c>
      <c r="D213">
        <v>40.19</v>
      </c>
      <c r="E213">
        <v>44.68</v>
      </c>
      <c r="F213">
        <v>0.77600000000000002</v>
      </c>
      <c r="G213">
        <v>56.34</v>
      </c>
      <c r="H213">
        <v>0.77</v>
      </c>
      <c r="I213">
        <v>1639</v>
      </c>
    </row>
    <row r="214" spans="1:9" hidden="1">
      <c r="A214" t="s">
        <v>1902</v>
      </c>
      <c r="B214" t="s">
        <v>668</v>
      </c>
      <c r="C214" t="s">
        <v>1888</v>
      </c>
      <c r="D214">
        <v>40.76</v>
      </c>
      <c r="E214">
        <v>46.38</v>
      </c>
      <c r="F214">
        <v>0.77</v>
      </c>
      <c r="G214">
        <v>52.51</v>
      </c>
      <c r="H214">
        <v>0.76</v>
      </c>
      <c r="I214">
        <v>1639</v>
      </c>
    </row>
    <row r="215" spans="1:9" hidden="1">
      <c r="A215" t="s">
        <v>1902</v>
      </c>
      <c r="B215" t="s">
        <v>668</v>
      </c>
      <c r="C215" t="s">
        <v>1889</v>
      </c>
      <c r="D215">
        <v>39.43</v>
      </c>
      <c r="E215">
        <v>45.21</v>
      </c>
      <c r="F215">
        <v>0.77200000000000002</v>
      </c>
      <c r="G215">
        <v>50.66</v>
      </c>
      <c r="H215">
        <v>0.76500000000000001</v>
      </c>
      <c r="I215">
        <v>1639</v>
      </c>
    </row>
    <row r="216" spans="1:9" hidden="1">
      <c r="A216" t="s">
        <v>1902</v>
      </c>
      <c r="B216" t="s">
        <v>668</v>
      </c>
      <c r="C216" t="s">
        <v>1890</v>
      </c>
      <c r="D216">
        <v>36.869999999999997</v>
      </c>
      <c r="E216">
        <v>42.95</v>
      </c>
      <c r="F216">
        <v>0.76500000000000001</v>
      </c>
      <c r="G216">
        <v>47.98</v>
      </c>
      <c r="H216">
        <v>0.76400000000000001</v>
      </c>
      <c r="I216">
        <v>1639</v>
      </c>
    </row>
    <row r="217" spans="1:9" hidden="1">
      <c r="A217" t="s">
        <v>1902</v>
      </c>
      <c r="B217" t="s">
        <v>668</v>
      </c>
      <c r="C217" t="s">
        <v>1891</v>
      </c>
      <c r="D217">
        <v>36.25</v>
      </c>
      <c r="E217">
        <v>42.82</v>
      </c>
      <c r="F217">
        <v>0.76600000000000001</v>
      </c>
      <c r="G217">
        <v>48.32</v>
      </c>
      <c r="H217">
        <v>0.76600000000000001</v>
      </c>
      <c r="I217">
        <v>1639</v>
      </c>
    </row>
    <row r="218" spans="1:9" hidden="1">
      <c r="A218" t="s">
        <v>1903</v>
      </c>
      <c r="B218" t="s">
        <v>933</v>
      </c>
      <c r="C218" t="s">
        <v>1881</v>
      </c>
      <c r="D218">
        <v>35.659999999999997</v>
      </c>
      <c r="E218">
        <v>41.99</v>
      </c>
      <c r="F218">
        <v>0.79200000000000004</v>
      </c>
      <c r="G218">
        <v>10.4</v>
      </c>
      <c r="H218">
        <v>0.79100000000000004</v>
      </c>
      <c r="I218">
        <v>1694</v>
      </c>
    </row>
    <row r="219" spans="1:9" hidden="1">
      <c r="A219" t="s">
        <v>1903</v>
      </c>
      <c r="B219" t="s">
        <v>933</v>
      </c>
      <c r="C219" t="s">
        <v>1882</v>
      </c>
      <c r="D219">
        <v>35.5</v>
      </c>
      <c r="E219">
        <v>41.76</v>
      </c>
      <c r="F219">
        <v>0.79600000000000004</v>
      </c>
      <c r="G219">
        <v>9.1199999999999992</v>
      </c>
      <c r="H219">
        <v>0.79600000000000004</v>
      </c>
      <c r="I219">
        <v>1694</v>
      </c>
    </row>
    <row r="220" spans="1:9">
      <c r="A220" t="s">
        <v>1903</v>
      </c>
      <c r="B220" t="s">
        <v>933</v>
      </c>
      <c r="C220" t="s">
        <v>1855</v>
      </c>
      <c r="D220">
        <v>36.869999999999997</v>
      </c>
      <c r="E220">
        <v>43.51</v>
      </c>
      <c r="F220">
        <v>0.79</v>
      </c>
      <c r="G220">
        <v>10.26</v>
      </c>
      <c r="H220">
        <v>0.78400000000000003</v>
      </c>
      <c r="I220">
        <v>1694</v>
      </c>
    </row>
    <row r="221" spans="1:9" hidden="1">
      <c r="A221" t="s">
        <v>1903</v>
      </c>
      <c r="B221" t="s">
        <v>933</v>
      </c>
      <c r="C221" t="s">
        <v>1883</v>
      </c>
      <c r="D221">
        <v>37.49</v>
      </c>
      <c r="E221">
        <v>43.06</v>
      </c>
      <c r="F221">
        <v>0.79600000000000004</v>
      </c>
      <c r="G221">
        <v>10.15</v>
      </c>
      <c r="H221">
        <v>0.79100000000000004</v>
      </c>
      <c r="I221">
        <v>1694</v>
      </c>
    </row>
    <row r="222" spans="1:9" hidden="1">
      <c r="A222" t="s">
        <v>1903</v>
      </c>
      <c r="B222" t="s">
        <v>933</v>
      </c>
      <c r="C222" t="s">
        <v>1884</v>
      </c>
      <c r="D222">
        <v>36.729999999999997</v>
      </c>
      <c r="E222">
        <v>41.69</v>
      </c>
      <c r="F222">
        <v>0.8</v>
      </c>
      <c r="G222">
        <v>10.47</v>
      </c>
      <c r="H222">
        <v>0.8</v>
      </c>
      <c r="I222">
        <v>1694</v>
      </c>
    </row>
    <row r="223" spans="1:9" hidden="1">
      <c r="A223" t="s">
        <v>1903</v>
      </c>
      <c r="B223" t="s">
        <v>933</v>
      </c>
      <c r="C223" t="s">
        <v>1885</v>
      </c>
      <c r="D223">
        <v>35.49</v>
      </c>
      <c r="E223">
        <v>40.33</v>
      </c>
      <c r="F223">
        <v>0.80100000000000005</v>
      </c>
      <c r="G223">
        <v>10.43</v>
      </c>
      <c r="H223">
        <v>0.80500000000000005</v>
      </c>
      <c r="I223">
        <v>1694</v>
      </c>
    </row>
    <row r="224" spans="1:9" hidden="1">
      <c r="A224" t="s">
        <v>1903</v>
      </c>
      <c r="B224" t="s">
        <v>933</v>
      </c>
      <c r="C224" t="s">
        <v>1886</v>
      </c>
      <c r="D224">
        <v>35.909999999999997</v>
      </c>
      <c r="E224">
        <v>41.18</v>
      </c>
      <c r="F224">
        <v>0.80200000000000005</v>
      </c>
      <c r="G224">
        <v>10.78</v>
      </c>
      <c r="H224">
        <v>0.80300000000000005</v>
      </c>
      <c r="I224">
        <v>1694</v>
      </c>
    </row>
    <row r="225" spans="1:9" hidden="1">
      <c r="A225" t="s">
        <v>1903</v>
      </c>
      <c r="B225" t="s">
        <v>933</v>
      </c>
      <c r="C225" t="s">
        <v>1887</v>
      </c>
      <c r="D225">
        <v>38.71</v>
      </c>
      <c r="E225">
        <v>43.9</v>
      </c>
      <c r="F225">
        <v>0.79800000000000004</v>
      </c>
      <c r="G225">
        <v>11.48</v>
      </c>
      <c r="H225">
        <v>0.79100000000000004</v>
      </c>
      <c r="I225">
        <v>1694</v>
      </c>
    </row>
    <row r="226" spans="1:9" hidden="1">
      <c r="A226" t="s">
        <v>1903</v>
      </c>
      <c r="B226" t="s">
        <v>933</v>
      </c>
      <c r="C226" t="s">
        <v>1888</v>
      </c>
      <c r="D226">
        <v>38.86</v>
      </c>
      <c r="E226">
        <v>44.87</v>
      </c>
      <c r="F226">
        <v>0.80200000000000005</v>
      </c>
      <c r="G226">
        <v>10.92</v>
      </c>
      <c r="H226">
        <v>0.79200000000000004</v>
      </c>
      <c r="I226">
        <v>1694</v>
      </c>
    </row>
    <row r="227" spans="1:9" hidden="1">
      <c r="A227" t="s">
        <v>1903</v>
      </c>
      <c r="B227" t="s">
        <v>933</v>
      </c>
      <c r="C227" t="s">
        <v>1889</v>
      </c>
      <c r="D227">
        <v>38.67</v>
      </c>
      <c r="E227">
        <v>45.3</v>
      </c>
      <c r="F227">
        <v>0.79400000000000004</v>
      </c>
      <c r="G227">
        <v>10.93</v>
      </c>
      <c r="H227">
        <v>0.78300000000000003</v>
      </c>
      <c r="I227">
        <v>1694</v>
      </c>
    </row>
    <row r="228" spans="1:9" hidden="1">
      <c r="A228" t="s">
        <v>1903</v>
      </c>
      <c r="B228" t="s">
        <v>933</v>
      </c>
      <c r="C228" t="s">
        <v>1890</v>
      </c>
      <c r="D228">
        <v>35.049999999999997</v>
      </c>
      <c r="E228">
        <v>41.09</v>
      </c>
      <c r="F228">
        <v>0.79100000000000004</v>
      </c>
      <c r="G228">
        <v>9.34</v>
      </c>
      <c r="H228">
        <v>0.79300000000000004</v>
      </c>
      <c r="I228">
        <v>1694</v>
      </c>
    </row>
    <row r="229" spans="1:9" hidden="1">
      <c r="A229" t="s">
        <v>1903</v>
      </c>
      <c r="B229" t="s">
        <v>933</v>
      </c>
      <c r="C229" t="s">
        <v>1891</v>
      </c>
      <c r="D229">
        <v>34.28</v>
      </c>
      <c r="E229">
        <v>40.590000000000003</v>
      </c>
      <c r="F229">
        <v>0.79</v>
      </c>
      <c r="G229">
        <v>9.25</v>
      </c>
      <c r="H229">
        <v>0.79300000000000004</v>
      </c>
      <c r="I229">
        <v>1694</v>
      </c>
    </row>
    <row r="230" spans="1:9" hidden="1">
      <c r="A230" t="s">
        <v>1904</v>
      </c>
      <c r="B230" t="s">
        <v>933</v>
      </c>
      <c r="C230" t="s">
        <v>1881</v>
      </c>
      <c r="D230">
        <v>35.43</v>
      </c>
      <c r="E230">
        <v>41.72</v>
      </c>
      <c r="F230">
        <v>0.84</v>
      </c>
      <c r="G230">
        <v>10.09</v>
      </c>
      <c r="H230">
        <v>0.83799999999999997</v>
      </c>
      <c r="I230">
        <v>1764</v>
      </c>
    </row>
    <row r="231" spans="1:9" hidden="1">
      <c r="A231" t="s">
        <v>1904</v>
      </c>
      <c r="B231" t="s">
        <v>933</v>
      </c>
      <c r="C231" t="s">
        <v>1882</v>
      </c>
      <c r="D231">
        <v>35.36</v>
      </c>
      <c r="E231">
        <v>41.48</v>
      </c>
      <c r="F231">
        <v>0.83799999999999997</v>
      </c>
      <c r="G231">
        <v>8.7899999999999991</v>
      </c>
      <c r="H231">
        <v>0.83699999999999997</v>
      </c>
      <c r="I231">
        <v>1764</v>
      </c>
    </row>
    <row r="232" spans="1:9">
      <c r="A232" t="s">
        <v>1904</v>
      </c>
      <c r="B232" t="s">
        <v>933</v>
      </c>
      <c r="C232" t="s">
        <v>1855</v>
      </c>
      <c r="D232">
        <v>36.549999999999997</v>
      </c>
      <c r="E232">
        <v>43.18</v>
      </c>
      <c r="F232">
        <v>0.81299999999999994</v>
      </c>
      <c r="G232">
        <v>9.68</v>
      </c>
      <c r="H232">
        <v>0.80800000000000005</v>
      </c>
      <c r="I232">
        <v>1764</v>
      </c>
    </row>
    <row r="233" spans="1:9" hidden="1">
      <c r="A233" t="s">
        <v>1904</v>
      </c>
      <c r="B233" t="s">
        <v>933</v>
      </c>
      <c r="C233" t="s">
        <v>1883</v>
      </c>
      <c r="D233">
        <v>37.28</v>
      </c>
      <c r="E233">
        <v>42.72</v>
      </c>
      <c r="F233">
        <v>0.81899999999999995</v>
      </c>
      <c r="G233">
        <v>9.57</v>
      </c>
      <c r="H233">
        <v>0.81399999999999995</v>
      </c>
      <c r="I233">
        <v>1764</v>
      </c>
    </row>
    <row r="234" spans="1:9" hidden="1">
      <c r="A234" t="s">
        <v>1904</v>
      </c>
      <c r="B234" t="s">
        <v>933</v>
      </c>
      <c r="C234" t="s">
        <v>1884</v>
      </c>
      <c r="D234">
        <v>36.5</v>
      </c>
      <c r="E234">
        <v>41.34</v>
      </c>
      <c r="F234">
        <v>0.83099999999999996</v>
      </c>
      <c r="G234">
        <v>9.9600000000000009</v>
      </c>
      <c r="H234">
        <v>0.83099999999999996</v>
      </c>
      <c r="I234">
        <v>1764</v>
      </c>
    </row>
    <row r="235" spans="1:9" hidden="1">
      <c r="A235" t="s">
        <v>1904</v>
      </c>
      <c r="B235" t="s">
        <v>933</v>
      </c>
      <c r="C235" t="s">
        <v>1885</v>
      </c>
      <c r="D235">
        <v>35.24</v>
      </c>
      <c r="E235">
        <v>39.979999999999997</v>
      </c>
      <c r="F235">
        <v>0.83299999999999996</v>
      </c>
      <c r="G235">
        <v>9.94</v>
      </c>
      <c r="H235">
        <v>0.83699999999999997</v>
      </c>
      <c r="I235">
        <v>1764</v>
      </c>
    </row>
    <row r="236" spans="1:9" hidden="1">
      <c r="A236" t="s">
        <v>1904</v>
      </c>
      <c r="B236" t="s">
        <v>933</v>
      </c>
      <c r="C236" t="s">
        <v>1886</v>
      </c>
      <c r="D236">
        <v>35.61</v>
      </c>
      <c r="E236">
        <v>40.82</v>
      </c>
      <c r="F236">
        <v>0.82799999999999996</v>
      </c>
      <c r="G236">
        <v>10.199999999999999</v>
      </c>
      <c r="H236">
        <v>0.82899999999999996</v>
      </c>
      <c r="I236">
        <v>1764</v>
      </c>
    </row>
    <row r="237" spans="1:9" hidden="1">
      <c r="A237" t="s">
        <v>1904</v>
      </c>
      <c r="B237" t="s">
        <v>933</v>
      </c>
      <c r="C237" t="s">
        <v>1887</v>
      </c>
      <c r="D237">
        <v>38.479999999999997</v>
      </c>
      <c r="E237">
        <v>43.53</v>
      </c>
      <c r="F237">
        <v>0.82299999999999995</v>
      </c>
      <c r="G237">
        <v>10.84</v>
      </c>
      <c r="H237">
        <v>0.81599999999999995</v>
      </c>
      <c r="I237">
        <v>1764</v>
      </c>
    </row>
    <row r="238" spans="1:9" hidden="1">
      <c r="A238" t="s">
        <v>1904</v>
      </c>
      <c r="B238" t="s">
        <v>933</v>
      </c>
      <c r="C238" t="s">
        <v>1888</v>
      </c>
      <c r="D238">
        <v>38.659999999999997</v>
      </c>
      <c r="E238">
        <v>44.53</v>
      </c>
      <c r="F238">
        <v>0.82599999999999996</v>
      </c>
      <c r="G238">
        <v>10.32</v>
      </c>
      <c r="H238">
        <v>0.81599999999999995</v>
      </c>
      <c r="I238">
        <v>1764</v>
      </c>
    </row>
    <row r="239" spans="1:9" hidden="1">
      <c r="A239" t="s">
        <v>1904</v>
      </c>
      <c r="B239" t="s">
        <v>933</v>
      </c>
      <c r="C239" t="s">
        <v>1889</v>
      </c>
      <c r="D239">
        <v>38.520000000000003</v>
      </c>
      <c r="E239">
        <v>44.98</v>
      </c>
      <c r="F239">
        <v>0.82199999999999995</v>
      </c>
      <c r="G239">
        <v>10.36</v>
      </c>
      <c r="H239">
        <v>0.81100000000000005</v>
      </c>
      <c r="I239">
        <v>1764</v>
      </c>
    </row>
    <row r="240" spans="1:9" hidden="1">
      <c r="A240" t="s">
        <v>1904</v>
      </c>
      <c r="B240" t="s">
        <v>933</v>
      </c>
      <c r="C240" t="s">
        <v>1890</v>
      </c>
      <c r="D240">
        <v>34.94</v>
      </c>
      <c r="E240">
        <v>40.82</v>
      </c>
      <c r="F240">
        <v>0.83499999999999996</v>
      </c>
      <c r="G240">
        <v>9.02</v>
      </c>
      <c r="H240">
        <v>0.83599999999999997</v>
      </c>
      <c r="I240">
        <v>1764</v>
      </c>
    </row>
    <row r="241" spans="1:9" hidden="1">
      <c r="A241" t="s">
        <v>1904</v>
      </c>
      <c r="B241" t="s">
        <v>933</v>
      </c>
      <c r="C241" t="s">
        <v>1891</v>
      </c>
      <c r="D241">
        <v>34.15</v>
      </c>
      <c r="E241">
        <v>40.340000000000003</v>
      </c>
      <c r="F241">
        <v>0.84</v>
      </c>
      <c r="G241">
        <v>9</v>
      </c>
      <c r="H241">
        <v>0.84199999999999997</v>
      </c>
      <c r="I241">
        <v>1764</v>
      </c>
    </row>
    <row r="242" spans="1:9" hidden="1">
      <c r="A242" t="s">
        <v>1905</v>
      </c>
      <c r="B242" t="s">
        <v>933</v>
      </c>
      <c r="C242" t="s">
        <v>1881</v>
      </c>
      <c r="D242">
        <v>35.659999999999997</v>
      </c>
      <c r="E242">
        <v>41.99</v>
      </c>
      <c r="F242">
        <v>0.79200000000000004</v>
      </c>
      <c r="G242">
        <v>10.4</v>
      </c>
      <c r="H242">
        <v>0.79100000000000004</v>
      </c>
      <c r="I242">
        <v>1694</v>
      </c>
    </row>
    <row r="243" spans="1:9" hidden="1">
      <c r="A243" t="s">
        <v>1905</v>
      </c>
      <c r="B243" t="s">
        <v>933</v>
      </c>
      <c r="C243" t="s">
        <v>1882</v>
      </c>
      <c r="D243">
        <v>35.5</v>
      </c>
      <c r="E243">
        <v>41.76</v>
      </c>
      <c r="F243">
        <v>0.79600000000000004</v>
      </c>
      <c r="G243">
        <v>9.1199999999999992</v>
      </c>
      <c r="H243">
        <v>0.79600000000000004</v>
      </c>
      <c r="I243">
        <v>1694</v>
      </c>
    </row>
    <row r="244" spans="1:9">
      <c r="A244" t="s">
        <v>1905</v>
      </c>
      <c r="B244" t="s">
        <v>933</v>
      </c>
      <c r="C244" t="s">
        <v>1855</v>
      </c>
      <c r="D244">
        <v>36.869999999999997</v>
      </c>
      <c r="E244">
        <v>43.51</v>
      </c>
      <c r="F244">
        <v>0.79</v>
      </c>
      <c r="G244">
        <v>10.26</v>
      </c>
      <c r="H244">
        <v>0.78400000000000003</v>
      </c>
      <c r="I244">
        <v>1694</v>
      </c>
    </row>
    <row r="245" spans="1:9" hidden="1">
      <c r="A245" t="s">
        <v>1905</v>
      </c>
      <c r="B245" t="s">
        <v>933</v>
      </c>
      <c r="C245" t="s">
        <v>1883</v>
      </c>
      <c r="D245">
        <v>37.49</v>
      </c>
      <c r="E245">
        <v>43.06</v>
      </c>
      <c r="F245">
        <v>0.79600000000000004</v>
      </c>
      <c r="G245">
        <v>10.15</v>
      </c>
      <c r="H245">
        <v>0.79100000000000004</v>
      </c>
      <c r="I245">
        <v>1694</v>
      </c>
    </row>
    <row r="246" spans="1:9" hidden="1">
      <c r="A246" t="s">
        <v>1905</v>
      </c>
      <c r="B246" t="s">
        <v>933</v>
      </c>
      <c r="C246" t="s">
        <v>1884</v>
      </c>
      <c r="D246">
        <v>36.729999999999997</v>
      </c>
      <c r="E246">
        <v>41.69</v>
      </c>
      <c r="F246">
        <v>0.8</v>
      </c>
      <c r="G246">
        <v>10.47</v>
      </c>
      <c r="H246">
        <v>0.8</v>
      </c>
      <c r="I246">
        <v>1694</v>
      </c>
    </row>
    <row r="247" spans="1:9" hidden="1">
      <c r="A247" t="s">
        <v>1905</v>
      </c>
      <c r="B247" t="s">
        <v>933</v>
      </c>
      <c r="C247" t="s">
        <v>1885</v>
      </c>
      <c r="D247">
        <v>35.49</v>
      </c>
      <c r="E247">
        <v>40.33</v>
      </c>
      <c r="F247">
        <v>0.80100000000000005</v>
      </c>
      <c r="G247">
        <v>10.43</v>
      </c>
      <c r="H247">
        <v>0.80500000000000005</v>
      </c>
      <c r="I247">
        <v>1694</v>
      </c>
    </row>
    <row r="248" spans="1:9" hidden="1">
      <c r="A248" t="s">
        <v>1905</v>
      </c>
      <c r="B248" t="s">
        <v>933</v>
      </c>
      <c r="C248" t="s">
        <v>1886</v>
      </c>
      <c r="D248">
        <v>35.909999999999997</v>
      </c>
      <c r="E248">
        <v>41.18</v>
      </c>
      <c r="F248">
        <v>0.80200000000000005</v>
      </c>
      <c r="G248">
        <v>10.78</v>
      </c>
      <c r="H248">
        <v>0.80300000000000005</v>
      </c>
      <c r="I248">
        <v>1694</v>
      </c>
    </row>
    <row r="249" spans="1:9" hidden="1">
      <c r="A249" t="s">
        <v>1905</v>
      </c>
      <c r="B249" t="s">
        <v>933</v>
      </c>
      <c r="C249" t="s">
        <v>1887</v>
      </c>
      <c r="D249">
        <v>38.71</v>
      </c>
      <c r="E249">
        <v>43.9</v>
      </c>
      <c r="F249">
        <v>0.79800000000000004</v>
      </c>
      <c r="G249">
        <v>11.48</v>
      </c>
      <c r="H249">
        <v>0.79100000000000004</v>
      </c>
      <c r="I249">
        <v>1694</v>
      </c>
    </row>
    <row r="250" spans="1:9" hidden="1">
      <c r="A250" t="s">
        <v>1905</v>
      </c>
      <c r="B250" t="s">
        <v>933</v>
      </c>
      <c r="C250" t="s">
        <v>1888</v>
      </c>
      <c r="D250">
        <v>38.86</v>
      </c>
      <c r="E250">
        <v>44.87</v>
      </c>
      <c r="F250">
        <v>0.80200000000000005</v>
      </c>
      <c r="G250">
        <v>10.92</v>
      </c>
      <c r="H250">
        <v>0.79200000000000004</v>
      </c>
      <c r="I250">
        <v>1694</v>
      </c>
    </row>
    <row r="251" spans="1:9" hidden="1">
      <c r="A251" t="s">
        <v>1905</v>
      </c>
      <c r="B251" t="s">
        <v>933</v>
      </c>
      <c r="C251" t="s">
        <v>1889</v>
      </c>
      <c r="D251">
        <v>38.67</v>
      </c>
      <c r="E251">
        <v>45.3</v>
      </c>
      <c r="F251">
        <v>0.79400000000000004</v>
      </c>
      <c r="G251">
        <v>10.93</v>
      </c>
      <c r="H251">
        <v>0.78300000000000003</v>
      </c>
      <c r="I251">
        <v>1694</v>
      </c>
    </row>
    <row r="252" spans="1:9" hidden="1">
      <c r="A252" t="s">
        <v>1905</v>
      </c>
      <c r="B252" t="s">
        <v>933</v>
      </c>
      <c r="C252" t="s">
        <v>1890</v>
      </c>
      <c r="D252">
        <v>35.049999999999997</v>
      </c>
      <c r="E252">
        <v>41.09</v>
      </c>
      <c r="F252">
        <v>0.79100000000000004</v>
      </c>
      <c r="G252">
        <v>9.34</v>
      </c>
      <c r="H252">
        <v>0.79300000000000004</v>
      </c>
      <c r="I252">
        <v>1694</v>
      </c>
    </row>
    <row r="253" spans="1:9" hidden="1">
      <c r="A253" t="s">
        <v>1905</v>
      </c>
      <c r="B253" t="s">
        <v>933</v>
      </c>
      <c r="C253" t="s">
        <v>1891</v>
      </c>
      <c r="D253">
        <v>34.28</v>
      </c>
      <c r="E253">
        <v>40.590000000000003</v>
      </c>
      <c r="F253">
        <v>0.79</v>
      </c>
      <c r="G253">
        <v>9.25</v>
      </c>
      <c r="H253">
        <v>0.79300000000000004</v>
      </c>
      <c r="I253">
        <v>1694</v>
      </c>
    </row>
    <row r="254" spans="1:9" hidden="1">
      <c r="A254" t="s">
        <v>1906</v>
      </c>
      <c r="B254" t="s">
        <v>1102</v>
      </c>
      <c r="C254" t="s">
        <v>1881</v>
      </c>
      <c r="D254">
        <v>35.659999999999997</v>
      </c>
      <c r="E254">
        <v>41.99</v>
      </c>
      <c r="F254">
        <v>0.79200000000000004</v>
      </c>
      <c r="G254">
        <v>10.4</v>
      </c>
      <c r="H254">
        <v>0.79100000000000004</v>
      </c>
      <c r="I254">
        <v>1694</v>
      </c>
    </row>
    <row r="255" spans="1:9" hidden="1">
      <c r="A255" t="s">
        <v>1906</v>
      </c>
      <c r="B255" t="s">
        <v>1102</v>
      </c>
      <c r="C255" t="s">
        <v>1882</v>
      </c>
      <c r="D255">
        <v>35.5</v>
      </c>
      <c r="E255">
        <v>41.76</v>
      </c>
      <c r="F255">
        <v>0.79600000000000004</v>
      </c>
      <c r="G255">
        <v>9.1199999999999992</v>
      </c>
      <c r="H255">
        <v>0.79600000000000004</v>
      </c>
      <c r="I255">
        <v>1694</v>
      </c>
    </row>
    <row r="256" spans="1:9">
      <c r="A256" t="s">
        <v>1906</v>
      </c>
      <c r="B256" t="s">
        <v>1102</v>
      </c>
      <c r="C256" t="s">
        <v>1855</v>
      </c>
      <c r="D256">
        <v>36.869999999999997</v>
      </c>
      <c r="E256">
        <v>43.51</v>
      </c>
      <c r="F256">
        <v>0.79</v>
      </c>
      <c r="G256">
        <v>10.26</v>
      </c>
      <c r="H256">
        <v>0.78400000000000003</v>
      </c>
      <c r="I256">
        <v>1694</v>
      </c>
    </row>
    <row r="257" spans="1:9" hidden="1">
      <c r="A257" t="s">
        <v>1906</v>
      </c>
      <c r="B257" t="s">
        <v>1102</v>
      </c>
      <c r="C257" t="s">
        <v>1883</v>
      </c>
      <c r="D257">
        <v>37.49</v>
      </c>
      <c r="E257">
        <v>43.06</v>
      </c>
      <c r="F257">
        <v>0.79600000000000004</v>
      </c>
      <c r="G257">
        <v>10.15</v>
      </c>
      <c r="H257">
        <v>0.79100000000000004</v>
      </c>
      <c r="I257">
        <v>1694</v>
      </c>
    </row>
    <row r="258" spans="1:9" hidden="1">
      <c r="A258" t="s">
        <v>1906</v>
      </c>
      <c r="B258" t="s">
        <v>1102</v>
      </c>
      <c r="C258" t="s">
        <v>1884</v>
      </c>
      <c r="D258">
        <v>36.729999999999997</v>
      </c>
      <c r="E258">
        <v>41.69</v>
      </c>
      <c r="F258">
        <v>0.8</v>
      </c>
      <c r="G258">
        <v>10.47</v>
      </c>
      <c r="H258">
        <v>0.8</v>
      </c>
      <c r="I258">
        <v>1694</v>
      </c>
    </row>
    <row r="259" spans="1:9" hidden="1">
      <c r="A259" t="s">
        <v>1906</v>
      </c>
      <c r="B259" t="s">
        <v>1102</v>
      </c>
      <c r="C259" t="s">
        <v>1885</v>
      </c>
      <c r="D259">
        <v>35.49</v>
      </c>
      <c r="E259">
        <v>40.33</v>
      </c>
      <c r="F259">
        <v>0.80100000000000005</v>
      </c>
      <c r="G259">
        <v>10.43</v>
      </c>
      <c r="H259">
        <v>0.80500000000000005</v>
      </c>
      <c r="I259">
        <v>1694</v>
      </c>
    </row>
    <row r="260" spans="1:9" hidden="1">
      <c r="A260" t="s">
        <v>1906</v>
      </c>
      <c r="B260" t="s">
        <v>1102</v>
      </c>
      <c r="C260" t="s">
        <v>1886</v>
      </c>
      <c r="D260">
        <v>35.909999999999997</v>
      </c>
      <c r="E260">
        <v>41.18</v>
      </c>
      <c r="F260">
        <v>0.80200000000000005</v>
      </c>
      <c r="G260">
        <v>10.78</v>
      </c>
      <c r="H260">
        <v>0.80300000000000005</v>
      </c>
      <c r="I260">
        <v>1694</v>
      </c>
    </row>
    <row r="261" spans="1:9" hidden="1">
      <c r="A261" t="s">
        <v>1906</v>
      </c>
      <c r="B261" t="s">
        <v>1102</v>
      </c>
      <c r="C261" t="s">
        <v>1887</v>
      </c>
      <c r="D261">
        <v>38.71</v>
      </c>
      <c r="E261">
        <v>43.9</v>
      </c>
      <c r="F261">
        <v>0.79800000000000004</v>
      </c>
      <c r="G261">
        <v>11.48</v>
      </c>
      <c r="H261">
        <v>0.79100000000000004</v>
      </c>
      <c r="I261">
        <v>1694</v>
      </c>
    </row>
    <row r="262" spans="1:9" hidden="1">
      <c r="A262" t="s">
        <v>1906</v>
      </c>
      <c r="B262" t="s">
        <v>1102</v>
      </c>
      <c r="C262" t="s">
        <v>1888</v>
      </c>
      <c r="D262">
        <v>38.86</v>
      </c>
      <c r="E262">
        <v>44.87</v>
      </c>
      <c r="F262">
        <v>0.80200000000000005</v>
      </c>
      <c r="G262">
        <v>10.92</v>
      </c>
      <c r="H262">
        <v>0.79200000000000004</v>
      </c>
      <c r="I262">
        <v>1694</v>
      </c>
    </row>
    <row r="263" spans="1:9" hidden="1">
      <c r="A263" t="s">
        <v>1906</v>
      </c>
      <c r="B263" t="s">
        <v>1102</v>
      </c>
      <c r="C263" t="s">
        <v>1889</v>
      </c>
      <c r="D263">
        <v>38.67</v>
      </c>
      <c r="E263">
        <v>45.3</v>
      </c>
      <c r="F263">
        <v>0.79400000000000004</v>
      </c>
      <c r="G263">
        <v>10.93</v>
      </c>
      <c r="H263">
        <v>0.78300000000000003</v>
      </c>
      <c r="I263">
        <v>1694</v>
      </c>
    </row>
    <row r="264" spans="1:9" hidden="1">
      <c r="A264" t="s">
        <v>1906</v>
      </c>
      <c r="B264" t="s">
        <v>1102</v>
      </c>
      <c r="C264" t="s">
        <v>1890</v>
      </c>
      <c r="D264">
        <v>35.049999999999997</v>
      </c>
      <c r="E264">
        <v>41.09</v>
      </c>
      <c r="F264">
        <v>0.79100000000000004</v>
      </c>
      <c r="G264">
        <v>9.34</v>
      </c>
      <c r="H264">
        <v>0.79300000000000004</v>
      </c>
      <c r="I264">
        <v>1694</v>
      </c>
    </row>
    <row r="265" spans="1:9" hidden="1">
      <c r="A265" t="s">
        <v>1906</v>
      </c>
      <c r="B265" t="s">
        <v>1102</v>
      </c>
      <c r="C265" t="s">
        <v>1891</v>
      </c>
      <c r="D265">
        <v>34.28</v>
      </c>
      <c r="E265">
        <v>40.590000000000003</v>
      </c>
      <c r="F265">
        <v>0.79</v>
      </c>
      <c r="G265">
        <v>9.25</v>
      </c>
      <c r="H265">
        <v>0.79300000000000004</v>
      </c>
      <c r="I265">
        <v>1694</v>
      </c>
    </row>
    <row r="266" spans="1:9" hidden="1">
      <c r="A266" t="s">
        <v>1907</v>
      </c>
      <c r="B266" t="s">
        <v>1102</v>
      </c>
      <c r="C266" t="s">
        <v>1881</v>
      </c>
      <c r="D266">
        <v>35.43</v>
      </c>
      <c r="E266">
        <v>41.72</v>
      </c>
      <c r="F266">
        <v>0.84</v>
      </c>
      <c r="G266">
        <v>10.09</v>
      </c>
      <c r="H266">
        <v>0.83799999999999997</v>
      </c>
      <c r="I266">
        <v>1764</v>
      </c>
    </row>
    <row r="267" spans="1:9" hidden="1">
      <c r="A267" t="s">
        <v>1907</v>
      </c>
      <c r="B267" t="s">
        <v>1102</v>
      </c>
      <c r="C267" t="s">
        <v>1882</v>
      </c>
      <c r="D267">
        <v>35.36</v>
      </c>
      <c r="E267">
        <v>41.48</v>
      </c>
      <c r="F267">
        <v>0.83799999999999997</v>
      </c>
      <c r="G267">
        <v>8.7899999999999991</v>
      </c>
      <c r="H267">
        <v>0.83699999999999997</v>
      </c>
      <c r="I267">
        <v>1764</v>
      </c>
    </row>
    <row r="268" spans="1:9">
      <c r="A268" t="s">
        <v>1907</v>
      </c>
      <c r="B268" t="s">
        <v>1102</v>
      </c>
      <c r="C268" t="s">
        <v>1855</v>
      </c>
      <c r="D268">
        <v>36.549999999999997</v>
      </c>
      <c r="E268">
        <v>43.18</v>
      </c>
      <c r="F268">
        <v>0.81299999999999994</v>
      </c>
      <c r="G268">
        <v>9.68</v>
      </c>
      <c r="H268">
        <v>0.80800000000000005</v>
      </c>
      <c r="I268">
        <v>1764</v>
      </c>
    </row>
    <row r="269" spans="1:9" hidden="1">
      <c r="A269" t="s">
        <v>1907</v>
      </c>
      <c r="B269" t="s">
        <v>1102</v>
      </c>
      <c r="C269" t="s">
        <v>1883</v>
      </c>
      <c r="D269">
        <v>37.28</v>
      </c>
      <c r="E269">
        <v>42.72</v>
      </c>
      <c r="F269">
        <v>0.81899999999999995</v>
      </c>
      <c r="G269">
        <v>9.57</v>
      </c>
      <c r="H269">
        <v>0.81399999999999995</v>
      </c>
      <c r="I269">
        <v>1764</v>
      </c>
    </row>
    <row r="270" spans="1:9" hidden="1">
      <c r="A270" t="s">
        <v>1907</v>
      </c>
      <c r="B270" t="s">
        <v>1102</v>
      </c>
      <c r="C270" t="s">
        <v>1884</v>
      </c>
      <c r="D270">
        <v>36.5</v>
      </c>
      <c r="E270">
        <v>41.34</v>
      </c>
      <c r="F270">
        <v>0.83099999999999996</v>
      </c>
      <c r="G270">
        <v>9.9600000000000009</v>
      </c>
      <c r="H270">
        <v>0.83099999999999996</v>
      </c>
      <c r="I270">
        <v>1764</v>
      </c>
    </row>
    <row r="271" spans="1:9" hidden="1">
      <c r="A271" t="s">
        <v>1907</v>
      </c>
      <c r="B271" t="s">
        <v>1102</v>
      </c>
      <c r="C271" t="s">
        <v>1885</v>
      </c>
      <c r="D271">
        <v>35.24</v>
      </c>
      <c r="E271">
        <v>39.979999999999997</v>
      </c>
      <c r="F271">
        <v>0.83299999999999996</v>
      </c>
      <c r="G271">
        <v>9.94</v>
      </c>
      <c r="H271">
        <v>0.83699999999999997</v>
      </c>
      <c r="I271">
        <v>1764</v>
      </c>
    </row>
    <row r="272" spans="1:9" hidden="1">
      <c r="A272" t="s">
        <v>1907</v>
      </c>
      <c r="B272" t="s">
        <v>1102</v>
      </c>
      <c r="C272" t="s">
        <v>1886</v>
      </c>
      <c r="D272">
        <v>35.61</v>
      </c>
      <c r="E272">
        <v>40.82</v>
      </c>
      <c r="F272">
        <v>0.82799999999999996</v>
      </c>
      <c r="G272">
        <v>10.199999999999999</v>
      </c>
      <c r="H272">
        <v>0.82899999999999996</v>
      </c>
      <c r="I272">
        <v>1764</v>
      </c>
    </row>
    <row r="273" spans="1:9" hidden="1">
      <c r="A273" t="s">
        <v>1907</v>
      </c>
      <c r="B273" t="s">
        <v>1102</v>
      </c>
      <c r="C273" t="s">
        <v>1887</v>
      </c>
      <c r="D273">
        <v>38.479999999999997</v>
      </c>
      <c r="E273">
        <v>43.53</v>
      </c>
      <c r="F273">
        <v>0.82299999999999995</v>
      </c>
      <c r="G273">
        <v>10.84</v>
      </c>
      <c r="H273">
        <v>0.81599999999999995</v>
      </c>
      <c r="I273">
        <v>1764</v>
      </c>
    </row>
    <row r="274" spans="1:9" hidden="1">
      <c r="A274" t="s">
        <v>1907</v>
      </c>
      <c r="B274" t="s">
        <v>1102</v>
      </c>
      <c r="C274" t="s">
        <v>1888</v>
      </c>
      <c r="D274">
        <v>38.659999999999997</v>
      </c>
      <c r="E274">
        <v>44.53</v>
      </c>
      <c r="F274">
        <v>0.82599999999999996</v>
      </c>
      <c r="G274">
        <v>10.32</v>
      </c>
      <c r="H274">
        <v>0.81599999999999995</v>
      </c>
      <c r="I274">
        <v>1764</v>
      </c>
    </row>
    <row r="275" spans="1:9" hidden="1">
      <c r="A275" t="s">
        <v>1907</v>
      </c>
      <c r="B275" t="s">
        <v>1102</v>
      </c>
      <c r="C275" t="s">
        <v>1889</v>
      </c>
      <c r="D275">
        <v>38.520000000000003</v>
      </c>
      <c r="E275">
        <v>44.98</v>
      </c>
      <c r="F275">
        <v>0.82199999999999995</v>
      </c>
      <c r="G275">
        <v>10.36</v>
      </c>
      <c r="H275">
        <v>0.81100000000000005</v>
      </c>
      <c r="I275">
        <v>1764</v>
      </c>
    </row>
    <row r="276" spans="1:9" hidden="1">
      <c r="A276" t="s">
        <v>1907</v>
      </c>
      <c r="B276" t="s">
        <v>1102</v>
      </c>
      <c r="C276" t="s">
        <v>1890</v>
      </c>
      <c r="D276">
        <v>34.94</v>
      </c>
      <c r="E276">
        <v>40.82</v>
      </c>
      <c r="F276">
        <v>0.83499999999999996</v>
      </c>
      <c r="G276">
        <v>9.02</v>
      </c>
      <c r="H276">
        <v>0.83599999999999997</v>
      </c>
      <c r="I276">
        <v>1764</v>
      </c>
    </row>
    <row r="277" spans="1:9" hidden="1">
      <c r="A277" t="s">
        <v>1907</v>
      </c>
      <c r="B277" t="s">
        <v>1102</v>
      </c>
      <c r="C277" t="s">
        <v>1891</v>
      </c>
      <c r="D277">
        <v>34.15</v>
      </c>
      <c r="E277">
        <v>40.340000000000003</v>
      </c>
      <c r="F277">
        <v>0.84</v>
      </c>
      <c r="G277">
        <v>9</v>
      </c>
      <c r="H277">
        <v>0.84199999999999997</v>
      </c>
      <c r="I277">
        <v>1764</v>
      </c>
    </row>
    <row r="278" spans="1:9" hidden="1">
      <c r="A278" t="s">
        <v>1908</v>
      </c>
      <c r="B278" t="s">
        <v>1102</v>
      </c>
      <c r="C278" t="s">
        <v>1881</v>
      </c>
      <c r="D278">
        <v>35.43</v>
      </c>
      <c r="E278">
        <v>41.72</v>
      </c>
      <c r="F278">
        <v>0.84</v>
      </c>
      <c r="G278">
        <v>10.09</v>
      </c>
      <c r="H278">
        <v>0.83799999999999997</v>
      </c>
      <c r="I278">
        <v>1764</v>
      </c>
    </row>
    <row r="279" spans="1:9" hidden="1">
      <c r="A279" t="s">
        <v>1908</v>
      </c>
      <c r="B279" t="s">
        <v>1102</v>
      </c>
      <c r="C279" t="s">
        <v>1882</v>
      </c>
      <c r="D279">
        <v>35.36</v>
      </c>
      <c r="E279">
        <v>41.48</v>
      </c>
      <c r="F279">
        <v>0.83799999999999997</v>
      </c>
      <c r="G279">
        <v>8.7899999999999991</v>
      </c>
      <c r="H279">
        <v>0.83699999999999997</v>
      </c>
      <c r="I279">
        <v>1764</v>
      </c>
    </row>
    <row r="280" spans="1:9">
      <c r="A280" t="s">
        <v>1908</v>
      </c>
      <c r="B280" t="s">
        <v>1102</v>
      </c>
      <c r="C280" t="s">
        <v>1855</v>
      </c>
      <c r="D280">
        <v>36.549999999999997</v>
      </c>
      <c r="E280">
        <v>43.18</v>
      </c>
      <c r="F280">
        <v>0.81299999999999994</v>
      </c>
      <c r="G280">
        <v>9.68</v>
      </c>
      <c r="H280">
        <v>0.80800000000000005</v>
      </c>
      <c r="I280">
        <v>1764</v>
      </c>
    </row>
    <row r="281" spans="1:9" hidden="1">
      <c r="A281" t="s">
        <v>1908</v>
      </c>
      <c r="B281" t="s">
        <v>1102</v>
      </c>
      <c r="C281" t="s">
        <v>1883</v>
      </c>
      <c r="D281">
        <v>37.28</v>
      </c>
      <c r="E281">
        <v>42.72</v>
      </c>
      <c r="F281">
        <v>0.81899999999999995</v>
      </c>
      <c r="G281">
        <v>9.57</v>
      </c>
      <c r="H281">
        <v>0.81399999999999995</v>
      </c>
      <c r="I281">
        <v>1764</v>
      </c>
    </row>
    <row r="282" spans="1:9" hidden="1">
      <c r="A282" t="s">
        <v>1908</v>
      </c>
      <c r="B282" t="s">
        <v>1102</v>
      </c>
      <c r="C282" t="s">
        <v>1884</v>
      </c>
      <c r="D282">
        <v>36.5</v>
      </c>
      <c r="E282">
        <v>41.34</v>
      </c>
      <c r="F282">
        <v>0.83099999999999996</v>
      </c>
      <c r="G282">
        <v>9.9600000000000009</v>
      </c>
      <c r="H282">
        <v>0.83099999999999996</v>
      </c>
      <c r="I282">
        <v>1764</v>
      </c>
    </row>
    <row r="283" spans="1:9" hidden="1">
      <c r="A283" t="s">
        <v>1908</v>
      </c>
      <c r="B283" t="s">
        <v>1102</v>
      </c>
      <c r="C283" t="s">
        <v>1885</v>
      </c>
      <c r="D283">
        <v>35.24</v>
      </c>
      <c r="E283">
        <v>39.979999999999997</v>
      </c>
      <c r="F283">
        <v>0.83299999999999996</v>
      </c>
      <c r="G283">
        <v>9.94</v>
      </c>
      <c r="H283">
        <v>0.83699999999999997</v>
      </c>
      <c r="I283">
        <v>1764</v>
      </c>
    </row>
    <row r="284" spans="1:9" hidden="1">
      <c r="A284" t="s">
        <v>1908</v>
      </c>
      <c r="B284" t="s">
        <v>1102</v>
      </c>
      <c r="C284" t="s">
        <v>1886</v>
      </c>
      <c r="D284">
        <v>35.61</v>
      </c>
      <c r="E284">
        <v>40.82</v>
      </c>
      <c r="F284">
        <v>0.82799999999999996</v>
      </c>
      <c r="G284">
        <v>10.199999999999999</v>
      </c>
      <c r="H284">
        <v>0.82899999999999996</v>
      </c>
      <c r="I284">
        <v>1764</v>
      </c>
    </row>
    <row r="285" spans="1:9" hidden="1">
      <c r="A285" t="s">
        <v>1908</v>
      </c>
      <c r="B285" t="s">
        <v>1102</v>
      </c>
      <c r="C285" t="s">
        <v>1887</v>
      </c>
      <c r="D285">
        <v>38.479999999999997</v>
      </c>
      <c r="E285">
        <v>43.53</v>
      </c>
      <c r="F285">
        <v>0.82299999999999995</v>
      </c>
      <c r="G285">
        <v>10.84</v>
      </c>
      <c r="H285">
        <v>0.81599999999999995</v>
      </c>
      <c r="I285">
        <v>1764</v>
      </c>
    </row>
    <row r="286" spans="1:9" hidden="1">
      <c r="A286" t="s">
        <v>1908</v>
      </c>
      <c r="B286" t="s">
        <v>1102</v>
      </c>
      <c r="C286" t="s">
        <v>1888</v>
      </c>
      <c r="D286">
        <v>38.659999999999997</v>
      </c>
      <c r="E286">
        <v>44.53</v>
      </c>
      <c r="F286">
        <v>0.82599999999999996</v>
      </c>
      <c r="G286">
        <v>10.32</v>
      </c>
      <c r="H286">
        <v>0.81599999999999995</v>
      </c>
      <c r="I286">
        <v>1764</v>
      </c>
    </row>
    <row r="287" spans="1:9" hidden="1">
      <c r="A287" t="s">
        <v>1908</v>
      </c>
      <c r="B287" t="s">
        <v>1102</v>
      </c>
      <c r="C287" t="s">
        <v>1889</v>
      </c>
      <c r="D287">
        <v>38.520000000000003</v>
      </c>
      <c r="E287">
        <v>44.98</v>
      </c>
      <c r="F287">
        <v>0.82199999999999995</v>
      </c>
      <c r="G287">
        <v>10.36</v>
      </c>
      <c r="H287">
        <v>0.81100000000000005</v>
      </c>
      <c r="I287">
        <v>1764</v>
      </c>
    </row>
    <row r="288" spans="1:9" hidden="1">
      <c r="A288" t="s">
        <v>1908</v>
      </c>
      <c r="B288" t="s">
        <v>1102</v>
      </c>
      <c r="C288" t="s">
        <v>1890</v>
      </c>
      <c r="D288">
        <v>34.94</v>
      </c>
      <c r="E288">
        <v>40.82</v>
      </c>
      <c r="F288">
        <v>0.83499999999999996</v>
      </c>
      <c r="G288">
        <v>9.02</v>
      </c>
      <c r="H288">
        <v>0.83599999999999997</v>
      </c>
      <c r="I288">
        <v>1764</v>
      </c>
    </row>
    <row r="289" spans="1:9" hidden="1">
      <c r="A289" t="s">
        <v>1908</v>
      </c>
      <c r="B289" t="s">
        <v>1102</v>
      </c>
      <c r="C289" t="s">
        <v>1891</v>
      </c>
      <c r="D289">
        <v>34.15</v>
      </c>
      <c r="E289">
        <v>40.340000000000003</v>
      </c>
      <c r="F289">
        <v>0.84</v>
      </c>
      <c r="G289">
        <v>9</v>
      </c>
      <c r="H289">
        <v>0.84199999999999997</v>
      </c>
      <c r="I289">
        <v>1764</v>
      </c>
    </row>
    <row r="290" spans="1:9" hidden="1">
      <c r="A290" t="s">
        <v>1909</v>
      </c>
      <c r="B290" t="s">
        <v>1102</v>
      </c>
      <c r="C290" t="s">
        <v>1881</v>
      </c>
      <c r="D290">
        <v>35.659999999999997</v>
      </c>
      <c r="E290">
        <v>41.99</v>
      </c>
      <c r="F290">
        <v>0.79200000000000004</v>
      </c>
      <c r="G290">
        <v>10.4</v>
      </c>
      <c r="H290">
        <v>0.79100000000000004</v>
      </c>
      <c r="I290">
        <v>1694</v>
      </c>
    </row>
    <row r="291" spans="1:9" hidden="1">
      <c r="A291" t="s">
        <v>1909</v>
      </c>
      <c r="B291" t="s">
        <v>1102</v>
      </c>
      <c r="C291" t="s">
        <v>1882</v>
      </c>
      <c r="D291">
        <v>35.5</v>
      </c>
      <c r="E291">
        <v>41.76</v>
      </c>
      <c r="F291">
        <v>0.79600000000000004</v>
      </c>
      <c r="G291">
        <v>9.1199999999999992</v>
      </c>
      <c r="H291">
        <v>0.79600000000000004</v>
      </c>
      <c r="I291">
        <v>1694</v>
      </c>
    </row>
    <row r="292" spans="1:9">
      <c r="A292" t="s">
        <v>1909</v>
      </c>
      <c r="B292" t="s">
        <v>1102</v>
      </c>
      <c r="C292" t="s">
        <v>1855</v>
      </c>
      <c r="D292">
        <v>36.869999999999997</v>
      </c>
      <c r="E292">
        <v>43.51</v>
      </c>
      <c r="F292">
        <v>0.79</v>
      </c>
      <c r="G292">
        <v>10.26</v>
      </c>
      <c r="H292">
        <v>0.78400000000000003</v>
      </c>
      <c r="I292">
        <v>1694</v>
      </c>
    </row>
    <row r="293" spans="1:9" hidden="1">
      <c r="A293" t="s">
        <v>1909</v>
      </c>
      <c r="B293" t="s">
        <v>1102</v>
      </c>
      <c r="C293" t="s">
        <v>1883</v>
      </c>
      <c r="D293">
        <v>37.49</v>
      </c>
      <c r="E293">
        <v>43.06</v>
      </c>
      <c r="F293">
        <v>0.79600000000000004</v>
      </c>
      <c r="G293">
        <v>10.15</v>
      </c>
      <c r="H293">
        <v>0.79100000000000004</v>
      </c>
      <c r="I293">
        <v>1694</v>
      </c>
    </row>
    <row r="294" spans="1:9" hidden="1">
      <c r="A294" t="s">
        <v>1909</v>
      </c>
      <c r="B294" t="s">
        <v>1102</v>
      </c>
      <c r="C294" t="s">
        <v>1884</v>
      </c>
      <c r="D294">
        <v>36.729999999999997</v>
      </c>
      <c r="E294">
        <v>41.69</v>
      </c>
      <c r="F294">
        <v>0.8</v>
      </c>
      <c r="G294">
        <v>10.47</v>
      </c>
      <c r="H294">
        <v>0.8</v>
      </c>
      <c r="I294">
        <v>1694</v>
      </c>
    </row>
    <row r="295" spans="1:9" hidden="1">
      <c r="A295" t="s">
        <v>1909</v>
      </c>
      <c r="B295" t="s">
        <v>1102</v>
      </c>
      <c r="C295" t="s">
        <v>1885</v>
      </c>
      <c r="D295">
        <v>35.49</v>
      </c>
      <c r="E295">
        <v>40.33</v>
      </c>
      <c r="F295">
        <v>0.80100000000000005</v>
      </c>
      <c r="G295">
        <v>10.43</v>
      </c>
      <c r="H295">
        <v>0.80500000000000005</v>
      </c>
      <c r="I295">
        <v>1694</v>
      </c>
    </row>
    <row r="296" spans="1:9" hidden="1">
      <c r="A296" t="s">
        <v>1909</v>
      </c>
      <c r="B296" t="s">
        <v>1102</v>
      </c>
      <c r="C296" t="s">
        <v>1886</v>
      </c>
      <c r="D296">
        <v>35.909999999999997</v>
      </c>
      <c r="E296">
        <v>41.18</v>
      </c>
      <c r="F296">
        <v>0.80200000000000005</v>
      </c>
      <c r="G296">
        <v>10.78</v>
      </c>
      <c r="H296">
        <v>0.80300000000000005</v>
      </c>
      <c r="I296">
        <v>1694</v>
      </c>
    </row>
    <row r="297" spans="1:9" hidden="1">
      <c r="A297" t="s">
        <v>1909</v>
      </c>
      <c r="B297" t="s">
        <v>1102</v>
      </c>
      <c r="C297" t="s">
        <v>1887</v>
      </c>
      <c r="D297">
        <v>38.71</v>
      </c>
      <c r="E297">
        <v>43.9</v>
      </c>
      <c r="F297">
        <v>0.79800000000000004</v>
      </c>
      <c r="G297">
        <v>11.48</v>
      </c>
      <c r="H297">
        <v>0.79100000000000004</v>
      </c>
      <c r="I297">
        <v>1694</v>
      </c>
    </row>
    <row r="298" spans="1:9" hidden="1">
      <c r="A298" t="s">
        <v>1909</v>
      </c>
      <c r="B298" t="s">
        <v>1102</v>
      </c>
      <c r="C298" t="s">
        <v>1888</v>
      </c>
      <c r="D298">
        <v>38.86</v>
      </c>
      <c r="E298">
        <v>44.87</v>
      </c>
      <c r="F298">
        <v>0.80200000000000005</v>
      </c>
      <c r="G298">
        <v>10.92</v>
      </c>
      <c r="H298">
        <v>0.79200000000000004</v>
      </c>
      <c r="I298">
        <v>1694</v>
      </c>
    </row>
    <row r="299" spans="1:9" hidden="1">
      <c r="A299" t="s">
        <v>1909</v>
      </c>
      <c r="B299" t="s">
        <v>1102</v>
      </c>
      <c r="C299" t="s">
        <v>1889</v>
      </c>
      <c r="D299">
        <v>38.67</v>
      </c>
      <c r="E299">
        <v>45.3</v>
      </c>
      <c r="F299">
        <v>0.79400000000000004</v>
      </c>
      <c r="G299">
        <v>10.93</v>
      </c>
      <c r="H299">
        <v>0.78300000000000003</v>
      </c>
      <c r="I299">
        <v>1694</v>
      </c>
    </row>
    <row r="300" spans="1:9" hidden="1">
      <c r="A300" t="s">
        <v>1909</v>
      </c>
      <c r="B300" t="s">
        <v>1102</v>
      </c>
      <c r="C300" t="s">
        <v>1890</v>
      </c>
      <c r="D300">
        <v>35.049999999999997</v>
      </c>
      <c r="E300">
        <v>41.09</v>
      </c>
      <c r="F300">
        <v>0.79100000000000004</v>
      </c>
      <c r="G300">
        <v>9.34</v>
      </c>
      <c r="H300">
        <v>0.79300000000000004</v>
      </c>
      <c r="I300">
        <v>1694</v>
      </c>
    </row>
    <row r="301" spans="1:9" hidden="1">
      <c r="A301" t="s">
        <v>1909</v>
      </c>
      <c r="B301" t="s">
        <v>1102</v>
      </c>
      <c r="C301" t="s">
        <v>1891</v>
      </c>
      <c r="D301">
        <v>34.28</v>
      </c>
      <c r="E301">
        <v>40.590000000000003</v>
      </c>
      <c r="F301">
        <v>0.79</v>
      </c>
      <c r="G301">
        <v>9.25</v>
      </c>
      <c r="H301">
        <v>0.79300000000000004</v>
      </c>
      <c r="I301">
        <v>1694</v>
      </c>
    </row>
    <row r="302" spans="1:9" hidden="1">
      <c r="A302" t="s">
        <v>34</v>
      </c>
      <c r="B302" t="s">
        <v>965</v>
      </c>
      <c r="C302" t="s">
        <v>1881</v>
      </c>
      <c r="D302">
        <v>35.03</v>
      </c>
      <c r="E302">
        <v>41.33</v>
      </c>
      <c r="F302">
        <v>0.80700000000000005</v>
      </c>
      <c r="G302">
        <v>58.93</v>
      </c>
      <c r="H302">
        <v>0.80700000000000005</v>
      </c>
    </row>
    <row r="303" spans="1:9" hidden="1">
      <c r="A303" t="s">
        <v>34</v>
      </c>
      <c r="B303" t="s">
        <v>965</v>
      </c>
      <c r="C303" t="s">
        <v>1882</v>
      </c>
      <c r="D303">
        <v>34.68</v>
      </c>
      <c r="E303">
        <v>41.74</v>
      </c>
      <c r="F303">
        <v>0.79100000000000004</v>
      </c>
      <c r="G303">
        <v>48.88</v>
      </c>
      <c r="H303">
        <v>0.79</v>
      </c>
    </row>
    <row r="304" spans="1:9">
      <c r="A304" t="s">
        <v>34</v>
      </c>
      <c r="B304" t="s">
        <v>965</v>
      </c>
      <c r="C304" t="s">
        <v>1855</v>
      </c>
      <c r="D304">
        <v>36.64</v>
      </c>
      <c r="E304">
        <v>42.66</v>
      </c>
      <c r="F304">
        <v>0.78700000000000003</v>
      </c>
      <c r="G304">
        <v>57.76</v>
      </c>
      <c r="H304">
        <v>0.78400000000000003</v>
      </c>
    </row>
    <row r="305" spans="1:9" hidden="1">
      <c r="A305" t="s">
        <v>34</v>
      </c>
      <c r="B305" t="s">
        <v>965</v>
      </c>
      <c r="C305" t="s">
        <v>1883</v>
      </c>
      <c r="D305">
        <v>37.090000000000003</v>
      </c>
      <c r="E305">
        <v>42.27</v>
      </c>
      <c r="F305">
        <v>0.77800000000000002</v>
      </c>
      <c r="G305">
        <v>55.94</v>
      </c>
      <c r="H305">
        <v>0.77600000000000002</v>
      </c>
    </row>
    <row r="306" spans="1:9" hidden="1">
      <c r="A306" t="s">
        <v>34</v>
      </c>
      <c r="B306" t="s">
        <v>965</v>
      </c>
      <c r="C306" t="s">
        <v>1884</v>
      </c>
      <c r="D306">
        <v>37.39</v>
      </c>
      <c r="E306">
        <v>42.72</v>
      </c>
      <c r="F306">
        <v>0.77800000000000002</v>
      </c>
      <c r="G306">
        <v>61.49</v>
      </c>
      <c r="H306">
        <v>0.77500000000000002</v>
      </c>
    </row>
    <row r="307" spans="1:9" hidden="1">
      <c r="A307" t="s">
        <v>34</v>
      </c>
      <c r="B307" t="s">
        <v>965</v>
      </c>
      <c r="C307" t="s">
        <v>1885</v>
      </c>
      <c r="D307">
        <v>36.19</v>
      </c>
      <c r="E307">
        <v>41.1</v>
      </c>
      <c r="F307">
        <v>0.78100000000000003</v>
      </c>
      <c r="G307">
        <v>61.91</v>
      </c>
      <c r="H307">
        <v>0.78200000000000003</v>
      </c>
    </row>
    <row r="308" spans="1:9" hidden="1">
      <c r="A308" t="s">
        <v>34</v>
      </c>
      <c r="B308" t="s">
        <v>965</v>
      </c>
      <c r="C308" t="s">
        <v>1886</v>
      </c>
      <c r="D308">
        <v>36.74</v>
      </c>
      <c r="E308">
        <v>41.51</v>
      </c>
      <c r="F308">
        <v>0.78</v>
      </c>
      <c r="G308">
        <v>65.319999999999993</v>
      </c>
      <c r="H308">
        <v>0.78</v>
      </c>
    </row>
    <row r="309" spans="1:9" hidden="1">
      <c r="A309" t="s">
        <v>34</v>
      </c>
      <c r="B309" t="s">
        <v>965</v>
      </c>
      <c r="C309" t="s">
        <v>1887</v>
      </c>
      <c r="D309">
        <v>39.75</v>
      </c>
      <c r="E309">
        <v>44.21</v>
      </c>
      <c r="F309">
        <v>0.77300000000000002</v>
      </c>
      <c r="G309">
        <v>69</v>
      </c>
      <c r="H309">
        <v>0.76600000000000001</v>
      </c>
    </row>
    <row r="310" spans="1:9" hidden="1">
      <c r="A310" t="s">
        <v>34</v>
      </c>
      <c r="B310" t="s">
        <v>965</v>
      </c>
      <c r="C310" t="s">
        <v>1888</v>
      </c>
      <c r="D310">
        <v>39.090000000000003</v>
      </c>
      <c r="E310">
        <v>45.19</v>
      </c>
      <c r="F310">
        <v>0.78600000000000003</v>
      </c>
      <c r="G310">
        <v>63.48</v>
      </c>
      <c r="H310">
        <v>0.77600000000000002</v>
      </c>
    </row>
    <row r="311" spans="1:9" hidden="1">
      <c r="A311" t="s">
        <v>34</v>
      </c>
      <c r="B311" t="s">
        <v>965</v>
      </c>
      <c r="C311" t="s">
        <v>1889</v>
      </c>
      <c r="D311">
        <v>37.6</v>
      </c>
      <c r="E311">
        <v>44.29</v>
      </c>
      <c r="F311">
        <v>0.78700000000000003</v>
      </c>
      <c r="G311">
        <v>57.99</v>
      </c>
      <c r="H311">
        <v>0.78</v>
      </c>
    </row>
    <row r="312" spans="1:9" hidden="1">
      <c r="A312" t="s">
        <v>34</v>
      </c>
      <c r="B312" t="s">
        <v>965</v>
      </c>
      <c r="C312" t="s">
        <v>1890</v>
      </c>
      <c r="D312">
        <v>34.83</v>
      </c>
      <c r="E312">
        <v>40.92</v>
      </c>
      <c r="F312">
        <v>0.79900000000000004</v>
      </c>
      <c r="G312">
        <v>53.56</v>
      </c>
      <c r="H312">
        <v>0.8</v>
      </c>
    </row>
    <row r="313" spans="1:9" hidden="1">
      <c r="A313" t="s">
        <v>34</v>
      </c>
      <c r="B313" t="s">
        <v>965</v>
      </c>
      <c r="C313" t="s">
        <v>1891</v>
      </c>
      <c r="D313">
        <v>34.06</v>
      </c>
      <c r="E313">
        <v>40.159999999999997</v>
      </c>
      <c r="F313">
        <v>0.80900000000000005</v>
      </c>
      <c r="G313">
        <v>53.49</v>
      </c>
      <c r="H313">
        <v>0.81200000000000006</v>
      </c>
    </row>
    <row r="314" spans="1:9" hidden="1">
      <c r="A314" t="s">
        <v>1910</v>
      </c>
      <c r="B314" t="s">
        <v>1272</v>
      </c>
      <c r="C314" t="s">
        <v>1881</v>
      </c>
      <c r="D314">
        <v>37.479999999999997</v>
      </c>
      <c r="E314">
        <v>43.82</v>
      </c>
      <c r="F314">
        <v>0.76900000000000002</v>
      </c>
      <c r="G314">
        <v>13.5</v>
      </c>
      <c r="H314">
        <v>0.76800000000000002</v>
      </c>
      <c r="I314">
        <v>1581</v>
      </c>
    </row>
    <row r="315" spans="1:9" hidden="1">
      <c r="A315" t="s">
        <v>1910</v>
      </c>
      <c r="B315" t="s">
        <v>1272</v>
      </c>
      <c r="C315" t="s">
        <v>1882</v>
      </c>
      <c r="D315">
        <v>38.07</v>
      </c>
      <c r="E315">
        <v>43.72</v>
      </c>
      <c r="F315">
        <v>0.76500000000000001</v>
      </c>
      <c r="G315">
        <v>11.83</v>
      </c>
      <c r="H315">
        <v>0.76500000000000001</v>
      </c>
      <c r="I315">
        <v>1581</v>
      </c>
    </row>
    <row r="316" spans="1:9">
      <c r="A316" t="s">
        <v>1910</v>
      </c>
      <c r="B316" t="s">
        <v>1272</v>
      </c>
      <c r="C316" t="s">
        <v>1855</v>
      </c>
      <c r="D316">
        <v>39.22</v>
      </c>
      <c r="E316">
        <v>44.57</v>
      </c>
      <c r="F316">
        <v>0.76400000000000001</v>
      </c>
      <c r="G316">
        <v>13.55</v>
      </c>
      <c r="H316">
        <v>0.76100000000000001</v>
      </c>
      <c r="I316">
        <v>1581</v>
      </c>
    </row>
    <row r="317" spans="1:9" hidden="1">
      <c r="A317" t="s">
        <v>1910</v>
      </c>
      <c r="B317" t="s">
        <v>1272</v>
      </c>
      <c r="C317" t="s">
        <v>1883</v>
      </c>
      <c r="D317">
        <v>39.200000000000003</v>
      </c>
      <c r="E317">
        <v>45.42</v>
      </c>
      <c r="F317">
        <v>0.754</v>
      </c>
      <c r="G317">
        <v>12.68</v>
      </c>
      <c r="H317">
        <v>0.749</v>
      </c>
      <c r="I317">
        <v>1581</v>
      </c>
    </row>
    <row r="318" spans="1:9" hidden="1">
      <c r="A318" t="s">
        <v>1910</v>
      </c>
      <c r="B318" t="s">
        <v>1272</v>
      </c>
      <c r="C318" t="s">
        <v>1884</v>
      </c>
      <c r="D318">
        <v>39.61</v>
      </c>
      <c r="E318">
        <v>45.02</v>
      </c>
      <c r="F318">
        <v>0.755</v>
      </c>
      <c r="G318">
        <v>14.57</v>
      </c>
      <c r="H318">
        <v>0.751</v>
      </c>
      <c r="I318">
        <v>1581</v>
      </c>
    </row>
    <row r="319" spans="1:9" hidden="1">
      <c r="A319" t="s">
        <v>1910</v>
      </c>
      <c r="B319" t="s">
        <v>1272</v>
      </c>
      <c r="C319" t="s">
        <v>1885</v>
      </c>
      <c r="D319">
        <v>38.82</v>
      </c>
      <c r="E319">
        <v>43.2</v>
      </c>
      <c r="F319">
        <v>0.76300000000000001</v>
      </c>
      <c r="G319">
        <v>14.53</v>
      </c>
      <c r="H319">
        <v>0.76400000000000001</v>
      </c>
      <c r="I319">
        <v>1581</v>
      </c>
    </row>
    <row r="320" spans="1:9" hidden="1">
      <c r="A320" t="s">
        <v>1910</v>
      </c>
      <c r="B320" t="s">
        <v>1272</v>
      </c>
      <c r="C320" t="s">
        <v>1886</v>
      </c>
      <c r="D320">
        <v>39.06</v>
      </c>
      <c r="E320">
        <v>44.07</v>
      </c>
      <c r="F320">
        <v>0.76300000000000001</v>
      </c>
      <c r="G320">
        <v>15.19</v>
      </c>
      <c r="H320">
        <v>0.76100000000000001</v>
      </c>
      <c r="I320">
        <v>1581</v>
      </c>
    </row>
    <row r="321" spans="1:9" hidden="1">
      <c r="A321" t="s">
        <v>1910</v>
      </c>
      <c r="B321" t="s">
        <v>1272</v>
      </c>
      <c r="C321" t="s">
        <v>1887</v>
      </c>
      <c r="D321">
        <v>42.56</v>
      </c>
      <c r="E321">
        <v>46.82</v>
      </c>
      <c r="F321">
        <v>0.76500000000000001</v>
      </c>
      <c r="G321">
        <v>16.010000000000002</v>
      </c>
      <c r="H321">
        <v>0.75600000000000001</v>
      </c>
      <c r="I321">
        <v>1581</v>
      </c>
    </row>
    <row r="322" spans="1:9" hidden="1">
      <c r="A322" t="s">
        <v>1910</v>
      </c>
      <c r="B322" t="s">
        <v>1272</v>
      </c>
      <c r="C322" t="s">
        <v>1888</v>
      </c>
      <c r="D322">
        <v>42.27</v>
      </c>
      <c r="E322">
        <v>47.25</v>
      </c>
      <c r="F322">
        <v>0.76800000000000002</v>
      </c>
      <c r="G322">
        <v>14.42</v>
      </c>
      <c r="H322">
        <v>0.75800000000000001</v>
      </c>
      <c r="I322">
        <v>1581</v>
      </c>
    </row>
    <row r="323" spans="1:9" hidden="1">
      <c r="A323" t="s">
        <v>1910</v>
      </c>
      <c r="B323" t="s">
        <v>1272</v>
      </c>
      <c r="C323" t="s">
        <v>1889</v>
      </c>
      <c r="D323">
        <v>40.270000000000003</v>
      </c>
      <c r="E323">
        <v>45.66</v>
      </c>
      <c r="F323">
        <v>0.77100000000000002</v>
      </c>
      <c r="G323">
        <v>13.52</v>
      </c>
      <c r="H323">
        <v>0.76500000000000001</v>
      </c>
      <c r="I323">
        <v>1581</v>
      </c>
    </row>
    <row r="324" spans="1:9" hidden="1">
      <c r="A324" t="s">
        <v>1910</v>
      </c>
      <c r="B324" t="s">
        <v>1272</v>
      </c>
      <c r="C324" t="s">
        <v>1890</v>
      </c>
      <c r="D324">
        <v>37.270000000000003</v>
      </c>
      <c r="E324">
        <v>42.51</v>
      </c>
      <c r="F324">
        <v>0.77400000000000002</v>
      </c>
      <c r="G324">
        <v>12.18</v>
      </c>
      <c r="H324">
        <v>0.77700000000000002</v>
      </c>
      <c r="I324">
        <v>1581</v>
      </c>
    </row>
    <row r="325" spans="1:9" hidden="1">
      <c r="A325" t="s">
        <v>1910</v>
      </c>
      <c r="B325" t="s">
        <v>1272</v>
      </c>
      <c r="C325" t="s">
        <v>1891</v>
      </c>
      <c r="D325">
        <v>36.75</v>
      </c>
      <c r="E325">
        <v>42.64</v>
      </c>
      <c r="F325">
        <v>0.76800000000000002</v>
      </c>
      <c r="G325">
        <v>11.94</v>
      </c>
      <c r="H325">
        <v>0.77100000000000002</v>
      </c>
      <c r="I325">
        <v>1581</v>
      </c>
    </row>
    <row r="326" spans="1:9" hidden="1">
      <c r="A326" t="s">
        <v>1911</v>
      </c>
      <c r="B326" t="s">
        <v>1272</v>
      </c>
      <c r="C326" t="s">
        <v>1881</v>
      </c>
      <c r="D326">
        <v>37.450000000000003</v>
      </c>
      <c r="E326">
        <v>43.79</v>
      </c>
      <c r="F326">
        <v>0.77800000000000002</v>
      </c>
      <c r="G326">
        <v>51.29</v>
      </c>
      <c r="H326">
        <v>0.77800000000000002</v>
      </c>
      <c r="I326">
        <v>1608</v>
      </c>
    </row>
    <row r="327" spans="1:9" hidden="1">
      <c r="A327" t="s">
        <v>1911</v>
      </c>
      <c r="B327" t="s">
        <v>1272</v>
      </c>
      <c r="C327" t="s">
        <v>1882</v>
      </c>
      <c r="D327">
        <v>38.049999999999997</v>
      </c>
      <c r="E327">
        <v>43.69</v>
      </c>
      <c r="F327">
        <v>0.77600000000000002</v>
      </c>
      <c r="G327">
        <v>45</v>
      </c>
      <c r="H327">
        <v>0.77600000000000002</v>
      </c>
      <c r="I327">
        <v>1608</v>
      </c>
    </row>
    <row r="328" spans="1:9">
      <c r="A328" t="s">
        <v>1911</v>
      </c>
      <c r="B328" t="s">
        <v>1272</v>
      </c>
      <c r="C328" t="s">
        <v>1855</v>
      </c>
      <c r="D328">
        <v>39.200000000000003</v>
      </c>
      <c r="E328">
        <v>44.54</v>
      </c>
      <c r="F328">
        <v>0.77600000000000002</v>
      </c>
      <c r="G328">
        <v>51.59</v>
      </c>
      <c r="H328">
        <v>0.77300000000000002</v>
      </c>
      <c r="I328">
        <v>1608</v>
      </c>
    </row>
    <row r="329" spans="1:9" hidden="1">
      <c r="A329" t="s">
        <v>1911</v>
      </c>
      <c r="B329" t="s">
        <v>1272</v>
      </c>
      <c r="C329" t="s">
        <v>1883</v>
      </c>
      <c r="D329">
        <v>39.19</v>
      </c>
      <c r="E329">
        <v>45.4</v>
      </c>
      <c r="F329">
        <v>0.77100000000000002</v>
      </c>
      <c r="G329">
        <v>48.63</v>
      </c>
      <c r="H329">
        <v>0.76600000000000001</v>
      </c>
      <c r="I329">
        <v>1608</v>
      </c>
    </row>
    <row r="330" spans="1:9" hidden="1">
      <c r="A330" t="s">
        <v>1911</v>
      </c>
      <c r="B330" t="s">
        <v>1272</v>
      </c>
      <c r="C330" t="s">
        <v>1884</v>
      </c>
      <c r="D330">
        <v>39.58</v>
      </c>
      <c r="E330">
        <v>45</v>
      </c>
      <c r="F330">
        <v>0.77200000000000002</v>
      </c>
      <c r="G330">
        <v>55.81</v>
      </c>
      <c r="H330">
        <v>0.76800000000000002</v>
      </c>
      <c r="I330">
        <v>1608</v>
      </c>
    </row>
    <row r="331" spans="1:9" hidden="1">
      <c r="A331" t="s">
        <v>1911</v>
      </c>
      <c r="B331" t="s">
        <v>1272</v>
      </c>
      <c r="C331" t="s">
        <v>1885</v>
      </c>
      <c r="D331">
        <v>38.79</v>
      </c>
      <c r="E331">
        <v>43.18</v>
      </c>
      <c r="F331">
        <v>0.77500000000000002</v>
      </c>
      <c r="G331">
        <v>55.35</v>
      </c>
      <c r="H331">
        <v>0.77600000000000002</v>
      </c>
      <c r="I331">
        <v>1608</v>
      </c>
    </row>
    <row r="332" spans="1:9" hidden="1">
      <c r="A332" t="s">
        <v>1911</v>
      </c>
      <c r="B332" t="s">
        <v>1272</v>
      </c>
      <c r="C332" t="s">
        <v>1886</v>
      </c>
      <c r="D332">
        <v>39.04</v>
      </c>
      <c r="E332">
        <v>44.05</v>
      </c>
      <c r="F332">
        <v>0.77700000000000002</v>
      </c>
      <c r="G332">
        <v>58.06</v>
      </c>
      <c r="H332">
        <v>0.77600000000000002</v>
      </c>
      <c r="I332">
        <v>1608</v>
      </c>
    </row>
    <row r="333" spans="1:9" hidden="1">
      <c r="A333" t="s">
        <v>1911</v>
      </c>
      <c r="B333" t="s">
        <v>1272</v>
      </c>
      <c r="C333" t="s">
        <v>1887</v>
      </c>
      <c r="D333">
        <v>42.55</v>
      </c>
      <c r="E333">
        <v>46.8</v>
      </c>
      <c r="F333">
        <v>0.78300000000000003</v>
      </c>
      <c r="G333">
        <v>61.51</v>
      </c>
      <c r="H333">
        <v>0.77400000000000002</v>
      </c>
      <c r="I333">
        <v>1608</v>
      </c>
    </row>
    <row r="334" spans="1:9" hidden="1">
      <c r="A334" t="s">
        <v>1911</v>
      </c>
      <c r="B334" t="s">
        <v>1272</v>
      </c>
      <c r="C334" t="s">
        <v>1888</v>
      </c>
      <c r="D334">
        <v>42.25</v>
      </c>
      <c r="E334">
        <v>47.23</v>
      </c>
      <c r="F334">
        <v>0.78300000000000003</v>
      </c>
      <c r="G334">
        <v>55.19</v>
      </c>
      <c r="H334">
        <v>0.77300000000000002</v>
      </c>
      <c r="I334">
        <v>1608</v>
      </c>
    </row>
    <row r="335" spans="1:9" hidden="1">
      <c r="A335" t="s">
        <v>1911</v>
      </c>
      <c r="B335" t="s">
        <v>1272</v>
      </c>
      <c r="C335" t="s">
        <v>1889</v>
      </c>
      <c r="D335">
        <v>40.24</v>
      </c>
      <c r="E335">
        <v>45.64</v>
      </c>
      <c r="F335">
        <v>0.78100000000000003</v>
      </c>
      <c r="G335">
        <v>51.39</v>
      </c>
      <c r="H335">
        <v>0.77500000000000002</v>
      </c>
      <c r="I335">
        <v>1608</v>
      </c>
    </row>
    <row r="336" spans="1:9" hidden="1">
      <c r="A336" t="s">
        <v>1911</v>
      </c>
      <c r="B336" t="s">
        <v>1272</v>
      </c>
      <c r="C336" t="s">
        <v>1890</v>
      </c>
      <c r="D336">
        <v>37.24</v>
      </c>
      <c r="E336">
        <v>42.48</v>
      </c>
      <c r="F336">
        <v>0.77900000000000003</v>
      </c>
      <c r="G336">
        <v>45.98</v>
      </c>
      <c r="H336">
        <v>0.78200000000000003</v>
      </c>
      <c r="I336">
        <v>1608</v>
      </c>
    </row>
    <row r="337" spans="1:9" hidden="1">
      <c r="A337" t="s">
        <v>1911</v>
      </c>
      <c r="B337" t="s">
        <v>1272</v>
      </c>
      <c r="C337" t="s">
        <v>1891</v>
      </c>
      <c r="D337">
        <v>36.729999999999997</v>
      </c>
      <c r="E337">
        <v>42.61</v>
      </c>
      <c r="F337">
        <v>0.77600000000000002</v>
      </c>
      <c r="G337">
        <v>45.27</v>
      </c>
      <c r="H337">
        <v>0.77900000000000003</v>
      </c>
      <c r="I337">
        <v>1608</v>
      </c>
    </row>
    <row r="338" spans="1:9" hidden="1">
      <c r="A338" t="s">
        <v>1912</v>
      </c>
      <c r="B338" t="s">
        <v>1272</v>
      </c>
      <c r="C338" t="s">
        <v>1881</v>
      </c>
      <c r="D338">
        <v>37.46</v>
      </c>
      <c r="E338">
        <v>43.8</v>
      </c>
      <c r="F338">
        <v>0.77900000000000003</v>
      </c>
      <c r="G338">
        <v>51.34</v>
      </c>
      <c r="H338">
        <v>0.77900000000000003</v>
      </c>
      <c r="I338">
        <v>1609</v>
      </c>
    </row>
    <row r="339" spans="1:9" hidden="1">
      <c r="A339" t="s">
        <v>1912</v>
      </c>
      <c r="B339" t="s">
        <v>1272</v>
      </c>
      <c r="C339" t="s">
        <v>1882</v>
      </c>
      <c r="D339">
        <v>38.06</v>
      </c>
      <c r="E339">
        <v>43.7</v>
      </c>
      <c r="F339">
        <v>0.77700000000000002</v>
      </c>
      <c r="G339">
        <v>45.04</v>
      </c>
      <c r="H339">
        <v>0.77700000000000002</v>
      </c>
      <c r="I339">
        <v>1609</v>
      </c>
    </row>
    <row r="340" spans="1:9">
      <c r="A340" t="s">
        <v>1912</v>
      </c>
      <c r="B340" t="s">
        <v>1272</v>
      </c>
      <c r="C340" t="s">
        <v>1855</v>
      </c>
      <c r="D340">
        <v>39.21</v>
      </c>
      <c r="E340">
        <v>44.55</v>
      </c>
      <c r="F340">
        <v>0.77600000000000002</v>
      </c>
      <c r="G340">
        <v>51.64</v>
      </c>
      <c r="H340">
        <v>0.77400000000000002</v>
      </c>
      <c r="I340">
        <v>1609</v>
      </c>
    </row>
    <row r="341" spans="1:9" hidden="1">
      <c r="A341" t="s">
        <v>1912</v>
      </c>
      <c r="B341" t="s">
        <v>1272</v>
      </c>
      <c r="C341" t="s">
        <v>1883</v>
      </c>
      <c r="D341">
        <v>39.19</v>
      </c>
      <c r="E341">
        <v>45.41</v>
      </c>
      <c r="F341">
        <v>0.77100000000000002</v>
      </c>
      <c r="G341">
        <v>48.66</v>
      </c>
      <c r="H341">
        <v>0.76600000000000001</v>
      </c>
      <c r="I341">
        <v>1609</v>
      </c>
    </row>
    <row r="342" spans="1:9" hidden="1">
      <c r="A342" t="s">
        <v>1912</v>
      </c>
      <c r="B342" t="s">
        <v>1272</v>
      </c>
      <c r="C342" t="s">
        <v>1884</v>
      </c>
      <c r="D342">
        <v>39.590000000000003</v>
      </c>
      <c r="E342">
        <v>45.01</v>
      </c>
      <c r="F342">
        <v>0.77300000000000002</v>
      </c>
      <c r="G342">
        <v>55.9</v>
      </c>
      <c r="H342">
        <v>0.76900000000000002</v>
      </c>
      <c r="I342">
        <v>1609</v>
      </c>
    </row>
    <row r="343" spans="1:9" hidden="1">
      <c r="A343" t="s">
        <v>1912</v>
      </c>
      <c r="B343" t="s">
        <v>1272</v>
      </c>
      <c r="C343" t="s">
        <v>1885</v>
      </c>
      <c r="D343">
        <v>38.79</v>
      </c>
      <c r="E343">
        <v>43.19</v>
      </c>
      <c r="F343">
        <v>0.77600000000000002</v>
      </c>
      <c r="G343">
        <v>55.47</v>
      </c>
      <c r="H343">
        <v>0.77800000000000002</v>
      </c>
      <c r="I343">
        <v>1609</v>
      </c>
    </row>
    <row r="344" spans="1:9" hidden="1">
      <c r="A344" t="s">
        <v>1912</v>
      </c>
      <c r="B344" t="s">
        <v>1272</v>
      </c>
      <c r="C344" t="s">
        <v>1886</v>
      </c>
      <c r="D344">
        <v>39.049999999999997</v>
      </c>
      <c r="E344">
        <v>44.06</v>
      </c>
      <c r="F344">
        <v>0.77800000000000002</v>
      </c>
      <c r="G344">
        <v>58.15</v>
      </c>
      <c r="H344">
        <v>0.77700000000000002</v>
      </c>
      <c r="I344">
        <v>1609</v>
      </c>
    </row>
    <row r="345" spans="1:9" hidden="1">
      <c r="A345" t="s">
        <v>1912</v>
      </c>
      <c r="B345" t="s">
        <v>1272</v>
      </c>
      <c r="C345" t="s">
        <v>1887</v>
      </c>
      <c r="D345">
        <v>42.55</v>
      </c>
      <c r="E345">
        <v>46.81</v>
      </c>
      <c r="F345">
        <v>0.78400000000000003</v>
      </c>
      <c r="G345">
        <v>61.58</v>
      </c>
      <c r="H345">
        <v>0.77500000000000002</v>
      </c>
      <c r="I345">
        <v>1609</v>
      </c>
    </row>
    <row r="346" spans="1:9" hidden="1">
      <c r="A346" t="s">
        <v>1912</v>
      </c>
      <c r="B346" t="s">
        <v>1272</v>
      </c>
      <c r="C346" t="s">
        <v>1888</v>
      </c>
      <c r="D346">
        <v>42.26</v>
      </c>
      <c r="E346">
        <v>47.24</v>
      </c>
      <c r="F346">
        <v>0.78400000000000003</v>
      </c>
      <c r="G346">
        <v>55.22</v>
      </c>
      <c r="H346">
        <v>0.77400000000000002</v>
      </c>
      <c r="I346">
        <v>1609</v>
      </c>
    </row>
    <row r="347" spans="1:9" hidden="1">
      <c r="A347" t="s">
        <v>1912</v>
      </c>
      <c r="B347" t="s">
        <v>1272</v>
      </c>
      <c r="C347" t="s">
        <v>1889</v>
      </c>
      <c r="D347">
        <v>40.25</v>
      </c>
      <c r="E347">
        <v>45.65</v>
      </c>
      <c r="F347">
        <v>0.78200000000000003</v>
      </c>
      <c r="G347">
        <v>51.44</v>
      </c>
      <c r="H347">
        <v>0.77600000000000002</v>
      </c>
      <c r="I347">
        <v>1609</v>
      </c>
    </row>
    <row r="348" spans="1:9" hidden="1">
      <c r="A348" t="s">
        <v>1912</v>
      </c>
      <c r="B348" t="s">
        <v>1272</v>
      </c>
      <c r="C348" t="s">
        <v>1890</v>
      </c>
      <c r="D348">
        <v>37.25</v>
      </c>
      <c r="E348">
        <v>42.49</v>
      </c>
      <c r="F348">
        <v>0.77900000000000003</v>
      </c>
      <c r="G348">
        <v>46.02</v>
      </c>
      <c r="H348">
        <v>0.78300000000000003</v>
      </c>
      <c r="I348">
        <v>1609</v>
      </c>
    </row>
    <row r="349" spans="1:9" hidden="1">
      <c r="A349" t="s">
        <v>1912</v>
      </c>
      <c r="B349" t="s">
        <v>1272</v>
      </c>
      <c r="C349" t="s">
        <v>1891</v>
      </c>
      <c r="D349">
        <v>36.74</v>
      </c>
      <c r="E349">
        <v>42.62</v>
      </c>
      <c r="F349">
        <v>0.77700000000000002</v>
      </c>
      <c r="G349">
        <v>45.31</v>
      </c>
      <c r="H349">
        <v>0.78</v>
      </c>
      <c r="I349">
        <v>1609</v>
      </c>
    </row>
    <row r="350" spans="1:9" hidden="1">
      <c r="A350" t="s">
        <v>1913</v>
      </c>
      <c r="B350" t="s">
        <v>1213</v>
      </c>
      <c r="C350" t="s">
        <v>1881</v>
      </c>
      <c r="D350">
        <v>39.07</v>
      </c>
      <c r="E350">
        <v>46.28</v>
      </c>
      <c r="F350">
        <v>0.75800000000000001</v>
      </c>
      <c r="G350">
        <v>254.7</v>
      </c>
      <c r="H350">
        <v>0.75</v>
      </c>
      <c r="I350">
        <v>2091</v>
      </c>
    </row>
    <row r="351" spans="1:9" hidden="1">
      <c r="A351" t="s">
        <v>1913</v>
      </c>
      <c r="B351" t="s">
        <v>1213</v>
      </c>
      <c r="C351" t="s">
        <v>1882</v>
      </c>
      <c r="D351">
        <v>38.340000000000003</v>
      </c>
      <c r="E351">
        <v>44.99</v>
      </c>
      <c r="F351">
        <v>0.78</v>
      </c>
      <c r="G351">
        <v>222</v>
      </c>
      <c r="H351">
        <v>0.77600000000000002</v>
      </c>
      <c r="I351">
        <v>2091</v>
      </c>
    </row>
    <row r="352" spans="1:9">
      <c r="A352" t="s">
        <v>1913</v>
      </c>
      <c r="B352" t="s">
        <v>1213</v>
      </c>
      <c r="C352" t="s">
        <v>1855</v>
      </c>
      <c r="D352">
        <v>39.57</v>
      </c>
      <c r="E352">
        <v>44.56</v>
      </c>
      <c r="F352">
        <v>0.78800000000000003</v>
      </c>
      <c r="G352">
        <v>237.1</v>
      </c>
      <c r="H352">
        <v>0.78500000000000003</v>
      </c>
      <c r="I352">
        <v>2091</v>
      </c>
    </row>
    <row r="353" spans="1:9" hidden="1">
      <c r="A353" t="s">
        <v>1913</v>
      </c>
      <c r="B353" t="s">
        <v>1213</v>
      </c>
      <c r="C353" t="s">
        <v>1883</v>
      </c>
      <c r="D353">
        <v>39.69</v>
      </c>
      <c r="E353">
        <v>43.82</v>
      </c>
      <c r="F353">
        <v>0.80500000000000005</v>
      </c>
      <c r="G353">
        <v>235.8</v>
      </c>
      <c r="H353">
        <v>0.80300000000000005</v>
      </c>
      <c r="I353">
        <v>2091</v>
      </c>
    </row>
    <row r="354" spans="1:9" hidden="1">
      <c r="A354" t="s">
        <v>1913</v>
      </c>
      <c r="B354" t="s">
        <v>1213</v>
      </c>
      <c r="C354" t="s">
        <v>1884</v>
      </c>
      <c r="D354">
        <v>38.229999999999997</v>
      </c>
      <c r="E354">
        <v>41.69</v>
      </c>
      <c r="F354">
        <v>0.82699999999999996</v>
      </c>
      <c r="G354">
        <v>240.3</v>
      </c>
      <c r="H354">
        <v>0.83099999999999996</v>
      </c>
      <c r="I354">
        <v>2091</v>
      </c>
    </row>
    <row r="355" spans="1:9" hidden="1">
      <c r="A355" t="s">
        <v>1913</v>
      </c>
      <c r="B355" t="s">
        <v>1213</v>
      </c>
      <c r="C355" t="s">
        <v>1885</v>
      </c>
      <c r="D355">
        <v>36.49</v>
      </c>
      <c r="E355">
        <v>40.03</v>
      </c>
      <c r="F355">
        <v>0.83</v>
      </c>
      <c r="G355">
        <v>230.7</v>
      </c>
      <c r="H355">
        <v>0.83899999999999997</v>
      </c>
      <c r="I355">
        <v>2091</v>
      </c>
    </row>
    <row r="356" spans="1:9" hidden="1">
      <c r="A356" t="s">
        <v>1913</v>
      </c>
      <c r="B356" t="s">
        <v>1213</v>
      </c>
      <c r="C356" t="s">
        <v>1886</v>
      </c>
      <c r="D356">
        <v>37.22</v>
      </c>
      <c r="E356">
        <v>40.83</v>
      </c>
      <c r="F356">
        <v>0.82799999999999996</v>
      </c>
      <c r="G356">
        <v>245.4</v>
      </c>
      <c r="H356">
        <v>0.83499999999999996</v>
      </c>
      <c r="I356">
        <v>2091</v>
      </c>
    </row>
    <row r="357" spans="1:9" hidden="1">
      <c r="A357" t="s">
        <v>1913</v>
      </c>
      <c r="B357" t="s">
        <v>1213</v>
      </c>
      <c r="C357" t="s">
        <v>1887</v>
      </c>
      <c r="D357">
        <v>41.67</v>
      </c>
      <c r="E357">
        <v>44.06</v>
      </c>
      <c r="F357">
        <v>0.82299999999999995</v>
      </c>
      <c r="G357">
        <v>281.2</v>
      </c>
      <c r="H357">
        <v>0.82099999999999995</v>
      </c>
      <c r="I357">
        <v>2091</v>
      </c>
    </row>
    <row r="358" spans="1:9" hidden="1">
      <c r="A358" t="s">
        <v>1913</v>
      </c>
      <c r="B358" t="s">
        <v>1213</v>
      </c>
      <c r="C358" t="s">
        <v>1888</v>
      </c>
      <c r="D358">
        <v>41.95</v>
      </c>
      <c r="E358">
        <v>46.34</v>
      </c>
      <c r="F358">
        <v>0.80400000000000005</v>
      </c>
      <c r="G358">
        <v>265.5</v>
      </c>
      <c r="H358">
        <v>0.79500000000000004</v>
      </c>
      <c r="I358">
        <v>2091</v>
      </c>
    </row>
    <row r="359" spans="1:9" hidden="1">
      <c r="A359" t="s">
        <v>1913</v>
      </c>
      <c r="B359" t="s">
        <v>1213</v>
      </c>
      <c r="C359" t="s">
        <v>1889</v>
      </c>
      <c r="D359">
        <v>40.950000000000003</v>
      </c>
      <c r="E359">
        <v>46.26</v>
      </c>
      <c r="F359">
        <v>0.80500000000000005</v>
      </c>
      <c r="G359">
        <v>255.8</v>
      </c>
      <c r="H359">
        <v>0.79700000000000004</v>
      </c>
      <c r="I359">
        <v>2091</v>
      </c>
    </row>
    <row r="360" spans="1:9" hidden="1">
      <c r="A360" t="s">
        <v>1913</v>
      </c>
      <c r="B360" t="s">
        <v>1213</v>
      </c>
      <c r="C360" t="s">
        <v>1890</v>
      </c>
      <c r="D360">
        <v>39.42</v>
      </c>
      <c r="E360">
        <v>45.6</v>
      </c>
      <c r="F360">
        <v>0.77100000000000002</v>
      </c>
      <c r="G360">
        <v>246.5</v>
      </c>
      <c r="H360">
        <v>0.76500000000000001</v>
      </c>
      <c r="I360">
        <v>2091</v>
      </c>
    </row>
    <row r="361" spans="1:9" hidden="1">
      <c r="A361" t="s">
        <v>1913</v>
      </c>
      <c r="B361" t="s">
        <v>1213</v>
      </c>
      <c r="C361" t="s">
        <v>1891</v>
      </c>
      <c r="D361">
        <v>38.74</v>
      </c>
      <c r="E361">
        <v>45.42</v>
      </c>
      <c r="F361">
        <v>0.77</v>
      </c>
      <c r="G361">
        <v>252.1</v>
      </c>
      <c r="H361">
        <v>0.76400000000000001</v>
      </c>
      <c r="I361">
        <v>2091</v>
      </c>
    </row>
    <row r="362" spans="1:9" hidden="1">
      <c r="A362" t="s">
        <v>1914</v>
      </c>
      <c r="B362" t="s">
        <v>1215</v>
      </c>
      <c r="C362" t="s">
        <v>1881</v>
      </c>
      <c r="D362">
        <v>39.07</v>
      </c>
      <c r="E362">
        <v>46.27</v>
      </c>
      <c r="F362">
        <v>0.755</v>
      </c>
      <c r="G362">
        <v>253.7</v>
      </c>
      <c r="H362">
        <v>0.747</v>
      </c>
      <c r="I362">
        <v>2082</v>
      </c>
    </row>
    <row r="363" spans="1:9" hidden="1">
      <c r="A363" t="s">
        <v>1914</v>
      </c>
      <c r="B363" t="s">
        <v>1215</v>
      </c>
      <c r="C363" t="s">
        <v>1882</v>
      </c>
      <c r="D363">
        <v>38.33</v>
      </c>
      <c r="E363">
        <v>44.99</v>
      </c>
      <c r="F363">
        <v>0.77700000000000002</v>
      </c>
      <c r="G363">
        <v>221.1</v>
      </c>
      <c r="H363">
        <v>0.77300000000000002</v>
      </c>
      <c r="I363">
        <v>2082</v>
      </c>
    </row>
    <row r="364" spans="1:9">
      <c r="A364" t="s">
        <v>1914</v>
      </c>
      <c r="B364" t="s">
        <v>1215</v>
      </c>
      <c r="C364" t="s">
        <v>1855</v>
      </c>
      <c r="D364">
        <v>39.56</v>
      </c>
      <c r="E364">
        <v>44.56</v>
      </c>
      <c r="F364">
        <v>0.78400000000000003</v>
      </c>
      <c r="G364">
        <v>236</v>
      </c>
      <c r="H364">
        <v>0.78100000000000003</v>
      </c>
      <c r="I364">
        <v>2082</v>
      </c>
    </row>
    <row r="365" spans="1:9" hidden="1">
      <c r="A365" t="s">
        <v>1914</v>
      </c>
      <c r="B365" t="s">
        <v>1215</v>
      </c>
      <c r="C365" t="s">
        <v>1883</v>
      </c>
      <c r="D365">
        <v>39.68</v>
      </c>
      <c r="E365">
        <v>43.81</v>
      </c>
      <c r="F365">
        <v>0.80100000000000005</v>
      </c>
      <c r="G365">
        <v>234.7</v>
      </c>
      <c r="H365">
        <v>0.79900000000000004</v>
      </c>
      <c r="I365">
        <v>2082</v>
      </c>
    </row>
    <row r="366" spans="1:9" hidden="1">
      <c r="A366" t="s">
        <v>1914</v>
      </c>
      <c r="B366" t="s">
        <v>1215</v>
      </c>
      <c r="C366" t="s">
        <v>1884</v>
      </c>
      <c r="D366">
        <v>38.22</v>
      </c>
      <c r="E366">
        <v>41.68</v>
      </c>
      <c r="F366">
        <v>0.82199999999999995</v>
      </c>
      <c r="G366">
        <v>238.9</v>
      </c>
      <c r="H366">
        <v>0.82599999999999996</v>
      </c>
      <c r="I366">
        <v>2082</v>
      </c>
    </row>
    <row r="367" spans="1:9" hidden="1">
      <c r="A367" t="s">
        <v>1914</v>
      </c>
      <c r="B367" t="s">
        <v>1215</v>
      </c>
      <c r="C367" t="s">
        <v>1885</v>
      </c>
      <c r="D367">
        <v>36.479999999999997</v>
      </c>
      <c r="E367">
        <v>40.03</v>
      </c>
      <c r="F367">
        <v>0.82499999999999996</v>
      </c>
      <c r="G367">
        <v>229.4</v>
      </c>
      <c r="H367">
        <v>0.83399999999999996</v>
      </c>
      <c r="I367">
        <v>2082</v>
      </c>
    </row>
    <row r="368" spans="1:9" hidden="1">
      <c r="A368" t="s">
        <v>1914</v>
      </c>
      <c r="B368" t="s">
        <v>1215</v>
      </c>
      <c r="C368" t="s">
        <v>1886</v>
      </c>
      <c r="D368">
        <v>37.22</v>
      </c>
      <c r="E368">
        <v>40.83</v>
      </c>
      <c r="F368">
        <v>0.82499999999999996</v>
      </c>
      <c r="G368">
        <v>244.6</v>
      </c>
      <c r="H368">
        <v>0.83199999999999996</v>
      </c>
      <c r="I368">
        <v>2082</v>
      </c>
    </row>
    <row r="369" spans="1:9" hidden="1">
      <c r="A369" t="s">
        <v>1914</v>
      </c>
      <c r="B369" t="s">
        <v>1215</v>
      </c>
      <c r="C369" t="s">
        <v>1887</v>
      </c>
      <c r="D369">
        <v>41.66</v>
      </c>
      <c r="E369">
        <v>44.06</v>
      </c>
      <c r="F369">
        <v>0.82</v>
      </c>
      <c r="G369">
        <v>280</v>
      </c>
      <c r="H369">
        <v>0.81799999999999995</v>
      </c>
      <c r="I369">
        <v>2082</v>
      </c>
    </row>
    <row r="370" spans="1:9" hidden="1">
      <c r="A370" t="s">
        <v>1914</v>
      </c>
      <c r="B370" t="s">
        <v>1215</v>
      </c>
      <c r="C370" t="s">
        <v>1888</v>
      </c>
      <c r="D370">
        <v>41.95</v>
      </c>
      <c r="E370">
        <v>46.34</v>
      </c>
      <c r="F370">
        <v>0.8</v>
      </c>
      <c r="G370">
        <v>264.3</v>
      </c>
      <c r="H370">
        <v>0.79200000000000004</v>
      </c>
      <c r="I370">
        <v>2082</v>
      </c>
    </row>
    <row r="371" spans="1:9" hidden="1">
      <c r="A371" t="s">
        <v>1914</v>
      </c>
      <c r="B371" t="s">
        <v>1215</v>
      </c>
      <c r="C371" t="s">
        <v>1889</v>
      </c>
      <c r="D371">
        <v>40.950000000000003</v>
      </c>
      <c r="E371">
        <v>46.25</v>
      </c>
      <c r="F371">
        <v>0.80300000000000005</v>
      </c>
      <c r="G371">
        <v>255.2</v>
      </c>
      <c r="H371">
        <v>0.79500000000000004</v>
      </c>
      <c r="I371">
        <v>2082</v>
      </c>
    </row>
    <row r="372" spans="1:9" hidden="1">
      <c r="A372" t="s">
        <v>1914</v>
      </c>
      <c r="B372" t="s">
        <v>1215</v>
      </c>
      <c r="C372" t="s">
        <v>1890</v>
      </c>
      <c r="D372">
        <v>39.42</v>
      </c>
      <c r="E372">
        <v>45.59</v>
      </c>
      <c r="F372">
        <v>0.76800000000000002</v>
      </c>
      <c r="G372">
        <v>245.7</v>
      </c>
      <c r="H372">
        <v>0.76200000000000001</v>
      </c>
      <c r="I372">
        <v>2082</v>
      </c>
    </row>
    <row r="373" spans="1:9" hidden="1">
      <c r="A373" t="s">
        <v>1914</v>
      </c>
      <c r="B373" t="s">
        <v>1215</v>
      </c>
      <c r="C373" t="s">
        <v>1891</v>
      </c>
      <c r="D373">
        <v>38.729999999999997</v>
      </c>
      <c r="E373">
        <v>45.42</v>
      </c>
      <c r="F373">
        <v>0.76700000000000002</v>
      </c>
      <c r="G373">
        <v>251.3</v>
      </c>
      <c r="H373">
        <v>0.76200000000000001</v>
      </c>
      <c r="I373">
        <v>2082</v>
      </c>
    </row>
    <row r="374" spans="1:9" hidden="1">
      <c r="A374" t="s">
        <v>1915</v>
      </c>
      <c r="B374" t="s">
        <v>635</v>
      </c>
      <c r="C374" t="s">
        <v>1881</v>
      </c>
      <c r="D374">
        <v>39.06</v>
      </c>
      <c r="E374">
        <v>46.27</v>
      </c>
      <c r="F374">
        <v>0.752</v>
      </c>
      <c r="G374">
        <v>252.8</v>
      </c>
      <c r="H374">
        <v>0.745</v>
      </c>
      <c r="I374">
        <v>2078</v>
      </c>
    </row>
    <row r="375" spans="1:9" hidden="1">
      <c r="A375" t="s">
        <v>1915</v>
      </c>
      <c r="B375" t="s">
        <v>635</v>
      </c>
      <c r="C375" t="s">
        <v>1882</v>
      </c>
      <c r="D375">
        <v>38.33</v>
      </c>
      <c r="E375">
        <v>44.99</v>
      </c>
      <c r="F375">
        <v>0.77400000000000002</v>
      </c>
      <c r="G375">
        <v>220.3</v>
      </c>
      <c r="H375">
        <v>0.77</v>
      </c>
      <c r="I375">
        <v>2078</v>
      </c>
    </row>
    <row r="376" spans="1:9">
      <c r="A376" t="s">
        <v>1915</v>
      </c>
      <c r="B376" t="s">
        <v>635</v>
      </c>
      <c r="C376" t="s">
        <v>1855</v>
      </c>
      <c r="D376">
        <v>39.56</v>
      </c>
      <c r="E376">
        <v>44.55</v>
      </c>
      <c r="F376">
        <v>0.78200000000000003</v>
      </c>
      <c r="G376">
        <v>235.2</v>
      </c>
      <c r="H376">
        <v>0.77800000000000002</v>
      </c>
      <c r="I376">
        <v>2078</v>
      </c>
    </row>
    <row r="377" spans="1:9" hidden="1">
      <c r="A377" t="s">
        <v>1915</v>
      </c>
      <c r="B377" t="s">
        <v>635</v>
      </c>
      <c r="C377" t="s">
        <v>1883</v>
      </c>
      <c r="D377">
        <v>39.68</v>
      </c>
      <c r="E377">
        <v>43.81</v>
      </c>
      <c r="F377">
        <v>0.79800000000000004</v>
      </c>
      <c r="G377">
        <v>234</v>
      </c>
      <c r="H377">
        <v>0.79700000000000004</v>
      </c>
      <c r="I377">
        <v>2078</v>
      </c>
    </row>
    <row r="378" spans="1:9" hidden="1">
      <c r="A378" t="s">
        <v>1915</v>
      </c>
      <c r="B378" t="s">
        <v>635</v>
      </c>
      <c r="C378" t="s">
        <v>1884</v>
      </c>
      <c r="D378">
        <v>38.22</v>
      </c>
      <c r="E378">
        <v>41.68</v>
      </c>
      <c r="F378">
        <v>0.82</v>
      </c>
      <c r="G378">
        <v>238.5</v>
      </c>
      <c r="H378">
        <v>0.82499999999999996</v>
      </c>
      <c r="I378">
        <v>2078</v>
      </c>
    </row>
    <row r="379" spans="1:9" hidden="1">
      <c r="A379" t="s">
        <v>1915</v>
      </c>
      <c r="B379" t="s">
        <v>635</v>
      </c>
      <c r="C379" t="s">
        <v>1885</v>
      </c>
      <c r="D379">
        <v>36.479999999999997</v>
      </c>
      <c r="E379">
        <v>40.03</v>
      </c>
      <c r="F379">
        <v>0.82399999999999995</v>
      </c>
      <c r="G379">
        <v>229.2</v>
      </c>
      <c r="H379">
        <v>0.83299999999999996</v>
      </c>
      <c r="I379">
        <v>2078</v>
      </c>
    </row>
    <row r="380" spans="1:9" hidden="1">
      <c r="A380" t="s">
        <v>1915</v>
      </c>
      <c r="B380" t="s">
        <v>635</v>
      </c>
      <c r="C380" t="s">
        <v>1886</v>
      </c>
      <c r="D380">
        <v>37.21</v>
      </c>
      <c r="E380">
        <v>40.83</v>
      </c>
      <c r="F380">
        <v>0.82499999999999996</v>
      </c>
      <c r="G380">
        <v>244.4</v>
      </c>
      <c r="H380">
        <v>0.83099999999999996</v>
      </c>
      <c r="I380">
        <v>2078</v>
      </c>
    </row>
    <row r="381" spans="1:9" hidden="1">
      <c r="A381" t="s">
        <v>1915</v>
      </c>
      <c r="B381" t="s">
        <v>635</v>
      </c>
      <c r="C381" t="s">
        <v>1887</v>
      </c>
      <c r="D381">
        <v>41.66</v>
      </c>
      <c r="E381">
        <v>44.06</v>
      </c>
      <c r="F381">
        <v>0.81899999999999995</v>
      </c>
      <c r="G381">
        <v>279.60000000000002</v>
      </c>
      <c r="H381">
        <v>0.81599999999999995</v>
      </c>
      <c r="I381">
        <v>2078</v>
      </c>
    </row>
    <row r="382" spans="1:9" hidden="1">
      <c r="A382" t="s">
        <v>1915</v>
      </c>
      <c r="B382" t="s">
        <v>635</v>
      </c>
      <c r="C382" t="s">
        <v>1888</v>
      </c>
      <c r="D382">
        <v>41.95</v>
      </c>
      <c r="E382">
        <v>46.33</v>
      </c>
      <c r="F382">
        <v>0.79700000000000004</v>
      </c>
      <c r="G382">
        <v>263.2</v>
      </c>
      <c r="H382">
        <v>0.78800000000000003</v>
      </c>
      <c r="I382">
        <v>2078</v>
      </c>
    </row>
    <row r="383" spans="1:9" hidden="1">
      <c r="A383" t="s">
        <v>1915</v>
      </c>
      <c r="B383" t="s">
        <v>635</v>
      </c>
      <c r="C383" t="s">
        <v>1889</v>
      </c>
      <c r="D383">
        <v>40.950000000000003</v>
      </c>
      <c r="E383">
        <v>46.25</v>
      </c>
      <c r="F383">
        <v>0.80200000000000005</v>
      </c>
      <c r="G383">
        <v>255</v>
      </c>
      <c r="H383">
        <v>0.79400000000000004</v>
      </c>
      <c r="I383">
        <v>2078</v>
      </c>
    </row>
    <row r="384" spans="1:9" hidden="1">
      <c r="A384" t="s">
        <v>1915</v>
      </c>
      <c r="B384" t="s">
        <v>635</v>
      </c>
      <c r="C384" t="s">
        <v>1890</v>
      </c>
      <c r="D384">
        <v>39.409999999999997</v>
      </c>
      <c r="E384">
        <v>45.59</v>
      </c>
      <c r="F384">
        <v>0.76800000000000002</v>
      </c>
      <c r="G384">
        <v>245.4</v>
      </c>
      <c r="H384">
        <v>0.76200000000000001</v>
      </c>
      <c r="I384">
        <v>2078</v>
      </c>
    </row>
    <row r="385" spans="1:9" hidden="1">
      <c r="A385" t="s">
        <v>1915</v>
      </c>
      <c r="B385" t="s">
        <v>635</v>
      </c>
      <c r="C385" t="s">
        <v>1891</v>
      </c>
      <c r="D385">
        <v>38.729999999999997</v>
      </c>
      <c r="E385">
        <v>45.42</v>
      </c>
      <c r="F385">
        <v>0.76700000000000002</v>
      </c>
      <c r="G385">
        <v>251.2</v>
      </c>
      <c r="H385">
        <v>0.76100000000000001</v>
      </c>
      <c r="I385">
        <v>2078</v>
      </c>
    </row>
    <row r="386" spans="1:9" hidden="1">
      <c r="A386" t="s">
        <v>1916</v>
      </c>
      <c r="B386" t="s">
        <v>1218</v>
      </c>
      <c r="C386" t="s">
        <v>1881</v>
      </c>
      <c r="D386">
        <v>39.090000000000003</v>
      </c>
      <c r="E386">
        <v>46.3</v>
      </c>
      <c r="F386">
        <v>0.748</v>
      </c>
      <c r="G386">
        <v>251.8</v>
      </c>
      <c r="H386">
        <v>0.74099999999999999</v>
      </c>
      <c r="I386">
        <v>2070</v>
      </c>
    </row>
    <row r="387" spans="1:9" hidden="1">
      <c r="A387" t="s">
        <v>1916</v>
      </c>
      <c r="B387" t="s">
        <v>1218</v>
      </c>
      <c r="C387" t="s">
        <v>1882</v>
      </c>
      <c r="D387">
        <v>38.340000000000003</v>
      </c>
      <c r="E387">
        <v>44.99</v>
      </c>
      <c r="F387">
        <v>0.77100000000000002</v>
      </c>
      <c r="G387">
        <v>219.5</v>
      </c>
      <c r="H387">
        <v>0.76700000000000002</v>
      </c>
      <c r="I387">
        <v>2070</v>
      </c>
    </row>
    <row r="388" spans="1:9">
      <c r="A388" t="s">
        <v>1916</v>
      </c>
      <c r="B388" t="s">
        <v>1218</v>
      </c>
      <c r="C388" t="s">
        <v>1855</v>
      </c>
      <c r="D388">
        <v>39.549999999999997</v>
      </c>
      <c r="E388">
        <v>44.54</v>
      </c>
      <c r="F388">
        <v>0.78</v>
      </c>
      <c r="G388">
        <v>234.5</v>
      </c>
      <c r="H388">
        <v>0.77700000000000002</v>
      </c>
      <c r="I388">
        <v>2070</v>
      </c>
    </row>
    <row r="389" spans="1:9" hidden="1">
      <c r="A389" t="s">
        <v>1916</v>
      </c>
      <c r="B389" t="s">
        <v>1218</v>
      </c>
      <c r="C389" t="s">
        <v>1883</v>
      </c>
      <c r="D389">
        <v>39.64</v>
      </c>
      <c r="E389">
        <v>43.77</v>
      </c>
      <c r="F389">
        <v>0.79800000000000004</v>
      </c>
      <c r="G389">
        <v>233.3</v>
      </c>
      <c r="H389">
        <v>0.79700000000000004</v>
      </c>
      <c r="I389">
        <v>2070</v>
      </c>
    </row>
    <row r="390" spans="1:9" hidden="1">
      <c r="A390" t="s">
        <v>1916</v>
      </c>
      <c r="B390" t="s">
        <v>1218</v>
      </c>
      <c r="C390" t="s">
        <v>1884</v>
      </c>
      <c r="D390">
        <v>38.15</v>
      </c>
      <c r="E390">
        <v>41.61</v>
      </c>
      <c r="F390">
        <v>0.81799999999999995</v>
      </c>
      <c r="G390">
        <v>236.7</v>
      </c>
      <c r="H390">
        <v>0.82299999999999995</v>
      </c>
      <c r="I390">
        <v>2070</v>
      </c>
    </row>
    <row r="391" spans="1:9" hidden="1">
      <c r="A391" t="s">
        <v>1916</v>
      </c>
      <c r="B391" t="s">
        <v>1218</v>
      </c>
      <c r="C391" t="s">
        <v>1885</v>
      </c>
      <c r="D391">
        <v>36.39</v>
      </c>
      <c r="E391">
        <v>39.950000000000003</v>
      </c>
      <c r="F391">
        <v>0.82199999999999995</v>
      </c>
      <c r="G391">
        <v>227.1</v>
      </c>
      <c r="H391">
        <v>0.83099999999999996</v>
      </c>
      <c r="I391">
        <v>2070</v>
      </c>
    </row>
    <row r="392" spans="1:9" hidden="1">
      <c r="A392" t="s">
        <v>1916</v>
      </c>
      <c r="B392" t="s">
        <v>1218</v>
      </c>
      <c r="C392" t="s">
        <v>1886</v>
      </c>
      <c r="D392">
        <v>37.14</v>
      </c>
      <c r="E392">
        <v>40.76</v>
      </c>
      <c r="F392">
        <v>0.82299999999999995</v>
      </c>
      <c r="G392">
        <v>242.8</v>
      </c>
      <c r="H392">
        <v>0.83</v>
      </c>
      <c r="I392">
        <v>2070</v>
      </c>
    </row>
    <row r="393" spans="1:9" hidden="1">
      <c r="A393" t="s">
        <v>1916</v>
      </c>
      <c r="B393" t="s">
        <v>1218</v>
      </c>
      <c r="C393" t="s">
        <v>1887</v>
      </c>
      <c r="D393">
        <v>41.59</v>
      </c>
      <c r="E393">
        <v>44.01</v>
      </c>
      <c r="F393">
        <v>0.81899999999999995</v>
      </c>
      <c r="G393">
        <v>278.60000000000002</v>
      </c>
      <c r="H393">
        <v>0.81699999999999995</v>
      </c>
      <c r="I393">
        <v>2070</v>
      </c>
    </row>
    <row r="394" spans="1:9" hidden="1">
      <c r="A394" t="s">
        <v>1916</v>
      </c>
      <c r="B394" t="s">
        <v>1218</v>
      </c>
      <c r="C394" t="s">
        <v>1888</v>
      </c>
      <c r="D394">
        <v>41.91</v>
      </c>
      <c r="E394">
        <v>46.3</v>
      </c>
      <c r="F394">
        <v>0.79500000000000004</v>
      </c>
      <c r="G394">
        <v>262</v>
      </c>
      <c r="H394">
        <v>0.78700000000000003</v>
      </c>
      <c r="I394">
        <v>2070</v>
      </c>
    </row>
    <row r="395" spans="1:9" hidden="1">
      <c r="A395" t="s">
        <v>1916</v>
      </c>
      <c r="B395" t="s">
        <v>1218</v>
      </c>
      <c r="C395" t="s">
        <v>1889</v>
      </c>
      <c r="D395">
        <v>40.950000000000003</v>
      </c>
      <c r="E395">
        <v>46.25</v>
      </c>
      <c r="F395">
        <v>0.80100000000000005</v>
      </c>
      <c r="G395">
        <v>254.6</v>
      </c>
      <c r="H395">
        <v>0.79300000000000004</v>
      </c>
      <c r="I395">
        <v>2070</v>
      </c>
    </row>
    <row r="396" spans="1:9" hidden="1">
      <c r="A396" t="s">
        <v>1916</v>
      </c>
      <c r="B396" t="s">
        <v>1218</v>
      </c>
      <c r="C396" t="s">
        <v>1890</v>
      </c>
      <c r="D396">
        <v>39.43</v>
      </c>
      <c r="E396">
        <v>45.61</v>
      </c>
      <c r="F396">
        <v>0.76600000000000001</v>
      </c>
      <c r="G396">
        <v>245.1</v>
      </c>
      <c r="H396">
        <v>0.76</v>
      </c>
      <c r="I396">
        <v>2070</v>
      </c>
    </row>
    <row r="397" spans="1:9" hidden="1">
      <c r="A397" t="s">
        <v>1916</v>
      </c>
      <c r="B397" t="s">
        <v>1218</v>
      </c>
      <c r="C397" t="s">
        <v>1891</v>
      </c>
      <c r="D397">
        <v>38.76</v>
      </c>
      <c r="E397">
        <v>45.45</v>
      </c>
      <c r="F397">
        <v>0.76500000000000001</v>
      </c>
      <c r="G397">
        <v>250.8</v>
      </c>
      <c r="H397">
        <v>0.75900000000000001</v>
      </c>
      <c r="I397">
        <v>2070</v>
      </c>
    </row>
    <row r="398" spans="1:9" hidden="1">
      <c r="A398" t="s">
        <v>1917</v>
      </c>
      <c r="B398" t="s">
        <v>611</v>
      </c>
      <c r="C398" t="s">
        <v>1881</v>
      </c>
      <c r="D398">
        <v>39.07</v>
      </c>
      <c r="E398">
        <v>46.28</v>
      </c>
      <c r="F398">
        <v>0.748</v>
      </c>
      <c r="G398">
        <v>251.7</v>
      </c>
      <c r="H398">
        <v>0.74</v>
      </c>
      <c r="I398">
        <v>2066</v>
      </c>
    </row>
    <row r="399" spans="1:9" hidden="1">
      <c r="A399" t="s">
        <v>1917</v>
      </c>
      <c r="B399" t="s">
        <v>611</v>
      </c>
      <c r="C399" t="s">
        <v>1882</v>
      </c>
      <c r="D399">
        <v>38.32</v>
      </c>
      <c r="E399">
        <v>44.98</v>
      </c>
      <c r="F399">
        <v>0.77100000000000002</v>
      </c>
      <c r="G399">
        <v>219.4</v>
      </c>
      <c r="H399">
        <v>0.76600000000000001</v>
      </c>
      <c r="I399">
        <v>2066</v>
      </c>
    </row>
    <row r="400" spans="1:9">
      <c r="A400" t="s">
        <v>1917</v>
      </c>
      <c r="B400" t="s">
        <v>611</v>
      </c>
      <c r="C400" t="s">
        <v>1855</v>
      </c>
      <c r="D400">
        <v>39.53</v>
      </c>
      <c r="E400">
        <v>44.52</v>
      </c>
      <c r="F400">
        <v>0.78</v>
      </c>
      <c r="G400">
        <v>234.2</v>
      </c>
      <c r="H400">
        <v>0.77600000000000002</v>
      </c>
      <c r="I400">
        <v>2066</v>
      </c>
    </row>
    <row r="401" spans="1:9" hidden="1">
      <c r="A401" t="s">
        <v>1917</v>
      </c>
      <c r="B401" t="s">
        <v>611</v>
      </c>
      <c r="C401" t="s">
        <v>1883</v>
      </c>
      <c r="D401">
        <v>39.619999999999997</v>
      </c>
      <c r="E401">
        <v>43.75</v>
      </c>
      <c r="F401">
        <v>0.79700000000000004</v>
      </c>
      <c r="G401">
        <v>233</v>
      </c>
      <c r="H401">
        <v>0.79600000000000004</v>
      </c>
      <c r="I401">
        <v>2066</v>
      </c>
    </row>
    <row r="402" spans="1:9" hidden="1">
      <c r="A402" t="s">
        <v>1917</v>
      </c>
      <c r="B402" t="s">
        <v>611</v>
      </c>
      <c r="C402" t="s">
        <v>1884</v>
      </c>
      <c r="D402">
        <v>38.14</v>
      </c>
      <c r="E402">
        <v>41.59</v>
      </c>
      <c r="F402">
        <v>0.81499999999999995</v>
      </c>
      <c r="G402">
        <v>235.8</v>
      </c>
      <c r="H402">
        <v>0.81899999999999995</v>
      </c>
      <c r="I402">
        <v>2066</v>
      </c>
    </row>
    <row r="403" spans="1:9" hidden="1">
      <c r="A403" t="s">
        <v>1917</v>
      </c>
      <c r="B403" t="s">
        <v>611</v>
      </c>
      <c r="C403" t="s">
        <v>1885</v>
      </c>
      <c r="D403">
        <v>36.380000000000003</v>
      </c>
      <c r="E403">
        <v>39.93</v>
      </c>
      <c r="F403">
        <v>0.81799999999999995</v>
      </c>
      <c r="G403">
        <v>226.2</v>
      </c>
      <c r="H403">
        <v>0.82699999999999996</v>
      </c>
      <c r="I403">
        <v>2066</v>
      </c>
    </row>
    <row r="404" spans="1:9" hidden="1">
      <c r="A404" t="s">
        <v>1917</v>
      </c>
      <c r="B404" t="s">
        <v>611</v>
      </c>
      <c r="C404" t="s">
        <v>1886</v>
      </c>
      <c r="D404">
        <v>37.130000000000003</v>
      </c>
      <c r="E404">
        <v>40.74</v>
      </c>
      <c r="F404">
        <v>0.82</v>
      </c>
      <c r="G404">
        <v>242</v>
      </c>
      <c r="H404">
        <v>0.82699999999999996</v>
      </c>
      <c r="I404">
        <v>2066</v>
      </c>
    </row>
    <row r="405" spans="1:9" hidden="1">
      <c r="A405" t="s">
        <v>1917</v>
      </c>
      <c r="B405" t="s">
        <v>611</v>
      </c>
      <c r="C405" t="s">
        <v>1887</v>
      </c>
      <c r="D405">
        <v>41.57</v>
      </c>
      <c r="E405">
        <v>43.99</v>
      </c>
      <c r="F405">
        <v>0.81799999999999995</v>
      </c>
      <c r="G405">
        <v>278.2</v>
      </c>
      <c r="H405">
        <v>0.81599999999999995</v>
      </c>
      <c r="I405">
        <v>2066</v>
      </c>
    </row>
    <row r="406" spans="1:9" hidden="1">
      <c r="A406" t="s">
        <v>1917</v>
      </c>
      <c r="B406" t="s">
        <v>611</v>
      </c>
      <c r="C406" t="s">
        <v>1888</v>
      </c>
      <c r="D406">
        <v>41.9</v>
      </c>
      <c r="E406">
        <v>46.29</v>
      </c>
      <c r="F406">
        <v>0.79600000000000004</v>
      </c>
      <c r="G406">
        <v>262.3</v>
      </c>
      <c r="H406">
        <v>0.78700000000000003</v>
      </c>
      <c r="I406">
        <v>2066</v>
      </c>
    </row>
    <row r="407" spans="1:9" hidden="1">
      <c r="A407" t="s">
        <v>1917</v>
      </c>
      <c r="B407" t="s">
        <v>611</v>
      </c>
      <c r="C407" t="s">
        <v>1889</v>
      </c>
      <c r="D407">
        <v>40.93</v>
      </c>
      <c r="E407">
        <v>46.23</v>
      </c>
      <c r="F407">
        <v>0.80100000000000005</v>
      </c>
      <c r="G407">
        <v>254.5</v>
      </c>
      <c r="H407">
        <v>0.79300000000000004</v>
      </c>
      <c r="I407">
        <v>2066</v>
      </c>
    </row>
    <row r="408" spans="1:9" hidden="1">
      <c r="A408" t="s">
        <v>1917</v>
      </c>
      <c r="B408" t="s">
        <v>611</v>
      </c>
      <c r="C408" t="s">
        <v>1890</v>
      </c>
      <c r="D408">
        <v>39.42</v>
      </c>
      <c r="E408">
        <v>45.59</v>
      </c>
      <c r="F408">
        <v>0.76400000000000001</v>
      </c>
      <c r="G408">
        <v>244.6</v>
      </c>
      <c r="H408">
        <v>0.75800000000000001</v>
      </c>
      <c r="I408">
        <v>2066</v>
      </c>
    </row>
    <row r="409" spans="1:9" hidden="1">
      <c r="A409" t="s">
        <v>1917</v>
      </c>
      <c r="B409" t="s">
        <v>611</v>
      </c>
      <c r="C409" t="s">
        <v>1891</v>
      </c>
      <c r="D409">
        <v>38.74</v>
      </c>
      <c r="E409">
        <v>45.43</v>
      </c>
      <c r="F409">
        <v>0.76300000000000001</v>
      </c>
      <c r="G409">
        <v>250.2</v>
      </c>
      <c r="H409">
        <v>0.75700000000000001</v>
      </c>
      <c r="I409">
        <v>2066</v>
      </c>
    </row>
    <row r="410" spans="1:9" hidden="1">
      <c r="A410" t="s">
        <v>1918</v>
      </c>
      <c r="B410" t="s">
        <v>768</v>
      </c>
      <c r="C410" t="s">
        <v>1881</v>
      </c>
      <c r="D410">
        <v>35.25</v>
      </c>
      <c r="E410">
        <v>42.12</v>
      </c>
      <c r="F410">
        <v>0.76700000000000002</v>
      </c>
      <c r="G410">
        <v>92.5</v>
      </c>
      <c r="H410">
        <v>0.76400000000000001</v>
      </c>
      <c r="I410">
        <v>1657</v>
      </c>
    </row>
    <row r="411" spans="1:9" hidden="1">
      <c r="A411" t="s">
        <v>1918</v>
      </c>
      <c r="B411" t="s">
        <v>768</v>
      </c>
      <c r="C411" t="s">
        <v>1882</v>
      </c>
      <c r="D411">
        <v>35.78</v>
      </c>
      <c r="E411">
        <v>42.88</v>
      </c>
      <c r="F411">
        <v>0.77100000000000002</v>
      </c>
      <c r="G411">
        <v>85.8</v>
      </c>
      <c r="H411">
        <v>0.76600000000000001</v>
      </c>
      <c r="I411">
        <v>1657</v>
      </c>
    </row>
    <row r="412" spans="1:9">
      <c r="A412" t="s">
        <v>1918</v>
      </c>
      <c r="B412" t="s">
        <v>768</v>
      </c>
      <c r="C412" t="s">
        <v>1855</v>
      </c>
      <c r="D412">
        <v>35.58</v>
      </c>
      <c r="E412">
        <v>42.02</v>
      </c>
      <c r="F412">
        <v>0.77</v>
      </c>
      <c r="G412">
        <v>91.2</v>
      </c>
      <c r="H412">
        <v>0.76800000000000002</v>
      </c>
      <c r="I412">
        <v>1657</v>
      </c>
    </row>
    <row r="413" spans="1:9" hidden="1">
      <c r="A413" t="s">
        <v>1918</v>
      </c>
      <c r="B413" t="s">
        <v>768</v>
      </c>
      <c r="C413" t="s">
        <v>1883</v>
      </c>
      <c r="D413">
        <v>36.24</v>
      </c>
      <c r="E413">
        <v>42.5</v>
      </c>
      <c r="F413">
        <v>0.77900000000000003</v>
      </c>
      <c r="G413">
        <v>91.1</v>
      </c>
      <c r="H413">
        <v>0.77600000000000002</v>
      </c>
      <c r="I413">
        <v>1657</v>
      </c>
    </row>
    <row r="414" spans="1:9" hidden="1">
      <c r="A414" t="s">
        <v>1918</v>
      </c>
      <c r="B414" t="s">
        <v>768</v>
      </c>
      <c r="C414" t="s">
        <v>1884</v>
      </c>
      <c r="D414">
        <v>36.299999999999997</v>
      </c>
      <c r="E414">
        <v>41.58</v>
      </c>
      <c r="F414">
        <v>0.78400000000000003</v>
      </c>
      <c r="G414">
        <v>94.9</v>
      </c>
      <c r="H414">
        <v>0.78400000000000003</v>
      </c>
      <c r="I414">
        <v>1657</v>
      </c>
    </row>
    <row r="415" spans="1:9" hidden="1">
      <c r="A415" t="s">
        <v>1918</v>
      </c>
      <c r="B415" t="s">
        <v>768</v>
      </c>
      <c r="C415" t="s">
        <v>1885</v>
      </c>
      <c r="D415">
        <v>35.49</v>
      </c>
      <c r="E415">
        <v>40.08</v>
      </c>
      <c r="F415">
        <v>0.79100000000000004</v>
      </c>
      <c r="G415">
        <v>96.7</v>
      </c>
      <c r="H415">
        <v>0.79400000000000004</v>
      </c>
      <c r="I415">
        <v>1657</v>
      </c>
    </row>
    <row r="416" spans="1:9" hidden="1">
      <c r="A416" t="s">
        <v>1918</v>
      </c>
      <c r="B416" t="s">
        <v>768</v>
      </c>
      <c r="C416" t="s">
        <v>1886</v>
      </c>
      <c r="D416">
        <v>36.11</v>
      </c>
      <c r="E416">
        <v>40.619999999999997</v>
      </c>
      <c r="F416">
        <v>0.79200000000000004</v>
      </c>
      <c r="G416">
        <v>103.9</v>
      </c>
      <c r="H416">
        <v>0.79400000000000004</v>
      </c>
      <c r="I416">
        <v>1657</v>
      </c>
    </row>
    <row r="417" spans="1:9" hidden="1">
      <c r="A417" t="s">
        <v>1918</v>
      </c>
      <c r="B417" t="s">
        <v>768</v>
      </c>
      <c r="C417" t="s">
        <v>1887</v>
      </c>
      <c r="D417">
        <v>39.08</v>
      </c>
      <c r="E417">
        <v>43.82</v>
      </c>
      <c r="F417">
        <v>0.78700000000000003</v>
      </c>
      <c r="G417">
        <v>111.6</v>
      </c>
      <c r="H417">
        <v>0.78</v>
      </c>
      <c r="I417">
        <v>1657</v>
      </c>
    </row>
    <row r="418" spans="1:9" hidden="1">
      <c r="A418" t="s">
        <v>1918</v>
      </c>
      <c r="B418" t="s">
        <v>768</v>
      </c>
      <c r="C418" t="s">
        <v>1888</v>
      </c>
      <c r="D418">
        <v>39</v>
      </c>
      <c r="E418">
        <v>45.28</v>
      </c>
      <c r="F418">
        <v>0.77600000000000002</v>
      </c>
      <c r="G418">
        <v>104.5</v>
      </c>
      <c r="H418">
        <v>0.76500000000000001</v>
      </c>
      <c r="I418">
        <v>1657</v>
      </c>
    </row>
    <row r="419" spans="1:9" hidden="1">
      <c r="A419" t="s">
        <v>1918</v>
      </c>
      <c r="B419" t="s">
        <v>768</v>
      </c>
      <c r="C419" t="s">
        <v>1889</v>
      </c>
      <c r="D419">
        <v>38.32</v>
      </c>
      <c r="E419">
        <v>44.91</v>
      </c>
      <c r="F419">
        <v>0.77200000000000002</v>
      </c>
      <c r="G419">
        <v>96.9</v>
      </c>
      <c r="H419">
        <v>0.76200000000000001</v>
      </c>
      <c r="I419">
        <v>1657</v>
      </c>
    </row>
    <row r="420" spans="1:9" hidden="1">
      <c r="A420" t="s">
        <v>1918</v>
      </c>
      <c r="B420" t="s">
        <v>768</v>
      </c>
      <c r="C420" t="s">
        <v>1890</v>
      </c>
      <c r="D420">
        <v>34.619999999999997</v>
      </c>
      <c r="E420">
        <v>40.380000000000003</v>
      </c>
      <c r="F420">
        <v>0.76900000000000002</v>
      </c>
      <c r="G420">
        <v>83.9</v>
      </c>
      <c r="H420">
        <v>0.77200000000000002</v>
      </c>
      <c r="I420">
        <v>1657</v>
      </c>
    </row>
    <row r="421" spans="1:9" hidden="1">
      <c r="A421" t="s">
        <v>1918</v>
      </c>
      <c r="B421" t="s">
        <v>768</v>
      </c>
      <c r="C421" t="s">
        <v>1891</v>
      </c>
      <c r="D421">
        <v>34.85</v>
      </c>
      <c r="E421">
        <v>40.840000000000003</v>
      </c>
      <c r="F421">
        <v>0.77200000000000002</v>
      </c>
      <c r="G421">
        <v>88.8</v>
      </c>
      <c r="H421">
        <v>0.77300000000000002</v>
      </c>
      <c r="I421">
        <v>1657</v>
      </c>
    </row>
    <row r="422" spans="1:9" hidden="1">
      <c r="A422" t="s">
        <v>1919</v>
      </c>
      <c r="B422" t="s">
        <v>768</v>
      </c>
      <c r="C422" t="s">
        <v>1881</v>
      </c>
      <c r="D422">
        <v>35.270000000000003</v>
      </c>
      <c r="E422">
        <v>42.12</v>
      </c>
      <c r="F422">
        <v>0.74099999999999999</v>
      </c>
      <c r="G422">
        <v>50.77</v>
      </c>
      <c r="H422">
        <v>0.73799999999999999</v>
      </c>
      <c r="I422">
        <v>1604</v>
      </c>
    </row>
    <row r="423" spans="1:9" hidden="1">
      <c r="A423" t="s">
        <v>1919</v>
      </c>
      <c r="B423" t="s">
        <v>768</v>
      </c>
      <c r="C423" t="s">
        <v>1882</v>
      </c>
      <c r="D423">
        <v>35.79</v>
      </c>
      <c r="E423">
        <v>42.9</v>
      </c>
      <c r="F423">
        <v>0.747</v>
      </c>
      <c r="G423">
        <v>47.26</v>
      </c>
      <c r="H423">
        <v>0.74199999999999999</v>
      </c>
      <c r="I423">
        <v>1604</v>
      </c>
    </row>
    <row r="424" spans="1:9">
      <c r="A424" t="s">
        <v>1919</v>
      </c>
      <c r="B424" t="s">
        <v>768</v>
      </c>
      <c r="C424" t="s">
        <v>1855</v>
      </c>
      <c r="D424">
        <v>35.590000000000003</v>
      </c>
      <c r="E424">
        <v>42.03</v>
      </c>
      <c r="F424">
        <v>0.746</v>
      </c>
      <c r="G424">
        <v>50.16</v>
      </c>
      <c r="H424">
        <v>0.74399999999999999</v>
      </c>
      <c r="I424">
        <v>1604</v>
      </c>
    </row>
    <row r="425" spans="1:9" hidden="1">
      <c r="A425" t="s">
        <v>1919</v>
      </c>
      <c r="B425" t="s">
        <v>768</v>
      </c>
      <c r="C425" t="s">
        <v>1883</v>
      </c>
      <c r="D425">
        <v>36.25</v>
      </c>
      <c r="E425">
        <v>42.5</v>
      </c>
      <c r="F425">
        <v>0.754</v>
      </c>
      <c r="G425">
        <v>50.07</v>
      </c>
      <c r="H425">
        <v>0.751</v>
      </c>
      <c r="I425">
        <v>1604</v>
      </c>
    </row>
    <row r="426" spans="1:9" hidden="1">
      <c r="A426" t="s">
        <v>1919</v>
      </c>
      <c r="B426" t="s">
        <v>768</v>
      </c>
      <c r="C426" t="s">
        <v>1884</v>
      </c>
      <c r="D426">
        <v>36.31</v>
      </c>
      <c r="E426">
        <v>41.58</v>
      </c>
      <c r="F426">
        <v>0.76</v>
      </c>
      <c r="G426">
        <v>52.25</v>
      </c>
      <c r="H426">
        <v>0.75900000000000001</v>
      </c>
      <c r="I426">
        <v>1604</v>
      </c>
    </row>
    <row r="427" spans="1:9" hidden="1">
      <c r="A427" t="s">
        <v>1919</v>
      </c>
      <c r="B427" t="s">
        <v>768</v>
      </c>
      <c r="C427" t="s">
        <v>1885</v>
      </c>
      <c r="D427">
        <v>35.49</v>
      </c>
      <c r="E427">
        <v>40.08</v>
      </c>
      <c r="F427">
        <v>0.76800000000000002</v>
      </c>
      <c r="G427">
        <v>53.42</v>
      </c>
      <c r="H427">
        <v>0.77200000000000002</v>
      </c>
      <c r="I427">
        <v>1604</v>
      </c>
    </row>
    <row r="428" spans="1:9" hidden="1">
      <c r="A428" t="s">
        <v>1919</v>
      </c>
      <c r="B428" t="s">
        <v>768</v>
      </c>
      <c r="C428" t="s">
        <v>1886</v>
      </c>
      <c r="D428">
        <v>36.119999999999997</v>
      </c>
      <c r="E428">
        <v>40.619999999999997</v>
      </c>
      <c r="F428">
        <v>0.77</v>
      </c>
      <c r="G428">
        <v>57.43</v>
      </c>
      <c r="H428">
        <v>0.77200000000000002</v>
      </c>
      <c r="I428">
        <v>1604</v>
      </c>
    </row>
    <row r="429" spans="1:9" hidden="1">
      <c r="A429" t="s">
        <v>1919</v>
      </c>
      <c r="B429" t="s">
        <v>768</v>
      </c>
      <c r="C429" t="s">
        <v>1887</v>
      </c>
      <c r="D429">
        <v>39.090000000000003</v>
      </c>
      <c r="E429">
        <v>43.82</v>
      </c>
      <c r="F429">
        <v>0.75900000000000001</v>
      </c>
      <c r="G429">
        <v>61.2</v>
      </c>
      <c r="H429">
        <v>0.752</v>
      </c>
      <c r="I429">
        <v>1604</v>
      </c>
    </row>
    <row r="430" spans="1:9" hidden="1">
      <c r="A430" t="s">
        <v>1919</v>
      </c>
      <c r="B430" t="s">
        <v>768</v>
      </c>
      <c r="C430" t="s">
        <v>1888</v>
      </c>
      <c r="D430">
        <v>39</v>
      </c>
      <c r="E430">
        <v>45.28</v>
      </c>
      <c r="F430">
        <v>0.748</v>
      </c>
      <c r="G430">
        <v>57.16</v>
      </c>
      <c r="H430">
        <v>0.73699999999999999</v>
      </c>
      <c r="I430">
        <v>1604</v>
      </c>
    </row>
    <row r="431" spans="1:9" hidden="1">
      <c r="A431" t="s">
        <v>1919</v>
      </c>
      <c r="B431" t="s">
        <v>768</v>
      </c>
      <c r="C431" t="s">
        <v>1889</v>
      </c>
      <c r="D431">
        <v>38.33</v>
      </c>
      <c r="E431">
        <v>44.91</v>
      </c>
      <c r="F431">
        <v>0.745</v>
      </c>
      <c r="G431">
        <v>53.12</v>
      </c>
      <c r="H431">
        <v>0.73499999999999999</v>
      </c>
      <c r="I431">
        <v>1604</v>
      </c>
    </row>
    <row r="432" spans="1:9" hidden="1">
      <c r="A432" t="s">
        <v>1919</v>
      </c>
      <c r="B432" t="s">
        <v>768</v>
      </c>
      <c r="C432" t="s">
        <v>1890</v>
      </c>
      <c r="D432">
        <v>34.630000000000003</v>
      </c>
      <c r="E432">
        <v>40.39</v>
      </c>
      <c r="F432">
        <v>0.746</v>
      </c>
      <c r="G432">
        <v>46.18</v>
      </c>
      <c r="H432">
        <v>0.748</v>
      </c>
      <c r="I432">
        <v>1604</v>
      </c>
    </row>
    <row r="433" spans="1:9" hidden="1">
      <c r="A433" t="s">
        <v>1919</v>
      </c>
      <c r="B433" t="s">
        <v>768</v>
      </c>
      <c r="C433" t="s">
        <v>1891</v>
      </c>
      <c r="D433">
        <v>34.869999999999997</v>
      </c>
      <c r="E433">
        <v>40.85</v>
      </c>
      <c r="F433">
        <v>0.748</v>
      </c>
      <c r="G433">
        <v>48.92</v>
      </c>
      <c r="H433">
        <v>0.75</v>
      </c>
      <c r="I433">
        <v>1604</v>
      </c>
    </row>
    <row r="434" spans="1:9" hidden="1">
      <c r="A434" t="s">
        <v>1920</v>
      </c>
      <c r="B434" t="s">
        <v>768</v>
      </c>
      <c r="C434" t="s">
        <v>1881</v>
      </c>
      <c r="D434">
        <v>35.26</v>
      </c>
      <c r="E434">
        <v>42.12</v>
      </c>
      <c r="F434">
        <v>0.755</v>
      </c>
      <c r="G434">
        <v>55.89</v>
      </c>
      <c r="H434">
        <v>0.753</v>
      </c>
      <c r="I434">
        <v>1634</v>
      </c>
    </row>
    <row r="435" spans="1:9" hidden="1">
      <c r="A435" t="s">
        <v>1920</v>
      </c>
      <c r="B435" t="s">
        <v>768</v>
      </c>
      <c r="C435" t="s">
        <v>1882</v>
      </c>
      <c r="D435">
        <v>35.78</v>
      </c>
      <c r="E435">
        <v>42.89</v>
      </c>
      <c r="F435">
        <v>0.76</v>
      </c>
      <c r="G435">
        <v>51.92</v>
      </c>
      <c r="H435">
        <v>0.755</v>
      </c>
      <c r="I435">
        <v>1634</v>
      </c>
    </row>
    <row r="436" spans="1:9">
      <c r="A436" t="s">
        <v>1920</v>
      </c>
      <c r="B436" t="s">
        <v>768</v>
      </c>
      <c r="C436" t="s">
        <v>1855</v>
      </c>
      <c r="D436">
        <v>35.58</v>
      </c>
      <c r="E436">
        <v>42.03</v>
      </c>
      <c r="F436">
        <v>0.75900000000000001</v>
      </c>
      <c r="G436">
        <v>55.16</v>
      </c>
      <c r="H436">
        <v>0.75700000000000001</v>
      </c>
      <c r="I436">
        <v>1634</v>
      </c>
    </row>
    <row r="437" spans="1:9" hidden="1">
      <c r="A437" t="s">
        <v>1920</v>
      </c>
      <c r="B437" t="s">
        <v>768</v>
      </c>
      <c r="C437" t="s">
        <v>1883</v>
      </c>
      <c r="D437">
        <v>36.25</v>
      </c>
      <c r="E437">
        <v>42.5</v>
      </c>
      <c r="F437">
        <v>0.76900000000000002</v>
      </c>
      <c r="G437">
        <v>55.13</v>
      </c>
      <c r="H437">
        <v>0.76500000000000001</v>
      </c>
      <c r="I437">
        <v>1634</v>
      </c>
    </row>
    <row r="438" spans="1:9" hidden="1">
      <c r="A438" t="s">
        <v>1920</v>
      </c>
      <c r="B438" t="s">
        <v>768</v>
      </c>
      <c r="C438" t="s">
        <v>1884</v>
      </c>
      <c r="D438">
        <v>36.31</v>
      </c>
      <c r="E438">
        <v>41.58</v>
      </c>
      <c r="F438">
        <v>0.77400000000000002</v>
      </c>
      <c r="G438">
        <v>57.44</v>
      </c>
      <c r="H438">
        <v>0.77300000000000002</v>
      </c>
      <c r="I438">
        <v>1634</v>
      </c>
    </row>
    <row r="439" spans="1:9" hidden="1">
      <c r="A439" t="s">
        <v>1920</v>
      </c>
      <c r="B439" t="s">
        <v>768</v>
      </c>
      <c r="C439" t="s">
        <v>1885</v>
      </c>
      <c r="D439">
        <v>35.49</v>
      </c>
      <c r="E439">
        <v>40.090000000000003</v>
      </c>
      <c r="F439">
        <v>0.78</v>
      </c>
      <c r="G439">
        <v>58.58</v>
      </c>
      <c r="H439">
        <v>0.78400000000000003</v>
      </c>
      <c r="I439">
        <v>1634</v>
      </c>
    </row>
    <row r="440" spans="1:9" hidden="1">
      <c r="A440" t="s">
        <v>1920</v>
      </c>
      <c r="B440" t="s">
        <v>768</v>
      </c>
      <c r="C440" t="s">
        <v>1886</v>
      </c>
      <c r="D440">
        <v>36.11</v>
      </c>
      <c r="E440">
        <v>40.630000000000003</v>
      </c>
      <c r="F440">
        <v>0.78200000000000003</v>
      </c>
      <c r="G440">
        <v>62.94</v>
      </c>
      <c r="H440">
        <v>0.78400000000000003</v>
      </c>
      <c r="I440">
        <v>1634</v>
      </c>
    </row>
    <row r="441" spans="1:9" hidden="1">
      <c r="A441" t="s">
        <v>1920</v>
      </c>
      <c r="B441" t="s">
        <v>768</v>
      </c>
      <c r="C441" t="s">
        <v>1887</v>
      </c>
      <c r="D441">
        <v>39.090000000000003</v>
      </c>
      <c r="E441">
        <v>43.83</v>
      </c>
      <c r="F441">
        <v>0.77800000000000002</v>
      </c>
      <c r="G441">
        <v>67.66</v>
      </c>
      <c r="H441">
        <v>0.77</v>
      </c>
      <c r="I441">
        <v>1634</v>
      </c>
    </row>
    <row r="442" spans="1:9" hidden="1">
      <c r="A442" t="s">
        <v>1920</v>
      </c>
      <c r="B442" t="s">
        <v>768</v>
      </c>
      <c r="C442" t="s">
        <v>1888</v>
      </c>
      <c r="D442">
        <v>39</v>
      </c>
      <c r="E442">
        <v>45.28</v>
      </c>
      <c r="F442">
        <v>0.76600000000000001</v>
      </c>
      <c r="G442">
        <v>63.28</v>
      </c>
      <c r="H442">
        <v>0.755</v>
      </c>
      <c r="I442">
        <v>1634</v>
      </c>
    </row>
    <row r="443" spans="1:9" hidden="1">
      <c r="A443" t="s">
        <v>1920</v>
      </c>
      <c r="B443" t="s">
        <v>768</v>
      </c>
      <c r="C443" t="s">
        <v>1889</v>
      </c>
      <c r="D443">
        <v>38.32</v>
      </c>
      <c r="E443">
        <v>44.91</v>
      </c>
      <c r="F443">
        <v>0.76</v>
      </c>
      <c r="G443">
        <v>58.54</v>
      </c>
      <c r="H443">
        <v>0.75</v>
      </c>
      <c r="I443">
        <v>1634</v>
      </c>
    </row>
    <row r="444" spans="1:9" hidden="1">
      <c r="A444" t="s">
        <v>1920</v>
      </c>
      <c r="B444" t="s">
        <v>768</v>
      </c>
      <c r="C444" t="s">
        <v>1890</v>
      </c>
      <c r="D444">
        <v>34.630000000000003</v>
      </c>
      <c r="E444">
        <v>40.39</v>
      </c>
      <c r="F444">
        <v>0.75700000000000001</v>
      </c>
      <c r="G444">
        <v>50.63</v>
      </c>
      <c r="H444">
        <v>0.75900000000000001</v>
      </c>
      <c r="I444">
        <v>1634</v>
      </c>
    </row>
    <row r="445" spans="1:9" hidden="1">
      <c r="A445" t="s">
        <v>1920</v>
      </c>
      <c r="B445" t="s">
        <v>768</v>
      </c>
      <c r="C445" t="s">
        <v>1891</v>
      </c>
      <c r="D445">
        <v>34.86</v>
      </c>
      <c r="E445">
        <v>40.85</v>
      </c>
      <c r="F445">
        <v>0.76</v>
      </c>
      <c r="G445">
        <v>53.63</v>
      </c>
      <c r="H445">
        <v>0.76100000000000001</v>
      </c>
      <c r="I445">
        <v>1634</v>
      </c>
    </row>
    <row r="446" spans="1:9" hidden="1">
      <c r="A446" t="s">
        <v>1921</v>
      </c>
      <c r="B446" t="s">
        <v>768</v>
      </c>
      <c r="C446" t="s">
        <v>1881</v>
      </c>
      <c r="D446">
        <v>35.479999999999997</v>
      </c>
      <c r="E446">
        <v>42.41</v>
      </c>
      <c r="F446">
        <v>0.77800000000000002</v>
      </c>
      <c r="G446">
        <v>63.79</v>
      </c>
      <c r="H446">
        <v>0.77600000000000002</v>
      </c>
      <c r="I446">
        <v>1674</v>
      </c>
    </row>
    <row r="447" spans="1:9" hidden="1">
      <c r="A447" t="s">
        <v>1921</v>
      </c>
      <c r="B447" t="s">
        <v>768</v>
      </c>
      <c r="C447" t="s">
        <v>1882</v>
      </c>
      <c r="D447">
        <v>35.99</v>
      </c>
      <c r="E447">
        <v>43.2</v>
      </c>
      <c r="F447">
        <v>0.78200000000000003</v>
      </c>
      <c r="G447">
        <v>59.14</v>
      </c>
      <c r="H447">
        <v>0.77700000000000002</v>
      </c>
      <c r="I447">
        <v>1674</v>
      </c>
    </row>
    <row r="448" spans="1:9">
      <c r="A448" t="s">
        <v>1921</v>
      </c>
      <c r="B448" t="s">
        <v>768</v>
      </c>
      <c r="C448" t="s">
        <v>1855</v>
      </c>
      <c r="D448">
        <v>35.81</v>
      </c>
      <c r="E448">
        <v>42.33</v>
      </c>
      <c r="F448">
        <v>0.77800000000000002</v>
      </c>
      <c r="G448">
        <v>62.58</v>
      </c>
      <c r="H448">
        <v>0.77600000000000002</v>
      </c>
      <c r="I448">
        <v>1674</v>
      </c>
    </row>
    <row r="449" spans="1:9" hidden="1">
      <c r="A449" t="s">
        <v>1921</v>
      </c>
      <c r="B449" t="s">
        <v>768</v>
      </c>
      <c r="C449" t="s">
        <v>1883</v>
      </c>
      <c r="D449">
        <v>36.36</v>
      </c>
      <c r="E449">
        <v>42.8</v>
      </c>
      <c r="F449">
        <v>0.78500000000000003</v>
      </c>
      <c r="G449">
        <v>62.35</v>
      </c>
      <c r="H449">
        <v>0.78200000000000003</v>
      </c>
      <c r="I449">
        <v>1674</v>
      </c>
    </row>
    <row r="450" spans="1:9" hidden="1">
      <c r="A450" t="s">
        <v>1921</v>
      </c>
      <c r="B450" t="s">
        <v>768</v>
      </c>
      <c r="C450" t="s">
        <v>1884</v>
      </c>
      <c r="D450">
        <v>36.549999999999997</v>
      </c>
      <c r="E450">
        <v>41.86</v>
      </c>
      <c r="F450">
        <v>0.78900000000000003</v>
      </c>
      <c r="G450">
        <v>64.849999999999994</v>
      </c>
      <c r="H450">
        <v>0.78900000000000003</v>
      </c>
      <c r="I450">
        <v>1674</v>
      </c>
    </row>
    <row r="451" spans="1:9" hidden="1">
      <c r="A451" t="s">
        <v>1921</v>
      </c>
      <c r="B451" t="s">
        <v>768</v>
      </c>
      <c r="C451" t="s">
        <v>1885</v>
      </c>
      <c r="D451">
        <v>35.74</v>
      </c>
      <c r="E451">
        <v>40.36</v>
      </c>
      <c r="F451">
        <v>0.79500000000000004</v>
      </c>
      <c r="G451">
        <v>66.08</v>
      </c>
      <c r="H451">
        <v>0.79900000000000004</v>
      </c>
      <c r="I451">
        <v>1674</v>
      </c>
    </row>
    <row r="452" spans="1:9" hidden="1">
      <c r="A452" t="s">
        <v>1921</v>
      </c>
      <c r="B452" t="s">
        <v>768</v>
      </c>
      <c r="C452" t="s">
        <v>1886</v>
      </c>
      <c r="D452">
        <v>36.380000000000003</v>
      </c>
      <c r="E452">
        <v>40.909999999999997</v>
      </c>
      <c r="F452">
        <v>0.79700000000000004</v>
      </c>
      <c r="G452">
        <v>71.069999999999993</v>
      </c>
      <c r="H452">
        <v>0.79900000000000004</v>
      </c>
      <c r="I452">
        <v>1674</v>
      </c>
    </row>
    <row r="453" spans="1:9" hidden="1">
      <c r="A453" t="s">
        <v>1921</v>
      </c>
      <c r="B453" t="s">
        <v>768</v>
      </c>
      <c r="C453" t="s">
        <v>1887</v>
      </c>
      <c r="D453">
        <v>39.29</v>
      </c>
      <c r="E453">
        <v>44.12</v>
      </c>
      <c r="F453">
        <v>0.79100000000000004</v>
      </c>
      <c r="G453">
        <v>76.260000000000005</v>
      </c>
      <c r="H453">
        <v>0.78400000000000003</v>
      </c>
      <c r="I453">
        <v>1674</v>
      </c>
    </row>
    <row r="454" spans="1:9" hidden="1">
      <c r="A454" t="s">
        <v>1921</v>
      </c>
      <c r="B454" t="s">
        <v>768</v>
      </c>
      <c r="C454" t="s">
        <v>1888</v>
      </c>
      <c r="D454">
        <v>39.25</v>
      </c>
      <c r="E454">
        <v>45.59</v>
      </c>
      <c r="F454">
        <v>0.78100000000000003</v>
      </c>
      <c r="G454">
        <v>71.42</v>
      </c>
      <c r="H454">
        <v>0.77</v>
      </c>
      <c r="I454">
        <v>1674</v>
      </c>
    </row>
    <row r="455" spans="1:9" hidden="1">
      <c r="A455" t="s">
        <v>1921</v>
      </c>
      <c r="B455" t="s">
        <v>768</v>
      </c>
      <c r="C455" t="s">
        <v>1889</v>
      </c>
      <c r="D455">
        <v>38.56</v>
      </c>
      <c r="E455">
        <v>45.21</v>
      </c>
      <c r="F455">
        <v>0.78</v>
      </c>
      <c r="G455">
        <v>66.53</v>
      </c>
      <c r="H455">
        <v>0.77</v>
      </c>
      <c r="I455">
        <v>1674</v>
      </c>
    </row>
    <row r="456" spans="1:9" hidden="1">
      <c r="A456" t="s">
        <v>1921</v>
      </c>
      <c r="B456" t="s">
        <v>768</v>
      </c>
      <c r="C456" t="s">
        <v>1890</v>
      </c>
      <c r="D456">
        <v>34.840000000000003</v>
      </c>
      <c r="E456">
        <v>40.67</v>
      </c>
      <c r="F456">
        <v>0.78100000000000003</v>
      </c>
      <c r="G456">
        <v>57.86</v>
      </c>
      <c r="H456">
        <v>0.78400000000000003</v>
      </c>
      <c r="I456">
        <v>1674</v>
      </c>
    </row>
    <row r="457" spans="1:9" hidden="1">
      <c r="A457" t="s">
        <v>1921</v>
      </c>
      <c r="B457" t="s">
        <v>768</v>
      </c>
      <c r="C457" t="s">
        <v>1891</v>
      </c>
      <c r="D457">
        <v>35.049999999999997</v>
      </c>
      <c r="E457">
        <v>41.12</v>
      </c>
      <c r="F457">
        <v>0.78600000000000003</v>
      </c>
      <c r="G457">
        <v>61.45</v>
      </c>
      <c r="H457">
        <v>0.78800000000000003</v>
      </c>
      <c r="I457">
        <v>1674</v>
      </c>
    </row>
    <row r="458" spans="1:9" hidden="1">
      <c r="A458" t="s">
        <v>1922</v>
      </c>
      <c r="B458" t="s">
        <v>768</v>
      </c>
      <c r="C458" t="s">
        <v>1881</v>
      </c>
      <c r="D458">
        <v>35.46</v>
      </c>
      <c r="E458">
        <v>42.37</v>
      </c>
      <c r="F458">
        <v>0.752</v>
      </c>
      <c r="G458">
        <v>28.7</v>
      </c>
      <c r="H458">
        <v>0.75</v>
      </c>
      <c r="I458">
        <v>1621</v>
      </c>
    </row>
    <row r="459" spans="1:9" hidden="1">
      <c r="A459" t="s">
        <v>1922</v>
      </c>
      <c r="B459" t="s">
        <v>768</v>
      </c>
      <c r="C459" t="s">
        <v>1882</v>
      </c>
      <c r="D459">
        <v>35.97</v>
      </c>
      <c r="E459">
        <v>43.17</v>
      </c>
      <c r="F459">
        <v>0.75700000000000001</v>
      </c>
      <c r="G459">
        <v>26.65</v>
      </c>
      <c r="H459">
        <v>0.752</v>
      </c>
      <c r="I459">
        <v>1621</v>
      </c>
    </row>
    <row r="460" spans="1:9">
      <c r="A460" t="s">
        <v>1922</v>
      </c>
      <c r="B460" t="s">
        <v>768</v>
      </c>
      <c r="C460" t="s">
        <v>1855</v>
      </c>
      <c r="D460">
        <v>35.78</v>
      </c>
      <c r="E460">
        <v>42.29</v>
      </c>
      <c r="F460">
        <v>0.752</v>
      </c>
      <c r="G460">
        <v>28.15</v>
      </c>
      <c r="H460">
        <v>0.75</v>
      </c>
      <c r="I460">
        <v>1621</v>
      </c>
    </row>
    <row r="461" spans="1:9" hidden="1">
      <c r="A461" t="s">
        <v>1922</v>
      </c>
      <c r="B461" t="s">
        <v>768</v>
      </c>
      <c r="C461" t="s">
        <v>1883</v>
      </c>
      <c r="D461">
        <v>36.33</v>
      </c>
      <c r="E461">
        <v>42.75</v>
      </c>
      <c r="F461">
        <v>0.76100000000000001</v>
      </c>
      <c r="G461">
        <v>28.09</v>
      </c>
      <c r="H461">
        <v>0.75700000000000001</v>
      </c>
      <c r="I461">
        <v>1621</v>
      </c>
    </row>
    <row r="462" spans="1:9" hidden="1">
      <c r="A462" t="s">
        <v>1922</v>
      </c>
      <c r="B462" t="s">
        <v>768</v>
      </c>
      <c r="C462" t="s">
        <v>1884</v>
      </c>
      <c r="D462">
        <v>36.479999999999997</v>
      </c>
      <c r="E462">
        <v>41.82</v>
      </c>
      <c r="F462">
        <v>0.76500000000000001</v>
      </c>
      <c r="G462">
        <v>29.24</v>
      </c>
      <c r="H462">
        <v>0.76400000000000001</v>
      </c>
      <c r="I462">
        <v>1621</v>
      </c>
    </row>
    <row r="463" spans="1:9" hidden="1">
      <c r="A463" t="s">
        <v>1922</v>
      </c>
      <c r="B463" t="s">
        <v>768</v>
      </c>
      <c r="C463" t="s">
        <v>1885</v>
      </c>
      <c r="D463">
        <v>35.72</v>
      </c>
      <c r="E463">
        <v>40.31</v>
      </c>
      <c r="F463">
        <v>0.77</v>
      </c>
      <c r="G463">
        <v>29.78</v>
      </c>
      <c r="H463">
        <v>0.77400000000000002</v>
      </c>
      <c r="I463">
        <v>1621</v>
      </c>
    </row>
    <row r="464" spans="1:9" hidden="1">
      <c r="A464" t="s">
        <v>1922</v>
      </c>
      <c r="B464" t="s">
        <v>768</v>
      </c>
      <c r="C464" t="s">
        <v>1886</v>
      </c>
      <c r="D464">
        <v>36.35</v>
      </c>
      <c r="E464">
        <v>40.85</v>
      </c>
      <c r="F464">
        <v>0.77300000000000002</v>
      </c>
      <c r="G464">
        <v>32.090000000000003</v>
      </c>
      <c r="H464">
        <v>0.77500000000000002</v>
      </c>
      <c r="I464">
        <v>1621</v>
      </c>
    </row>
    <row r="465" spans="1:9" hidden="1">
      <c r="A465" t="s">
        <v>1922</v>
      </c>
      <c r="B465" t="s">
        <v>768</v>
      </c>
      <c r="C465" t="s">
        <v>1887</v>
      </c>
      <c r="D465">
        <v>39.26</v>
      </c>
      <c r="E465">
        <v>44.07</v>
      </c>
      <c r="F465">
        <v>0.77200000000000002</v>
      </c>
      <c r="G465">
        <v>34.619999999999997</v>
      </c>
      <c r="H465">
        <v>0.76500000000000001</v>
      </c>
      <c r="I465">
        <v>1621</v>
      </c>
    </row>
    <row r="466" spans="1:9" hidden="1">
      <c r="A466" t="s">
        <v>1922</v>
      </c>
      <c r="B466" t="s">
        <v>768</v>
      </c>
      <c r="C466" t="s">
        <v>1888</v>
      </c>
      <c r="D466">
        <v>39.22</v>
      </c>
      <c r="E466">
        <v>45.55</v>
      </c>
      <c r="F466">
        <v>0.76200000000000001</v>
      </c>
      <c r="G466">
        <v>32.4</v>
      </c>
      <c r="H466">
        <v>0.751</v>
      </c>
      <c r="I466">
        <v>1621</v>
      </c>
    </row>
    <row r="467" spans="1:9" hidden="1">
      <c r="A467" t="s">
        <v>1922</v>
      </c>
      <c r="B467" t="s">
        <v>768</v>
      </c>
      <c r="C467" t="s">
        <v>1889</v>
      </c>
      <c r="D467">
        <v>38.54</v>
      </c>
      <c r="E467">
        <v>45.17</v>
      </c>
      <c r="F467">
        <v>0.755</v>
      </c>
      <c r="G467">
        <v>29.96</v>
      </c>
      <c r="H467">
        <v>0.745</v>
      </c>
      <c r="I467">
        <v>1621</v>
      </c>
    </row>
    <row r="468" spans="1:9" hidden="1">
      <c r="A468" t="s">
        <v>1922</v>
      </c>
      <c r="B468" t="s">
        <v>768</v>
      </c>
      <c r="C468" t="s">
        <v>1890</v>
      </c>
      <c r="D468">
        <v>34.81</v>
      </c>
      <c r="E468">
        <v>40.64</v>
      </c>
      <c r="F468">
        <v>0.751</v>
      </c>
      <c r="G468">
        <v>25.87</v>
      </c>
      <c r="H468">
        <v>0.754</v>
      </c>
      <c r="I468">
        <v>1621</v>
      </c>
    </row>
    <row r="469" spans="1:9" hidden="1">
      <c r="A469" t="s">
        <v>1922</v>
      </c>
      <c r="B469" t="s">
        <v>768</v>
      </c>
      <c r="C469" t="s">
        <v>1891</v>
      </c>
      <c r="D469">
        <v>35.049999999999997</v>
      </c>
      <c r="E469">
        <v>41.09</v>
      </c>
      <c r="F469">
        <v>0.755</v>
      </c>
      <c r="G469">
        <v>27.47</v>
      </c>
      <c r="H469">
        <v>0.75700000000000001</v>
      </c>
      <c r="I469">
        <v>1621</v>
      </c>
    </row>
    <row r="470" spans="1:9" hidden="1">
      <c r="A470" t="s">
        <v>1923</v>
      </c>
      <c r="B470" t="s">
        <v>768</v>
      </c>
      <c r="C470" t="s">
        <v>1881</v>
      </c>
      <c r="D470">
        <v>35.46</v>
      </c>
      <c r="E470">
        <v>42.37</v>
      </c>
      <c r="F470">
        <v>0.752</v>
      </c>
      <c r="G470">
        <v>28.69</v>
      </c>
      <c r="H470">
        <v>0.75</v>
      </c>
      <c r="I470">
        <v>1620</v>
      </c>
    </row>
    <row r="471" spans="1:9" hidden="1">
      <c r="A471" t="s">
        <v>1923</v>
      </c>
      <c r="B471" t="s">
        <v>768</v>
      </c>
      <c r="C471" t="s">
        <v>1882</v>
      </c>
      <c r="D471">
        <v>35.97</v>
      </c>
      <c r="E471">
        <v>43.17</v>
      </c>
      <c r="F471">
        <v>0.75700000000000001</v>
      </c>
      <c r="G471">
        <v>26.64</v>
      </c>
      <c r="H471">
        <v>0.752</v>
      </c>
      <c r="I471">
        <v>1620</v>
      </c>
    </row>
    <row r="472" spans="1:9">
      <c r="A472" t="s">
        <v>1923</v>
      </c>
      <c r="B472" t="s">
        <v>768</v>
      </c>
      <c r="C472" t="s">
        <v>1855</v>
      </c>
      <c r="D472">
        <v>35.78</v>
      </c>
      <c r="E472">
        <v>42.29</v>
      </c>
      <c r="F472">
        <v>0.752</v>
      </c>
      <c r="G472">
        <v>28.14</v>
      </c>
      <c r="H472">
        <v>0.75</v>
      </c>
      <c r="I472">
        <v>1620</v>
      </c>
    </row>
    <row r="473" spans="1:9" hidden="1">
      <c r="A473" t="s">
        <v>1923</v>
      </c>
      <c r="B473" t="s">
        <v>768</v>
      </c>
      <c r="C473" t="s">
        <v>1883</v>
      </c>
      <c r="D473">
        <v>36.33</v>
      </c>
      <c r="E473">
        <v>42.75</v>
      </c>
      <c r="F473">
        <v>0.76</v>
      </c>
      <c r="G473">
        <v>28.09</v>
      </c>
      <c r="H473">
        <v>0.75700000000000001</v>
      </c>
      <c r="I473">
        <v>1620</v>
      </c>
    </row>
    <row r="474" spans="1:9" hidden="1">
      <c r="A474" t="s">
        <v>1923</v>
      </c>
      <c r="B474" t="s">
        <v>768</v>
      </c>
      <c r="C474" t="s">
        <v>1884</v>
      </c>
      <c r="D474">
        <v>36.479999999999997</v>
      </c>
      <c r="E474">
        <v>41.82</v>
      </c>
      <c r="F474">
        <v>0.76400000000000001</v>
      </c>
      <c r="G474">
        <v>29.23</v>
      </c>
      <c r="H474">
        <v>0.76400000000000001</v>
      </c>
      <c r="I474">
        <v>1620</v>
      </c>
    </row>
    <row r="475" spans="1:9" hidden="1">
      <c r="A475" t="s">
        <v>1923</v>
      </c>
      <c r="B475" t="s">
        <v>768</v>
      </c>
      <c r="C475" t="s">
        <v>1885</v>
      </c>
      <c r="D475">
        <v>35.72</v>
      </c>
      <c r="E475">
        <v>40.31</v>
      </c>
      <c r="F475">
        <v>0.77</v>
      </c>
      <c r="G475">
        <v>29.78</v>
      </c>
      <c r="H475">
        <v>0.77300000000000002</v>
      </c>
      <c r="I475">
        <v>1620</v>
      </c>
    </row>
    <row r="476" spans="1:9" hidden="1">
      <c r="A476" t="s">
        <v>1923</v>
      </c>
      <c r="B476" t="s">
        <v>768</v>
      </c>
      <c r="C476" t="s">
        <v>1886</v>
      </c>
      <c r="D476">
        <v>36.35</v>
      </c>
      <c r="E476">
        <v>40.85</v>
      </c>
      <c r="F476">
        <v>0.77300000000000002</v>
      </c>
      <c r="G476">
        <v>32.08</v>
      </c>
      <c r="H476">
        <v>0.77500000000000002</v>
      </c>
      <c r="I476">
        <v>1620</v>
      </c>
    </row>
    <row r="477" spans="1:9" hidden="1">
      <c r="A477" t="s">
        <v>1923</v>
      </c>
      <c r="B477" t="s">
        <v>768</v>
      </c>
      <c r="C477" t="s">
        <v>1887</v>
      </c>
      <c r="D477">
        <v>39.26</v>
      </c>
      <c r="E477">
        <v>44.07</v>
      </c>
      <c r="F477">
        <v>0.77200000000000002</v>
      </c>
      <c r="G477">
        <v>34.61</v>
      </c>
      <c r="H477">
        <v>0.76500000000000001</v>
      </c>
      <c r="I477">
        <v>1620</v>
      </c>
    </row>
    <row r="478" spans="1:9" hidden="1">
      <c r="A478" t="s">
        <v>1923</v>
      </c>
      <c r="B478" t="s">
        <v>768</v>
      </c>
      <c r="C478" t="s">
        <v>1888</v>
      </c>
      <c r="D478">
        <v>39.21</v>
      </c>
      <c r="E478">
        <v>45.55</v>
      </c>
      <c r="F478">
        <v>0.76200000000000001</v>
      </c>
      <c r="G478">
        <v>32.4</v>
      </c>
      <c r="H478">
        <v>0.751</v>
      </c>
      <c r="I478">
        <v>1620</v>
      </c>
    </row>
    <row r="479" spans="1:9" hidden="1">
      <c r="A479" t="s">
        <v>1923</v>
      </c>
      <c r="B479" t="s">
        <v>768</v>
      </c>
      <c r="C479" t="s">
        <v>1889</v>
      </c>
      <c r="D479">
        <v>38.54</v>
      </c>
      <c r="E479">
        <v>45.17</v>
      </c>
      <c r="F479">
        <v>0.755</v>
      </c>
      <c r="G479">
        <v>29.95</v>
      </c>
      <c r="H479">
        <v>0.745</v>
      </c>
      <c r="I479">
        <v>1620</v>
      </c>
    </row>
    <row r="480" spans="1:9" hidden="1">
      <c r="A480" t="s">
        <v>1923</v>
      </c>
      <c r="B480" t="s">
        <v>768</v>
      </c>
      <c r="C480" t="s">
        <v>1890</v>
      </c>
      <c r="D480">
        <v>34.81</v>
      </c>
      <c r="E480">
        <v>40.64</v>
      </c>
      <c r="F480">
        <v>0.751</v>
      </c>
      <c r="G480">
        <v>25.86</v>
      </c>
      <c r="H480">
        <v>0.753</v>
      </c>
      <c r="I480">
        <v>1620</v>
      </c>
    </row>
    <row r="481" spans="1:9" hidden="1">
      <c r="A481" t="s">
        <v>1923</v>
      </c>
      <c r="B481" t="s">
        <v>768</v>
      </c>
      <c r="C481" t="s">
        <v>1891</v>
      </c>
      <c r="D481">
        <v>35.049999999999997</v>
      </c>
      <c r="E481">
        <v>41.09</v>
      </c>
      <c r="F481">
        <v>0.755</v>
      </c>
      <c r="G481">
        <v>27.47</v>
      </c>
      <c r="H481">
        <v>0.75700000000000001</v>
      </c>
      <c r="I481">
        <v>1620</v>
      </c>
    </row>
    <row r="482" spans="1:9" hidden="1">
      <c r="A482" t="s">
        <v>1924</v>
      </c>
      <c r="B482" t="s">
        <v>768</v>
      </c>
      <c r="C482" t="s">
        <v>1881</v>
      </c>
      <c r="D482">
        <v>35.479999999999997</v>
      </c>
      <c r="E482">
        <v>42.42</v>
      </c>
      <c r="F482">
        <v>0.77700000000000002</v>
      </c>
      <c r="G482">
        <v>64.62</v>
      </c>
      <c r="H482">
        <v>0.77400000000000002</v>
      </c>
      <c r="I482">
        <v>1671</v>
      </c>
    </row>
    <row r="483" spans="1:9" hidden="1">
      <c r="A483" t="s">
        <v>1924</v>
      </c>
      <c r="B483" t="s">
        <v>768</v>
      </c>
      <c r="C483" t="s">
        <v>1882</v>
      </c>
      <c r="D483">
        <v>35.99</v>
      </c>
      <c r="E483">
        <v>43.19</v>
      </c>
      <c r="F483">
        <v>0.78</v>
      </c>
      <c r="G483">
        <v>59.94</v>
      </c>
      <c r="H483">
        <v>0.77600000000000002</v>
      </c>
      <c r="I483">
        <v>1671</v>
      </c>
    </row>
    <row r="484" spans="1:9">
      <c r="A484" t="s">
        <v>1924</v>
      </c>
      <c r="B484" t="s">
        <v>768</v>
      </c>
      <c r="C484" t="s">
        <v>1855</v>
      </c>
      <c r="D484">
        <v>35.81</v>
      </c>
      <c r="E484">
        <v>42.32</v>
      </c>
      <c r="F484">
        <v>0.77700000000000002</v>
      </c>
      <c r="G484">
        <v>63.43</v>
      </c>
      <c r="H484">
        <v>0.77500000000000002</v>
      </c>
      <c r="I484">
        <v>1671</v>
      </c>
    </row>
    <row r="485" spans="1:9" hidden="1">
      <c r="A485" t="s">
        <v>1924</v>
      </c>
      <c r="B485" t="s">
        <v>768</v>
      </c>
      <c r="C485" t="s">
        <v>1883</v>
      </c>
      <c r="D485">
        <v>36.36</v>
      </c>
      <c r="E485">
        <v>42.8</v>
      </c>
      <c r="F485">
        <v>0.78400000000000003</v>
      </c>
      <c r="G485">
        <v>63.21</v>
      </c>
      <c r="H485">
        <v>0.78100000000000003</v>
      </c>
      <c r="I485">
        <v>1671</v>
      </c>
    </row>
    <row r="486" spans="1:9" hidden="1">
      <c r="A486" t="s">
        <v>1924</v>
      </c>
      <c r="B486" t="s">
        <v>768</v>
      </c>
      <c r="C486" t="s">
        <v>1884</v>
      </c>
      <c r="D486">
        <v>36.549999999999997</v>
      </c>
      <c r="E486">
        <v>41.87</v>
      </c>
      <c r="F486">
        <v>0.78800000000000003</v>
      </c>
      <c r="G486">
        <v>65.760000000000005</v>
      </c>
      <c r="H486">
        <v>0.78800000000000003</v>
      </c>
      <c r="I486">
        <v>1671</v>
      </c>
    </row>
    <row r="487" spans="1:9" hidden="1">
      <c r="A487" t="s">
        <v>1924</v>
      </c>
      <c r="B487" t="s">
        <v>768</v>
      </c>
      <c r="C487" t="s">
        <v>1885</v>
      </c>
      <c r="D487">
        <v>35.74</v>
      </c>
      <c r="E487">
        <v>40.369999999999997</v>
      </c>
      <c r="F487">
        <v>0.79500000000000004</v>
      </c>
      <c r="G487">
        <v>67.05</v>
      </c>
      <c r="H487">
        <v>0.79800000000000004</v>
      </c>
      <c r="I487">
        <v>1671</v>
      </c>
    </row>
    <row r="488" spans="1:9" hidden="1">
      <c r="A488" t="s">
        <v>1924</v>
      </c>
      <c r="B488" t="s">
        <v>768</v>
      </c>
      <c r="C488" t="s">
        <v>1886</v>
      </c>
      <c r="D488">
        <v>36.369999999999997</v>
      </c>
      <c r="E488">
        <v>40.92</v>
      </c>
      <c r="F488">
        <v>0.79700000000000004</v>
      </c>
      <c r="G488">
        <v>72.11</v>
      </c>
      <c r="H488">
        <v>0.79900000000000004</v>
      </c>
      <c r="I488">
        <v>1671</v>
      </c>
    </row>
    <row r="489" spans="1:9" hidden="1">
      <c r="A489" t="s">
        <v>1924</v>
      </c>
      <c r="B489" t="s">
        <v>768</v>
      </c>
      <c r="C489" t="s">
        <v>1887</v>
      </c>
      <c r="D489">
        <v>39.29</v>
      </c>
      <c r="E489">
        <v>44.13</v>
      </c>
      <c r="F489">
        <v>0.79</v>
      </c>
      <c r="G489">
        <v>77.260000000000005</v>
      </c>
      <c r="H489">
        <v>0.78300000000000003</v>
      </c>
      <c r="I489">
        <v>1671</v>
      </c>
    </row>
    <row r="490" spans="1:9" hidden="1">
      <c r="A490" t="s">
        <v>1924</v>
      </c>
      <c r="B490" t="s">
        <v>768</v>
      </c>
      <c r="C490" t="s">
        <v>1888</v>
      </c>
      <c r="D490">
        <v>39.25</v>
      </c>
      <c r="E490">
        <v>45.59</v>
      </c>
      <c r="F490">
        <v>0.77900000000000003</v>
      </c>
      <c r="G490">
        <v>72.319999999999993</v>
      </c>
      <c r="H490">
        <v>0.76800000000000002</v>
      </c>
      <c r="I490">
        <v>1671</v>
      </c>
    </row>
    <row r="491" spans="1:9" hidden="1">
      <c r="A491" t="s">
        <v>1924</v>
      </c>
      <c r="B491" t="s">
        <v>768</v>
      </c>
      <c r="C491" t="s">
        <v>1889</v>
      </c>
      <c r="D491">
        <v>38.549999999999997</v>
      </c>
      <c r="E491">
        <v>45.21</v>
      </c>
      <c r="F491">
        <v>0.77900000000000003</v>
      </c>
      <c r="G491">
        <v>67.400000000000006</v>
      </c>
      <c r="H491">
        <v>0.76900000000000002</v>
      </c>
      <c r="I491">
        <v>1671</v>
      </c>
    </row>
    <row r="492" spans="1:9" hidden="1">
      <c r="A492" t="s">
        <v>1924</v>
      </c>
      <c r="B492" t="s">
        <v>768</v>
      </c>
      <c r="C492" t="s">
        <v>1890</v>
      </c>
      <c r="D492">
        <v>34.83</v>
      </c>
      <c r="E492">
        <v>40.67</v>
      </c>
      <c r="F492">
        <v>0.78</v>
      </c>
      <c r="G492">
        <v>58.67</v>
      </c>
      <c r="H492">
        <v>0.78300000000000003</v>
      </c>
      <c r="I492">
        <v>1671</v>
      </c>
    </row>
    <row r="493" spans="1:9" hidden="1">
      <c r="A493" t="s">
        <v>1924</v>
      </c>
      <c r="B493" t="s">
        <v>768</v>
      </c>
      <c r="C493" t="s">
        <v>1891</v>
      </c>
      <c r="D493">
        <v>35.04</v>
      </c>
      <c r="E493">
        <v>41.13</v>
      </c>
      <c r="F493">
        <v>0.78500000000000003</v>
      </c>
      <c r="G493">
        <v>62.33</v>
      </c>
      <c r="H493">
        <v>0.78700000000000003</v>
      </c>
      <c r="I493">
        <v>1671</v>
      </c>
    </row>
    <row r="494" spans="1:9" hidden="1">
      <c r="A494" t="s">
        <v>1925</v>
      </c>
      <c r="B494" t="s">
        <v>768</v>
      </c>
      <c r="C494" t="s">
        <v>1881</v>
      </c>
      <c r="D494">
        <v>35.270000000000003</v>
      </c>
      <c r="E494">
        <v>42.13</v>
      </c>
      <c r="F494">
        <v>0.71499999999999997</v>
      </c>
      <c r="G494">
        <v>30.38</v>
      </c>
      <c r="H494">
        <v>0.71299999999999997</v>
      </c>
      <c r="I494">
        <v>1553</v>
      </c>
    </row>
    <row r="495" spans="1:9" hidden="1">
      <c r="A495" t="s">
        <v>1925</v>
      </c>
      <c r="B495" t="s">
        <v>768</v>
      </c>
      <c r="C495" t="s">
        <v>1882</v>
      </c>
      <c r="D495">
        <v>35.79</v>
      </c>
      <c r="E495">
        <v>42.9</v>
      </c>
      <c r="F495">
        <v>0.72299999999999998</v>
      </c>
      <c r="G495">
        <v>28.37</v>
      </c>
      <c r="H495">
        <v>0.71899999999999997</v>
      </c>
      <c r="I495">
        <v>1553</v>
      </c>
    </row>
    <row r="496" spans="1:9">
      <c r="A496" t="s">
        <v>1925</v>
      </c>
      <c r="B496" t="s">
        <v>768</v>
      </c>
      <c r="C496" t="s">
        <v>1855</v>
      </c>
      <c r="D496">
        <v>35.590000000000003</v>
      </c>
      <c r="E496">
        <v>42.04</v>
      </c>
      <c r="F496">
        <v>0.72099999999999997</v>
      </c>
      <c r="G496">
        <v>30.06</v>
      </c>
      <c r="H496">
        <v>0.71899999999999997</v>
      </c>
      <c r="I496">
        <v>1553</v>
      </c>
    </row>
    <row r="497" spans="1:9" hidden="1">
      <c r="A497" t="s">
        <v>1925</v>
      </c>
      <c r="B497" t="s">
        <v>768</v>
      </c>
      <c r="C497" t="s">
        <v>1883</v>
      </c>
      <c r="D497">
        <v>36.26</v>
      </c>
      <c r="E497">
        <v>42.51</v>
      </c>
      <c r="F497">
        <v>0.73</v>
      </c>
      <c r="G497">
        <v>30.05</v>
      </c>
      <c r="H497">
        <v>0.72699999999999998</v>
      </c>
      <c r="I497">
        <v>1553</v>
      </c>
    </row>
    <row r="498" spans="1:9" hidden="1">
      <c r="A498" t="s">
        <v>1925</v>
      </c>
      <c r="B498" t="s">
        <v>768</v>
      </c>
      <c r="C498" t="s">
        <v>1884</v>
      </c>
      <c r="D498">
        <v>36.32</v>
      </c>
      <c r="E498">
        <v>41.58</v>
      </c>
      <c r="F498">
        <v>0.73699999999999999</v>
      </c>
      <c r="G498">
        <v>31.4</v>
      </c>
      <c r="H498">
        <v>0.73599999999999999</v>
      </c>
      <c r="I498">
        <v>1553</v>
      </c>
    </row>
    <row r="499" spans="1:9" hidden="1">
      <c r="A499" t="s">
        <v>1925</v>
      </c>
      <c r="B499" t="s">
        <v>768</v>
      </c>
      <c r="C499" t="s">
        <v>1885</v>
      </c>
      <c r="D499">
        <v>35.5</v>
      </c>
      <c r="E499">
        <v>40.08</v>
      </c>
      <c r="F499">
        <v>0.747</v>
      </c>
      <c r="G499">
        <v>32.19</v>
      </c>
      <c r="H499">
        <v>0.75</v>
      </c>
      <c r="I499">
        <v>1553</v>
      </c>
    </row>
    <row r="500" spans="1:9" hidden="1">
      <c r="A500" t="s">
        <v>1925</v>
      </c>
      <c r="B500" t="s">
        <v>768</v>
      </c>
      <c r="C500" t="s">
        <v>1886</v>
      </c>
      <c r="D500">
        <v>36.130000000000003</v>
      </c>
      <c r="E500">
        <v>40.619999999999997</v>
      </c>
      <c r="F500">
        <v>0.749</v>
      </c>
      <c r="G500">
        <v>34.64</v>
      </c>
      <c r="H500">
        <v>0.751</v>
      </c>
      <c r="I500">
        <v>1553</v>
      </c>
    </row>
    <row r="501" spans="1:9" hidden="1">
      <c r="A501" t="s">
        <v>1925</v>
      </c>
      <c r="B501" t="s">
        <v>768</v>
      </c>
      <c r="C501" t="s">
        <v>1887</v>
      </c>
      <c r="D501">
        <v>39.1</v>
      </c>
      <c r="E501">
        <v>43.82</v>
      </c>
      <c r="F501">
        <v>0.73699999999999999</v>
      </c>
      <c r="G501">
        <v>36.799999999999997</v>
      </c>
      <c r="H501">
        <v>0.73</v>
      </c>
      <c r="I501">
        <v>1553</v>
      </c>
    </row>
    <row r="502" spans="1:9" hidden="1">
      <c r="A502" t="s">
        <v>1925</v>
      </c>
      <c r="B502" t="s">
        <v>768</v>
      </c>
      <c r="C502" t="s">
        <v>1888</v>
      </c>
      <c r="D502">
        <v>39.01</v>
      </c>
      <c r="E502">
        <v>45.29</v>
      </c>
      <c r="F502">
        <v>0.72299999999999998</v>
      </c>
      <c r="G502">
        <v>34.29</v>
      </c>
      <c r="H502">
        <v>0.71299999999999997</v>
      </c>
      <c r="I502">
        <v>1553</v>
      </c>
    </row>
    <row r="503" spans="1:9" hidden="1">
      <c r="A503" t="s">
        <v>1925</v>
      </c>
      <c r="B503" t="s">
        <v>768</v>
      </c>
      <c r="C503" t="s">
        <v>1889</v>
      </c>
      <c r="D503">
        <v>38.340000000000003</v>
      </c>
      <c r="E503">
        <v>44.92</v>
      </c>
      <c r="F503">
        <v>0.72</v>
      </c>
      <c r="G503">
        <v>31.81</v>
      </c>
      <c r="H503">
        <v>0.71</v>
      </c>
      <c r="I503">
        <v>1553</v>
      </c>
    </row>
    <row r="504" spans="1:9" hidden="1">
      <c r="A504" t="s">
        <v>1925</v>
      </c>
      <c r="B504" t="s">
        <v>768</v>
      </c>
      <c r="C504" t="s">
        <v>1890</v>
      </c>
      <c r="D504">
        <v>34.630000000000003</v>
      </c>
      <c r="E504">
        <v>40.4</v>
      </c>
      <c r="F504">
        <v>0.72</v>
      </c>
      <c r="G504">
        <v>27.64</v>
      </c>
      <c r="H504">
        <v>0.72199999999999998</v>
      </c>
      <c r="I504">
        <v>1553</v>
      </c>
    </row>
    <row r="505" spans="1:9" hidden="1">
      <c r="A505" t="s">
        <v>1925</v>
      </c>
      <c r="B505" t="s">
        <v>768</v>
      </c>
      <c r="C505" t="s">
        <v>1891</v>
      </c>
      <c r="D505">
        <v>34.869999999999997</v>
      </c>
      <c r="E505">
        <v>40.85</v>
      </c>
      <c r="F505">
        <v>0.72299999999999998</v>
      </c>
      <c r="G505">
        <v>29.29</v>
      </c>
      <c r="H505">
        <v>0.72399999999999998</v>
      </c>
      <c r="I505">
        <v>1553</v>
      </c>
    </row>
    <row r="506" spans="1:9" hidden="1">
      <c r="A506" t="s">
        <v>1926</v>
      </c>
      <c r="B506" t="s">
        <v>871</v>
      </c>
      <c r="C506" t="s">
        <v>1881</v>
      </c>
      <c r="D506">
        <v>40.22</v>
      </c>
      <c r="E506">
        <v>45.93</v>
      </c>
      <c r="F506">
        <v>0.76400000000000001</v>
      </c>
      <c r="G506">
        <v>242.8</v>
      </c>
      <c r="H506">
        <v>0.75800000000000001</v>
      </c>
      <c r="I506">
        <v>2012</v>
      </c>
    </row>
    <row r="507" spans="1:9" hidden="1">
      <c r="A507" t="s">
        <v>1926</v>
      </c>
      <c r="B507" t="s">
        <v>871</v>
      </c>
      <c r="C507" t="s">
        <v>1882</v>
      </c>
      <c r="D507">
        <v>39.43</v>
      </c>
      <c r="E507">
        <v>46.55</v>
      </c>
      <c r="F507">
        <v>0.754</v>
      </c>
      <c r="G507">
        <v>201.1</v>
      </c>
      <c r="H507">
        <v>0.747</v>
      </c>
      <c r="I507">
        <v>2012</v>
      </c>
    </row>
    <row r="508" spans="1:9">
      <c r="A508" t="s">
        <v>1926</v>
      </c>
      <c r="B508" t="s">
        <v>871</v>
      </c>
      <c r="C508" t="s">
        <v>1855</v>
      </c>
      <c r="D508">
        <v>39.21</v>
      </c>
      <c r="E508">
        <v>46.36</v>
      </c>
      <c r="F508">
        <v>0.746</v>
      </c>
      <c r="G508">
        <v>208.9</v>
      </c>
      <c r="H508">
        <v>0.73899999999999999</v>
      </c>
      <c r="I508">
        <v>2012</v>
      </c>
    </row>
    <row r="509" spans="1:9" hidden="1">
      <c r="A509" t="s">
        <v>1926</v>
      </c>
      <c r="B509" t="s">
        <v>871</v>
      </c>
      <c r="C509" t="s">
        <v>1883</v>
      </c>
      <c r="D509">
        <v>38.619999999999997</v>
      </c>
      <c r="E509">
        <v>45.1</v>
      </c>
      <c r="F509">
        <v>0.753</v>
      </c>
      <c r="G509">
        <v>196.5</v>
      </c>
      <c r="H509">
        <v>0.749</v>
      </c>
      <c r="I509">
        <v>2012</v>
      </c>
    </row>
    <row r="510" spans="1:9" hidden="1">
      <c r="A510" t="s">
        <v>1926</v>
      </c>
      <c r="B510" t="s">
        <v>871</v>
      </c>
      <c r="C510" t="s">
        <v>1884</v>
      </c>
      <c r="D510">
        <v>38.19</v>
      </c>
      <c r="E510">
        <v>41.28</v>
      </c>
      <c r="F510">
        <v>0.78900000000000003</v>
      </c>
      <c r="G510">
        <v>205.2</v>
      </c>
      <c r="H510">
        <v>0.79600000000000004</v>
      </c>
      <c r="I510">
        <v>2012</v>
      </c>
    </row>
    <row r="511" spans="1:9" hidden="1">
      <c r="A511" t="s">
        <v>1926</v>
      </c>
      <c r="B511" t="s">
        <v>871</v>
      </c>
      <c r="C511" t="s">
        <v>1885</v>
      </c>
      <c r="D511">
        <v>37.590000000000003</v>
      </c>
      <c r="E511">
        <v>39.35</v>
      </c>
      <c r="F511">
        <v>0.79300000000000004</v>
      </c>
      <c r="G511">
        <v>204</v>
      </c>
      <c r="H511">
        <v>0.80600000000000005</v>
      </c>
      <c r="I511">
        <v>2012</v>
      </c>
    </row>
    <row r="512" spans="1:9" hidden="1">
      <c r="A512" t="s">
        <v>1926</v>
      </c>
      <c r="B512" t="s">
        <v>871</v>
      </c>
      <c r="C512" t="s">
        <v>1886</v>
      </c>
      <c r="D512">
        <v>37.44</v>
      </c>
      <c r="E512">
        <v>40.909999999999997</v>
      </c>
      <c r="F512">
        <v>0.79300000000000004</v>
      </c>
      <c r="G512">
        <v>221</v>
      </c>
      <c r="H512">
        <v>0.80100000000000005</v>
      </c>
      <c r="I512">
        <v>2012</v>
      </c>
    </row>
    <row r="513" spans="1:9" hidden="1">
      <c r="A513" t="s">
        <v>1926</v>
      </c>
      <c r="B513" t="s">
        <v>871</v>
      </c>
      <c r="C513" t="s">
        <v>1887</v>
      </c>
      <c r="D513">
        <v>40.98</v>
      </c>
      <c r="E513">
        <v>44.17</v>
      </c>
      <c r="F513">
        <v>0.78900000000000003</v>
      </c>
      <c r="G513">
        <v>246.4</v>
      </c>
      <c r="H513">
        <v>0.78700000000000003</v>
      </c>
      <c r="I513">
        <v>2012</v>
      </c>
    </row>
    <row r="514" spans="1:9" hidden="1">
      <c r="A514" t="s">
        <v>1926</v>
      </c>
      <c r="B514" t="s">
        <v>871</v>
      </c>
      <c r="C514" t="s">
        <v>1888</v>
      </c>
      <c r="D514">
        <v>41.24</v>
      </c>
      <c r="E514">
        <v>46.91</v>
      </c>
      <c r="F514">
        <v>0.77200000000000002</v>
      </c>
      <c r="G514">
        <v>237.1</v>
      </c>
      <c r="H514">
        <v>0.76300000000000001</v>
      </c>
      <c r="I514">
        <v>2012</v>
      </c>
    </row>
    <row r="515" spans="1:9" hidden="1">
      <c r="A515" t="s">
        <v>1926</v>
      </c>
      <c r="B515" t="s">
        <v>871</v>
      </c>
      <c r="C515" t="s">
        <v>1889</v>
      </c>
      <c r="D515">
        <v>42.8</v>
      </c>
      <c r="E515">
        <v>47.83</v>
      </c>
      <c r="F515">
        <v>0.75800000000000001</v>
      </c>
      <c r="G515">
        <v>247</v>
      </c>
      <c r="H515">
        <v>0.746</v>
      </c>
      <c r="I515">
        <v>2012</v>
      </c>
    </row>
    <row r="516" spans="1:9" hidden="1">
      <c r="A516" t="s">
        <v>1926</v>
      </c>
      <c r="B516" t="s">
        <v>871</v>
      </c>
      <c r="C516" t="s">
        <v>1890</v>
      </c>
      <c r="D516">
        <v>38.729999999999997</v>
      </c>
      <c r="E516">
        <v>45.05</v>
      </c>
      <c r="F516">
        <v>0.76200000000000001</v>
      </c>
      <c r="G516">
        <v>212.1</v>
      </c>
      <c r="H516">
        <v>0.75800000000000001</v>
      </c>
      <c r="I516">
        <v>2012</v>
      </c>
    </row>
    <row r="517" spans="1:9" hidden="1">
      <c r="A517" t="s">
        <v>1926</v>
      </c>
      <c r="B517" t="s">
        <v>871</v>
      </c>
      <c r="C517" t="s">
        <v>1891</v>
      </c>
      <c r="D517">
        <v>38.82</v>
      </c>
      <c r="E517">
        <v>44.95</v>
      </c>
      <c r="F517">
        <v>0.75900000000000001</v>
      </c>
      <c r="G517">
        <v>217.9</v>
      </c>
      <c r="H517">
        <v>0.75600000000000001</v>
      </c>
      <c r="I517">
        <v>2012</v>
      </c>
    </row>
    <row r="518" spans="1:9" hidden="1">
      <c r="A518" t="s">
        <v>1927</v>
      </c>
      <c r="B518" t="s">
        <v>890</v>
      </c>
      <c r="C518" t="s">
        <v>1881</v>
      </c>
      <c r="D518">
        <v>40.020000000000003</v>
      </c>
      <c r="E518">
        <v>45.71</v>
      </c>
      <c r="F518">
        <v>0.75900000000000001</v>
      </c>
      <c r="G518">
        <v>241</v>
      </c>
      <c r="H518">
        <v>0.753</v>
      </c>
      <c r="I518">
        <v>1998</v>
      </c>
    </row>
    <row r="519" spans="1:9" hidden="1">
      <c r="A519" t="s">
        <v>1927</v>
      </c>
      <c r="B519" t="s">
        <v>890</v>
      </c>
      <c r="C519" t="s">
        <v>1882</v>
      </c>
      <c r="D519">
        <v>39.270000000000003</v>
      </c>
      <c r="E519">
        <v>46.35</v>
      </c>
      <c r="F519">
        <v>0.747</v>
      </c>
      <c r="G519">
        <v>199.2</v>
      </c>
      <c r="H519">
        <v>0.73899999999999999</v>
      </c>
      <c r="I519">
        <v>1998</v>
      </c>
    </row>
    <row r="520" spans="1:9">
      <c r="A520" t="s">
        <v>1927</v>
      </c>
      <c r="B520" t="s">
        <v>890</v>
      </c>
      <c r="C520" t="s">
        <v>1855</v>
      </c>
      <c r="D520">
        <v>39.07</v>
      </c>
      <c r="E520">
        <v>46.19</v>
      </c>
      <c r="F520">
        <v>0.73899999999999999</v>
      </c>
      <c r="G520">
        <v>207.2</v>
      </c>
      <c r="H520">
        <v>0.73199999999999998</v>
      </c>
      <c r="I520">
        <v>1998</v>
      </c>
    </row>
    <row r="521" spans="1:9" hidden="1">
      <c r="A521" t="s">
        <v>1927</v>
      </c>
      <c r="B521" t="s">
        <v>890</v>
      </c>
      <c r="C521" t="s">
        <v>1883</v>
      </c>
      <c r="D521">
        <v>38.51</v>
      </c>
      <c r="E521">
        <v>44.96</v>
      </c>
      <c r="F521">
        <v>0.745</v>
      </c>
      <c r="G521">
        <v>195.1</v>
      </c>
      <c r="H521">
        <v>0.74099999999999999</v>
      </c>
      <c r="I521">
        <v>1998</v>
      </c>
    </row>
    <row r="522" spans="1:9" hidden="1">
      <c r="A522" t="s">
        <v>1927</v>
      </c>
      <c r="B522" t="s">
        <v>890</v>
      </c>
      <c r="C522" t="s">
        <v>1884</v>
      </c>
      <c r="D522">
        <v>38.130000000000003</v>
      </c>
      <c r="E522">
        <v>41.21</v>
      </c>
      <c r="F522">
        <v>0.78</v>
      </c>
      <c r="G522">
        <v>204.3</v>
      </c>
      <c r="H522">
        <v>0.78700000000000003</v>
      </c>
      <c r="I522">
        <v>1998</v>
      </c>
    </row>
    <row r="523" spans="1:9" hidden="1">
      <c r="A523" t="s">
        <v>1927</v>
      </c>
      <c r="B523" t="s">
        <v>890</v>
      </c>
      <c r="C523" t="s">
        <v>1885</v>
      </c>
      <c r="D523">
        <v>37.56</v>
      </c>
      <c r="E523">
        <v>39.29</v>
      </c>
      <c r="F523">
        <v>0.78600000000000003</v>
      </c>
      <c r="G523">
        <v>203.7</v>
      </c>
      <c r="H523">
        <v>0.79800000000000004</v>
      </c>
      <c r="I523">
        <v>1998</v>
      </c>
    </row>
    <row r="524" spans="1:9" hidden="1">
      <c r="A524" t="s">
        <v>1927</v>
      </c>
      <c r="B524" t="s">
        <v>890</v>
      </c>
      <c r="C524" t="s">
        <v>1886</v>
      </c>
      <c r="D524">
        <v>37.4</v>
      </c>
      <c r="E524">
        <v>40.840000000000003</v>
      </c>
      <c r="F524">
        <v>0.78700000000000003</v>
      </c>
      <c r="G524">
        <v>220.8</v>
      </c>
      <c r="H524">
        <v>0.79400000000000004</v>
      </c>
      <c r="I524">
        <v>1998</v>
      </c>
    </row>
    <row r="525" spans="1:9" hidden="1">
      <c r="A525" t="s">
        <v>1927</v>
      </c>
      <c r="B525" t="s">
        <v>890</v>
      </c>
      <c r="C525" t="s">
        <v>1887</v>
      </c>
      <c r="D525">
        <v>40.880000000000003</v>
      </c>
      <c r="E525">
        <v>44.06</v>
      </c>
      <c r="F525">
        <v>0.78100000000000003</v>
      </c>
      <c r="G525">
        <v>245</v>
      </c>
      <c r="H525">
        <v>0.77900000000000003</v>
      </c>
      <c r="I525">
        <v>1998</v>
      </c>
    </row>
    <row r="526" spans="1:9" hidden="1">
      <c r="A526" t="s">
        <v>1927</v>
      </c>
      <c r="B526" t="s">
        <v>890</v>
      </c>
      <c r="C526" t="s">
        <v>1888</v>
      </c>
      <c r="D526">
        <v>41.11</v>
      </c>
      <c r="E526">
        <v>46.75</v>
      </c>
      <c r="F526">
        <v>0.76600000000000001</v>
      </c>
      <c r="G526">
        <v>235.9</v>
      </c>
      <c r="H526">
        <v>0.75700000000000001</v>
      </c>
      <c r="I526">
        <v>1998</v>
      </c>
    </row>
    <row r="527" spans="1:9" hidden="1">
      <c r="A527" t="s">
        <v>1927</v>
      </c>
      <c r="B527" t="s">
        <v>890</v>
      </c>
      <c r="C527" t="s">
        <v>1889</v>
      </c>
      <c r="D527">
        <v>42.63</v>
      </c>
      <c r="E527">
        <v>47.64</v>
      </c>
      <c r="F527">
        <v>0.753</v>
      </c>
      <c r="G527">
        <v>245.7</v>
      </c>
      <c r="H527">
        <v>0.74099999999999999</v>
      </c>
      <c r="I527">
        <v>1998</v>
      </c>
    </row>
    <row r="528" spans="1:9" hidden="1">
      <c r="A528" t="s">
        <v>1927</v>
      </c>
      <c r="B528" t="s">
        <v>890</v>
      </c>
      <c r="C528" t="s">
        <v>1890</v>
      </c>
      <c r="D528">
        <v>38.549999999999997</v>
      </c>
      <c r="E528">
        <v>44.84</v>
      </c>
      <c r="F528">
        <v>0.755</v>
      </c>
      <c r="G528">
        <v>210.4</v>
      </c>
      <c r="H528">
        <v>0.752</v>
      </c>
      <c r="I528">
        <v>1998</v>
      </c>
    </row>
    <row r="529" spans="1:9" hidden="1">
      <c r="A529" t="s">
        <v>1927</v>
      </c>
      <c r="B529" t="s">
        <v>890</v>
      </c>
      <c r="C529" t="s">
        <v>1891</v>
      </c>
      <c r="D529">
        <v>38.630000000000003</v>
      </c>
      <c r="E529">
        <v>44.72</v>
      </c>
      <c r="F529">
        <v>0.754</v>
      </c>
      <c r="G529">
        <v>216.1</v>
      </c>
      <c r="H529">
        <v>0.75</v>
      </c>
      <c r="I529">
        <v>1998</v>
      </c>
    </row>
    <row r="530" spans="1:9" hidden="1">
      <c r="A530" t="s">
        <v>1928</v>
      </c>
      <c r="B530" t="s">
        <v>863</v>
      </c>
      <c r="C530" t="s">
        <v>1881</v>
      </c>
      <c r="D530">
        <v>40</v>
      </c>
      <c r="E530">
        <v>45.69</v>
      </c>
      <c r="F530">
        <v>0.74</v>
      </c>
      <c r="G530">
        <v>117.2</v>
      </c>
      <c r="H530">
        <v>0.73399999999999999</v>
      </c>
      <c r="I530">
        <v>1948</v>
      </c>
    </row>
    <row r="531" spans="1:9" hidden="1">
      <c r="A531" t="s">
        <v>1928</v>
      </c>
      <c r="B531" t="s">
        <v>863</v>
      </c>
      <c r="C531" t="s">
        <v>1882</v>
      </c>
      <c r="D531">
        <v>39.25</v>
      </c>
      <c r="E531">
        <v>46.35</v>
      </c>
      <c r="F531">
        <v>0.72699999999999998</v>
      </c>
      <c r="G531">
        <v>96.9</v>
      </c>
      <c r="H531">
        <v>0.72</v>
      </c>
      <c r="I531">
        <v>1948</v>
      </c>
    </row>
    <row r="532" spans="1:9">
      <c r="A532" t="s">
        <v>1928</v>
      </c>
      <c r="B532" t="s">
        <v>863</v>
      </c>
      <c r="C532" t="s">
        <v>1855</v>
      </c>
      <c r="D532">
        <v>39.08</v>
      </c>
      <c r="E532">
        <v>46.22</v>
      </c>
      <c r="F532">
        <v>0.71799999999999997</v>
      </c>
      <c r="G532">
        <v>100.7</v>
      </c>
      <c r="H532">
        <v>0.71099999999999997</v>
      </c>
      <c r="I532">
        <v>1948</v>
      </c>
    </row>
    <row r="533" spans="1:9" hidden="1">
      <c r="A533" t="s">
        <v>1928</v>
      </c>
      <c r="B533" t="s">
        <v>863</v>
      </c>
      <c r="C533" t="s">
        <v>1883</v>
      </c>
      <c r="D533">
        <v>38.549999999999997</v>
      </c>
      <c r="E533">
        <v>45.02</v>
      </c>
      <c r="F533">
        <v>0.72399999999999998</v>
      </c>
      <c r="G533">
        <v>94.9</v>
      </c>
      <c r="H533">
        <v>0.72</v>
      </c>
      <c r="I533">
        <v>1948</v>
      </c>
    </row>
    <row r="534" spans="1:9" hidden="1">
      <c r="A534" t="s">
        <v>1928</v>
      </c>
      <c r="B534" t="s">
        <v>863</v>
      </c>
      <c r="C534" t="s">
        <v>1884</v>
      </c>
      <c r="D534">
        <v>38.200000000000003</v>
      </c>
      <c r="E534">
        <v>41.28</v>
      </c>
      <c r="F534">
        <v>0.75900000000000001</v>
      </c>
      <c r="G534">
        <v>99.6</v>
      </c>
      <c r="H534">
        <v>0.76500000000000001</v>
      </c>
      <c r="I534">
        <v>1948</v>
      </c>
    </row>
    <row r="535" spans="1:9" hidden="1">
      <c r="A535" t="s">
        <v>1928</v>
      </c>
      <c r="B535" t="s">
        <v>863</v>
      </c>
      <c r="C535" t="s">
        <v>1885</v>
      </c>
      <c r="D535">
        <v>37.65</v>
      </c>
      <c r="E535">
        <v>39.369999999999997</v>
      </c>
      <c r="F535">
        <v>0.76500000000000001</v>
      </c>
      <c r="G535">
        <v>99.5</v>
      </c>
      <c r="H535">
        <v>0.77600000000000002</v>
      </c>
      <c r="I535">
        <v>1948</v>
      </c>
    </row>
    <row r="536" spans="1:9" hidden="1">
      <c r="A536" t="s">
        <v>1928</v>
      </c>
      <c r="B536" t="s">
        <v>863</v>
      </c>
      <c r="C536" t="s">
        <v>1886</v>
      </c>
      <c r="D536">
        <v>37.53</v>
      </c>
      <c r="E536">
        <v>40.93</v>
      </c>
      <c r="F536">
        <v>0.76600000000000001</v>
      </c>
      <c r="G536">
        <v>107.8</v>
      </c>
      <c r="H536">
        <v>0.77300000000000002</v>
      </c>
      <c r="I536">
        <v>1948</v>
      </c>
    </row>
    <row r="537" spans="1:9" hidden="1">
      <c r="A537" t="s">
        <v>1928</v>
      </c>
      <c r="B537" t="s">
        <v>863</v>
      </c>
      <c r="C537" t="s">
        <v>1887</v>
      </c>
      <c r="D537">
        <v>40.950000000000003</v>
      </c>
      <c r="E537">
        <v>44.13</v>
      </c>
      <c r="F537">
        <v>0.76300000000000001</v>
      </c>
      <c r="G537">
        <v>119.9</v>
      </c>
      <c r="H537">
        <v>0.76100000000000001</v>
      </c>
      <c r="I537">
        <v>1948</v>
      </c>
    </row>
    <row r="538" spans="1:9" hidden="1">
      <c r="A538" t="s">
        <v>1928</v>
      </c>
      <c r="B538" t="s">
        <v>863</v>
      </c>
      <c r="C538" t="s">
        <v>1888</v>
      </c>
      <c r="D538">
        <v>41.14</v>
      </c>
      <c r="E538">
        <v>46.79</v>
      </c>
      <c r="F538">
        <v>0.749</v>
      </c>
      <c r="G538">
        <v>115.4</v>
      </c>
      <c r="H538">
        <v>0.74</v>
      </c>
      <c r="I538">
        <v>1948</v>
      </c>
    </row>
    <row r="539" spans="1:9" hidden="1">
      <c r="A539" t="s">
        <v>1928</v>
      </c>
      <c r="B539" t="s">
        <v>863</v>
      </c>
      <c r="C539" t="s">
        <v>1889</v>
      </c>
      <c r="D539">
        <v>42.63</v>
      </c>
      <c r="E539">
        <v>47.65</v>
      </c>
      <c r="F539">
        <v>0.73299999999999998</v>
      </c>
      <c r="G539">
        <v>119.5</v>
      </c>
      <c r="H539">
        <v>0.72199999999999998</v>
      </c>
      <c r="I539">
        <v>1948</v>
      </c>
    </row>
    <row r="540" spans="1:9" hidden="1">
      <c r="A540" t="s">
        <v>1928</v>
      </c>
      <c r="B540" t="s">
        <v>863</v>
      </c>
      <c r="C540" t="s">
        <v>1890</v>
      </c>
      <c r="D540">
        <v>38.53</v>
      </c>
      <c r="E540">
        <v>44.83</v>
      </c>
      <c r="F540">
        <v>0.73299999999999998</v>
      </c>
      <c r="G540">
        <v>101.8</v>
      </c>
      <c r="H540">
        <v>0.72899999999999998</v>
      </c>
      <c r="I540">
        <v>1948</v>
      </c>
    </row>
    <row r="541" spans="1:9" hidden="1">
      <c r="A541" t="s">
        <v>1928</v>
      </c>
      <c r="B541" t="s">
        <v>863</v>
      </c>
      <c r="C541" t="s">
        <v>1891</v>
      </c>
      <c r="D541">
        <v>38.6</v>
      </c>
      <c r="E541">
        <v>44.7</v>
      </c>
      <c r="F541">
        <v>0.73099999999999998</v>
      </c>
      <c r="G541">
        <v>104.6</v>
      </c>
      <c r="H541">
        <v>0.72799999999999998</v>
      </c>
      <c r="I541">
        <v>1948</v>
      </c>
    </row>
    <row r="542" spans="1:9" hidden="1">
      <c r="A542" t="s">
        <v>1854</v>
      </c>
      <c r="B542" t="s">
        <v>1854</v>
      </c>
      <c r="C542" t="s">
        <v>1881</v>
      </c>
      <c r="G542" s="1">
        <v>804</v>
      </c>
    </row>
    <row r="543" spans="1:9" hidden="1">
      <c r="A543" t="s">
        <v>1854</v>
      </c>
      <c r="B543" t="s">
        <v>1854</v>
      </c>
      <c r="C543" t="s">
        <v>1882</v>
      </c>
      <c r="G543" s="1">
        <v>843</v>
      </c>
    </row>
    <row r="544" spans="1:9">
      <c r="A544" t="s">
        <v>1854</v>
      </c>
      <c r="B544" t="s">
        <v>1854</v>
      </c>
      <c r="C544" t="s">
        <v>1855</v>
      </c>
      <c r="G544" s="1">
        <v>926</v>
      </c>
    </row>
    <row r="545" spans="1:7" hidden="1">
      <c r="A545" t="s">
        <v>1854</v>
      </c>
      <c r="B545" t="s">
        <v>1854</v>
      </c>
      <c r="C545" t="s">
        <v>1883</v>
      </c>
      <c r="G545" s="1">
        <v>809</v>
      </c>
    </row>
    <row r="546" spans="1:7" hidden="1">
      <c r="A546" t="s">
        <v>1854</v>
      </c>
      <c r="B546" t="s">
        <v>1854</v>
      </c>
      <c r="C546" t="s">
        <v>1884</v>
      </c>
      <c r="G546" s="1">
        <v>380</v>
      </c>
    </row>
    <row r="547" spans="1:7" hidden="1">
      <c r="A547" t="s">
        <v>1854</v>
      </c>
      <c r="B547" t="s">
        <v>1854</v>
      </c>
      <c r="C547" t="s">
        <v>1885</v>
      </c>
      <c r="G547" s="1">
        <v>176</v>
      </c>
    </row>
    <row r="548" spans="1:7" hidden="1">
      <c r="A548" t="s">
        <v>1854</v>
      </c>
      <c r="B548" t="s">
        <v>1854</v>
      </c>
      <c r="C548" t="s">
        <v>1886</v>
      </c>
      <c r="G548" s="1">
        <v>131</v>
      </c>
    </row>
    <row r="549" spans="1:7" hidden="1">
      <c r="A549" t="s">
        <v>1854</v>
      </c>
      <c r="B549" t="s">
        <v>1854</v>
      </c>
      <c r="C549" t="s">
        <v>1887</v>
      </c>
      <c r="G549" s="1">
        <v>40</v>
      </c>
    </row>
    <row r="550" spans="1:7" hidden="1">
      <c r="A550" t="s">
        <v>1854</v>
      </c>
      <c r="B550" t="s">
        <v>1854</v>
      </c>
      <c r="C550" t="s">
        <v>1888</v>
      </c>
      <c r="G550" s="1">
        <v>68</v>
      </c>
    </row>
    <row r="551" spans="1:7" hidden="1">
      <c r="A551" t="s">
        <v>1854</v>
      </c>
      <c r="B551" t="s">
        <v>1854</v>
      </c>
      <c r="C551" t="s">
        <v>1889</v>
      </c>
      <c r="G551" s="1">
        <v>170</v>
      </c>
    </row>
    <row r="552" spans="1:7" hidden="1">
      <c r="A552" t="s">
        <v>1854</v>
      </c>
      <c r="B552" t="s">
        <v>1854</v>
      </c>
      <c r="C552" t="s">
        <v>1890</v>
      </c>
      <c r="G552" s="1">
        <v>295</v>
      </c>
    </row>
    <row r="553" spans="1:7" hidden="1">
      <c r="A553" t="s">
        <v>1854</v>
      </c>
      <c r="B553" t="s">
        <v>1854</v>
      </c>
      <c r="C553" t="s">
        <v>1891</v>
      </c>
      <c r="G553" s="1">
        <v>533</v>
      </c>
    </row>
    <row r="554" spans="1:7" hidden="1">
      <c r="A554" t="s">
        <v>1929</v>
      </c>
      <c r="B554" t="s">
        <v>823</v>
      </c>
      <c r="C554" t="s">
        <v>1881</v>
      </c>
      <c r="G554">
        <v>241.5411</v>
      </c>
    </row>
    <row r="555" spans="1:7" hidden="1">
      <c r="A555" t="s">
        <v>1929</v>
      </c>
      <c r="B555" t="s">
        <v>823</v>
      </c>
      <c r="C555" t="s">
        <v>1882</v>
      </c>
      <c r="G555">
        <v>215.9581</v>
      </c>
    </row>
    <row r="556" spans="1:7">
      <c r="A556" t="s">
        <v>1929</v>
      </c>
      <c r="B556" t="s">
        <v>823</v>
      </c>
      <c r="C556" t="s">
        <v>1855</v>
      </c>
      <c r="G556">
        <v>228.2638</v>
      </c>
    </row>
    <row r="557" spans="1:7" hidden="1">
      <c r="A557" t="s">
        <v>1929</v>
      </c>
      <c r="B557" t="s">
        <v>823</v>
      </c>
      <c r="C557" t="s">
        <v>1883</v>
      </c>
      <c r="G557">
        <v>212.80070000000001</v>
      </c>
    </row>
    <row r="558" spans="1:7" hidden="1">
      <c r="A558" t="s">
        <v>1929</v>
      </c>
      <c r="B558" t="s">
        <v>823</v>
      </c>
      <c r="C558" t="s">
        <v>1884</v>
      </c>
      <c r="G558">
        <v>218.91309999999999</v>
      </c>
    </row>
    <row r="559" spans="1:7" hidden="1">
      <c r="A559" t="s">
        <v>1929</v>
      </c>
      <c r="B559" t="s">
        <v>823</v>
      </c>
      <c r="C559" t="s">
        <v>1885</v>
      </c>
      <c r="G559">
        <v>209.279</v>
      </c>
    </row>
    <row r="560" spans="1:7" hidden="1">
      <c r="A560" t="s">
        <v>1929</v>
      </c>
      <c r="B560" t="s">
        <v>823</v>
      </c>
      <c r="C560" t="s">
        <v>1886</v>
      </c>
      <c r="G560">
        <v>223.3253</v>
      </c>
    </row>
    <row r="561" spans="1:7" hidden="1">
      <c r="A561" t="s">
        <v>1929</v>
      </c>
      <c r="B561" t="s">
        <v>823</v>
      </c>
      <c r="C561" t="s">
        <v>1887</v>
      </c>
      <c r="G561">
        <v>250.2037</v>
      </c>
    </row>
    <row r="562" spans="1:7" hidden="1">
      <c r="A562" t="s">
        <v>1929</v>
      </c>
      <c r="B562" t="s">
        <v>823</v>
      </c>
      <c r="C562" t="s">
        <v>1888</v>
      </c>
      <c r="G562">
        <v>246.1962</v>
      </c>
    </row>
    <row r="563" spans="1:7" hidden="1">
      <c r="A563" t="s">
        <v>1929</v>
      </c>
      <c r="B563" t="s">
        <v>823</v>
      </c>
      <c r="C563" t="s">
        <v>1889</v>
      </c>
      <c r="G563">
        <v>238.86949999999999</v>
      </c>
    </row>
    <row r="564" spans="1:7" hidden="1">
      <c r="A564" t="s">
        <v>1929</v>
      </c>
      <c r="B564" t="s">
        <v>823</v>
      </c>
      <c r="C564" t="s">
        <v>1890</v>
      </c>
      <c r="G564">
        <v>221.38229999999999</v>
      </c>
    </row>
    <row r="565" spans="1:7" hidden="1">
      <c r="A565" t="s">
        <v>1929</v>
      </c>
      <c r="B565" t="s">
        <v>823</v>
      </c>
      <c r="C565" t="s">
        <v>1891</v>
      </c>
      <c r="G565">
        <v>244.4151</v>
      </c>
    </row>
    <row r="566" spans="1:7" hidden="1">
      <c r="A566" t="s">
        <v>1930</v>
      </c>
      <c r="B566" t="s">
        <v>831</v>
      </c>
      <c r="C566" t="s">
        <v>1881</v>
      </c>
      <c r="G566">
        <v>234.43700000000001</v>
      </c>
    </row>
    <row r="567" spans="1:7" hidden="1">
      <c r="A567" t="s">
        <v>1930</v>
      </c>
      <c r="B567" t="s">
        <v>831</v>
      </c>
      <c r="C567" t="s">
        <v>1882</v>
      </c>
      <c r="G567">
        <v>209.60640000000001</v>
      </c>
    </row>
    <row r="568" spans="1:7">
      <c r="A568" t="s">
        <v>1930</v>
      </c>
      <c r="B568" t="s">
        <v>831</v>
      </c>
      <c r="C568" t="s">
        <v>1855</v>
      </c>
      <c r="G568">
        <v>221.55019999999999</v>
      </c>
    </row>
    <row r="569" spans="1:7" hidden="1">
      <c r="A569" t="s">
        <v>1930</v>
      </c>
      <c r="B569" t="s">
        <v>831</v>
      </c>
      <c r="C569" t="s">
        <v>1883</v>
      </c>
      <c r="G569">
        <v>206.54179999999999</v>
      </c>
    </row>
    <row r="570" spans="1:7" hidden="1">
      <c r="A570" t="s">
        <v>1930</v>
      </c>
      <c r="B570" t="s">
        <v>831</v>
      </c>
      <c r="C570" t="s">
        <v>1884</v>
      </c>
      <c r="G570">
        <v>212.47450000000001</v>
      </c>
    </row>
    <row r="571" spans="1:7" hidden="1">
      <c r="A571" t="s">
        <v>1930</v>
      </c>
      <c r="B571" t="s">
        <v>831</v>
      </c>
      <c r="C571" t="s">
        <v>1885</v>
      </c>
      <c r="G571">
        <v>203.12370000000001</v>
      </c>
    </row>
    <row r="572" spans="1:7" hidden="1">
      <c r="A572" t="s">
        <v>1930</v>
      </c>
      <c r="B572" t="s">
        <v>831</v>
      </c>
      <c r="C572" t="s">
        <v>1886</v>
      </c>
      <c r="G572">
        <v>216.7569</v>
      </c>
    </row>
    <row r="573" spans="1:7" hidden="1">
      <c r="A573" t="s">
        <v>1930</v>
      </c>
      <c r="B573" t="s">
        <v>831</v>
      </c>
      <c r="C573" t="s">
        <v>1887</v>
      </c>
      <c r="G573">
        <v>242.84479999999999</v>
      </c>
    </row>
    <row r="574" spans="1:7" hidden="1">
      <c r="A574" t="s">
        <v>1930</v>
      </c>
      <c r="B574" t="s">
        <v>831</v>
      </c>
      <c r="C574" t="s">
        <v>1888</v>
      </c>
      <c r="G574">
        <v>238.95519999999999</v>
      </c>
    </row>
    <row r="575" spans="1:7" hidden="1">
      <c r="A575" t="s">
        <v>1930</v>
      </c>
      <c r="B575" t="s">
        <v>831</v>
      </c>
      <c r="C575" t="s">
        <v>1889</v>
      </c>
      <c r="G575">
        <v>231.84389999999999</v>
      </c>
    </row>
    <row r="576" spans="1:7" hidden="1">
      <c r="A576" t="s">
        <v>1930</v>
      </c>
      <c r="B576" t="s">
        <v>831</v>
      </c>
      <c r="C576" t="s">
        <v>1890</v>
      </c>
      <c r="G576">
        <v>214.87110000000001</v>
      </c>
    </row>
    <row r="577" spans="1:7" hidden="1">
      <c r="A577" t="s">
        <v>1930</v>
      </c>
      <c r="B577" t="s">
        <v>831</v>
      </c>
      <c r="C577" t="s">
        <v>1891</v>
      </c>
      <c r="G577">
        <v>237.22649999999999</v>
      </c>
    </row>
    <row r="578" spans="1:7" hidden="1">
      <c r="A578" t="s">
        <v>1931</v>
      </c>
      <c r="B578" t="s">
        <v>837</v>
      </c>
      <c r="C578" t="s">
        <v>1881</v>
      </c>
      <c r="G578">
        <v>120.7706</v>
      </c>
    </row>
    <row r="579" spans="1:7" hidden="1">
      <c r="A579" t="s">
        <v>1931</v>
      </c>
      <c r="B579" t="s">
        <v>837</v>
      </c>
      <c r="C579" t="s">
        <v>1882</v>
      </c>
      <c r="G579">
        <v>107.979</v>
      </c>
    </row>
    <row r="580" spans="1:7">
      <c r="A580" t="s">
        <v>1931</v>
      </c>
      <c r="B580" t="s">
        <v>837</v>
      </c>
      <c r="C580" t="s">
        <v>1855</v>
      </c>
      <c r="G580">
        <v>114.1319</v>
      </c>
    </row>
    <row r="581" spans="1:7" hidden="1">
      <c r="A581" t="s">
        <v>1931</v>
      </c>
      <c r="B581" t="s">
        <v>837</v>
      </c>
      <c r="C581" t="s">
        <v>1883</v>
      </c>
      <c r="G581">
        <v>106.4003</v>
      </c>
    </row>
    <row r="582" spans="1:7" hidden="1">
      <c r="A582" t="s">
        <v>1931</v>
      </c>
      <c r="B582" t="s">
        <v>837</v>
      </c>
      <c r="C582" t="s">
        <v>1884</v>
      </c>
      <c r="G582">
        <v>109.45650000000001</v>
      </c>
    </row>
    <row r="583" spans="1:7" hidden="1">
      <c r="A583" t="s">
        <v>1931</v>
      </c>
      <c r="B583" t="s">
        <v>837</v>
      </c>
      <c r="C583" t="s">
        <v>1885</v>
      </c>
      <c r="G583">
        <v>104.6395</v>
      </c>
    </row>
    <row r="584" spans="1:7" hidden="1">
      <c r="A584" t="s">
        <v>1931</v>
      </c>
      <c r="B584" t="s">
        <v>837</v>
      </c>
      <c r="C584" t="s">
        <v>1886</v>
      </c>
      <c r="G584">
        <v>111.6627</v>
      </c>
    </row>
    <row r="585" spans="1:7" hidden="1">
      <c r="A585" t="s">
        <v>1931</v>
      </c>
      <c r="B585" t="s">
        <v>837</v>
      </c>
      <c r="C585" t="s">
        <v>1887</v>
      </c>
      <c r="G585">
        <v>125.1019</v>
      </c>
    </row>
    <row r="586" spans="1:7" hidden="1">
      <c r="A586" t="s">
        <v>1931</v>
      </c>
      <c r="B586" t="s">
        <v>837</v>
      </c>
      <c r="C586" t="s">
        <v>1888</v>
      </c>
      <c r="G586">
        <v>123.0981</v>
      </c>
    </row>
    <row r="587" spans="1:7" hidden="1">
      <c r="A587" t="s">
        <v>1931</v>
      </c>
      <c r="B587" t="s">
        <v>837</v>
      </c>
      <c r="C587" t="s">
        <v>1889</v>
      </c>
      <c r="G587">
        <v>119.43470000000001</v>
      </c>
    </row>
    <row r="588" spans="1:7" hidden="1">
      <c r="A588" t="s">
        <v>1931</v>
      </c>
      <c r="B588" t="s">
        <v>837</v>
      </c>
      <c r="C588" t="s">
        <v>1890</v>
      </c>
      <c r="G588">
        <v>110.69119999999999</v>
      </c>
    </row>
    <row r="589" spans="1:7" hidden="1">
      <c r="A589" t="s">
        <v>1931</v>
      </c>
      <c r="B589" t="s">
        <v>837</v>
      </c>
      <c r="C589" t="s">
        <v>1891</v>
      </c>
      <c r="G589">
        <v>122.2076</v>
      </c>
    </row>
    <row r="590" spans="1:7" hidden="1">
      <c r="A590" t="s">
        <v>1932</v>
      </c>
      <c r="B590" t="s">
        <v>841</v>
      </c>
      <c r="C590" t="s">
        <v>1881</v>
      </c>
      <c r="G590">
        <v>243.34286</v>
      </c>
    </row>
    <row r="591" spans="1:7" hidden="1">
      <c r="A591" t="s">
        <v>1932</v>
      </c>
      <c r="B591" t="s">
        <v>841</v>
      </c>
      <c r="C591" t="s">
        <v>1882</v>
      </c>
      <c r="G591">
        <v>217.31666999999999</v>
      </c>
    </row>
    <row r="592" spans="1:7">
      <c r="A592" t="s">
        <v>1932</v>
      </c>
      <c r="B592" t="s">
        <v>841</v>
      </c>
      <c r="C592" t="s">
        <v>1855</v>
      </c>
      <c r="G592">
        <v>228.60952</v>
      </c>
    </row>
    <row r="593" spans="1:7" hidden="1">
      <c r="A593" t="s">
        <v>1932</v>
      </c>
      <c r="B593" t="s">
        <v>841</v>
      </c>
      <c r="C593" t="s">
        <v>1883</v>
      </c>
      <c r="G593">
        <v>211.81190000000001</v>
      </c>
    </row>
    <row r="594" spans="1:7" hidden="1">
      <c r="A594" t="s">
        <v>1932</v>
      </c>
      <c r="B594" t="s">
        <v>841</v>
      </c>
      <c r="C594" t="s">
        <v>1884</v>
      </c>
      <c r="G594">
        <v>216.14286000000001</v>
      </c>
    </row>
    <row r="595" spans="1:7" hidden="1">
      <c r="A595" t="s">
        <v>1932</v>
      </c>
      <c r="B595" t="s">
        <v>841</v>
      </c>
      <c r="C595" t="s">
        <v>1885</v>
      </c>
      <c r="G595">
        <v>205.57857000000001</v>
      </c>
    </row>
    <row r="596" spans="1:7" hidden="1">
      <c r="A596" t="s">
        <v>1932</v>
      </c>
      <c r="B596" t="s">
        <v>841</v>
      </c>
      <c r="C596" t="s">
        <v>1886</v>
      </c>
      <c r="G596">
        <v>219.62380999999999</v>
      </c>
    </row>
    <row r="597" spans="1:7" hidden="1">
      <c r="A597" t="s">
        <v>1932</v>
      </c>
      <c r="B597" t="s">
        <v>841</v>
      </c>
      <c r="C597" t="s">
        <v>1887</v>
      </c>
      <c r="G597">
        <v>247.87619000000001</v>
      </c>
    </row>
    <row r="598" spans="1:7" hidden="1">
      <c r="A598" t="s">
        <v>1932</v>
      </c>
      <c r="B598" t="s">
        <v>841</v>
      </c>
      <c r="C598" t="s">
        <v>1888</v>
      </c>
      <c r="G598">
        <v>245.93333000000001</v>
      </c>
    </row>
    <row r="599" spans="1:7" hidden="1">
      <c r="A599" t="s">
        <v>1932</v>
      </c>
      <c r="B599" t="s">
        <v>841</v>
      </c>
      <c r="C599" t="s">
        <v>1889</v>
      </c>
      <c r="G599">
        <v>239.7</v>
      </c>
    </row>
    <row r="600" spans="1:7" hidden="1">
      <c r="A600" t="s">
        <v>1932</v>
      </c>
      <c r="B600" t="s">
        <v>841</v>
      </c>
      <c r="C600" t="s">
        <v>1890</v>
      </c>
      <c r="G600">
        <v>222.74047999999999</v>
      </c>
    </row>
    <row r="601" spans="1:7" hidden="1">
      <c r="A601" t="s">
        <v>1932</v>
      </c>
      <c r="B601" t="s">
        <v>841</v>
      </c>
      <c r="C601" t="s">
        <v>1891</v>
      </c>
      <c r="G601">
        <v>246.13570999999999</v>
      </c>
    </row>
    <row r="602" spans="1:7" hidden="1">
      <c r="A602" t="s">
        <v>1933</v>
      </c>
      <c r="B602" t="s">
        <v>844</v>
      </c>
      <c r="C602" t="s">
        <v>1881</v>
      </c>
      <c r="G602">
        <v>236.18571</v>
      </c>
    </row>
    <row r="603" spans="1:7" hidden="1">
      <c r="A603" t="s">
        <v>1933</v>
      </c>
      <c r="B603" t="s">
        <v>844</v>
      </c>
      <c r="C603" t="s">
        <v>1882</v>
      </c>
      <c r="G603">
        <v>210.92500000000001</v>
      </c>
    </row>
    <row r="604" spans="1:7">
      <c r="A604" t="s">
        <v>1933</v>
      </c>
      <c r="B604" t="s">
        <v>844</v>
      </c>
      <c r="C604" t="s">
        <v>1855</v>
      </c>
      <c r="G604">
        <v>221.88570999999999</v>
      </c>
    </row>
    <row r="605" spans="1:7" hidden="1">
      <c r="A605" t="s">
        <v>1933</v>
      </c>
      <c r="B605" t="s">
        <v>844</v>
      </c>
      <c r="C605" t="s">
        <v>1883</v>
      </c>
      <c r="G605">
        <v>205.58214000000001</v>
      </c>
    </row>
    <row r="606" spans="1:7" hidden="1">
      <c r="A606" t="s">
        <v>1933</v>
      </c>
      <c r="B606" t="s">
        <v>844</v>
      </c>
      <c r="C606" t="s">
        <v>1884</v>
      </c>
      <c r="G606">
        <v>209.78570999999999</v>
      </c>
    </row>
    <row r="607" spans="1:7" hidden="1">
      <c r="A607" t="s">
        <v>1933</v>
      </c>
      <c r="B607" t="s">
        <v>844</v>
      </c>
      <c r="C607" t="s">
        <v>1885</v>
      </c>
      <c r="G607">
        <v>199.53214</v>
      </c>
    </row>
    <row r="608" spans="1:7" hidden="1">
      <c r="A608" t="s">
        <v>1933</v>
      </c>
      <c r="B608" t="s">
        <v>844</v>
      </c>
      <c r="C608" t="s">
        <v>1886</v>
      </c>
      <c r="G608">
        <v>213.16428999999999</v>
      </c>
    </row>
    <row r="609" spans="1:7" hidden="1">
      <c r="A609" t="s">
        <v>1933</v>
      </c>
      <c r="B609" t="s">
        <v>844</v>
      </c>
      <c r="C609" t="s">
        <v>1887</v>
      </c>
      <c r="G609">
        <v>240.58571000000001</v>
      </c>
    </row>
    <row r="610" spans="1:7" hidden="1">
      <c r="A610" t="s">
        <v>1933</v>
      </c>
      <c r="B610" t="s">
        <v>844</v>
      </c>
      <c r="C610" t="s">
        <v>1888</v>
      </c>
      <c r="G610">
        <v>238.7</v>
      </c>
    </row>
    <row r="611" spans="1:7" hidden="1">
      <c r="A611" t="s">
        <v>1933</v>
      </c>
      <c r="B611" t="s">
        <v>844</v>
      </c>
      <c r="C611" t="s">
        <v>1889</v>
      </c>
      <c r="G611">
        <v>232.65</v>
      </c>
    </row>
    <row r="612" spans="1:7" hidden="1">
      <c r="A612" t="s">
        <v>1933</v>
      </c>
      <c r="B612" t="s">
        <v>844</v>
      </c>
      <c r="C612" t="s">
        <v>1890</v>
      </c>
      <c r="G612">
        <v>216.18929</v>
      </c>
    </row>
    <row r="613" spans="1:7" hidden="1">
      <c r="A613" t="s">
        <v>1933</v>
      </c>
      <c r="B613" t="s">
        <v>844</v>
      </c>
      <c r="C613" t="s">
        <v>1891</v>
      </c>
      <c r="G613">
        <v>238.89643000000001</v>
      </c>
    </row>
    <row r="614" spans="1:7" hidden="1">
      <c r="A614" t="s">
        <v>1934</v>
      </c>
      <c r="B614" t="s">
        <v>845</v>
      </c>
      <c r="C614" t="s">
        <v>1881</v>
      </c>
      <c r="G614">
        <v>121.67143</v>
      </c>
    </row>
    <row r="615" spans="1:7" hidden="1">
      <c r="A615" t="s">
        <v>1934</v>
      </c>
      <c r="B615" t="s">
        <v>845</v>
      </c>
      <c r="C615" t="s">
        <v>1882</v>
      </c>
      <c r="G615">
        <v>108.65833000000001</v>
      </c>
    </row>
    <row r="616" spans="1:7">
      <c r="A616" t="s">
        <v>1934</v>
      </c>
      <c r="B616" t="s">
        <v>845</v>
      </c>
      <c r="C616" t="s">
        <v>1855</v>
      </c>
      <c r="G616">
        <v>114.30476</v>
      </c>
    </row>
    <row r="617" spans="1:7" hidden="1">
      <c r="A617" t="s">
        <v>1934</v>
      </c>
      <c r="B617" t="s">
        <v>845</v>
      </c>
      <c r="C617" t="s">
        <v>1883</v>
      </c>
      <c r="G617">
        <v>105.90595</v>
      </c>
    </row>
    <row r="618" spans="1:7" hidden="1">
      <c r="A618" t="s">
        <v>1934</v>
      </c>
      <c r="B618" t="s">
        <v>845</v>
      </c>
      <c r="C618" t="s">
        <v>1884</v>
      </c>
      <c r="G618">
        <v>108.07143000000001</v>
      </c>
    </row>
    <row r="619" spans="1:7" hidden="1">
      <c r="A619" t="s">
        <v>1934</v>
      </c>
      <c r="B619" t="s">
        <v>845</v>
      </c>
      <c r="C619" t="s">
        <v>1885</v>
      </c>
      <c r="G619">
        <v>102.78928999999999</v>
      </c>
    </row>
    <row r="620" spans="1:7" hidden="1">
      <c r="A620" t="s">
        <v>1934</v>
      </c>
      <c r="B620" t="s">
        <v>845</v>
      </c>
      <c r="C620" t="s">
        <v>1886</v>
      </c>
      <c r="G620">
        <v>109.81189999999999</v>
      </c>
    </row>
    <row r="621" spans="1:7" hidden="1">
      <c r="A621" t="s">
        <v>1934</v>
      </c>
      <c r="B621" t="s">
        <v>845</v>
      </c>
      <c r="C621" t="s">
        <v>1887</v>
      </c>
      <c r="G621">
        <v>123.93810000000001</v>
      </c>
    </row>
    <row r="622" spans="1:7" hidden="1">
      <c r="A622" t="s">
        <v>1934</v>
      </c>
      <c r="B622" t="s">
        <v>845</v>
      </c>
      <c r="C622" t="s">
        <v>1888</v>
      </c>
      <c r="G622">
        <v>122.96666999999999</v>
      </c>
    </row>
    <row r="623" spans="1:7" hidden="1">
      <c r="A623" t="s">
        <v>1934</v>
      </c>
      <c r="B623" t="s">
        <v>845</v>
      </c>
      <c r="C623" t="s">
        <v>1889</v>
      </c>
      <c r="G623">
        <v>119.85</v>
      </c>
    </row>
    <row r="624" spans="1:7" hidden="1">
      <c r="A624" t="s">
        <v>1934</v>
      </c>
      <c r="B624" t="s">
        <v>845</v>
      </c>
      <c r="C624" t="s">
        <v>1890</v>
      </c>
      <c r="G624">
        <v>111.37024</v>
      </c>
    </row>
    <row r="625" spans="1:7" hidden="1">
      <c r="A625" t="s">
        <v>1934</v>
      </c>
      <c r="B625" t="s">
        <v>845</v>
      </c>
      <c r="C625" t="s">
        <v>1891</v>
      </c>
      <c r="G625">
        <v>123.06786</v>
      </c>
    </row>
    <row r="626" spans="1:7" hidden="1">
      <c r="A626" t="s">
        <v>1935</v>
      </c>
      <c r="B626" t="s">
        <v>664</v>
      </c>
      <c r="C626" t="s">
        <v>1881</v>
      </c>
      <c r="G626">
        <v>233.26</v>
      </c>
    </row>
    <row r="627" spans="1:7" hidden="1">
      <c r="A627" t="s">
        <v>1935</v>
      </c>
      <c r="B627" t="s">
        <v>664</v>
      </c>
      <c r="C627" t="s">
        <v>1882</v>
      </c>
      <c r="G627">
        <v>213.17</v>
      </c>
    </row>
    <row r="628" spans="1:7">
      <c r="A628" t="s">
        <v>1935</v>
      </c>
      <c r="B628" t="s">
        <v>664</v>
      </c>
      <c r="C628" t="s">
        <v>1855</v>
      </c>
      <c r="G628">
        <v>222.03</v>
      </c>
    </row>
    <row r="629" spans="1:7" hidden="1">
      <c r="A629" t="s">
        <v>1935</v>
      </c>
      <c r="B629" t="s">
        <v>664</v>
      </c>
      <c r="C629" t="s">
        <v>1883</v>
      </c>
      <c r="G629">
        <v>208.59</v>
      </c>
    </row>
    <row r="630" spans="1:7" hidden="1">
      <c r="A630" t="s">
        <v>1935</v>
      </c>
      <c r="B630" t="s">
        <v>664</v>
      </c>
      <c r="C630" t="s">
        <v>1884</v>
      </c>
      <c r="G630">
        <v>211.38</v>
      </c>
    </row>
    <row r="631" spans="1:7" hidden="1">
      <c r="A631" t="s">
        <v>1935</v>
      </c>
      <c r="B631" t="s">
        <v>664</v>
      </c>
      <c r="C631" t="s">
        <v>1885</v>
      </c>
      <c r="G631">
        <v>201.74</v>
      </c>
    </row>
    <row r="632" spans="1:7" hidden="1">
      <c r="A632" t="s">
        <v>1935</v>
      </c>
      <c r="B632" t="s">
        <v>664</v>
      </c>
      <c r="C632" t="s">
        <v>1886</v>
      </c>
      <c r="G632">
        <v>205.3</v>
      </c>
    </row>
    <row r="633" spans="1:7" hidden="1">
      <c r="A633" t="s">
        <v>1935</v>
      </c>
      <c r="B633" t="s">
        <v>664</v>
      </c>
      <c r="C633" t="s">
        <v>1887</v>
      </c>
      <c r="G633">
        <v>232.99</v>
      </c>
    </row>
    <row r="634" spans="1:7" hidden="1">
      <c r="A634" t="s">
        <v>1935</v>
      </c>
      <c r="B634" t="s">
        <v>664</v>
      </c>
      <c r="C634" t="s">
        <v>1888</v>
      </c>
      <c r="G634">
        <v>231.8</v>
      </c>
    </row>
    <row r="635" spans="1:7" hidden="1">
      <c r="A635" t="s">
        <v>1935</v>
      </c>
      <c r="B635" t="s">
        <v>664</v>
      </c>
      <c r="C635" t="s">
        <v>1889</v>
      </c>
      <c r="G635">
        <v>234.51</v>
      </c>
    </row>
    <row r="636" spans="1:7" hidden="1">
      <c r="A636" t="s">
        <v>1935</v>
      </c>
      <c r="B636" t="s">
        <v>664</v>
      </c>
      <c r="C636" t="s">
        <v>1890</v>
      </c>
      <c r="G636">
        <v>226.47</v>
      </c>
    </row>
    <row r="637" spans="1:7" hidden="1">
      <c r="A637" t="s">
        <v>1935</v>
      </c>
      <c r="B637" t="s">
        <v>664</v>
      </c>
      <c r="C637" t="s">
        <v>1891</v>
      </c>
      <c r="G637">
        <v>232.78</v>
      </c>
    </row>
    <row r="638" spans="1:7" hidden="1">
      <c r="A638" t="s">
        <v>1936</v>
      </c>
      <c r="B638" t="s">
        <v>698</v>
      </c>
      <c r="C638" t="s">
        <v>1881</v>
      </c>
      <c r="G638">
        <v>223.12</v>
      </c>
    </row>
    <row r="639" spans="1:7" hidden="1">
      <c r="A639" t="s">
        <v>1936</v>
      </c>
      <c r="B639" t="s">
        <v>698</v>
      </c>
      <c r="C639" t="s">
        <v>1882</v>
      </c>
      <c r="G639">
        <v>203.91</v>
      </c>
    </row>
    <row r="640" spans="1:7">
      <c r="A640" t="s">
        <v>1936</v>
      </c>
      <c r="B640" t="s">
        <v>698</v>
      </c>
      <c r="C640" t="s">
        <v>1855</v>
      </c>
      <c r="G640">
        <v>212.37</v>
      </c>
    </row>
    <row r="641" spans="1:7" hidden="1">
      <c r="A641" t="s">
        <v>1936</v>
      </c>
      <c r="B641" t="s">
        <v>698</v>
      </c>
      <c r="C641" t="s">
        <v>1883</v>
      </c>
      <c r="G641">
        <v>199.53</v>
      </c>
    </row>
    <row r="642" spans="1:7" hidden="1">
      <c r="A642" t="s">
        <v>1936</v>
      </c>
      <c r="B642" t="s">
        <v>698</v>
      </c>
      <c r="C642" t="s">
        <v>1884</v>
      </c>
      <c r="G642">
        <v>202.19</v>
      </c>
    </row>
    <row r="643" spans="1:7" hidden="1">
      <c r="A643" t="s">
        <v>1936</v>
      </c>
      <c r="B643" t="s">
        <v>698</v>
      </c>
      <c r="C643" t="s">
        <v>1885</v>
      </c>
      <c r="G643">
        <v>192.97</v>
      </c>
    </row>
    <row r="644" spans="1:7" hidden="1">
      <c r="A644" t="s">
        <v>1936</v>
      </c>
      <c r="B644" t="s">
        <v>698</v>
      </c>
      <c r="C644" t="s">
        <v>1886</v>
      </c>
      <c r="G644">
        <v>196.38</v>
      </c>
    </row>
    <row r="645" spans="1:7" hidden="1">
      <c r="A645" t="s">
        <v>1936</v>
      </c>
      <c r="B645" t="s">
        <v>698</v>
      </c>
      <c r="C645" t="s">
        <v>1887</v>
      </c>
      <c r="G645">
        <v>222.86</v>
      </c>
    </row>
    <row r="646" spans="1:7" hidden="1">
      <c r="A646" t="s">
        <v>1936</v>
      </c>
      <c r="B646" t="s">
        <v>698</v>
      </c>
      <c r="C646" t="s">
        <v>1888</v>
      </c>
      <c r="G646">
        <v>221.72</v>
      </c>
    </row>
    <row r="647" spans="1:7" hidden="1">
      <c r="A647" t="s">
        <v>1936</v>
      </c>
      <c r="B647" t="s">
        <v>698</v>
      </c>
      <c r="C647" t="s">
        <v>1889</v>
      </c>
      <c r="G647">
        <v>224.32</v>
      </c>
    </row>
    <row r="648" spans="1:7" hidden="1">
      <c r="A648" t="s">
        <v>1936</v>
      </c>
      <c r="B648" t="s">
        <v>698</v>
      </c>
      <c r="C648" t="s">
        <v>1890</v>
      </c>
      <c r="G648">
        <v>216.63</v>
      </c>
    </row>
    <row r="649" spans="1:7" hidden="1">
      <c r="A649" t="s">
        <v>1936</v>
      </c>
      <c r="B649" t="s">
        <v>698</v>
      </c>
      <c r="C649" t="s">
        <v>1891</v>
      </c>
      <c r="G649">
        <v>222.66</v>
      </c>
    </row>
    <row r="650" spans="1:7" hidden="1">
      <c r="A650" t="s">
        <v>1937</v>
      </c>
      <c r="B650" t="s">
        <v>699</v>
      </c>
      <c r="C650" t="s">
        <v>1881</v>
      </c>
      <c r="G650">
        <v>231.23</v>
      </c>
    </row>
    <row r="651" spans="1:7" hidden="1">
      <c r="A651" t="s">
        <v>1937</v>
      </c>
      <c r="B651" t="s">
        <v>699</v>
      </c>
      <c r="C651" t="s">
        <v>1882</v>
      </c>
      <c r="G651">
        <v>211.32</v>
      </c>
    </row>
    <row r="652" spans="1:7">
      <c r="A652" t="s">
        <v>1937</v>
      </c>
      <c r="B652" t="s">
        <v>699</v>
      </c>
      <c r="C652" t="s">
        <v>1855</v>
      </c>
      <c r="G652">
        <v>220.1</v>
      </c>
    </row>
    <row r="653" spans="1:7" hidden="1">
      <c r="A653" t="s">
        <v>1937</v>
      </c>
      <c r="B653" t="s">
        <v>699</v>
      </c>
      <c r="C653" t="s">
        <v>1883</v>
      </c>
      <c r="G653">
        <v>206.78</v>
      </c>
    </row>
    <row r="654" spans="1:7" hidden="1">
      <c r="A654" t="s">
        <v>1937</v>
      </c>
      <c r="B654" t="s">
        <v>699</v>
      </c>
      <c r="C654" t="s">
        <v>1884</v>
      </c>
      <c r="G654">
        <v>209.54</v>
      </c>
    </row>
    <row r="655" spans="1:7" hidden="1">
      <c r="A655" t="s">
        <v>1937</v>
      </c>
      <c r="B655" t="s">
        <v>699</v>
      </c>
      <c r="C655" t="s">
        <v>1885</v>
      </c>
      <c r="G655">
        <v>199.99</v>
      </c>
    </row>
    <row r="656" spans="1:7" hidden="1">
      <c r="A656" t="s">
        <v>1937</v>
      </c>
      <c r="B656" t="s">
        <v>699</v>
      </c>
      <c r="C656" t="s">
        <v>1886</v>
      </c>
      <c r="G656">
        <v>203.52</v>
      </c>
    </row>
    <row r="657" spans="1:7" hidden="1">
      <c r="A657" t="s">
        <v>1937</v>
      </c>
      <c r="B657" t="s">
        <v>699</v>
      </c>
      <c r="C657" t="s">
        <v>1887</v>
      </c>
      <c r="G657">
        <v>230.96</v>
      </c>
    </row>
    <row r="658" spans="1:7" hidden="1">
      <c r="A658" t="s">
        <v>1937</v>
      </c>
      <c r="B658" t="s">
        <v>699</v>
      </c>
      <c r="C658" t="s">
        <v>1888</v>
      </c>
      <c r="G658">
        <v>229.78</v>
      </c>
    </row>
    <row r="659" spans="1:7" hidden="1">
      <c r="A659" t="s">
        <v>1937</v>
      </c>
      <c r="B659" t="s">
        <v>699</v>
      </c>
      <c r="C659" t="s">
        <v>1889</v>
      </c>
      <c r="G659">
        <v>232.47</v>
      </c>
    </row>
    <row r="660" spans="1:7" hidden="1">
      <c r="A660" t="s">
        <v>1937</v>
      </c>
      <c r="B660" t="s">
        <v>699</v>
      </c>
      <c r="C660" t="s">
        <v>1890</v>
      </c>
      <c r="G660">
        <v>224.5</v>
      </c>
    </row>
    <row r="661" spans="1:7" hidden="1">
      <c r="A661" t="s">
        <v>1937</v>
      </c>
      <c r="B661" t="s">
        <v>699</v>
      </c>
      <c r="C661" t="s">
        <v>1891</v>
      </c>
      <c r="G661">
        <v>230.76</v>
      </c>
    </row>
    <row r="662" spans="1:7" hidden="1">
      <c r="A662" t="s">
        <v>1938</v>
      </c>
      <c r="B662" t="s">
        <v>650</v>
      </c>
      <c r="C662" t="s">
        <v>1881</v>
      </c>
      <c r="G662">
        <v>227.75</v>
      </c>
    </row>
    <row r="663" spans="1:7" hidden="1">
      <c r="A663" t="s">
        <v>1938</v>
      </c>
      <c r="B663" t="s">
        <v>650</v>
      </c>
      <c r="C663" t="s">
        <v>1882</v>
      </c>
      <c r="G663">
        <v>197.94</v>
      </c>
    </row>
    <row r="664" spans="1:7">
      <c r="A664" t="s">
        <v>1938</v>
      </c>
      <c r="B664" t="s">
        <v>650</v>
      </c>
      <c r="C664" t="s">
        <v>1855</v>
      </c>
      <c r="G664">
        <v>203.84</v>
      </c>
    </row>
    <row r="665" spans="1:7" hidden="1">
      <c r="A665" t="s">
        <v>1938</v>
      </c>
      <c r="B665" t="s">
        <v>650</v>
      </c>
      <c r="C665" t="s">
        <v>1883</v>
      </c>
      <c r="G665">
        <v>195.71</v>
      </c>
    </row>
    <row r="666" spans="1:7" hidden="1">
      <c r="A666" t="s">
        <v>1938</v>
      </c>
      <c r="B666" t="s">
        <v>650</v>
      </c>
      <c r="C666" t="s">
        <v>1884</v>
      </c>
      <c r="G666">
        <v>194.89</v>
      </c>
    </row>
    <row r="667" spans="1:7" hidden="1">
      <c r="A667" t="s">
        <v>1938</v>
      </c>
      <c r="B667" t="s">
        <v>650</v>
      </c>
      <c r="C667" t="s">
        <v>1885</v>
      </c>
      <c r="G667">
        <v>187.65</v>
      </c>
    </row>
    <row r="668" spans="1:7" hidden="1">
      <c r="A668" t="s">
        <v>1938</v>
      </c>
      <c r="B668" t="s">
        <v>650</v>
      </c>
      <c r="C668" t="s">
        <v>1886</v>
      </c>
      <c r="G668">
        <v>198.96</v>
      </c>
    </row>
    <row r="669" spans="1:7" hidden="1">
      <c r="A669" t="s">
        <v>1938</v>
      </c>
      <c r="B669" t="s">
        <v>650</v>
      </c>
      <c r="C669" t="s">
        <v>1887</v>
      </c>
      <c r="G669">
        <v>226.6</v>
      </c>
    </row>
    <row r="670" spans="1:7" hidden="1">
      <c r="A670" t="s">
        <v>1938</v>
      </c>
      <c r="B670" t="s">
        <v>650</v>
      </c>
      <c r="C670" t="s">
        <v>1888</v>
      </c>
      <c r="G670">
        <v>224.23</v>
      </c>
    </row>
    <row r="671" spans="1:7" hidden="1">
      <c r="A671" t="s">
        <v>1938</v>
      </c>
      <c r="B671" t="s">
        <v>650</v>
      </c>
      <c r="C671" t="s">
        <v>1889</v>
      </c>
      <c r="G671">
        <v>222.67</v>
      </c>
    </row>
    <row r="672" spans="1:7" hidden="1">
      <c r="A672" t="s">
        <v>1938</v>
      </c>
      <c r="B672" t="s">
        <v>650</v>
      </c>
      <c r="C672" t="s">
        <v>1890</v>
      </c>
      <c r="G672">
        <v>213.45</v>
      </c>
    </row>
    <row r="673" spans="1:7" hidden="1">
      <c r="A673" t="s">
        <v>1938</v>
      </c>
      <c r="B673" t="s">
        <v>650</v>
      </c>
      <c r="C673" t="s">
        <v>1891</v>
      </c>
      <c r="G673">
        <v>222.26</v>
      </c>
    </row>
    <row r="674" spans="1:7" hidden="1">
      <c r="A674" t="s">
        <v>1939</v>
      </c>
      <c r="B674" t="s">
        <v>661</v>
      </c>
      <c r="C674" t="s">
        <v>1881</v>
      </c>
      <c r="G674">
        <v>108.45</v>
      </c>
    </row>
    <row r="675" spans="1:7" hidden="1">
      <c r="A675" t="s">
        <v>1939</v>
      </c>
      <c r="B675" t="s">
        <v>661</v>
      </c>
      <c r="C675" t="s">
        <v>1882</v>
      </c>
      <c r="G675">
        <v>94.26</v>
      </c>
    </row>
    <row r="676" spans="1:7">
      <c r="A676" t="s">
        <v>1939</v>
      </c>
      <c r="B676" t="s">
        <v>661</v>
      </c>
      <c r="C676" t="s">
        <v>1855</v>
      </c>
      <c r="G676">
        <v>97.06</v>
      </c>
    </row>
    <row r="677" spans="1:7" hidden="1">
      <c r="A677" t="s">
        <v>1939</v>
      </c>
      <c r="B677" t="s">
        <v>661</v>
      </c>
      <c r="C677" t="s">
        <v>1883</v>
      </c>
      <c r="G677">
        <v>93.19</v>
      </c>
    </row>
    <row r="678" spans="1:7" hidden="1">
      <c r="A678" t="s">
        <v>1939</v>
      </c>
      <c r="B678" t="s">
        <v>661</v>
      </c>
      <c r="C678" t="s">
        <v>1884</v>
      </c>
      <c r="G678">
        <v>92.81</v>
      </c>
    </row>
    <row r="679" spans="1:7" hidden="1">
      <c r="A679" t="s">
        <v>1939</v>
      </c>
      <c r="B679" t="s">
        <v>661</v>
      </c>
      <c r="C679" t="s">
        <v>1885</v>
      </c>
      <c r="G679">
        <v>89.35</v>
      </c>
    </row>
    <row r="680" spans="1:7" hidden="1">
      <c r="A680" t="s">
        <v>1939</v>
      </c>
      <c r="B680" t="s">
        <v>661</v>
      </c>
      <c r="C680" t="s">
        <v>1886</v>
      </c>
      <c r="G680">
        <v>94.74</v>
      </c>
    </row>
    <row r="681" spans="1:7" hidden="1">
      <c r="A681" t="s">
        <v>1939</v>
      </c>
      <c r="B681" t="s">
        <v>661</v>
      </c>
      <c r="C681" t="s">
        <v>1887</v>
      </c>
      <c r="G681">
        <v>107.9</v>
      </c>
    </row>
    <row r="682" spans="1:7" hidden="1">
      <c r="A682" t="s">
        <v>1939</v>
      </c>
      <c r="B682" t="s">
        <v>661</v>
      </c>
      <c r="C682" t="s">
        <v>1888</v>
      </c>
      <c r="G682">
        <v>106.77</v>
      </c>
    </row>
    <row r="683" spans="1:7" hidden="1">
      <c r="A683" t="s">
        <v>1939</v>
      </c>
      <c r="B683" t="s">
        <v>661</v>
      </c>
      <c r="C683" t="s">
        <v>1889</v>
      </c>
      <c r="G683">
        <v>106.03</v>
      </c>
    </row>
    <row r="684" spans="1:7" hidden="1">
      <c r="A684" t="s">
        <v>1939</v>
      </c>
      <c r="B684" t="s">
        <v>661</v>
      </c>
      <c r="C684" t="s">
        <v>1890</v>
      </c>
      <c r="G684">
        <v>101.65</v>
      </c>
    </row>
    <row r="685" spans="1:7" hidden="1">
      <c r="A685" t="s">
        <v>1939</v>
      </c>
      <c r="B685" t="s">
        <v>661</v>
      </c>
      <c r="C685" t="s">
        <v>1891</v>
      </c>
      <c r="G685">
        <v>105.84</v>
      </c>
    </row>
    <row r="686" spans="1:7" hidden="1">
      <c r="A686" t="s">
        <v>1940</v>
      </c>
      <c r="B686" t="s">
        <v>862</v>
      </c>
      <c r="C686" t="s">
        <v>1881</v>
      </c>
      <c r="G686">
        <v>46.48</v>
      </c>
    </row>
    <row r="687" spans="1:7" hidden="1">
      <c r="A687" t="s">
        <v>1940</v>
      </c>
      <c r="B687" t="s">
        <v>862</v>
      </c>
      <c r="C687" t="s">
        <v>1882</v>
      </c>
      <c r="G687">
        <v>40.96</v>
      </c>
    </row>
    <row r="688" spans="1:7">
      <c r="A688" t="s">
        <v>1940</v>
      </c>
      <c r="B688" t="s">
        <v>862</v>
      </c>
      <c r="C688" t="s">
        <v>1855</v>
      </c>
      <c r="G688">
        <v>42.839999999999996</v>
      </c>
    </row>
    <row r="689" spans="1:7" hidden="1">
      <c r="A689" t="s">
        <v>1940</v>
      </c>
      <c r="B689" t="s">
        <v>862</v>
      </c>
      <c r="C689" t="s">
        <v>1883</v>
      </c>
      <c r="G689">
        <v>41.980000000000004</v>
      </c>
    </row>
    <row r="690" spans="1:7" hidden="1">
      <c r="A690" t="s">
        <v>1940</v>
      </c>
      <c r="B690" t="s">
        <v>862</v>
      </c>
      <c r="C690" t="s">
        <v>1884</v>
      </c>
      <c r="G690">
        <v>44.56</v>
      </c>
    </row>
    <row r="691" spans="1:7" hidden="1">
      <c r="A691" t="s">
        <v>1940</v>
      </c>
      <c r="B691" t="s">
        <v>862</v>
      </c>
      <c r="C691" t="s">
        <v>1885</v>
      </c>
      <c r="G691">
        <v>44.04</v>
      </c>
    </row>
    <row r="692" spans="1:7" hidden="1">
      <c r="A692" t="s">
        <v>1940</v>
      </c>
      <c r="B692" t="s">
        <v>862</v>
      </c>
      <c r="C692" t="s">
        <v>1886</v>
      </c>
      <c r="G692">
        <v>44.4</v>
      </c>
    </row>
    <row r="693" spans="1:7" hidden="1">
      <c r="A693" t="s">
        <v>1940</v>
      </c>
      <c r="B693" t="s">
        <v>862</v>
      </c>
      <c r="C693" t="s">
        <v>1887</v>
      </c>
      <c r="G693">
        <v>50.86</v>
      </c>
    </row>
    <row r="694" spans="1:7" hidden="1">
      <c r="A694" t="s">
        <v>1940</v>
      </c>
      <c r="B694" t="s">
        <v>862</v>
      </c>
      <c r="C694" t="s">
        <v>1888</v>
      </c>
      <c r="G694">
        <v>48.1</v>
      </c>
    </row>
    <row r="695" spans="1:7" hidden="1">
      <c r="A695" t="s">
        <v>1940</v>
      </c>
      <c r="B695" t="s">
        <v>862</v>
      </c>
      <c r="C695" t="s">
        <v>1889</v>
      </c>
      <c r="G695">
        <v>41.18</v>
      </c>
    </row>
    <row r="696" spans="1:7" hidden="1">
      <c r="A696" t="s">
        <v>1940</v>
      </c>
      <c r="B696" t="s">
        <v>862</v>
      </c>
      <c r="C696" t="s">
        <v>1890</v>
      </c>
      <c r="G696">
        <v>39.799999999999997</v>
      </c>
    </row>
    <row r="697" spans="1:7" hidden="1">
      <c r="A697" t="s">
        <v>1940</v>
      </c>
      <c r="B697" t="s">
        <v>862</v>
      </c>
      <c r="C697" t="s">
        <v>1891</v>
      </c>
      <c r="G697">
        <v>45.699999999999996</v>
      </c>
    </row>
    <row r="698" spans="1:7" hidden="1">
      <c r="A698" t="s">
        <v>1941</v>
      </c>
      <c r="B698" t="s">
        <v>870</v>
      </c>
      <c r="C698" t="s">
        <v>1881</v>
      </c>
      <c r="G698">
        <v>46.48</v>
      </c>
    </row>
    <row r="699" spans="1:7" hidden="1">
      <c r="A699" t="s">
        <v>1941</v>
      </c>
      <c r="B699" t="s">
        <v>870</v>
      </c>
      <c r="C699" t="s">
        <v>1882</v>
      </c>
      <c r="G699">
        <v>40.96</v>
      </c>
    </row>
    <row r="700" spans="1:7">
      <c r="A700" t="s">
        <v>1941</v>
      </c>
      <c r="B700" t="s">
        <v>870</v>
      </c>
      <c r="C700" t="s">
        <v>1855</v>
      </c>
      <c r="G700">
        <v>42.839999999999996</v>
      </c>
    </row>
    <row r="701" spans="1:7" hidden="1">
      <c r="A701" t="s">
        <v>1941</v>
      </c>
      <c r="B701" t="s">
        <v>870</v>
      </c>
      <c r="C701" t="s">
        <v>1883</v>
      </c>
      <c r="G701">
        <v>41.980000000000004</v>
      </c>
    </row>
    <row r="702" spans="1:7" hidden="1">
      <c r="A702" t="s">
        <v>1941</v>
      </c>
      <c r="B702" t="s">
        <v>870</v>
      </c>
      <c r="C702" t="s">
        <v>1884</v>
      </c>
      <c r="G702">
        <v>44.56</v>
      </c>
    </row>
    <row r="703" spans="1:7" hidden="1">
      <c r="A703" t="s">
        <v>1941</v>
      </c>
      <c r="B703" t="s">
        <v>870</v>
      </c>
      <c r="C703" t="s">
        <v>1885</v>
      </c>
      <c r="G703">
        <v>44.04</v>
      </c>
    </row>
    <row r="704" spans="1:7" hidden="1">
      <c r="A704" t="s">
        <v>1941</v>
      </c>
      <c r="B704" t="s">
        <v>870</v>
      </c>
      <c r="C704" t="s">
        <v>1886</v>
      </c>
      <c r="G704">
        <v>44.4</v>
      </c>
    </row>
    <row r="705" spans="1:7" hidden="1">
      <c r="A705" t="s">
        <v>1941</v>
      </c>
      <c r="B705" t="s">
        <v>870</v>
      </c>
      <c r="C705" t="s">
        <v>1887</v>
      </c>
      <c r="G705">
        <v>50.86</v>
      </c>
    </row>
    <row r="706" spans="1:7" hidden="1">
      <c r="A706" t="s">
        <v>1941</v>
      </c>
      <c r="B706" t="s">
        <v>870</v>
      </c>
      <c r="C706" t="s">
        <v>1888</v>
      </c>
      <c r="G706">
        <v>48.1</v>
      </c>
    </row>
    <row r="707" spans="1:7" hidden="1">
      <c r="A707" t="s">
        <v>1941</v>
      </c>
      <c r="B707" t="s">
        <v>870</v>
      </c>
      <c r="C707" t="s">
        <v>1889</v>
      </c>
      <c r="G707">
        <v>41.18</v>
      </c>
    </row>
    <row r="708" spans="1:7" hidden="1">
      <c r="A708" t="s">
        <v>1941</v>
      </c>
      <c r="B708" t="s">
        <v>870</v>
      </c>
      <c r="C708" t="s">
        <v>1890</v>
      </c>
      <c r="G708">
        <v>39.799999999999997</v>
      </c>
    </row>
    <row r="709" spans="1:7" hidden="1">
      <c r="A709" t="s">
        <v>1941</v>
      </c>
      <c r="B709" t="s">
        <v>870</v>
      </c>
      <c r="C709" t="s">
        <v>1891</v>
      </c>
      <c r="G709">
        <v>45.699999999999996</v>
      </c>
    </row>
    <row r="710" spans="1:7" hidden="1">
      <c r="A710" t="s">
        <v>1942</v>
      </c>
      <c r="B710" t="s">
        <v>643</v>
      </c>
      <c r="C710" t="s">
        <v>1881</v>
      </c>
      <c r="G710">
        <v>46.48</v>
      </c>
    </row>
    <row r="711" spans="1:7" hidden="1">
      <c r="A711" t="s">
        <v>1942</v>
      </c>
      <c r="B711" t="s">
        <v>643</v>
      </c>
      <c r="C711" t="s">
        <v>1882</v>
      </c>
      <c r="G711">
        <v>40.96</v>
      </c>
    </row>
    <row r="712" spans="1:7">
      <c r="A712" t="s">
        <v>1942</v>
      </c>
      <c r="B712" t="s">
        <v>643</v>
      </c>
      <c r="C712" t="s">
        <v>1855</v>
      </c>
      <c r="G712">
        <v>42.839999999999996</v>
      </c>
    </row>
    <row r="713" spans="1:7" hidden="1">
      <c r="A713" t="s">
        <v>1942</v>
      </c>
      <c r="B713" t="s">
        <v>643</v>
      </c>
      <c r="C713" t="s">
        <v>1883</v>
      </c>
      <c r="G713">
        <v>41.980000000000004</v>
      </c>
    </row>
    <row r="714" spans="1:7" hidden="1">
      <c r="A714" t="s">
        <v>1942</v>
      </c>
      <c r="B714" t="s">
        <v>643</v>
      </c>
      <c r="C714" t="s">
        <v>1884</v>
      </c>
      <c r="G714">
        <v>44.56</v>
      </c>
    </row>
    <row r="715" spans="1:7" hidden="1">
      <c r="A715" t="s">
        <v>1942</v>
      </c>
      <c r="B715" t="s">
        <v>643</v>
      </c>
      <c r="C715" t="s">
        <v>1885</v>
      </c>
      <c r="G715">
        <v>44.04</v>
      </c>
    </row>
    <row r="716" spans="1:7" hidden="1">
      <c r="A716" t="s">
        <v>1942</v>
      </c>
      <c r="B716" t="s">
        <v>643</v>
      </c>
      <c r="C716" t="s">
        <v>1886</v>
      </c>
      <c r="G716">
        <v>44.4</v>
      </c>
    </row>
    <row r="717" spans="1:7" hidden="1">
      <c r="A717" t="s">
        <v>1942</v>
      </c>
      <c r="B717" t="s">
        <v>643</v>
      </c>
      <c r="C717" t="s">
        <v>1887</v>
      </c>
      <c r="G717">
        <v>50.86</v>
      </c>
    </row>
    <row r="718" spans="1:7" hidden="1">
      <c r="A718" t="s">
        <v>1942</v>
      </c>
      <c r="B718" t="s">
        <v>643</v>
      </c>
      <c r="C718" t="s">
        <v>1888</v>
      </c>
      <c r="G718">
        <v>48.1</v>
      </c>
    </row>
    <row r="719" spans="1:7" hidden="1">
      <c r="A719" t="s">
        <v>1942</v>
      </c>
      <c r="B719" t="s">
        <v>643</v>
      </c>
      <c r="C719" t="s">
        <v>1889</v>
      </c>
      <c r="G719">
        <v>41.18</v>
      </c>
    </row>
    <row r="720" spans="1:7" hidden="1">
      <c r="A720" t="s">
        <v>1942</v>
      </c>
      <c r="B720" t="s">
        <v>643</v>
      </c>
      <c r="C720" t="s">
        <v>1890</v>
      </c>
      <c r="G720">
        <v>39.799999999999997</v>
      </c>
    </row>
    <row r="721" spans="1:7" hidden="1">
      <c r="A721" t="s">
        <v>1942</v>
      </c>
      <c r="B721" t="s">
        <v>643</v>
      </c>
      <c r="C721" t="s">
        <v>1891</v>
      </c>
      <c r="G721">
        <v>45.699999999999996</v>
      </c>
    </row>
    <row r="722" spans="1:7" hidden="1">
      <c r="A722" t="s">
        <v>1943</v>
      </c>
      <c r="B722" t="s">
        <v>759</v>
      </c>
      <c r="C722" t="s">
        <v>1881</v>
      </c>
      <c r="G722">
        <v>46.48</v>
      </c>
    </row>
    <row r="723" spans="1:7" hidden="1">
      <c r="A723" t="s">
        <v>1943</v>
      </c>
      <c r="B723" t="s">
        <v>759</v>
      </c>
      <c r="C723" t="s">
        <v>1882</v>
      </c>
      <c r="G723">
        <v>40.96</v>
      </c>
    </row>
    <row r="724" spans="1:7">
      <c r="A724" t="s">
        <v>1943</v>
      </c>
      <c r="B724" t="s">
        <v>759</v>
      </c>
      <c r="C724" t="s">
        <v>1855</v>
      </c>
      <c r="G724">
        <v>42.839999999999996</v>
      </c>
    </row>
    <row r="725" spans="1:7" hidden="1">
      <c r="A725" t="s">
        <v>1943</v>
      </c>
      <c r="B725" t="s">
        <v>759</v>
      </c>
      <c r="C725" t="s">
        <v>1883</v>
      </c>
      <c r="G725">
        <v>41.980000000000004</v>
      </c>
    </row>
    <row r="726" spans="1:7" hidden="1">
      <c r="A726" t="s">
        <v>1943</v>
      </c>
      <c r="B726" t="s">
        <v>759</v>
      </c>
      <c r="C726" t="s">
        <v>1884</v>
      </c>
      <c r="G726">
        <v>44.56</v>
      </c>
    </row>
    <row r="727" spans="1:7" hidden="1">
      <c r="A727" t="s">
        <v>1943</v>
      </c>
      <c r="B727" t="s">
        <v>759</v>
      </c>
      <c r="C727" t="s">
        <v>1885</v>
      </c>
      <c r="G727">
        <v>44.04</v>
      </c>
    </row>
    <row r="728" spans="1:7" hidden="1">
      <c r="A728" t="s">
        <v>1943</v>
      </c>
      <c r="B728" t="s">
        <v>759</v>
      </c>
      <c r="C728" t="s">
        <v>1886</v>
      </c>
      <c r="G728">
        <v>44.4</v>
      </c>
    </row>
    <row r="729" spans="1:7" hidden="1">
      <c r="A729" t="s">
        <v>1943</v>
      </c>
      <c r="B729" t="s">
        <v>759</v>
      </c>
      <c r="C729" t="s">
        <v>1887</v>
      </c>
      <c r="G729">
        <v>50.86</v>
      </c>
    </row>
    <row r="730" spans="1:7" hidden="1">
      <c r="A730" t="s">
        <v>1943</v>
      </c>
      <c r="B730" t="s">
        <v>759</v>
      </c>
      <c r="C730" t="s">
        <v>1888</v>
      </c>
      <c r="G730">
        <v>48.1</v>
      </c>
    </row>
    <row r="731" spans="1:7" hidden="1">
      <c r="A731" t="s">
        <v>1943</v>
      </c>
      <c r="B731" t="s">
        <v>759</v>
      </c>
      <c r="C731" t="s">
        <v>1889</v>
      </c>
      <c r="G731">
        <v>41.18</v>
      </c>
    </row>
    <row r="732" spans="1:7" hidden="1">
      <c r="A732" t="s">
        <v>1943</v>
      </c>
      <c r="B732" t="s">
        <v>759</v>
      </c>
      <c r="C732" t="s">
        <v>1890</v>
      </c>
      <c r="G732">
        <v>39.799999999999997</v>
      </c>
    </row>
    <row r="733" spans="1:7" hidden="1">
      <c r="A733" t="s">
        <v>1943</v>
      </c>
      <c r="B733" t="s">
        <v>759</v>
      </c>
      <c r="C733" t="s">
        <v>1891</v>
      </c>
      <c r="G733">
        <v>45.699999999999996</v>
      </c>
    </row>
    <row r="734" spans="1:7" hidden="1">
      <c r="A734" t="s">
        <v>1944</v>
      </c>
      <c r="B734" t="s">
        <v>850</v>
      </c>
      <c r="C734" t="s">
        <v>1881</v>
      </c>
      <c r="G734">
        <v>46.48</v>
      </c>
    </row>
    <row r="735" spans="1:7" hidden="1">
      <c r="A735" t="s">
        <v>1944</v>
      </c>
      <c r="B735" t="s">
        <v>850</v>
      </c>
      <c r="C735" t="s">
        <v>1882</v>
      </c>
      <c r="G735">
        <v>40.96</v>
      </c>
    </row>
    <row r="736" spans="1:7">
      <c r="A736" t="s">
        <v>1944</v>
      </c>
      <c r="B736" t="s">
        <v>850</v>
      </c>
      <c r="C736" t="s">
        <v>1855</v>
      </c>
      <c r="G736">
        <v>42.839999999999996</v>
      </c>
    </row>
    <row r="737" spans="1:7" hidden="1">
      <c r="A737" t="s">
        <v>1944</v>
      </c>
      <c r="B737" t="s">
        <v>850</v>
      </c>
      <c r="C737" t="s">
        <v>1883</v>
      </c>
      <c r="G737">
        <v>41.980000000000004</v>
      </c>
    </row>
    <row r="738" spans="1:7" hidden="1">
      <c r="A738" t="s">
        <v>1944</v>
      </c>
      <c r="B738" t="s">
        <v>850</v>
      </c>
      <c r="C738" t="s">
        <v>1884</v>
      </c>
      <c r="G738">
        <v>44.56</v>
      </c>
    </row>
    <row r="739" spans="1:7" hidden="1">
      <c r="A739" t="s">
        <v>1944</v>
      </c>
      <c r="B739" t="s">
        <v>850</v>
      </c>
      <c r="C739" t="s">
        <v>1885</v>
      </c>
      <c r="G739">
        <v>44.04</v>
      </c>
    </row>
    <row r="740" spans="1:7" hidden="1">
      <c r="A740" t="s">
        <v>1944</v>
      </c>
      <c r="B740" t="s">
        <v>850</v>
      </c>
      <c r="C740" t="s">
        <v>1886</v>
      </c>
      <c r="G740">
        <v>44.4</v>
      </c>
    </row>
    <row r="741" spans="1:7" hidden="1">
      <c r="A741" t="s">
        <v>1944</v>
      </c>
      <c r="B741" t="s">
        <v>850</v>
      </c>
      <c r="C741" t="s">
        <v>1887</v>
      </c>
      <c r="G741">
        <v>50.86</v>
      </c>
    </row>
    <row r="742" spans="1:7" hidden="1">
      <c r="A742" t="s">
        <v>1944</v>
      </c>
      <c r="B742" t="s">
        <v>850</v>
      </c>
      <c r="C742" t="s">
        <v>1888</v>
      </c>
      <c r="G742">
        <v>48.1</v>
      </c>
    </row>
    <row r="743" spans="1:7" hidden="1">
      <c r="A743" t="s">
        <v>1944</v>
      </c>
      <c r="B743" t="s">
        <v>850</v>
      </c>
      <c r="C743" t="s">
        <v>1889</v>
      </c>
      <c r="G743">
        <v>41.18</v>
      </c>
    </row>
    <row r="744" spans="1:7" hidden="1">
      <c r="A744" t="s">
        <v>1944</v>
      </c>
      <c r="B744" t="s">
        <v>850</v>
      </c>
      <c r="C744" t="s">
        <v>1890</v>
      </c>
      <c r="G744">
        <v>39.799999999999997</v>
      </c>
    </row>
    <row r="745" spans="1:7" hidden="1">
      <c r="A745" t="s">
        <v>1944</v>
      </c>
      <c r="B745" t="s">
        <v>850</v>
      </c>
      <c r="C745" t="s">
        <v>1891</v>
      </c>
      <c r="G745">
        <v>45.699999999999996</v>
      </c>
    </row>
    <row r="746" spans="1:7" hidden="1">
      <c r="A746" t="s">
        <v>1945</v>
      </c>
      <c r="B746" t="s">
        <v>1835</v>
      </c>
      <c r="C746" t="s">
        <v>1881</v>
      </c>
      <c r="G746">
        <v>238.85</v>
      </c>
    </row>
    <row r="747" spans="1:7" hidden="1">
      <c r="A747" t="s">
        <v>1945</v>
      </c>
      <c r="B747" t="s">
        <v>1835</v>
      </c>
      <c r="C747" t="s">
        <v>1882</v>
      </c>
      <c r="G747">
        <v>194.05000000000004</v>
      </c>
    </row>
    <row r="748" spans="1:7">
      <c r="A748" t="s">
        <v>1945</v>
      </c>
      <c r="B748" t="s">
        <v>1835</v>
      </c>
      <c r="C748" t="s">
        <v>1855</v>
      </c>
      <c r="G748">
        <v>225.85000000000002</v>
      </c>
    </row>
    <row r="749" spans="1:7" hidden="1">
      <c r="A749" t="s">
        <v>1945</v>
      </c>
      <c r="B749" t="s">
        <v>1835</v>
      </c>
      <c r="C749" t="s">
        <v>1883</v>
      </c>
      <c r="G749">
        <v>216.95</v>
      </c>
    </row>
    <row r="750" spans="1:7" hidden="1">
      <c r="A750" t="s">
        <v>1945</v>
      </c>
      <c r="B750" t="s">
        <v>1835</v>
      </c>
      <c r="C750" t="s">
        <v>1884</v>
      </c>
      <c r="G750">
        <v>185.85</v>
      </c>
    </row>
    <row r="751" spans="1:7" hidden="1">
      <c r="A751" t="s">
        <v>1945</v>
      </c>
      <c r="B751" t="s">
        <v>1835</v>
      </c>
      <c r="C751" t="s">
        <v>1885</v>
      </c>
      <c r="G751">
        <v>174.6</v>
      </c>
    </row>
    <row r="752" spans="1:7" hidden="1">
      <c r="A752" t="s">
        <v>1945</v>
      </c>
      <c r="B752" t="s">
        <v>1835</v>
      </c>
      <c r="C752" t="s">
        <v>1886</v>
      </c>
      <c r="G752">
        <v>196.85</v>
      </c>
    </row>
    <row r="753" spans="1:7" hidden="1">
      <c r="A753" t="s">
        <v>1945</v>
      </c>
      <c r="B753" t="s">
        <v>1835</v>
      </c>
      <c r="C753" t="s">
        <v>1887</v>
      </c>
      <c r="G753">
        <v>206.5</v>
      </c>
    </row>
    <row r="754" spans="1:7" hidden="1">
      <c r="A754" t="s">
        <v>1945</v>
      </c>
      <c r="B754" t="s">
        <v>1835</v>
      </c>
      <c r="C754" t="s">
        <v>1888</v>
      </c>
      <c r="G754">
        <v>199.3</v>
      </c>
    </row>
    <row r="755" spans="1:7" hidden="1">
      <c r="A755" t="s">
        <v>1945</v>
      </c>
      <c r="B755" t="s">
        <v>1835</v>
      </c>
      <c r="C755" t="s">
        <v>1889</v>
      </c>
      <c r="G755">
        <v>218.7</v>
      </c>
    </row>
    <row r="756" spans="1:7" hidden="1">
      <c r="A756" t="s">
        <v>1945</v>
      </c>
      <c r="B756" t="s">
        <v>1835</v>
      </c>
      <c r="C756" t="s">
        <v>1890</v>
      </c>
      <c r="G756">
        <v>229.84999999999997</v>
      </c>
    </row>
    <row r="757" spans="1:7" hidden="1">
      <c r="A757" t="s">
        <v>1945</v>
      </c>
      <c r="B757" t="s">
        <v>1835</v>
      </c>
      <c r="C757" t="s">
        <v>1891</v>
      </c>
      <c r="G757">
        <v>243.5</v>
      </c>
    </row>
    <row r="758" spans="1:7" hidden="1">
      <c r="A758" t="s">
        <v>1946</v>
      </c>
      <c r="B758" t="s">
        <v>1836</v>
      </c>
      <c r="C758" t="s">
        <v>1881</v>
      </c>
      <c r="G758">
        <v>238.85</v>
      </c>
    </row>
    <row r="759" spans="1:7" hidden="1">
      <c r="A759" t="s">
        <v>1946</v>
      </c>
      <c r="B759" t="s">
        <v>1836</v>
      </c>
      <c r="C759" t="s">
        <v>1882</v>
      </c>
      <c r="G759">
        <v>194.05000000000004</v>
      </c>
    </row>
    <row r="760" spans="1:7">
      <c r="A760" t="s">
        <v>1946</v>
      </c>
      <c r="B760" t="s">
        <v>1836</v>
      </c>
      <c r="C760" t="s">
        <v>1855</v>
      </c>
      <c r="G760">
        <v>225.85000000000002</v>
      </c>
    </row>
    <row r="761" spans="1:7" hidden="1">
      <c r="A761" t="s">
        <v>1946</v>
      </c>
      <c r="B761" t="s">
        <v>1836</v>
      </c>
      <c r="C761" t="s">
        <v>1883</v>
      </c>
      <c r="G761">
        <v>216.95</v>
      </c>
    </row>
    <row r="762" spans="1:7" hidden="1">
      <c r="A762" t="s">
        <v>1946</v>
      </c>
      <c r="B762" t="s">
        <v>1836</v>
      </c>
      <c r="C762" t="s">
        <v>1884</v>
      </c>
      <c r="G762">
        <v>185.85</v>
      </c>
    </row>
    <row r="763" spans="1:7" hidden="1">
      <c r="A763" t="s">
        <v>1946</v>
      </c>
      <c r="B763" t="s">
        <v>1836</v>
      </c>
      <c r="C763" t="s">
        <v>1885</v>
      </c>
      <c r="G763">
        <v>174.6</v>
      </c>
    </row>
    <row r="764" spans="1:7" hidden="1">
      <c r="A764" t="s">
        <v>1946</v>
      </c>
      <c r="B764" t="s">
        <v>1836</v>
      </c>
      <c r="C764" t="s">
        <v>1886</v>
      </c>
      <c r="G764">
        <v>196.85</v>
      </c>
    </row>
    <row r="765" spans="1:7" hidden="1">
      <c r="A765" t="s">
        <v>1946</v>
      </c>
      <c r="B765" t="s">
        <v>1836</v>
      </c>
      <c r="C765" t="s">
        <v>1887</v>
      </c>
      <c r="G765">
        <v>206.5</v>
      </c>
    </row>
    <row r="766" spans="1:7" hidden="1">
      <c r="A766" t="s">
        <v>1946</v>
      </c>
      <c r="B766" t="s">
        <v>1836</v>
      </c>
      <c r="C766" t="s">
        <v>1888</v>
      </c>
      <c r="G766">
        <v>199.3</v>
      </c>
    </row>
    <row r="767" spans="1:7" hidden="1">
      <c r="A767" t="s">
        <v>1946</v>
      </c>
      <c r="B767" t="s">
        <v>1836</v>
      </c>
      <c r="C767" t="s">
        <v>1889</v>
      </c>
      <c r="G767">
        <v>218.7</v>
      </c>
    </row>
    <row r="768" spans="1:7" hidden="1">
      <c r="A768" t="s">
        <v>1946</v>
      </c>
      <c r="B768" t="s">
        <v>1836</v>
      </c>
      <c r="C768" t="s">
        <v>1890</v>
      </c>
      <c r="G768">
        <v>229.84999999999997</v>
      </c>
    </row>
    <row r="769" spans="1:7" hidden="1">
      <c r="A769" t="s">
        <v>1946</v>
      </c>
      <c r="B769" t="s">
        <v>1836</v>
      </c>
      <c r="C769" t="s">
        <v>1891</v>
      </c>
      <c r="G769">
        <v>243.5</v>
      </c>
    </row>
    <row r="770" spans="1:7" hidden="1">
      <c r="A770" t="s">
        <v>1947</v>
      </c>
      <c r="B770" t="s">
        <v>1261</v>
      </c>
      <c r="C770" t="s">
        <v>1881</v>
      </c>
      <c r="G770">
        <v>247.79999999999998</v>
      </c>
    </row>
    <row r="771" spans="1:7" hidden="1">
      <c r="A771" t="s">
        <v>1947</v>
      </c>
      <c r="B771" t="s">
        <v>1261</v>
      </c>
      <c r="C771" t="s">
        <v>1882</v>
      </c>
      <c r="G771">
        <v>212.79999999999998</v>
      </c>
    </row>
    <row r="772" spans="1:7">
      <c r="A772" t="s">
        <v>1947</v>
      </c>
      <c r="B772" t="s">
        <v>1261</v>
      </c>
      <c r="C772" t="s">
        <v>1855</v>
      </c>
      <c r="G772">
        <v>236.6</v>
      </c>
    </row>
    <row r="773" spans="1:7" hidden="1">
      <c r="A773" t="s">
        <v>1947</v>
      </c>
      <c r="B773" t="s">
        <v>1261</v>
      </c>
      <c r="C773" t="s">
        <v>1883</v>
      </c>
      <c r="G773">
        <v>199.60000000000002</v>
      </c>
    </row>
    <row r="774" spans="1:7" hidden="1">
      <c r="A774" t="s">
        <v>1947</v>
      </c>
      <c r="B774" t="s">
        <v>1261</v>
      </c>
      <c r="C774" t="s">
        <v>1884</v>
      </c>
      <c r="G774">
        <v>232.2</v>
      </c>
    </row>
    <row r="775" spans="1:7" hidden="1">
      <c r="A775" t="s">
        <v>1947</v>
      </c>
      <c r="B775" t="s">
        <v>1261</v>
      </c>
      <c r="C775" t="s">
        <v>1885</v>
      </c>
      <c r="G775">
        <v>225</v>
      </c>
    </row>
    <row r="776" spans="1:7" hidden="1">
      <c r="A776" t="s">
        <v>1947</v>
      </c>
      <c r="B776" t="s">
        <v>1261</v>
      </c>
      <c r="C776" t="s">
        <v>1886</v>
      </c>
      <c r="G776">
        <v>209.00000000000003</v>
      </c>
    </row>
    <row r="777" spans="1:7" hidden="1">
      <c r="A777" t="s">
        <v>1947</v>
      </c>
      <c r="B777" t="s">
        <v>1261</v>
      </c>
      <c r="C777" t="s">
        <v>1887</v>
      </c>
      <c r="G777">
        <v>266.60000000000002</v>
      </c>
    </row>
    <row r="778" spans="1:7" hidden="1">
      <c r="A778" t="s">
        <v>1947</v>
      </c>
      <c r="B778" t="s">
        <v>1261</v>
      </c>
      <c r="C778" t="s">
        <v>1888</v>
      </c>
      <c r="G778">
        <v>247.6</v>
      </c>
    </row>
    <row r="779" spans="1:7" hidden="1">
      <c r="A779" t="s">
        <v>1947</v>
      </c>
      <c r="B779" t="s">
        <v>1261</v>
      </c>
      <c r="C779" t="s">
        <v>1889</v>
      </c>
      <c r="G779">
        <v>251.20000000000002</v>
      </c>
    </row>
    <row r="780" spans="1:7" hidden="1">
      <c r="A780" t="s">
        <v>1947</v>
      </c>
      <c r="B780" t="s">
        <v>1261</v>
      </c>
      <c r="C780" t="s">
        <v>1890</v>
      </c>
      <c r="G780">
        <v>236.8</v>
      </c>
    </row>
    <row r="781" spans="1:7" hidden="1">
      <c r="A781" t="s">
        <v>1947</v>
      </c>
      <c r="B781" t="s">
        <v>1261</v>
      </c>
      <c r="C781" t="s">
        <v>1891</v>
      </c>
      <c r="G781">
        <v>247</v>
      </c>
    </row>
    <row r="782" spans="1:7" hidden="1">
      <c r="A782" t="s">
        <v>1948</v>
      </c>
      <c r="B782" t="s">
        <v>1263</v>
      </c>
      <c r="C782" t="s">
        <v>1881</v>
      </c>
      <c r="G782">
        <v>247.79999999999998</v>
      </c>
    </row>
    <row r="783" spans="1:7" hidden="1">
      <c r="A783" t="s">
        <v>1948</v>
      </c>
      <c r="B783" t="s">
        <v>1263</v>
      </c>
      <c r="C783" t="s">
        <v>1882</v>
      </c>
      <c r="G783">
        <v>212.79999999999998</v>
      </c>
    </row>
    <row r="784" spans="1:7">
      <c r="A784" t="s">
        <v>1948</v>
      </c>
      <c r="B784" t="s">
        <v>1263</v>
      </c>
      <c r="C784" t="s">
        <v>1855</v>
      </c>
      <c r="G784">
        <v>236.6</v>
      </c>
    </row>
    <row r="785" spans="1:7" hidden="1">
      <c r="A785" t="s">
        <v>1948</v>
      </c>
      <c r="B785" t="s">
        <v>1263</v>
      </c>
      <c r="C785" t="s">
        <v>1883</v>
      </c>
      <c r="G785">
        <v>199.60000000000002</v>
      </c>
    </row>
    <row r="786" spans="1:7" hidden="1">
      <c r="A786" t="s">
        <v>1948</v>
      </c>
      <c r="B786" t="s">
        <v>1263</v>
      </c>
      <c r="C786" t="s">
        <v>1884</v>
      </c>
      <c r="G786">
        <v>232.2</v>
      </c>
    </row>
    <row r="787" spans="1:7" hidden="1">
      <c r="A787" t="s">
        <v>1948</v>
      </c>
      <c r="B787" t="s">
        <v>1263</v>
      </c>
      <c r="C787" t="s">
        <v>1885</v>
      </c>
      <c r="G787">
        <v>225</v>
      </c>
    </row>
    <row r="788" spans="1:7" hidden="1">
      <c r="A788" t="s">
        <v>1948</v>
      </c>
      <c r="B788" t="s">
        <v>1263</v>
      </c>
      <c r="C788" t="s">
        <v>1886</v>
      </c>
      <c r="G788">
        <v>209.00000000000003</v>
      </c>
    </row>
    <row r="789" spans="1:7" hidden="1">
      <c r="A789" t="s">
        <v>1948</v>
      </c>
      <c r="B789" t="s">
        <v>1263</v>
      </c>
      <c r="C789" t="s">
        <v>1887</v>
      </c>
      <c r="G789">
        <v>266.60000000000002</v>
      </c>
    </row>
    <row r="790" spans="1:7" hidden="1">
      <c r="A790" t="s">
        <v>1948</v>
      </c>
      <c r="B790" t="s">
        <v>1263</v>
      </c>
      <c r="C790" t="s">
        <v>1888</v>
      </c>
      <c r="G790">
        <v>247.6</v>
      </c>
    </row>
    <row r="791" spans="1:7" hidden="1">
      <c r="A791" t="s">
        <v>1948</v>
      </c>
      <c r="B791" t="s">
        <v>1263</v>
      </c>
      <c r="C791" t="s">
        <v>1889</v>
      </c>
      <c r="G791">
        <v>251.20000000000002</v>
      </c>
    </row>
    <row r="792" spans="1:7" hidden="1">
      <c r="A792" t="s">
        <v>1948</v>
      </c>
      <c r="B792" t="s">
        <v>1263</v>
      </c>
      <c r="C792" t="s">
        <v>1890</v>
      </c>
      <c r="G792">
        <v>236.8</v>
      </c>
    </row>
    <row r="793" spans="1:7" hidden="1">
      <c r="A793" t="s">
        <v>1948</v>
      </c>
      <c r="B793" t="s">
        <v>1263</v>
      </c>
      <c r="C793" t="s">
        <v>1891</v>
      </c>
      <c r="G793">
        <v>247</v>
      </c>
    </row>
    <row r="794" spans="1:7" hidden="1">
      <c r="A794" t="s">
        <v>1949</v>
      </c>
      <c r="B794" t="s">
        <v>816</v>
      </c>
      <c r="C794" t="s">
        <v>1881</v>
      </c>
      <c r="G794">
        <v>247.79999999999998</v>
      </c>
    </row>
    <row r="795" spans="1:7" hidden="1">
      <c r="A795" t="s">
        <v>1949</v>
      </c>
      <c r="B795" t="s">
        <v>816</v>
      </c>
      <c r="C795" t="s">
        <v>1882</v>
      </c>
      <c r="G795">
        <v>212.79999999999998</v>
      </c>
    </row>
    <row r="796" spans="1:7">
      <c r="A796" t="s">
        <v>1949</v>
      </c>
      <c r="B796" t="s">
        <v>816</v>
      </c>
      <c r="C796" t="s">
        <v>1855</v>
      </c>
      <c r="G796">
        <v>236.6</v>
      </c>
    </row>
    <row r="797" spans="1:7" hidden="1">
      <c r="A797" t="s">
        <v>1949</v>
      </c>
      <c r="B797" t="s">
        <v>816</v>
      </c>
      <c r="C797" t="s">
        <v>1883</v>
      </c>
      <c r="G797">
        <v>199.60000000000002</v>
      </c>
    </row>
    <row r="798" spans="1:7" hidden="1">
      <c r="A798" t="s">
        <v>1949</v>
      </c>
      <c r="B798" t="s">
        <v>816</v>
      </c>
      <c r="C798" t="s">
        <v>1884</v>
      </c>
      <c r="G798">
        <v>232.2</v>
      </c>
    </row>
    <row r="799" spans="1:7" hidden="1">
      <c r="A799" t="s">
        <v>1949</v>
      </c>
      <c r="B799" t="s">
        <v>816</v>
      </c>
      <c r="C799" t="s">
        <v>1885</v>
      </c>
      <c r="G799">
        <v>225</v>
      </c>
    </row>
    <row r="800" spans="1:7" hidden="1">
      <c r="A800" t="s">
        <v>1949</v>
      </c>
      <c r="B800" t="s">
        <v>816</v>
      </c>
      <c r="C800" t="s">
        <v>1886</v>
      </c>
      <c r="G800">
        <v>209.00000000000003</v>
      </c>
    </row>
    <row r="801" spans="1:7" hidden="1">
      <c r="A801" t="s">
        <v>1949</v>
      </c>
      <c r="B801" t="s">
        <v>816</v>
      </c>
      <c r="C801" t="s">
        <v>1887</v>
      </c>
      <c r="G801">
        <v>266.60000000000002</v>
      </c>
    </row>
    <row r="802" spans="1:7" hidden="1">
      <c r="A802" t="s">
        <v>1949</v>
      </c>
      <c r="B802" t="s">
        <v>816</v>
      </c>
      <c r="C802" t="s">
        <v>1888</v>
      </c>
      <c r="G802">
        <v>247.6</v>
      </c>
    </row>
    <row r="803" spans="1:7" hidden="1">
      <c r="A803" t="s">
        <v>1949</v>
      </c>
      <c r="B803" t="s">
        <v>816</v>
      </c>
      <c r="C803" t="s">
        <v>1889</v>
      </c>
      <c r="G803">
        <v>251.20000000000002</v>
      </c>
    </row>
    <row r="804" spans="1:7" hidden="1">
      <c r="A804" t="s">
        <v>1949</v>
      </c>
      <c r="B804" t="s">
        <v>816</v>
      </c>
      <c r="C804" t="s">
        <v>1890</v>
      </c>
      <c r="G804">
        <v>236.8</v>
      </c>
    </row>
    <row r="805" spans="1:7" hidden="1">
      <c r="A805" t="s">
        <v>1949</v>
      </c>
      <c r="B805" t="s">
        <v>816</v>
      </c>
      <c r="C805" t="s">
        <v>1891</v>
      </c>
      <c r="G805">
        <v>247</v>
      </c>
    </row>
    <row r="806" spans="1:7" hidden="1">
      <c r="A806" t="s">
        <v>1950</v>
      </c>
      <c r="B806" t="s">
        <v>1200</v>
      </c>
      <c r="C806" t="s">
        <v>1881</v>
      </c>
      <c r="G806">
        <v>247.79999999999998</v>
      </c>
    </row>
    <row r="807" spans="1:7" hidden="1">
      <c r="A807" t="s">
        <v>1950</v>
      </c>
      <c r="B807" t="s">
        <v>1200</v>
      </c>
      <c r="C807" t="s">
        <v>1882</v>
      </c>
      <c r="G807">
        <v>212.79999999999998</v>
      </c>
    </row>
    <row r="808" spans="1:7">
      <c r="A808" t="s">
        <v>1950</v>
      </c>
      <c r="B808" t="s">
        <v>1200</v>
      </c>
      <c r="C808" t="s">
        <v>1855</v>
      </c>
      <c r="G808">
        <v>236.6</v>
      </c>
    </row>
    <row r="809" spans="1:7" hidden="1">
      <c r="A809" t="s">
        <v>1950</v>
      </c>
      <c r="B809" t="s">
        <v>1200</v>
      </c>
      <c r="C809" t="s">
        <v>1883</v>
      </c>
      <c r="G809">
        <v>199.60000000000002</v>
      </c>
    </row>
    <row r="810" spans="1:7" hidden="1">
      <c r="A810" t="s">
        <v>1950</v>
      </c>
      <c r="B810" t="s">
        <v>1200</v>
      </c>
      <c r="C810" t="s">
        <v>1884</v>
      </c>
      <c r="G810">
        <v>232.2</v>
      </c>
    </row>
    <row r="811" spans="1:7" hidden="1">
      <c r="A811" t="s">
        <v>1950</v>
      </c>
      <c r="B811" t="s">
        <v>1200</v>
      </c>
      <c r="C811" t="s">
        <v>1885</v>
      </c>
      <c r="G811">
        <v>225</v>
      </c>
    </row>
    <row r="812" spans="1:7" hidden="1">
      <c r="A812" t="s">
        <v>1950</v>
      </c>
      <c r="B812" t="s">
        <v>1200</v>
      </c>
      <c r="C812" t="s">
        <v>1886</v>
      </c>
      <c r="G812">
        <v>209.00000000000003</v>
      </c>
    </row>
    <row r="813" spans="1:7" hidden="1">
      <c r="A813" t="s">
        <v>1950</v>
      </c>
      <c r="B813" t="s">
        <v>1200</v>
      </c>
      <c r="C813" t="s">
        <v>1887</v>
      </c>
      <c r="G813">
        <v>266.60000000000002</v>
      </c>
    </row>
    <row r="814" spans="1:7" hidden="1">
      <c r="A814" t="s">
        <v>1950</v>
      </c>
      <c r="B814" t="s">
        <v>1200</v>
      </c>
      <c r="C814" t="s">
        <v>1888</v>
      </c>
      <c r="G814">
        <v>247.6</v>
      </c>
    </row>
    <row r="815" spans="1:7" hidden="1">
      <c r="A815" t="s">
        <v>1950</v>
      </c>
      <c r="B815" t="s">
        <v>1200</v>
      </c>
      <c r="C815" t="s">
        <v>1889</v>
      </c>
      <c r="G815">
        <v>251.20000000000002</v>
      </c>
    </row>
    <row r="816" spans="1:7" hidden="1">
      <c r="A816" t="s">
        <v>1950</v>
      </c>
      <c r="B816" t="s">
        <v>1200</v>
      </c>
      <c r="C816" t="s">
        <v>1890</v>
      </c>
      <c r="G816">
        <v>236.8</v>
      </c>
    </row>
    <row r="817" spans="1:7" hidden="1">
      <c r="A817" t="s">
        <v>1950</v>
      </c>
      <c r="B817" t="s">
        <v>1200</v>
      </c>
      <c r="C817" t="s">
        <v>1891</v>
      </c>
      <c r="G817">
        <v>247</v>
      </c>
    </row>
    <row r="818" spans="1:7" hidden="1">
      <c r="A818" t="s">
        <v>1951</v>
      </c>
      <c r="B818" t="s">
        <v>1204</v>
      </c>
      <c r="C818" t="s">
        <v>1881</v>
      </c>
      <c r="G818">
        <v>247.79999999999998</v>
      </c>
    </row>
    <row r="819" spans="1:7" hidden="1">
      <c r="A819" t="s">
        <v>1951</v>
      </c>
      <c r="B819" t="s">
        <v>1204</v>
      </c>
      <c r="C819" t="s">
        <v>1882</v>
      </c>
      <c r="G819">
        <v>212.79999999999998</v>
      </c>
    </row>
    <row r="820" spans="1:7">
      <c r="A820" t="s">
        <v>1951</v>
      </c>
      <c r="B820" t="s">
        <v>1204</v>
      </c>
      <c r="C820" t="s">
        <v>1855</v>
      </c>
      <c r="G820">
        <v>236.6</v>
      </c>
    </row>
    <row r="821" spans="1:7" hidden="1">
      <c r="A821" t="s">
        <v>1951</v>
      </c>
      <c r="B821" t="s">
        <v>1204</v>
      </c>
      <c r="C821" t="s">
        <v>1883</v>
      </c>
      <c r="G821">
        <v>199.60000000000002</v>
      </c>
    </row>
    <row r="822" spans="1:7" hidden="1">
      <c r="A822" t="s">
        <v>1951</v>
      </c>
      <c r="B822" t="s">
        <v>1204</v>
      </c>
      <c r="C822" t="s">
        <v>1884</v>
      </c>
      <c r="G822">
        <v>232.2</v>
      </c>
    </row>
    <row r="823" spans="1:7" hidden="1">
      <c r="A823" t="s">
        <v>1951</v>
      </c>
      <c r="B823" t="s">
        <v>1204</v>
      </c>
      <c r="C823" t="s">
        <v>1885</v>
      </c>
      <c r="G823">
        <v>225</v>
      </c>
    </row>
    <row r="824" spans="1:7" hidden="1">
      <c r="A824" t="s">
        <v>1951</v>
      </c>
      <c r="B824" t="s">
        <v>1204</v>
      </c>
      <c r="C824" t="s">
        <v>1886</v>
      </c>
      <c r="G824">
        <v>209.00000000000003</v>
      </c>
    </row>
    <row r="825" spans="1:7" hidden="1">
      <c r="A825" t="s">
        <v>1951</v>
      </c>
      <c r="B825" t="s">
        <v>1204</v>
      </c>
      <c r="C825" t="s">
        <v>1887</v>
      </c>
      <c r="G825">
        <v>266.60000000000002</v>
      </c>
    </row>
    <row r="826" spans="1:7" hidden="1">
      <c r="A826" t="s">
        <v>1951</v>
      </c>
      <c r="B826" t="s">
        <v>1204</v>
      </c>
      <c r="C826" t="s">
        <v>1888</v>
      </c>
      <c r="G826">
        <v>247.6</v>
      </c>
    </row>
    <row r="827" spans="1:7" hidden="1">
      <c r="A827" t="s">
        <v>1951</v>
      </c>
      <c r="B827" t="s">
        <v>1204</v>
      </c>
      <c r="C827" t="s">
        <v>1889</v>
      </c>
      <c r="G827">
        <v>251.20000000000002</v>
      </c>
    </row>
    <row r="828" spans="1:7" hidden="1">
      <c r="A828" t="s">
        <v>1951</v>
      </c>
      <c r="B828" t="s">
        <v>1204</v>
      </c>
      <c r="C828" t="s">
        <v>1890</v>
      </c>
      <c r="G828">
        <v>236.8</v>
      </c>
    </row>
    <row r="829" spans="1:7" hidden="1">
      <c r="A829" t="s">
        <v>1951</v>
      </c>
      <c r="B829" t="s">
        <v>1204</v>
      </c>
      <c r="C829" t="s">
        <v>1891</v>
      </c>
      <c r="G829">
        <v>247</v>
      </c>
    </row>
    <row r="830" spans="1:7" hidden="1">
      <c r="A830" t="s">
        <v>1952</v>
      </c>
      <c r="B830" t="s">
        <v>1036</v>
      </c>
      <c r="C830" t="s">
        <v>1881</v>
      </c>
      <c r="G830">
        <v>253.8</v>
      </c>
    </row>
    <row r="831" spans="1:7" hidden="1">
      <c r="A831" t="s">
        <v>1952</v>
      </c>
      <c r="B831" t="s">
        <v>1036</v>
      </c>
      <c r="C831" t="s">
        <v>1882</v>
      </c>
      <c r="G831">
        <v>210.1</v>
      </c>
    </row>
    <row r="832" spans="1:7">
      <c r="A832" t="s">
        <v>1952</v>
      </c>
      <c r="B832" t="s">
        <v>1036</v>
      </c>
      <c r="C832" t="s">
        <v>1855</v>
      </c>
      <c r="G832">
        <v>236.8</v>
      </c>
    </row>
    <row r="833" spans="1:7" hidden="1">
      <c r="A833" t="s">
        <v>1952</v>
      </c>
      <c r="B833" t="s">
        <v>1036</v>
      </c>
      <c r="C833" t="s">
        <v>1883</v>
      </c>
      <c r="G833">
        <v>218.3</v>
      </c>
    </row>
    <row r="834" spans="1:7" hidden="1">
      <c r="A834" t="s">
        <v>1952</v>
      </c>
      <c r="B834" t="s">
        <v>1036</v>
      </c>
      <c r="C834" t="s">
        <v>1884</v>
      </c>
      <c r="G834">
        <v>212.9</v>
      </c>
    </row>
    <row r="835" spans="1:7" hidden="1">
      <c r="A835" t="s">
        <v>1952</v>
      </c>
      <c r="B835" t="s">
        <v>1036</v>
      </c>
      <c r="C835" t="s">
        <v>1885</v>
      </c>
      <c r="G835">
        <v>196.2</v>
      </c>
    </row>
    <row r="836" spans="1:7" hidden="1">
      <c r="A836" t="s">
        <v>1952</v>
      </c>
      <c r="B836" t="s">
        <v>1036</v>
      </c>
      <c r="C836" t="s">
        <v>1886</v>
      </c>
      <c r="G836">
        <v>228.2</v>
      </c>
    </row>
    <row r="837" spans="1:7" hidden="1">
      <c r="A837" t="s">
        <v>1952</v>
      </c>
      <c r="B837" t="s">
        <v>1036</v>
      </c>
      <c r="C837" t="s">
        <v>1887</v>
      </c>
      <c r="G837">
        <v>219</v>
      </c>
    </row>
    <row r="838" spans="1:7" hidden="1">
      <c r="A838" t="s">
        <v>1952</v>
      </c>
      <c r="B838" t="s">
        <v>1036</v>
      </c>
      <c r="C838" t="s">
        <v>1888</v>
      </c>
      <c r="G838">
        <v>224.2</v>
      </c>
    </row>
    <row r="839" spans="1:7" hidden="1">
      <c r="A839" t="s">
        <v>1952</v>
      </c>
      <c r="B839" t="s">
        <v>1036</v>
      </c>
      <c r="C839" t="s">
        <v>1889</v>
      </c>
      <c r="G839">
        <v>255.5</v>
      </c>
    </row>
    <row r="840" spans="1:7" hidden="1">
      <c r="A840" t="s">
        <v>1952</v>
      </c>
      <c r="B840" t="s">
        <v>1036</v>
      </c>
      <c r="C840" t="s">
        <v>1890</v>
      </c>
      <c r="G840">
        <v>250.4</v>
      </c>
    </row>
    <row r="841" spans="1:7" hidden="1">
      <c r="A841" t="s">
        <v>1952</v>
      </c>
      <c r="B841" t="s">
        <v>1036</v>
      </c>
      <c r="C841" t="s">
        <v>1891</v>
      </c>
      <c r="G841">
        <v>238.6</v>
      </c>
    </row>
    <row r="842" spans="1:7" hidden="1">
      <c r="A842" t="s">
        <v>1953</v>
      </c>
      <c r="B842" t="s">
        <v>857</v>
      </c>
      <c r="C842" t="s">
        <v>1881</v>
      </c>
      <c r="G842">
        <v>190.76</v>
      </c>
    </row>
    <row r="843" spans="1:7" hidden="1">
      <c r="A843" t="s">
        <v>1953</v>
      </c>
      <c r="B843" t="s">
        <v>857</v>
      </c>
      <c r="C843" t="s">
        <v>1882</v>
      </c>
      <c r="G843">
        <v>202.64000000000001</v>
      </c>
    </row>
    <row r="844" spans="1:7">
      <c r="A844" t="s">
        <v>1953</v>
      </c>
      <c r="B844" t="s">
        <v>857</v>
      </c>
      <c r="C844" t="s">
        <v>1855</v>
      </c>
      <c r="G844">
        <v>220.72</v>
      </c>
    </row>
    <row r="845" spans="1:7" hidden="1">
      <c r="A845" t="s">
        <v>1953</v>
      </c>
      <c r="B845" t="s">
        <v>857</v>
      </c>
      <c r="C845" t="s">
        <v>1883</v>
      </c>
      <c r="G845">
        <v>227.51999999999998</v>
      </c>
    </row>
    <row r="846" spans="1:7" hidden="1">
      <c r="A846" t="s">
        <v>1953</v>
      </c>
      <c r="B846" t="s">
        <v>857</v>
      </c>
      <c r="C846" t="s">
        <v>1884</v>
      </c>
      <c r="G846">
        <v>246.44000000000003</v>
      </c>
    </row>
    <row r="847" spans="1:7" hidden="1">
      <c r="A847" t="s">
        <v>1953</v>
      </c>
      <c r="B847" t="s">
        <v>857</v>
      </c>
      <c r="C847" t="s">
        <v>1885</v>
      </c>
      <c r="G847">
        <v>246.35999999999999</v>
      </c>
    </row>
    <row r="848" spans="1:7" hidden="1">
      <c r="A848" t="s">
        <v>1953</v>
      </c>
      <c r="B848" t="s">
        <v>857</v>
      </c>
      <c r="C848" t="s">
        <v>1886</v>
      </c>
      <c r="G848">
        <v>263.40000000000003</v>
      </c>
    </row>
    <row r="849" spans="1:7" hidden="1">
      <c r="A849" t="s">
        <v>1953</v>
      </c>
      <c r="B849" t="s">
        <v>857</v>
      </c>
      <c r="C849" t="s">
        <v>1887</v>
      </c>
      <c r="G849">
        <v>279.96000000000004</v>
      </c>
    </row>
    <row r="850" spans="1:7" hidden="1">
      <c r="A850" t="s">
        <v>1953</v>
      </c>
      <c r="B850" t="s">
        <v>857</v>
      </c>
      <c r="C850" t="s">
        <v>1888</v>
      </c>
      <c r="G850">
        <v>261.28000000000003</v>
      </c>
    </row>
    <row r="851" spans="1:7" hidden="1">
      <c r="A851" t="s">
        <v>1953</v>
      </c>
      <c r="B851" t="s">
        <v>857</v>
      </c>
      <c r="C851" t="s">
        <v>1889</v>
      </c>
      <c r="G851">
        <v>222.84</v>
      </c>
    </row>
    <row r="852" spans="1:7" hidden="1">
      <c r="A852" t="s">
        <v>1953</v>
      </c>
      <c r="B852" t="s">
        <v>857</v>
      </c>
      <c r="C852" t="s">
        <v>1890</v>
      </c>
      <c r="G852">
        <v>227.32</v>
      </c>
    </row>
    <row r="853" spans="1:7" hidden="1">
      <c r="A853" t="s">
        <v>1953</v>
      </c>
      <c r="B853" t="s">
        <v>857</v>
      </c>
      <c r="C853" t="s">
        <v>1891</v>
      </c>
      <c r="G853">
        <v>227.51999999999998</v>
      </c>
    </row>
    <row r="854" spans="1:7" hidden="1">
      <c r="A854" t="s">
        <v>1954</v>
      </c>
      <c r="B854" t="s">
        <v>860</v>
      </c>
      <c r="C854" t="s">
        <v>1881</v>
      </c>
      <c r="G854">
        <v>190.76</v>
      </c>
    </row>
    <row r="855" spans="1:7" hidden="1">
      <c r="A855" t="s">
        <v>1954</v>
      </c>
      <c r="B855" t="s">
        <v>860</v>
      </c>
      <c r="C855" t="s">
        <v>1882</v>
      </c>
      <c r="G855">
        <v>202.64000000000001</v>
      </c>
    </row>
    <row r="856" spans="1:7">
      <c r="A856" t="s">
        <v>1954</v>
      </c>
      <c r="B856" t="s">
        <v>860</v>
      </c>
      <c r="C856" t="s">
        <v>1855</v>
      </c>
      <c r="G856">
        <v>220.72</v>
      </c>
    </row>
    <row r="857" spans="1:7" hidden="1">
      <c r="A857" t="s">
        <v>1954</v>
      </c>
      <c r="B857" t="s">
        <v>860</v>
      </c>
      <c r="C857" t="s">
        <v>1883</v>
      </c>
      <c r="G857">
        <v>227.51999999999998</v>
      </c>
    </row>
    <row r="858" spans="1:7" hidden="1">
      <c r="A858" t="s">
        <v>1954</v>
      </c>
      <c r="B858" t="s">
        <v>860</v>
      </c>
      <c r="C858" t="s">
        <v>1884</v>
      </c>
      <c r="G858">
        <v>246.44000000000003</v>
      </c>
    </row>
    <row r="859" spans="1:7" hidden="1">
      <c r="A859" t="s">
        <v>1954</v>
      </c>
      <c r="B859" t="s">
        <v>860</v>
      </c>
      <c r="C859" t="s">
        <v>1885</v>
      </c>
      <c r="G859">
        <v>246.35999999999999</v>
      </c>
    </row>
    <row r="860" spans="1:7" hidden="1">
      <c r="A860" t="s">
        <v>1954</v>
      </c>
      <c r="B860" t="s">
        <v>860</v>
      </c>
      <c r="C860" t="s">
        <v>1886</v>
      </c>
      <c r="G860">
        <v>263.40000000000003</v>
      </c>
    </row>
    <row r="861" spans="1:7" hidden="1">
      <c r="A861" t="s">
        <v>1954</v>
      </c>
      <c r="B861" t="s">
        <v>860</v>
      </c>
      <c r="C861" t="s">
        <v>1887</v>
      </c>
      <c r="G861">
        <v>279.96000000000004</v>
      </c>
    </row>
    <row r="862" spans="1:7" hidden="1">
      <c r="A862" t="s">
        <v>1954</v>
      </c>
      <c r="B862" t="s">
        <v>860</v>
      </c>
      <c r="C862" t="s">
        <v>1888</v>
      </c>
      <c r="G862">
        <v>261.28000000000003</v>
      </c>
    </row>
    <row r="863" spans="1:7" hidden="1">
      <c r="A863" t="s">
        <v>1954</v>
      </c>
      <c r="B863" t="s">
        <v>860</v>
      </c>
      <c r="C863" t="s">
        <v>1889</v>
      </c>
      <c r="G863">
        <v>222.84</v>
      </c>
    </row>
    <row r="864" spans="1:7" hidden="1">
      <c r="A864" t="s">
        <v>1954</v>
      </c>
      <c r="B864" t="s">
        <v>860</v>
      </c>
      <c r="C864" t="s">
        <v>1890</v>
      </c>
      <c r="G864">
        <v>227.32</v>
      </c>
    </row>
    <row r="865" spans="1:7" hidden="1">
      <c r="A865" t="s">
        <v>1954</v>
      </c>
      <c r="B865" t="s">
        <v>860</v>
      </c>
      <c r="C865" t="s">
        <v>1891</v>
      </c>
      <c r="G865">
        <v>227.51999999999998</v>
      </c>
    </row>
    <row r="866" spans="1:7" hidden="1">
      <c r="A866" t="s">
        <v>1955</v>
      </c>
      <c r="B866" t="s">
        <v>861</v>
      </c>
      <c r="C866" t="s">
        <v>1881</v>
      </c>
      <c r="G866">
        <v>95.38</v>
      </c>
    </row>
    <row r="867" spans="1:7" hidden="1">
      <c r="A867" t="s">
        <v>1955</v>
      </c>
      <c r="B867" t="s">
        <v>861</v>
      </c>
      <c r="C867" t="s">
        <v>1882</v>
      </c>
      <c r="G867">
        <v>101.32000000000001</v>
      </c>
    </row>
    <row r="868" spans="1:7">
      <c r="A868" t="s">
        <v>1955</v>
      </c>
      <c r="B868" t="s">
        <v>861</v>
      </c>
      <c r="C868" t="s">
        <v>1855</v>
      </c>
      <c r="G868">
        <v>110.36</v>
      </c>
    </row>
    <row r="869" spans="1:7" hidden="1">
      <c r="A869" t="s">
        <v>1955</v>
      </c>
      <c r="B869" t="s">
        <v>861</v>
      </c>
      <c r="C869" t="s">
        <v>1883</v>
      </c>
      <c r="G869">
        <v>113.75999999999999</v>
      </c>
    </row>
    <row r="870" spans="1:7" hidden="1">
      <c r="A870" t="s">
        <v>1955</v>
      </c>
      <c r="B870" t="s">
        <v>861</v>
      </c>
      <c r="C870" t="s">
        <v>1884</v>
      </c>
      <c r="G870">
        <v>123.22000000000001</v>
      </c>
    </row>
    <row r="871" spans="1:7" hidden="1">
      <c r="A871" t="s">
        <v>1955</v>
      </c>
      <c r="B871" t="s">
        <v>861</v>
      </c>
      <c r="C871" t="s">
        <v>1885</v>
      </c>
      <c r="G871">
        <v>123.17999999999999</v>
      </c>
    </row>
    <row r="872" spans="1:7" hidden="1">
      <c r="A872" t="s">
        <v>1955</v>
      </c>
      <c r="B872" t="s">
        <v>861</v>
      </c>
      <c r="C872" t="s">
        <v>1886</v>
      </c>
      <c r="G872">
        <v>131.70000000000002</v>
      </c>
    </row>
    <row r="873" spans="1:7" hidden="1">
      <c r="A873" t="s">
        <v>1955</v>
      </c>
      <c r="B873" t="s">
        <v>861</v>
      </c>
      <c r="C873" t="s">
        <v>1887</v>
      </c>
      <c r="G873">
        <v>139.98000000000002</v>
      </c>
    </row>
    <row r="874" spans="1:7" hidden="1">
      <c r="A874" t="s">
        <v>1955</v>
      </c>
      <c r="B874" t="s">
        <v>861</v>
      </c>
      <c r="C874" t="s">
        <v>1888</v>
      </c>
      <c r="G874">
        <v>130.64000000000001</v>
      </c>
    </row>
    <row r="875" spans="1:7" hidden="1">
      <c r="A875" t="s">
        <v>1955</v>
      </c>
      <c r="B875" t="s">
        <v>861</v>
      </c>
      <c r="C875" t="s">
        <v>1889</v>
      </c>
      <c r="G875">
        <v>111.42</v>
      </c>
    </row>
    <row r="876" spans="1:7" hidden="1">
      <c r="A876" t="s">
        <v>1955</v>
      </c>
      <c r="B876" t="s">
        <v>861</v>
      </c>
      <c r="C876" t="s">
        <v>1890</v>
      </c>
      <c r="G876">
        <v>113.66</v>
      </c>
    </row>
    <row r="877" spans="1:7" hidden="1">
      <c r="A877" t="s">
        <v>1955</v>
      </c>
      <c r="B877" t="s">
        <v>861</v>
      </c>
      <c r="C877" t="s">
        <v>1891</v>
      </c>
      <c r="G877">
        <v>113.75999999999999</v>
      </c>
    </row>
    <row r="878" spans="1:7" hidden="1">
      <c r="A878" t="s">
        <v>1956</v>
      </c>
      <c r="B878" t="s">
        <v>704</v>
      </c>
      <c r="C878" t="s">
        <v>1881</v>
      </c>
      <c r="G878">
        <v>189.92000000000002</v>
      </c>
    </row>
    <row r="879" spans="1:7" hidden="1">
      <c r="A879" t="s">
        <v>1956</v>
      </c>
      <c r="B879" t="s">
        <v>704</v>
      </c>
      <c r="C879" t="s">
        <v>1882</v>
      </c>
      <c r="G879">
        <v>201.8</v>
      </c>
    </row>
    <row r="880" spans="1:7">
      <c r="A880" t="s">
        <v>1956</v>
      </c>
      <c r="B880" t="s">
        <v>704</v>
      </c>
      <c r="C880" t="s">
        <v>1855</v>
      </c>
      <c r="G880">
        <v>219.84</v>
      </c>
    </row>
    <row r="881" spans="1:7" hidden="1">
      <c r="A881" t="s">
        <v>1956</v>
      </c>
      <c r="B881" t="s">
        <v>704</v>
      </c>
      <c r="C881" t="s">
        <v>1883</v>
      </c>
      <c r="G881">
        <v>227.04000000000002</v>
      </c>
    </row>
    <row r="882" spans="1:7" hidden="1">
      <c r="A882" t="s">
        <v>1956</v>
      </c>
      <c r="B882" t="s">
        <v>704</v>
      </c>
      <c r="C882" t="s">
        <v>1884</v>
      </c>
      <c r="G882">
        <v>246.44000000000003</v>
      </c>
    </row>
    <row r="883" spans="1:7" hidden="1">
      <c r="A883" t="s">
        <v>1956</v>
      </c>
      <c r="B883" t="s">
        <v>704</v>
      </c>
      <c r="C883" t="s">
        <v>1885</v>
      </c>
      <c r="G883">
        <v>246.96</v>
      </c>
    </row>
    <row r="884" spans="1:7" hidden="1">
      <c r="A884" t="s">
        <v>1956</v>
      </c>
      <c r="B884" t="s">
        <v>704</v>
      </c>
      <c r="C884" t="s">
        <v>1886</v>
      </c>
      <c r="G884">
        <v>264.24</v>
      </c>
    </row>
    <row r="885" spans="1:7" hidden="1">
      <c r="A885" t="s">
        <v>1956</v>
      </c>
      <c r="B885" t="s">
        <v>704</v>
      </c>
      <c r="C885" t="s">
        <v>1887</v>
      </c>
      <c r="G885">
        <v>280.28000000000003</v>
      </c>
    </row>
    <row r="886" spans="1:7" hidden="1">
      <c r="A886" t="s">
        <v>1956</v>
      </c>
      <c r="B886" t="s">
        <v>704</v>
      </c>
      <c r="C886" t="s">
        <v>1888</v>
      </c>
      <c r="G886">
        <v>260.91999999999996</v>
      </c>
    </row>
    <row r="887" spans="1:7" hidden="1">
      <c r="A887" t="s">
        <v>1956</v>
      </c>
      <c r="B887" t="s">
        <v>704</v>
      </c>
      <c r="C887" t="s">
        <v>1889</v>
      </c>
      <c r="G887">
        <v>221.88000000000005</v>
      </c>
    </row>
    <row r="888" spans="1:7" hidden="1">
      <c r="A888" t="s">
        <v>1956</v>
      </c>
      <c r="B888" t="s">
        <v>704</v>
      </c>
      <c r="C888" t="s">
        <v>1890</v>
      </c>
      <c r="G888">
        <v>226.12</v>
      </c>
    </row>
    <row r="889" spans="1:7" hidden="1">
      <c r="A889" t="s">
        <v>1956</v>
      </c>
      <c r="B889" t="s">
        <v>704</v>
      </c>
      <c r="C889" t="s">
        <v>1891</v>
      </c>
      <c r="G889">
        <v>226.16</v>
      </c>
    </row>
    <row r="890" spans="1:7" hidden="1">
      <c r="A890" t="s">
        <v>1957</v>
      </c>
      <c r="B890" t="s">
        <v>855</v>
      </c>
      <c r="C890" t="s">
        <v>1881</v>
      </c>
      <c r="G890">
        <v>189.92000000000002</v>
      </c>
    </row>
    <row r="891" spans="1:7" hidden="1">
      <c r="A891" t="s">
        <v>1957</v>
      </c>
      <c r="B891" t="s">
        <v>855</v>
      </c>
      <c r="C891" t="s">
        <v>1882</v>
      </c>
      <c r="G891">
        <v>201.8</v>
      </c>
    </row>
    <row r="892" spans="1:7">
      <c r="A892" t="s">
        <v>1957</v>
      </c>
      <c r="B892" t="s">
        <v>855</v>
      </c>
      <c r="C892" t="s">
        <v>1855</v>
      </c>
      <c r="G892">
        <v>219.84</v>
      </c>
    </row>
    <row r="893" spans="1:7" hidden="1">
      <c r="A893" t="s">
        <v>1957</v>
      </c>
      <c r="B893" t="s">
        <v>855</v>
      </c>
      <c r="C893" t="s">
        <v>1883</v>
      </c>
      <c r="G893">
        <v>227.04000000000002</v>
      </c>
    </row>
    <row r="894" spans="1:7" hidden="1">
      <c r="A894" t="s">
        <v>1957</v>
      </c>
      <c r="B894" t="s">
        <v>855</v>
      </c>
      <c r="C894" t="s">
        <v>1884</v>
      </c>
      <c r="G894">
        <v>246.44000000000003</v>
      </c>
    </row>
    <row r="895" spans="1:7" hidden="1">
      <c r="A895" t="s">
        <v>1957</v>
      </c>
      <c r="B895" t="s">
        <v>855</v>
      </c>
      <c r="C895" t="s">
        <v>1885</v>
      </c>
      <c r="G895">
        <v>246.96</v>
      </c>
    </row>
    <row r="896" spans="1:7" hidden="1">
      <c r="A896" t="s">
        <v>1957</v>
      </c>
      <c r="B896" t="s">
        <v>855</v>
      </c>
      <c r="C896" t="s">
        <v>1886</v>
      </c>
      <c r="G896">
        <v>264.24</v>
      </c>
    </row>
    <row r="897" spans="1:7" hidden="1">
      <c r="A897" t="s">
        <v>1957</v>
      </c>
      <c r="B897" t="s">
        <v>855</v>
      </c>
      <c r="C897" t="s">
        <v>1887</v>
      </c>
      <c r="G897">
        <v>280.28000000000003</v>
      </c>
    </row>
    <row r="898" spans="1:7" hidden="1">
      <c r="A898" t="s">
        <v>1957</v>
      </c>
      <c r="B898" t="s">
        <v>855</v>
      </c>
      <c r="C898" t="s">
        <v>1888</v>
      </c>
      <c r="G898">
        <v>260.91999999999996</v>
      </c>
    </row>
    <row r="899" spans="1:7" hidden="1">
      <c r="A899" t="s">
        <v>1957</v>
      </c>
      <c r="B899" t="s">
        <v>855</v>
      </c>
      <c r="C899" t="s">
        <v>1889</v>
      </c>
      <c r="G899">
        <v>221.88000000000005</v>
      </c>
    </row>
    <row r="900" spans="1:7" hidden="1">
      <c r="A900" t="s">
        <v>1957</v>
      </c>
      <c r="B900" t="s">
        <v>855</v>
      </c>
      <c r="C900" t="s">
        <v>1890</v>
      </c>
      <c r="G900">
        <v>226.12</v>
      </c>
    </row>
    <row r="901" spans="1:7" hidden="1">
      <c r="A901" t="s">
        <v>1957</v>
      </c>
      <c r="B901" t="s">
        <v>855</v>
      </c>
      <c r="C901" t="s">
        <v>1891</v>
      </c>
      <c r="G901">
        <v>226.16</v>
      </c>
    </row>
    <row r="902" spans="1:7" hidden="1">
      <c r="A902" t="s">
        <v>1958</v>
      </c>
      <c r="B902" t="s">
        <v>856</v>
      </c>
      <c r="C902" t="s">
        <v>1881</v>
      </c>
      <c r="G902">
        <v>94.960000000000008</v>
      </c>
    </row>
    <row r="903" spans="1:7" hidden="1">
      <c r="A903" t="s">
        <v>1958</v>
      </c>
      <c r="B903" t="s">
        <v>856</v>
      </c>
      <c r="C903" t="s">
        <v>1882</v>
      </c>
      <c r="G903">
        <v>100.9</v>
      </c>
    </row>
    <row r="904" spans="1:7">
      <c r="A904" t="s">
        <v>1958</v>
      </c>
      <c r="B904" t="s">
        <v>856</v>
      </c>
      <c r="C904" t="s">
        <v>1855</v>
      </c>
      <c r="G904">
        <v>109.92</v>
      </c>
    </row>
    <row r="905" spans="1:7" hidden="1">
      <c r="A905" t="s">
        <v>1958</v>
      </c>
      <c r="B905" t="s">
        <v>856</v>
      </c>
      <c r="C905" t="s">
        <v>1883</v>
      </c>
      <c r="G905">
        <v>113.52000000000001</v>
      </c>
    </row>
    <row r="906" spans="1:7" hidden="1">
      <c r="A906" t="s">
        <v>1958</v>
      </c>
      <c r="B906" t="s">
        <v>856</v>
      </c>
      <c r="C906" t="s">
        <v>1884</v>
      </c>
      <c r="G906">
        <v>123.22000000000001</v>
      </c>
    </row>
    <row r="907" spans="1:7" hidden="1">
      <c r="A907" t="s">
        <v>1958</v>
      </c>
      <c r="B907" t="s">
        <v>856</v>
      </c>
      <c r="C907" t="s">
        <v>1885</v>
      </c>
      <c r="G907">
        <v>123.48</v>
      </c>
    </row>
    <row r="908" spans="1:7" hidden="1">
      <c r="A908" t="s">
        <v>1958</v>
      </c>
      <c r="B908" t="s">
        <v>856</v>
      </c>
      <c r="C908" t="s">
        <v>1886</v>
      </c>
      <c r="G908">
        <v>132.12</v>
      </c>
    </row>
    <row r="909" spans="1:7" hidden="1">
      <c r="A909" t="s">
        <v>1958</v>
      </c>
      <c r="B909" t="s">
        <v>856</v>
      </c>
      <c r="C909" t="s">
        <v>1887</v>
      </c>
      <c r="G909">
        <v>140.14000000000001</v>
      </c>
    </row>
    <row r="910" spans="1:7" hidden="1">
      <c r="A910" t="s">
        <v>1958</v>
      </c>
      <c r="B910" t="s">
        <v>856</v>
      </c>
      <c r="C910" t="s">
        <v>1888</v>
      </c>
      <c r="G910">
        <v>130.45999999999998</v>
      </c>
    </row>
    <row r="911" spans="1:7" hidden="1">
      <c r="A911" t="s">
        <v>1958</v>
      </c>
      <c r="B911" t="s">
        <v>856</v>
      </c>
      <c r="C911" t="s">
        <v>1889</v>
      </c>
      <c r="G911">
        <v>110.94000000000003</v>
      </c>
    </row>
    <row r="912" spans="1:7" hidden="1">
      <c r="A912" t="s">
        <v>1958</v>
      </c>
      <c r="B912" t="s">
        <v>856</v>
      </c>
      <c r="C912" t="s">
        <v>1890</v>
      </c>
      <c r="G912">
        <v>113.06</v>
      </c>
    </row>
    <row r="913" spans="1:7" hidden="1">
      <c r="A913" t="s">
        <v>1958</v>
      </c>
      <c r="B913" t="s">
        <v>856</v>
      </c>
      <c r="C913" t="s">
        <v>1891</v>
      </c>
      <c r="G913">
        <v>113.08</v>
      </c>
    </row>
    <row r="914" spans="1:7" hidden="1">
      <c r="A914" t="s">
        <v>1959</v>
      </c>
      <c r="B914" t="s">
        <v>1406</v>
      </c>
      <c r="C914" t="s">
        <v>1881</v>
      </c>
      <c r="G914">
        <v>204.56</v>
      </c>
    </row>
    <row r="915" spans="1:7" hidden="1">
      <c r="A915" t="s">
        <v>1959</v>
      </c>
      <c r="B915" t="s">
        <v>1406</v>
      </c>
      <c r="C915" t="s">
        <v>1882</v>
      </c>
      <c r="G915">
        <v>193.12</v>
      </c>
    </row>
    <row r="916" spans="1:7">
      <c r="A916" t="s">
        <v>1959</v>
      </c>
      <c r="B916" t="s">
        <v>1406</v>
      </c>
      <c r="C916" t="s">
        <v>1855</v>
      </c>
      <c r="G916">
        <v>219.20000000000002</v>
      </c>
    </row>
    <row r="917" spans="1:7" hidden="1">
      <c r="A917" t="s">
        <v>1959</v>
      </c>
      <c r="B917" t="s">
        <v>1406</v>
      </c>
      <c r="C917" t="s">
        <v>1883</v>
      </c>
      <c r="G917">
        <v>217.51999999999998</v>
      </c>
    </row>
    <row r="918" spans="1:7" hidden="1">
      <c r="A918" t="s">
        <v>1959</v>
      </c>
      <c r="B918" t="s">
        <v>1406</v>
      </c>
      <c r="C918" t="s">
        <v>1884</v>
      </c>
      <c r="G918">
        <v>245.4</v>
      </c>
    </row>
    <row r="919" spans="1:7" hidden="1">
      <c r="A919" t="s">
        <v>1959</v>
      </c>
      <c r="B919" t="s">
        <v>1406</v>
      </c>
      <c r="C919" t="s">
        <v>1885</v>
      </c>
      <c r="G919">
        <v>254.16</v>
      </c>
    </row>
    <row r="920" spans="1:7" hidden="1">
      <c r="A920" t="s">
        <v>1959</v>
      </c>
      <c r="B920" t="s">
        <v>1406</v>
      </c>
      <c r="C920" t="s">
        <v>1886</v>
      </c>
      <c r="G920">
        <v>258.68</v>
      </c>
    </row>
    <row r="921" spans="1:7" hidden="1">
      <c r="A921" t="s">
        <v>1959</v>
      </c>
      <c r="B921" t="s">
        <v>1406</v>
      </c>
      <c r="C921" t="s">
        <v>1887</v>
      </c>
      <c r="G921">
        <v>277.32</v>
      </c>
    </row>
    <row r="922" spans="1:7" hidden="1">
      <c r="A922" t="s">
        <v>1959</v>
      </c>
      <c r="B922" t="s">
        <v>1406</v>
      </c>
      <c r="C922" t="s">
        <v>1888</v>
      </c>
      <c r="G922">
        <v>235.48000000000002</v>
      </c>
    </row>
    <row r="923" spans="1:7" hidden="1">
      <c r="A923" t="s">
        <v>1959</v>
      </c>
      <c r="B923" t="s">
        <v>1406</v>
      </c>
      <c r="C923" t="s">
        <v>1889</v>
      </c>
      <c r="G923">
        <v>203.84</v>
      </c>
    </row>
    <row r="924" spans="1:7" hidden="1">
      <c r="A924" t="s">
        <v>1959</v>
      </c>
      <c r="B924" t="s">
        <v>1406</v>
      </c>
      <c r="C924" t="s">
        <v>1890</v>
      </c>
      <c r="G924">
        <v>193.00000000000003</v>
      </c>
    </row>
    <row r="925" spans="1:7" hidden="1">
      <c r="A925" t="s">
        <v>1959</v>
      </c>
      <c r="B925" t="s">
        <v>1406</v>
      </c>
      <c r="C925" t="s">
        <v>1891</v>
      </c>
      <c r="G925">
        <v>197.79999999999998</v>
      </c>
    </row>
    <row r="926" spans="1:7" hidden="1">
      <c r="A926" t="s">
        <v>1960</v>
      </c>
      <c r="B926" t="s">
        <v>1408</v>
      </c>
      <c r="C926" t="s">
        <v>1881</v>
      </c>
      <c r="G926">
        <v>204.56</v>
      </c>
    </row>
    <row r="927" spans="1:7" hidden="1">
      <c r="A927" t="s">
        <v>1960</v>
      </c>
      <c r="B927" t="s">
        <v>1408</v>
      </c>
      <c r="C927" t="s">
        <v>1882</v>
      </c>
      <c r="G927">
        <v>193.12</v>
      </c>
    </row>
    <row r="928" spans="1:7">
      <c r="A928" t="s">
        <v>1960</v>
      </c>
      <c r="B928" t="s">
        <v>1408</v>
      </c>
      <c r="C928" t="s">
        <v>1855</v>
      </c>
      <c r="G928">
        <v>219.20000000000002</v>
      </c>
    </row>
    <row r="929" spans="1:7" hidden="1">
      <c r="A929" t="s">
        <v>1960</v>
      </c>
      <c r="B929" t="s">
        <v>1408</v>
      </c>
      <c r="C929" t="s">
        <v>1883</v>
      </c>
      <c r="G929">
        <v>217.51999999999998</v>
      </c>
    </row>
    <row r="930" spans="1:7" hidden="1">
      <c r="A930" t="s">
        <v>1960</v>
      </c>
      <c r="B930" t="s">
        <v>1408</v>
      </c>
      <c r="C930" t="s">
        <v>1884</v>
      </c>
      <c r="G930">
        <v>245.4</v>
      </c>
    </row>
    <row r="931" spans="1:7" hidden="1">
      <c r="A931" t="s">
        <v>1960</v>
      </c>
      <c r="B931" t="s">
        <v>1408</v>
      </c>
      <c r="C931" t="s">
        <v>1885</v>
      </c>
      <c r="G931">
        <v>254.16</v>
      </c>
    </row>
    <row r="932" spans="1:7" hidden="1">
      <c r="A932" t="s">
        <v>1960</v>
      </c>
      <c r="B932" t="s">
        <v>1408</v>
      </c>
      <c r="C932" t="s">
        <v>1886</v>
      </c>
      <c r="G932">
        <v>258.68</v>
      </c>
    </row>
    <row r="933" spans="1:7" hidden="1">
      <c r="A933" t="s">
        <v>1960</v>
      </c>
      <c r="B933" t="s">
        <v>1408</v>
      </c>
      <c r="C933" t="s">
        <v>1887</v>
      </c>
      <c r="G933">
        <v>277.32</v>
      </c>
    </row>
    <row r="934" spans="1:7" hidden="1">
      <c r="A934" t="s">
        <v>1960</v>
      </c>
      <c r="B934" t="s">
        <v>1408</v>
      </c>
      <c r="C934" t="s">
        <v>1888</v>
      </c>
      <c r="G934">
        <v>235.48000000000002</v>
      </c>
    </row>
    <row r="935" spans="1:7" hidden="1">
      <c r="A935" t="s">
        <v>1960</v>
      </c>
      <c r="B935" t="s">
        <v>1408</v>
      </c>
      <c r="C935" t="s">
        <v>1889</v>
      </c>
      <c r="G935">
        <v>203.84</v>
      </c>
    </row>
    <row r="936" spans="1:7" hidden="1">
      <c r="A936" t="s">
        <v>1960</v>
      </c>
      <c r="B936" t="s">
        <v>1408</v>
      </c>
      <c r="C936" t="s">
        <v>1890</v>
      </c>
      <c r="G936">
        <v>193.00000000000003</v>
      </c>
    </row>
    <row r="937" spans="1:7" hidden="1">
      <c r="A937" t="s">
        <v>1960</v>
      </c>
      <c r="B937" t="s">
        <v>1408</v>
      </c>
      <c r="C937" t="s">
        <v>1891</v>
      </c>
      <c r="G937">
        <v>197.79999999999998</v>
      </c>
    </row>
    <row r="938" spans="1:7" hidden="1">
      <c r="A938" t="s">
        <v>1961</v>
      </c>
      <c r="B938" t="s">
        <v>1409</v>
      </c>
      <c r="C938" t="s">
        <v>1881</v>
      </c>
      <c r="G938">
        <v>102.28</v>
      </c>
    </row>
    <row r="939" spans="1:7" hidden="1">
      <c r="A939" t="s">
        <v>1961</v>
      </c>
      <c r="B939" t="s">
        <v>1409</v>
      </c>
      <c r="C939" t="s">
        <v>1882</v>
      </c>
      <c r="G939">
        <v>96.56</v>
      </c>
    </row>
    <row r="940" spans="1:7">
      <c r="A940" t="s">
        <v>1961</v>
      </c>
      <c r="B940" t="s">
        <v>1409</v>
      </c>
      <c r="C940" t="s">
        <v>1855</v>
      </c>
      <c r="G940">
        <v>109.60000000000001</v>
      </c>
    </row>
    <row r="941" spans="1:7" hidden="1">
      <c r="A941" t="s">
        <v>1961</v>
      </c>
      <c r="B941" t="s">
        <v>1409</v>
      </c>
      <c r="C941" t="s">
        <v>1883</v>
      </c>
      <c r="G941">
        <v>108.75999999999999</v>
      </c>
    </row>
    <row r="942" spans="1:7" hidden="1">
      <c r="A942" t="s">
        <v>1961</v>
      </c>
      <c r="B942" t="s">
        <v>1409</v>
      </c>
      <c r="C942" t="s">
        <v>1884</v>
      </c>
      <c r="G942">
        <v>122.7</v>
      </c>
    </row>
    <row r="943" spans="1:7" hidden="1">
      <c r="A943" t="s">
        <v>1961</v>
      </c>
      <c r="B943" t="s">
        <v>1409</v>
      </c>
      <c r="C943" t="s">
        <v>1885</v>
      </c>
      <c r="G943">
        <v>127.08</v>
      </c>
    </row>
    <row r="944" spans="1:7" hidden="1">
      <c r="A944" t="s">
        <v>1961</v>
      </c>
      <c r="B944" t="s">
        <v>1409</v>
      </c>
      <c r="C944" t="s">
        <v>1886</v>
      </c>
      <c r="G944">
        <v>129.34</v>
      </c>
    </row>
    <row r="945" spans="1:7" hidden="1">
      <c r="A945" t="s">
        <v>1961</v>
      </c>
      <c r="B945" t="s">
        <v>1409</v>
      </c>
      <c r="C945" t="s">
        <v>1887</v>
      </c>
      <c r="G945">
        <v>138.66</v>
      </c>
    </row>
    <row r="946" spans="1:7" hidden="1">
      <c r="A946" t="s">
        <v>1961</v>
      </c>
      <c r="B946" t="s">
        <v>1409</v>
      </c>
      <c r="C946" t="s">
        <v>1888</v>
      </c>
      <c r="G946">
        <v>117.74000000000001</v>
      </c>
    </row>
    <row r="947" spans="1:7" hidden="1">
      <c r="A947" t="s">
        <v>1961</v>
      </c>
      <c r="B947" t="s">
        <v>1409</v>
      </c>
      <c r="C947" t="s">
        <v>1889</v>
      </c>
      <c r="G947">
        <v>101.92</v>
      </c>
    </row>
    <row r="948" spans="1:7" hidden="1">
      <c r="A948" t="s">
        <v>1961</v>
      </c>
      <c r="B948" t="s">
        <v>1409</v>
      </c>
      <c r="C948" t="s">
        <v>1890</v>
      </c>
      <c r="G948">
        <v>96.500000000000014</v>
      </c>
    </row>
    <row r="949" spans="1:7" hidden="1">
      <c r="A949" t="s">
        <v>1961</v>
      </c>
      <c r="B949" t="s">
        <v>1409</v>
      </c>
      <c r="C949" t="s">
        <v>1891</v>
      </c>
      <c r="G949">
        <v>98.899999999999991</v>
      </c>
    </row>
    <row r="950" spans="1:7" hidden="1">
      <c r="A950" t="s">
        <v>1962</v>
      </c>
      <c r="B950" t="s">
        <v>1411</v>
      </c>
      <c r="C950" t="s">
        <v>1881</v>
      </c>
      <c r="G950">
        <v>204.64000000000001</v>
      </c>
    </row>
    <row r="951" spans="1:7" hidden="1">
      <c r="A951" t="s">
        <v>1962</v>
      </c>
      <c r="B951" t="s">
        <v>1411</v>
      </c>
      <c r="C951" t="s">
        <v>1882</v>
      </c>
      <c r="G951">
        <v>194.00000000000003</v>
      </c>
    </row>
    <row r="952" spans="1:7">
      <c r="A952" t="s">
        <v>1962</v>
      </c>
      <c r="B952" t="s">
        <v>1411</v>
      </c>
      <c r="C952" t="s">
        <v>1855</v>
      </c>
      <c r="G952">
        <v>220.52</v>
      </c>
    </row>
    <row r="953" spans="1:7" hidden="1">
      <c r="A953" t="s">
        <v>1962</v>
      </c>
      <c r="B953" t="s">
        <v>1411</v>
      </c>
      <c r="C953" t="s">
        <v>1883</v>
      </c>
      <c r="G953">
        <v>217.96</v>
      </c>
    </row>
    <row r="954" spans="1:7" hidden="1">
      <c r="A954" t="s">
        <v>1962</v>
      </c>
      <c r="B954" t="s">
        <v>1411</v>
      </c>
      <c r="C954" t="s">
        <v>1884</v>
      </c>
      <c r="G954">
        <v>245.12</v>
      </c>
    </row>
    <row r="955" spans="1:7" hidden="1">
      <c r="A955" t="s">
        <v>1962</v>
      </c>
      <c r="B955" t="s">
        <v>1411</v>
      </c>
      <c r="C955" t="s">
        <v>1885</v>
      </c>
      <c r="G955">
        <v>253.84</v>
      </c>
    </row>
    <row r="956" spans="1:7" hidden="1">
      <c r="A956" t="s">
        <v>1962</v>
      </c>
      <c r="B956" t="s">
        <v>1411</v>
      </c>
      <c r="C956" t="s">
        <v>1886</v>
      </c>
      <c r="G956">
        <v>258.84000000000003</v>
      </c>
    </row>
    <row r="957" spans="1:7" hidden="1">
      <c r="A957" t="s">
        <v>1962</v>
      </c>
      <c r="B957" t="s">
        <v>1411</v>
      </c>
      <c r="C957" t="s">
        <v>1887</v>
      </c>
      <c r="G957">
        <v>277.76</v>
      </c>
    </row>
    <row r="958" spans="1:7" hidden="1">
      <c r="A958" t="s">
        <v>1962</v>
      </c>
      <c r="B958" t="s">
        <v>1411</v>
      </c>
      <c r="C958" t="s">
        <v>1888</v>
      </c>
      <c r="G958">
        <v>235.68</v>
      </c>
    </row>
    <row r="959" spans="1:7" hidden="1">
      <c r="A959" t="s">
        <v>1962</v>
      </c>
      <c r="B959" t="s">
        <v>1411</v>
      </c>
      <c r="C959" t="s">
        <v>1889</v>
      </c>
      <c r="G959">
        <v>197</v>
      </c>
    </row>
    <row r="960" spans="1:7" hidden="1">
      <c r="A960" t="s">
        <v>1962</v>
      </c>
      <c r="B960" t="s">
        <v>1411</v>
      </c>
      <c r="C960" t="s">
        <v>1890</v>
      </c>
      <c r="G960">
        <v>196.84000000000003</v>
      </c>
    </row>
    <row r="961" spans="1:7" hidden="1">
      <c r="A961" t="s">
        <v>1962</v>
      </c>
      <c r="B961" t="s">
        <v>1411</v>
      </c>
      <c r="C961" t="s">
        <v>1891</v>
      </c>
      <c r="G961">
        <v>184.4</v>
      </c>
    </row>
    <row r="962" spans="1:7" hidden="1">
      <c r="A962" t="s">
        <v>1963</v>
      </c>
      <c r="B962" t="s">
        <v>1412</v>
      </c>
      <c r="C962" t="s">
        <v>1881</v>
      </c>
      <c r="G962">
        <v>204.64000000000001</v>
      </c>
    </row>
    <row r="963" spans="1:7" hidden="1">
      <c r="A963" t="s">
        <v>1963</v>
      </c>
      <c r="B963" t="s">
        <v>1412</v>
      </c>
      <c r="C963" t="s">
        <v>1882</v>
      </c>
      <c r="G963">
        <v>194.00000000000003</v>
      </c>
    </row>
    <row r="964" spans="1:7">
      <c r="A964" t="s">
        <v>1963</v>
      </c>
      <c r="B964" t="s">
        <v>1412</v>
      </c>
      <c r="C964" t="s">
        <v>1855</v>
      </c>
      <c r="G964">
        <v>220.52</v>
      </c>
    </row>
    <row r="965" spans="1:7" hidden="1">
      <c r="A965" t="s">
        <v>1963</v>
      </c>
      <c r="B965" t="s">
        <v>1412</v>
      </c>
      <c r="C965" t="s">
        <v>1883</v>
      </c>
      <c r="G965">
        <v>217.96</v>
      </c>
    </row>
    <row r="966" spans="1:7" hidden="1">
      <c r="A966" t="s">
        <v>1963</v>
      </c>
      <c r="B966" t="s">
        <v>1412</v>
      </c>
      <c r="C966" t="s">
        <v>1884</v>
      </c>
      <c r="G966">
        <v>245.12</v>
      </c>
    </row>
    <row r="967" spans="1:7" hidden="1">
      <c r="A967" t="s">
        <v>1963</v>
      </c>
      <c r="B967" t="s">
        <v>1412</v>
      </c>
      <c r="C967" t="s">
        <v>1885</v>
      </c>
      <c r="G967">
        <v>253.84</v>
      </c>
    </row>
    <row r="968" spans="1:7" hidden="1">
      <c r="A968" t="s">
        <v>1963</v>
      </c>
      <c r="B968" t="s">
        <v>1412</v>
      </c>
      <c r="C968" t="s">
        <v>1886</v>
      </c>
      <c r="G968">
        <v>258.84000000000003</v>
      </c>
    </row>
    <row r="969" spans="1:7" hidden="1">
      <c r="A969" t="s">
        <v>1963</v>
      </c>
      <c r="B969" t="s">
        <v>1412</v>
      </c>
      <c r="C969" t="s">
        <v>1887</v>
      </c>
      <c r="G969">
        <v>277.76</v>
      </c>
    </row>
    <row r="970" spans="1:7" hidden="1">
      <c r="A970" t="s">
        <v>1963</v>
      </c>
      <c r="B970" t="s">
        <v>1412</v>
      </c>
      <c r="C970" t="s">
        <v>1888</v>
      </c>
      <c r="G970">
        <v>235.68</v>
      </c>
    </row>
    <row r="971" spans="1:7" hidden="1">
      <c r="A971" t="s">
        <v>1963</v>
      </c>
      <c r="B971" t="s">
        <v>1412</v>
      </c>
      <c r="C971" t="s">
        <v>1889</v>
      </c>
      <c r="G971">
        <v>197</v>
      </c>
    </row>
    <row r="972" spans="1:7" hidden="1">
      <c r="A972" t="s">
        <v>1963</v>
      </c>
      <c r="B972" t="s">
        <v>1412</v>
      </c>
      <c r="C972" t="s">
        <v>1890</v>
      </c>
      <c r="G972">
        <v>196.84000000000003</v>
      </c>
    </row>
    <row r="973" spans="1:7" hidden="1">
      <c r="A973" t="s">
        <v>1964</v>
      </c>
      <c r="B973" t="s">
        <v>1367</v>
      </c>
      <c r="C973" t="s">
        <v>1891</v>
      </c>
      <c r="G973">
        <v>184.4</v>
      </c>
    </row>
    <row r="974" spans="1:7" hidden="1">
      <c r="A974" t="s">
        <v>1964</v>
      </c>
      <c r="B974" t="s">
        <v>1367</v>
      </c>
      <c r="C974" t="s">
        <v>1881</v>
      </c>
      <c r="G974">
        <v>102.32000000000001</v>
      </c>
    </row>
    <row r="975" spans="1:7" hidden="1">
      <c r="A975" t="s">
        <v>1964</v>
      </c>
      <c r="B975" t="s">
        <v>1367</v>
      </c>
      <c r="C975" t="s">
        <v>1882</v>
      </c>
      <c r="G975">
        <v>97.000000000000014</v>
      </c>
    </row>
    <row r="976" spans="1:7">
      <c r="A976" t="s">
        <v>1964</v>
      </c>
      <c r="B976" t="s">
        <v>1367</v>
      </c>
      <c r="C976" t="s">
        <v>1855</v>
      </c>
      <c r="G976">
        <v>110.26</v>
      </c>
    </row>
    <row r="977" spans="1:9" hidden="1">
      <c r="A977" t="s">
        <v>1964</v>
      </c>
      <c r="B977" t="s">
        <v>1367</v>
      </c>
      <c r="C977" t="s">
        <v>1883</v>
      </c>
      <c r="G977">
        <v>108.98</v>
      </c>
    </row>
    <row r="978" spans="1:9" hidden="1">
      <c r="A978" t="s">
        <v>1964</v>
      </c>
      <c r="B978" t="s">
        <v>1367</v>
      </c>
      <c r="C978" t="s">
        <v>1884</v>
      </c>
      <c r="G978">
        <v>122.56</v>
      </c>
    </row>
    <row r="979" spans="1:9" hidden="1">
      <c r="A979" t="s">
        <v>1964</v>
      </c>
      <c r="B979" t="s">
        <v>1367</v>
      </c>
      <c r="C979" t="s">
        <v>1885</v>
      </c>
      <c r="G979">
        <v>126.92</v>
      </c>
    </row>
    <row r="980" spans="1:9" hidden="1">
      <c r="A980" t="s">
        <v>1964</v>
      </c>
      <c r="B980" t="s">
        <v>1367</v>
      </c>
      <c r="C980" t="s">
        <v>1886</v>
      </c>
      <c r="G980">
        <v>129.42000000000002</v>
      </c>
    </row>
    <row r="981" spans="1:9" hidden="1">
      <c r="A981" t="s">
        <v>1964</v>
      </c>
      <c r="B981" t="s">
        <v>1367</v>
      </c>
      <c r="C981" t="s">
        <v>1887</v>
      </c>
      <c r="G981">
        <v>138.88</v>
      </c>
    </row>
    <row r="982" spans="1:9" hidden="1">
      <c r="A982" t="s">
        <v>1964</v>
      </c>
      <c r="B982" t="s">
        <v>1367</v>
      </c>
      <c r="C982" t="s">
        <v>1888</v>
      </c>
      <c r="G982">
        <v>117.84</v>
      </c>
    </row>
    <row r="983" spans="1:9" hidden="1">
      <c r="A983" t="s">
        <v>1964</v>
      </c>
      <c r="B983" t="s">
        <v>1367</v>
      </c>
      <c r="C983" t="s">
        <v>1889</v>
      </c>
      <c r="G983">
        <v>98.5</v>
      </c>
    </row>
    <row r="984" spans="1:9" hidden="1">
      <c r="A984" t="s">
        <v>1964</v>
      </c>
      <c r="B984" t="s">
        <v>1367</v>
      </c>
      <c r="C984" t="s">
        <v>1890</v>
      </c>
      <c r="G984">
        <v>98.420000000000016</v>
      </c>
    </row>
    <row r="985" spans="1:9" hidden="1">
      <c r="A985" t="s">
        <v>1964</v>
      </c>
      <c r="B985" t="s">
        <v>1367</v>
      </c>
      <c r="C985" t="s">
        <v>1891</v>
      </c>
      <c r="G985">
        <v>92.2</v>
      </c>
    </row>
    <row r="986" spans="1:9" hidden="1">
      <c r="A986" t="s">
        <v>1965</v>
      </c>
      <c r="B986" t="s">
        <v>1048</v>
      </c>
      <c r="C986" t="s">
        <v>1881</v>
      </c>
      <c r="D986">
        <v>39.94</v>
      </c>
      <c r="E986">
        <v>45.45</v>
      </c>
      <c r="F986">
        <v>0.8</v>
      </c>
      <c r="G986">
        <v>254</v>
      </c>
      <c r="H986">
        <v>0.79400000000000004</v>
      </c>
      <c r="I986">
        <v>2101</v>
      </c>
    </row>
    <row r="987" spans="1:9" hidden="1">
      <c r="A987" t="s">
        <v>1965</v>
      </c>
      <c r="B987" t="s">
        <v>1048</v>
      </c>
      <c r="C987" t="s">
        <v>1882</v>
      </c>
      <c r="D987">
        <v>39.159999999999997</v>
      </c>
      <c r="E987">
        <v>46.09</v>
      </c>
      <c r="F987">
        <v>0.80400000000000005</v>
      </c>
      <c r="G987">
        <v>214.2</v>
      </c>
      <c r="H987">
        <v>0.79600000000000004</v>
      </c>
      <c r="I987">
        <v>2101</v>
      </c>
    </row>
    <row r="988" spans="1:9">
      <c r="A988" t="s">
        <v>1965</v>
      </c>
      <c r="B988" t="s">
        <v>1048</v>
      </c>
      <c r="C988" t="s">
        <v>1855</v>
      </c>
      <c r="D988">
        <v>38.950000000000003</v>
      </c>
      <c r="E988">
        <v>45.88</v>
      </c>
      <c r="F988">
        <v>0.78300000000000003</v>
      </c>
      <c r="G988">
        <v>219.5</v>
      </c>
      <c r="H988">
        <v>0.77500000000000002</v>
      </c>
      <c r="I988">
        <v>2101</v>
      </c>
    </row>
    <row r="989" spans="1:9" hidden="1">
      <c r="A989" t="s">
        <v>1965</v>
      </c>
      <c r="B989" t="s">
        <v>1048</v>
      </c>
      <c r="C989" t="s">
        <v>1883</v>
      </c>
      <c r="D989">
        <v>38.380000000000003</v>
      </c>
      <c r="E989">
        <v>44.68</v>
      </c>
      <c r="F989">
        <v>0.78</v>
      </c>
      <c r="G989">
        <v>204.2</v>
      </c>
      <c r="H989">
        <v>0.77600000000000002</v>
      </c>
      <c r="I989">
        <v>2101</v>
      </c>
    </row>
    <row r="990" spans="1:9" hidden="1">
      <c r="A990" t="s">
        <v>1965</v>
      </c>
      <c r="B990" t="s">
        <v>1048</v>
      </c>
      <c r="C990" t="s">
        <v>1884</v>
      </c>
      <c r="D990">
        <v>38.01</v>
      </c>
      <c r="E990">
        <v>40.97</v>
      </c>
      <c r="F990">
        <v>0.80500000000000005</v>
      </c>
      <c r="G990">
        <v>210.8</v>
      </c>
      <c r="H990">
        <v>0.81200000000000006</v>
      </c>
      <c r="I990">
        <v>2101</v>
      </c>
    </row>
    <row r="991" spans="1:9" hidden="1">
      <c r="A991" t="s">
        <v>1965</v>
      </c>
      <c r="B991" t="s">
        <v>1048</v>
      </c>
      <c r="C991" t="s">
        <v>1885</v>
      </c>
      <c r="D991">
        <v>37.43</v>
      </c>
      <c r="E991">
        <v>39.049999999999997</v>
      </c>
      <c r="F991">
        <v>0.81</v>
      </c>
      <c r="G991">
        <v>209.5</v>
      </c>
      <c r="H991">
        <v>0.82099999999999995</v>
      </c>
      <c r="I991">
        <v>2101</v>
      </c>
    </row>
    <row r="992" spans="1:9" hidden="1">
      <c r="A992" t="s">
        <v>1965</v>
      </c>
      <c r="B992" t="s">
        <v>1048</v>
      </c>
      <c r="C992" t="s">
        <v>1886</v>
      </c>
      <c r="D992">
        <v>37.299999999999997</v>
      </c>
      <c r="E992">
        <v>40.57</v>
      </c>
      <c r="F992">
        <v>0.80900000000000005</v>
      </c>
      <c r="G992">
        <v>226.6</v>
      </c>
      <c r="H992">
        <v>0.81599999999999995</v>
      </c>
      <c r="I992">
        <v>2101</v>
      </c>
    </row>
    <row r="993" spans="1:9" hidden="1">
      <c r="A993" t="s">
        <v>1965</v>
      </c>
      <c r="B993" t="s">
        <v>1048</v>
      </c>
      <c r="C993" t="s">
        <v>1887</v>
      </c>
      <c r="D993">
        <v>40.729999999999997</v>
      </c>
      <c r="E993">
        <v>43.72</v>
      </c>
      <c r="F993">
        <v>0.80400000000000005</v>
      </c>
      <c r="G993">
        <v>251.6</v>
      </c>
      <c r="H993">
        <v>0.80300000000000005</v>
      </c>
      <c r="I993">
        <v>2101</v>
      </c>
    </row>
    <row r="994" spans="1:9" hidden="1">
      <c r="A994" t="s">
        <v>1965</v>
      </c>
      <c r="B994" t="s">
        <v>1048</v>
      </c>
      <c r="C994" t="s">
        <v>1888</v>
      </c>
      <c r="D994">
        <v>40.89</v>
      </c>
      <c r="E994">
        <v>46.4</v>
      </c>
      <c r="F994">
        <v>0.81299999999999994</v>
      </c>
      <c r="G994">
        <v>249.7</v>
      </c>
      <c r="H994">
        <v>0.80500000000000005</v>
      </c>
      <c r="I994">
        <v>2101</v>
      </c>
    </row>
    <row r="995" spans="1:9" hidden="1">
      <c r="A995" t="s">
        <v>1965</v>
      </c>
      <c r="B995" t="s">
        <v>1048</v>
      </c>
      <c r="C995" t="s">
        <v>1889</v>
      </c>
      <c r="D995">
        <v>42.47</v>
      </c>
      <c r="E995">
        <v>47.29</v>
      </c>
      <c r="F995">
        <v>0.79200000000000004</v>
      </c>
      <c r="G995">
        <v>258.2</v>
      </c>
      <c r="H995">
        <v>0.78100000000000003</v>
      </c>
      <c r="I995">
        <v>2101</v>
      </c>
    </row>
    <row r="996" spans="1:9" hidden="1">
      <c r="A996" t="s">
        <v>1965</v>
      </c>
      <c r="B996" t="s">
        <v>1048</v>
      </c>
      <c r="C996" t="s">
        <v>1890</v>
      </c>
      <c r="D996">
        <v>38.51</v>
      </c>
      <c r="E996">
        <v>44.57</v>
      </c>
      <c r="F996">
        <v>0.79300000000000004</v>
      </c>
      <c r="G996">
        <v>220.8</v>
      </c>
      <c r="H996">
        <v>0.79</v>
      </c>
      <c r="I996">
        <v>2101</v>
      </c>
    </row>
    <row r="997" spans="1:9" hidden="1">
      <c r="A997" t="s">
        <v>1965</v>
      </c>
      <c r="B997" t="s">
        <v>1048</v>
      </c>
      <c r="C997" t="s">
        <v>1891</v>
      </c>
      <c r="D997">
        <v>38.549999999999997</v>
      </c>
      <c r="E997">
        <v>44.48</v>
      </c>
      <c r="F997">
        <v>0.79300000000000004</v>
      </c>
      <c r="G997">
        <v>227.4</v>
      </c>
      <c r="H997">
        <v>0.79</v>
      </c>
      <c r="I997">
        <v>2101</v>
      </c>
    </row>
    <row r="998" spans="1:9" hidden="1">
      <c r="A998" t="s">
        <v>1966</v>
      </c>
      <c r="B998" t="s">
        <v>760</v>
      </c>
      <c r="C998" t="s">
        <v>1881</v>
      </c>
      <c r="D998">
        <v>39.950000000000003</v>
      </c>
      <c r="E998">
        <v>45.45</v>
      </c>
      <c r="F998">
        <v>0.80200000000000005</v>
      </c>
      <c r="G998">
        <v>254.5</v>
      </c>
      <c r="H998">
        <v>0.79500000000000004</v>
      </c>
      <c r="I998">
        <v>2104</v>
      </c>
    </row>
    <row r="999" spans="1:9" hidden="1">
      <c r="A999" t="s">
        <v>1966</v>
      </c>
      <c r="B999" t="s">
        <v>760</v>
      </c>
      <c r="C999" t="s">
        <v>1882</v>
      </c>
      <c r="D999">
        <v>39.159999999999997</v>
      </c>
      <c r="E999">
        <v>46.09</v>
      </c>
      <c r="F999">
        <v>0.80600000000000005</v>
      </c>
      <c r="G999">
        <v>214.8</v>
      </c>
      <c r="H999">
        <v>0.79800000000000004</v>
      </c>
      <c r="I999">
        <v>2104</v>
      </c>
    </row>
    <row r="1000" spans="1:9">
      <c r="A1000" t="s">
        <v>1966</v>
      </c>
      <c r="B1000" t="s">
        <v>760</v>
      </c>
      <c r="C1000" t="s">
        <v>1855</v>
      </c>
      <c r="D1000">
        <v>38.950000000000003</v>
      </c>
      <c r="E1000">
        <v>45.88</v>
      </c>
      <c r="F1000">
        <v>0.78400000000000003</v>
      </c>
      <c r="G1000">
        <v>219.8</v>
      </c>
      <c r="H1000">
        <v>0.77600000000000002</v>
      </c>
      <c r="I1000">
        <v>2104</v>
      </c>
    </row>
    <row r="1001" spans="1:9" hidden="1">
      <c r="A1001" t="s">
        <v>1966</v>
      </c>
      <c r="B1001" t="s">
        <v>760</v>
      </c>
      <c r="C1001" t="s">
        <v>1883</v>
      </c>
      <c r="D1001">
        <v>38.39</v>
      </c>
      <c r="E1001">
        <v>44.69</v>
      </c>
      <c r="F1001">
        <v>0.78300000000000003</v>
      </c>
      <c r="G1001">
        <v>205</v>
      </c>
      <c r="H1001">
        <v>0.77900000000000003</v>
      </c>
      <c r="I1001">
        <v>2104</v>
      </c>
    </row>
    <row r="1002" spans="1:9" hidden="1">
      <c r="A1002" t="s">
        <v>1966</v>
      </c>
      <c r="B1002" t="s">
        <v>760</v>
      </c>
      <c r="C1002" t="s">
        <v>1884</v>
      </c>
      <c r="D1002">
        <v>38.01</v>
      </c>
      <c r="E1002">
        <v>40.97</v>
      </c>
      <c r="F1002">
        <v>0.80500000000000005</v>
      </c>
      <c r="G1002">
        <v>210.7</v>
      </c>
      <c r="H1002">
        <v>0.81100000000000005</v>
      </c>
      <c r="I1002">
        <v>2104</v>
      </c>
    </row>
    <row r="1003" spans="1:9" hidden="1">
      <c r="A1003" t="s">
        <v>1966</v>
      </c>
      <c r="B1003" t="s">
        <v>760</v>
      </c>
      <c r="C1003" t="s">
        <v>1885</v>
      </c>
      <c r="D1003">
        <v>37.43</v>
      </c>
      <c r="E1003">
        <v>39.04</v>
      </c>
      <c r="F1003">
        <v>0.80600000000000005</v>
      </c>
      <c r="G1003">
        <v>208.6</v>
      </c>
      <c r="H1003">
        <v>0.81699999999999995</v>
      </c>
      <c r="I1003">
        <v>2104</v>
      </c>
    </row>
    <row r="1004" spans="1:9" hidden="1">
      <c r="A1004" t="s">
        <v>1966</v>
      </c>
      <c r="B1004" t="s">
        <v>760</v>
      </c>
      <c r="C1004" t="s">
        <v>1886</v>
      </c>
      <c r="D1004">
        <v>37.299999999999997</v>
      </c>
      <c r="E1004">
        <v>40.56</v>
      </c>
      <c r="F1004">
        <v>0.80800000000000005</v>
      </c>
      <c r="G1004">
        <v>226.3</v>
      </c>
      <c r="H1004">
        <v>0.81499999999999995</v>
      </c>
      <c r="I1004">
        <v>2104</v>
      </c>
    </row>
    <row r="1005" spans="1:9" hidden="1">
      <c r="A1005" t="s">
        <v>1966</v>
      </c>
      <c r="B1005" t="s">
        <v>760</v>
      </c>
      <c r="C1005" t="s">
        <v>1887</v>
      </c>
      <c r="D1005">
        <v>40.74</v>
      </c>
      <c r="E1005">
        <v>43.72</v>
      </c>
      <c r="F1005">
        <v>0.80600000000000005</v>
      </c>
      <c r="G1005">
        <v>252.3</v>
      </c>
      <c r="H1005">
        <v>0.80500000000000005</v>
      </c>
      <c r="I1005">
        <v>2104</v>
      </c>
    </row>
    <row r="1006" spans="1:9" hidden="1">
      <c r="A1006" t="s">
        <v>1966</v>
      </c>
      <c r="B1006" t="s">
        <v>760</v>
      </c>
      <c r="C1006" t="s">
        <v>1888</v>
      </c>
      <c r="D1006">
        <v>40.89</v>
      </c>
      <c r="E1006">
        <v>46.4</v>
      </c>
      <c r="F1006">
        <v>0.81699999999999995</v>
      </c>
      <c r="G1006">
        <v>250.7</v>
      </c>
      <c r="H1006">
        <v>0.80800000000000005</v>
      </c>
      <c r="I1006">
        <v>2104</v>
      </c>
    </row>
    <row r="1007" spans="1:9" hidden="1">
      <c r="A1007" t="s">
        <v>1966</v>
      </c>
      <c r="B1007" t="s">
        <v>760</v>
      </c>
      <c r="C1007" t="s">
        <v>1889</v>
      </c>
      <c r="D1007">
        <v>42.48</v>
      </c>
      <c r="E1007">
        <v>47.29</v>
      </c>
      <c r="F1007">
        <v>0.79300000000000004</v>
      </c>
      <c r="G1007">
        <v>258.7</v>
      </c>
      <c r="H1007">
        <v>0.78200000000000003</v>
      </c>
      <c r="I1007">
        <v>2104</v>
      </c>
    </row>
    <row r="1008" spans="1:9" hidden="1">
      <c r="A1008" t="s">
        <v>1966</v>
      </c>
      <c r="B1008" t="s">
        <v>760</v>
      </c>
      <c r="C1008" t="s">
        <v>1890</v>
      </c>
      <c r="D1008">
        <v>38.520000000000003</v>
      </c>
      <c r="E1008">
        <v>44.57</v>
      </c>
      <c r="F1008">
        <v>0.79500000000000004</v>
      </c>
      <c r="G1008">
        <v>221.2</v>
      </c>
      <c r="H1008">
        <v>0.79100000000000004</v>
      </c>
      <c r="I1008">
        <v>2104</v>
      </c>
    </row>
    <row r="1009" spans="1:9" hidden="1">
      <c r="A1009" t="s">
        <v>1966</v>
      </c>
      <c r="B1009" t="s">
        <v>760</v>
      </c>
      <c r="C1009" t="s">
        <v>1891</v>
      </c>
      <c r="D1009">
        <v>38.56</v>
      </c>
      <c r="E1009">
        <v>44.48</v>
      </c>
      <c r="F1009">
        <v>0.79500000000000004</v>
      </c>
      <c r="G1009">
        <v>228</v>
      </c>
      <c r="H1009">
        <v>0.79200000000000004</v>
      </c>
      <c r="I1009">
        <v>2104</v>
      </c>
    </row>
    <row r="1010" spans="1:9" hidden="1">
      <c r="A1010" t="s">
        <v>1967</v>
      </c>
      <c r="B1010" t="s">
        <v>1058</v>
      </c>
      <c r="C1010" t="s">
        <v>1881</v>
      </c>
      <c r="D1010">
        <v>39.74</v>
      </c>
      <c r="E1010">
        <v>45.22</v>
      </c>
      <c r="F1010">
        <v>0.77400000000000002</v>
      </c>
      <c r="G1010">
        <v>121.4</v>
      </c>
      <c r="H1010">
        <v>0.76800000000000002</v>
      </c>
      <c r="I1010">
        <v>2022</v>
      </c>
    </row>
    <row r="1011" spans="1:9" hidden="1">
      <c r="A1011" t="s">
        <v>1967</v>
      </c>
      <c r="B1011" t="s">
        <v>1058</v>
      </c>
      <c r="C1011" t="s">
        <v>1882</v>
      </c>
      <c r="D1011">
        <v>38.97</v>
      </c>
      <c r="E1011">
        <v>45.87</v>
      </c>
      <c r="F1011">
        <v>0.77</v>
      </c>
      <c r="G1011">
        <v>101.4</v>
      </c>
      <c r="H1011">
        <v>0.76200000000000001</v>
      </c>
      <c r="I1011">
        <v>2022</v>
      </c>
    </row>
    <row r="1012" spans="1:9">
      <c r="A1012" t="s">
        <v>1967</v>
      </c>
      <c r="B1012" t="s">
        <v>1058</v>
      </c>
      <c r="C1012" t="s">
        <v>1855</v>
      </c>
      <c r="D1012">
        <v>38.75</v>
      </c>
      <c r="E1012">
        <v>45.65</v>
      </c>
      <c r="F1012">
        <v>0.75</v>
      </c>
      <c r="G1012">
        <v>103.9</v>
      </c>
      <c r="H1012">
        <v>0.74299999999999999</v>
      </c>
      <c r="I1012">
        <v>2022</v>
      </c>
    </row>
    <row r="1013" spans="1:9" hidden="1">
      <c r="A1013" t="s">
        <v>1967</v>
      </c>
      <c r="B1013" t="s">
        <v>1058</v>
      </c>
      <c r="C1013" t="s">
        <v>1883</v>
      </c>
      <c r="D1013">
        <v>38.18</v>
      </c>
      <c r="E1013">
        <v>44.44</v>
      </c>
      <c r="F1013">
        <v>0.746</v>
      </c>
      <c r="G1013">
        <v>96.5</v>
      </c>
      <c r="H1013">
        <v>0.74199999999999999</v>
      </c>
      <c r="I1013">
        <v>2022</v>
      </c>
    </row>
    <row r="1014" spans="1:9" hidden="1">
      <c r="A1014" t="s">
        <v>1967</v>
      </c>
      <c r="B1014" t="s">
        <v>1058</v>
      </c>
      <c r="C1014" t="s">
        <v>1884</v>
      </c>
      <c r="D1014">
        <v>37.83</v>
      </c>
      <c r="E1014">
        <v>40.78</v>
      </c>
      <c r="F1014">
        <v>0.77200000000000002</v>
      </c>
      <c r="G1014">
        <v>99.8</v>
      </c>
      <c r="H1014">
        <v>0.77800000000000002</v>
      </c>
      <c r="I1014">
        <v>2022</v>
      </c>
    </row>
    <row r="1015" spans="1:9" hidden="1">
      <c r="A1015" t="s">
        <v>1967</v>
      </c>
      <c r="B1015" t="s">
        <v>1058</v>
      </c>
      <c r="C1015" t="s">
        <v>1885</v>
      </c>
      <c r="D1015">
        <v>37.25</v>
      </c>
      <c r="E1015">
        <v>38.869999999999997</v>
      </c>
      <c r="F1015">
        <v>0.78</v>
      </c>
      <c r="G1015">
        <v>99.7</v>
      </c>
      <c r="H1015">
        <v>0.79100000000000004</v>
      </c>
      <c r="I1015">
        <v>2022</v>
      </c>
    </row>
    <row r="1016" spans="1:9" hidden="1">
      <c r="A1016" t="s">
        <v>1967</v>
      </c>
      <c r="B1016" t="s">
        <v>1058</v>
      </c>
      <c r="C1016" t="s">
        <v>1886</v>
      </c>
      <c r="D1016">
        <v>37.119999999999997</v>
      </c>
      <c r="E1016">
        <v>40.380000000000003</v>
      </c>
      <c r="F1016">
        <v>0.78100000000000003</v>
      </c>
      <c r="G1016">
        <v>108</v>
      </c>
      <c r="H1016">
        <v>0.78800000000000003</v>
      </c>
      <c r="I1016">
        <v>2022</v>
      </c>
    </row>
    <row r="1017" spans="1:9" hidden="1">
      <c r="A1017" t="s">
        <v>1967</v>
      </c>
      <c r="B1017" t="s">
        <v>1058</v>
      </c>
      <c r="C1017" t="s">
        <v>1887</v>
      </c>
      <c r="D1017">
        <v>40.53</v>
      </c>
      <c r="E1017">
        <v>43.51</v>
      </c>
      <c r="F1017">
        <v>0.77600000000000002</v>
      </c>
      <c r="G1017">
        <v>119.9</v>
      </c>
      <c r="H1017">
        <v>0.77400000000000002</v>
      </c>
      <c r="I1017">
        <v>2022</v>
      </c>
    </row>
    <row r="1018" spans="1:9" hidden="1">
      <c r="A1018" t="s">
        <v>1967</v>
      </c>
      <c r="B1018" t="s">
        <v>1058</v>
      </c>
      <c r="C1018" t="s">
        <v>1888</v>
      </c>
      <c r="D1018">
        <v>40.700000000000003</v>
      </c>
      <c r="E1018">
        <v>46.18</v>
      </c>
      <c r="F1018">
        <v>0.78300000000000003</v>
      </c>
      <c r="G1018">
        <v>118.8</v>
      </c>
      <c r="H1018">
        <v>0.77500000000000002</v>
      </c>
      <c r="I1018">
        <v>2022</v>
      </c>
    </row>
    <row r="1019" spans="1:9" hidden="1">
      <c r="A1019" t="s">
        <v>1967</v>
      </c>
      <c r="B1019" t="s">
        <v>1058</v>
      </c>
      <c r="C1019" t="s">
        <v>1889</v>
      </c>
      <c r="D1019">
        <v>42.27</v>
      </c>
      <c r="E1019">
        <v>47.07</v>
      </c>
      <c r="F1019">
        <v>0.76700000000000002</v>
      </c>
      <c r="G1019">
        <v>123.5</v>
      </c>
      <c r="H1019">
        <v>0.75600000000000001</v>
      </c>
      <c r="I1019">
        <v>2022</v>
      </c>
    </row>
    <row r="1020" spans="1:9" hidden="1">
      <c r="A1020" t="s">
        <v>1967</v>
      </c>
      <c r="B1020" t="s">
        <v>1058</v>
      </c>
      <c r="C1020" t="s">
        <v>1890</v>
      </c>
      <c r="D1020">
        <v>38.31</v>
      </c>
      <c r="E1020">
        <v>44.34</v>
      </c>
      <c r="F1020">
        <v>0.76300000000000001</v>
      </c>
      <c r="G1020">
        <v>104.9</v>
      </c>
      <c r="H1020">
        <v>0.76</v>
      </c>
      <c r="I1020">
        <v>2022</v>
      </c>
    </row>
    <row r="1021" spans="1:9" hidden="1">
      <c r="A1021" t="s">
        <v>1967</v>
      </c>
      <c r="B1021" t="s">
        <v>1058</v>
      </c>
      <c r="C1021" t="s">
        <v>1891</v>
      </c>
      <c r="D1021">
        <v>38.36</v>
      </c>
      <c r="E1021">
        <v>44.26</v>
      </c>
      <c r="F1021">
        <v>0.76300000000000001</v>
      </c>
      <c r="G1021">
        <v>108.2</v>
      </c>
      <c r="H1021">
        <v>0.76</v>
      </c>
      <c r="I1021">
        <v>2022</v>
      </c>
    </row>
    <row r="1022" spans="1:9" hidden="1">
      <c r="A1022" t="s">
        <v>1968</v>
      </c>
      <c r="B1022" t="s">
        <v>918</v>
      </c>
      <c r="C1022" t="s">
        <v>1881</v>
      </c>
      <c r="D1022">
        <v>39.78</v>
      </c>
      <c r="E1022">
        <v>45.92</v>
      </c>
      <c r="F1022">
        <v>0.76300000000000001</v>
      </c>
      <c r="G1022">
        <v>254.9</v>
      </c>
      <c r="H1022">
        <v>0.752</v>
      </c>
      <c r="I1022">
        <v>2054</v>
      </c>
    </row>
    <row r="1023" spans="1:9" hidden="1">
      <c r="A1023" t="s">
        <v>1968</v>
      </c>
      <c r="B1023" t="s">
        <v>918</v>
      </c>
      <c r="C1023" t="s">
        <v>1882</v>
      </c>
      <c r="D1023">
        <v>38.479999999999997</v>
      </c>
      <c r="E1023">
        <v>44.81</v>
      </c>
      <c r="F1023">
        <v>0.79100000000000004</v>
      </c>
      <c r="G1023">
        <v>214.5</v>
      </c>
      <c r="H1023">
        <v>0.78300000000000003</v>
      </c>
      <c r="I1023">
        <v>2054</v>
      </c>
    </row>
    <row r="1024" spans="1:9">
      <c r="A1024" t="s">
        <v>1968</v>
      </c>
      <c r="B1024" t="s">
        <v>918</v>
      </c>
      <c r="C1024" t="s">
        <v>1855</v>
      </c>
      <c r="D1024">
        <v>37.520000000000003</v>
      </c>
      <c r="E1024">
        <v>43.96</v>
      </c>
      <c r="F1024">
        <v>0.79100000000000004</v>
      </c>
      <c r="G1024">
        <v>221.9</v>
      </c>
      <c r="H1024">
        <v>0.78600000000000003</v>
      </c>
      <c r="I1024">
        <v>2054</v>
      </c>
    </row>
    <row r="1025" spans="1:9" hidden="1">
      <c r="A1025" t="s">
        <v>1968</v>
      </c>
      <c r="B1025" t="s">
        <v>918</v>
      </c>
      <c r="C1025" t="s">
        <v>1883</v>
      </c>
      <c r="D1025">
        <v>36.229999999999997</v>
      </c>
      <c r="E1025">
        <v>42.06</v>
      </c>
      <c r="F1025">
        <v>0.80500000000000005</v>
      </c>
      <c r="G1025">
        <v>209.7</v>
      </c>
      <c r="H1025">
        <v>0.80500000000000005</v>
      </c>
      <c r="I1025">
        <v>2054</v>
      </c>
    </row>
    <row r="1026" spans="1:9" hidden="1">
      <c r="A1026" t="s">
        <v>1968</v>
      </c>
      <c r="B1026" t="s">
        <v>918</v>
      </c>
      <c r="C1026" t="s">
        <v>1884</v>
      </c>
      <c r="D1026">
        <v>36.03</v>
      </c>
      <c r="E1026">
        <v>39.880000000000003</v>
      </c>
      <c r="F1026">
        <v>0.81499999999999995</v>
      </c>
      <c r="G1026">
        <v>212.1</v>
      </c>
      <c r="H1026">
        <v>0.82</v>
      </c>
      <c r="I1026">
        <v>2054</v>
      </c>
    </row>
    <row r="1027" spans="1:9" hidden="1">
      <c r="A1027" t="s">
        <v>1968</v>
      </c>
      <c r="B1027" t="s">
        <v>918</v>
      </c>
      <c r="C1027" t="s">
        <v>1885</v>
      </c>
      <c r="D1027">
        <v>35.549999999999997</v>
      </c>
      <c r="E1027">
        <v>37.340000000000003</v>
      </c>
      <c r="F1027">
        <v>0.82099999999999995</v>
      </c>
      <c r="G1027">
        <v>213</v>
      </c>
      <c r="H1027">
        <v>0.83399999999999996</v>
      </c>
      <c r="I1027">
        <v>2054</v>
      </c>
    </row>
    <row r="1028" spans="1:9" hidden="1">
      <c r="A1028" t="s">
        <v>1968</v>
      </c>
      <c r="B1028" t="s">
        <v>918</v>
      </c>
      <c r="C1028" t="s">
        <v>1886</v>
      </c>
      <c r="D1028">
        <v>35.81</v>
      </c>
      <c r="E1028">
        <v>38.64</v>
      </c>
      <c r="F1028">
        <v>0.82</v>
      </c>
      <c r="G1028">
        <v>232.7</v>
      </c>
      <c r="H1028">
        <v>0.82899999999999996</v>
      </c>
      <c r="I1028">
        <v>2054</v>
      </c>
    </row>
    <row r="1029" spans="1:9" hidden="1">
      <c r="A1029" t="s">
        <v>1968</v>
      </c>
      <c r="B1029" t="s">
        <v>918</v>
      </c>
      <c r="C1029" t="s">
        <v>1887</v>
      </c>
      <c r="D1029">
        <v>38.840000000000003</v>
      </c>
      <c r="E1029">
        <v>42.52</v>
      </c>
      <c r="F1029">
        <v>0.81100000000000005</v>
      </c>
      <c r="G1029">
        <v>260.2</v>
      </c>
      <c r="H1029">
        <v>0.81</v>
      </c>
      <c r="I1029">
        <v>2054</v>
      </c>
    </row>
    <row r="1030" spans="1:9" hidden="1">
      <c r="A1030" t="s">
        <v>1968</v>
      </c>
      <c r="B1030" t="s">
        <v>918</v>
      </c>
      <c r="C1030" t="s">
        <v>1888</v>
      </c>
      <c r="D1030">
        <v>39.28</v>
      </c>
      <c r="E1030">
        <v>44.74</v>
      </c>
      <c r="F1030">
        <v>0.79400000000000004</v>
      </c>
      <c r="G1030">
        <v>249.9</v>
      </c>
      <c r="H1030">
        <v>0.78700000000000003</v>
      </c>
      <c r="I1030">
        <v>2054</v>
      </c>
    </row>
    <row r="1031" spans="1:9" hidden="1">
      <c r="A1031" t="s">
        <v>1968</v>
      </c>
      <c r="B1031" t="s">
        <v>918</v>
      </c>
      <c r="C1031" t="s">
        <v>1889</v>
      </c>
      <c r="D1031">
        <v>40.85</v>
      </c>
      <c r="E1031">
        <v>45.92</v>
      </c>
      <c r="F1031">
        <v>0.77800000000000002</v>
      </c>
      <c r="G1031">
        <v>262.5</v>
      </c>
      <c r="H1031">
        <v>0.76700000000000002</v>
      </c>
      <c r="I1031">
        <v>2054</v>
      </c>
    </row>
    <row r="1032" spans="1:9" hidden="1">
      <c r="A1032" t="s">
        <v>1968</v>
      </c>
      <c r="B1032" t="s">
        <v>918</v>
      </c>
      <c r="C1032" t="s">
        <v>1890</v>
      </c>
      <c r="D1032">
        <v>37.06</v>
      </c>
      <c r="E1032">
        <v>42.91</v>
      </c>
      <c r="F1032">
        <v>0.78700000000000003</v>
      </c>
      <c r="G1032">
        <v>226.4</v>
      </c>
      <c r="H1032">
        <v>0.78500000000000003</v>
      </c>
      <c r="I1032">
        <v>2054</v>
      </c>
    </row>
    <row r="1033" spans="1:9" hidden="1">
      <c r="A1033" t="s">
        <v>1968</v>
      </c>
      <c r="B1033" t="s">
        <v>918</v>
      </c>
      <c r="C1033" t="s">
        <v>1891</v>
      </c>
      <c r="D1033">
        <v>37.979999999999997</v>
      </c>
      <c r="E1033">
        <v>43.79</v>
      </c>
      <c r="F1033">
        <v>0.77900000000000003</v>
      </c>
      <c r="G1033">
        <v>233.1</v>
      </c>
      <c r="H1033">
        <v>0.77400000000000002</v>
      </c>
      <c r="I1033">
        <v>2054</v>
      </c>
    </row>
    <row r="1034" spans="1:9" hidden="1">
      <c r="A1034" t="s">
        <v>1969</v>
      </c>
      <c r="B1034" t="s">
        <v>925</v>
      </c>
      <c r="C1034" t="s">
        <v>1881</v>
      </c>
      <c r="D1034">
        <v>39.770000000000003</v>
      </c>
      <c r="E1034">
        <v>45.91</v>
      </c>
      <c r="F1034">
        <v>0.75900000000000001</v>
      </c>
      <c r="G1034">
        <v>253.6</v>
      </c>
      <c r="H1034">
        <v>0.748</v>
      </c>
      <c r="I1034">
        <v>2046</v>
      </c>
    </row>
    <row r="1035" spans="1:9" hidden="1">
      <c r="A1035" t="s">
        <v>1969</v>
      </c>
      <c r="B1035" t="s">
        <v>925</v>
      </c>
      <c r="C1035" t="s">
        <v>1882</v>
      </c>
      <c r="D1035">
        <v>38.46</v>
      </c>
      <c r="E1035">
        <v>44.79</v>
      </c>
      <c r="F1035">
        <v>0.78400000000000003</v>
      </c>
      <c r="G1035">
        <v>212.6</v>
      </c>
      <c r="H1035">
        <v>0.77600000000000002</v>
      </c>
      <c r="I1035">
        <v>2046</v>
      </c>
    </row>
    <row r="1036" spans="1:9">
      <c r="A1036" t="s">
        <v>1969</v>
      </c>
      <c r="B1036" t="s">
        <v>925</v>
      </c>
      <c r="C1036" t="s">
        <v>1855</v>
      </c>
      <c r="D1036">
        <v>37.51</v>
      </c>
      <c r="E1036">
        <v>43.95</v>
      </c>
      <c r="F1036">
        <v>0.79</v>
      </c>
      <c r="G1036">
        <v>221.6</v>
      </c>
      <c r="H1036">
        <v>0.78500000000000003</v>
      </c>
      <c r="I1036">
        <v>2046</v>
      </c>
    </row>
    <row r="1037" spans="1:9" hidden="1">
      <c r="A1037" t="s">
        <v>1969</v>
      </c>
      <c r="B1037" t="s">
        <v>925</v>
      </c>
      <c r="C1037" t="s">
        <v>1883</v>
      </c>
      <c r="D1037">
        <v>36.22</v>
      </c>
      <c r="E1037">
        <v>42.05</v>
      </c>
      <c r="F1037">
        <v>0.80400000000000005</v>
      </c>
      <c r="G1037">
        <v>209.4</v>
      </c>
      <c r="H1037">
        <v>0.80400000000000005</v>
      </c>
      <c r="I1037">
        <v>2046</v>
      </c>
    </row>
    <row r="1038" spans="1:9" hidden="1">
      <c r="A1038" t="s">
        <v>1969</v>
      </c>
      <c r="B1038" t="s">
        <v>925</v>
      </c>
      <c r="C1038" t="s">
        <v>1884</v>
      </c>
      <c r="D1038">
        <v>36.01</v>
      </c>
      <c r="E1038">
        <v>39.86</v>
      </c>
      <c r="F1038">
        <v>0.80900000000000005</v>
      </c>
      <c r="G1038">
        <v>210.7</v>
      </c>
      <c r="H1038">
        <v>0.81499999999999995</v>
      </c>
      <c r="I1038">
        <v>2046</v>
      </c>
    </row>
    <row r="1039" spans="1:9" hidden="1">
      <c r="A1039" t="s">
        <v>1969</v>
      </c>
      <c r="B1039" t="s">
        <v>925</v>
      </c>
      <c r="C1039" t="s">
        <v>1885</v>
      </c>
      <c r="D1039">
        <v>35.53</v>
      </c>
      <c r="E1039">
        <v>37.32</v>
      </c>
      <c r="F1039">
        <v>0.81499999999999995</v>
      </c>
      <c r="G1039">
        <v>211.4</v>
      </c>
      <c r="H1039">
        <v>0.82699999999999996</v>
      </c>
      <c r="I1039">
        <v>2046</v>
      </c>
    </row>
    <row r="1040" spans="1:9" hidden="1">
      <c r="A1040" t="s">
        <v>1969</v>
      </c>
      <c r="B1040" t="s">
        <v>925</v>
      </c>
      <c r="C1040" t="s">
        <v>1886</v>
      </c>
      <c r="D1040">
        <v>35.79</v>
      </c>
      <c r="E1040">
        <v>38.619999999999997</v>
      </c>
      <c r="F1040">
        <v>0.81100000000000005</v>
      </c>
      <c r="G1040">
        <v>230.3</v>
      </c>
      <c r="H1040">
        <v>0.82</v>
      </c>
      <c r="I1040">
        <v>2046</v>
      </c>
    </row>
    <row r="1041" spans="1:9" hidden="1">
      <c r="A1041" t="s">
        <v>1969</v>
      </c>
      <c r="B1041" t="s">
        <v>925</v>
      </c>
      <c r="C1041" t="s">
        <v>1887</v>
      </c>
      <c r="D1041">
        <v>38.83</v>
      </c>
      <c r="E1041">
        <v>42.51</v>
      </c>
      <c r="F1041">
        <v>0.80900000000000005</v>
      </c>
      <c r="G1041">
        <v>259.39999999999998</v>
      </c>
      <c r="H1041">
        <v>0.80700000000000005</v>
      </c>
      <c r="I1041">
        <v>2046</v>
      </c>
    </row>
    <row r="1042" spans="1:9" hidden="1">
      <c r="A1042" t="s">
        <v>1969</v>
      </c>
      <c r="B1042" t="s">
        <v>925</v>
      </c>
      <c r="C1042" t="s">
        <v>1888</v>
      </c>
      <c r="D1042">
        <v>39.270000000000003</v>
      </c>
      <c r="E1042">
        <v>44.73</v>
      </c>
      <c r="F1042">
        <v>0.79400000000000004</v>
      </c>
      <c r="G1042">
        <v>249.8</v>
      </c>
      <c r="H1042">
        <v>0.78600000000000003</v>
      </c>
      <c r="I1042">
        <v>2046</v>
      </c>
    </row>
    <row r="1043" spans="1:9" hidden="1">
      <c r="A1043" t="s">
        <v>1969</v>
      </c>
      <c r="B1043" t="s">
        <v>925</v>
      </c>
      <c r="C1043" t="s">
        <v>1889</v>
      </c>
      <c r="D1043">
        <v>40.840000000000003</v>
      </c>
      <c r="E1043">
        <v>45.91</v>
      </c>
      <c r="F1043">
        <v>0.77900000000000003</v>
      </c>
      <c r="G1043">
        <v>263</v>
      </c>
      <c r="H1043">
        <v>0.76800000000000002</v>
      </c>
      <c r="I1043">
        <v>2046</v>
      </c>
    </row>
    <row r="1044" spans="1:9" hidden="1">
      <c r="A1044" t="s">
        <v>1969</v>
      </c>
      <c r="B1044" t="s">
        <v>925</v>
      </c>
      <c r="C1044" t="s">
        <v>1890</v>
      </c>
      <c r="D1044">
        <v>37.049999999999997</v>
      </c>
      <c r="E1044">
        <v>42.91</v>
      </c>
      <c r="F1044">
        <v>0.78800000000000003</v>
      </c>
      <c r="G1044">
        <v>226.5</v>
      </c>
      <c r="H1044">
        <v>0.78500000000000003</v>
      </c>
      <c r="I1044">
        <v>2046</v>
      </c>
    </row>
    <row r="1045" spans="1:9" hidden="1">
      <c r="A1045" t="s">
        <v>1969</v>
      </c>
      <c r="B1045" t="s">
        <v>925</v>
      </c>
      <c r="C1045" t="s">
        <v>1891</v>
      </c>
      <c r="D1045">
        <v>37.97</v>
      </c>
      <c r="E1045">
        <v>43.77</v>
      </c>
      <c r="F1045">
        <v>0.77600000000000002</v>
      </c>
      <c r="G1045">
        <v>232.3</v>
      </c>
      <c r="H1045">
        <v>0.77100000000000002</v>
      </c>
      <c r="I1045">
        <v>2046</v>
      </c>
    </row>
    <row r="1046" spans="1:9" hidden="1">
      <c r="A1046" t="s">
        <v>1970</v>
      </c>
      <c r="B1046" t="s">
        <v>926</v>
      </c>
      <c r="C1046" t="s">
        <v>1881</v>
      </c>
      <c r="D1046">
        <v>39.729999999999997</v>
      </c>
      <c r="E1046">
        <v>45.87</v>
      </c>
      <c r="F1046">
        <v>0.73299999999999998</v>
      </c>
      <c r="G1046">
        <v>120.2</v>
      </c>
      <c r="H1046">
        <v>0.72299999999999998</v>
      </c>
      <c r="I1046">
        <v>1974</v>
      </c>
    </row>
    <row r="1047" spans="1:9" hidden="1">
      <c r="A1047" t="s">
        <v>1970</v>
      </c>
      <c r="B1047" t="s">
        <v>926</v>
      </c>
      <c r="C1047" t="s">
        <v>1882</v>
      </c>
      <c r="D1047">
        <v>38.409999999999997</v>
      </c>
      <c r="E1047">
        <v>44.74</v>
      </c>
      <c r="F1047">
        <v>0.751</v>
      </c>
      <c r="G1047">
        <v>100</v>
      </c>
      <c r="H1047">
        <v>0.74399999999999999</v>
      </c>
      <c r="I1047">
        <v>1974</v>
      </c>
    </row>
    <row r="1048" spans="1:9">
      <c r="A1048" t="s">
        <v>1970</v>
      </c>
      <c r="B1048" t="s">
        <v>926</v>
      </c>
      <c r="C1048" t="s">
        <v>1855</v>
      </c>
      <c r="D1048">
        <v>37.47</v>
      </c>
      <c r="E1048">
        <v>43.93</v>
      </c>
      <c r="F1048">
        <v>0.76900000000000002</v>
      </c>
      <c r="G1048">
        <v>105.8</v>
      </c>
      <c r="H1048">
        <v>0.76300000000000001</v>
      </c>
      <c r="I1048">
        <v>1974</v>
      </c>
    </row>
    <row r="1049" spans="1:9" hidden="1">
      <c r="A1049" t="s">
        <v>1970</v>
      </c>
      <c r="B1049" t="s">
        <v>926</v>
      </c>
      <c r="C1049" t="s">
        <v>1883</v>
      </c>
      <c r="D1049">
        <v>36.18</v>
      </c>
      <c r="E1049">
        <v>42.02</v>
      </c>
      <c r="F1049">
        <v>0.77800000000000002</v>
      </c>
      <c r="G1049">
        <v>99.4</v>
      </c>
      <c r="H1049">
        <v>0.77700000000000002</v>
      </c>
      <c r="I1049">
        <v>1974</v>
      </c>
    </row>
    <row r="1050" spans="1:9" hidden="1">
      <c r="A1050" t="s">
        <v>1970</v>
      </c>
      <c r="B1050" t="s">
        <v>926</v>
      </c>
      <c r="C1050" t="s">
        <v>1884</v>
      </c>
      <c r="D1050">
        <v>35.94</v>
      </c>
      <c r="E1050">
        <v>39.79</v>
      </c>
      <c r="F1050">
        <v>0.77300000000000002</v>
      </c>
      <c r="G1050">
        <v>98.8</v>
      </c>
      <c r="H1050">
        <v>0.77800000000000002</v>
      </c>
      <c r="I1050">
        <v>1974</v>
      </c>
    </row>
    <row r="1051" spans="1:9" hidden="1">
      <c r="A1051" t="s">
        <v>1970</v>
      </c>
      <c r="B1051" t="s">
        <v>926</v>
      </c>
      <c r="C1051" t="s">
        <v>1885</v>
      </c>
      <c r="D1051">
        <v>35.44</v>
      </c>
      <c r="E1051">
        <v>37.26</v>
      </c>
      <c r="F1051">
        <v>0.77700000000000002</v>
      </c>
      <c r="G1051">
        <v>98.9</v>
      </c>
      <c r="H1051">
        <v>0.78900000000000003</v>
      </c>
      <c r="I1051">
        <v>1974</v>
      </c>
    </row>
    <row r="1052" spans="1:9" hidden="1">
      <c r="A1052" t="s">
        <v>1970</v>
      </c>
      <c r="B1052" t="s">
        <v>926</v>
      </c>
      <c r="C1052" t="s">
        <v>1886</v>
      </c>
      <c r="D1052">
        <v>35.71</v>
      </c>
      <c r="E1052">
        <v>38.54</v>
      </c>
      <c r="F1052">
        <v>0.77100000000000002</v>
      </c>
      <c r="G1052">
        <v>107.4</v>
      </c>
      <c r="H1052">
        <v>0.78</v>
      </c>
      <c r="I1052">
        <v>1974</v>
      </c>
    </row>
    <row r="1053" spans="1:9" hidden="1">
      <c r="A1053" t="s">
        <v>1970</v>
      </c>
      <c r="B1053" t="s">
        <v>926</v>
      </c>
      <c r="C1053" t="s">
        <v>1887</v>
      </c>
      <c r="D1053">
        <v>38.79</v>
      </c>
      <c r="E1053">
        <v>42.47</v>
      </c>
      <c r="F1053">
        <v>0.77700000000000002</v>
      </c>
      <c r="G1053">
        <v>122.3</v>
      </c>
      <c r="H1053">
        <v>0.77500000000000002</v>
      </c>
      <c r="I1053">
        <v>1974</v>
      </c>
    </row>
    <row r="1054" spans="1:9" hidden="1">
      <c r="A1054" t="s">
        <v>1970</v>
      </c>
      <c r="B1054" t="s">
        <v>926</v>
      </c>
      <c r="C1054" t="s">
        <v>1888</v>
      </c>
      <c r="D1054">
        <v>39.270000000000003</v>
      </c>
      <c r="E1054">
        <v>44.73</v>
      </c>
      <c r="F1054">
        <v>0.77</v>
      </c>
      <c r="G1054">
        <v>118.9</v>
      </c>
      <c r="H1054">
        <v>0.76200000000000001</v>
      </c>
      <c r="I1054">
        <v>1974</v>
      </c>
    </row>
    <row r="1055" spans="1:9" hidden="1">
      <c r="A1055" t="s">
        <v>1970</v>
      </c>
      <c r="B1055" t="s">
        <v>926</v>
      </c>
      <c r="C1055" t="s">
        <v>1889</v>
      </c>
      <c r="D1055">
        <v>40.81</v>
      </c>
      <c r="E1055">
        <v>45.9</v>
      </c>
      <c r="F1055">
        <v>0.76300000000000001</v>
      </c>
      <c r="G1055">
        <v>126.5</v>
      </c>
      <c r="H1055">
        <v>0.753</v>
      </c>
      <c r="I1055">
        <v>1974</v>
      </c>
    </row>
    <row r="1056" spans="1:9" hidden="1">
      <c r="A1056" t="s">
        <v>1970</v>
      </c>
      <c r="B1056" t="s">
        <v>926</v>
      </c>
      <c r="C1056" t="s">
        <v>1890</v>
      </c>
      <c r="D1056">
        <v>37.01</v>
      </c>
      <c r="E1056">
        <v>42.9</v>
      </c>
      <c r="F1056">
        <v>0.76600000000000001</v>
      </c>
      <c r="G1056">
        <v>108.1</v>
      </c>
      <c r="H1056">
        <v>0.76300000000000001</v>
      </c>
      <c r="I1056">
        <v>1974</v>
      </c>
    </row>
    <row r="1057" spans="1:9" hidden="1">
      <c r="A1057" t="s">
        <v>1970</v>
      </c>
      <c r="B1057" t="s">
        <v>926</v>
      </c>
      <c r="C1057" t="s">
        <v>1891</v>
      </c>
      <c r="D1057">
        <v>37.93</v>
      </c>
      <c r="E1057">
        <v>43.74</v>
      </c>
      <c r="F1057">
        <v>0.75</v>
      </c>
      <c r="G1057">
        <v>110.1</v>
      </c>
      <c r="H1057">
        <v>0.745</v>
      </c>
      <c r="I1057">
        <v>1974</v>
      </c>
    </row>
    <row r="1058" spans="1:9" hidden="1">
      <c r="A1058" t="s">
        <v>1971</v>
      </c>
      <c r="B1058" t="s">
        <v>623</v>
      </c>
      <c r="C1058" t="s">
        <v>1881</v>
      </c>
      <c r="D1058">
        <v>39.75</v>
      </c>
      <c r="E1058">
        <v>45.89</v>
      </c>
      <c r="F1058">
        <v>0.74399999999999999</v>
      </c>
      <c r="G1058">
        <v>248.8</v>
      </c>
      <c r="H1058">
        <v>0.73399999999999999</v>
      </c>
      <c r="I1058">
        <v>2012</v>
      </c>
    </row>
    <row r="1059" spans="1:9" hidden="1">
      <c r="A1059" t="s">
        <v>1971</v>
      </c>
      <c r="B1059" t="s">
        <v>623</v>
      </c>
      <c r="C1059" t="s">
        <v>1882</v>
      </c>
      <c r="D1059">
        <v>38.44</v>
      </c>
      <c r="E1059">
        <v>44.77</v>
      </c>
      <c r="F1059">
        <v>0.76600000000000001</v>
      </c>
      <c r="G1059">
        <v>207.7</v>
      </c>
      <c r="H1059">
        <v>0.75800000000000001</v>
      </c>
      <c r="I1059">
        <v>2012</v>
      </c>
    </row>
    <row r="1060" spans="1:9">
      <c r="A1060" t="s">
        <v>1971</v>
      </c>
      <c r="B1060" t="s">
        <v>623</v>
      </c>
      <c r="C1060" t="s">
        <v>1855</v>
      </c>
      <c r="D1060">
        <v>37.49</v>
      </c>
      <c r="E1060">
        <v>43.95</v>
      </c>
      <c r="F1060">
        <v>0.78700000000000003</v>
      </c>
      <c r="G1060">
        <v>220.6</v>
      </c>
      <c r="H1060">
        <v>0.78100000000000003</v>
      </c>
      <c r="I1060">
        <v>2012</v>
      </c>
    </row>
    <row r="1061" spans="1:9" hidden="1">
      <c r="A1061" t="s">
        <v>1971</v>
      </c>
      <c r="B1061" t="s">
        <v>623</v>
      </c>
      <c r="C1061" t="s">
        <v>1883</v>
      </c>
      <c r="D1061">
        <v>36.200000000000003</v>
      </c>
      <c r="E1061">
        <v>42.04</v>
      </c>
      <c r="F1061">
        <v>0.79400000000000004</v>
      </c>
      <c r="G1061">
        <v>206.9</v>
      </c>
      <c r="H1061">
        <v>0.79400000000000004</v>
      </c>
      <c r="I1061">
        <v>2012</v>
      </c>
    </row>
    <row r="1062" spans="1:9" hidden="1">
      <c r="A1062" t="s">
        <v>1971</v>
      </c>
      <c r="B1062" t="s">
        <v>623</v>
      </c>
      <c r="C1062" t="s">
        <v>1884</v>
      </c>
      <c r="D1062">
        <v>35.96</v>
      </c>
      <c r="E1062">
        <v>39.81</v>
      </c>
      <c r="F1062">
        <v>0.78700000000000003</v>
      </c>
      <c r="G1062">
        <v>205.1</v>
      </c>
      <c r="H1062">
        <v>0.79300000000000004</v>
      </c>
      <c r="I1062">
        <v>2012</v>
      </c>
    </row>
    <row r="1063" spans="1:9" hidden="1">
      <c r="A1063" t="s">
        <v>1971</v>
      </c>
      <c r="B1063" t="s">
        <v>623</v>
      </c>
      <c r="C1063" t="s">
        <v>1885</v>
      </c>
      <c r="D1063">
        <v>35.49</v>
      </c>
      <c r="E1063">
        <v>37.29</v>
      </c>
      <c r="F1063">
        <v>0.79100000000000004</v>
      </c>
      <c r="G1063">
        <v>205.4</v>
      </c>
      <c r="H1063">
        <v>0.80300000000000005</v>
      </c>
      <c r="I1063">
        <v>2012</v>
      </c>
    </row>
    <row r="1064" spans="1:9" hidden="1">
      <c r="A1064" t="s">
        <v>1971</v>
      </c>
      <c r="B1064" t="s">
        <v>623</v>
      </c>
      <c r="C1064" t="s">
        <v>1886</v>
      </c>
      <c r="D1064">
        <v>35.75</v>
      </c>
      <c r="E1064">
        <v>38.58</v>
      </c>
      <c r="F1064">
        <v>0.78300000000000003</v>
      </c>
      <c r="G1064">
        <v>222.4</v>
      </c>
      <c r="H1064">
        <v>0.79200000000000004</v>
      </c>
      <c r="I1064">
        <v>2012</v>
      </c>
    </row>
    <row r="1065" spans="1:9" hidden="1">
      <c r="A1065" t="s">
        <v>1971</v>
      </c>
      <c r="B1065" t="s">
        <v>623</v>
      </c>
      <c r="C1065" t="s">
        <v>1887</v>
      </c>
      <c r="D1065">
        <v>38.81</v>
      </c>
      <c r="E1065">
        <v>42.49</v>
      </c>
      <c r="F1065">
        <v>0.79200000000000004</v>
      </c>
      <c r="G1065">
        <v>254.2</v>
      </c>
      <c r="H1065">
        <v>0.79100000000000004</v>
      </c>
      <c r="I1065">
        <v>2012</v>
      </c>
    </row>
    <row r="1066" spans="1:9" hidden="1">
      <c r="A1066" t="s">
        <v>1971</v>
      </c>
      <c r="B1066" t="s">
        <v>623</v>
      </c>
      <c r="C1066" t="s">
        <v>1888</v>
      </c>
      <c r="D1066">
        <v>39.29</v>
      </c>
      <c r="E1066">
        <v>44.74</v>
      </c>
      <c r="F1066">
        <v>0.78400000000000003</v>
      </c>
      <c r="G1066">
        <v>246.7</v>
      </c>
      <c r="H1066">
        <v>0.77600000000000002</v>
      </c>
      <c r="I1066">
        <v>2012</v>
      </c>
    </row>
    <row r="1067" spans="1:9" hidden="1">
      <c r="A1067" t="s">
        <v>1971</v>
      </c>
      <c r="B1067" t="s">
        <v>623</v>
      </c>
      <c r="C1067" t="s">
        <v>1889</v>
      </c>
      <c r="D1067">
        <v>40.81</v>
      </c>
      <c r="E1067">
        <v>45.91</v>
      </c>
      <c r="F1067">
        <v>0.77500000000000002</v>
      </c>
      <c r="G1067">
        <v>261.7</v>
      </c>
      <c r="H1067">
        <v>0.76500000000000001</v>
      </c>
      <c r="I1067">
        <v>2012</v>
      </c>
    </row>
    <row r="1068" spans="1:9" hidden="1">
      <c r="A1068" t="s">
        <v>1971</v>
      </c>
      <c r="B1068" t="s">
        <v>623</v>
      </c>
      <c r="C1068" t="s">
        <v>1890</v>
      </c>
      <c r="D1068">
        <v>37.03</v>
      </c>
      <c r="E1068">
        <v>42.91</v>
      </c>
      <c r="F1068">
        <v>0.78400000000000003</v>
      </c>
      <c r="G1068">
        <v>225.4</v>
      </c>
      <c r="H1068">
        <v>0.78100000000000003</v>
      </c>
      <c r="I1068">
        <v>2012</v>
      </c>
    </row>
    <row r="1069" spans="1:9" hidden="1">
      <c r="A1069" t="s">
        <v>1971</v>
      </c>
      <c r="B1069" t="s">
        <v>623</v>
      </c>
      <c r="C1069" t="s">
        <v>1891</v>
      </c>
      <c r="D1069">
        <v>37.950000000000003</v>
      </c>
      <c r="E1069">
        <v>43.76</v>
      </c>
      <c r="F1069">
        <v>0.76500000000000001</v>
      </c>
      <c r="G1069">
        <v>229.1</v>
      </c>
      <c r="H1069">
        <v>0.76</v>
      </c>
      <c r="I1069">
        <v>2012</v>
      </c>
    </row>
    <row r="1070" spans="1:9" hidden="1">
      <c r="A1070" t="s">
        <v>1972</v>
      </c>
      <c r="B1070" t="s">
        <v>634</v>
      </c>
      <c r="C1070" t="s">
        <v>1881</v>
      </c>
      <c r="D1070">
        <v>39.79</v>
      </c>
      <c r="E1070">
        <v>45.93</v>
      </c>
      <c r="F1070">
        <v>0.752</v>
      </c>
      <c r="G1070">
        <v>251.4</v>
      </c>
      <c r="H1070">
        <v>0.74199999999999999</v>
      </c>
      <c r="I1070">
        <v>2035</v>
      </c>
    </row>
    <row r="1071" spans="1:9" hidden="1">
      <c r="A1071" t="s">
        <v>1972</v>
      </c>
      <c r="B1071" t="s">
        <v>634</v>
      </c>
      <c r="C1071" t="s">
        <v>1882</v>
      </c>
      <c r="D1071">
        <v>38.479999999999997</v>
      </c>
      <c r="E1071">
        <v>44.81</v>
      </c>
      <c r="F1071">
        <v>0.77200000000000002</v>
      </c>
      <c r="G1071">
        <v>209.5</v>
      </c>
      <c r="H1071">
        <v>0.76500000000000001</v>
      </c>
      <c r="I1071">
        <v>2035</v>
      </c>
    </row>
    <row r="1072" spans="1:9">
      <c r="A1072" t="s">
        <v>1972</v>
      </c>
      <c r="B1072" t="s">
        <v>634</v>
      </c>
      <c r="C1072" t="s">
        <v>1855</v>
      </c>
      <c r="D1072">
        <v>37.520000000000003</v>
      </c>
      <c r="E1072">
        <v>43.97</v>
      </c>
      <c r="F1072">
        <v>0.78800000000000003</v>
      </c>
      <c r="G1072">
        <v>220.9</v>
      </c>
      <c r="H1072">
        <v>0.78200000000000003</v>
      </c>
      <c r="I1072">
        <v>2035</v>
      </c>
    </row>
    <row r="1073" spans="1:9" hidden="1">
      <c r="A1073" t="s">
        <v>1972</v>
      </c>
      <c r="B1073" t="s">
        <v>634</v>
      </c>
      <c r="C1073" t="s">
        <v>1883</v>
      </c>
      <c r="D1073">
        <v>36.229999999999997</v>
      </c>
      <c r="E1073">
        <v>42.07</v>
      </c>
      <c r="F1073">
        <v>0.80400000000000005</v>
      </c>
      <c r="G1073">
        <v>209.5</v>
      </c>
      <c r="H1073">
        <v>0.80400000000000005</v>
      </c>
      <c r="I1073">
        <v>2035</v>
      </c>
    </row>
    <row r="1074" spans="1:9" hidden="1">
      <c r="A1074" t="s">
        <v>1972</v>
      </c>
      <c r="B1074" t="s">
        <v>634</v>
      </c>
      <c r="C1074" t="s">
        <v>1884</v>
      </c>
      <c r="D1074">
        <v>36.020000000000003</v>
      </c>
      <c r="E1074">
        <v>39.869999999999997</v>
      </c>
      <c r="F1074">
        <v>0.79700000000000004</v>
      </c>
      <c r="G1074">
        <v>207.7</v>
      </c>
      <c r="H1074">
        <v>0.80300000000000005</v>
      </c>
      <c r="I1074">
        <v>2035</v>
      </c>
    </row>
    <row r="1075" spans="1:9" hidden="1">
      <c r="A1075" t="s">
        <v>1972</v>
      </c>
      <c r="B1075" t="s">
        <v>634</v>
      </c>
      <c r="C1075" t="s">
        <v>1885</v>
      </c>
      <c r="D1075">
        <v>35.56</v>
      </c>
      <c r="E1075">
        <v>37.340000000000003</v>
      </c>
      <c r="F1075">
        <v>0.80100000000000005</v>
      </c>
      <c r="G1075">
        <v>207.8</v>
      </c>
      <c r="H1075">
        <v>0.81299999999999994</v>
      </c>
      <c r="I1075">
        <v>2035</v>
      </c>
    </row>
    <row r="1076" spans="1:9" hidden="1">
      <c r="A1076" t="s">
        <v>1972</v>
      </c>
      <c r="B1076" t="s">
        <v>634</v>
      </c>
      <c r="C1076" t="s">
        <v>1886</v>
      </c>
      <c r="D1076">
        <v>35.82</v>
      </c>
      <c r="E1076">
        <v>38.64</v>
      </c>
      <c r="F1076">
        <v>0.79800000000000004</v>
      </c>
      <c r="G1076">
        <v>226.5</v>
      </c>
      <c r="H1076">
        <v>0.80600000000000005</v>
      </c>
      <c r="I1076">
        <v>2035</v>
      </c>
    </row>
    <row r="1077" spans="1:9" hidden="1">
      <c r="A1077" t="s">
        <v>1972</v>
      </c>
      <c r="B1077" t="s">
        <v>634</v>
      </c>
      <c r="C1077" t="s">
        <v>1887</v>
      </c>
      <c r="D1077">
        <v>38.86</v>
      </c>
      <c r="E1077">
        <v>42.53</v>
      </c>
      <c r="F1077">
        <v>0.81499999999999995</v>
      </c>
      <c r="G1077">
        <v>261.3</v>
      </c>
      <c r="H1077">
        <v>0.81299999999999994</v>
      </c>
      <c r="I1077">
        <v>2035</v>
      </c>
    </row>
    <row r="1078" spans="1:9" hidden="1">
      <c r="A1078" t="s">
        <v>1972</v>
      </c>
      <c r="B1078" t="s">
        <v>634</v>
      </c>
      <c r="C1078" t="s">
        <v>1888</v>
      </c>
      <c r="D1078">
        <v>39.299999999999997</v>
      </c>
      <c r="E1078">
        <v>44.75</v>
      </c>
      <c r="F1078">
        <v>0.8</v>
      </c>
      <c r="G1078">
        <v>251.7</v>
      </c>
      <c r="H1078">
        <v>0.79200000000000004</v>
      </c>
      <c r="I1078">
        <v>2035</v>
      </c>
    </row>
    <row r="1079" spans="1:9" hidden="1">
      <c r="A1079" t="s">
        <v>1972</v>
      </c>
      <c r="B1079" t="s">
        <v>634</v>
      </c>
      <c r="C1079" t="s">
        <v>1889</v>
      </c>
      <c r="D1079">
        <v>40.85</v>
      </c>
      <c r="E1079">
        <v>45.92</v>
      </c>
      <c r="F1079">
        <v>0.77900000000000003</v>
      </c>
      <c r="G1079">
        <v>263.10000000000002</v>
      </c>
      <c r="H1079">
        <v>0.76900000000000002</v>
      </c>
      <c r="I1079">
        <v>2035</v>
      </c>
    </row>
    <row r="1080" spans="1:9" hidden="1">
      <c r="A1080" t="s">
        <v>1972</v>
      </c>
      <c r="B1080" t="s">
        <v>634</v>
      </c>
      <c r="C1080" t="s">
        <v>1890</v>
      </c>
      <c r="D1080">
        <v>37.06</v>
      </c>
      <c r="E1080">
        <v>42.93</v>
      </c>
      <c r="F1080">
        <v>0.78500000000000003</v>
      </c>
      <c r="G1080">
        <v>225.8</v>
      </c>
      <c r="H1080">
        <v>0.78300000000000003</v>
      </c>
      <c r="I1080">
        <v>2035</v>
      </c>
    </row>
    <row r="1081" spans="1:9" hidden="1">
      <c r="A1081" t="s">
        <v>1972</v>
      </c>
      <c r="B1081" t="s">
        <v>634</v>
      </c>
      <c r="C1081" t="s">
        <v>1891</v>
      </c>
      <c r="D1081">
        <v>37.979999999999997</v>
      </c>
      <c r="E1081">
        <v>43.79</v>
      </c>
      <c r="F1081">
        <v>0.77</v>
      </c>
      <c r="G1081">
        <v>230.5</v>
      </c>
      <c r="H1081">
        <v>0.76500000000000001</v>
      </c>
      <c r="I1081">
        <v>2035</v>
      </c>
    </row>
    <row r="1082" spans="1:9" hidden="1">
      <c r="A1082" t="s">
        <v>1973</v>
      </c>
      <c r="B1082" t="s">
        <v>929</v>
      </c>
      <c r="C1082" t="s">
        <v>1881</v>
      </c>
      <c r="D1082">
        <v>39.81</v>
      </c>
      <c r="E1082">
        <v>45.95</v>
      </c>
      <c r="F1082">
        <v>0.73</v>
      </c>
      <c r="G1082">
        <v>120.2</v>
      </c>
      <c r="H1082">
        <v>0.72</v>
      </c>
      <c r="I1082">
        <v>1977</v>
      </c>
    </row>
    <row r="1083" spans="1:9" hidden="1">
      <c r="A1083" t="s">
        <v>1973</v>
      </c>
      <c r="B1083" t="s">
        <v>929</v>
      </c>
      <c r="C1083" t="s">
        <v>1882</v>
      </c>
      <c r="D1083">
        <v>38.49</v>
      </c>
      <c r="E1083">
        <v>44.82</v>
      </c>
      <c r="F1083">
        <v>0.749</v>
      </c>
      <c r="G1083">
        <v>100</v>
      </c>
      <c r="H1083">
        <v>0.74099999999999999</v>
      </c>
      <c r="I1083">
        <v>1977</v>
      </c>
    </row>
    <row r="1084" spans="1:9">
      <c r="A1084" t="s">
        <v>1973</v>
      </c>
      <c r="B1084" t="s">
        <v>929</v>
      </c>
      <c r="C1084" t="s">
        <v>1855</v>
      </c>
      <c r="D1084">
        <v>37.53</v>
      </c>
      <c r="E1084">
        <v>44</v>
      </c>
      <c r="F1084">
        <v>0.76600000000000001</v>
      </c>
      <c r="G1084">
        <v>105.8</v>
      </c>
      <c r="H1084">
        <v>0.76100000000000001</v>
      </c>
      <c r="I1084">
        <v>1977</v>
      </c>
    </row>
    <row r="1085" spans="1:9" hidden="1">
      <c r="A1085" t="s">
        <v>1973</v>
      </c>
      <c r="B1085" t="s">
        <v>929</v>
      </c>
      <c r="C1085" t="s">
        <v>1883</v>
      </c>
      <c r="D1085">
        <v>36.25</v>
      </c>
      <c r="E1085">
        <v>42.09</v>
      </c>
      <c r="F1085">
        <v>0.77800000000000002</v>
      </c>
      <c r="G1085">
        <v>99.7</v>
      </c>
      <c r="H1085">
        <v>0.77700000000000002</v>
      </c>
      <c r="I1085">
        <v>1977</v>
      </c>
    </row>
    <row r="1086" spans="1:9" hidden="1">
      <c r="A1086" t="s">
        <v>1973</v>
      </c>
      <c r="B1086" t="s">
        <v>929</v>
      </c>
      <c r="C1086" t="s">
        <v>1884</v>
      </c>
      <c r="D1086">
        <v>36.020000000000003</v>
      </c>
      <c r="E1086">
        <v>39.869999999999997</v>
      </c>
      <c r="F1086">
        <v>0.76800000000000002</v>
      </c>
      <c r="G1086">
        <v>98.5</v>
      </c>
      <c r="H1086">
        <v>0.77300000000000002</v>
      </c>
      <c r="I1086">
        <v>1977</v>
      </c>
    </row>
    <row r="1087" spans="1:9" hidden="1">
      <c r="A1087" t="s">
        <v>1973</v>
      </c>
      <c r="B1087" t="s">
        <v>929</v>
      </c>
      <c r="C1087" t="s">
        <v>1885</v>
      </c>
      <c r="D1087">
        <v>35.549999999999997</v>
      </c>
      <c r="E1087">
        <v>37.340000000000003</v>
      </c>
      <c r="F1087">
        <v>0.77200000000000002</v>
      </c>
      <c r="G1087">
        <v>98.7</v>
      </c>
      <c r="H1087">
        <v>0.78400000000000003</v>
      </c>
      <c r="I1087">
        <v>1977</v>
      </c>
    </row>
    <row r="1088" spans="1:9" hidden="1">
      <c r="A1088" t="s">
        <v>1973</v>
      </c>
      <c r="B1088" t="s">
        <v>929</v>
      </c>
      <c r="C1088" t="s">
        <v>1886</v>
      </c>
      <c r="D1088">
        <v>35.81</v>
      </c>
      <c r="E1088">
        <v>38.64</v>
      </c>
      <c r="F1088">
        <v>0.76700000000000002</v>
      </c>
      <c r="G1088">
        <v>107.3</v>
      </c>
      <c r="H1088">
        <v>0.77600000000000002</v>
      </c>
      <c r="I1088">
        <v>1977</v>
      </c>
    </row>
    <row r="1089" spans="1:9" hidden="1">
      <c r="A1089" t="s">
        <v>1973</v>
      </c>
      <c r="B1089" t="s">
        <v>929</v>
      </c>
      <c r="C1089" t="s">
        <v>1887</v>
      </c>
      <c r="D1089">
        <v>38.86</v>
      </c>
      <c r="E1089">
        <v>42.54</v>
      </c>
      <c r="F1089">
        <v>0.78300000000000003</v>
      </c>
      <c r="G1089">
        <v>123.7</v>
      </c>
      <c r="H1089">
        <v>0.78200000000000003</v>
      </c>
      <c r="I1089">
        <v>1977</v>
      </c>
    </row>
    <row r="1090" spans="1:9" hidden="1">
      <c r="A1090" t="s">
        <v>1973</v>
      </c>
      <c r="B1090" t="s">
        <v>929</v>
      </c>
      <c r="C1090" t="s">
        <v>1888</v>
      </c>
      <c r="D1090">
        <v>39.33</v>
      </c>
      <c r="E1090">
        <v>44.78</v>
      </c>
      <c r="F1090">
        <v>0.77300000000000002</v>
      </c>
      <c r="G1090">
        <v>119.8</v>
      </c>
      <c r="H1090">
        <v>0.76600000000000001</v>
      </c>
      <c r="I1090">
        <v>1977</v>
      </c>
    </row>
    <row r="1091" spans="1:9" hidden="1">
      <c r="A1091" t="s">
        <v>1973</v>
      </c>
      <c r="B1091" t="s">
        <v>929</v>
      </c>
      <c r="C1091" t="s">
        <v>1889</v>
      </c>
      <c r="D1091">
        <v>40.869999999999997</v>
      </c>
      <c r="E1091">
        <v>45.96</v>
      </c>
      <c r="F1091">
        <v>0.76100000000000001</v>
      </c>
      <c r="G1091">
        <v>126.5</v>
      </c>
      <c r="H1091">
        <v>0.751</v>
      </c>
      <c r="I1091">
        <v>1977</v>
      </c>
    </row>
    <row r="1092" spans="1:9" hidden="1">
      <c r="A1092" t="s">
        <v>1973</v>
      </c>
      <c r="B1092" t="s">
        <v>929</v>
      </c>
      <c r="C1092" t="s">
        <v>1890</v>
      </c>
      <c r="D1092">
        <v>37.08</v>
      </c>
      <c r="E1092">
        <v>42.96</v>
      </c>
      <c r="F1092">
        <v>0.76400000000000001</v>
      </c>
      <c r="G1092">
        <v>108.1</v>
      </c>
      <c r="H1092">
        <v>0.76100000000000001</v>
      </c>
      <c r="I1092">
        <v>1977</v>
      </c>
    </row>
    <row r="1093" spans="1:9" hidden="1">
      <c r="A1093" t="s">
        <v>1973</v>
      </c>
      <c r="B1093" t="s">
        <v>929</v>
      </c>
      <c r="C1093" t="s">
        <v>1891</v>
      </c>
      <c r="D1093">
        <v>38</v>
      </c>
      <c r="E1093">
        <v>43.81</v>
      </c>
      <c r="F1093">
        <v>0.747</v>
      </c>
      <c r="G1093">
        <v>110.1</v>
      </c>
      <c r="H1093">
        <v>0.74199999999999999</v>
      </c>
      <c r="I1093">
        <v>1977</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9D867-8CCC-4B4C-9032-7D60EF176303}">
  <dimension ref="A1:G2"/>
  <sheetViews>
    <sheetView workbookViewId="0">
      <selection activeCell="E2" sqref="E2:G2"/>
    </sheetView>
  </sheetViews>
  <sheetFormatPr defaultRowHeight="14.45"/>
  <sheetData>
    <row r="1" spans="1:7">
      <c r="A1" s="35">
        <v>708.3</v>
      </c>
      <c r="B1">
        <f>A1*1/2.5</f>
        <v>283.32</v>
      </c>
      <c r="C1">
        <f>A1*1/2.5</f>
        <v>283.32</v>
      </c>
      <c r="D1">
        <f>A1*0.5/2.5</f>
        <v>141.66</v>
      </c>
      <c r="E1">
        <v>283.32</v>
      </c>
      <c r="F1">
        <v>283.32</v>
      </c>
      <c r="G1">
        <v>141.66</v>
      </c>
    </row>
    <row r="2" spans="1:7">
      <c r="A2" s="35">
        <v>705.6</v>
      </c>
      <c r="B2">
        <f>A2*1/2.5</f>
        <v>282.24</v>
      </c>
      <c r="C2">
        <f>A2*1/2.5</f>
        <v>282.24</v>
      </c>
      <c r="D2">
        <f>A2*0.5/2.5</f>
        <v>141.12</v>
      </c>
      <c r="E2">
        <v>282.24</v>
      </c>
      <c r="F2">
        <v>282.24</v>
      </c>
      <c r="G2">
        <v>141.12</v>
      </c>
    </row>
  </sheetData>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17834-3B0B-4B85-BCDE-7B65D1F98563}">
  <sheetPr codeName="Planilha23"/>
  <dimension ref="A1:J20"/>
  <sheetViews>
    <sheetView workbookViewId="0">
      <selection activeCell="G17" sqref="G17:G18"/>
    </sheetView>
  </sheetViews>
  <sheetFormatPr defaultRowHeight="14.45"/>
  <sheetData>
    <row r="1" spans="1:10">
      <c r="B1">
        <v>18</v>
      </c>
      <c r="C1">
        <v>19</v>
      </c>
      <c r="D1">
        <v>20</v>
      </c>
      <c r="E1">
        <v>21</v>
      </c>
      <c r="G1">
        <v>7.5333100000000011</v>
      </c>
      <c r="H1">
        <v>7.471820000000001</v>
      </c>
      <c r="I1">
        <v>7.4930300000000001</v>
      </c>
      <c r="J1">
        <v>8.8438999999999997</v>
      </c>
    </row>
    <row r="2" spans="1:10">
      <c r="A2" t="s">
        <v>1974</v>
      </c>
      <c r="B2">
        <v>1523.92</v>
      </c>
      <c r="C2">
        <v>1513.83</v>
      </c>
      <c r="D2">
        <v>1448.74</v>
      </c>
      <c r="E2">
        <v>1790.18</v>
      </c>
      <c r="G2">
        <v>7.5333100000000011</v>
      </c>
    </row>
    <row r="3" spans="1:10">
      <c r="A3" t="s">
        <v>1975</v>
      </c>
      <c r="B3">
        <v>1497.26</v>
      </c>
      <c r="C3">
        <v>1508.14</v>
      </c>
      <c r="D3">
        <v>1507.21</v>
      </c>
      <c r="E3">
        <v>1778.33</v>
      </c>
      <c r="G3">
        <v>7.471820000000001</v>
      </c>
    </row>
    <row r="4" spans="1:10">
      <c r="A4" t="s">
        <v>1976</v>
      </c>
      <c r="B4">
        <v>1519.1</v>
      </c>
      <c r="C4">
        <v>1478.39</v>
      </c>
      <c r="D4">
        <v>1504.25</v>
      </c>
      <c r="E4">
        <v>1753.26</v>
      </c>
      <c r="G4">
        <v>7.4930300000000001</v>
      </c>
    </row>
    <row r="5" spans="1:10">
      <c r="A5" t="s">
        <v>1977</v>
      </c>
      <c r="B5">
        <v>1479.77</v>
      </c>
      <c r="C5">
        <v>1470.26</v>
      </c>
      <c r="D5">
        <v>1516.7</v>
      </c>
      <c r="E5">
        <v>1751.37</v>
      </c>
      <c r="G5">
        <v>8.8438999999999997</v>
      </c>
    </row>
    <row r="6" spans="1:10">
      <c r="A6" t="s">
        <v>1978</v>
      </c>
      <c r="B6">
        <v>1513.26</v>
      </c>
      <c r="C6">
        <v>1501.2</v>
      </c>
      <c r="D6">
        <v>1516.13</v>
      </c>
      <c r="E6">
        <v>1770.76</v>
      </c>
    </row>
    <row r="7" spans="1:10">
      <c r="B7">
        <f>SUM(B2:B6)</f>
        <v>7533.3100000000013</v>
      </c>
      <c r="C7">
        <f t="shared" ref="C7:E7" si="0">SUM(C2:C6)</f>
        <v>7471.8200000000006</v>
      </c>
      <c r="D7">
        <f t="shared" si="0"/>
        <v>7493.03</v>
      </c>
      <c r="E7">
        <f t="shared" si="0"/>
        <v>8843.9</v>
      </c>
    </row>
    <row r="8" spans="1:10">
      <c r="B8">
        <f>B7/1000</f>
        <v>7.5333100000000011</v>
      </c>
      <c r="C8">
        <f t="shared" ref="C8:E8" si="1">C7/1000</f>
        <v>7.471820000000001</v>
      </c>
      <c r="D8">
        <f t="shared" si="1"/>
        <v>7.4930300000000001</v>
      </c>
      <c r="E8">
        <f t="shared" si="1"/>
        <v>8.8438999999999997</v>
      </c>
    </row>
    <row r="9" spans="1:10">
      <c r="A9" t="s">
        <v>1979</v>
      </c>
      <c r="C9">
        <v>1407.86</v>
      </c>
      <c r="D9">
        <v>1661.1</v>
      </c>
    </row>
    <row r="10" spans="1:10">
      <c r="A10" t="s">
        <v>1980</v>
      </c>
      <c r="C10">
        <v>1483.95</v>
      </c>
      <c r="D10">
        <v>1430.94</v>
      </c>
      <c r="G10">
        <v>7.51213</v>
      </c>
      <c r="H10">
        <v>7.6058300000000001</v>
      </c>
    </row>
    <row r="11" spans="1:10">
      <c r="A11" t="s">
        <v>1981</v>
      </c>
      <c r="C11">
        <v>1506.75</v>
      </c>
      <c r="D11">
        <v>1468.58</v>
      </c>
    </row>
    <row r="12" spans="1:10">
      <c r="A12" t="s">
        <v>1982</v>
      </c>
      <c r="C12">
        <v>1556.6</v>
      </c>
      <c r="D12">
        <v>1523.91</v>
      </c>
      <c r="G12">
        <v>7.51213</v>
      </c>
    </row>
    <row r="13" spans="1:10">
      <c r="A13" t="s">
        <v>1983</v>
      </c>
      <c r="C13">
        <v>1556.97</v>
      </c>
      <c r="D13">
        <v>1521.3</v>
      </c>
      <c r="G13">
        <v>7.6058300000000001</v>
      </c>
    </row>
    <row r="14" spans="1:10">
      <c r="C14">
        <f>SUM(C9:C13)</f>
        <v>7512.13</v>
      </c>
      <c r="D14">
        <f t="shared" ref="D14" si="2">SUM(D9:D13)</f>
        <v>7605.83</v>
      </c>
    </row>
    <row r="15" spans="1:10">
      <c r="C15">
        <f t="shared" ref="C15" si="3">C14/1000</f>
        <v>7.51213</v>
      </c>
      <c r="D15">
        <f t="shared" ref="D15" si="4">D14/1000</f>
        <v>7.6058300000000001</v>
      </c>
      <c r="G15">
        <v>3.6963500000000002</v>
      </c>
      <c r="H15">
        <v>3.4901799999999996</v>
      </c>
    </row>
    <row r="16" spans="1:10">
      <c r="A16" t="s">
        <v>1984</v>
      </c>
      <c r="C16">
        <v>1496.96</v>
      </c>
      <c r="D16">
        <v>1392.7</v>
      </c>
    </row>
    <row r="17" spans="1:7">
      <c r="A17" t="s">
        <v>1985</v>
      </c>
      <c r="C17">
        <v>1493.4</v>
      </c>
      <c r="D17">
        <v>1420.37</v>
      </c>
      <c r="G17">
        <v>3.6963500000000002</v>
      </c>
    </row>
    <row r="18" spans="1:7">
      <c r="A18" t="s">
        <v>1986</v>
      </c>
      <c r="C18">
        <v>705.99</v>
      </c>
      <c r="D18">
        <v>677.11</v>
      </c>
      <c r="G18">
        <v>3.4901799999999996</v>
      </c>
    </row>
    <row r="19" spans="1:7">
      <c r="C19">
        <f>SUM(C16:C18)</f>
        <v>3696.3500000000004</v>
      </c>
      <c r="D19">
        <f>SUM(D16:D18)</f>
        <v>3490.18</v>
      </c>
    </row>
    <row r="20" spans="1:7">
      <c r="C20">
        <f>C19/1000</f>
        <v>3.6963500000000002</v>
      </c>
      <c r="D20">
        <f>D19/1000</f>
        <v>3.4901799999999996</v>
      </c>
    </row>
  </sheetData>
  <phoneticPr fontId="7" type="noConversion"/>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DFE91-D2BD-4CC3-9189-8AE9C4F72827}">
  <sheetPr codeName="Planilha24">
    <pageSetUpPr fitToPage="1"/>
  </sheetPr>
  <dimension ref="A1:Q128"/>
  <sheetViews>
    <sheetView topLeftCell="A30" zoomScale="90" zoomScaleNormal="90" workbookViewId="0">
      <selection activeCell="D2" sqref="D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 min="13" max="13" width="0" hidden="1" customWidth="1"/>
    <col min="14" max="14" width="14.85546875" bestFit="1" customWidth="1"/>
  </cols>
  <sheetData>
    <row r="1" spans="1:17" ht="24.75" customHeight="1">
      <c r="A1" s="43" t="s">
        <v>70</v>
      </c>
      <c r="B1" s="43" t="s">
        <v>72</v>
      </c>
      <c r="C1" s="44" t="s">
        <v>1838</v>
      </c>
      <c r="D1" s="44" t="s">
        <v>1840</v>
      </c>
      <c r="E1" s="44" t="s">
        <v>1841</v>
      </c>
      <c r="F1" s="44" t="s">
        <v>1842</v>
      </c>
      <c r="G1" s="48" t="str">
        <f ca="1">'TABELA RESUMO - P50'!$H$1</f>
        <v>PVSYST até 25-03-2026 em MWh</v>
      </c>
      <c r="H1" s="48" t="s">
        <v>1841</v>
      </c>
      <c r="I1" s="48" t="s">
        <v>1843</v>
      </c>
      <c r="J1" s="48" t="s">
        <v>1844</v>
      </c>
      <c r="K1" s="48" t="s">
        <v>1845</v>
      </c>
      <c r="L1" s="48" t="s">
        <v>1846</v>
      </c>
      <c r="N1" s="124" t="s">
        <v>1848</v>
      </c>
      <c r="O1" s="125" t="s">
        <v>1849</v>
      </c>
      <c r="P1" s="125" t="s">
        <v>1850</v>
      </c>
      <c r="Q1" s="124" t="s">
        <v>1851</v>
      </c>
    </row>
    <row r="2" spans="1:17">
      <c r="A2" s="42" t="s">
        <v>1854</v>
      </c>
      <c r="B2" s="100" t="str">
        <f>'TABELA RESUMO - P50'!B2</f>
        <v>Março</v>
      </c>
      <c r="C2" s="35">
        <f>'TABELA RESUMO - P50'!C2</f>
        <v>762.34</v>
      </c>
      <c r="D2" s="35">
        <f>SUMIFS(Previsto2024[Previsto P90 '[MWh']],Previsto2024[Complexo],'TABELA RESUMO - P90'!A2,Previsto2024[Período],'TABELA RESUMO - P90'!B2)</f>
        <v>0</v>
      </c>
      <c r="E2" s="135">
        <f>C2-D2</f>
        <v>762.34</v>
      </c>
      <c r="F2" s="53" t="e">
        <f>(C2-D2)/D2</f>
        <v>#DIV/0!</v>
      </c>
      <c r="G2" s="75">
        <f ca="1">K2*J2</f>
        <v>0</v>
      </c>
      <c r="H2" s="52">
        <f ca="1">C2-G2</f>
        <v>762.34</v>
      </c>
      <c r="I2" s="55" t="e">
        <f ca="1">(C2-G2)/G2</f>
        <v>#DIV/0!</v>
      </c>
      <c r="J2" s="38">
        <f>D2/31</f>
        <v>0</v>
      </c>
      <c r="K2" s="71">
        <f ca="1">'TABELA RESUMO - P50'!L2</f>
        <v>25</v>
      </c>
      <c r="L2" s="51">
        <v>1900</v>
      </c>
      <c r="N2" s="126">
        <f>L2/1000</f>
        <v>1.9</v>
      </c>
      <c r="O2" s="126">
        <f ca="1">K2*24</f>
        <v>600</v>
      </c>
      <c r="P2" s="126">
        <f ca="1">C2/O2</f>
        <v>1.2705666666666666</v>
      </c>
      <c r="Q2" s="127">
        <f ca="1">P2/N2</f>
        <v>0.66871929824561405</v>
      </c>
    </row>
    <row r="3" spans="1:17">
      <c r="A3" s="42" t="s">
        <v>25</v>
      </c>
      <c r="B3" s="100" t="str">
        <f>'TABELA RESUMO - P50'!B3</f>
        <v>Março</v>
      </c>
      <c r="C3" s="35">
        <f>'TABELA RESUMO - P50'!C3</f>
        <v>122.77700000000002</v>
      </c>
      <c r="D3" s="35">
        <f>SUMIFS(Previsto2024[Previsto P90 '[MWh']],Previsto2024[Complexo],'TABELA RESUMO - P90'!A3,Previsto2024[Período],'TABELA RESUMO - P90'!B3)</f>
        <v>0</v>
      </c>
      <c r="E3" s="135">
        <f>C3-D3</f>
        <v>122.77700000000002</v>
      </c>
      <c r="F3" s="53" t="e">
        <f t="shared" ref="F3:F40" si="0">(C3-D3)/D3</f>
        <v>#DIV/0!</v>
      </c>
      <c r="G3" s="75">
        <f ca="1">K3*J3</f>
        <v>0</v>
      </c>
      <c r="H3" s="52">
        <f t="shared" ref="H3:H47" ca="1" si="1">C3-G3</f>
        <v>122.77700000000002</v>
      </c>
      <c r="I3" s="55" t="e">
        <f t="shared" ref="I3:I38" ca="1" si="2">(C3-G3)/G3</f>
        <v>#DIV/0!</v>
      </c>
      <c r="J3" s="38">
        <f t="shared" ref="J3:J44" si="3">D3/31</f>
        <v>0</v>
      </c>
      <c r="K3" s="71">
        <f ca="1">'TABELA RESUMO - P50'!L3</f>
        <v>25</v>
      </c>
      <c r="L3" s="51">
        <v>1269.5999999999999</v>
      </c>
      <c r="N3" s="126">
        <f t="shared" ref="N3:N38" si="4">L3/1000</f>
        <v>1.2695999999999998</v>
      </c>
      <c r="O3" s="126">
        <f t="shared" ref="O3:O38" ca="1" si="5">K3*24</f>
        <v>600</v>
      </c>
      <c r="P3" s="126">
        <f t="shared" ref="P3:P38" ca="1" si="6">C3/O3</f>
        <v>0.20462833333333336</v>
      </c>
      <c r="Q3" s="127">
        <f ca="1">P3/N3</f>
        <v>0.16117543583280827</v>
      </c>
    </row>
    <row r="4" spans="1:17">
      <c r="A4" s="42" t="s">
        <v>26</v>
      </c>
      <c r="B4" s="100" t="str">
        <f>'TABELA RESUMO - P50'!B4</f>
        <v>Março</v>
      </c>
      <c r="C4" s="35">
        <f>'TABELA RESUMO - P50'!C4</f>
        <v>310.6635</v>
      </c>
      <c r="D4" s="35">
        <f>SUMIFS(Previsto2024[Previsto P90 '[MWh']],Previsto2024[Complexo],'TABELA RESUMO - P90'!A4,Previsto2024[Período],'TABELA RESUMO - P90'!B4)</f>
        <v>0</v>
      </c>
      <c r="E4" s="135">
        <f t="shared" ref="E4:E38" si="7">C4-D4</f>
        <v>310.6635</v>
      </c>
      <c r="F4" s="53" t="e">
        <f t="shared" si="0"/>
        <v>#DIV/0!</v>
      </c>
      <c r="G4" s="75">
        <f t="shared" ref="G4:G38" ca="1" si="8">K4*J4</f>
        <v>0</v>
      </c>
      <c r="H4" s="52">
        <f t="shared" ca="1" si="1"/>
        <v>310.6635</v>
      </c>
      <c r="I4" s="55" t="e">
        <f t="shared" ca="1" si="2"/>
        <v>#DIV/0!</v>
      </c>
      <c r="J4" s="38">
        <f t="shared" si="3"/>
        <v>0</v>
      </c>
      <c r="K4" s="71">
        <f ca="1">'TABELA RESUMO - P50'!L4</f>
        <v>25</v>
      </c>
      <c r="L4" s="51">
        <v>3124.89</v>
      </c>
      <c r="N4" s="126">
        <f t="shared" si="4"/>
        <v>3.1248899999999997</v>
      </c>
      <c r="O4" s="126">
        <f t="shared" ca="1" si="5"/>
        <v>600</v>
      </c>
      <c r="P4" s="126">
        <f t="shared" ca="1" si="6"/>
        <v>0.51777249999999997</v>
      </c>
      <c r="Q4" s="127">
        <f t="shared" ref="Q4:Q38" ca="1" si="9">P4/N4</f>
        <v>0.16569303239474029</v>
      </c>
    </row>
    <row r="5" spans="1:17">
      <c r="A5" s="42" t="s">
        <v>193</v>
      </c>
      <c r="B5" s="100" t="str">
        <f>'TABELA RESUMO - P50'!B5</f>
        <v>Março</v>
      </c>
      <c r="C5" s="35">
        <f>'TABELA RESUMO - P50'!C5</f>
        <v>105.58950000000002</v>
      </c>
      <c r="D5" s="35">
        <f>SUMIFS(Previsto2024[Previsto P90 '[MWh']],Previsto2024[Complexo],'TABELA RESUMO - P90'!A5,Previsto2024[Período],'TABELA RESUMO - P90'!B5)</f>
        <v>0</v>
      </c>
      <c r="E5" s="135">
        <f t="shared" si="7"/>
        <v>105.58950000000002</v>
      </c>
      <c r="F5" s="53" t="e">
        <f t="shared" si="0"/>
        <v>#DIV/0!</v>
      </c>
      <c r="G5" s="75">
        <f ca="1">K5*J5</f>
        <v>0</v>
      </c>
      <c r="H5" s="52">
        <f t="shared" ca="1" si="1"/>
        <v>105.58950000000002</v>
      </c>
      <c r="I5" s="55" t="e">
        <f t="shared" ca="1" si="2"/>
        <v>#DIV/0!</v>
      </c>
      <c r="J5" s="38">
        <f t="shared" si="3"/>
        <v>0</v>
      </c>
      <c r="K5" s="71">
        <f ca="1">'TABELA RESUMO - P50'!L5</f>
        <v>25</v>
      </c>
      <c r="L5" s="51">
        <v>1402.6</v>
      </c>
      <c r="N5" s="126">
        <f t="shared" si="4"/>
        <v>1.4025999999999998</v>
      </c>
      <c r="O5" s="126">
        <f t="shared" ca="1" si="5"/>
        <v>600</v>
      </c>
      <c r="P5" s="126">
        <f t="shared" ca="1" si="6"/>
        <v>0.17598250000000001</v>
      </c>
      <c r="Q5" s="127">
        <f t="shared" ca="1" si="9"/>
        <v>0.12546877228005135</v>
      </c>
    </row>
    <row r="6" spans="1:17">
      <c r="A6" s="42" t="s">
        <v>28</v>
      </c>
      <c r="B6" s="100" t="str">
        <f>'TABELA RESUMO - P50'!B6</f>
        <v>Março</v>
      </c>
      <c r="C6" s="35">
        <f>'TABELA RESUMO - P50'!C6</f>
        <v>167.21000000000004</v>
      </c>
      <c r="D6" s="35">
        <f>SUMIFS(Previsto2024[Previsto P90 '[MWh']],Previsto2024[Complexo],'TABELA RESUMO - P90'!A6,Previsto2024[Período],'TABELA RESUMO - P90'!B6)</f>
        <v>0</v>
      </c>
      <c r="E6" s="135">
        <f t="shared" si="7"/>
        <v>167.21000000000004</v>
      </c>
      <c r="F6" s="53" t="e">
        <f t="shared" si="0"/>
        <v>#DIV/0!</v>
      </c>
      <c r="G6" s="75">
        <f t="shared" ca="1" si="8"/>
        <v>0</v>
      </c>
      <c r="H6" s="52">
        <f t="shared" ca="1" si="1"/>
        <v>167.21000000000004</v>
      </c>
      <c r="I6" s="55" t="e">
        <f t="shared" ca="1" si="2"/>
        <v>#DIV/0!</v>
      </c>
      <c r="J6" s="38">
        <f t="shared" si="3"/>
        <v>0</v>
      </c>
      <c r="K6" s="71">
        <f ca="1">'TABELA RESUMO - P50'!L6</f>
        <v>25</v>
      </c>
      <c r="L6" s="51">
        <v>1504.23</v>
      </c>
      <c r="N6" s="126">
        <f t="shared" si="4"/>
        <v>1.50423</v>
      </c>
      <c r="O6" s="126">
        <f t="shared" ca="1" si="5"/>
        <v>600</v>
      </c>
      <c r="P6" s="126">
        <f t="shared" ca="1" si="6"/>
        <v>0.27868333333333339</v>
      </c>
      <c r="Q6" s="127">
        <f t="shared" ca="1" si="9"/>
        <v>0.18526643753504013</v>
      </c>
    </row>
    <row r="7" spans="1:17">
      <c r="A7" s="42" t="s">
        <v>29</v>
      </c>
      <c r="B7" s="100" t="str">
        <f>'TABELA RESUMO - P50'!B7</f>
        <v>Março</v>
      </c>
      <c r="C7" s="35">
        <f>'TABELA RESUMO - P50'!C7</f>
        <v>22.403000000000002</v>
      </c>
      <c r="D7" s="35">
        <f>SUMIFS(Previsto2024[Previsto P90 '[MWh']],Previsto2024[Complexo],'TABELA RESUMO - P90'!A7,Previsto2024[Período],'TABELA RESUMO - P90'!B7)</f>
        <v>0</v>
      </c>
      <c r="E7" s="135">
        <f t="shared" si="7"/>
        <v>22.403000000000002</v>
      </c>
      <c r="F7" s="53" t="e">
        <f t="shared" si="0"/>
        <v>#DIV/0!</v>
      </c>
      <c r="G7" s="75">
        <f t="shared" ca="1" si="8"/>
        <v>0</v>
      </c>
      <c r="H7" s="52">
        <f t="shared" ca="1" si="1"/>
        <v>22.403000000000002</v>
      </c>
      <c r="I7" s="55" t="e">
        <f t="shared" ca="1" si="2"/>
        <v>#DIV/0!</v>
      </c>
      <c r="J7" s="38">
        <f t="shared" si="3"/>
        <v>0</v>
      </c>
      <c r="K7" s="71">
        <f ca="1">'TABELA RESUMO - P50'!L7</f>
        <v>25</v>
      </c>
      <c r="L7" s="51">
        <v>212.58</v>
      </c>
      <c r="N7" s="126">
        <f t="shared" si="4"/>
        <v>0.21258000000000002</v>
      </c>
      <c r="O7" s="126">
        <f t="shared" ca="1" si="5"/>
        <v>600</v>
      </c>
      <c r="P7" s="126">
        <f t="shared" ca="1" si="6"/>
        <v>3.7338333333333334E-2</v>
      </c>
      <c r="Q7" s="127">
        <f t="shared" ca="1" si="9"/>
        <v>0.17564367924232444</v>
      </c>
    </row>
    <row r="8" spans="1:17">
      <c r="A8" s="42" t="s">
        <v>30</v>
      </c>
      <c r="B8" s="100" t="str">
        <f>'TABELA RESUMO - P50'!B8</f>
        <v>Março</v>
      </c>
      <c r="C8" s="35">
        <f>'TABELA RESUMO - P50'!C8</f>
        <v>29.142900000000001</v>
      </c>
      <c r="D8" s="35">
        <f>SUMIFS(Previsto2024[Previsto P90 '[MWh']],Previsto2024[Complexo],'TABELA RESUMO - P90'!A8,Previsto2024[Período],'TABELA RESUMO - P90'!B8)</f>
        <v>0</v>
      </c>
      <c r="E8" s="135">
        <f t="shared" si="7"/>
        <v>29.142900000000001</v>
      </c>
      <c r="F8" s="53" t="e">
        <f t="shared" si="0"/>
        <v>#DIV/0!</v>
      </c>
      <c r="G8" s="75">
        <f t="shared" ca="1" si="8"/>
        <v>0</v>
      </c>
      <c r="H8" s="52">
        <f t="shared" ca="1" si="1"/>
        <v>29.142900000000001</v>
      </c>
      <c r="I8" s="55" t="e">
        <f t="shared" ca="1" si="2"/>
        <v>#DIV/0!</v>
      </c>
      <c r="J8" s="38">
        <f t="shared" si="3"/>
        <v>0</v>
      </c>
      <c r="K8" s="71">
        <f ca="1">'TABELA RESUMO - P50'!L8</f>
        <v>25</v>
      </c>
      <c r="L8" s="51">
        <v>279.36</v>
      </c>
      <c r="N8" s="126">
        <f t="shared" si="4"/>
        <v>0.27936</v>
      </c>
      <c r="O8" s="126">
        <f t="shared" ca="1" si="5"/>
        <v>600</v>
      </c>
      <c r="P8" s="126">
        <f t="shared" ca="1" si="6"/>
        <v>4.8571500000000004E-2</v>
      </c>
      <c r="Q8" s="127">
        <f t="shared" ca="1" si="9"/>
        <v>0.17386705326460483</v>
      </c>
    </row>
    <row r="9" spans="1:17">
      <c r="A9" s="42" t="s">
        <v>31</v>
      </c>
      <c r="B9" s="100" t="str">
        <f>'TABELA RESUMO - P50'!B9</f>
        <v>Março</v>
      </c>
      <c r="C9" s="35">
        <f>'TABELA RESUMO - P50'!C9</f>
        <v>125.6876</v>
      </c>
      <c r="D9" s="35">
        <f>SUMIFS(Previsto2024[Previsto P90 '[MWh']],Previsto2024[Complexo],'TABELA RESUMO - P90'!A9,Previsto2024[Período],'TABELA RESUMO - P90'!B9)</f>
        <v>0</v>
      </c>
      <c r="E9" s="135">
        <f t="shared" si="7"/>
        <v>125.6876</v>
      </c>
      <c r="F9" s="53" t="e">
        <f t="shared" si="0"/>
        <v>#DIV/0!</v>
      </c>
      <c r="G9" s="75">
        <f t="shared" ca="1" si="8"/>
        <v>0</v>
      </c>
      <c r="H9" s="52">
        <f t="shared" ca="1" si="1"/>
        <v>125.6876</v>
      </c>
      <c r="I9" s="55" t="e">
        <f t="shared" ca="1" si="2"/>
        <v>#DIV/0!</v>
      </c>
      <c r="J9" s="38">
        <f t="shared" si="3"/>
        <v>0</v>
      </c>
      <c r="K9" s="71">
        <f ca="1">'TABELA RESUMO - P50'!L9</f>
        <v>25</v>
      </c>
      <c r="L9" s="51">
        <v>1337.78</v>
      </c>
      <c r="N9" s="126">
        <f t="shared" si="4"/>
        <v>1.33778</v>
      </c>
      <c r="O9" s="126">
        <f t="shared" ca="1" si="5"/>
        <v>600</v>
      </c>
      <c r="P9" s="126">
        <f t="shared" ca="1" si="6"/>
        <v>0.20947933333333335</v>
      </c>
      <c r="Q9" s="127">
        <f t="shared" ca="1" si="9"/>
        <v>0.15658728141647607</v>
      </c>
    </row>
    <row r="10" spans="1:17">
      <c r="A10" s="42" t="s">
        <v>32</v>
      </c>
      <c r="B10" s="100" t="str">
        <f>'TABELA RESUMO - P50'!B10</f>
        <v>Março</v>
      </c>
      <c r="C10" s="35">
        <f>'TABELA RESUMO - P50'!C10</f>
        <v>231.66290000000001</v>
      </c>
      <c r="D10" s="35">
        <f>SUMIFS(Previsto2024[Previsto P90 '[MWh']],Previsto2024[Complexo],'TABELA RESUMO - P90'!A10,Previsto2024[Período],'TABELA RESUMO - P90'!B10)</f>
        <v>0</v>
      </c>
      <c r="E10" s="135">
        <f t="shared" si="7"/>
        <v>231.66290000000001</v>
      </c>
      <c r="F10" s="53" t="e">
        <f t="shared" si="0"/>
        <v>#DIV/0!</v>
      </c>
      <c r="G10" s="75">
        <f t="shared" ca="1" si="8"/>
        <v>0</v>
      </c>
      <c r="H10" s="52">
        <f t="shared" ca="1" si="1"/>
        <v>231.66290000000001</v>
      </c>
      <c r="I10" s="55" t="e">
        <f t="shared" ca="1" si="2"/>
        <v>#DIV/0!</v>
      </c>
      <c r="J10" s="38">
        <f t="shared" si="3"/>
        <v>0</v>
      </c>
      <c r="K10" s="71">
        <f ca="1">'TABELA RESUMO - P50'!L10</f>
        <v>25</v>
      </c>
      <c r="L10" s="51">
        <v>2427.1999999999998</v>
      </c>
      <c r="N10" s="126">
        <f t="shared" si="4"/>
        <v>2.4272</v>
      </c>
      <c r="O10" s="126">
        <f t="shared" ca="1" si="5"/>
        <v>600</v>
      </c>
      <c r="P10" s="126">
        <f t="shared" ca="1" si="6"/>
        <v>0.38610483333333334</v>
      </c>
      <c r="Q10" s="127">
        <f t="shared" ca="1" si="9"/>
        <v>0.15907417325862447</v>
      </c>
    </row>
    <row r="11" spans="1:17">
      <c r="A11" s="42" t="s">
        <v>33</v>
      </c>
      <c r="B11" s="100" t="str">
        <f>'TABELA RESUMO - P50'!B11</f>
        <v>Março</v>
      </c>
      <c r="C11" s="35">
        <f>'TABELA RESUMO - P50'!C11</f>
        <v>77.301239999999993</v>
      </c>
      <c r="D11" s="35">
        <f>SUMIFS(Previsto2024[Previsto P90 '[MWh']],Previsto2024[Complexo],'TABELA RESUMO - P90'!A11,Previsto2024[Período],'TABELA RESUMO - P90'!B11)</f>
        <v>0</v>
      </c>
      <c r="E11" s="135">
        <f t="shared" si="7"/>
        <v>77.301239999999993</v>
      </c>
      <c r="F11" s="53" t="e">
        <f t="shared" si="0"/>
        <v>#DIV/0!</v>
      </c>
      <c r="G11" s="75">
        <f t="shared" ca="1" si="8"/>
        <v>0</v>
      </c>
      <c r="H11" s="52">
        <f t="shared" ca="1" si="1"/>
        <v>77.301239999999993</v>
      </c>
      <c r="I11" s="55" t="e">
        <f t="shared" ca="1" si="2"/>
        <v>#DIV/0!</v>
      </c>
      <c r="J11" s="38">
        <f t="shared" si="3"/>
        <v>0</v>
      </c>
      <c r="K11" s="71">
        <f ca="1">'TABELA RESUMO - P50'!L11</f>
        <v>25</v>
      </c>
      <c r="L11" s="51">
        <v>785.81</v>
      </c>
      <c r="N11" s="126">
        <f t="shared" si="4"/>
        <v>0.7858099999999999</v>
      </c>
      <c r="O11" s="126">
        <f t="shared" ca="1" si="5"/>
        <v>600</v>
      </c>
      <c r="P11" s="126">
        <f t="shared" ca="1" si="6"/>
        <v>0.12883539999999999</v>
      </c>
      <c r="Q11" s="127">
        <f t="shared" ca="1" si="9"/>
        <v>0.16395235489494916</v>
      </c>
    </row>
    <row r="12" spans="1:17">
      <c r="A12" s="42" t="s">
        <v>135</v>
      </c>
      <c r="B12" s="100" t="str">
        <f>'TABELA RESUMO - P50'!B12</f>
        <v>Março</v>
      </c>
      <c r="C12" s="35">
        <f>'TABELA RESUMO - P50'!C12</f>
        <v>31.165900000000001</v>
      </c>
      <c r="D12" s="35">
        <f>SUMIFS(Previsto2024[Previsto P90 '[MWh']],Previsto2024[Complexo],'TABELA RESUMO - P90'!A12,Previsto2024[Período],'TABELA RESUMO - P90'!B12)</f>
        <v>0</v>
      </c>
      <c r="E12" s="135">
        <f t="shared" ref="E12" si="10">C12-D12</f>
        <v>31.165900000000001</v>
      </c>
      <c r="F12" s="53" t="e">
        <f t="shared" ref="F12" si="11">(C12-D12)/D12</f>
        <v>#DIV/0!</v>
      </c>
      <c r="G12" s="75">
        <f t="shared" ref="G12" ca="1" si="12">K12*J12</f>
        <v>0</v>
      </c>
      <c r="H12" s="52">
        <f t="shared" ref="H12" ca="1" si="13">C12-G12</f>
        <v>31.165900000000001</v>
      </c>
      <c r="I12" s="55" t="e">
        <f t="shared" ref="I12" ca="1" si="14">(C12-G12)/G12</f>
        <v>#DIV/0!</v>
      </c>
      <c r="J12" s="38">
        <f t="shared" si="3"/>
        <v>0</v>
      </c>
      <c r="K12" s="71">
        <f ca="1">'TABELA RESUMO - P50'!L12</f>
        <v>25</v>
      </c>
      <c r="L12" s="51">
        <v>786.81</v>
      </c>
      <c r="N12" s="126">
        <f t="shared" ref="N12" si="15">L12/1000</f>
        <v>0.7868099999999999</v>
      </c>
      <c r="O12" s="126">
        <f t="shared" ref="O12" ca="1" si="16">K12*24</f>
        <v>600</v>
      </c>
      <c r="P12" s="126">
        <f t="shared" ref="P12" ca="1" si="17">C12/O12</f>
        <v>5.1943166666666665E-2</v>
      </c>
      <c r="Q12" s="127">
        <f t="shared" ref="Q12" ca="1" si="18">P12/N12</f>
        <v>6.6017420554729436E-2</v>
      </c>
    </row>
    <row r="13" spans="1:17">
      <c r="A13" s="42" t="s">
        <v>34</v>
      </c>
      <c r="B13" s="100" t="str">
        <f>'TABELA RESUMO - P50'!B13</f>
        <v>Março</v>
      </c>
      <c r="C13" s="35">
        <f>'TABELA RESUMO - P50'!C13</f>
        <v>40.662299999999995</v>
      </c>
      <c r="D13" s="35">
        <f>SUMIFS(Previsto2024[Previsto P90 '[MWh']],Previsto2024[Complexo],'TABELA RESUMO - P90'!A13,Previsto2024[Período],'TABELA RESUMO - P90'!B13)</f>
        <v>0</v>
      </c>
      <c r="E13" s="135">
        <f t="shared" si="7"/>
        <v>40.662299999999995</v>
      </c>
      <c r="F13" s="53" t="e">
        <f t="shared" si="0"/>
        <v>#DIV/0!</v>
      </c>
      <c r="G13" s="75">
        <f t="shared" ca="1" si="8"/>
        <v>0</v>
      </c>
      <c r="H13" s="52">
        <f t="shared" ca="1" si="1"/>
        <v>40.662299999999995</v>
      </c>
      <c r="I13" s="55" t="e">
        <f t="shared" ca="1" si="2"/>
        <v>#DIV/0!</v>
      </c>
      <c r="J13" s="38">
        <f t="shared" si="3"/>
        <v>0</v>
      </c>
      <c r="K13" s="71">
        <f ca="1">'TABELA RESUMO - P50'!L13</f>
        <v>25</v>
      </c>
      <c r="L13" s="51">
        <v>419.76</v>
      </c>
      <c r="N13" s="126">
        <f t="shared" si="4"/>
        <v>0.41975999999999997</v>
      </c>
      <c r="O13" s="126">
        <f t="shared" ca="1" si="5"/>
        <v>600</v>
      </c>
      <c r="P13" s="126">
        <f t="shared" ca="1" si="6"/>
        <v>6.7770499999999997E-2</v>
      </c>
      <c r="Q13" s="127">
        <f t="shared" ca="1" si="9"/>
        <v>0.16145059081379837</v>
      </c>
    </row>
    <row r="14" spans="1:17">
      <c r="A14" s="42" t="s">
        <v>35</v>
      </c>
      <c r="B14" s="100" t="str">
        <f>'TABELA RESUMO - P50'!B14</f>
        <v>Março</v>
      </c>
      <c r="C14" s="35">
        <f>'TABELA RESUMO - P50'!C14</f>
        <v>152.44909999999999</v>
      </c>
      <c r="D14" s="35">
        <f>SUMIFS(Previsto2024[Previsto P90 '[MWh']],Previsto2024[Complexo],'TABELA RESUMO - P90'!A14,Previsto2024[Período],'TABELA RESUMO - P90'!B14)</f>
        <v>0</v>
      </c>
      <c r="E14" s="135">
        <f t="shared" si="7"/>
        <v>152.44909999999999</v>
      </c>
      <c r="F14" s="53" t="e">
        <f t="shared" si="0"/>
        <v>#DIV/0!</v>
      </c>
      <c r="G14" s="75">
        <f ca="1">K14*J14</f>
        <v>0</v>
      </c>
      <c r="H14" s="52">
        <f t="shared" ca="1" si="1"/>
        <v>152.44909999999999</v>
      </c>
      <c r="I14" s="55" t="e">
        <f t="shared" ca="1" si="2"/>
        <v>#DIV/0!</v>
      </c>
      <c r="J14" s="38">
        <f t="shared" si="3"/>
        <v>0</v>
      </c>
      <c r="K14" s="71">
        <f ca="1">'TABELA RESUMO - P50'!L14</f>
        <v>25</v>
      </c>
      <c r="L14" s="51">
        <v>1312.2</v>
      </c>
      <c r="N14" s="126">
        <f t="shared" si="4"/>
        <v>1.3122</v>
      </c>
      <c r="O14" s="126">
        <f t="shared" ca="1" si="5"/>
        <v>600</v>
      </c>
      <c r="P14" s="126">
        <f t="shared" ca="1" si="6"/>
        <v>0.25408183333333328</v>
      </c>
      <c r="Q14" s="127">
        <f t="shared" ca="1" si="9"/>
        <v>0.19363041711121268</v>
      </c>
    </row>
    <row r="15" spans="1:17">
      <c r="A15" s="42" t="s">
        <v>36</v>
      </c>
      <c r="B15" s="100" t="str">
        <f>'TABELA RESUMO - P50'!B15</f>
        <v>Março</v>
      </c>
      <c r="C15" s="35">
        <f>'TABELA RESUMO - P50'!C15</f>
        <v>151.78960000000004</v>
      </c>
      <c r="D15" s="35">
        <f>SUMIFS(Previsto2024[Previsto P90 '[MWh']],Previsto2024[Complexo],'TABELA RESUMO - P90'!A15,Previsto2024[Período],'TABELA RESUMO - P90'!B15)</f>
        <v>0</v>
      </c>
      <c r="E15" s="135">
        <f t="shared" si="7"/>
        <v>151.78960000000004</v>
      </c>
      <c r="F15" s="53" t="e">
        <f t="shared" si="0"/>
        <v>#DIV/0!</v>
      </c>
      <c r="G15" s="75">
        <f t="shared" ca="1" si="8"/>
        <v>0</v>
      </c>
      <c r="H15" s="52">
        <f t="shared" ca="1" si="1"/>
        <v>151.78960000000004</v>
      </c>
      <c r="I15" s="55" t="e">
        <f t="shared" ca="1" si="2"/>
        <v>#DIV/0!</v>
      </c>
      <c r="J15" s="38">
        <f t="shared" si="3"/>
        <v>0</v>
      </c>
      <c r="K15" s="71">
        <f ca="1">'TABELA RESUMO - P50'!L15</f>
        <v>25</v>
      </c>
      <c r="L15" s="51">
        <v>1313.64</v>
      </c>
      <c r="N15" s="126">
        <f t="shared" si="4"/>
        <v>1.3136400000000001</v>
      </c>
      <c r="O15" s="126">
        <f t="shared" ca="1" si="5"/>
        <v>600</v>
      </c>
      <c r="P15" s="126">
        <f t="shared" ca="1" si="6"/>
        <v>0.25298266666666674</v>
      </c>
      <c r="Q15" s="127">
        <f t="shared" ca="1" si="9"/>
        <v>0.19258142768693609</v>
      </c>
    </row>
    <row r="16" spans="1:17">
      <c r="A16" s="42" t="s">
        <v>37</v>
      </c>
      <c r="B16" s="100" t="str">
        <f>'TABELA RESUMO - P50'!B16</f>
        <v>Março</v>
      </c>
      <c r="C16" s="35">
        <f>'TABELA RESUMO - P50'!C16</f>
        <v>75.518599999999992</v>
      </c>
      <c r="D16" s="35">
        <f>SUMIFS(Previsto2024[Previsto P90 '[MWh']],Previsto2024[Complexo],'TABELA RESUMO - P90'!A16,Previsto2024[Período],'TABELA RESUMO - P90'!B16)</f>
        <v>0</v>
      </c>
      <c r="E16" s="135">
        <f t="shared" si="7"/>
        <v>75.518599999999992</v>
      </c>
      <c r="F16" s="53" t="e">
        <f t="shared" si="0"/>
        <v>#DIV/0!</v>
      </c>
      <c r="G16" s="75">
        <f t="shared" ca="1" si="8"/>
        <v>0</v>
      </c>
      <c r="H16" s="52">
        <f t="shared" ca="1" si="1"/>
        <v>75.518599999999992</v>
      </c>
      <c r="I16" s="55" t="e">
        <f t="shared" ca="1" si="2"/>
        <v>#DIV/0!</v>
      </c>
      <c r="J16" s="38">
        <f t="shared" si="3"/>
        <v>0</v>
      </c>
      <c r="K16" s="71">
        <f ca="1">'TABELA RESUMO - P50'!L16</f>
        <v>25</v>
      </c>
      <c r="L16" s="51">
        <v>656.1</v>
      </c>
      <c r="N16" s="126">
        <f t="shared" si="4"/>
        <v>0.65610000000000002</v>
      </c>
      <c r="O16" s="126">
        <f t="shared" ca="1" si="5"/>
        <v>600</v>
      </c>
      <c r="P16" s="126">
        <f t="shared" ca="1" si="6"/>
        <v>0.12586433333333333</v>
      </c>
      <c r="Q16" s="127">
        <f t="shared" ca="1" si="9"/>
        <v>0.19183711832545849</v>
      </c>
    </row>
    <row r="17" spans="1:17">
      <c r="A17" s="42" t="s">
        <v>38</v>
      </c>
      <c r="B17" s="100" t="str">
        <f>'TABELA RESUMO - P50'!B17</f>
        <v>Março</v>
      </c>
      <c r="C17" s="35">
        <f>'TABELA RESUMO - P50'!C17</f>
        <v>145.58278999999996</v>
      </c>
      <c r="D17" s="35">
        <f>SUMIFS(Previsto2024[Previsto P90 '[MWh']],Previsto2024[Complexo],'TABELA RESUMO - P90'!A17,Previsto2024[Período],'TABELA RESUMO - P90'!B17)</f>
        <v>0</v>
      </c>
      <c r="E17" s="135">
        <f t="shared" si="7"/>
        <v>145.58278999999996</v>
      </c>
      <c r="F17" s="53" t="e">
        <f t="shared" si="0"/>
        <v>#DIV/0!</v>
      </c>
      <c r="G17" s="75">
        <f t="shared" ca="1" si="8"/>
        <v>0</v>
      </c>
      <c r="H17" s="52">
        <f t="shared" ca="1" si="1"/>
        <v>145.58278999999996</v>
      </c>
      <c r="I17" s="55" t="e">
        <f t="shared" ca="1" si="2"/>
        <v>#DIV/0!</v>
      </c>
      <c r="J17" s="38">
        <f t="shared" si="3"/>
        <v>0</v>
      </c>
      <c r="K17" s="71">
        <f ca="1">'TABELA RESUMO - P50'!L17</f>
        <v>25</v>
      </c>
      <c r="L17" s="51">
        <v>1307.4749999999999</v>
      </c>
      <c r="N17" s="126">
        <f t="shared" si="4"/>
        <v>1.3074749999999999</v>
      </c>
      <c r="O17" s="126">
        <f t="shared" ca="1" si="5"/>
        <v>600</v>
      </c>
      <c r="P17" s="126">
        <f t="shared" ca="1" si="6"/>
        <v>0.24263798333333328</v>
      </c>
      <c r="Q17" s="127">
        <f t="shared" ca="1" si="9"/>
        <v>0.18557753175650263</v>
      </c>
    </row>
    <row r="18" spans="1:17">
      <c r="A18" s="42" t="s">
        <v>39</v>
      </c>
      <c r="B18" s="100" t="str">
        <f>'TABELA RESUMO - P50'!B18</f>
        <v>Março</v>
      </c>
      <c r="C18" s="35">
        <f>'TABELA RESUMO - P50'!C18</f>
        <v>150.09054999999998</v>
      </c>
      <c r="D18" s="35">
        <f>SUMIFS(Previsto2024[Previsto P90 '[MWh']],Previsto2024[Complexo],'TABELA RESUMO - P90'!A18,Previsto2024[Período],'TABELA RESUMO - P90'!B18)</f>
        <v>0</v>
      </c>
      <c r="E18" s="135">
        <f t="shared" si="7"/>
        <v>150.09054999999998</v>
      </c>
      <c r="F18" s="53" t="e">
        <f t="shared" si="0"/>
        <v>#DIV/0!</v>
      </c>
      <c r="G18" s="75">
        <f t="shared" ca="1" si="8"/>
        <v>0</v>
      </c>
      <c r="H18" s="52">
        <f t="shared" ca="1" si="1"/>
        <v>150.09054999999998</v>
      </c>
      <c r="I18" s="55" t="e">
        <f t="shared" ca="1" si="2"/>
        <v>#DIV/0!</v>
      </c>
      <c r="J18" s="38">
        <f t="shared" si="3"/>
        <v>0</v>
      </c>
      <c r="K18" s="71">
        <f ca="1">'TABELA RESUMO - P50'!L18</f>
        <v>25</v>
      </c>
      <c r="L18" s="51">
        <v>1307.4749999999999</v>
      </c>
      <c r="N18" s="126">
        <f t="shared" si="4"/>
        <v>1.3074749999999999</v>
      </c>
      <c r="O18" s="126">
        <f t="shared" ca="1" si="5"/>
        <v>600</v>
      </c>
      <c r="P18" s="126">
        <f t="shared" ca="1" si="6"/>
        <v>0.25015091666666661</v>
      </c>
      <c r="Q18" s="127">
        <f t="shared" ca="1" si="9"/>
        <v>0.1913236709433577</v>
      </c>
    </row>
    <row r="19" spans="1:17">
      <c r="A19" s="42" t="s">
        <v>40</v>
      </c>
      <c r="B19" s="100" t="str">
        <f>'TABELA RESUMO - P50'!B19</f>
        <v>Março</v>
      </c>
      <c r="C19" s="35">
        <f>'TABELA RESUMO - P50'!C19</f>
        <v>76.228779999999986</v>
      </c>
      <c r="D19" s="35">
        <f>SUMIFS(Previsto2024[Previsto P90 '[MWh']],Previsto2024[Complexo],'TABELA RESUMO - P90'!A19,Previsto2024[Período],'TABELA RESUMO - P90'!B19)</f>
        <v>0</v>
      </c>
      <c r="E19" s="135">
        <f t="shared" si="7"/>
        <v>76.228779999999986</v>
      </c>
      <c r="F19" s="53" t="e">
        <f t="shared" si="0"/>
        <v>#DIV/0!</v>
      </c>
      <c r="G19" s="75">
        <f t="shared" ca="1" si="8"/>
        <v>0</v>
      </c>
      <c r="H19" s="52">
        <f t="shared" ca="1" si="1"/>
        <v>76.228779999999986</v>
      </c>
      <c r="I19" s="55" t="e">
        <f t="shared" ca="1" si="2"/>
        <v>#DIV/0!</v>
      </c>
      <c r="J19" s="38">
        <f t="shared" si="3"/>
        <v>0</v>
      </c>
      <c r="K19" s="71">
        <f ca="1">'TABELA RESUMO - P50'!L19</f>
        <v>25</v>
      </c>
      <c r="L19" s="51">
        <v>645.84</v>
      </c>
      <c r="N19" s="126">
        <f t="shared" si="4"/>
        <v>0.64584000000000008</v>
      </c>
      <c r="O19" s="126">
        <f t="shared" ca="1" si="5"/>
        <v>600</v>
      </c>
      <c r="P19" s="126">
        <f t="shared" ca="1" si="6"/>
        <v>0.12704796666666665</v>
      </c>
      <c r="Q19" s="127">
        <f t="shared" ca="1" si="9"/>
        <v>0.19671740162682186</v>
      </c>
    </row>
    <row r="20" spans="1:17">
      <c r="A20" s="42" t="s">
        <v>41</v>
      </c>
      <c r="B20" s="100" t="str">
        <f>'TABELA RESUMO - P50'!B20</f>
        <v>Março</v>
      </c>
      <c r="C20" s="35">
        <f>'TABELA RESUMO - P50'!C20</f>
        <v>40.424299999999995</v>
      </c>
      <c r="D20" s="35">
        <f>SUMIFS(Previsto2024[Previsto P90 '[MWh']],Previsto2024[Complexo],'TABELA RESUMO - P90'!A20,Previsto2024[Período],'TABELA RESUMO - P90'!B20)</f>
        <v>0</v>
      </c>
      <c r="E20" s="135">
        <f t="shared" si="7"/>
        <v>40.424299999999995</v>
      </c>
      <c r="F20" s="53" t="e">
        <f t="shared" si="0"/>
        <v>#DIV/0!</v>
      </c>
      <c r="G20" s="75">
        <f t="shared" ca="1" si="8"/>
        <v>0</v>
      </c>
      <c r="H20" s="52">
        <f t="shared" ca="1" si="1"/>
        <v>40.424299999999995</v>
      </c>
      <c r="I20" s="55" t="e">
        <f t="shared" ca="1" si="2"/>
        <v>#DIV/0!</v>
      </c>
      <c r="J20" s="38">
        <f t="shared" si="3"/>
        <v>0</v>
      </c>
      <c r="K20" s="71">
        <f ca="1">'TABELA RESUMO - P50'!L20</f>
        <v>25</v>
      </c>
      <c r="L20" s="51">
        <v>421.2</v>
      </c>
      <c r="N20" s="126">
        <f t="shared" si="4"/>
        <v>0.42119999999999996</v>
      </c>
      <c r="O20" s="126">
        <f t="shared" ca="1" si="5"/>
        <v>600</v>
      </c>
      <c r="P20" s="126">
        <f t="shared" ca="1" si="6"/>
        <v>6.7373833333333327E-2</v>
      </c>
      <c r="Q20" s="127">
        <f t="shared" ca="1" si="9"/>
        <v>0.15995686926242481</v>
      </c>
    </row>
    <row r="21" spans="1:17">
      <c r="A21" s="42" t="s">
        <v>42</v>
      </c>
      <c r="B21" s="100" t="str">
        <f>'TABELA RESUMO - P50'!B21</f>
        <v>Março</v>
      </c>
      <c r="C21" s="35">
        <f>'TABELA RESUMO - P50'!C21</f>
        <v>138.98371</v>
      </c>
      <c r="D21" s="35">
        <f>SUMIFS(Previsto2024[Previsto P90 '[MWh']],Previsto2024[Complexo],'TABELA RESUMO - P90'!A21,Previsto2024[Período],'TABELA RESUMO - P90'!B21)</f>
        <v>0</v>
      </c>
      <c r="E21" s="135">
        <f t="shared" si="7"/>
        <v>138.98371</v>
      </c>
      <c r="F21" s="53" t="e">
        <f t="shared" si="0"/>
        <v>#DIV/0!</v>
      </c>
      <c r="G21" s="75">
        <f ca="1">K21*J21</f>
        <v>0</v>
      </c>
      <c r="H21" s="52">
        <f t="shared" ca="1" si="1"/>
        <v>138.98371</v>
      </c>
      <c r="I21" s="55" t="e">
        <f t="shared" ca="1" si="2"/>
        <v>#DIV/0!</v>
      </c>
      <c r="J21" s="38">
        <f t="shared" si="3"/>
        <v>0</v>
      </c>
      <c r="K21" s="71">
        <f ca="1">'TABELA RESUMO - P50'!L21</f>
        <v>25</v>
      </c>
      <c r="L21" s="51">
        <v>1358.9549999999999</v>
      </c>
      <c r="N21" s="126">
        <f t="shared" si="4"/>
        <v>1.3589549999999999</v>
      </c>
      <c r="O21" s="126">
        <f t="shared" ca="1" si="5"/>
        <v>600</v>
      </c>
      <c r="P21" s="126">
        <f t="shared" ca="1" si="6"/>
        <v>0.23163951666666668</v>
      </c>
      <c r="Q21" s="127">
        <f t="shared" ca="1" si="9"/>
        <v>0.17045414797890049</v>
      </c>
    </row>
    <row r="22" spans="1:17">
      <c r="A22" s="42" t="s">
        <v>43</v>
      </c>
      <c r="B22" s="100" t="str">
        <f>'TABELA RESUMO - P50'!B22</f>
        <v>Março</v>
      </c>
      <c r="C22" s="35">
        <f>'TABELA RESUMO - P50'!C22</f>
        <v>140.15339999999998</v>
      </c>
      <c r="D22" s="35">
        <f>SUMIFS(Previsto2024[Previsto P90 '[MWh']],Previsto2024[Complexo],'TABELA RESUMO - P90'!A22,Previsto2024[Período],'TABELA RESUMO - P90'!B22)</f>
        <v>0</v>
      </c>
      <c r="E22" s="135">
        <f t="shared" si="7"/>
        <v>140.15339999999998</v>
      </c>
      <c r="F22" s="53" t="e">
        <f t="shared" si="0"/>
        <v>#DIV/0!</v>
      </c>
      <c r="G22" s="75">
        <f t="shared" ca="1" si="8"/>
        <v>0</v>
      </c>
      <c r="H22" s="52">
        <f t="shared" ca="1" si="1"/>
        <v>140.15339999999998</v>
      </c>
      <c r="I22" s="55" t="e">
        <f t="shared" ca="1" si="2"/>
        <v>#DIV/0!</v>
      </c>
      <c r="J22" s="38">
        <f t="shared" si="3"/>
        <v>0</v>
      </c>
      <c r="K22" s="71">
        <f ca="1">'TABELA RESUMO - P50'!L22</f>
        <v>25</v>
      </c>
      <c r="L22" s="51">
        <v>1358.9549999999999</v>
      </c>
      <c r="N22" s="126">
        <f t="shared" si="4"/>
        <v>1.3589549999999999</v>
      </c>
      <c r="O22" s="126">
        <f t="shared" ca="1" si="5"/>
        <v>600</v>
      </c>
      <c r="P22" s="126">
        <f t="shared" ca="1" si="6"/>
        <v>0.23358899999999996</v>
      </c>
      <c r="Q22" s="127">
        <f t="shared" ca="1" si="9"/>
        <v>0.171888693886111</v>
      </c>
    </row>
    <row r="23" spans="1:17">
      <c r="A23" s="42" t="s">
        <v>44</v>
      </c>
      <c r="B23" s="100" t="str">
        <f>'TABELA RESUMO - P50'!B23</f>
        <v>Março</v>
      </c>
      <c r="C23" s="35">
        <f>'TABELA RESUMO - P50'!C23</f>
        <v>57.876039999999975</v>
      </c>
      <c r="D23" s="35">
        <f>SUMIFS(Previsto2024[Previsto P90 '[MWh']],Previsto2024[Complexo],'TABELA RESUMO - P90'!A23,Previsto2024[Período],'TABELA RESUMO - P90'!B23)</f>
        <v>0</v>
      </c>
      <c r="E23" s="135">
        <f t="shared" si="7"/>
        <v>57.876039999999975</v>
      </c>
      <c r="F23" s="53" t="e">
        <f t="shared" si="0"/>
        <v>#DIV/0!</v>
      </c>
      <c r="G23" s="75">
        <f ca="1">K23*J23</f>
        <v>0</v>
      </c>
      <c r="H23" s="52">
        <f t="shared" ca="1" si="1"/>
        <v>57.876039999999975</v>
      </c>
      <c r="I23" s="55" t="e">
        <f t="shared" ca="1" si="2"/>
        <v>#DIV/0!</v>
      </c>
      <c r="J23" s="38">
        <f t="shared" si="3"/>
        <v>0</v>
      </c>
      <c r="K23" s="71">
        <f ca="1">'TABELA RESUMO - P50'!L23</f>
        <v>25</v>
      </c>
      <c r="L23" s="51">
        <v>666.9</v>
      </c>
      <c r="N23" s="126">
        <f t="shared" si="4"/>
        <v>0.66689999999999994</v>
      </c>
      <c r="O23" s="126">
        <f t="shared" ca="1" si="5"/>
        <v>600</v>
      </c>
      <c r="P23" s="126">
        <f t="shared" ca="1" si="6"/>
        <v>9.6460066666666622E-2</v>
      </c>
      <c r="Q23" s="127">
        <f t="shared" ca="1" si="9"/>
        <v>0.14463947618333578</v>
      </c>
    </row>
    <row r="24" spans="1:17">
      <c r="A24" s="42" t="s">
        <v>45</v>
      </c>
      <c r="B24" s="100" t="str">
        <f>'TABELA RESUMO - P50'!B24</f>
        <v>Março</v>
      </c>
      <c r="C24" s="35">
        <f>'TABELA RESUMO - P50'!C24</f>
        <v>95.772800000000004</v>
      </c>
      <c r="D24" s="35">
        <f>SUMIFS(Previsto2024[Previsto P90 '[MWh']],Previsto2024[Complexo],'TABELA RESUMO - P90'!A24,Previsto2024[Período],'TABELA RESUMO - P90'!B24)</f>
        <v>0</v>
      </c>
      <c r="E24" s="135">
        <f t="shared" si="7"/>
        <v>95.772800000000004</v>
      </c>
      <c r="F24" s="53" t="e">
        <f t="shared" si="0"/>
        <v>#DIV/0!</v>
      </c>
      <c r="G24" s="75">
        <f ca="1">K24*J24</f>
        <v>0</v>
      </c>
      <c r="H24" s="52">
        <f t="shared" ca="1" si="1"/>
        <v>95.772800000000004</v>
      </c>
      <c r="I24" s="55" t="e">
        <f t="shared" ca="1" si="2"/>
        <v>#DIV/0!</v>
      </c>
      <c r="J24" s="38">
        <f t="shared" si="3"/>
        <v>0</v>
      </c>
      <c r="K24" s="71">
        <f ca="1">'TABELA RESUMO - P50'!L24</f>
        <v>25</v>
      </c>
      <c r="L24" s="51">
        <v>1358.9549999999999</v>
      </c>
      <c r="N24" s="126">
        <f t="shared" si="4"/>
        <v>1.3589549999999999</v>
      </c>
      <c r="O24" s="126">
        <f t="shared" ca="1" si="5"/>
        <v>600</v>
      </c>
      <c r="P24" s="126">
        <f t="shared" ca="1" si="6"/>
        <v>0.15962133333333334</v>
      </c>
      <c r="Q24" s="127">
        <f t="shared" ca="1" si="9"/>
        <v>0.11745888078216965</v>
      </c>
    </row>
    <row r="25" spans="1:17" ht="15.75" customHeight="1">
      <c r="A25" s="42" t="s">
        <v>46</v>
      </c>
      <c r="B25" s="100" t="str">
        <f>'TABELA RESUMO - P50'!B25</f>
        <v>Março</v>
      </c>
      <c r="C25" s="35">
        <f>'TABELA RESUMO - P50'!C25</f>
        <v>96.058869999999999</v>
      </c>
      <c r="D25" s="35">
        <f>SUMIFS(Previsto2024[Previsto P90 '[MWh']],Previsto2024[Complexo],'TABELA RESUMO - P90'!A25,Previsto2024[Período],'TABELA RESUMO - P90'!B25)</f>
        <v>0</v>
      </c>
      <c r="E25" s="135">
        <f t="shared" si="7"/>
        <v>96.058869999999999</v>
      </c>
      <c r="F25" s="53" t="e">
        <f t="shared" si="0"/>
        <v>#DIV/0!</v>
      </c>
      <c r="G25" s="75">
        <f ca="1">K25*J25</f>
        <v>0</v>
      </c>
      <c r="H25" s="52">
        <f t="shared" ca="1" si="1"/>
        <v>96.058869999999999</v>
      </c>
      <c r="I25" s="55" t="e">
        <f t="shared" ca="1" si="2"/>
        <v>#DIV/0!</v>
      </c>
      <c r="J25" s="38">
        <f t="shared" si="3"/>
        <v>0</v>
      </c>
      <c r="K25" s="71">
        <f ca="1">'TABELA RESUMO - P50'!L25</f>
        <v>25</v>
      </c>
      <c r="L25" s="51">
        <v>1358.9549999999999</v>
      </c>
      <c r="N25" s="126">
        <f t="shared" si="4"/>
        <v>1.3589549999999999</v>
      </c>
      <c r="O25" s="126">
        <f t="shared" ca="1" si="5"/>
        <v>600</v>
      </c>
      <c r="P25" s="126">
        <f t="shared" ca="1" si="6"/>
        <v>0.16009811666666665</v>
      </c>
      <c r="Q25" s="127">
        <f t="shared" ca="1" si="9"/>
        <v>0.11780972634610172</v>
      </c>
    </row>
    <row r="26" spans="1:17">
      <c r="A26" s="42" t="s">
        <v>47</v>
      </c>
      <c r="B26" s="100" t="str">
        <f>'TABELA RESUMO - P50'!B26</f>
        <v>Março</v>
      </c>
      <c r="C26" s="35">
        <f>'TABELA RESUMO - P50'!C26</f>
        <v>47.056469999999997</v>
      </c>
      <c r="D26" s="35">
        <f>SUMIFS(Previsto2024[Previsto P90 '[MWh']],Previsto2024[Complexo],'TABELA RESUMO - P90'!A26,Previsto2024[Período],'TABELA RESUMO - P90'!B26)</f>
        <v>0</v>
      </c>
      <c r="E26" s="135">
        <f t="shared" si="7"/>
        <v>47.056469999999997</v>
      </c>
      <c r="F26" s="53" t="e">
        <f t="shared" si="0"/>
        <v>#DIV/0!</v>
      </c>
      <c r="G26" s="75">
        <f t="shared" ca="1" si="8"/>
        <v>0</v>
      </c>
      <c r="H26" s="52">
        <f t="shared" ca="1" si="1"/>
        <v>47.056469999999997</v>
      </c>
      <c r="I26" s="55" t="e">
        <f t="shared" ca="1" si="2"/>
        <v>#DIV/0!</v>
      </c>
      <c r="J26" s="38">
        <f t="shared" si="3"/>
        <v>0</v>
      </c>
      <c r="K26" s="71">
        <f ca="1">'TABELA RESUMO - P50'!L26</f>
        <v>25</v>
      </c>
      <c r="L26" s="51">
        <v>666.9</v>
      </c>
      <c r="N26" s="126">
        <f t="shared" si="4"/>
        <v>0.66689999999999994</v>
      </c>
      <c r="O26" s="126">
        <f t="shared" ca="1" si="5"/>
        <v>600</v>
      </c>
      <c r="P26" s="126">
        <f t="shared" ca="1" si="6"/>
        <v>7.8427449999999996E-2</v>
      </c>
      <c r="Q26" s="127">
        <f t="shared" ca="1" si="9"/>
        <v>0.11760001499475184</v>
      </c>
    </row>
    <row r="27" spans="1:17">
      <c r="A27" s="42" t="s">
        <v>48</v>
      </c>
      <c r="B27" s="100" t="str">
        <f>'TABELA RESUMO - P50'!B27</f>
        <v>Março</v>
      </c>
      <c r="C27" s="35">
        <f>'TABELA RESUMO - P50'!C27</f>
        <v>82.8874</v>
      </c>
      <c r="D27" s="35">
        <f>SUMIFS(Previsto2024[Previsto P90 '[MWh']],Previsto2024[Complexo],'TABELA RESUMO - P90'!A27,Previsto2024[Período],'TABELA RESUMO - P90'!B27)</f>
        <v>0</v>
      </c>
      <c r="E27" s="135">
        <f t="shared" ref="E27" si="19">C27-D27</f>
        <v>82.8874</v>
      </c>
      <c r="F27" s="53" t="e">
        <f t="shared" ref="F27" si="20">(C27-D27)/D27</f>
        <v>#DIV/0!</v>
      </c>
      <c r="G27" s="75">
        <f t="shared" ref="G27" ca="1" si="21">K27*J27</f>
        <v>0</v>
      </c>
      <c r="H27" s="52">
        <f t="shared" ref="H27" ca="1" si="22">C27-G27</f>
        <v>82.8874</v>
      </c>
      <c r="I27" s="55" t="e">
        <f t="shared" ref="I27" ca="1" si="23">(C27-G27)/G27</f>
        <v>#DIV/0!</v>
      </c>
      <c r="J27" s="38">
        <f t="shared" si="3"/>
        <v>0</v>
      </c>
      <c r="K27" s="71">
        <f ca="1">'TABELA RESUMO - P50'!L27</f>
        <v>25</v>
      </c>
      <c r="L27" s="51">
        <v>881.28</v>
      </c>
      <c r="N27" s="126">
        <f t="shared" ref="N27" si="24">L27/1000</f>
        <v>0.88127999999999995</v>
      </c>
      <c r="O27" s="126">
        <f t="shared" ref="O27" ca="1" si="25">K27*24</f>
        <v>600</v>
      </c>
      <c r="P27" s="126">
        <f t="shared" ref="P27" ca="1" si="26">C27/O27</f>
        <v>0.13814566666666667</v>
      </c>
      <c r="Q27" s="127">
        <f t="shared" ref="Q27" ca="1" si="27">P27/N27</f>
        <v>0.15675570382473977</v>
      </c>
    </row>
    <row r="28" spans="1:17">
      <c r="A28" s="42" t="s">
        <v>49</v>
      </c>
      <c r="B28" s="100" t="str">
        <f>'TABELA RESUMO - P50'!B28</f>
        <v>Março</v>
      </c>
      <c r="C28" s="35">
        <f>'TABELA RESUMO - P50'!C28</f>
        <v>105.45381</v>
      </c>
      <c r="D28" s="35">
        <f>SUMIFS(Previsto2024[Previsto P90 '[MWh']],Previsto2024[Complexo],'TABELA RESUMO - P90'!A28,Previsto2024[Período],'TABELA RESUMO - P90'!B28)</f>
        <v>0</v>
      </c>
      <c r="E28" s="135">
        <f t="shared" si="7"/>
        <v>105.45381</v>
      </c>
      <c r="F28" s="53" t="e">
        <f t="shared" si="0"/>
        <v>#DIV/0!</v>
      </c>
      <c r="G28" s="75">
        <f t="shared" ca="1" si="8"/>
        <v>0</v>
      </c>
      <c r="H28" s="52">
        <f t="shared" ca="1" si="1"/>
        <v>105.45381</v>
      </c>
      <c r="I28" s="55" t="e">
        <f t="shared" ca="1" si="2"/>
        <v>#DIV/0!</v>
      </c>
      <c r="J28" s="38">
        <f t="shared" si="3"/>
        <v>0</v>
      </c>
      <c r="K28" s="71">
        <f ca="1">'TABELA RESUMO - P50'!L28</f>
        <v>25</v>
      </c>
      <c r="L28" s="51">
        <v>1391.28</v>
      </c>
      <c r="N28" s="126">
        <f t="shared" si="4"/>
        <v>1.3912800000000001</v>
      </c>
      <c r="O28" s="126">
        <f t="shared" ca="1" si="5"/>
        <v>600</v>
      </c>
      <c r="P28" s="126">
        <f t="shared" ca="1" si="6"/>
        <v>0.17575635000000001</v>
      </c>
      <c r="Q28" s="127">
        <f t="shared" ca="1" si="9"/>
        <v>0.1263270872865275</v>
      </c>
    </row>
    <row r="29" spans="1:17">
      <c r="A29" s="42" t="s">
        <v>50</v>
      </c>
      <c r="B29" s="100" t="str">
        <f>'TABELA RESUMO - P50'!B29</f>
        <v>Março</v>
      </c>
      <c r="C29" s="35">
        <f>'TABELA RESUMO - P50'!C29</f>
        <v>36.895490000000002</v>
      </c>
      <c r="D29" s="35">
        <f>SUMIFS(Previsto2024[Previsto P90 '[MWh']],Previsto2024[Complexo],'TABELA RESUMO - P90'!A29,Previsto2024[Período],'TABELA RESUMO - P90'!B29)</f>
        <v>0</v>
      </c>
      <c r="E29" s="135">
        <f t="shared" si="7"/>
        <v>36.895490000000002</v>
      </c>
      <c r="F29" s="53" t="e">
        <f t="shared" si="0"/>
        <v>#DIV/0!</v>
      </c>
      <c r="G29" s="75">
        <f t="shared" ca="1" si="8"/>
        <v>0</v>
      </c>
      <c r="H29" s="52">
        <f t="shared" ca="1" si="1"/>
        <v>36.895490000000002</v>
      </c>
      <c r="I29" s="55" t="e">
        <f t="shared" ca="1" si="2"/>
        <v>#DIV/0!</v>
      </c>
      <c r="J29" s="38">
        <f t="shared" si="3"/>
        <v>0</v>
      </c>
      <c r="K29" s="71">
        <f ca="1">'TABELA RESUMO - P50'!L29</f>
        <v>25</v>
      </c>
      <c r="L29" s="51">
        <v>1350.36</v>
      </c>
      <c r="N29" s="126">
        <f t="shared" si="4"/>
        <v>1.35036</v>
      </c>
      <c r="O29" s="126">
        <f t="shared" ca="1" si="5"/>
        <v>600</v>
      </c>
      <c r="P29" s="126">
        <f t="shared" ca="1" si="6"/>
        <v>6.1492483333333341E-2</v>
      </c>
      <c r="Q29" s="127">
        <f t="shared" ca="1" si="9"/>
        <v>4.5537844229193207E-2</v>
      </c>
    </row>
    <row r="30" spans="1:17">
      <c r="A30" s="42" t="s">
        <v>51</v>
      </c>
      <c r="B30" s="100" t="str">
        <f>'TABELA RESUMO - P50'!B30</f>
        <v>Março</v>
      </c>
      <c r="C30" s="35">
        <f>'TABELA RESUMO - P50'!C30</f>
        <v>77.402619999999999</v>
      </c>
      <c r="D30" s="35">
        <f>SUMIFS(Previsto2024[Previsto P90 '[MWh']],Previsto2024[Complexo],'TABELA RESUMO - P90'!A30,Previsto2024[Período],'TABELA RESUMO - P90'!B30)</f>
        <v>0</v>
      </c>
      <c r="E30" s="135">
        <f t="shared" si="7"/>
        <v>77.402619999999999</v>
      </c>
      <c r="F30" s="53" t="e">
        <f t="shared" si="0"/>
        <v>#DIV/0!</v>
      </c>
      <c r="G30" s="75">
        <f t="shared" ca="1" si="8"/>
        <v>0</v>
      </c>
      <c r="H30" s="52">
        <f t="shared" ca="1" si="1"/>
        <v>77.402619999999999</v>
      </c>
      <c r="I30" s="55" t="e">
        <f t="shared" ca="1" si="2"/>
        <v>#DIV/0!</v>
      </c>
      <c r="J30" s="38">
        <f t="shared" si="3"/>
        <v>0</v>
      </c>
      <c r="K30" s="71">
        <f ca="1">'TABELA RESUMO - P50'!L30</f>
        <v>25</v>
      </c>
      <c r="L30" s="51">
        <v>695.64</v>
      </c>
      <c r="N30" s="126">
        <f t="shared" si="4"/>
        <v>0.69564000000000004</v>
      </c>
      <c r="O30" s="126">
        <f t="shared" ca="1" si="5"/>
        <v>600</v>
      </c>
      <c r="P30" s="126">
        <f t="shared" ca="1" si="6"/>
        <v>0.12900436666666668</v>
      </c>
      <c r="Q30" s="127">
        <f t="shared" ca="1" si="9"/>
        <v>0.18544702240622546</v>
      </c>
    </row>
    <row r="31" spans="1:17">
      <c r="A31" s="42" t="s">
        <v>52</v>
      </c>
      <c r="B31" s="100" t="str">
        <f>'TABELA RESUMO - P50'!B31</f>
        <v>Março</v>
      </c>
      <c r="C31" s="35">
        <f>'TABELA RESUMO - P50'!C31</f>
        <v>154.52611000000005</v>
      </c>
      <c r="D31" s="35">
        <f>SUMIFS(Previsto2024[Previsto P90 '[MWh']],Previsto2024[Complexo],'TABELA RESUMO - P90'!A31,Previsto2024[Período],'TABELA RESUMO - P90'!B31)</f>
        <v>0</v>
      </c>
      <c r="E31" s="135">
        <f t="shared" si="7"/>
        <v>154.52611000000005</v>
      </c>
      <c r="F31" s="53" t="e">
        <f t="shared" si="0"/>
        <v>#DIV/0!</v>
      </c>
      <c r="G31" s="75">
        <f t="shared" ca="1" si="8"/>
        <v>0</v>
      </c>
      <c r="H31" s="52">
        <f t="shared" ca="1" si="1"/>
        <v>154.52611000000005</v>
      </c>
      <c r="I31" s="55" t="e">
        <f t="shared" ca="1" si="2"/>
        <v>#DIV/0!</v>
      </c>
      <c r="J31" s="38">
        <f t="shared" si="3"/>
        <v>0</v>
      </c>
      <c r="K31" s="71">
        <f ca="1">'TABELA RESUMO - P50'!L31</f>
        <v>25</v>
      </c>
      <c r="L31" s="51">
        <v>1391.28</v>
      </c>
      <c r="N31" s="126">
        <f t="shared" si="4"/>
        <v>1.3912800000000001</v>
      </c>
      <c r="O31" s="126">
        <f t="shared" ca="1" si="5"/>
        <v>600</v>
      </c>
      <c r="P31" s="126">
        <f t="shared" ca="1" si="6"/>
        <v>0.25754351666666675</v>
      </c>
      <c r="Q31" s="127">
        <f t="shared" ca="1" si="9"/>
        <v>0.18511264207540304</v>
      </c>
    </row>
    <row r="32" spans="1:17">
      <c r="A32" s="42" t="s">
        <v>53</v>
      </c>
      <c r="B32" s="100" t="str">
        <f>'TABELA RESUMO - P50'!B32</f>
        <v>Março</v>
      </c>
      <c r="C32" s="35">
        <f>'TABELA RESUMO - P50'!C32</f>
        <v>153.03604999999999</v>
      </c>
      <c r="D32" s="35">
        <f>SUMIFS(Previsto2024[Previsto P90 '[MWh']],Previsto2024[Complexo],'TABELA RESUMO - P90'!A32,Previsto2024[Período],'TABELA RESUMO - P90'!B32)</f>
        <v>0</v>
      </c>
      <c r="E32" s="135">
        <f t="shared" si="7"/>
        <v>153.03604999999999</v>
      </c>
      <c r="F32" s="53" t="e">
        <f t="shared" si="0"/>
        <v>#DIV/0!</v>
      </c>
      <c r="G32" s="75">
        <f t="shared" ca="1" si="8"/>
        <v>0</v>
      </c>
      <c r="H32" s="52">
        <f t="shared" ca="1" si="1"/>
        <v>153.03604999999999</v>
      </c>
      <c r="I32" s="55" t="e">
        <f t="shared" ca="1" si="2"/>
        <v>#DIV/0!</v>
      </c>
      <c r="J32" s="38">
        <f t="shared" si="3"/>
        <v>0</v>
      </c>
      <c r="K32" s="71">
        <f ca="1">'TABELA RESUMO - P50'!L32</f>
        <v>25</v>
      </c>
      <c r="L32" s="51">
        <v>1350.36</v>
      </c>
      <c r="N32" s="126">
        <f t="shared" si="4"/>
        <v>1.35036</v>
      </c>
      <c r="O32" s="126">
        <f t="shared" ca="1" si="5"/>
        <v>600</v>
      </c>
      <c r="P32" s="126">
        <f t="shared" ca="1" si="6"/>
        <v>0.2550600833333333</v>
      </c>
      <c r="Q32" s="127">
        <f t="shared" ca="1" si="9"/>
        <v>0.18888302625472711</v>
      </c>
    </row>
    <row r="33" spans="1:17">
      <c r="A33" s="42" t="s">
        <v>54</v>
      </c>
      <c r="B33" s="100" t="str">
        <f>'TABELA RESUMO - P50'!B33</f>
        <v>Março</v>
      </c>
      <c r="C33" s="35">
        <f>'TABELA RESUMO - P50'!C33</f>
        <v>76.399629999999988</v>
      </c>
      <c r="D33" s="35">
        <f>SUMIFS(Previsto2024[Previsto P90 '[MWh']],Previsto2024[Complexo],'TABELA RESUMO - P90'!A33,Previsto2024[Período],'TABELA RESUMO - P90'!B33)</f>
        <v>0</v>
      </c>
      <c r="E33" s="135">
        <f t="shared" si="7"/>
        <v>76.399629999999988</v>
      </c>
      <c r="F33" s="53" t="e">
        <f t="shared" si="0"/>
        <v>#DIV/0!</v>
      </c>
      <c r="G33" s="75">
        <f t="shared" ca="1" si="8"/>
        <v>0</v>
      </c>
      <c r="H33" s="52">
        <f t="shared" ca="1" si="1"/>
        <v>76.399629999999988</v>
      </c>
      <c r="I33" s="55" t="e">
        <f t="shared" ca="1" si="2"/>
        <v>#DIV/0!</v>
      </c>
      <c r="J33" s="38">
        <f t="shared" si="3"/>
        <v>0</v>
      </c>
      <c r="K33" s="71">
        <f ca="1">'TABELA RESUMO - P50'!L33</f>
        <v>25</v>
      </c>
      <c r="L33" s="51">
        <v>695.64</v>
      </c>
      <c r="N33" s="126">
        <f t="shared" si="4"/>
        <v>0.69564000000000004</v>
      </c>
      <c r="O33" s="126">
        <f t="shared" ca="1" si="5"/>
        <v>600</v>
      </c>
      <c r="P33" s="126">
        <f t="shared" ca="1" si="6"/>
        <v>0.12733271666666665</v>
      </c>
      <c r="Q33" s="127">
        <f t="shared" ca="1" si="9"/>
        <v>0.18304398347804415</v>
      </c>
    </row>
    <row r="34" spans="1:17">
      <c r="A34" s="42" t="s">
        <v>55</v>
      </c>
      <c r="B34" s="100" t="str">
        <f>'TABELA RESUMO - P50'!B34</f>
        <v>Março</v>
      </c>
      <c r="C34" s="35">
        <f>'TABELA RESUMO - P50'!C34</f>
        <v>155.89305000000002</v>
      </c>
      <c r="D34" s="35">
        <f>SUMIFS(Previsto2024[Previsto P90 '[MWh']],Previsto2024[Complexo],'TABELA RESUMO - P90'!A34,Previsto2024[Período],'TABELA RESUMO - P90'!B34)</f>
        <v>0</v>
      </c>
      <c r="E34" s="135">
        <f t="shared" si="7"/>
        <v>155.89305000000002</v>
      </c>
      <c r="F34" s="53" t="e">
        <f t="shared" si="0"/>
        <v>#DIV/0!</v>
      </c>
      <c r="G34" s="75">
        <f t="shared" ca="1" si="8"/>
        <v>0</v>
      </c>
      <c r="H34" s="52">
        <f t="shared" ca="1" si="1"/>
        <v>155.89305000000002</v>
      </c>
      <c r="I34" s="55" t="e">
        <f ca="1">(C34-G34)/G34</f>
        <v>#DIV/0!</v>
      </c>
      <c r="J34" s="38">
        <f t="shared" si="3"/>
        <v>0</v>
      </c>
      <c r="K34" s="71">
        <f ca="1">'TABELA RESUMO - P50'!L34</f>
        <v>25</v>
      </c>
      <c r="L34" s="51">
        <v>1419</v>
      </c>
      <c r="N34" s="126">
        <f t="shared" si="4"/>
        <v>1.419</v>
      </c>
      <c r="O34" s="126">
        <f t="shared" ca="1" si="5"/>
        <v>600</v>
      </c>
      <c r="P34" s="126">
        <f t="shared" ca="1" si="6"/>
        <v>0.25982175000000002</v>
      </c>
      <c r="Q34" s="127">
        <f t="shared" ca="1" si="9"/>
        <v>0.18310200845665964</v>
      </c>
    </row>
    <row r="35" spans="1:17">
      <c r="A35" s="42" t="s">
        <v>56</v>
      </c>
      <c r="B35" s="100" t="str">
        <f>'TABELA RESUMO - P50'!B35</f>
        <v>Março</v>
      </c>
      <c r="C35" s="35">
        <f>'TABELA RESUMO - P50'!C35</f>
        <v>157.72416000000001</v>
      </c>
      <c r="D35" s="35">
        <f>SUMIFS(Previsto2024[Previsto P90 '[MWh']],Previsto2024[Complexo],'TABELA RESUMO - P90'!A35,Previsto2024[Período],'TABELA RESUMO - P90'!B35)</f>
        <v>0</v>
      </c>
      <c r="E35" s="135">
        <f t="shared" si="7"/>
        <v>157.72416000000001</v>
      </c>
      <c r="F35" s="53" t="e">
        <f t="shared" si="0"/>
        <v>#DIV/0!</v>
      </c>
      <c r="G35" s="75">
        <f t="shared" ca="1" si="8"/>
        <v>0</v>
      </c>
      <c r="H35" s="52">
        <f t="shared" ca="1" si="1"/>
        <v>157.72416000000001</v>
      </c>
      <c r="I35" s="55" t="e">
        <f t="shared" ca="1" si="2"/>
        <v>#DIV/0!</v>
      </c>
      <c r="J35" s="38">
        <f t="shared" si="3"/>
        <v>0</v>
      </c>
      <c r="K35" s="71">
        <f ca="1">'TABELA RESUMO - P50'!L35</f>
        <v>25</v>
      </c>
      <c r="L35" s="51">
        <v>1419</v>
      </c>
      <c r="N35" s="126">
        <f t="shared" si="4"/>
        <v>1.419</v>
      </c>
      <c r="O35" s="126">
        <f t="shared" ca="1" si="5"/>
        <v>600</v>
      </c>
      <c r="P35" s="126">
        <f t="shared" ca="1" si="6"/>
        <v>0.26287360000000004</v>
      </c>
      <c r="Q35" s="127">
        <f t="shared" ca="1" si="9"/>
        <v>0.18525271317829459</v>
      </c>
    </row>
    <row r="36" spans="1:17">
      <c r="A36" s="42" t="s">
        <v>57</v>
      </c>
      <c r="B36" s="100" t="str">
        <f>'TABELA RESUMO - P50'!B36</f>
        <v>Março</v>
      </c>
      <c r="C36" s="35">
        <f>'TABELA RESUMO - P50'!C36</f>
        <v>155.10467999999997</v>
      </c>
      <c r="D36" s="35">
        <f>SUMIFS(Previsto2024[Previsto P90 '[MWh']],Previsto2024[Complexo],'TABELA RESUMO - P90'!A36,Previsto2024[Período],'TABELA RESUMO - P90'!B36)</f>
        <v>0</v>
      </c>
      <c r="E36" s="135">
        <f t="shared" si="7"/>
        <v>155.10467999999997</v>
      </c>
      <c r="F36" s="53" t="e">
        <f t="shared" si="0"/>
        <v>#DIV/0!</v>
      </c>
      <c r="G36" s="75">
        <f t="shared" ca="1" si="8"/>
        <v>0</v>
      </c>
      <c r="H36" s="52">
        <f t="shared" ca="1" si="1"/>
        <v>155.10467999999997</v>
      </c>
      <c r="I36" s="55" t="e">
        <f t="shared" ca="1" si="2"/>
        <v>#DIV/0!</v>
      </c>
      <c r="J36" s="38">
        <f t="shared" si="3"/>
        <v>0</v>
      </c>
      <c r="K36" s="71">
        <f ca="1">'TABELA RESUMO - P50'!L36</f>
        <v>25</v>
      </c>
      <c r="L36" s="51">
        <v>1419</v>
      </c>
      <c r="N36" s="126">
        <f t="shared" si="4"/>
        <v>1.419</v>
      </c>
      <c r="O36" s="126">
        <f t="shared" ca="1" si="5"/>
        <v>600</v>
      </c>
      <c r="P36" s="126">
        <f t="shared" ca="1" si="6"/>
        <v>0.25850779999999995</v>
      </c>
      <c r="Q36" s="127">
        <f t="shared" ca="1" si="9"/>
        <v>0.18217603946441152</v>
      </c>
    </row>
    <row r="37" spans="1:17">
      <c r="A37" s="42" t="s">
        <v>58</v>
      </c>
      <c r="B37" s="100" t="str">
        <f>'TABELA RESUMO - P50'!B37</f>
        <v>Março</v>
      </c>
      <c r="C37" s="35">
        <f>'TABELA RESUMO - P50'!C37</f>
        <v>156.86947999999998</v>
      </c>
      <c r="D37" s="35">
        <f>SUMIFS(Previsto2024[Previsto P90 '[MWh']],Previsto2024[Complexo],'TABELA RESUMO - P90'!A37,Previsto2024[Período],'TABELA RESUMO - P90'!B37)</f>
        <v>0</v>
      </c>
      <c r="E37" s="135">
        <f t="shared" si="7"/>
        <v>156.86947999999998</v>
      </c>
      <c r="F37" s="53" t="e">
        <f t="shared" si="0"/>
        <v>#DIV/0!</v>
      </c>
      <c r="G37" s="75">
        <f t="shared" ca="1" si="8"/>
        <v>0</v>
      </c>
      <c r="H37" s="52">
        <f t="shared" ca="1" si="1"/>
        <v>156.86947999999998</v>
      </c>
      <c r="I37" s="55" t="e">
        <f t="shared" ca="1" si="2"/>
        <v>#DIV/0!</v>
      </c>
      <c r="J37" s="38">
        <f t="shared" si="3"/>
        <v>0</v>
      </c>
      <c r="K37" s="71">
        <f ca="1">'TABELA RESUMO - P50'!L37</f>
        <v>25</v>
      </c>
      <c r="L37" s="51">
        <v>1419</v>
      </c>
      <c r="N37" s="126">
        <f t="shared" si="4"/>
        <v>1.419</v>
      </c>
      <c r="O37" s="126">
        <f t="shared" ca="1" si="5"/>
        <v>600</v>
      </c>
      <c r="P37" s="126">
        <f t="shared" ca="1" si="6"/>
        <v>0.26144913333333331</v>
      </c>
      <c r="Q37" s="127">
        <f t="shared" ca="1" si="9"/>
        <v>0.18424886070002347</v>
      </c>
    </row>
    <row r="38" spans="1:17">
      <c r="A38" s="42" t="s">
        <v>59</v>
      </c>
      <c r="B38" s="100" t="str">
        <f>'TABELA RESUMO - P50'!B38</f>
        <v>Março</v>
      </c>
      <c r="C38" s="35">
        <f>'TABELA RESUMO - P50'!C38</f>
        <v>155.16368</v>
      </c>
      <c r="D38" s="35">
        <f>SUMIFS(Previsto2024[Previsto P90 '[MWh']],Previsto2024[Complexo],'TABELA RESUMO - P90'!A38,Previsto2024[Período],'TABELA RESUMO - P90'!B38)</f>
        <v>0</v>
      </c>
      <c r="E38" s="135">
        <f t="shared" si="7"/>
        <v>155.16368</v>
      </c>
      <c r="F38" s="53" t="e">
        <f t="shared" si="0"/>
        <v>#DIV/0!</v>
      </c>
      <c r="G38" s="75">
        <f t="shared" ca="1" si="8"/>
        <v>0</v>
      </c>
      <c r="H38" s="52">
        <f t="shared" ca="1" si="1"/>
        <v>155.16368</v>
      </c>
      <c r="I38" s="55" t="e">
        <f t="shared" ca="1" si="2"/>
        <v>#DIV/0!</v>
      </c>
      <c r="J38" s="38">
        <f t="shared" si="3"/>
        <v>0</v>
      </c>
      <c r="K38" s="71">
        <f ca="1">'TABELA RESUMO - P50'!L38</f>
        <v>25</v>
      </c>
      <c r="L38" s="51">
        <v>1419</v>
      </c>
      <c r="N38" s="126">
        <f t="shared" si="4"/>
        <v>1.419</v>
      </c>
      <c r="O38" s="126">
        <f t="shared" ca="1" si="5"/>
        <v>600</v>
      </c>
      <c r="P38" s="126">
        <f t="shared" ca="1" si="6"/>
        <v>0.25860613333333332</v>
      </c>
      <c r="Q38" s="127">
        <f t="shared" ca="1" si="9"/>
        <v>0.1822453370918487</v>
      </c>
    </row>
    <row r="39" spans="1:17">
      <c r="A39" s="42" t="s">
        <v>60</v>
      </c>
      <c r="B39" s="100" t="str">
        <f>'TABELA RESUMO - P50'!B39</f>
        <v>Março</v>
      </c>
      <c r="C39" s="35">
        <f>'TABELA RESUMO - P50'!C39</f>
        <v>145.55771999999999</v>
      </c>
      <c r="D39" s="35">
        <f>SUMIFS(Previsto2024[Previsto P90 '[MWh']],Previsto2024[Complexo],'TABELA RESUMO - P90'!A39,Previsto2024[Período],'TABELA RESUMO - P90'!B39)</f>
        <v>0</v>
      </c>
      <c r="E39" s="135">
        <f t="shared" ref="E39:E40" si="28">C39-D39</f>
        <v>145.55771999999999</v>
      </c>
      <c r="F39" s="53" t="e">
        <f t="shared" si="0"/>
        <v>#DIV/0!</v>
      </c>
      <c r="G39" s="75">
        <f t="shared" ref="G39:G40" ca="1" si="29">K39*J39</f>
        <v>0</v>
      </c>
      <c r="H39" s="52">
        <f t="shared" ref="H39:H40" ca="1" si="30">C39-G39</f>
        <v>145.55771999999999</v>
      </c>
      <c r="I39" s="55" t="e">
        <f t="shared" ref="I39:I40" ca="1" si="31">(C39-G39)/G39</f>
        <v>#DIV/0!</v>
      </c>
      <c r="J39" s="38">
        <f t="shared" si="3"/>
        <v>0</v>
      </c>
      <c r="K39" s="71">
        <f ca="1">'TABELA RESUMO - P50'!L39</f>
        <v>25</v>
      </c>
      <c r="L39" s="51">
        <v>1288.98</v>
      </c>
      <c r="N39" s="126">
        <f t="shared" ref="N39:N40" si="32">L39/1000</f>
        <v>1.28898</v>
      </c>
      <c r="O39" s="126">
        <f t="shared" ref="O39:O40" ca="1" si="33">K39*24</f>
        <v>600</v>
      </c>
      <c r="P39" s="126">
        <f t="shared" ref="P39:P40" ca="1" si="34">C39/O39</f>
        <v>0.24259619999999998</v>
      </c>
      <c r="Q39" s="127">
        <f t="shared" ref="Q39:Q40" ca="1" si="35">P39/N39</f>
        <v>0.18820788530465948</v>
      </c>
    </row>
    <row r="40" spans="1:17">
      <c r="A40" s="42" t="s">
        <v>61</v>
      </c>
      <c r="B40" s="100" t="str">
        <f>'TABELA RESUMO - P50'!B40</f>
        <v>Março</v>
      </c>
      <c r="C40" s="35">
        <f>'TABELA RESUMO - P50'!C40</f>
        <v>71.662930000000003</v>
      </c>
      <c r="D40" s="35">
        <f>SUMIFS(Previsto2024[Previsto P90 '[MWh']],Previsto2024[Complexo],'TABELA RESUMO - P90'!A40,Previsto2024[Período],'TABELA RESUMO - P90'!B40)</f>
        <v>0</v>
      </c>
      <c r="E40" s="135">
        <f t="shared" si="28"/>
        <v>71.662930000000003</v>
      </c>
      <c r="F40" s="53" t="e">
        <f t="shared" si="0"/>
        <v>#DIV/0!</v>
      </c>
      <c r="G40" s="75">
        <f t="shared" ca="1" si="29"/>
        <v>0</v>
      </c>
      <c r="H40" s="52">
        <f t="shared" ca="1" si="30"/>
        <v>71.662930000000003</v>
      </c>
      <c r="I40" s="55" t="e">
        <f t="shared" ca="1" si="31"/>
        <v>#DIV/0!</v>
      </c>
      <c r="J40" s="38">
        <f t="shared" si="3"/>
        <v>0</v>
      </c>
      <c r="K40" s="71">
        <f ca="1">'TABELA RESUMO - P50'!L40</f>
        <v>25</v>
      </c>
      <c r="L40" s="51">
        <v>613.79999999999995</v>
      </c>
      <c r="N40" s="126">
        <f t="shared" si="32"/>
        <v>0.6137999999999999</v>
      </c>
      <c r="O40" s="126">
        <f t="shared" ca="1" si="33"/>
        <v>600</v>
      </c>
      <c r="P40" s="126">
        <f t="shared" ca="1" si="34"/>
        <v>0.11943821666666667</v>
      </c>
      <c r="Q40" s="127">
        <f t="shared" ca="1" si="35"/>
        <v>0.1945881666123602</v>
      </c>
    </row>
    <row r="41" spans="1:17">
      <c r="A41" s="42" t="s">
        <v>185</v>
      </c>
      <c r="B41" s="100" t="str">
        <f>'TABELA RESUMO - P50'!B41</f>
        <v>Março</v>
      </c>
      <c r="C41" s="35">
        <f>'TABELA RESUMO - P50'!C41</f>
        <v>141.34872999999999</v>
      </c>
      <c r="D41" s="35">
        <f>SUMIFS(Previsto2024[Previsto P90 '[MWh']],Previsto2024[Complexo],'TABELA RESUMO - P90'!A41,Previsto2024[Período],'TABELA RESUMO - P90'!B41)</f>
        <v>0</v>
      </c>
      <c r="E41" s="135">
        <f t="shared" ref="E41:E44" si="36">C41-D41</f>
        <v>141.34872999999999</v>
      </c>
      <c r="F41" s="53" t="e">
        <f t="shared" ref="F41:F44" si="37">(C41-D41)/D41</f>
        <v>#DIV/0!</v>
      </c>
      <c r="G41" s="75">
        <f t="shared" ref="G41:G42" ca="1" si="38">K41*J41</f>
        <v>0</v>
      </c>
      <c r="H41" s="52">
        <f t="shared" ref="H41:H44" ca="1" si="39">C41-G41</f>
        <v>141.34872999999999</v>
      </c>
      <c r="I41" s="55" t="e">
        <f t="shared" ref="I41:I44" ca="1" si="40">(C41-G41)/G41</f>
        <v>#DIV/0!</v>
      </c>
      <c r="J41" s="38">
        <f t="shared" si="3"/>
        <v>0</v>
      </c>
      <c r="K41" s="71">
        <f ca="1">'TABELA RESUMO - P50'!L41</f>
        <v>25</v>
      </c>
      <c r="L41" s="51">
        <v>1366.2</v>
      </c>
      <c r="N41" s="126">
        <f t="shared" ref="N41:N44" si="41">L41/1000</f>
        <v>1.3662000000000001</v>
      </c>
      <c r="O41" s="126">
        <f t="shared" ref="O41:O44" ca="1" si="42">K41*24</f>
        <v>600</v>
      </c>
      <c r="P41" s="126">
        <f t="shared" ref="P41:P44" ca="1" si="43">C41/O41</f>
        <v>0.23558121666666665</v>
      </c>
      <c r="Q41" s="127">
        <f t="shared" ref="Q41:Q44" ca="1" si="44">P41/N41</f>
        <v>0.17243538037378614</v>
      </c>
    </row>
    <row r="42" spans="1:17">
      <c r="A42" s="42" t="s">
        <v>187</v>
      </c>
      <c r="B42" s="100" t="str">
        <f>'TABELA RESUMO - P50'!B42</f>
        <v>Março</v>
      </c>
      <c r="C42" s="35">
        <f>'TABELA RESUMO - P50'!C42</f>
        <v>135.80679999999998</v>
      </c>
      <c r="D42" s="35">
        <f>SUMIFS(Previsto2024[Previsto P90 '[MWh']],Previsto2024[Complexo],'TABELA RESUMO - P90'!A42,Previsto2024[Período],'TABELA RESUMO - P90'!B42)</f>
        <v>0</v>
      </c>
      <c r="E42" s="135">
        <f t="shared" si="36"/>
        <v>135.80679999999998</v>
      </c>
      <c r="F42" s="53" t="e">
        <f t="shared" si="37"/>
        <v>#DIV/0!</v>
      </c>
      <c r="G42" s="75">
        <f t="shared" ca="1" si="38"/>
        <v>0</v>
      </c>
      <c r="H42" s="52">
        <f t="shared" ca="1" si="39"/>
        <v>135.80679999999998</v>
      </c>
      <c r="I42" s="55" t="e">
        <f t="shared" ca="1" si="40"/>
        <v>#DIV/0!</v>
      </c>
      <c r="J42" s="38">
        <f t="shared" si="3"/>
        <v>0</v>
      </c>
      <c r="K42" s="71">
        <f ca="1">'TABELA RESUMO - P50'!L42</f>
        <v>25</v>
      </c>
      <c r="L42" s="51">
        <v>1306.8</v>
      </c>
      <c r="N42" s="126">
        <f t="shared" si="41"/>
        <v>1.3068</v>
      </c>
      <c r="O42" s="126">
        <f t="shared" ca="1" si="42"/>
        <v>600</v>
      </c>
      <c r="P42" s="126">
        <f t="shared" ca="1" si="43"/>
        <v>0.22634466666666664</v>
      </c>
      <c r="Q42" s="127">
        <f t="shared" ca="1" si="44"/>
        <v>0.17320528517498213</v>
      </c>
    </row>
    <row r="43" spans="1:17">
      <c r="A43" s="42" t="s">
        <v>192</v>
      </c>
      <c r="B43" s="100" t="str">
        <f>'TABELA RESUMO - P50'!B43</f>
        <v>Março</v>
      </c>
      <c r="C43" s="35">
        <f>'TABELA RESUMO - P50'!C43</f>
        <v>141.72222000000002</v>
      </c>
      <c r="D43" s="35">
        <f>SUMIFS(Previsto2024[Previsto P90 '[MWh']],Previsto2024[Complexo],'TABELA RESUMO - P90'!A43,Previsto2024[Período],'TABELA RESUMO - P90'!B43)</f>
        <v>0</v>
      </c>
      <c r="E43" s="135">
        <f t="shared" ref="E43" si="45">C43-D43</f>
        <v>141.72222000000002</v>
      </c>
      <c r="F43" s="53" t="e">
        <f t="shared" ref="F43" si="46">(C43-D43)/D43</f>
        <v>#DIV/0!</v>
      </c>
      <c r="G43" s="75">
        <f ca="1">K43*J43</f>
        <v>0</v>
      </c>
      <c r="H43" s="52">
        <f t="shared" ref="H43" ca="1" si="47">C43-G43</f>
        <v>141.72222000000002</v>
      </c>
      <c r="I43" s="55" t="e">
        <f t="shared" ref="I43" ca="1" si="48">(C43-G43)/G43</f>
        <v>#DIV/0!</v>
      </c>
      <c r="J43" s="38">
        <f t="shared" ref="J43" si="49">D43/31</f>
        <v>0</v>
      </c>
      <c r="K43" s="71">
        <f ca="1">'TABELA RESUMO - P50'!L43</f>
        <v>25</v>
      </c>
      <c r="L43" s="51">
        <v>1354.32</v>
      </c>
      <c r="N43" s="126">
        <f t="shared" ref="N43" si="50">L43/1000</f>
        <v>1.35432</v>
      </c>
      <c r="O43" s="126">
        <f t="shared" ref="O43" ca="1" si="51">K43*24</f>
        <v>600</v>
      </c>
      <c r="P43" s="126">
        <f t="shared" ref="P43" ca="1" si="52">C43/O43</f>
        <v>0.23620370000000004</v>
      </c>
      <c r="Q43" s="127">
        <f t="shared" ref="Q43" ca="1" si="53">P43/N43</f>
        <v>0.1744075993856696</v>
      </c>
    </row>
    <row r="44" spans="1:17">
      <c r="A44" s="42" t="s">
        <v>180</v>
      </c>
      <c r="B44" s="100" t="str">
        <f>'TABELA RESUMO - P50'!B44</f>
        <v>Março</v>
      </c>
      <c r="C44" s="35">
        <f>'TABELA RESUMO - P50'!C44</f>
        <v>115.55405999999999</v>
      </c>
      <c r="D44" s="35">
        <f>SUMIFS(Previsto2024[Previsto P90 '[MWh']],Previsto2024[Complexo],'TABELA RESUMO - P90'!A44,Previsto2024[Período],'TABELA RESUMO - P90'!B44)</f>
        <v>0</v>
      </c>
      <c r="E44" s="135">
        <f t="shared" si="36"/>
        <v>115.55405999999999</v>
      </c>
      <c r="F44" s="53" t="e">
        <f t="shared" si="37"/>
        <v>#DIV/0!</v>
      </c>
      <c r="G44" s="75">
        <f ca="1">K44*J44</f>
        <v>0</v>
      </c>
      <c r="H44" s="52">
        <f t="shared" ca="1" si="39"/>
        <v>115.55405999999999</v>
      </c>
      <c r="I44" s="55" t="e">
        <f t="shared" ca="1" si="40"/>
        <v>#DIV/0!</v>
      </c>
      <c r="J44" s="38">
        <f t="shared" si="3"/>
        <v>0</v>
      </c>
      <c r="K44" s="71">
        <f ca="1">'TABELA RESUMO - P50'!L44</f>
        <v>25</v>
      </c>
      <c r="L44" s="51">
        <v>1451.16</v>
      </c>
      <c r="N44" s="126">
        <f t="shared" si="41"/>
        <v>1.45116</v>
      </c>
      <c r="O44" s="126">
        <f t="shared" ca="1" si="42"/>
        <v>600</v>
      </c>
      <c r="P44" s="126">
        <f t="shared" ca="1" si="43"/>
        <v>0.19259009999999999</v>
      </c>
      <c r="Q44" s="127">
        <f t="shared" ca="1" si="44"/>
        <v>0.13271458695112875</v>
      </c>
    </row>
    <row r="45" spans="1:17" ht="12" customHeight="1">
      <c r="A45" s="42"/>
      <c r="B45" s="36"/>
      <c r="C45" s="38"/>
      <c r="D45" s="35"/>
      <c r="E45" s="57" t="s">
        <v>1869</v>
      </c>
      <c r="F45" s="79" t="s">
        <v>1987</v>
      </c>
      <c r="G45" s="45"/>
      <c r="H45" s="45"/>
      <c r="I45" s="55"/>
      <c r="J45" s="38"/>
      <c r="K45" s="71"/>
      <c r="L45" s="51"/>
      <c r="N45" s="126"/>
      <c r="O45" s="126"/>
      <c r="P45" s="126"/>
      <c r="Q45" s="127"/>
    </row>
    <row r="46" spans="1:17" ht="12.75" customHeight="1">
      <c r="A46" s="42"/>
      <c r="B46" s="36"/>
      <c r="C46" s="38"/>
      <c r="D46" s="35"/>
      <c r="E46" s="80" t="s">
        <v>1870</v>
      </c>
      <c r="F46" s="81" t="s">
        <v>1988</v>
      </c>
      <c r="G46" s="45"/>
      <c r="H46" s="45"/>
      <c r="I46" s="55"/>
      <c r="J46" s="38"/>
      <c r="K46" s="71"/>
      <c r="L46" s="51"/>
      <c r="N46" s="126"/>
      <c r="O46" s="126"/>
      <c r="P46" s="126"/>
      <c r="Q46" s="127"/>
    </row>
    <row r="47" spans="1:17" ht="0.75" customHeight="1">
      <c r="A47" s="42"/>
      <c r="B47" s="36"/>
      <c r="C47" s="38" t="e">
        <f>_xlfn.XLOOKUP(A47,'2026 P50'!#REF!,'2026 P50'!#REF!)</f>
        <v>#REF!</v>
      </c>
      <c r="D47" s="35">
        <f>SUMIFS(Previsto2024[Previsto P50 '[MWh']],Previsto2024[Complexo],'TABELA RESUMO - P90'!A47,Previsto2024[Período],'TABELA RESUMO - P90'!B47)</f>
        <v>0</v>
      </c>
      <c r="E47" s="37"/>
      <c r="F47" s="45"/>
      <c r="G47" s="45"/>
      <c r="H47" s="52" t="e">
        <f t="shared" si="1"/>
        <v>#REF!</v>
      </c>
      <c r="I47" s="55"/>
      <c r="J47" s="33"/>
      <c r="K47" s="33"/>
      <c r="L47" s="54" t="e">
        <f>SUM(#REF!)</f>
        <v>#REF!</v>
      </c>
      <c r="N47" s="126" t="e">
        <f t="shared" ref="N47:N48" si="54">L47/1000</f>
        <v>#REF!</v>
      </c>
      <c r="O47" s="126">
        <f t="shared" ref="O47" si="55">K47*24</f>
        <v>0</v>
      </c>
      <c r="P47" s="126" t="e">
        <f t="shared" ref="P47:P48" si="56">C47/O47</f>
        <v>#REF!</v>
      </c>
      <c r="Q47" s="127" t="e">
        <f t="shared" ref="Q47:Q48" si="57">P47/N47</f>
        <v>#REF!</v>
      </c>
    </row>
    <row r="48" spans="1:17">
      <c r="A48" s="41" t="s">
        <v>1856</v>
      </c>
      <c r="B48" s="37"/>
      <c r="C48" s="76">
        <f>SUM(C2:C44)</f>
        <v>5613.5994700000001</v>
      </c>
      <c r="D48" s="76">
        <f>SUM(D2:D47)</f>
        <v>0</v>
      </c>
      <c r="E48" s="46">
        <f>SUM(E2:E47)</f>
        <v>5613.5994700000001</v>
      </c>
      <c r="F48" s="77" t="e">
        <f>(C48-D48)/D48</f>
        <v>#DIV/0!</v>
      </c>
      <c r="G48" s="78">
        <f ca="1">SUM(G2:G45)</f>
        <v>0</v>
      </c>
      <c r="H48" s="46">
        <f ca="1">C48-G48</f>
        <v>5613.5994700000001</v>
      </c>
      <c r="I48" s="55" t="e">
        <f ca="1">(C48-G48)/G48</f>
        <v>#DIV/0!</v>
      </c>
      <c r="J48" s="33"/>
      <c r="K48" s="49" t="s">
        <v>68</v>
      </c>
      <c r="L48" s="93">
        <f>SUM(L2:M44)</f>
        <v>51416.270000000011</v>
      </c>
      <c r="N48" s="126">
        <f t="shared" si="54"/>
        <v>51.416270000000011</v>
      </c>
      <c r="O48" s="126">
        <f ca="1">24*K38</f>
        <v>600</v>
      </c>
      <c r="P48" s="126">
        <f t="shared" ca="1" si="56"/>
        <v>9.3559991166666663</v>
      </c>
      <c r="Q48" s="127">
        <f t="shared" ca="1" si="57"/>
        <v>0.18196573023804846</v>
      </c>
    </row>
    <row r="49" spans="1:13">
      <c r="A49" s="33"/>
      <c r="B49" s="33"/>
      <c r="C49" s="33"/>
      <c r="D49" s="92"/>
      <c r="E49" s="91"/>
      <c r="F49" s="34"/>
      <c r="G49" s="34"/>
      <c r="H49" s="85"/>
      <c r="I49" s="85"/>
      <c r="J49" s="33"/>
      <c r="K49" s="54"/>
      <c r="L49" s="54"/>
    </row>
    <row r="50" spans="1:13">
      <c r="A50" s="455" t="s">
        <v>1859</v>
      </c>
      <c r="B50" s="456"/>
      <c r="C50" s="456"/>
      <c r="D50" s="456"/>
      <c r="E50" s="456"/>
      <c r="F50" s="456"/>
      <c r="G50" s="456"/>
      <c r="H50" s="456"/>
      <c r="I50" s="456"/>
      <c r="J50" s="456"/>
      <c r="K50" s="456"/>
      <c r="L50" s="457"/>
    </row>
    <row r="51" spans="1:13" ht="42.75" customHeight="1">
      <c r="A51" s="47" t="s">
        <v>70</v>
      </c>
      <c r="B51" s="105" t="s">
        <v>1989</v>
      </c>
      <c r="C51" s="106"/>
      <c r="D51" s="62" t="s">
        <v>1990</v>
      </c>
      <c r="E51" s="63" t="s">
        <v>1991</v>
      </c>
      <c r="F51" s="64" t="s">
        <v>1992</v>
      </c>
      <c r="G51" s="67" t="s">
        <v>1993</v>
      </c>
      <c r="H51" s="65" t="s">
        <v>1865</v>
      </c>
      <c r="I51" s="65" t="s">
        <v>1994</v>
      </c>
      <c r="J51" s="65" t="s">
        <v>1994</v>
      </c>
      <c r="K51" s="33"/>
      <c r="L51" s="33"/>
    </row>
    <row r="52" spans="1:13">
      <c r="A52" s="73" t="s">
        <v>1854</v>
      </c>
      <c r="B52" s="107"/>
      <c r="C52" s="108"/>
      <c r="D52" s="51">
        <f>SUMIF(Previsto2024[Complexo],'TABELA RESUMO - P90'!A52,Previsto2024[Geração '[MWh']])</f>
        <v>0</v>
      </c>
      <c r="E52" s="50">
        <f>SUMIF(Previsto2024[Complexo],'TABELA RESUMO - P90'!A52,Previsto2024[Previsto P90 '[MWh']])</f>
        <v>5757.0000000000009</v>
      </c>
      <c r="F52" s="51">
        <f>E52-D52</f>
        <v>5757.0000000000009</v>
      </c>
      <c r="G52" s="55">
        <f>D52/E52-1</f>
        <v>-1</v>
      </c>
      <c r="H52" s="51">
        <f ca="1">_xlfn.XLOOKUP(A52,$A$2:$A$45,$G$2:$G$45)+
SUMIFS(Previsto2024[Previsto P90 '[MWh']],Previsto2024[Complexo],'TABELA RESUMO - P90'!A52,Previsto2024[Mês],1)+
SUMIFS(Previsto2024[Previsto P90 '[MWh']],Previsto2024[Complexo],'TABELA RESUMO - P90'!A52,Previsto2024[Mês],2)+
SUMIFS(Previsto2024[Previsto P90 '[MWh']],Previsto2024[Complexo],'TABELA RESUMO - P90'!A52,Previsto2024[Mês],3)+
SUMIFS(Previsto2024[Previsto P90 '[MWh']],Previsto2024[Complexo],'TABELA RESUMO - P90'!A52,Previsto2024[Mês],4)+
SUMIFS(Previsto2024[Previsto P90 '[MWh']],Previsto2024[Complexo],'TABELA RESUMO - P90'!A52,Previsto2024[Mês],5)+
SUMIFS(Previsto2024[Previsto P90 '[MWh']],Previsto2024[Complexo],'TABELA RESUMO - P90'!A52,Previsto2024[Mês],6)+
SUMIFS(Previsto2024[Previsto P90 '[MWh']],Previsto2024[Complexo],'TABELA RESUMO - P90'!A52,Previsto2024[Mês],7)+
SUMIFS(Previsto2024[Previsto P90 '[MWh']],Previsto2024[Complexo],'TABELA RESUMO - P90'!A52,Previsto2024[Mês],8)+
SUMIFS(Previsto2024[Previsto P90 '[MWh']],Previsto2024[Complexo],'TABELA RESUMO - P90'!A52,Previsto2024[Mês],9)+
SUMIFS(Previsto2024[Previsto P90 '[MWh']],Previsto2024[Complexo],'TABELA RESUMO - P90'!A52,Previsto2024[Mês],10)+
SUMIFS(Previsto2024[Previsto P90 '[MWh']],Previsto2024[Complexo],'TABELA RESUMO - P90'!A52,Previsto2024[Mês],11)</f>
        <v>5257.0000000000009</v>
      </c>
      <c r="I52" s="55">
        <f ca="1">D52/H52-1</f>
        <v>-1</v>
      </c>
      <c r="J52" s="51">
        <f ca="1">D52-H52</f>
        <v>-5257.0000000000009</v>
      </c>
      <c r="K52" s="94"/>
      <c r="L52" s="33"/>
    </row>
    <row r="53" spans="1:13">
      <c r="A53" s="73" t="s">
        <v>25</v>
      </c>
      <c r="B53" s="107"/>
      <c r="C53" s="108"/>
      <c r="D53" s="51">
        <f>SUMIF(Previsto2024[Complexo],'TABELA RESUMO - P90'!A53,Previsto2024[Geração '[MWh']])</f>
        <v>0</v>
      </c>
      <c r="E53" s="50">
        <f>SUMIF(Previsto2024[Complexo],'TABELA RESUMO - P90'!A53,Previsto2024[Previsto P90 '[MWh']])</f>
        <v>1864.6780487804881</v>
      </c>
      <c r="F53" s="51">
        <f t="shared" ref="F53:F81" si="58">E53-D53</f>
        <v>1864.6780487804881</v>
      </c>
      <c r="G53" s="55">
        <f t="shared" ref="G53:G91" si="59">D53/E53-1</f>
        <v>-1</v>
      </c>
      <c r="H53" s="51">
        <f ca="1">_xlfn.XLOOKUP(A53,$A$2:$A$45,$G$2:$G$45)+
SUMIFS(Previsto2024[Previsto P90 '[MWh']],Previsto2024[Complexo],'TABELA RESUMO - P90'!A53,Previsto2024[Mês],1)+
SUMIFS(Previsto2024[Previsto P90 '[MWh']],Previsto2024[Complexo],'TABELA RESUMO - P90'!A53,Previsto2024[Mês],2)+
SUMIFS(Previsto2024[Previsto P90 '[MWh']],Previsto2024[Complexo],'TABELA RESUMO - P90'!A53,Previsto2024[Mês],3)+
SUMIFS(Previsto2024[Previsto P90 '[MWh']],Previsto2024[Complexo],'TABELA RESUMO - P90'!A53,Previsto2024[Mês],4)+
SUMIFS(Previsto2024[Previsto P90 '[MWh']],Previsto2024[Complexo],'TABELA RESUMO - P90'!A53,Previsto2024[Mês],5)+
SUMIFS(Previsto2024[Previsto P90 '[MWh']],Previsto2024[Complexo],'TABELA RESUMO - P90'!A53,Previsto2024[Mês],6)+
SUMIFS(Previsto2024[Previsto P90 '[MWh']],Previsto2024[Complexo],'TABELA RESUMO - P90'!A53,Previsto2024[Mês],7)+
SUMIFS(Previsto2024[Previsto P90 '[MWh']],Previsto2024[Complexo],'TABELA RESUMO - P90'!A53,Previsto2024[Mês],8)+
SUMIFS(Previsto2024[Previsto P90 '[MWh']],Previsto2024[Complexo],'TABELA RESUMO - P90'!A53,Previsto2024[Mês],9)+
SUMIFS(Previsto2024[Previsto P90 '[MWh']],Previsto2024[Complexo],'TABELA RESUMO - P90'!A53,Previsto2024[Mês],10)+
SUMIFS(Previsto2024[Previsto P90 '[MWh']],Previsto2024[Complexo],'TABELA RESUMO - P90'!A53,Previsto2024[Mês],11)</f>
        <v>1710.6715447154475</v>
      </c>
      <c r="I53" s="55">
        <f t="shared" ref="I53:I89" ca="1" si="60">D53/H53-1</f>
        <v>-1</v>
      </c>
      <c r="J53" s="51">
        <f t="shared" ref="J53:J89" ca="1" si="61">D53-H53</f>
        <v>-1710.6715447154475</v>
      </c>
      <c r="L53" s="33"/>
    </row>
    <row r="54" spans="1:13">
      <c r="A54" s="73" t="s">
        <v>26</v>
      </c>
      <c r="B54" s="107"/>
      <c r="C54" s="108"/>
      <c r="D54" s="51">
        <f>SUMIF(Previsto2024[Complexo],'TABELA RESUMO - P90'!A54,Previsto2024[Geração '[MWh']])</f>
        <v>0</v>
      </c>
      <c r="E54" s="50">
        <f>SUMIF(Previsto2024[Complexo],'TABELA RESUMO - P90'!A54,Previsto2024[Previsto P90 '[MWh']])</f>
        <v>4837.3532750011245</v>
      </c>
      <c r="F54" s="51">
        <f t="shared" si="58"/>
        <v>4837.3532750011245</v>
      </c>
      <c r="G54" s="55">
        <f t="shared" si="59"/>
        <v>-1</v>
      </c>
      <c r="H54" s="51">
        <f ca="1">_xlfn.XLOOKUP(A54,$A$2:$A$45,$G$2:$G$45)+
SUMIFS(Previsto2024[Previsto P90 '[MWh']],Previsto2024[Complexo],'TABELA RESUMO - P90'!A54,Previsto2024[Mês],1)+
SUMIFS(Previsto2024[Previsto P90 '[MWh']],Previsto2024[Complexo],'TABELA RESUMO - P90'!A54,Previsto2024[Mês],2)+
SUMIFS(Previsto2024[Previsto P90 '[MWh']],Previsto2024[Complexo],'TABELA RESUMO - P90'!A54,Previsto2024[Mês],3)+
SUMIFS(Previsto2024[Previsto P90 '[MWh']],Previsto2024[Complexo],'TABELA RESUMO - P90'!A54,Previsto2024[Mês],4)+
SUMIFS(Previsto2024[Previsto P90 '[MWh']],Previsto2024[Complexo],'TABELA RESUMO - P90'!A54,Previsto2024[Mês],5)+
SUMIFS(Previsto2024[Previsto P90 '[MWh']],Previsto2024[Complexo],'TABELA RESUMO - P90'!A54,Previsto2024[Mês],6)+
SUMIFS(Previsto2024[Previsto P90 '[MWh']],Previsto2024[Complexo],'TABELA RESUMO - P90'!A54,Previsto2024[Mês],7)+
SUMIFS(Previsto2024[Previsto P90 '[MWh']],Previsto2024[Complexo],'TABELA RESUMO - P90'!A54,Previsto2024[Mês],8)+
SUMIFS(Previsto2024[Previsto P90 '[MWh']],Previsto2024[Complexo],'TABELA RESUMO - P90'!A54,Previsto2024[Mês],9)+
SUMIFS(Previsto2024[Previsto P90 '[MWh']],Previsto2024[Complexo],'TABELA RESUMO - P90'!A54,Previsto2024[Mês],10)+
SUMIFS(Previsto2024[Previsto P90 '[MWh']],Previsto2024[Complexo],'TABELA RESUMO - P90'!A54,Previsto2024[Mês],11)</f>
        <v>4489.9630020843642</v>
      </c>
      <c r="I54" s="55">
        <f t="shared" ca="1" si="60"/>
        <v>-1</v>
      </c>
      <c r="J54" s="51">
        <f t="shared" ca="1" si="61"/>
        <v>-4489.9630020843642</v>
      </c>
      <c r="K54" s="91"/>
      <c r="L54" s="33"/>
    </row>
    <row r="55" spans="1:13">
      <c r="A55" s="73" t="s">
        <v>27</v>
      </c>
      <c r="B55" s="107"/>
      <c r="C55" s="108"/>
      <c r="D55" s="51">
        <f>SUMIF(Previsto2024[Complexo],'TABELA RESUMO - P90'!A55,Previsto2024[Geração '[MWh']])</f>
        <v>0</v>
      </c>
      <c r="E55" s="50">
        <f>SUMIF(Previsto2024[Complexo],'TABELA RESUMO - P90'!A55,Previsto2024[Previsto P90 '[MWh']])</f>
        <v>1327.40286609027</v>
      </c>
      <c r="F55" s="51">
        <f t="shared" ref="F55" si="62">E55-D55</f>
        <v>1327.40286609027</v>
      </c>
      <c r="G55" s="55">
        <f t="shared" ref="G55" si="63">D55/E55-1</f>
        <v>-1</v>
      </c>
      <c r="H55" s="51">
        <f>SUMIFS(Previsto2024[Previsto P90 '[MWh']],Previsto2024[Complexo],'TABELA RESUMO - P90'!A55,Previsto2024[Mês],1)+
SUMIFS(Previsto2024[Previsto P90 '[MWh']],Previsto2024[Complexo],'TABELA RESUMO - P90'!A55,Previsto2024[Mês],2)+
SUMIFS(Previsto2024[Previsto P90 '[MWh']],Previsto2024[Complexo],'TABELA RESUMO - P90'!A55,Previsto2024[Mês],3)+
SUMIFS(Previsto2024[Previsto P90 '[MWh']],Previsto2024[Complexo],'TABELA RESUMO - P90'!A55,Previsto2024[Mês],4)+
SUMIFS(Previsto2024[Previsto P90 '[MWh']],Previsto2024[Complexo],'TABELA RESUMO - P90'!A55,Previsto2024[Mês],5)+
SUMIFS(Previsto2024[Previsto P90 '[MWh']],Previsto2024[Complexo],'TABELA RESUMO - P90'!A55,Previsto2024[Mês],6)+
SUMIFS(Previsto2024[Previsto P90 '[MWh']],Previsto2024[Complexo],'TABELA RESUMO - P90'!A55,Previsto2024[Mês],7)+
SUMIFS(Previsto2024[Previsto P90 '[MWh']],Previsto2024[Complexo],'TABELA RESUMO - P90'!A55,Previsto2024[Mês],8)</f>
        <v>1327.40286609027</v>
      </c>
      <c r="I55" s="55">
        <f>D55/H55-1</f>
        <v>-1</v>
      </c>
      <c r="J55" s="51">
        <f t="shared" ref="J55" si="64">D55-H55</f>
        <v>-1327.40286609027</v>
      </c>
      <c r="K55" s="91"/>
      <c r="L55" s="33"/>
    </row>
    <row r="56" spans="1:13">
      <c r="A56" s="73" t="s">
        <v>193</v>
      </c>
      <c r="B56" s="107"/>
      <c r="C56" s="108"/>
      <c r="D56" s="51">
        <f>SUMIF(Previsto2024[Complexo],'TABELA RESUMO - P90'!A56,Previsto2024[Geração '[MWh']])</f>
        <v>0</v>
      </c>
      <c r="E56" s="50">
        <f>SUMIF(Previsto2024[Complexo],'TABELA RESUMO - P90'!A56,Previsto2024[Previsto P90 '[MWh']])</f>
        <v>547.08536585365857</v>
      </c>
      <c r="F56" s="51">
        <f t="shared" si="58"/>
        <v>547.08536585365857</v>
      </c>
      <c r="G56" s="55">
        <f t="shared" si="59"/>
        <v>-1</v>
      </c>
      <c r="H56" s="51">
        <f ca="1">_xlfn.XLOOKUP(A56,$A$2:$A$45,$G$2:$G$45)+
SUMIFS(Previsto2024[Previsto P90 '[MWh']],Previsto2024[Complexo],'TABELA RESUMO - P90'!A56,Previsto2024[Mês],1)+
SUMIFS(Previsto2024[Previsto P90 '[MWh']],Previsto2024[Complexo],'TABELA RESUMO - P90'!A56,Previsto2024[Mês],2)+
SUMIFS(Previsto2024[Previsto P90 '[MWh']],Previsto2024[Complexo],'TABELA RESUMO - P90'!A56,Previsto2024[Mês],3)+
SUMIFS(Previsto2024[Previsto P90 '[MWh']],Previsto2024[Complexo],'TABELA RESUMO - P90'!A56,Previsto2024[Mês],4)+
SUMIFS(Previsto2024[Previsto P90 '[MWh']],Previsto2024[Complexo],'TABELA RESUMO - P90'!A56,Previsto2024[Mês],5)+
SUMIFS(Previsto2024[Previsto P90 '[MWh']],Previsto2024[Complexo],'TABELA RESUMO - P90'!A56,Previsto2024[Mês],6)+
SUMIFS(Previsto2024[Previsto P90 '[MWh']],Previsto2024[Complexo],'TABELA RESUMO - P90'!A56,Previsto2024[Mês],7)+
SUMIFS(Previsto2024[Previsto P90 '[MWh']],Previsto2024[Complexo],'TABELA RESUMO - P90'!A56,Previsto2024[Mês],8)+
SUMIFS(Previsto2024[Previsto P90 '[MWh']],Previsto2024[Complexo],'TABELA RESUMO - P90'!A56,Previsto2024[Mês],9)+
SUMIFS(Previsto2024[Previsto P90 '[MWh']],Previsto2024[Complexo],'TABELA RESUMO - P90'!A56,Previsto2024[Mês],10)+
SUMIFS(Previsto2024[Previsto P90 '[MWh']],Previsto2024[Complexo],'TABELA RESUMO - P90'!A56,Previsto2024[Mês],11)</f>
        <v>423.83902439024394</v>
      </c>
      <c r="I56" s="55">
        <f t="shared" ca="1" si="60"/>
        <v>-1</v>
      </c>
      <c r="J56" s="51">
        <f t="shared" ca="1" si="61"/>
        <v>-423.83902439024394</v>
      </c>
      <c r="K56" s="33"/>
      <c r="L56" s="33"/>
    </row>
    <row r="57" spans="1:13">
      <c r="A57" s="73" t="s">
        <v>28</v>
      </c>
      <c r="B57" s="107"/>
      <c r="C57" s="108"/>
      <c r="D57" s="51">
        <f>SUMIF(Previsto2024[Complexo],'TABELA RESUMO - P90'!A57,Previsto2024[Geração '[MWh']])</f>
        <v>0</v>
      </c>
      <c r="E57" s="50">
        <f>SUMIF(Previsto2024[Complexo],'TABELA RESUMO - P90'!A57,Previsto2024[Previsto P90 '[MWh']])</f>
        <v>2772.0799731804159</v>
      </c>
      <c r="F57" s="51">
        <f t="shared" si="58"/>
        <v>2772.0799731804159</v>
      </c>
      <c r="G57" s="55">
        <f t="shared" si="59"/>
        <v>-1</v>
      </c>
      <c r="H57" s="51">
        <f ca="1">_xlfn.XLOOKUP(A57,$A$2:$A$45,$G$2:$G$45)+
SUMIFS(Previsto2024[Previsto P90 '[MWh']],Previsto2024[Complexo],'TABELA RESUMO - P90'!A57,Previsto2024[Mês],1)+
SUMIFS(Previsto2024[Previsto P90 '[MWh']],Previsto2024[Complexo],'TABELA RESUMO - P90'!A57,Previsto2024[Mês],2)+
SUMIFS(Previsto2024[Previsto P90 '[MWh']],Previsto2024[Complexo],'TABELA RESUMO - P90'!A57,Previsto2024[Mês],3)+
SUMIFS(Previsto2024[Previsto P90 '[MWh']],Previsto2024[Complexo],'TABELA RESUMO - P90'!A57,Previsto2024[Mês],4)+
SUMIFS(Previsto2024[Previsto P90 '[MWh']],Previsto2024[Complexo],'TABELA RESUMO - P90'!A57,Previsto2024[Mês],5)+
SUMIFS(Previsto2024[Previsto P90 '[MWh']],Previsto2024[Complexo],'TABELA RESUMO - P90'!A57,Previsto2024[Mês],6)+
SUMIFS(Previsto2024[Previsto P90 '[MWh']],Previsto2024[Complexo],'TABELA RESUMO - P90'!A57,Previsto2024[Mês],7)+
SUMIFS(Previsto2024[Previsto P90 '[MWh']],Previsto2024[Complexo],'TABELA RESUMO - P90'!A57,Previsto2024[Mês],8)+
SUMIFS(Previsto2024[Previsto P90 '[MWh']],Previsto2024[Complexo],'TABELA RESUMO - P90'!A57,Previsto2024[Mês],9)+
SUMIFS(Previsto2024[Previsto P90 '[MWh']],Previsto2024[Complexo],'TABELA RESUMO - P90'!A57,Previsto2024[Mês],10)+
SUMIFS(Previsto2024[Previsto P90 '[MWh']],Previsto2024[Complexo],'TABELA RESUMO - P90'!A57,Previsto2024[Mês],11)</f>
        <v>2532.3724754153814</v>
      </c>
      <c r="I57" s="55">
        <f t="shared" ca="1" si="60"/>
        <v>-1</v>
      </c>
      <c r="J57" s="51">
        <f t="shared" ca="1" si="61"/>
        <v>-2532.3724754153814</v>
      </c>
      <c r="K57" s="66"/>
      <c r="L57" s="33"/>
    </row>
    <row r="58" spans="1:13">
      <c r="A58" s="73" t="s">
        <v>29</v>
      </c>
      <c r="B58" s="107"/>
      <c r="C58" s="108"/>
      <c r="D58" s="51">
        <f>SUMIF(Previsto2024[Complexo],'TABELA RESUMO - P90'!A58,Previsto2024[Geração '[MWh']])</f>
        <v>0</v>
      </c>
      <c r="E58" s="50">
        <f>SUMIF(Previsto2024[Complexo],'TABELA RESUMO - P90'!A58,Previsto2024[Previsto P90 '[MWh']])</f>
        <v>342.04470496351774</v>
      </c>
      <c r="F58" s="51">
        <f t="shared" si="58"/>
        <v>342.04470496351774</v>
      </c>
      <c r="G58" s="55">
        <f t="shared" si="59"/>
        <v>-1</v>
      </c>
      <c r="H58" s="51">
        <f ca="1">_xlfn.XLOOKUP(A58,$A$2:$A$45,$G$2:$G$45)+
SUMIFS(Previsto2024[Previsto P90 '[MWh']],Previsto2024[Complexo],'TABELA RESUMO - P90'!A58,Previsto2024[Mês],1)+
SUMIFS(Previsto2024[Previsto P90 '[MWh']],Previsto2024[Complexo],'TABELA RESUMO - P90'!A58,Previsto2024[Mês],2)+
SUMIFS(Previsto2024[Previsto P90 '[MWh']],Previsto2024[Complexo],'TABELA RESUMO - P90'!A58,Previsto2024[Mês],3)+
SUMIFS(Previsto2024[Previsto P90 '[MWh']],Previsto2024[Complexo],'TABELA RESUMO - P90'!A58,Previsto2024[Mês],4)+
SUMIFS(Previsto2024[Previsto P90 '[MWh']],Previsto2024[Complexo],'TABELA RESUMO - P90'!A58,Previsto2024[Mês],5)+
SUMIFS(Previsto2024[Previsto P90 '[MWh']],Previsto2024[Complexo],'TABELA RESUMO - P90'!A58,Previsto2024[Mês],6)+
SUMIFS(Previsto2024[Previsto P90 '[MWh']],Previsto2024[Complexo],'TABELA RESUMO - P90'!A58,Previsto2024[Mês],7)+
SUMIFS(Previsto2024[Previsto P90 '[MWh']],Previsto2024[Complexo],'TABELA RESUMO - P90'!A58,Previsto2024[Mês],8)+
SUMIFS(Previsto2024[Previsto P90 '[MWh']],Previsto2024[Complexo],'TABELA RESUMO - P90'!A58,Previsto2024[Mês],9)+
SUMIFS(Previsto2024[Previsto P90 '[MWh']],Previsto2024[Complexo],'TABELA RESUMO - P90'!A58,Previsto2024[Mês],10)+
SUMIFS(Previsto2024[Previsto P90 '[MWh']],Previsto2024[Complexo],'TABELA RESUMO - P90'!A58,Previsto2024[Mês],11)</f>
        <v>317.99514621655794</v>
      </c>
      <c r="I58" s="55">
        <f t="shared" ca="1" si="60"/>
        <v>-1</v>
      </c>
      <c r="J58" s="51">
        <f t="shared" ca="1" si="61"/>
        <v>-317.99514621655794</v>
      </c>
      <c r="K58" s="33"/>
      <c r="L58" s="33"/>
      <c r="M58" s="33"/>
    </row>
    <row r="59" spans="1:13">
      <c r="A59" s="73" t="s">
        <v>30</v>
      </c>
      <c r="B59" s="107"/>
      <c r="C59" s="108"/>
      <c r="D59" s="51">
        <f>SUMIF(Previsto2024[Complexo],'TABELA RESUMO - P90'!A59,Previsto2024[Geração '[MWh']])</f>
        <v>0</v>
      </c>
      <c r="E59" s="50">
        <f>SUMIF(Previsto2024[Complexo],'TABELA RESUMO - P90'!A59,Previsto2024[Previsto P90 '[MWh']])</f>
        <v>451.72111544871899</v>
      </c>
      <c r="F59" s="51">
        <f t="shared" si="58"/>
        <v>451.72111544871899</v>
      </c>
      <c r="G59" s="55">
        <f t="shared" si="59"/>
        <v>-1</v>
      </c>
      <c r="H59" s="51">
        <f ca="1">_xlfn.XLOOKUP(A59,$A$2:$A$45,$G$2:$G$45)+
SUMIFS(Previsto2024[Previsto P90 '[MWh']],Previsto2024[Complexo],'TABELA RESUMO - P90'!A59,Previsto2024[Mês],1)+
SUMIFS(Previsto2024[Previsto P90 '[MWh']],Previsto2024[Complexo],'TABELA RESUMO - P90'!A59,Previsto2024[Mês],2)+
SUMIFS(Previsto2024[Previsto P90 '[MWh']],Previsto2024[Complexo],'TABELA RESUMO - P90'!A59,Previsto2024[Mês],3)+
SUMIFS(Previsto2024[Previsto P90 '[MWh']],Previsto2024[Complexo],'TABELA RESUMO - P90'!A59,Previsto2024[Mês],4)+
SUMIFS(Previsto2024[Previsto P90 '[MWh']],Previsto2024[Complexo],'TABELA RESUMO - P90'!A59,Previsto2024[Mês],5)+
SUMIFS(Previsto2024[Previsto P90 '[MWh']],Previsto2024[Complexo],'TABELA RESUMO - P90'!A59,Previsto2024[Mês],6)+
SUMIFS(Previsto2024[Previsto P90 '[MWh']],Previsto2024[Complexo],'TABELA RESUMO - P90'!A59,Previsto2024[Mês],7)+
SUMIFS(Previsto2024[Previsto P90 '[MWh']],Previsto2024[Complexo],'TABELA RESUMO - P90'!A59,Previsto2024[Mês],8)+
SUMIFS(Previsto2024[Previsto P90 '[MWh']],Previsto2024[Complexo],'TABELA RESUMO - P90'!A59,Previsto2024[Mês],9)+
SUMIFS(Previsto2024[Previsto P90 '[MWh']],Previsto2024[Complexo],'TABELA RESUMO - P90'!A59,Previsto2024[Mês],10)+
SUMIFS(Previsto2024[Previsto P90 '[MWh']],Previsto2024[Complexo],'TABELA RESUMO - P90'!A59,Previsto2024[Mês],11)</f>
        <v>419.14768916132573</v>
      </c>
      <c r="I59" s="55">
        <f t="shared" ca="1" si="60"/>
        <v>-1</v>
      </c>
      <c r="J59" s="51">
        <f t="shared" ca="1" si="61"/>
        <v>-419.14768916132573</v>
      </c>
      <c r="K59" s="33"/>
      <c r="L59" s="33"/>
      <c r="M59" s="33"/>
    </row>
    <row r="60" spans="1:13">
      <c r="A60" s="73" t="s">
        <v>31</v>
      </c>
      <c r="B60" s="107"/>
      <c r="C60" s="108"/>
      <c r="D60" s="51">
        <f>SUMIF(Previsto2024[Complexo],'TABELA RESUMO - P90'!A60,Previsto2024[Geração '[MWh']])</f>
        <v>0</v>
      </c>
      <c r="E60" s="50">
        <f>SUMIF(Previsto2024[Complexo],'TABELA RESUMO - P90'!A60,Previsto2024[Previsto P90 '[MWh']])</f>
        <v>2078.0795121951219</v>
      </c>
      <c r="F60" s="51">
        <f t="shared" si="58"/>
        <v>2078.0795121951219</v>
      </c>
      <c r="G60" s="55">
        <f t="shared" si="59"/>
        <v>-1</v>
      </c>
      <c r="H60" s="51">
        <f ca="1">_xlfn.XLOOKUP(A60,$A$2:$A$45,$G$2:$G$45)+
SUMIFS(Previsto2024[Previsto P90 '[MWh']],Previsto2024[Complexo],'TABELA RESUMO - P90'!A60,Previsto2024[Mês],1)+
SUMIFS(Previsto2024[Previsto P90 '[MWh']],Previsto2024[Complexo],'TABELA RESUMO - P90'!A60,Previsto2024[Mês],2)+
SUMIFS(Previsto2024[Previsto P90 '[MWh']],Previsto2024[Complexo],'TABELA RESUMO - P90'!A60,Previsto2024[Mês],3)+
SUMIFS(Previsto2024[Previsto P90 '[MWh']],Previsto2024[Complexo],'TABELA RESUMO - P90'!A60,Previsto2024[Mês],4)+
SUMIFS(Previsto2024[Previsto P90 '[MWh']],Previsto2024[Complexo],'TABELA RESUMO - P90'!A60,Previsto2024[Mês],5)+
SUMIFS(Previsto2024[Previsto P90 '[MWh']],Previsto2024[Complexo],'TABELA RESUMO - P90'!A60,Previsto2024[Mês],6)+
SUMIFS(Previsto2024[Previsto P90 '[MWh']],Previsto2024[Complexo],'TABELA RESUMO - P90'!A60,Previsto2024[Mês],7)+
SUMIFS(Previsto2024[Previsto P90 '[MWh']],Previsto2024[Complexo],'TABELA RESUMO - P90'!A60,Previsto2024[Mês],8)+
SUMIFS(Previsto2024[Previsto P90 '[MWh']],Previsto2024[Complexo],'TABELA RESUMO - P90'!A60,Previsto2024[Mês],9)+
SUMIFS(Previsto2024[Previsto P90 '[MWh']],Previsto2024[Complexo],'TABELA RESUMO - P90'!A60,Previsto2024[Mês],10)+
SUMIFS(Previsto2024[Previsto P90 '[MWh']],Previsto2024[Complexo],'TABELA RESUMO - P90'!A60,Previsto2024[Mês],11)</f>
        <v>1918.8112195121951</v>
      </c>
      <c r="I60" s="55">
        <f t="shared" ca="1" si="60"/>
        <v>-1</v>
      </c>
      <c r="J60" s="51">
        <f t="shared" ca="1" si="61"/>
        <v>-1918.8112195121951</v>
      </c>
      <c r="K60" s="33"/>
      <c r="L60" s="33"/>
    </row>
    <row r="61" spans="1:13">
      <c r="A61" s="73" t="s">
        <v>32</v>
      </c>
      <c r="B61" s="107"/>
      <c r="C61" s="108"/>
      <c r="D61" s="51">
        <f>SUMIF(Previsto2024[Complexo],'TABELA RESUMO - P90'!A61,Previsto2024[Geração '[MWh']])</f>
        <v>0</v>
      </c>
      <c r="E61" s="50">
        <f>SUMIF(Previsto2024[Complexo],'TABELA RESUMO - P90'!A61,Previsto2024[Previsto P90 '[MWh']])</f>
        <v>3738.1834146341462</v>
      </c>
      <c r="F61" s="51">
        <f t="shared" si="58"/>
        <v>3738.1834146341462</v>
      </c>
      <c r="G61" s="55">
        <f t="shared" si="59"/>
        <v>-1</v>
      </c>
      <c r="H61" s="51">
        <f ca="1">_xlfn.XLOOKUP(A61,$A$2:$A$45,$G$2:$G$45)+
SUMIFS(Previsto2024[Previsto P90 '[MWh']],Previsto2024[Complexo],'TABELA RESUMO - P90'!A61,Previsto2024[Mês],1)+
SUMIFS(Previsto2024[Previsto P90 '[MWh']],Previsto2024[Complexo],'TABELA RESUMO - P90'!A61,Previsto2024[Mês],2)+
SUMIFS(Previsto2024[Previsto P90 '[MWh']],Previsto2024[Complexo],'TABELA RESUMO - P90'!A61,Previsto2024[Mês],3)+
SUMIFS(Previsto2024[Previsto P90 '[MWh']],Previsto2024[Complexo],'TABELA RESUMO - P90'!A61,Previsto2024[Mês],4)+
SUMIFS(Previsto2024[Previsto P90 '[MWh']],Previsto2024[Complexo],'TABELA RESUMO - P90'!A61,Previsto2024[Mês],5)+
SUMIFS(Previsto2024[Previsto P90 '[MWh']],Previsto2024[Complexo],'TABELA RESUMO - P90'!A61,Previsto2024[Mês],6)+
SUMIFS(Previsto2024[Previsto P90 '[MWh']],Previsto2024[Complexo],'TABELA RESUMO - P90'!A61,Previsto2024[Mês],7)+
SUMIFS(Previsto2024[Previsto P90 '[MWh']],Previsto2024[Complexo],'TABELA RESUMO - P90'!A61,Previsto2024[Mês],8)+
SUMIFS(Previsto2024[Previsto P90 '[MWh']],Previsto2024[Complexo],'TABELA RESUMO - P90'!A61,Previsto2024[Mês],9)+
SUMIFS(Previsto2024[Previsto P90 '[MWh']],Previsto2024[Complexo],'TABELA RESUMO - P90'!A61,Previsto2024[Mês],10)+
SUMIFS(Previsto2024[Previsto P90 '[MWh']],Previsto2024[Complexo],'TABELA RESUMO - P90'!A61,Previsto2024[Mês],11)</f>
        <v>3463.5581300813005</v>
      </c>
      <c r="I61" s="55">
        <f t="shared" ca="1" si="60"/>
        <v>-1</v>
      </c>
      <c r="J61" s="51">
        <f t="shared" ca="1" si="61"/>
        <v>-3463.5581300813005</v>
      </c>
      <c r="K61" s="33"/>
      <c r="L61" s="33"/>
    </row>
    <row r="62" spans="1:13">
      <c r="A62" s="73" t="s">
        <v>33</v>
      </c>
      <c r="B62" s="107"/>
      <c r="C62" s="108"/>
      <c r="D62" s="51">
        <f>SUMIF(Previsto2024[Complexo],'TABELA RESUMO - P90'!A62,Previsto2024[Geração '[MWh']])</f>
        <v>0</v>
      </c>
      <c r="E62" s="50">
        <f>SUMIF(Previsto2024[Complexo],'TABELA RESUMO - P90'!A62,Previsto2024[Previsto P90 '[MWh']])</f>
        <v>1212.0048780487803</v>
      </c>
      <c r="F62" s="51">
        <f t="shared" si="58"/>
        <v>1212.0048780487803</v>
      </c>
      <c r="G62" s="55">
        <f t="shared" si="59"/>
        <v>-1</v>
      </c>
      <c r="H62" s="51">
        <f ca="1">_xlfn.XLOOKUP(A62,$A$2:$A$45,$G$2:$G$45)+
SUMIFS(Previsto2024[Previsto P90 '[MWh']],Previsto2024[Complexo],'TABELA RESUMO - P90'!A62,Previsto2024[Mês],1)+
SUMIFS(Previsto2024[Previsto P90 '[MWh']],Previsto2024[Complexo],'TABELA RESUMO - P90'!A62,Previsto2024[Mês],2)+
SUMIFS(Previsto2024[Previsto P90 '[MWh']],Previsto2024[Complexo],'TABELA RESUMO - P90'!A62,Previsto2024[Mês],3)+
SUMIFS(Previsto2024[Previsto P90 '[MWh']],Previsto2024[Complexo],'TABELA RESUMO - P90'!A62,Previsto2024[Mês],4)+
SUMIFS(Previsto2024[Previsto P90 '[MWh']],Previsto2024[Complexo],'TABELA RESUMO - P90'!A62,Previsto2024[Mês],5)+
SUMIFS(Previsto2024[Previsto P90 '[MWh']],Previsto2024[Complexo],'TABELA RESUMO - P90'!A62,Previsto2024[Mês],6)+
SUMIFS(Previsto2024[Previsto P90 '[MWh']],Previsto2024[Complexo],'TABELA RESUMO - P90'!A62,Previsto2024[Mês],7)+
SUMIFS(Previsto2024[Previsto P90 '[MWh']],Previsto2024[Complexo],'TABELA RESUMO - P90'!A62,Previsto2024[Mês],8)+
SUMIFS(Previsto2024[Previsto P90 '[MWh']],Previsto2024[Complexo],'TABELA RESUMO - P90'!A62,Previsto2024[Mês],9)+
SUMIFS(Previsto2024[Previsto P90 '[MWh']],Previsto2024[Complexo],'TABELA RESUMO - P90'!A62,Previsto2024[Mês],10)+
SUMIFS(Previsto2024[Previsto P90 '[MWh']],Previsto2024[Complexo],'TABELA RESUMO - P90'!A62,Previsto2024[Mês],11)</f>
        <v>1123.2544715447152</v>
      </c>
      <c r="I62" s="55">
        <f t="shared" ca="1" si="60"/>
        <v>-1</v>
      </c>
      <c r="J62" s="51">
        <f t="shared" ca="1" si="61"/>
        <v>-1123.2544715447152</v>
      </c>
      <c r="K62" s="40"/>
      <c r="L62" s="33"/>
    </row>
    <row r="63" spans="1:13">
      <c r="A63" s="73" t="s">
        <v>135</v>
      </c>
      <c r="B63" s="107"/>
      <c r="C63" s="108"/>
      <c r="D63" s="51">
        <f>SUMIF(Previsto2024[Complexo],'TABELA RESUMO - P90'!A63,Previsto2024[Geração '[MWh']])</f>
        <v>0</v>
      </c>
      <c r="E63" s="50">
        <f>SUMIF(Previsto2024[Complexo],'TABELA RESUMO - P90'!A63,Previsto2024[Previsto P90 '[MWh']])</f>
        <v>162.87198619792426</v>
      </c>
      <c r="F63" s="51">
        <f t="shared" ref="F63" si="65">E63-D63</f>
        <v>162.87198619792426</v>
      </c>
      <c r="G63" s="55">
        <f t="shared" ref="G63" si="66">D63/E63-1</f>
        <v>-1</v>
      </c>
      <c r="H63" s="51">
        <f ca="1">_xlfn.XLOOKUP(A63,$A$2:$A$45,$G$2:$G$45)+
SUMIFS(Previsto2024[Previsto P90 '[MWh']],Previsto2024[Complexo],'TABELA RESUMO - P90'!A63,Previsto2024[Mês],1)+
SUMIFS(Previsto2024[Previsto P90 '[MWh']],Previsto2024[Complexo],'TABELA RESUMO - P90'!A63,Previsto2024[Mês],2)+
SUMIFS(Previsto2024[Previsto P90 '[MWh']],Previsto2024[Complexo],'TABELA RESUMO - P90'!A63,Previsto2024[Mês],3)+
SUMIFS(Previsto2024[Previsto P90 '[MWh']],Previsto2024[Complexo],'TABELA RESUMO - P90'!A63,Previsto2024[Mês],4)+
SUMIFS(Previsto2024[Previsto P90 '[MWh']],Previsto2024[Complexo],'TABELA RESUMO - P90'!A63,Previsto2024[Mês],5)+
SUMIFS(Previsto2024[Previsto P90 '[MWh']],Previsto2024[Complexo],'TABELA RESUMO - P90'!A63,Previsto2024[Mês],6)+
SUMIFS(Previsto2024[Previsto P90 '[MWh']],Previsto2024[Complexo],'TABELA RESUMO - P90'!A63,Previsto2024[Mês],7)+
SUMIFS(Previsto2024[Previsto P90 '[MWh']],Previsto2024[Complexo],'TABELA RESUMO - P90'!A63,Previsto2024[Mês],8)+
SUMIFS(Previsto2024[Previsto P90 '[MWh']],Previsto2024[Complexo],'TABELA RESUMO - P90'!A63,Previsto2024[Mês],9)+
SUMIFS(Previsto2024[Previsto P90 '[MWh']],Previsto2024[Complexo],'TABELA RESUMO - P90'!A63,Previsto2024[Mês],10)+
SUMIFS(Previsto2024[Previsto P90 '[MWh']],Previsto2024[Complexo],'TABELA RESUMO - P90'!A63,Previsto2024[Mês],11)</f>
        <v>125.56648964844319</v>
      </c>
      <c r="I63" s="55">
        <f t="shared" ref="I63" ca="1" si="67">D63/H63-1</f>
        <v>-1</v>
      </c>
      <c r="J63" s="51">
        <f t="shared" ref="J63" ca="1" si="68">D63-H63</f>
        <v>-125.56648964844319</v>
      </c>
      <c r="K63" s="40"/>
      <c r="L63" s="33"/>
    </row>
    <row r="64" spans="1:13">
      <c r="A64" s="73" t="s">
        <v>34</v>
      </c>
      <c r="B64" s="107"/>
      <c r="C64" s="108"/>
      <c r="D64" s="51">
        <f>SUMIF(Previsto2024[Complexo],'TABELA RESUMO - P90'!A64,Previsto2024[Geração '[MWh']])</f>
        <v>0</v>
      </c>
      <c r="E64" s="50">
        <f>SUMIF(Previsto2024[Complexo],'TABELA RESUMO - P90'!A64,Previsto2024[Previsto P90 '[MWh']])</f>
        <v>658.6148780487805</v>
      </c>
      <c r="F64" s="51">
        <f t="shared" si="58"/>
        <v>658.6148780487805</v>
      </c>
      <c r="G64" s="55">
        <f t="shared" si="59"/>
        <v>-1</v>
      </c>
      <c r="H64" s="51">
        <f ca="1">_xlfn.XLOOKUP(A64,$A$2:$A$45,$G$2:$G$45)+
SUMIFS(Previsto2024[Previsto P90 '[MWh']],Previsto2024[Complexo],'TABELA RESUMO - P90'!A64,Previsto2024[Mês],1)+
SUMIFS(Previsto2024[Previsto P90 '[MWh']],Previsto2024[Complexo],'TABELA RESUMO - P90'!A64,Previsto2024[Mês],2)+
SUMIFS(Previsto2024[Previsto P90 '[MWh']],Previsto2024[Complexo],'TABELA RESUMO - P90'!A64,Previsto2024[Mês],3)+
SUMIFS(Previsto2024[Previsto P90 '[MWh']],Previsto2024[Complexo],'TABELA RESUMO - P90'!A64,Previsto2024[Mês],4)+
SUMIFS(Previsto2024[Previsto P90 '[MWh']],Previsto2024[Complexo],'TABELA RESUMO - P90'!A64,Previsto2024[Mês],5)+
SUMIFS(Previsto2024[Previsto P90 '[MWh']],Previsto2024[Complexo],'TABELA RESUMO - P90'!A64,Previsto2024[Mês],6)+
SUMIFS(Previsto2024[Previsto P90 '[MWh']],Previsto2024[Complexo],'TABELA RESUMO - P90'!A64,Previsto2024[Mês],7)+
SUMIFS(Previsto2024[Previsto P90 '[MWh']],Previsto2024[Complexo],'TABELA RESUMO - P90'!A64,Previsto2024[Mês],8)+
SUMIFS(Previsto2024[Previsto P90 '[MWh']],Previsto2024[Complexo],'TABELA RESUMO - P90'!A64,Previsto2024[Mês],9)+
SUMIFS(Previsto2024[Previsto P90 '[MWh']],Previsto2024[Complexo],'TABELA RESUMO - P90'!A64,Previsto2024[Mês],10)+
SUMIFS(Previsto2024[Previsto P90 '[MWh']],Previsto2024[Complexo],'TABELA RESUMO - P90'!A64,Previsto2024[Mês],11)</f>
        <v>607.85113821138214</v>
      </c>
      <c r="I64" s="55">
        <f t="shared" ca="1" si="60"/>
        <v>-1</v>
      </c>
      <c r="J64" s="51">
        <f t="shared" ca="1" si="61"/>
        <v>-607.85113821138214</v>
      </c>
      <c r="K64" s="33"/>
      <c r="L64" s="33"/>
    </row>
    <row r="65" spans="1:13">
      <c r="A65" s="73" t="s">
        <v>35</v>
      </c>
      <c r="B65" s="107"/>
      <c r="C65" s="108"/>
      <c r="D65" s="51">
        <f>SUMIF(Previsto2024[Complexo],'TABELA RESUMO - P90'!A65,Previsto2024[Geração '[MWh']])</f>
        <v>0</v>
      </c>
      <c r="E65" s="50">
        <f>SUMIF(Previsto2024[Complexo],'TABELA RESUMO - P90'!A65,Previsto2024[Previsto P90 '[MWh']])</f>
        <v>2474.6682926829271</v>
      </c>
      <c r="F65" s="51">
        <f t="shared" si="58"/>
        <v>2474.6682926829271</v>
      </c>
      <c r="G65" s="55">
        <f t="shared" si="59"/>
        <v>-1</v>
      </c>
      <c r="H65" s="51">
        <f ca="1">_xlfn.XLOOKUP(A65,$A$2:$A$45,$G$2:$G$45)+
SUMIFS(Previsto2024[Previsto P90 '[MWh']],Previsto2024[Complexo],'TABELA RESUMO - P90'!A65,Previsto2024[Mês],1)+
SUMIFS(Previsto2024[Previsto P90 '[MWh']],Previsto2024[Complexo],'TABELA RESUMO - P90'!A65,Previsto2024[Mês],2)+
SUMIFS(Previsto2024[Previsto P90 '[MWh']],Previsto2024[Complexo],'TABELA RESUMO - P90'!A65,Previsto2024[Mês],3)+
SUMIFS(Previsto2024[Previsto P90 '[MWh']],Previsto2024[Complexo],'TABELA RESUMO - P90'!A65,Previsto2024[Mês],4)+
SUMIFS(Previsto2024[Previsto P90 '[MWh']],Previsto2024[Complexo],'TABELA RESUMO - P90'!A65,Previsto2024[Mês],5)+
SUMIFS(Previsto2024[Previsto P90 '[MWh']],Previsto2024[Complexo],'TABELA RESUMO - P90'!A65,Previsto2024[Mês],6)+
SUMIFS(Previsto2024[Previsto P90 '[MWh']],Previsto2024[Complexo],'TABELA RESUMO - P90'!A65,Previsto2024[Mês],7)+
SUMIFS(Previsto2024[Previsto P90 '[MWh']],Previsto2024[Complexo],'TABELA RESUMO - P90'!A65,Previsto2024[Mês],8)+
SUMIFS(Previsto2024[Previsto P90 '[MWh']],Previsto2024[Complexo],'TABELA RESUMO - P90'!A65,Previsto2024[Mês],9)+
SUMIFS(Previsto2024[Previsto P90 '[MWh']],Previsto2024[Complexo],'TABELA RESUMO - P90'!A65,Previsto2024[Mês],10)+
SUMIFS(Previsto2024[Previsto P90 '[MWh']],Previsto2024[Complexo],'TABELA RESUMO - P90'!A65,Previsto2024[Mês],11)</f>
        <v>2264.8626016260164</v>
      </c>
      <c r="I65" s="55">
        <f t="shared" ca="1" si="60"/>
        <v>-1</v>
      </c>
      <c r="J65" s="51">
        <f t="shared" ca="1" si="61"/>
        <v>-2264.8626016260164</v>
      </c>
      <c r="K65" s="33"/>
      <c r="L65" s="33"/>
    </row>
    <row r="66" spans="1:13">
      <c r="A66" s="73" t="s">
        <v>36</v>
      </c>
      <c r="B66" s="107"/>
      <c r="C66" s="108"/>
      <c r="D66" s="51">
        <f>SUMIF(Previsto2024[Complexo],'TABELA RESUMO - P90'!A66,Previsto2024[Geração '[MWh']])</f>
        <v>0</v>
      </c>
      <c r="E66" s="50">
        <f>SUMIF(Previsto2024[Complexo],'TABELA RESUMO - P90'!A66,Previsto2024[Previsto P90 '[MWh']])</f>
        <v>2468.4926829268293</v>
      </c>
      <c r="F66" s="51">
        <f t="shared" si="58"/>
        <v>2468.4926829268293</v>
      </c>
      <c r="G66" s="55">
        <f t="shared" si="59"/>
        <v>-1</v>
      </c>
      <c r="H66" s="51">
        <f ca="1">_xlfn.XLOOKUP(A66,$A$2:$A$45,$G$2:$G$45)+
SUMIFS(Previsto2024[Previsto P90 '[MWh']],Previsto2024[Complexo],'TABELA RESUMO - P90'!A66,Previsto2024[Mês],1)+
SUMIFS(Previsto2024[Previsto P90 '[MWh']],Previsto2024[Complexo],'TABELA RESUMO - P90'!A66,Previsto2024[Mês],2)+
SUMIFS(Previsto2024[Previsto P90 '[MWh']],Previsto2024[Complexo],'TABELA RESUMO - P90'!A66,Previsto2024[Mês],3)+
SUMIFS(Previsto2024[Previsto P90 '[MWh']],Previsto2024[Complexo],'TABELA RESUMO - P90'!A66,Previsto2024[Mês],4)+
SUMIFS(Previsto2024[Previsto P90 '[MWh']],Previsto2024[Complexo],'TABELA RESUMO - P90'!A66,Previsto2024[Mês],5)+
SUMIFS(Previsto2024[Previsto P90 '[MWh']],Previsto2024[Complexo],'TABELA RESUMO - P90'!A66,Previsto2024[Mês],6)+
SUMIFS(Previsto2024[Previsto P90 '[MWh']],Previsto2024[Complexo],'TABELA RESUMO - P90'!A66,Previsto2024[Mês],7)+
SUMIFS(Previsto2024[Previsto P90 '[MWh']],Previsto2024[Complexo],'TABELA RESUMO - P90'!A66,Previsto2024[Mês],8)+
SUMIFS(Previsto2024[Previsto P90 '[MWh']],Previsto2024[Complexo],'TABELA RESUMO - P90'!A66,Previsto2024[Mês],9)+
SUMIFS(Previsto2024[Previsto P90 '[MWh']],Previsto2024[Complexo],'TABELA RESUMO - P90'!A66,Previsto2024[Mês],10)+
SUMIFS(Previsto2024[Previsto P90 '[MWh']],Previsto2024[Complexo],'TABELA RESUMO - P90'!A66,Previsto2024[Mês],11)</f>
        <v>2260.0349593495935</v>
      </c>
      <c r="I66" s="55">
        <f t="shared" ca="1" si="60"/>
        <v>-1</v>
      </c>
      <c r="J66" s="51">
        <f t="shared" ca="1" si="61"/>
        <v>-2260.0349593495935</v>
      </c>
      <c r="K66" s="33"/>
      <c r="L66" s="33"/>
    </row>
    <row r="67" spans="1:13">
      <c r="A67" s="73" t="s">
        <v>37</v>
      </c>
      <c r="B67" s="107"/>
      <c r="C67" s="108"/>
      <c r="D67" s="51">
        <f>SUMIF(Previsto2024[Complexo],'TABELA RESUMO - P90'!A67,Previsto2024[Geração '[MWh']])</f>
        <v>0</v>
      </c>
      <c r="E67" s="50">
        <f>SUMIF(Previsto2024[Complexo],'TABELA RESUMO - P90'!A67,Previsto2024[Previsto P90 '[MWh']])</f>
        <v>1202.8731707317072</v>
      </c>
      <c r="F67" s="51">
        <f t="shared" si="58"/>
        <v>1202.8731707317072</v>
      </c>
      <c r="G67" s="55">
        <f t="shared" si="59"/>
        <v>-1</v>
      </c>
      <c r="H67" s="51">
        <f ca="1">_xlfn.XLOOKUP(A67,$A$2:$A$45,$G$2:$G$45)+
SUMIFS(Previsto2024[Previsto P90 '[MWh']],Previsto2024[Complexo],'TABELA RESUMO - P90'!A67,Previsto2024[Mês],1)+
SUMIFS(Previsto2024[Previsto P90 '[MWh']],Previsto2024[Complexo],'TABELA RESUMO - P90'!A67,Previsto2024[Mês],2)+
SUMIFS(Previsto2024[Previsto P90 '[MWh']],Previsto2024[Complexo],'TABELA RESUMO - P90'!A67,Previsto2024[Mês],3)+
SUMIFS(Previsto2024[Previsto P90 '[MWh']],Previsto2024[Complexo],'TABELA RESUMO - P90'!A67,Previsto2024[Mês],4)+
SUMIFS(Previsto2024[Previsto P90 '[MWh']],Previsto2024[Complexo],'TABELA RESUMO - P90'!A67,Previsto2024[Mês],5)+
SUMIFS(Previsto2024[Previsto P90 '[MWh']],Previsto2024[Complexo],'TABELA RESUMO - P90'!A67,Previsto2024[Mês],6)+
SUMIFS(Previsto2024[Previsto P90 '[MWh']],Previsto2024[Complexo],'TABELA RESUMO - P90'!A67,Previsto2024[Mês],7)+
SUMIFS(Previsto2024[Previsto P90 '[MWh']],Previsto2024[Complexo],'TABELA RESUMO - P90'!A67,Previsto2024[Mês],8)+
SUMIFS(Previsto2024[Previsto P90 '[MWh']],Previsto2024[Complexo],'TABELA RESUMO - P90'!A67,Previsto2024[Mês],9)+
SUMIFS(Previsto2024[Previsto P90 '[MWh']],Previsto2024[Complexo],'TABELA RESUMO - P90'!A67,Previsto2024[Mês],10)+
SUMIFS(Previsto2024[Previsto P90 '[MWh']],Previsto2024[Complexo],'TABELA RESUMO - P90'!A67,Previsto2024[Mês],11)</f>
        <v>1101.7837398373983</v>
      </c>
      <c r="I67" s="55">
        <f t="shared" ca="1" si="60"/>
        <v>-1</v>
      </c>
      <c r="J67" s="51">
        <f t="shared" ca="1" si="61"/>
        <v>-1101.7837398373983</v>
      </c>
      <c r="K67" s="33"/>
      <c r="L67" s="33"/>
    </row>
    <row r="68" spans="1:13">
      <c r="A68" s="73" t="s">
        <v>38</v>
      </c>
      <c r="B68" s="107"/>
      <c r="C68" s="108"/>
      <c r="D68" s="51">
        <f>SUMIF(Previsto2024[Complexo],'TABELA RESUMO - P90'!A68,Previsto2024[Geração '[MWh']])</f>
        <v>0</v>
      </c>
      <c r="E68" s="50">
        <f>SUMIF(Previsto2024[Complexo],'TABELA RESUMO - P90'!A68,Previsto2024[Previsto P90 '[MWh']])</f>
        <v>2587.9414634146337</v>
      </c>
      <c r="F68" s="51">
        <f t="shared" si="58"/>
        <v>2587.9414634146337</v>
      </c>
      <c r="G68" s="55">
        <f t="shared" si="59"/>
        <v>-1</v>
      </c>
      <c r="H68" s="51">
        <f ca="1">_xlfn.XLOOKUP(A68,$A$2:$A$45,$G$2:$G$45)+
SUMIFS(Previsto2024[Previsto P90 '[MWh']],Previsto2024[Complexo],'TABELA RESUMO - P90'!A68,Previsto2024[Mês],1)+
SUMIFS(Previsto2024[Previsto P90 '[MWh']],Previsto2024[Complexo],'TABELA RESUMO - P90'!A68,Previsto2024[Mês],2)+
SUMIFS(Previsto2024[Previsto P90 '[MWh']],Previsto2024[Complexo],'TABELA RESUMO - P90'!A68,Previsto2024[Mês],3)+
SUMIFS(Previsto2024[Previsto P90 '[MWh']],Previsto2024[Complexo],'TABELA RESUMO - P90'!A68,Previsto2024[Mês],4)+
SUMIFS(Previsto2024[Previsto P90 '[MWh']],Previsto2024[Complexo],'TABELA RESUMO - P90'!A68,Previsto2024[Mês],5)+
SUMIFS(Previsto2024[Previsto P90 '[MWh']],Previsto2024[Complexo],'TABELA RESUMO - P90'!A68,Previsto2024[Mês],6)+
SUMIFS(Previsto2024[Previsto P90 '[MWh']],Previsto2024[Complexo],'TABELA RESUMO - P90'!A68,Previsto2024[Mês],7)+
SUMIFS(Previsto2024[Previsto P90 '[MWh']],Previsto2024[Complexo],'TABELA RESUMO - P90'!A68,Previsto2024[Mês],8)+
SUMIFS(Previsto2024[Previsto P90 '[MWh']],Previsto2024[Complexo],'TABELA RESUMO - P90'!A68,Previsto2024[Mês],9)+
SUMIFS(Previsto2024[Previsto P90 '[MWh']],Previsto2024[Complexo],'TABELA RESUMO - P90'!A68,Previsto2024[Mês],10)+
SUMIFS(Previsto2024[Previsto P90 '[MWh']],Previsto2024[Complexo],'TABELA RESUMO - P90'!A68,Previsto2024[Mês],11)</f>
        <v>2368.7130081300811</v>
      </c>
      <c r="I68" s="55">
        <f t="shared" ca="1" si="60"/>
        <v>-1</v>
      </c>
      <c r="J68" s="51">
        <f t="shared" ca="1" si="61"/>
        <v>-2368.7130081300811</v>
      </c>
      <c r="K68" s="33"/>
      <c r="L68" s="33"/>
    </row>
    <row r="69" spans="1:13">
      <c r="A69" s="73" t="s">
        <v>39</v>
      </c>
      <c r="B69" s="107"/>
      <c r="C69" s="108"/>
      <c r="D69" s="51">
        <f>SUMIF(Previsto2024[Complexo],'TABELA RESUMO - P90'!A69,Previsto2024[Geração '[MWh']])</f>
        <v>0</v>
      </c>
      <c r="E69" s="50">
        <f>SUMIF(Previsto2024[Complexo],'TABELA RESUMO - P90'!A69,Previsto2024[Previsto P90 '[MWh']])</f>
        <v>2596.0731707317073</v>
      </c>
      <c r="F69" s="51">
        <f t="shared" si="58"/>
        <v>2596.0731707317073</v>
      </c>
      <c r="G69" s="55">
        <f t="shared" si="59"/>
        <v>-1</v>
      </c>
      <c r="H69" s="51">
        <f ca="1">_xlfn.XLOOKUP(A69,$A$2:$A$45,$G$2:$G$45)+
SUMIFS(Previsto2024[Previsto P90 '[MWh']],Previsto2024[Complexo],'TABELA RESUMO - P90'!A69,Previsto2024[Mês],1)+
SUMIFS(Previsto2024[Previsto P90 '[MWh']],Previsto2024[Complexo],'TABELA RESUMO - P90'!A69,Previsto2024[Mês],2)+
SUMIFS(Previsto2024[Previsto P90 '[MWh']],Previsto2024[Complexo],'TABELA RESUMO - P90'!A69,Previsto2024[Mês],3)+
SUMIFS(Previsto2024[Previsto P90 '[MWh']],Previsto2024[Complexo],'TABELA RESUMO - P90'!A69,Previsto2024[Mês],4)+
SUMIFS(Previsto2024[Previsto P90 '[MWh']],Previsto2024[Complexo],'TABELA RESUMO - P90'!A69,Previsto2024[Mês],5)+
SUMIFS(Previsto2024[Previsto P90 '[MWh']],Previsto2024[Complexo],'TABELA RESUMO - P90'!A69,Previsto2024[Mês],6)+
SUMIFS(Previsto2024[Previsto P90 '[MWh']],Previsto2024[Complexo],'TABELA RESUMO - P90'!A69,Previsto2024[Mês],7)+
SUMIFS(Previsto2024[Previsto P90 '[MWh']],Previsto2024[Complexo],'TABELA RESUMO - P90'!A69,Previsto2024[Mês],8)+
SUMIFS(Previsto2024[Previsto P90 '[MWh']],Previsto2024[Complexo],'TABELA RESUMO - P90'!A69,Previsto2024[Mês],9)+
SUMIFS(Previsto2024[Previsto P90 '[MWh']],Previsto2024[Complexo],'TABELA RESUMO - P90'!A69,Previsto2024[Mês],10)+
SUMIFS(Previsto2024[Previsto P90 '[MWh']],Previsto2024[Complexo],'TABELA RESUMO - P90'!A69,Previsto2024[Mês],11)</f>
        <v>2376.4837398373984</v>
      </c>
      <c r="I69" s="55">
        <f t="shared" ca="1" si="60"/>
        <v>-1</v>
      </c>
      <c r="J69" s="51">
        <f t="shared" ca="1" si="61"/>
        <v>-2376.4837398373984</v>
      </c>
      <c r="K69" s="33"/>
      <c r="L69" s="33"/>
    </row>
    <row r="70" spans="1:13">
      <c r="A70" s="73" t="s">
        <v>40</v>
      </c>
      <c r="B70" s="107"/>
      <c r="C70" s="108"/>
      <c r="D70" s="51">
        <f>SUMIF(Previsto2024[Complexo],'TABELA RESUMO - P90'!A70,Previsto2024[Geração '[MWh']])</f>
        <v>0</v>
      </c>
      <c r="E70" s="50">
        <f>SUMIF(Previsto2024[Complexo],'TABELA RESUMO - P90'!A70,Previsto2024[Previsto P90 '[MWh']])</f>
        <v>1238.0121951219512</v>
      </c>
      <c r="F70" s="51">
        <f t="shared" si="58"/>
        <v>1238.0121951219512</v>
      </c>
      <c r="G70" s="55">
        <f t="shared" si="59"/>
        <v>-1</v>
      </c>
      <c r="H70" s="51">
        <f ca="1">_xlfn.XLOOKUP(A70,$A$2:$A$45,$G$2:$G$45)+
SUMIFS(Previsto2024[Previsto P90 '[MWh']],Previsto2024[Complexo],'TABELA RESUMO - P90'!A70,Previsto2024[Mês],1)+
SUMIFS(Previsto2024[Previsto P90 '[MWh']],Previsto2024[Complexo],'TABELA RESUMO - P90'!A70,Previsto2024[Mês],2)+
SUMIFS(Previsto2024[Previsto P90 '[MWh']],Previsto2024[Complexo],'TABELA RESUMO - P90'!A70,Previsto2024[Mês],3)+
SUMIFS(Previsto2024[Previsto P90 '[MWh']],Previsto2024[Complexo],'TABELA RESUMO - P90'!A70,Previsto2024[Mês],4)+
SUMIFS(Previsto2024[Previsto P90 '[MWh']],Previsto2024[Complexo],'TABELA RESUMO - P90'!A70,Previsto2024[Mês],5)+
SUMIFS(Previsto2024[Previsto P90 '[MWh']],Previsto2024[Complexo],'TABELA RESUMO - P90'!A70,Previsto2024[Mês],6)+
SUMIFS(Previsto2024[Previsto P90 '[MWh']],Previsto2024[Complexo],'TABELA RESUMO - P90'!A70,Previsto2024[Mês],7)+
SUMIFS(Previsto2024[Previsto P90 '[MWh']],Previsto2024[Complexo],'TABELA RESUMO - P90'!A70,Previsto2024[Mês],8)+
SUMIFS(Previsto2024[Previsto P90 '[MWh']],Previsto2024[Complexo],'TABELA RESUMO - P90'!A70,Previsto2024[Mês],9)+
SUMIFS(Previsto2024[Previsto P90 '[MWh']],Previsto2024[Complexo],'TABELA RESUMO - P90'!A70,Previsto2024[Mês],10)+
SUMIFS(Previsto2024[Previsto P90 '[MWh']],Previsto2024[Complexo],'TABELA RESUMO - P90'!A70,Previsto2024[Mês],11)</f>
        <v>1133.3528455284552</v>
      </c>
      <c r="I70" s="55">
        <f t="shared" ca="1" si="60"/>
        <v>-1</v>
      </c>
      <c r="J70" s="51">
        <f t="shared" ca="1" si="61"/>
        <v>-1133.3528455284552</v>
      </c>
      <c r="K70" s="33"/>
      <c r="L70" s="33"/>
    </row>
    <row r="71" spans="1:13">
      <c r="A71" s="73" t="s">
        <v>41</v>
      </c>
      <c r="B71" s="107"/>
      <c r="C71" s="108"/>
      <c r="D71" s="51">
        <f>SUMIF(Previsto2024[Complexo],'TABELA RESUMO - P90'!A71,Previsto2024[Geração '[MWh']])</f>
        <v>0</v>
      </c>
      <c r="E71" s="50">
        <f>SUMIF(Previsto2024[Complexo],'TABELA RESUMO - P90'!A71,Previsto2024[Previsto P90 '[MWh']])</f>
        <v>675.35804878048782</v>
      </c>
      <c r="F71" s="51">
        <f t="shared" si="58"/>
        <v>675.35804878048782</v>
      </c>
      <c r="G71" s="55">
        <f t="shared" si="59"/>
        <v>-1</v>
      </c>
      <c r="H71" s="51">
        <f ca="1">_xlfn.XLOOKUP(A71,$A$2:$A$45,$G$2:$G$45)+
SUMIFS(Previsto2024[Previsto P90 '[MWh']],Previsto2024[Complexo],'TABELA RESUMO - P90'!A71,Previsto2024[Mês],1)+
SUMIFS(Previsto2024[Previsto P90 '[MWh']],Previsto2024[Complexo],'TABELA RESUMO - P90'!A71,Previsto2024[Mês],2)+
SUMIFS(Previsto2024[Previsto P90 '[MWh']],Previsto2024[Complexo],'TABELA RESUMO - P90'!A71,Previsto2024[Mês],3)+
SUMIFS(Previsto2024[Previsto P90 '[MWh']],Previsto2024[Complexo],'TABELA RESUMO - P90'!A71,Previsto2024[Mês],4)+
SUMIFS(Previsto2024[Previsto P90 '[MWh']],Previsto2024[Complexo],'TABELA RESUMO - P90'!A71,Previsto2024[Mês],5)+
SUMIFS(Previsto2024[Previsto P90 '[MWh']],Previsto2024[Complexo],'TABELA RESUMO - P90'!A71,Previsto2024[Mês],6)+
SUMIFS(Previsto2024[Previsto P90 '[MWh']],Previsto2024[Complexo],'TABELA RESUMO - P90'!A71,Previsto2024[Mês],7)+
SUMIFS(Previsto2024[Previsto P90 '[MWh']],Previsto2024[Complexo],'TABELA RESUMO - P90'!A71,Previsto2024[Mês],8)+
SUMIFS(Previsto2024[Previsto P90 '[MWh']],Previsto2024[Complexo],'TABELA RESUMO - P90'!A71,Previsto2024[Mês],9)+
SUMIFS(Previsto2024[Previsto P90 '[MWh']],Previsto2024[Complexo],'TABELA RESUMO - P90'!A71,Previsto2024[Mês],10)+
SUMIFS(Previsto2024[Previsto P90 '[MWh']],Previsto2024[Complexo],'TABELA RESUMO - P90'!A71,Previsto2024[Mês],11)</f>
        <v>621.85821138211384</v>
      </c>
      <c r="I71" s="55">
        <f t="shared" ca="1" si="60"/>
        <v>-1</v>
      </c>
      <c r="J71" s="51">
        <f t="shared" ca="1" si="61"/>
        <v>-621.85821138211384</v>
      </c>
      <c r="K71" s="33"/>
      <c r="L71" s="33"/>
    </row>
    <row r="72" spans="1:13">
      <c r="A72" s="73" t="s">
        <v>42</v>
      </c>
      <c r="B72" s="107"/>
      <c r="C72" s="108"/>
      <c r="D72" s="51">
        <f>SUMIF(Previsto2024[Complexo],'TABELA RESUMO - P90'!A72,Previsto2024[Geração '[MWh']])</f>
        <v>0</v>
      </c>
      <c r="E72" s="50">
        <f>SUMIF(Previsto2024[Complexo],'TABELA RESUMO - P90'!A72,Previsto2024[Previsto P90 '[MWh']])</f>
        <v>2641.5121951219512</v>
      </c>
      <c r="F72" s="51">
        <f t="shared" si="58"/>
        <v>2641.5121951219512</v>
      </c>
      <c r="G72" s="55">
        <f t="shared" si="59"/>
        <v>-1</v>
      </c>
      <c r="H72" s="51">
        <f ca="1">_xlfn.XLOOKUP(A72,$A$2:$A$45,$G$2:$G$45)+
SUMIFS(Previsto2024[Previsto P90 '[MWh']],Previsto2024[Complexo],'TABELA RESUMO - P90'!A72,Previsto2024[Mês],1)+
SUMIFS(Previsto2024[Previsto P90 '[MWh']],Previsto2024[Complexo],'TABELA RESUMO - P90'!A72,Previsto2024[Mês],2)+
SUMIFS(Previsto2024[Previsto P90 '[MWh']],Previsto2024[Complexo],'TABELA RESUMO - P90'!A72,Previsto2024[Mês],3)+
SUMIFS(Previsto2024[Previsto P90 '[MWh']],Previsto2024[Complexo],'TABELA RESUMO - P90'!A72,Previsto2024[Mês],4)+
SUMIFS(Previsto2024[Previsto P90 '[MWh']],Previsto2024[Complexo],'TABELA RESUMO - P90'!A72,Previsto2024[Mês],5)+
SUMIFS(Previsto2024[Previsto P90 '[MWh']],Previsto2024[Complexo],'TABELA RESUMO - P90'!A72,Previsto2024[Mês],6)+
SUMIFS(Previsto2024[Previsto P90 '[MWh']],Previsto2024[Complexo],'TABELA RESUMO - P90'!A72,Previsto2024[Mês],7)+
SUMIFS(Previsto2024[Previsto P90 '[MWh']],Previsto2024[Complexo],'TABELA RESUMO - P90'!A72,Previsto2024[Mês],8)+
SUMIFS(Previsto2024[Previsto P90 '[MWh']],Previsto2024[Complexo],'TABELA RESUMO - P90'!A72,Previsto2024[Mês],9)+
SUMIFS(Previsto2024[Previsto P90 '[MWh']],Previsto2024[Complexo],'TABELA RESUMO - P90'!A72,Previsto2024[Mês],10)+
SUMIFS(Previsto2024[Previsto P90 '[MWh']],Previsto2024[Complexo],'TABELA RESUMO - P90'!A72,Previsto2024[Mês],11)</f>
        <v>2416.9528455284553</v>
      </c>
      <c r="I72" s="55">
        <f t="shared" ca="1" si="60"/>
        <v>-1</v>
      </c>
      <c r="J72" s="51">
        <f t="shared" ca="1" si="61"/>
        <v>-2416.9528455284553</v>
      </c>
      <c r="K72" s="33"/>
      <c r="L72" s="33"/>
    </row>
    <row r="73" spans="1:13">
      <c r="A73" s="73" t="s">
        <v>43</v>
      </c>
      <c r="B73" s="107"/>
      <c r="C73" s="108"/>
      <c r="D73" s="51">
        <f>SUMIF(Previsto2024[Complexo],'TABELA RESUMO - P90'!A73,Previsto2024[Geração '[MWh']])</f>
        <v>0</v>
      </c>
      <c r="E73" s="50">
        <f>SUMIF(Previsto2024[Complexo],'TABELA RESUMO - P90'!A73,Previsto2024[Previsto P90 '[MWh']])</f>
        <v>2637.5642402750336</v>
      </c>
      <c r="F73" s="51">
        <f t="shared" si="58"/>
        <v>2637.5642402750336</v>
      </c>
      <c r="G73" s="55">
        <f t="shared" si="59"/>
        <v>-1</v>
      </c>
      <c r="H73" s="51">
        <f ca="1">_xlfn.XLOOKUP(A73,$A$2:$A$45,$G$2:$G$45)+
SUMIFS(Previsto2024[Previsto P90 '[MWh']],Previsto2024[Complexo],'TABELA RESUMO - P90'!A73,Previsto2024[Mês],1)+
SUMIFS(Previsto2024[Previsto P90 '[MWh']],Previsto2024[Complexo],'TABELA RESUMO - P90'!A73,Previsto2024[Mês],2)+
SUMIFS(Previsto2024[Previsto P90 '[MWh']],Previsto2024[Complexo],'TABELA RESUMO - P90'!A73,Previsto2024[Mês],3)+
SUMIFS(Previsto2024[Previsto P90 '[MWh']],Previsto2024[Complexo],'TABELA RESUMO - P90'!A73,Previsto2024[Mês],4)+
SUMIFS(Previsto2024[Previsto P90 '[MWh']],Previsto2024[Complexo],'TABELA RESUMO - P90'!A73,Previsto2024[Mês],5)+
SUMIFS(Previsto2024[Previsto P90 '[MWh']],Previsto2024[Complexo],'TABELA RESUMO - P90'!A73,Previsto2024[Mês],6)+
SUMIFS(Previsto2024[Previsto P90 '[MWh']],Previsto2024[Complexo],'TABELA RESUMO - P90'!A73,Previsto2024[Mês],7)+
SUMIFS(Previsto2024[Previsto P90 '[MWh']],Previsto2024[Complexo],'TABELA RESUMO - P90'!A73,Previsto2024[Mês],8)+
SUMIFS(Previsto2024[Previsto P90 '[MWh']],Previsto2024[Complexo],'TABELA RESUMO - P90'!A73,Previsto2024[Mês],9)+
SUMIFS(Previsto2024[Previsto P90 '[MWh']],Previsto2024[Complexo],'TABELA RESUMO - P90'!A73,Previsto2024[Mês],10)+
SUMIFS(Previsto2024[Previsto P90 '[MWh']],Previsto2024[Complexo],'TABELA RESUMO - P90'!A73,Previsto2024[Mês],11)</f>
        <v>2412.5172202521144</v>
      </c>
      <c r="I73" s="55">
        <f t="shared" ca="1" si="60"/>
        <v>-1</v>
      </c>
      <c r="J73" s="51">
        <f t="shared" ca="1" si="61"/>
        <v>-2412.5172202521144</v>
      </c>
      <c r="K73" s="33"/>
      <c r="L73" s="33"/>
    </row>
    <row r="74" spans="1:13">
      <c r="A74" s="73" t="s">
        <v>44</v>
      </c>
      <c r="B74" s="107"/>
      <c r="C74" s="108"/>
      <c r="D74" s="51">
        <f>SUMIF(Previsto2024[Complexo],'TABELA RESUMO - P90'!A74,Previsto2024[Geração '[MWh']])</f>
        <v>0</v>
      </c>
      <c r="E74" s="50">
        <f>SUMIF(Previsto2024[Complexo],'TABELA RESUMO - P90'!A74,Previsto2024[Previsto P90 '[MWh']])</f>
        <v>1247.1219512195123</v>
      </c>
      <c r="F74" s="51">
        <f t="shared" si="58"/>
        <v>1247.1219512195123</v>
      </c>
      <c r="G74" s="55">
        <f t="shared" si="59"/>
        <v>-1</v>
      </c>
      <c r="H74" s="51">
        <f ca="1">_xlfn.XLOOKUP(A74,$A$2:$A$45,$G$2:$G$45)+
SUMIFS(Previsto2024[Previsto P90 '[MWh']],Previsto2024[Complexo],'TABELA RESUMO - P90'!A74,Previsto2024[Mês],1)+
SUMIFS(Previsto2024[Previsto P90 '[MWh']],Previsto2024[Complexo],'TABELA RESUMO - P90'!A74,Previsto2024[Mês],2)+
SUMIFS(Previsto2024[Previsto P90 '[MWh']],Previsto2024[Complexo],'TABELA RESUMO - P90'!A74,Previsto2024[Mês],3)+
SUMIFS(Previsto2024[Previsto P90 '[MWh']],Previsto2024[Complexo],'TABELA RESUMO - P90'!A74,Previsto2024[Mês],4)+
SUMIFS(Previsto2024[Previsto P90 '[MWh']],Previsto2024[Complexo],'TABELA RESUMO - P90'!A74,Previsto2024[Mês],5)+
SUMIFS(Previsto2024[Previsto P90 '[MWh']],Previsto2024[Complexo],'TABELA RESUMO - P90'!A74,Previsto2024[Mês],6)+
SUMIFS(Previsto2024[Previsto P90 '[MWh']],Previsto2024[Complexo],'TABELA RESUMO - P90'!A74,Previsto2024[Mês],7)+
SUMIFS(Previsto2024[Previsto P90 '[MWh']],Previsto2024[Complexo],'TABELA RESUMO - P90'!A74,Previsto2024[Mês],8)+
SUMIFS(Previsto2024[Previsto P90 '[MWh']],Previsto2024[Complexo],'TABELA RESUMO - P90'!A74,Previsto2024[Mês],9)+
SUMIFS(Previsto2024[Previsto P90 '[MWh']],Previsto2024[Complexo],'TABELA RESUMO - P90'!A74,Previsto2024[Mês],10)+
SUMIFS(Previsto2024[Previsto P90 '[MWh']],Previsto2024[Complexo],'TABELA RESUMO - P90'!A74,Previsto2024[Mês],11)</f>
        <v>1140.1951219512196</v>
      </c>
      <c r="I74" s="55">
        <f t="shared" ca="1" si="60"/>
        <v>-1</v>
      </c>
      <c r="J74" s="51">
        <f t="shared" ca="1" si="61"/>
        <v>-1140.1951219512196</v>
      </c>
      <c r="K74" s="33"/>
      <c r="L74" s="33"/>
    </row>
    <row r="75" spans="1:13">
      <c r="A75" s="73" t="s">
        <v>45</v>
      </c>
      <c r="B75" s="107"/>
      <c r="C75" s="108"/>
      <c r="D75" s="51">
        <f>SUMIF(Previsto2024[Complexo],'TABELA RESUMO - P90'!A75,Previsto2024[Geração '[MWh']])</f>
        <v>0</v>
      </c>
      <c r="E75" s="50">
        <f>SUMIF(Previsto2024[Complexo],'TABELA RESUMO - P90'!A75,Previsto2024[Previsto P90 '[MWh']])</f>
        <v>2585.9414634146333</v>
      </c>
      <c r="F75" s="51">
        <f t="shared" si="58"/>
        <v>2585.9414634146333</v>
      </c>
      <c r="G75" s="55">
        <f t="shared" si="59"/>
        <v>-1</v>
      </c>
      <c r="H75" s="51">
        <f ca="1">_xlfn.XLOOKUP(A75,$A$2:$A$45,$G$2:$G$45)+
SUMIFS(Previsto2024[Previsto P90 '[MWh']],Previsto2024[Complexo],'TABELA RESUMO - P90'!A75,Previsto2024[Mês],1)+
SUMIFS(Previsto2024[Previsto P90 '[MWh']],Previsto2024[Complexo],'TABELA RESUMO - P90'!A75,Previsto2024[Mês],2)+
SUMIFS(Previsto2024[Previsto P90 '[MWh']],Previsto2024[Complexo],'TABELA RESUMO - P90'!A75,Previsto2024[Mês],3)+
SUMIFS(Previsto2024[Previsto P90 '[MWh']],Previsto2024[Complexo],'TABELA RESUMO - P90'!A75,Previsto2024[Mês],4)+
SUMIFS(Previsto2024[Previsto P90 '[MWh']],Previsto2024[Complexo],'TABELA RESUMO - P90'!A75,Previsto2024[Mês],5)+
SUMIFS(Previsto2024[Previsto P90 '[MWh']],Previsto2024[Complexo],'TABELA RESUMO - P90'!A75,Previsto2024[Mês],6)+
SUMIFS(Previsto2024[Previsto P90 '[MWh']],Previsto2024[Complexo],'TABELA RESUMO - P90'!A75,Previsto2024[Mês],7)+
SUMIFS(Previsto2024[Previsto P90 '[MWh']],Previsto2024[Complexo],'TABELA RESUMO - P90'!A75,Previsto2024[Mês],8)+
SUMIFS(Previsto2024[Previsto P90 '[MWh']],Previsto2024[Complexo],'TABELA RESUMO - P90'!A75,Previsto2024[Mês],9)+
SUMIFS(Previsto2024[Previsto P90 '[MWh']],Previsto2024[Complexo],'TABELA RESUMO - P90'!A75,Previsto2024[Mês],10)+
SUMIFS(Previsto2024[Previsto P90 '[MWh']],Previsto2024[Complexo],'TABELA RESUMO - P90'!A75,Previsto2024[Mês],11)</f>
        <v>2364.3130081300806</v>
      </c>
      <c r="I75" s="55">
        <f t="shared" ca="1" si="60"/>
        <v>-1</v>
      </c>
      <c r="J75" s="51">
        <f t="shared" ca="1" si="61"/>
        <v>-2364.3130081300806</v>
      </c>
      <c r="K75" s="33"/>
      <c r="L75" s="33"/>
    </row>
    <row r="76" spans="1:13">
      <c r="A76" s="73" t="s">
        <v>46</v>
      </c>
      <c r="B76" s="107"/>
      <c r="C76" s="108"/>
      <c r="D76" s="51">
        <f>SUMIF(Previsto2024[Complexo],'TABELA RESUMO - P90'!A76,Previsto2024[Geração '[MWh']])</f>
        <v>0</v>
      </c>
      <c r="E76" s="50">
        <f>SUMIF(Previsto2024[Complexo],'TABELA RESUMO - P90'!A76,Previsto2024[Previsto P90 '[MWh']])</f>
        <v>2604.2048780487803</v>
      </c>
      <c r="F76" s="51">
        <f t="shared" si="58"/>
        <v>2604.2048780487803</v>
      </c>
      <c r="G76" s="55">
        <f t="shared" si="59"/>
        <v>-1</v>
      </c>
      <c r="H76" s="51">
        <f ca="1">_xlfn.XLOOKUP(A76,$A$2:$A$45,$G$2:$G$45)+
SUMIFS(Previsto2024[Previsto P90 '[MWh']],Previsto2024[Complexo],'TABELA RESUMO - P90'!A76,Previsto2024[Mês],1)+
SUMIFS(Previsto2024[Previsto P90 '[MWh']],Previsto2024[Complexo],'TABELA RESUMO - P90'!A76,Previsto2024[Mês],2)+
SUMIFS(Previsto2024[Previsto P90 '[MWh']],Previsto2024[Complexo],'TABELA RESUMO - P90'!A76,Previsto2024[Mês],3)+
SUMIFS(Previsto2024[Previsto P90 '[MWh']],Previsto2024[Complexo],'TABELA RESUMO - P90'!A76,Previsto2024[Mês],4)+
SUMIFS(Previsto2024[Previsto P90 '[MWh']],Previsto2024[Complexo],'TABELA RESUMO - P90'!A76,Previsto2024[Mês],5)+
SUMIFS(Previsto2024[Previsto P90 '[MWh']],Previsto2024[Complexo],'TABELA RESUMO - P90'!A76,Previsto2024[Mês],6)+
SUMIFS(Previsto2024[Previsto P90 '[MWh']],Previsto2024[Complexo],'TABELA RESUMO - P90'!A76,Previsto2024[Mês],7)+
SUMIFS(Previsto2024[Previsto P90 '[MWh']],Previsto2024[Complexo],'TABELA RESUMO - P90'!A76,Previsto2024[Mês],8)+
SUMIFS(Previsto2024[Previsto P90 '[MWh']],Previsto2024[Complexo],'TABELA RESUMO - P90'!A76,Previsto2024[Mês],9)+
SUMIFS(Previsto2024[Previsto P90 '[MWh']],Previsto2024[Complexo],'TABELA RESUMO - P90'!A76,Previsto2024[Mês],10)+
SUMIFS(Previsto2024[Previsto P90 '[MWh']],Previsto2024[Complexo],'TABELA RESUMO - P90'!A76,Previsto2024[Mês],11)</f>
        <v>2382.0544715447154</v>
      </c>
      <c r="I76" s="55">
        <f t="shared" ca="1" si="60"/>
        <v>-1</v>
      </c>
      <c r="J76" s="51">
        <f t="shared" ca="1" si="61"/>
        <v>-2382.0544715447154</v>
      </c>
      <c r="K76" s="33"/>
      <c r="L76" s="33"/>
    </row>
    <row r="77" spans="1:13">
      <c r="A77" s="73" t="s">
        <v>47</v>
      </c>
      <c r="B77" s="107"/>
      <c r="C77" s="108"/>
      <c r="D77" s="51">
        <f>SUMIF(Previsto2024[Complexo],'TABELA RESUMO - P90'!A77,Previsto2024[Geração '[MWh']])</f>
        <v>0</v>
      </c>
      <c r="E77" s="50">
        <f>SUMIF(Previsto2024[Complexo],'TABELA RESUMO - P90'!A77,Previsto2024[Previsto P90 '[MWh']])</f>
        <v>1246.1780487804872</v>
      </c>
      <c r="F77" s="51">
        <f t="shared" si="58"/>
        <v>1246.1780487804872</v>
      </c>
      <c r="G77" s="55">
        <f t="shared" si="59"/>
        <v>-1</v>
      </c>
      <c r="H77" s="51">
        <f ca="1">_xlfn.XLOOKUP(A77,$A$2:$A$45,$G$2:$G$45)+
SUMIFS(Previsto2024[Previsto P90 '[MWh']],Previsto2024[Complexo],'TABELA RESUMO - P90'!A77,Previsto2024[Mês],1)+
SUMIFS(Previsto2024[Previsto P90 '[MWh']],Previsto2024[Complexo],'TABELA RESUMO - P90'!A77,Previsto2024[Mês],2)+
SUMIFS(Previsto2024[Previsto P90 '[MWh']],Previsto2024[Complexo],'TABELA RESUMO - P90'!A77,Previsto2024[Mês],3)+
SUMIFS(Previsto2024[Previsto P90 '[MWh']],Previsto2024[Complexo],'TABELA RESUMO - P90'!A77,Previsto2024[Mês],4)+
SUMIFS(Previsto2024[Previsto P90 '[MWh']],Previsto2024[Complexo],'TABELA RESUMO - P90'!A77,Previsto2024[Mês],5)+
SUMIFS(Previsto2024[Previsto P90 '[MWh']],Previsto2024[Complexo],'TABELA RESUMO - P90'!A77,Previsto2024[Mês],6)+
SUMIFS(Previsto2024[Previsto P90 '[MWh']],Previsto2024[Complexo],'TABELA RESUMO - P90'!A77,Previsto2024[Mês],7)+
SUMIFS(Previsto2024[Previsto P90 '[MWh']],Previsto2024[Complexo],'TABELA RESUMO - P90'!A77,Previsto2024[Mês],8)+
SUMIFS(Previsto2024[Previsto P90 '[MWh']],Previsto2024[Complexo],'TABELA RESUMO - P90'!A77,Previsto2024[Mês],9)+
SUMIFS(Previsto2024[Previsto P90 '[MWh']],Previsto2024[Complexo],'TABELA RESUMO - P90'!A77,Previsto2024[Mês],10)+
SUMIFS(Previsto2024[Previsto P90 '[MWh']],Previsto2024[Complexo],'TABELA RESUMO - P90'!A77,Previsto2024[Mês],11)</f>
        <v>1139.5382113821133</v>
      </c>
      <c r="I77" s="55">
        <f t="shared" ca="1" si="60"/>
        <v>-1</v>
      </c>
      <c r="J77" s="51">
        <f t="shared" ca="1" si="61"/>
        <v>-1139.5382113821133</v>
      </c>
      <c r="K77" s="33"/>
      <c r="L77" s="33"/>
    </row>
    <row r="78" spans="1:13">
      <c r="A78" s="73" t="s">
        <v>48</v>
      </c>
      <c r="B78" s="107"/>
      <c r="C78" s="108"/>
      <c r="D78" s="51">
        <f>SUMIF(Previsto2024[Complexo],'TABELA RESUMO - P90'!A78,Previsto2024[Geração '[MWh']])</f>
        <v>0</v>
      </c>
      <c r="E78" s="50">
        <f>SUMIF(Previsto2024[Complexo],'TABELA RESUMO - P90'!A78,Previsto2024[Previsto P90 '[MWh']])</f>
        <v>1323.9184378068712</v>
      </c>
      <c r="F78" s="51">
        <f t="shared" si="58"/>
        <v>1323.9184378068712</v>
      </c>
      <c r="G78" s="55">
        <f t="shared" si="59"/>
        <v>-1</v>
      </c>
      <c r="H78" s="51">
        <f ca="1">_xlfn.XLOOKUP(A78,$A$2:$A$45,$G$2:$G$45)+
SUMIFS(Previsto2024[Previsto P90 '[MWh']],Previsto2024[Complexo],'TABELA RESUMO - P90'!A78,Previsto2024[Mês],1)+
SUMIFS(Previsto2024[Previsto P90 '[MWh']],Previsto2024[Complexo],'TABELA RESUMO - P90'!A78,Previsto2024[Mês],2)+
SUMIFS(Previsto2024[Previsto P90 '[MWh']],Previsto2024[Complexo],'TABELA RESUMO - P90'!A78,Previsto2024[Mês],3)+
SUMIFS(Previsto2024[Previsto P90 '[MWh']],Previsto2024[Complexo],'TABELA RESUMO - P90'!A78,Previsto2024[Mês],4)+
SUMIFS(Previsto2024[Previsto P90 '[MWh']],Previsto2024[Complexo],'TABELA RESUMO - P90'!A78,Previsto2024[Mês],5)+
SUMIFS(Previsto2024[Previsto P90 '[MWh']],Previsto2024[Complexo],'TABELA RESUMO - P90'!A78,Previsto2024[Mês],6)+
SUMIFS(Previsto2024[Previsto P90 '[MWh']],Previsto2024[Complexo],'TABELA RESUMO - P90'!A78,Previsto2024[Mês],7)+
SUMIFS(Previsto2024[Previsto P90 '[MWh']],Previsto2024[Complexo],'TABELA RESUMO - P90'!A78,Previsto2024[Mês],8)+
SUMIFS(Previsto2024[Previsto P90 '[MWh']],Previsto2024[Complexo],'TABELA RESUMO - P90'!A78,Previsto2024[Mês],9)+
SUMIFS(Previsto2024[Previsto P90 '[MWh']],Previsto2024[Complexo],'TABELA RESUMO - P90'!A78,Previsto2024[Mês],10)+
SUMIFS(Previsto2024[Previsto P90 '[MWh']],Previsto2024[Complexo],'TABELA RESUMO - P90'!A78,Previsto2024[Mês],11)</f>
        <v>1226.5585679896319</v>
      </c>
      <c r="I78" s="55">
        <f t="shared" ca="1" si="60"/>
        <v>-1</v>
      </c>
      <c r="J78" s="51">
        <f t="shared" ca="1" si="61"/>
        <v>-1226.5585679896319</v>
      </c>
      <c r="K78" s="33"/>
      <c r="L78" s="33"/>
    </row>
    <row r="79" spans="1:13" s="120" customFormat="1">
      <c r="A79" s="114" t="s">
        <v>49</v>
      </c>
      <c r="B79" s="115"/>
      <c r="C79" s="116"/>
      <c r="D79" s="117">
        <f>SUMIF(Previsto2024[Complexo],'TABELA RESUMO - P90'!A79,Previsto2024[Geração '[MWh']])</f>
        <v>0</v>
      </c>
      <c r="E79" s="50">
        <f>SUMIF(Previsto2024[Complexo],'TABELA RESUMO - P90'!A79,Previsto2024[Previsto P90 '[MWh']])</f>
        <v>2398.0770626803051</v>
      </c>
      <c r="F79" s="117">
        <f t="shared" si="58"/>
        <v>2398.0770626803051</v>
      </c>
      <c r="G79" s="55">
        <f t="shared" si="59"/>
        <v>-1</v>
      </c>
      <c r="H79" s="51">
        <f ca="1">_xlfn.XLOOKUP(A79,$A$2:$A$45,$G$2:$G$45)+
SUMIFS(Previsto2024[Previsto P90 '[MWh']],Previsto2024[Complexo],'TABELA RESUMO - P90'!A79,Previsto2024[Mês],1)+
SUMIFS(Previsto2024[Previsto P90 '[MWh']],Previsto2024[Complexo],'TABELA RESUMO - P90'!A79,Previsto2024[Mês],2)+
SUMIFS(Previsto2024[Previsto P90 '[MWh']],Previsto2024[Complexo],'TABELA RESUMO - P90'!A79,Previsto2024[Mês],3)+
SUMIFS(Previsto2024[Previsto P90 '[MWh']],Previsto2024[Complexo],'TABELA RESUMO - P90'!A79,Previsto2024[Mês],4)+
SUMIFS(Previsto2024[Previsto P90 '[MWh']],Previsto2024[Complexo],'TABELA RESUMO - P90'!A79,Previsto2024[Mês],5)+
SUMIFS(Previsto2024[Previsto P90 '[MWh']],Previsto2024[Complexo],'TABELA RESUMO - P90'!A79,Previsto2024[Mês],6)+
SUMIFS(Previsto2024[Previsto P90 '[MWh']],Previsto2024[Complexo],'TABELA RESUMO - P90'!A79,Previsto2024[Mês],7)+
SUMIFS(Previsto2024[Previsto P90 '[MWh']],Previsto2024[Complexo],'TABELA RESUMO - P90'!A79,Previsto2024[Mês],8)+
SUMIFS(Previsto2024[Previsto P90 '[MWh']],Previsto2024[Complexo],'TABELA RESUMO - P90'!A79,Previsto2024[Mês],9)+
SUMIFS(Previsto2024[Previsto P90 '[MWh']],Previsto2024[Complexo],'TABELA RESUMO - P90'!A79,Previsto2024[Mês],10)+
SUMIFS(Previsto2024[Previsto P90 '[MWh']],Previsto2024[Complexo],'TABELA RESUMO - P90'!A79,Previsto2024[Mês],11)</f>
        <v>2178.7742984526626</v>
      </c>
      <c r="I79" s="118">
        <f t="shared" ca="1" si="60"/>
        <v>-1</v>
      </c>
      <c r="J79" s="117">
        <f t="shared" ca="1" si="61"/>
        <v>-2178.7742984526626</v>
      </c>
      <c r="K79" s="119"/>
      <c r="L79" s="119"/>
      <c r="M79" s="121"/>
    </row>
    <row r="80" spans="1:13" s="120" customFormat="1">
      <c r="A80" s="114" t="s">
        <v>50</v>
      </c>
      <c r="B80" s="115"/>
      <c r="C80" s="116"/>
      <c r="D80" s="117">
        <f>SUMIF(Previsto2024[Complexo],'TABELA RESUMO - P90'!A80,Previsto2024[Geração '[MWh']])</f>
        <v>0</v>
      </c>
      <c r="E80" s="50">
        <f>SUMIF(Previsto2024[Complexo],'TABELA RESUMO - P90'!A80,Previsto2024[Previsto P90 '[MWh']])</f>
        <v>2398.0770626803051</v>
      </c>
      <c r="F80" s="117">
        <f t="shared" si="58"/>
        <v>2398.0770626803051</v>
      </c>
      <c r="G80" s="55">
        <f t="shared" si="59"/>
        <v>-1</v>
      </c>
      <c r="H80" s="51">
        <f ca="1">_xlfn.XLOOKUP(A80,$A$2:$A$45,$G$2:$G$45)+
SUMIFS(Previsto2024[Previsto P90 '[MWh']],Previsto2024[Complexo],'TABELA RESUMO - P90'!A80,Previsto2024[Mês],1)+
SUMIFS(Previsto2024[Previsto P90 '[MWh']],Previsto2024[Complexo],'TABELA RESUMO - P90'!A80,Previsto2024[Mês],2)+
SUMIFS(Previsto2024[Previsto P90 '[MWh']],Previsto2024[Complexo],'TABELA RESUMO - P90'!A80,Previsto2024[Mês],3)+
SUMIFS(Previsto2024[Previsto P90 '[MWh']],Previsto2024[Complexo],'TABELA RESUMO - P90'!A80,Previsto2024[Mês],4)+
SUMIFS(Previsto2024[Previsto P90 '[MWh']],Previsto2024[Complexo],'TABELA RESUMO - P90'!A80,Previsto2024[Mês],5)+
SUMIFS(Previsto2024[Previsto P90 '[MWh']],Previsto2024[Complexo],'TABELA RESUMO - P90'!A80,Previsto2024[Mês],6)+
SUMIFS(Previsto2024[Previsto P90 '[MWh']],Previsto2024[Complexo],'TABELA RESUMO - P90'!A80,Previsto2024[Mês],7)+
SUMIFS(Previsto2024[Previsto P90 '[MWh']],Previsto2024[Complexo],'TABELA RESUMO - P90'!A80,Previsto2024[Mês],8)+
SUMIFS(Previsto2024[Previsto P90 '[MWh']],Previsto2024[Complexo],'TABELA RESUMO - P90'!A80,Previsto2024[Mês],9)+
SUMIFS(Previsto2024[Previsto P90 '[MWh']],Previsto2024[Complexo],'TABELA RESUMO - P90'!A80,Previsto2024[Mês],10)+
SUMIFS(Previsto2024[Previsto P90 '[MWh']],Previsto2024[Complexo],'TABELA RESUMO - P90'!A80,Previsto2024[Mês],11)</f>
        <v>2178.7742984526626</v>
      </c>
      <c r="I80" s="118">
        <f t="shared" ca="1" si="60"/>
        <v>-1</v>
      </c>
      <c r="J80" s="117">
        <f t="shared" ca="1" si="61"/>
        <v>-2178.7742984526626</v>
      </c>
      <c r="K80" s="119"/>
      <c r="L80" s="119"/>
      <c r="M80" s="121"/>
    </row>
    <row r="81" spans="1:13" s="120" customFormat="1">
      <c r="A81" s="114" t="s">
        <v>51</v>
      </c>
      <c r="B81" s="115"/>
      <c r="C81" s="116"/>
      <c r="D81" s="117">
        <f>SUMIF(Previsto2024[Complexo],'TABELA RESUMO - P90'!A81,Previsto2024[Geração '[MWh']])</f>
        <v>0</v>
      </c>
      <c r="E81" s="50">
        <f>SUMIF(Previsto2024[Complexo],'TABELA RESUMO - P90'!A81,Previsto2024[Previsto P90 '[MWh']])</f>
        <v>1199.0385313401525</v>
      </c>
      <c r="F81" s="117">
        <f t="shared" si="58"/>
        <v>1199.0385313401525</v>
      </c>
      <c r="G81" s="55">
        <f t="shared" si="59"/>
        <v>-1</v>
      </c>
      <c r="H81" s="51">
        <f ca="1">_xlfn.XLOOKUP(A81,$A$2:$A$45,$G$2:$G$45)+
SUMIFS(Previsto2024[Previsto P90 '[MWh']],Previsto2024[Complexo],'TABELA RESUMO - P90'!A81,Previsto2024[Mês],1)+
SUMIFS(Previsto2024[Previsto P90 '[MWh']],Previsto2024[Complexo],'TABELA RESUMO - P90'!A81,Previsto2024[Mês],2)+
SUMIFS(Previsto2024[Previsto P90 '[MWh']],Previsto2024[Complexo],'TABELA RESUMO - P90'!A81,Previsto2024[Mês],3)+
SUMIFS(Previsto2024[Previsto P90 '[MWh']],Previsto2024[Complexo],'TABELA RESUMO - P90'!A81,Previsto2024[Mês],4)+
SUMIFS(Previsto2024[Previsto P90 '[MWh']],Previsto2024[Complexo],'TABELA RESUMO - P90'!A81,Previsto2024[Mês],5)+
SUMIFS(Previsto2024[Previsto P90 '[MWh']],Previsto2024[Complexo],'TABELA RESUMO - P90'!A81,Previsto2024[Mês],6)+
SUMIFS(Previsto2024[Previsto P90 '[MWh']],Previsto2024[Complexo],'TABELA RESUMO - P90'!A81,Previsto2024[Mês],7)+
SUMIFS(Previsto2024[Previsto P90 '[MWh']],Previsto2024[Complexo],'TABELA RESUMO - P90'!A81,Previsto2024[Mês],8)+
SUMIFS(Previsto2024[Previsto P90 '[MWh']],Previsto2024[Complexo],'TABELA RESUMO - P90'!A81,Previsto2024[Mês],9)+
SUMIFS(Previsto2024[Previsto P90 '[MWh']],Previsto2024[Complexo],'TABELA RESUMO - P90'!A81,Previsto2024[Mês],10)+
SUMIFS(Previsto2024[Previsto P90 '[MWh']],Previsto2024[Complexo],'TABELA RESUMO - P90'!A81,Previsto2024[Mês],11)</f>
        <v>1089.3871492263313</v>
      </c>
      <c r="I81" s="118">
        <f t="shared" ca="1" si="60"/>
        <v>-1</v>
      </c>
      <c r="J81" s="117">
        <f t="shared" ca="1" si="61"/>
        <v>-1089.3871492263313</v>
      </c>
      <c r="K81" s="119"/>
      <c r="L81" s="119"/>
      <c r="M81" s="121"/>
    </row>
    <row r="82" spans="1:13" s="120" customFormat="1">
      <c r="A82" s="114" t="s">
        <v>52</v>
      </c>
      <c r="B82" s="115"/>
      <c r="C82" s="116"/>
      <c r="D82" s="117">
        <f>SUMIF(Previsto2024[Complexo],'TABELA RESUMO - P90'!A82,Previsto2024[Geração '[MWh']])</f>
        <v>0</v>
      </c>
      <c r="E82" s="50">
        <f>SUMIF(Previsto2024[Complexo],'TABELA RESUMO - P90'!A82,Previsto2024[Previsto P90 '[MWh']])</f>
        <v>2124.1111410148578</v>
      </c>
      <c r="F82" s="117">
        <f>E82-D82</f>
        <v>2124.1111410148578</v>
      </c>
      <c r="G82" s="55">
        <f t="shared" si="59"/>
        <v>-1</v>
      </c>
      <c r="H82" s="51">
        <f ca="1">_xlfn.XLOOKUP(A82,$A$2:$A$45,$G$2:$G$45)+
SUMIFS(Previsto2024[Previsto P90 '[MWh']],Previsto2024[Complexo],'TABELA RESUMO - P90'!A82,Previsto2024[Mês],1)+
SUMIFS(Previsto2024[Previsto P90 '[MWh']],Previsto2024[Complexo],'TABELA RESUMO - P90'!A82,Previsto2024[Mês],2)+
SUMIFS(Previsto2024[Previsto P90 '[MWh']],Previsto2024[Complexo],'TABELA RESUMO - P90'!A82,Previsto2024[Mês],3)+
SUMIFS(Previsto2024[Previsto P90 '[MWh']],Previsto2024[Complexo],'TABELA RESUMO - P90'!A82,Previsto2024[Mês],4)+
SUMIFS(Previsto2024[Previsto P90 '[MWh']],Previsto2024[Complexo],'TABELA RESUMO - P90'!A82,Previsto2024[Mês],5)+
SUMIFS(Previsto2024[Previsto P90 '[MWh']],Previsto2024[Complexo],'TABELA RESUMO - P90'!A82,Previsto2024[Mês],6)+
SUMIFS(Previsto2024[Previsto P90 '[MWh']],Previsto2024[Complexo],'TABELA RESUMO - P90'!A82,Previsto2024[Mês],7)+
SUMIFS(Previsto2024[Previsto P90 '[MWh']],Previsto2024[Complexo],'TABELA RESUMO - P90'!A82,Previsto2024[Mês],8)+
SUMIFS(Previsto2024[Previsto P90 '[MWh']],Previsto2024[Complexo],'TABELA RESUMO - P90'!A82,Previsto2024[Mês],9)+
SUMIFS(Previsto2024[Previsto P90 '[MWh']],Previsto2024[Complexo],'TABELA RESUMO - P90'!A82,Previsto2024[Mês],10)+
SUMIFS(Previsto2024[Previsto P90 '[MWh']],Previsto2024[Complexo],'TABELA RESUMO - P90'!A82,Previsto2024[Mês],11)</f>
        <v>1903.3283767872158</v>
      </c>
      <c r="I82" s="118">
        <f t="shared" ca="1" si="60"/>
        <v>-1</v>
      </c>
      <c r="J82" s="117">
        <f t="shared" ca="1" si="61"/>
        <v>-1903.3283767872158</v>
      </c>
      <c r="K82" s="119"/>
      <c r="L82" s="119"/>
      <c r="M82" s="121"/>
    </row>
    <row r="83" spans="1:13" s="120" customFormat="1">
      <c r="A83" s="114" t="s">
        <v>53</v>
      </c>
      <c r="B83" s="115"/>
      <c r="C83" s="116"/>
      <c r="D83" s="117">
        <f>SUMIF(Previsto2024[Complexo],'TABELA RESUMO - P90'!A83,Previsto2024[Geração '[MWh']])</f>
        <v>0</v>
      </c>
      <c r="E83" s="50">
        <f>SUMIF(Previsto2024[Complexo],'TABELA RESUMO - P90'!A83,Previsto2024[Previsto P90 '[MWh']])</f>
        <v>2124.1111410148578</v>
      </c>
      <c r="F83" s="117">
        <f t="shared" ref="F83:F89" si="69">E83-D83</f>
        <v>2124.1111410148578</v>
      </c>
      <c r="G83" s="55">
        <f t="shared" si="59"/>
        <v>-1</v>
      </c>
      <c r="H83" s="51">
        <f ca="1">_xlfn.XLOOKUP(A83,$A$2:$A$45,$G$2:$G$45)+
SUMIFS(Previsto2024[Previsto P90 '[MWh']],Previsto2024[Complexo],'TABELA RESUMO - P90'!A83,Previsto2024[Mês],1)+
SUMIFS(Previsto2024[Previsto P90 '[MWh']],Previsto2024[Complexo],'TABELA RESUMO - P90'!A83,Previsto2024[Mês],2)+
SUMIFS(Previsto2024[Previsto P90 '[MWh']],Previsto2024[Complexo],'TABELA RESUMO - P90'!A83,Previsto2024[Mês],3)+
SUMIFS(Previsto2024[Previsto P90 '[MWh']],Previsto2024[Complexo],'TABELA RESUMO - P90'!A83,Previsto2024[Mês],4)+
SUMIFS(Previsto2024[Previsto P90 '[MWh']],Previsto2024[Complexo],'TABELA RESUMO - P90'!A83,Previsto2024[Mês],5)+
SUMIFS(Previsto2024[Previsto P90 '[MWh']],Previsto2024[Complexo],'TABELA RESUMO - P90'!A83,Previsto2024[Mês],6)+
SUMIFS(Previsto2024[Previsto P90 '[MWh']],Previsto2024[Complexo],'TABELA RESUMO - P90'!A83,Previsto2024[Mês],7)+
SUMIFS(Previsto2024[Previsto P90 '[MWh']],Previsto2024[Complexo],'TABELA RESUMO - P90'!A83,Previsto2024[Mês],8)+
SUMIFS(Previsto2024[Previsto P90 '[MWh']],Previsto2024[Complexo],'TABELA RESUMO - P90'!A83,Previsto2024[Mês],9)+
SUMIFS(Previsto2024[Previsto P90 '[MWh']],Previsto2024[Complexo],'TABELA RESUMO - P90'!A83,Previsto2024[Mês],10)+
SUMIFS(Previsto2024[Previsto P90 '[MWh']],Previsto2024[Complexo],'TABELA RESUMO - P90'!A83,Previsto2024[Mês],11)</f>
        <v>1903.3283767872158</v>
      </c>
      <c r="I83" s="118">
        <f t="shared" ca="1" si="60"/>
        <v>-1</v>
      </c>
      <c r="J83" s="117">
        <f t="shared" ca="1" si="61"/>
        <v>-1903.3283767872158</v>
      </c>
      <c r="K83" s="119"/>
      <c r="L83" s="119"/>
      <c r="M83" s="121"/>
    </row>
    <row r="84" spans="1:13" s="120" customFormat="1">
      <c r="A84" s="114" t="s">
        <v>54</v>
      </c>
      <c r="B84" s="115"/>
      <c r="C84" s="116"/>
      <c r="D84" s="117">
        <f>SUMIF(Previsto2024[Complexo],'TABELA RESUMO - P90'!A84,Previsto2024[Geração '[MWh']])</f>
        <v>0</v>
      </c>
      <c r="E84" s="50">
        <f>SUMIF(Previsto2024[Complexo],'TABELA RESUMO - P90'!A84,Previsto2024[Previsto P90 '[MWh']])</f>
        <v>1062.0555705074289</v>
      </c>
      <c r="F84" s="117">
        <f t="shared" si="69"/>
        <v>1062.0555705074289</v>
      </c>
      <c r="G84" s="55">
        <f t="shared" si="59"/>
        <v>-1</v>
      </c>
      <c r="H84" s="51">
        <f ca="1">_xlfn.XLOOKUP(A84,$A$2:$A$45,$G$2:$G$45)+
SUMIFS(Previsto2024[Previsto P90 '[MWh']],Previsto2024[Complexo],'TABELA RESUMO - P90'!A84,Previsto2024[Mês],1)+
SUMIFS(Previsto2024[Previsto P90 '[MWh']],Previsto2024[Complexo],'TABELA RESUMO - P90'!A84,Previsto2024[Mês],2)+
SUMIFS(Previsto2024[Previsto P90 '[MWh']],Previsto2024[Complexo],'TABELA RESUMO - P90'!A84,Previsto2024[Mês],3)+
SUMIFS(Previsto2024[Previsto P90 '[MWh']],Previsto2024[Complexo],'TABELA RESUMO - P90'!A84,Previsto2024[Mês],4)+
SUMIFS(Previsto2024[Previsto P90 '[MWh']],Previsto2024[Complexo],'TABELA RESUMO - P90'!A84,Previsto2024[Mês],5)+
SUMIFS(Previsto2024[Previsto P90 '[MWh']],Previsto2024[Complexo],'TABELA RESUMO - P90'!A84,Previsto2024[Mês],6)+
SUMIFS(Previsto2024[Previsto P90 '[MWh']],Previsto2024[Complexo],'TABELA RESUMO - P90'!A84,Previsto2024[Mês],7)+
SUMIFS(Previsto2024[Previsto P90 '[MWh']],Previsto2024[Complexo],'TABELA RESUMO - P90'!A84,Previsto2024[Mês],8)+
SUMIFS(Previsto2024[Previsto P90 '[MWh']],Previsto2024[Complexo],'TABELA RESUMO - P90'!A84,Previsto2024[Mês],9)+
SUMIFS(Previsto2024[Previsto P90 '[MWh']],Previsto2024[Complexo],'TABELA RESUMO - P90'!A84,Previsto2024[Mês],10)+
SUMIFS(Previsto2024[Previsto P90 '[MWh']],Previsto2024[Complexo],'TABELA RESUMO - P90'!A84,Previsto2024[Mês],11)</f>
        <v>951.6641883936079</v>
      </c>
      <c r="I84" s="118">
        <f t="shared" ca="1" si="60"/>
        <v>-1</v>
      </c>
      <c r="J84" s="117">
        <f t="shared" ca="1" si="61"/>
        <v>-951.6641883936079</v>
      </c>
      <c r="K84" s="119"/>
      <c r="L84" s="119"/>
      <c r="M84" s="121"/>
    </row>
    <row r="85" spans="1:13" s="120" customFormat="1">
      <c r="A85" s="114" t="s">
        <v>55</v>
      </c>
      <c r="B85" s="115"/>
      <c r="C85" s="116"/>
      <c r="D85" s="117">
        <f>SUMIF(Previsto2024[Complexo],'TABELA RESUMO - P90'!A85,Previsto2024[Geração '[MWh']])</f>
        <v>0</v>
      </c>
      <c r="E85" s="50">
        <f>SUMIF(Previsto2024[Complexo],'TABELA RESUMO - P90'!A85,Previsto2024[Previsto P90 '[MWh']])</f>
        <v>2492.1888982338096</v>
      </c>
      <c r="F85" s="117">
        <f t="shared" si="69"/>
        <v>2492.1888982338096</v>
      </c>
      <c r="G85" s="55">
        <f t="shared" si="59"/>
        <v>-1</v>
      </c>
      <c r="H85" s="51">
        <f ca="1">_xlfn.XLOOKUP(A85,$A$2:$A$45,$G$2:$G$45)+
SUMIFS(Previsto2024[Previsto P90 '[MWh']],Previsto2024[Complexo],'TABELA RESUMO - P90'!A85,Previsto2024[Mês],1)+
SUMIFS(Previsto2024[Previsto P90 '[MWh']],Previsto2024[Complexo],'TABELA RESUMO - P90'!A85,Previsto2024[Mês],2)+
SUMIFS(Previsto2024[Previsto P90 '[MWh']],Previsto2024[Complexo],'TABELA RESUMO - P90'!A85,Previsto2024[Mês],3)+
SUMIFS(Previsto2024[Previsto P90 '[MWh']],Previsto2024[Complexo],'TABELA RESUMO - P90'!A85,Previsto2024[Mês],4)+
SUMIFS(Previsto2024[Previsto P90 '[MWh']],Previsto2024[Complexo],'TABELA RESUMO - P90'!A85,Previsto2024[Mês],5)+
SUMIFS(Previsto2024[Previsto P90 '[MWh']],Previsto2024[Complexo],'TABELA RESUMO - P90'!A85,Previsto2024[Mês],6)+
SUMIFS(Previsto2024[Previsto P90 '[MWh']],Previsto2024[Complexo],'TABELA RESUMO - P90'!A85,Previsto2024[Mês],7)+
SUMIFS(Previsto2024[Previsto P90 '[MWh']],Previsto2024[Complexo],'TABELA RESUMO - P90'!A85,Previsto2024[Mês],8)+
SUMIFS(Previsto2024[Previsto P90 '[MWh']],Previsto2024[Complexo],'TABELA RESUMO - P90'!A85,Previsto2024[Mês],9)+
SUMIFS(Previsto2024[Previsto P90 '[MWh']],Previsto2024[Complexo],'TABELA RESUMO - P90'!A85,Previsto2024[Mês],10)+
SUMIFS(Previsto2024[Previsto P90 '[MWh']],Previsto2024[Complexo],'TABELA RESUMO - P90'!A85,Previsto2024[Mês],11)</f>
        <v>2250.6718250630779</v>
      </c>
      <c r="I85" s="118">
        <f t="shared" ca="1" si="60"/>
        <v>-1</v>
      </c>
      <c r="J85" s="117">
        <f t="shared" ca="1" si="61"/>
        <v>-2250.6718250630779</v>
      </c>
      <c r="K85" s="119"/>
      <c r="L85" s="119"/>
      <c r="M85" s="121"/>
    </row>
    <row r="86" spans="1:13" s="120" customFormat="1">
      <c r="A86" s="114" t="s">
        <v>56</v>
      </c>
      <c r="B86" s="115"/>
      <c r="C86" s="116"/>
      <c r="D86" s="117">
        <f>SUMIF(Previsto2024[Complexo],'TABELA RESUMO - P90'!A86,Previsto2024[Geração '[MWh']])</f>
        <v>0</v>
      </c>
      <c r="E86" s="50">
        <f>SUMIF(Previsto2024[Complexo],'TABELA RESUMO - P90'!A86,Previsto2024[Previsto P90 '[MWh']])</f>
        <v>2492.1888982338096</v>
      </c>
      <c r="F86" s="117">
        <f t="shared" si="69"/>
        <v>2492.1888982338096</v>
      </c>
      <c r="G86" s="55">
        <f t="shared" si="59"/>
        <v>-1</v>
      </c>
      <c r="H86" s="51">
        <f ca="1">_xlfn.XLOOKUP(A86,$A$2:$A$45,$G$2:$G$45)+
SUMIFS(Previsto2024[Previsto P90 '[MWh']],Previsto2024[Complexo],'TABELA RESUMO - P90'!A86,Previsto2024[Mês],1)+
SUMIFS(Previsto2024[Previsto P90 '[MWh']],Previsto2024[Complexo],'TABELA RESUMO - P90'!A86,Previsto2024[Mês],2)+
SUMIFS(Previsto2024[Previsto P90 '[MWh']],Previsto2024[Complexo],'TABELA RESUMO - P90'!A86,Previsto2024[Mês],3)+
SUMIFS(Previsto2024[Previsto P90 '[MWh']],Previsto2024[Complexo],'TABELA RESUMO - P90'!A86,Previsto2024[Mês],4)+
SUMIFS(Previsto2024[Previsto P90 '[MWh']],Previsto2024[Complexo],'TABELA RESUMO - P90'!A86,Previsto2024[Mês],5)+
SUMIFS(Previsto2024[Previsto P90 '[MWh']],Previsto2024[Complexo],'TABELA RESUMO - P90'!A86,Previsto2024[Mês],6)+
SUMIFS(Previsto2024[Previsto P90 '[MWh']],Previsto2024[Complexo],'TABELA RESUMO - P90'!A86,Previsto2024[Mês],7)+
SUMIFS(Previsto2024[Previsto P90 '[MWh']],Previsto2024[Complexo],'TABELA RESUMO - P90'!A86,Previsto2024[Mês],8)+
SUMIFS(Previsto2024[Previsto P90 '[MWh']],Previsto2024[Complexo],'TABELA RESUMO - P90'!A86,Previsto2024[Mês],9)+
SUMIFS(Previsto2024[Previsto P90 '[MWh']],Previsto2024[Complexo],'TABELA RESUMO - P90'!A86,Previsto2024[Mês],10)+
SUMIFS(Previsto2024[Previsto P90 '[MWh']],Previsto2024[Complexo],'TABELA RESUMO - P90'!A86,Previsto2024[Mês],11)</f>
        <v>2250.6718250630779</v>
      </c>
      <c r="I86" s="118">
        <f t="shared" ca="1" si="60"/>
        <v>-1</v>
      </c>
      <c r="J86" s="117">
        <f t="shared" ca="1" si="61"/>
        <v>-2250.6718250630779</v>
      </c>
      <c r="K86" s="119"/>
      <c r="L86" s="119"/>
      <c r="M86" s="121"/>
    </row>
    <row r="87" spans="1:13" s="120" customFormat="1">
      <c r="A87" s="114" t="s">
        <v>57</v>
      </c>
      <c r="B87" s="115"/>
      <c r="C87" s="116"/>
      <c r="D87" s="117">
        <f>SUMIF(Previsto2024[Complexo],'TABELA RESUMO - P90'!A87,Previsto2024[Geração '[MWh']])</f>
        <v>0</v>
      </c>
      <c r="E87" s="50">
        <f>SUMIF(Previsto2024[Complexo],'TABELA RESUMO - P90'!A87,Previsto2024[Previsto P90 '[MWh']])</f>
        <v>2492.1888982338096</v>
      </c>
      <c r="F87" s="117">
        <f t="shared" si="69"/>
        <v>2492.1888982338096</v>
      </c>
      <c r="G87" s="55">
        <f t="shared" si="59"/>
        <v>-1</v>
      </c>
      <c r="H87" s="51">
        <f ca="1">_xlfn.XLOOKUP(A87,$A$2:$A$45,$G$2:$G$45)+
SUMIFS(Previsto2024[Previsto P90 '[MWh']],Previsto2024[Complexo],'TABELA RESUMO - P90'!A87,Previsto2024[Mês],1)+
SUMIFS(Previsto2024[Previsto P90 '[MWh']],Previsto2024[Complexo],'TABELA RESUMO - P90'!A87,Previsto2024[Mês],2)+
SUMIFS(Previsto2024[Previsto P90 '[MWh']],Previsto2024[Complexo],'TABELA RESUMO - P90'!A87,Previsto2024[Mês],3)+
SUMIFS(Previsto2024[Previsto P90 '[MWh']],Previsto2024[Complexo],'TABELA RESUMO - P90'!A87,Previsto2024[Mês],4)+
SUMIFS(Previsto2024[Previsto P90 '[MWh']],Previsto2024[Complexo],'TABELA RESUMO - P90'!A87,Previsto2024[Mês],5)+
SUMIFS(Previsto2024[Previsto P90 '[MWh']],Previsto2024[Complexo],'TABELA RESUMO - P90'!A87,Previsto2024[Mês],6)+
SUMIFS(Previsto2024[Previsto P90 '[MWh']],Previsto2024[Complexo],'TABELA RESUMO - P90'!A87,Previsto2024[Mês],7)+
SUMIFS(Previsto2024[Previsto P90 '[MWh']],Previsto2024[Complexo],'TABELA RESUMO - P90'!A87,Previsto2024[Mês],8)+
SUMIFS(Previsto2024[Previsto P90 '[MWh']],Previsto2024[Complexo],'TABELA RESUMO - P90'!A87,Previsto2024[Mês],9)+
SUMIFS(Previsto2024[Previsto P90 '[MWh']],Previsto2024[Complexo],'TABELA RESUMO - P90'!A87,Previsto2024[Mês],10)+
SUMIFS(Previsto2024[Previsto P90 '[MWh']],Previsto2024[Complexo],'TABELA RESUMO - P90'!A87,Previsto2024[Mês],11)</f>
        <v>2250.6718250630779</v>
      </c>
      <c r="I87" s="118">
        <f t="shared" ca="1" si="60"/>
        <v>-1</v>
      </c>
      <c r="J87" s="117">
        <f t="shared" ca="1" si="61"/>
        <v>-2250.6718250630779</v>
      </c>
      <c r="K87" s="119"/>
      <c r="L87" s="119"/>
      <c r="M87" s="121"/>
    </row>
    <row r="88" spans="1:13" s="120" customFormat="1">
      <c r="A88" s="114" t="s">
        <v>58</v>
      </c>
      <c r="B88" s="115"/>
      <c r="C88" s="116"/>
      <c r="D88" s="117">
        <f>SUMIF(Previsto2024[Complexo],'TABELA RESUMO - P90'!A88,Previsto2024[Geração '[MWh']])</f>
        <v>0</v>
      </c>
      <c r="E88" s="50">
        <f>SUMIF(Previsto2024[Complexo],'TABELA RESUMO - P90'!A88,Previsto2024[Previsto P90 '[MWh']])</f>
        <v>2492.1888982338096</v>
      </c>
      <c r="F88" s="117">
        <f t="shared" si="69"/>
        <v>2492.1888982338096</v>
      </c>
      <c r="G88" s="55">
        <f t="shared" si="59"/>
        <v>-1</v>
      </c>
      <c r="H88" s="51">
        <f ca="1">_xlfn.XLOOKUP(A88,$A$2:$A$45,$G$2:$G$45)+
SUMIFS(Previsto2024[Previsto P90 '[MWh']],Previsto2024[Complexo],'TABELA RESUMO - P90'!A88,Previsto2024[Mês],1)+
SUMIFS(Previsto2024[Previsto P90 '[MWh']],Previsto2024[Complexo],'TABELA RESUMO - P90'!A88,Previsto2024[Mês],2)+
SUMIFS(Previsto2024[Previsto P90 '[MWh']],Previsto2024[Complexo],'TABELA RESUMO - P90'!A88,Previsto2024[Mês],3)+
SUMIFS(Previsto2024[Previsto P90 '[MWh']],Previsto2024[Complexo],'TABELA RESUMO - P90'!A88,Previsto2024[Mês],4)+
SUMIFS(Previsto2024[Previsto P90 '[MWh']],Previsto2024[Complexo],'TABELA RESUMO - P90'!A88,Previsto2024[Mês],5)+
SUMIFS(Previsto2024[Previsto P90 '[MWh']],Previsto2024[Complexo],'TABELA RESUMO - P90'!A88,Previsto2024[Mês],6)+
SUMIFS(Previsto2024[Previsto P90 '[MWh']],Previsto2024[Complexo],'TABELA RESUMO - P90'!A88,Previsto2024[Mês],7)+
SUMIFS(Previsto2024[Previsto P90 '[MWh']],Previsto2024[Complexo],'TABELA RESUMO - P90'!A88,Previsto2024[Mês],8)+
SUMIFS(Previsto2024[Previsto P90 '[MWh']],Previsto2024[Complexo],'TABELA RESUMO - P90'!A88,Previsto2024[Mês],9)+
SUMIFS(Previsto2024[Previsto P90 '[MWh']],Previsto2024[Complexo],'TABELA RESUMO - P90'!A88,Previsto2024[Mês],10)+
SUMIFS(Previsto2024[Previsto P90 '[MWh']],Previsto2024[Complexo],'TABELA RESUMO - P90'!A88,Previsto2024[Mês],11)</f>
        <v>2250.6718250630779</v>
      </c>
      <c r="I88" s="118">
        <f t="shared" ca="1" si="60"/>
        <v>-1</v>
      </c>
      <c r="J88" s="117">
        <f t="shared" ca="1" si="61"/>
        <v>-2250.6718250630779</v>
      </c>
      <c r="K88" s="119"/>
      <c r="L88" s="119"/>
      <c r="M88" s="121"/>
    </row>
    <row r="89" spans="1:13" s="120" customFormat="1">
      <c r="A89" s="114" t="s">
        <v>59</v>
      </c>
      <c r="B89" s="115"/>
      <c r="C89" s="116"/>
      <c r="D89" s="117">
        <f>SUMIF(Previsto2024[Complexo],'TABELA RESUMO - P90'!A89,Previsto2024[Geração '[MWh']])</f>
        <v>0</v>
      </c>
      <c r="E89" s="50">
        <f>SUMIF(Previsto2024[Complexo],'TABELA RESUMO - P90'!A89,Previsto2024[Previsto P90 '[MWh']])</f>
        <v>2492.1888982338096</v>
      </c>
      <c r="F89" s="117">
        <f t="shared" si="69"/>
        <v>2492.1888982338096</v>
      </c>
      <c r="G89" s="55">
        <f t="shared" si="59"/>
        <v>-1</v>
      </c>
      <c r="H89" s="51">
        <f ca="1">_xlfn.XLOOKUP(A89,$A$2:$A$45,$G$2:$G$45)+
SUMIFS(Previsto2024[Previsto P90 '[MWh']],Previsto2024[Complexo],'TABELA RESUMO - P90'!A89,Previsto2024[Mês],1)+
SUMIFS(Previsto2024[Previsto P90 '[MWh']],Previsto2024[Complexo],'TABELA RESUMO - P90'!A89,Previsto2024[Mês],2)+
SUMIFS(Previsto2024[Previsto P90 '[MWh']],Previsto2024[Complexo],'TABELA RESUMO - P90'!A89,Previsto2024[Mês],3)+
SUMIFS(Previsto2024[Previsto P90 '[MWh']],Previsto2024[Complexo],'TABELA RESUMO - P90'!A89,Previsto2024[Mês],4)+
SUMIFS(Previsto2024[Previsto P90 '[MWh']],Previsto2024[Complexo],'TABELA RESUMO - P90'!A89,Previsto2024[Mês],5)+
SUMIFS(Previsto2024[Previsto P90 '[MWh']],Previsto2024[Complexo],'TABELA RESUMO - P90'!A89,Previsto2024[Mês],6)+
SUMIFS(Previsto2024[Previsto P90 '[MWh']],Previsto2024[Complexo],'TABELA RESUMO - P90'!A89,Previsto2024[Mês],7)+
SUMIFS(Previsto2024[Previsto P90 '[MWh']],Previsto2024[Complexo],'TABELA RESUMO - P90'!A89,Previsto2024[Mês],8)+
SUMIFS(Previsto2024[Previsto P90 '[MWh']],Previsto2024[Complexo],'TABELA RESUMO - P90'!A89,Previsto2024[Mês],9)+
SUMIFS(Previsto2024[Previsto P90 '[MWh']],Previsto2024[Complexo],'TABELA RESUMO - P90'!A89,Previsto2024[Mês],10)+
SUMIFS(Previsto2024[Previsto P90 '[MWh']],Previsto2024[Complexo],'TABELA RESUMO - P90'!A89,Previsto2024[Mês],11)</f>
        <v>2250.6718250630779</v>
      </c>
      <c r="I89" s="118">
        <f t="shared" ca="1" si="60"/>
        <v>-1</v>
      </c>
      <c r="J89" s="117">
        <f t="shared" ca="1" si="61"/>
        <v>-2250.6718250630779</v>
      </c>
      <c r="K89" s="119"/>
      <c r="L89" s="119"/>
      <c r="M89" s="121"/>
    </row>
    <row r="90" spans="1:13" s="120" customFormat="1">
      <c r="A90" s="114" t="s">
        <v>60</v>
      </c>
      <c r="B90" s="130">
        <v>45468</v>
      </c>
      <c r="C90" s="116"/>
      <c r="D90" s="117">
        <f>SUMIF(Previsto2024[Complexo],'TABELA RESUMO - P90'!A90,Previsto2024[Geração '[MWh']])</f>
        <v>0</v>
      </c>
      <c r="E90" s="50">
        <f>SUMIF(Previsto2024[Complexo],'TABELA RESUMO - P90'!A90,Previsto2024[Previsto P90 '[MWh']])</f>
        <v>1218.6552845528454</v>
      </c>
      <c r="F90" s="117">
        <f t="shared" ref="F90:F91" si="70">E90-D90</f>
        <v>1218.6552845528454</v>
      </c>
      <c r="G90" s="55">
        <f t="shared" si="59"/>
        <v>-1</v>
      </c>
      <c r="H90" s="51">
        <f ca="1">_xlfn.XLOOKUP(A90,$A$2:$A$45,$G$2:$G$45)+
SUMIFS(Previsto2024[Previsto P90 '[MWh']],Previsto2024[Complexo],'TABELA RESUMO - P90'!A90,Previsto2024[Mês],1)+
SUMIFS(Previsto2024[Previsto P90 '[MWh']],Previsto2024[Complexo],'TABELA RESUMO - P90'!A90,Previsto2024[Mês],2)+
SUMIFS(Previsto2024[Previsto P90 '[MWh']],Previsto2024[Complexo],'TABELA RESUMO - P90'!A90,Previsto2024[Mês],3)+
SUMIFS(Previsto2024[Previsto P90 '[MWh']],Previsto2024[Complexo],'TABELA RESUMO - P90'!A90,Previsto2024[Mês],4)+
SUMIFS(Previsto2024[Previsto P90 '[MWh']],Previsto2024[Complexo],'TABELA RESUMO - P90'!A90,Previsto2024[Mês],5)+
SUMIFS(Previsto2024[Previsto P90 '[MWh']],Previsto2024[Complexo],'TABELA RESUMO - P90'!A90,Previsto2024[Mês],6)+
SUMIFS(Previsto2024[Previsto P90 '[MWh']],Previsto2024[Complexo],'TABELA RESUMO - P90'!A90,Previsto2024[Mês],7)+
SUMIFS(Previsto2024[Previsto P90 '[MWh']],Previsto2024[Complexo],'TABELA RESUMO - P90'!A90,Previsto2024[Mês],8)+
SUMIFS(Previsto2024[Previsto P90 '[MWh']],Previsto2024[Complexo],'TABELA RESUMO - P90'!A90,Previsto2024[Mês],9)+
SUMIFS(Previsto2024[Previsto P90 '[MWh']],Previsto2024[Complexo],'TABELA RESUMO - P90'!A90,Previsto2024[Mês],10)+
SUMIFS(Previsto2024[Previsto P90 '[MWh']],Previsto2024[Complexo],'TABELA RESUMO - P90'!A90,Previsto2024[Mês],11)</f>
        <v>1035.0495934959349</v>
      </c>
      <c r="I90" s="118">
        <f t="shared" ref="I90:I91" ca="1" si="71">D90/H90-1</f>
        <v>-1</v>
      </c>
      <c r="J90" s="117">
        <f t="shared" ref="J90:J91" ca="1" si="72">D90-H90</f>
        <v>-1035.0495934959349</v>
      </c>
      <c r="K90" s="119"/>
      <c r="L90" s="119"/>
      <c r="M90" s="121"/>
    </row>
    <row r="91" spans="1:13" s="120" customFormat="1">
      <c r="A91" s="114" t="s">
        <v>61</v>
      </c>
      <c r="B91" s="130">
        <v>45468</v>
      </c>
      <c r="C91" s="116"/>
      <c r="D91" s="117">
        <f>SUMIF(Previsto2024[Complexo],'TABELA RESUMO - P90'!A91,Previsto2024[Geração '[MWh']])</f>
        <v>0</v>
      </c>
      <c r="E91" s="50">
        <f>SUMIF(Previsto2024[Complexo],'TABELA RESUMO - P90'!A91,Previsto2024[Previsto P90 '[MWh']])</f>
        <v>572.199512195122</v>
      </c>
      <c r="F91" s="117">
        <f t="shared" si="70"/>
        <v>572.199512195122</v>
      </c>
      <c r="G91" s="55">
        <f t="shared" si="59"/>
        <v>-1</v>
      </c>
      <c r="H91" s="51">
        <f ca="1">_xlfn.XLOOKUP(A91,$A$2:$A$45,$G$2:$G$45)+
SUMIFS(Previsto2024[Previsto P90 '[MWh']],Previsto2024[Complexo],'TABELA RESUMO - P90'!A91,Previsto2024[Mês],1)+
SUMIFS(Previsto2024[Previsto P90 '[MWh']],Previsto2024[Complexo],'TABELA RESUMO - P90'!A91,Previsto2024[Mês],2)+
SUMIFS(Previsto2024[Previsto P90 '[MWh']],Previsto2024[Complexo],'TABELA RESUMO - P90'!A91,Previsto2024[Mês],3)+
SUMIFS(Previsto2024[Previsto P90 '[MWh']],Previsto2024[Complexo],'TABELA RESUMO - P90'!A91,Previsto2024[Mês],4)+
SUMIFS(Previsto2024[Previsto P90 '[MWh']],Previsto2024[Complexo],'TABELA RESUMO - P90'!A91,Previsto2024[Mês],5)+
SUMIFS(Previsto2024[Previsto P90 '[MWh']],Previsto2024[Complexo],'TABELA RESUMO - P90'!A91,Previsto2024[Mês],6)+
SUMIFS(Previsto2024[Previsto P90 '[MWh']],Previsto2024[Complexo],'TABELA RESUMO - P90'!A91,Previsto2024[Mês],7)+
SUMIFS(Previsto2024[Previsto P90 '[MWh']],Previsto2024[Complexo],'TABELA RESUMO - P90'!A91,Previsto2024[Mês],8)+
SUMIFS(Previsto2024[Previsto P90 '[MWh']],Previsto2024[Complexo],'TABELA RESUMO - P90'!A91,Previsto2024[Mês],9)+
SUMIFS(Previsto2024[Previsto P90 '[MWh']],Previsto2024[Complexo],'TABELA RESUMO - P90'!A91,Previsto2024[Mês],10)+
SUMIFS(Previsto2024[Previsto P90 '[MWh']],Previsto2024[Complexo],'TABELA RESUMO - P90'!A91,Previsto2024[Mês],11)</f>
        <v>484.60926829268294</v>
      </c>
      <c r="I91" s="118">
        <f t="shared" ca="1" si="71"/>
        <v>-1</v>
      </c>
      <c r="J91" s="117">
        <f t="shared" ca="1" si="72"/>
        <v>-484.60926829268294</v>
      </c>
      <c r="K91" s="119"/>
      <c r="L91" s="119"/>
      <c r="M91" s="121"/>
    </row>
    <row r="92" spans="1:13" s="120" customFormat="1">
      <c r="A92" s="136" t="s">
        <v>185</v>
      </c>
      <c r="B92" s="130" t="s">
        <v>1995</v>
      </c>
      <c r="C92" s="116"/>
      <c r="D92" s="117">
        <f>SUMIF(Previsto2024[Complexo],'TABELA RESUMO - P90'!A92,Previsto2024[Geração '[MWh']])</f>
        <v>0</v>
      </c>
      <c r="E92" s="50">
        <f>SUMIF(Previsto2024[Complexo],'TABELA RESUMO - P90'!A92,Previsto2024[Previsto P90 '[MWh']])</f>
        <v>1050.7219512195122</v>
      </c>
      <c r="F92" s="117">
        <f t="shared" ref="F92:F94" si="73">E92-D92</f>
        <v>1050.7219512195122</v>
      </c>
      <c r="G92" s="55">
        <f t="shared" ref="G92:G94" si="74">D92/E92-1</f>
        <v>-1</v>
      </c>
      <c r="H92" s="51">
        <f ca="1">_xlfn.XLOOKUP(A92,$A$2:$A$45,$G$2:$G$45)+
SUMIFS(Previsto2024[Previsto P90 '[MWh']],Previsto2024[Complexo],'TABELA RESUMO - P90'!A92,Previsto2024[Mês],1)+
SUMIFS(Previsto2024[Previsto P90 '[MWh']],Previsto2024[Complexo],'TABELA RESUMO - P90'!A92,Previsto2024[Mês],2)+
SUMIFS(Previsto2024[Previsto P90 '[MWh']],Previsto2024[Complexo],'TABELA RESUMO - P90'!A92,Previsto2024[Mês],3)+
SUMIFS(Previsto2024[Previsto P90 '[MWh']],Previsto2024[Complexo],'TABELA RESUMO - P90'!A92,Previsto2024[Mês],4)+
SUMIFS(Previsto2024[Previsto P90 '[MWh']],Previsto2024[Complexo],'TABELA RESUMO - P90'!A92,Previsto2024[Mês],5)+
SUMIFS(Previsto2024[Previsto P90 '[MWh']],Previsto2024[Complexo],'TABELA RESUMO - P90'!A92,Previsto2024[Mês],6)+
SUMIFS(Previsto2024[Previsto P90 '[MWh']],Previsto2024[Complexo],'TABELA RESUMO - P90'!A92,Previsto2024[Mês],7)+
SUMIFS(Previsto2024[Previsto P90 '[MWh']],Previsto2024[Complexo],'TABELA RESUMO - P90'!A92,Previsto2024[Mês],8)+
SUMIFS(Previsto2024[Previsto P90 '[MWh']],Previsto2024[Complexo],'TABELA RESUMO - P90'!A92,Previsto2024[Mês],9)+
SUMIFS(Previsto2024[Previsto P90 '[MWh']],Previsto2024[Complexo],'TABELA RESUMO - P90'!A92,Previsto2024[Mês],10)+
SUMIFS(Previsto2024[Previsto P90 '[MWh']],Previsto2024[Complexo],'TABELA RESUMO - P90'!A92,Previsto2024[Mês],11)</f>
        <v>841.39756097560985</v>
      </c>
      <c r="I92" s="118">
        <f t="shared" ref="I92:I94" ca="1" si="75">D92/H92-1</f>
        <v>-1</v>
      </c>
      <c r="J92" s="117">
        <f t="shared" ref="J92:J94" ca="1" si="76">D92-H92</f>
        <v>-841.39756097560985</v>
      </c>
      <c r="K92" s="119"/>
      <c r="L92" s="119"/>
      <c r="M92" s="121"/>
    </row>
    <row r="93" spans="1:13" s="120" customFormat="1">
      <c r="A93" s="137" t="s">
        <v>187</v>
      </c>
      <c r="B93" s="130" t="s">
        <v>1995</v>
      </c>
      <c r="C93" s="116"/>
      <c r="D93" s="117">
        <f>SUMIF(Previsto2024[Complexo],'TABELA RESUMO - P90'!A93,Previsto2024[Geração '[MWh']])</f>
        <v>0</v>
      </c>
      <c r="E93" s="50">
        <f>SUMIF(Previsto2024[Complexo],'TABELA RESUMO - P90'!A93,Previsto2024[Previsto P90 '[MWh']])</f>
        <v>1024.6081300813007</v>
      </c>
      <c r="F93" s="117">
        <f t="shared" si="73"/>
        <v>1024.6081300813007</v>
      </c>
      <c r="G93" s="55">
        <f t="shared" si="74"/>
        <v>-1</v>
      </c>
      <c r="H93" s="51">
        <f ca="1">_xlfn.XLOOKUP(A93,$A$2:$A$45,$G$2:$G$45)+
SUMIFS(Previsto2024[Previsto P90 '[MWh']],Previsto2024[Complexo],'TABELA RESUMO - P90'!A93,Previsto2024[Mês],1)+
SUMIFS(Previsto2024[Previsto P90 '[MWh']],Previsto2024[Complexo],'TABELA RESUMO - P90'!A93,Previsto2024[Mês],2)+
SUMIFS(Previsto2024[Previsto P90 '[MWh']],Previsto2024[Complexo],'TABELA RESUMO - P90'!A93,Previsto2024[Mês],3)+
SUMIFS(Previsto2024[Previsto P90 '[MWh']],Previsto2024[Complexo],'TABELA RESUMO - P90'!A93,Previsto2024[Mês],4)+
SUMIFS(Previsto2024[Previsto P90 '[MWh']],Previsto2024[Complexo],'TABELA RESUMO - P90'!A93,Previsto2024[Mês],5)+
SUMIFS(Previsto2024[Previsto P90 '[MWh']],Previsto2024[Complexo],'TABELA RESUMO - P90'!A93,Previsto2024[Mês],6)+
SUMIFS(Previsto2024[Previsto P90 '[MWh']],Previsto2024[Complexo],'TABELA RESUMO - P90'!A93,Previsto2024[Mês],7)+
SUMIFS(Previsto2024[Previsto P90 '[MWh']],Previsto2024[Complexo],'TABELA RESUMO - P90'!A93,Previsto2024[Mês],8)+
SUMIFS(Previsto2024[Previsto P90 '[MWh']],Previsto2024[Complexo],'TABELA RESUMO - P90'!A93,Previsto2024[Mês],9)+
SUMIFS(Previsto2024[Previsto P90 '[MWh']],Previsto2024[Complexo],'TABELA RESUMO - P90'!A93,Previsto2024[Mês],10)+
SUMIFS(Previsto2024[Previsto P90 '[MWh']],Previsto2024[Complexo],'TABELA RESUMO - P90'!A93,Previsto2024[Mês],11)</f>
        <v>818.50650406504053</v>
      </c>
      <c r="I93" s="118">
        <f t="shared" ca="1" si="75"/>
        <v>-1</v>
      </c>
      <c r="J93" s="117">
        <f t="shared" ca="1" si="76"/>
        <v>-818.50650406504053</v>
      </c>
      <c r="K93" s="119"/>
      <c r="L93" s="119"/>
      <c r="M93" s="121"/>
    </row>
    <row r="94" spans="1:13" s="120" customFormat="1">
      <c r="A94" s="137" t="s">
        <v>192</v>
      </c>
      <c r="B94" s="130" t="s">
        <v>1996</v>
      </c>
      <c r="C94" s="116"/>
      <c r="D94" s="117">
        <f>SUMIF(Previsto2024[Complexo],'TABELA RESUMO - P90'!A94,Previsto2024[Geração '[MWh']])</f>
        <v>0</v>
      </c>
      <c r="E94" s="50">
        <f>SUMIF(Previsto2024[Complexo],'TABELA RESUMO - P90'!A94,Previsto2024[Previsto P90 '[MWh']])</f>
        <v>1044.3276422764227</v>
      </c>
      <c r="F94" s="117">
        <f t="shared" si="73"/>
        <v>1044.3276422764227</v>
      </c>
      <c r="G94" s="55">
        <f t="shared" si="74"/>
        <v>-1</v>
      </c>
      <c r="H94" s="51">
        <f ca="1">_xlfn.XLOOKUP(A94,$A$2:$A$45,$G$2:$G$45)+
SUMIFS(Previsto2024[Previsto P90 '[MWh']],Previsto2024[Complexo],'TABELA RESUMO - P90'!A94,Previsto2024[Mês],1)+
SUMIFS(Previsto2024[Previsto P90 '[MWh']],Previsto2024[Complexo],'TABELA RESUMO - P90'!A94,Previsto2024[Mês],2)+
SUMIFS(Previsto2024[Previsto P90 '[MWh']],Previsto2024[Complexo],'TABELA RESUMO - P90'!A94,Previsto2024[Mês],3)+
SUMIFS(Previsto2024[Previsto P90 '[MWh']],Previsto2024[Complexo],'TABELA RESUMO - P90'!A94,Previsto2024[Mês],4)+
SUMIFS(Previsto2024[Previsto P90 '[MWh']],Previsto2024[Complexo],'TABELA RESUMO - P90'!A94,Previsto2024[Mês],5)+
SUMIFS(Previsto2024[Previsto P90 '[MWh']],Previsto2024[Complexo],'TABELA RESUMO - P90'!A94,Previsto2024[Mês],6)+
SUMIFS(Previsto2024[Previsto P90 '[MWh']],Previsto2024[Complexo],'TABELA RESUMO - P90'!A94,Previsto2024[Mês],7)+
SUMIFS(Previsto2024[Previsto P90 '[MWh']],Previsto2024[Complexo],'TABELA RESUMO - P90'!A94,Previsto2024[Mês],8)+
SUMIFS(Previsto2024[Previsto P90 '[MWh']],Previsto2024[Complexo],'TABELA RESUMO - P90'!A94,Previsto2024[Mês],9)+
SUMIFS(Previsto2024[Previsto P90 '[MWh']],Previsto2024[Complexo],'TABELA RESUMO - P90'!A94,Previsto2024[Mês],10)+
SUMIFS(Previsto2024[Previsto P90 '[MWh']],Previsto2024[Complexo],'TABELA RESUMO - P90'!A94,Previsto2024[Mês],11)</f>
        <v>834.68211382113816</v>
      </c>
      <c r="I94" s="118">
        <f t="shared" ca="1" si="75"/>
        <v>-1</v>
      </c>
      <c r="J94" s="117">
        <f t="shared" ca="1" si="76"/>
        <v>-834.68211382113816</v>
      </c>
      <c r="K94" s="119"/>
      <c r="L94" s="119"/>
      <c r="M94" s="121"/>
    </row>
    <row r="95" spans="1:13" s="120" customFormat="1">
      <c r="A95" s="145" t="s">
        <v>180</v>
      </c>
      <c r="B95" s="466" t="s">
        <v>1997</v>
      </c>
      <c r="C95" s="467"/>
      <c r="D95" s="117">
        <f>SUMIF(Previsto2024[Complexo],'TABELA RESUMO - P90'!A95,Previsto2024[Geração '[MWh']])</f>
        <v>0</v>
      </c>
      <c r="E95" s="50">
        <f>SUMIF(Previsto2024[Complexo],'TABELA RESUMO - P90'!A95,Previsto2024[Previsto P90 '[MWh']])</f>
        <v>174.53847364280094</v>
      </c>
      <c r="F95" s="117">
        <f t="shared" ref="F95" si="77">E95-D95</f>
        <v>174.53847364280094</v>
      </c>
      <c r="G95" s="55">
        <f t="shared" ref="G95" si="78">D95/E95-1</f>
        <v>-1</v>
      </c>
      <c r="H95" s="51">
        <f ca="1">_xlfn.XLOOKUP(A95,$A$2:$A$45,$G$2:$G$45)+
SUMIFS(Previsto2024[Previsto P90 '[MWh']],Previsto2024[Complexo],'TABELA RESUMO - P90'!A95,Previsto2024[Mês],1)+
SUMIFS(Previsto2024[Previsto P90 '[MWh']],Previsto2024[Complexo],'TABELA RESUMO - P90'!A95,Previsto2024[Mês],2)+
SUMIFS(Previsto2024[Previsto P90 '[MWh']],Previsto2024[Complexo],'TABELA RESUMO - P90'!A95,Previsto2024[Mês],3)+
SUMIFS(Previsto2024[Previsto P90 '[MWh']],Previsto2024[Complexo],'TABELA RESUMO - P90'!A95,Previsto2024[Mês],4)+
SUMIFS(Previsto2024[Previsto P90 '[MWh']],Previsto2024[Complexo],'TABELA RESUMO - P90'!A95,Previsto2024[Mês],5)+
SUMIFS(Previsto2024[Previsto P90 '[MWh']],Previsto2024[Complexo],'TABELA RESUMO - P90'!A95,Previsto2024[Mês],6)+
SUMIFS(Previsto2024[Previsto P90 '[MWh']],Previsto2024[Complexo],'TABELA RESUMO - P90'!A95,Previsto2024[Mês],7)+
SUMIFS(Previsto2024[Previsto P90 '[MWh']],Previsto2024[Complexo],'TABELA RESUMO - P90'!A95,Previsto2024[Mês],8)+
SUMIFS(Previsto2024[Previsto P90 '[MWh']],Previsto2024[Complexo],'TABELA RESUMO - P90'!A95,Previsto2024[Mês],9)+
SUMIFS(Previsto2024[Previsto P90 '[MWh']],Previsto2024[Complexo],'TABELA RESUMO - P90'!A95,Previsto2024[Mês],10)+
SUMIFS(Previsto2024[Previsto P90 '[MWh']],Previsto2024[Complexo],'TABELA RESUMO - P90'!A95,Previsto2024[Mês],11)</f>
        <v>0</v>
      </c>
      <c r="I95" s="118" t="e">
        <f t="shared" ref="I95" ca="1" si="79">D95/H95-1</f>
        <v>#DIV/0!</v>
      </c>
      <c r="J95" s="117">
        <f t="shared" ref="J95" ca="1" si="80">D95-H95</f>
        <v>0</v>
      </c>
      <c r="K95" s="119"/>
      <c r="L95" s="119"/>
      <c r="M95" s="121"/>
    </row>
    <row r="96" spans="1:13">
      <c r="A96" s="460" t="s">
        <v>1867</v>
      </c>
      <c r="B96" s="461"/>
      <c r="C96" s="462"/>
      <c r="D96" s="46">
        <f>SUM(D52:D95)</f>
        <v>0</v>
      </c>
      <c r="E96" s="46">
        <f>SUM(E52:E95)</f>
        <v>82130.446251875401</v>
      </c>
      <c r="F96" s="46">
        <f>SUM(F52:F95)</f>
        <v>82130.446251875401</v>
      </c>
      <c r="G96" s="55">
        <f>D96/E96-1</f>
        <v>-1</v>
      </c>
      <c r="H96" s="46">
        <f ca="1">SUM(H52:H95)</f>
        <v>74399.512603606505</v>
      </c>
      <c r="I96" s="122">
        <f ca="1">D96/H96-1</f>
        <v>-1</v>
      </c>
      <c r="J96" s="46">
        <f ca="1">SUM(J52:J95)</f>
        <v>-74399.512603606505</v>
      </c>
      <c r="K96" s="46">
        <f t="shared" ref="K96:L96" si="81">SUM(K52:K78)</f>
        <v>0</v>
      </c>
      <c r="L96" s="46">
        <f t="shared" si="81"/>
        <v>0</v>
      </c>
    </row>
    <row r="97" spans="1:11">
      <c r="A97" s="464" t="s">
        <v>1998</v>
      </c>
      <c r="B97" s="464"/>
      <c r="C97" s="463">
        <f>D96-C48</f>
        <v>-5613.5994700000001</v>
      </c>
      <c r="D97" s="464"/>
      <c r="E97" s="95"/>
      <c r="F97" s="88"/>
      <c r="G97" s="89"/>
      <c r="H97" s="46"/>
      <c r="I97" s="84"/>
    </row>
    <row r="98" spans="1:11">
      <c r="D98" s="39" t="s">
        <v>1868</v>
      </c>
      <c r="E98" s="57" t="s">
        <v>1869</v>
      </c>
      <c r="F98" s="58" t="s">
        <v>1987</v>
      </c>
      <c r="G98" s="465" t="s">
        <v>1999</v>
      </c>
      <c r="H98" s="465"/>
      <c r="I98" s="465"/>
      <c r="J98" s="86"/>
    </row>
    <row r="99" spans="1:11">
      <c r="E99" s="59" t="s">
        <v>1870</v>
      </c>
      <c r="F99" s="60" t="s">
        <v>1988</v>
      </c>
      <c r="H99" s="46">
        <f ca="1">D96-H96</f>
        <v>-74399.512603606505</v>
      </c>
      <c r="K99" s="84"/>
    </row>
    <row r="100" spans="1:11">
      <c r="D100" s="72"/>
      <c r="G100" t="s">
        <v>2000</v>
      </c>
      <c r="H100" s="46">
        <f>E96</f>
        <v>82130.446251875401</v>
      </c>
    </row>
    <row r="101" spans="1:11">
      <c r="C101" s="90"/>
      <c r="D101" s="13"/>
      <c r="E101" s="68"/>
      <c r="G101" t="s">
        <v>2001</v>
      </c>
      <c r="H101" s="46">
        <f>H100-D96</f>
        <v>82130.446251875401</v>
      </c>
    </row>
    <row r="102" spans="1:11">
      <c r="C102" s="90"/>
      <c r="E102" s="68"/>
      <c r="H102" s="55">
        <f>(D96-H100)/H100</f>
        <v>-1</v>
      </c>
      <c r="J102" s="84"/>
    </row>
    <row r="103" spans="1:11">
      <c r="C103" s="90"/>
      <c r="E103" s="68"/>
      <c r="H103" s="33"/>
      <c r="J103" s="97"/>
    </row>
    <row r="104" spans="1:11">
      <c r="C104" s="90"/>
      <c r="F104" s="22"/>
      <c r="G104" s="22"/>
      <c r="H104" s="22"/>
      <c r="J104" s="87"/>
    </row>
    <row r="105" spans="1:11">
      <c r="C105" s="87"/>
      <c r="F105" s="22"/>
      <c r="G105" s="22"/>
      <c r="H105" s="22"/>
    </row>
    <row r="106" spans="1:11">
      <c r="F106" s="22"/>
      <c r="G106" s="22"/>
      <c r="H106" s="22"/>
    </row>
    <row r="107" spans="1:11">
      <c r="G107" s="56"/>
      <c r="I107" s="56"/>
      <c r="J107" s="109"/>
    </row>
    <row r="108" spans="1:11">
      <c r="H108" s="56"/>
      <c r="I108" s="56"/>
      <c r="J108" s="56"/>
    </row>
    <row r="109" spans="1:11">
      <c r="D109" s="28"/>
      <c r="E109" s="28"/>
      <c r="G109" s="82"/>
      <c r="J109" s="56"/>
    </row>
    <row r="110" spans="1:11">
      <c r="D110" s="28"/>
      <c r="E110" s="28"/>
    </row>
    <row r="111" spans="1:11">
      <c r="D111" s="28"/>
      <c r="E111" s="28"/>
    </row>
    <row r="112" spans="1:11">
      <c r="D112" s="28"/>
      <c r="E112" s="28"/>
    </row>
    <row r="113" spans="4:8">
      <c r="D113" s="28"/>
      <c r="E113" s="28"/>
    </row>
    <row r="114" spans="4:8">
      <c r="D114" s="28"/>
      <c r="E114" s="28"/>
    </row>
    <row r="115" spans="4:8">
      <c r="D115" s="28"/>
      <c r="E115" s="28"/>
    </row>
    <row r="116" spans="4:8">
      <c r="D116" s="23"/>
      <c r="E116" s="13"/>
    </row>
    <row r="117" spans="4:8">
      <c r="D117" s="13"/>
      <c r="E117" s="13"/>
    </row>
    <row r="127" spans="4:8">
      <c r="G127" s="56"/>
      <c r="H127" s="56"/>
    </row>
    <row r="128" spans="4:8">
      <c r="G128" s="56"/>
      <c r="H128" s="56"/>
    </row>
  </sheetData>
  <autoFilter ref="A51:L96" xr:uid="{35ACB842-0334-4C89-B9FD-9721B3BB863F}">
    <filterColumn colId="1" showButton="0"/>
  </autoFilter>
  <mergeCells count="6">
    <mergeCell ref="A50:L50"/>
    <mergeCell ref="A96:C96"/>
    <mergeCell ref="C97:D97"/>
    <mergeCell ref="G98:I98"/>
    <mergeCell ref="A97:B97"/>
    <mergeCell ref="B95:C95"/>
  </mergeCells>
  <conditionalFormatting sqref="E2:E44 H2:H44 E48">
    <cfRule type="cellIs" dxfId="182" priority="13" operator="greaterThanOrEqual">
      <formula>0</formula>
    </cfRule>
    <cfRule type="cellIs" dxfId="181" priority="14" operator="lessThan">
      <formula>0</formula>
    </cfRule>
  </conditionalFormatting>
  <conditionalFormatting sqref="F2:F44 F47:F48">
    <cfRule type="cellIs" dxfId="180" priority="11" operator="lessThan">
      <formula>0</formula>
    </cfRule>
    <cfRule type="cellIs" dxfId="179" priority="12" operator="greaterThanOrEqual">
      <formula>0</formula>
    </cfRule>
  </conditionalFormatting>
  <conditionalFormatting sqref="G52:G96">
    <cfRule type="cellIs" dxfId="178" priority="3" operator="greaterThan">
      <formula>0</formula>
    </cfRule>
    <cfRule type="cellIs" dxfId="177" priority="4" operator="lessThanOrEqual">
      <formula>0</formula>
    </cfRule>
  </conditionalFormatting>
  <conditionalFormatting sqref="H47:H48">
    <cfRule type="cellIs" dxfId="176" priority="1" operator="greaterThanOrEqual">
      <formula>0</formula>
    </cfRule>
    <cfRule type="cellIs" dxfId="175" priority="2" operator="lessThan">
      <formula>0</formula>
    </cfRule>
  </conditionalFormatting>
  <conditionalFormatting sqref="I2:I48">
    <cfRule type="cellIs" dxfId="174" priority="7" operator="lessThan">
      <formula>0</formula>
    </cfRule>
    <cfRule type="cellIs" dxfId="173" priority="8" operator="greaterThanOrEqual">
      <formula>0</formula>
    </cfRule>
  </conditionalFormatting>
  <conditionalFormatting sqref="I52:I96">
    <cfRule type="cellIs" dxfId="172" priority="5" operator="greaterThan">
      <formula>0</formula>
    </cfRule>
    <cfRule type="cellIs" dxfId="171" priority="6" operator="lessThanOrEqual">
      <formula>0</formula>
    </cfRule>
  </conditionalFormatting>
  <dataValidations disablePrompts="1" count="1">
    <dataValidation type="list" allowBlank="1" showInputMessage="1" showErrorMessage="1" sqref="A6:A11 A3:A4 A45:B47 A52:A78 A13:A27" xr:uid="{574805B3-88D2-4783-B0FB-E6A39FF8A407}">
      <formula1>#REF!</formula1>
    </dataValidation>
  </dataValidations>
  <pageMargins left="0.511811024" right="0.511811024" top="0.78740157499999996" bottom="0.78740157499999996" header="0.31496062000000002" footer="0.31496062000000002"/>
  <pageSetup paperSize="9" scale="34" fitToHeight="0"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61D14-9E0A-4953-9F4A-8CF799C5F48B}">
  <sheetPr codeName="Planilha25">
    <pageSetUpPr fitToPage="1"/>
  </sheetPr>
  <dimension ref="A1:M113"/>
  <sheetViews>
    <sheetView zoomScale="90" zoomScaleNormal="90" workbookViewId="0">
      <selection activeCell="H45" sqref="H45:H80"/>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1838</v>
      </c>
      <c r="D1" s="44" t="s">
        <v>1840</v>
      </c>
      <c r="E1" s="44" t="s">
        <v>1841</v>
      </c>
      <c r="F1" s="44" t="s">
        <v>1842</v>
      </c>
      <c r="G1" s="48" t="str">
        <f ca="1">'TABELA RESUMO - P50'!$H$1</f>
        <v>PVSYST até 25-03-2026 em MWh</v>
      </c>
      <c r="H1" s="48" t="s">
        <v>1841</v>
      </c>
      <c r="I1" s="48" t="s">
        <v>1843</v>
      </c>
      <c r="J1" s="48" t="s">
        <v>1844</v>
      </c>
      <c r="K1" s="48" t="s">
        <v>1845</v>
      </c>
      <c r="L1" s="48" t="s">
        <v>1846</v>
      </c>
    </row>
    <row r="2" spans="1:12">
      <c r="A2" s="42" t="s">
        <v>1854</v>
      </c>
      <c r="B2" s="100" t="str">
        <f>'TABELA RESUMO - P50'!B2</f>
        <v>Março</v>
      </c>
      <c r="C2" s="38">
        <f>'TABELA RESUMO - P50'!C2</f>
        <v>762.34</v>
      </c>
      <c r="D2" s="35">
        <f>SUMIFS(Previsto2024[Previsto P95 '[MWh']],Previsto2024[Complexo],'TABELA RESUMO - P95'!A2,Previsto2024[Período],'TABELA RESUMO - P95'!B2)</f>
        <v>0</v>
      </c>
      <c r="E2" s="54">
        <f>C2-D2</f>
        <v>762.34</v>
      </c>
      <c r="F2" s="53" t="e">
        <f>(C2-D2)/D2</f>
        <v>#DIV/0!</v>
      </c>
      <c r="G2" s="75">
        <f ca="1">K2*J2</f>
        <v>0</v>
      </c>
      <c r="H2" s="52">
        <f t="shared" ref="H2:H40" ca="1" si="0">C2-G2</f>
        <v>762.34</v>
      </c>
      <c r="I2" s="55" t="e">
        <f ca="1">(C2-G2)/G2</f>
        <v>#DIV/0!</v>
      </c>
      <c r="J2" s="38">
        <f>D2/31</f>
        <v>0</v>
      </c>
      <c r="K2" s="71">
        <f ca="1">'TABELA RESUMO - P50'!L2</f>
        <v>25</v>
      </c>
      <c r="L2" s="51">
        <v>1900</v>
      </c>
    </row>
    <row r="3" spans="1:12">
      <c r="A3" s="42" t="s">
        <v>25</v>
      </c>
      <c r="B3" s="100" t="str">
        <f>'TABELA RESUMO - P50'!B3</f>
        <v>Março</v>
      </c>
      <c r="C3" s="38">
        <f>'TABELA RESUMO - P50'!C3</f>
        <v>122.77700000000002</v>
      </c>
      <c r="D3" s="35">
        <f>SUMIFS(Previsto2024[Previsto P95 '[MWh']],Previsto2024[Complexo],'TABELA RESUMO - P95'!A3,Previsto2024[Período],'TABELA RESUMO - P95'!B3)</f>
        <v>0</v>
      </c>
      <c r="E3" s="54">
        <f>C3-D3</f>
        <v>122.77700000000002</v>
      </c>
      <c r="F3" s="53" t="e">
        <f t="shared" ref="F3:F37" si="1">(C3-D3)/D3</f>
        <v>#DIV/0!</v>
      </c>
      <c r="G3" s="75">
        <f ca="1">K3*J3</f>
        <v>0</v>
      </c>
      <c r="H3" s="52">
        <f t="shared" ca="1" si="0"/>
        <v>122.77700000000002</v>
      </c>
      <c r="I3" s="55" t="e">
        <f t="shared" ref="I3:I37" ca="1" si="2">(C3-G3)/G3</f>
        <v>#DIV/0!</v>
      </c>
      <c r="J3" s="38">
        <f t="shared" ref="J3:J37" si="3">D3/31</f>
        <v>0</v>
      </c>
      <c r="K3" s="71">
        <f ca="1">'TABELA RESUMO - P50'!L3</f>
        <v>25</v>
      </c>
      <c r="L3" s="51">
        <v>1269.5999999999999</v>
      </c>
    </row>
    <row r="4" spans="1:12">
      <c r="A4" s="42" t="s">
        <v>26</v>
      </c>
      <c r="B4" s="100" t="str">
        <f>'TABELA RESUMO - P50'!B4</f>
        <v>Março</v>
      </c>
      <c r="C4" s="38">
        <f>'TABELA RESUMO - P50'!C4</f>
        <v>310.6635</v>
      </c>
      <c r="D4" s="35">
        <f>SUMIFS(Previsto2024[Previsto P95 '[MWh']],Previsto2024[Complexo],'TABELA RESUMO - P95'!A4,Previsto2024[Período],'TABELA RESUMO - P95'!B4)</f>
        <v>0</v>
      </c>
      <c r="E4" s="54">
        <f t="shared" ref="E4:E37" si="4">C4-D4</f>
        <v>310.6635</v>
      </c>
      <c r="F4" s="53" t="e">
        <f t="shared" si="1"/>
        <v>#DIV/0!</v>
      </c>
      <c r="G4" s="75">
        <f t="shared" ref="G4:G37" ca="1" si="5">K4*J4</f>
        <v>0</v>
      </c>
      <c r="H4" s="52">
        <f t="shared" ca="1" si="0"/>
        <v>310.6635</v>
      </c>
      <c r="I4" s="55" t="e">
        <f t="shared" ca="1" si="2"/>
        <v>#DIV/0!</v>
      </c>
      <c r="J4" s="38">
        <f t="shared" si="3"/>
        <v>0</v>
      </c>
      <c r="K4" s="71">
        <f ca="1">'TABELA RESUMO - P50'!L4</f>
        <v>25</v>
      </c>
      <c r="L4" s="51">
        <v>3124.89</v>
      </c>
    </row>
    <row r="5" spans="1:12">
      <c r="A5" s="42" t="s">
        <v>27</v>
      </c>
      <c r="B5" s="100" t="str">
        <f>'TABELA RESUMO - P50'!B5</f>
        <v>Março</v>
      </c>
      <c r="C5" s="38">
        <f>'TABELA RESUMO - P50'!C5</f>
        <v>105.58950000000002</v>
      </c>
      <c r="D5" s="35">
        <f>SUMIFS(Previsto2024[Previsto P95 '[MWh']],Previsto2024[Complexo],'TABELA RESUMO - P95'!A5,Previsto2024[Período],'TABELA RESUMO - P95'!B5)</f>
        <v>0</v>
      </c>
      <c r="E5" s="54">
        <f t="shared" si="4"/>
        <v>105.58950000000002</v>
      </c>
      <c r="F5" s="53" t="e">
        <f t="shared" si="1"/>
        <v>#DIV/0!</v>
      </c>
      <c r="G5" s="75">
        <f ca="1">K5*J5</f>
        <v>0</v>
      </c>
      <c r="H5" s="52">
        <f t="shared" ca="1" si="0"/>
        <v>105.58950000000002</v>
      </c>
      <c r="I5" s="55" t="e">
        <f t="shared" ca="1" si="2"/>
        <v>#DIV/0!</v>
      </c>
      <c r="J5" s="38">
        <f t="shared" si="3"/>
        <v>0</v>
      </c>
      <c r="K5" s="71">
        <f ca="1">'TABELA RESUMO - P50'!L5</f>
        <v>25</v>
      </c>
      <c r="L5" s="51">
        <v>1402.6</v>
      </c>
    </row>
    <row r="6" spans="1:12">
      <c r="A6" s="42" t="s">
        <v>28</v>
      </c>
      <c r="B6" s="100" t="str">
        <f>'TABELA RESUMO - P50'!B6</f>
        <v>Março</v>
      </c>
      <c r="C6" s="38">
        <f>'TABELA RESUMO - P50'!C6</f>
        <v>167.21000000000004</v>
      </c>
      <c r="D6" s="35">
        <f>SUMIFS(Previsto2024[Previsto P95 '[MWh']],Previsto2024[Complexo],'TABELA RESUMO - P95'!A6,Previsto2024[Período],'TABELA RESUMO - P95'!B6)</f>
        <v>0</v>
      </c>
      <c r="E6" s="54">
        <f t="shared" si="4"/>
        <v>167.21000000000004</v>
      </c>
      <c r="F6" s="53" t="e">
        <f t="shared" si="1"/>
        <v>#DIV/0!</v>
      </c>
      <c r="G6" s="75">
        <f t="shared" ca="1" si="5"/>
        <v>0</v>
      </c>
      <c r="H6" s="52">
        <f t="shared" ca="1" si="0"/>
        <v>167.21000000000004</v>
      </c>
      <c r="I6" s="55" t="e">
        <f t="shared" ca="1" si="2"/>
        <v>#DIV/0!</v>
      </c>
      <c r="J6" s="38">
        <f t="shared" si="3"/>
        <v>0</v>
      </c>
      <c r="K6" s="71">
        <f ca="1">'TABELA RESUMO - P50'!L6</f>
        <v>25</v>
      </c>
      <c r="L6" s="51">
        <v>1504.23</v>
      </c>
    </row>
    <row r="7" spans="1:12">
      <c r="A7" s="42" t="s">
        <v>29</v>
      </c>
      <c r="B7" s="100" t="str">
        <f>'TABELA RESUMO - P50'!B7</f>
        <v>Março</v>
      </c>
      <c r="C7" s="38">
        <f>'TABELA RESUMO - P50'!C7</f>
        <v>22.403000000000002</v>
      </c>
      <c r="D7" s="35">
        <f>SUMIFS(Previsto2024[Previsto P95 '[MWh']],Previsto2024[Complexo],'TABELA RESUMO - P95'!A7,Previsto2024[Período],'TABELA RESUMO - P95'!B7)</f>
        <v>0</v>
      </c>
      <c r="E7" s="54">
        <f t="shared" si="4"/>
        <v>22.403000000000002</v>
      </c>
      <c r="F7" s="53" t="e">
        <f t="shared" si="1"/>
        <v>#DIV/0!</v>
      </c>
      <c r="G7" s="75">
        <f t="shared" ca="1" si="5"/>
        <v>0</v>
      </c>
      <c r="H7" s="52">
        <f t="shared" ca="1" si="0"/>
        <v>22.403000000000002</v>
      </c>
      <c r="I7" s="55" t="e">
        <f t="shared" ca="1" si="2"/>
        <v>#DIV/0!</v>
      </c>
      <c r="J7" s="38">
        <f t="shared" si="3"/>
        <v>0</v>
      </c>
      <c r="K7" s="71">
        <f ca="1">'TABELA RESUMO - P50'!L7</f>
        <v>25</v>
      </c>
      <c r="L7" s="51">
        <v>212.58</v>
      </c>
    </row>
    <row r="8" spans="1:12">
      <c r="A8" s="42" t="s">
        <v>30</v>
      </c>
      <c r="B8" s="100" t="str">
        <f>'TABELA RESUMO - P50'!B8</f>
        <v>Março</v>
      </c>
      <c r="C8" s="38">
        <f>'TABELA RESUMO - P50'!C8</f>
        <v>29.142900000000001</v>
      </c>
      <c r="D8" s="35">
        <f>SUMIFS(Previsto2024[Previsto P95 '[MWh']],Previsto2024[Complexo],'TABELA RESUMO - P95'!A8,Previsto2024[Período],'TABELA RESUMO - P95'!B8)</f>
        <v>0</v>
      </c>
      <c r="E8" s="54">
        <f t="shared" si="4"/>
        <v>29.142900000000001</v>
      </c>
      <c r="F8" s="53" t="e">
        <f t="shared" si="1"/>
        <v>#DIV/0!</v>
      </c>
      <c r="G8" s="75">
        <f t="shared" ca="1" si="5"/>
        <v>0</v>
      </c>
      <c r="H8" s="52">
        <f t="shared" ca="1" si="0"/>
        <v>29.142900000000001</v>
      </c>
      <c r="I8" s="55" t="e">
        <f t="shared" ca="1" si="2"/>
        <v>#DIV/0!</v>
      </c>
      <c r="J8" s="38">
        <f t="shared" si="3"/>
        <v>0</v>
      </c>
      <c r="K8" s="71">
        <f ca="1">'TABELA RESUMO - P50'!L8</f>
        <v>25</v>
      </c>
      <c r="L8" s="51">
        <v>279.36</v>
      </c>
    </row>
    <row r="9" spans="1:12">
      <c r="A9" s="42" t="s">
        <v>31</v>
      </c>
      <c r="B9" s="100" t="str">
        <f>'TABELA RESUMO - P50'!B9</f>
        <v>Março</v>
      </c>
      <c r="C9" s="38">
        <f>'TABELA RESUMO - P50'!C9</f>
        <v>125.6876</v>
      </c>
      <c r="D9" s="35">
        <f>SUMIFS(Previsto2024[Previsto P95 '[MWh']],Previsto2024[Complexo],'TABELA RESUMO - P95'!A9,Previsto2024[Período],'TABELA RESUMO - P95'!B9)</f>
        <v>0</v>
      </c>
      <c r="E9" s="54">
        <f t="shared" si="4"/>
        <v>125.6876</v>
      </c>
      <c r="F9" s="53" t="e">
        <f t="shared" si="1"/>
        <v>#DIV/0!</v>
      </c>
      <c r="G9" s="75">
        <f t="shared" ca="1" si="5"/>
        <v>0</v>
      </c>
      <c r="H9" s="52">
        <f t="shared" ca="1" si="0"/>
        <v>125.6876</v>
      </c>
      <c r="I9" s="55" t="e">
        <f t="shared" ca="1" si="2"/>
        <v>#DIV/0!</v>
      </c>
      <c r="J9" s="38">
        <f t="shared" si="3"/>
        <v>0</v>
      </c>
      <c r="K9" s="71">
        <f ca="1">'TABELA RESUMO - P50'!L9</f>
        <v>25</v>
      </c>
      <c r="L9" s="51">
        <v>1337.78</v>
      </c>
    </row>
    <row r="10" spans="1:12">
      <c r="A10" s="42" t="s">
        <v>32</v>
      </c>
      <c r="B10" s="100" t="str">
        <f>'TABELA RESUMO - P50'!B10</f>
        <v>Março</v>
      </c>
      <c r="C10" s="38">
        <f>'TABELA RESUMO - P50'!C10</f>
        <v>231.66290000000001</v>
      </c>
      <c r="D10" s="35">
        <f>SUMIFS(Previsto2024[Previsto P95 '[MWh']],Previsto2024[Complexo],'TABELA RESUMO - P95'!A10,Previsto2024[Período],'TABELA RESUMO - P95'!B10)</f>
        <v>0</v>
      </c>
      <c r="E10" s="54">
        <f t="shared" si="4"/>
        <v>231.66290000000001</v>
      </c>
      <c r="F10" s="53" t="e">
        <f t="shared" si="1"/>
        <v>#DIV/0!</v>
      </c>
      <c r="G10" s="75">
        <f t="shared" ca="1" si="5"/>
        <v>0</v>
      </c>
      <c r="H10" s="52">
        <f t="shared" ca="1" si="0"/>
        <v>231.66290000000001</v>
      </c>
      <c r="I10" s="55" t="e">
        <f t="shared" ca="1" si="2"/>
        <v>#DIV/0!</v>
      </c>
      <c r="J10" s="38">
        <f t="shared" si="3"/>
        <v>0</v>
      </c>
      <c r="K10" s="71">
        <f ca="1">'TABELA RESUMO - P50'!L10</f>
        <v>25</v>
      </c>
      <c r="L10" s="51">
        <v>2427.1999999999998</v>
      </c>
    </row>
    <row r="11" spans="1:12">
      <c r="A11" s="42" t="s">
        <v>33</v>
      </c>
      <c r="B11" s="100" t="str">
        <f>'TABELA RESUMO - P50'!B11</f>
        <v>Março</v>
      </c>
      <c r="C11" s="38">
        <f>'TABELA RESUMO - P50'!C11</f>
        <v>77.301239999999993</v>
      </c>
      <c r="D11" s="35">
        <f>SUMIFS(Previsto2024[Previsto P95 '[MWh']],Previsto2024[Complexo],'TABELA RESUMO - P95'!A11,Previsto2024[Período],'TABELA RESUMO - P95'!B11)</f>
        <v>0</v>
      </c>
      <c r="E11" s="54">
        <f t="shared" si="4"/>
        <v>77.301239999999993</v>
      </c>
      <c r="F11" s="53" t="e">
        <f t="shared" si="1"/>
        <v>#DIV/0!</v>
      </c>
      <c r="G11" s="75">
        <f t="shared" ca="1" si="5"/>
        <v>0</v>
      </c>
      <c r="H11" s="52">
        <f t="shared" ca="1" si="0"/>
        <v>77.301239999999993</v>
      </c>
      <c r="I11" s="55" t="e">
        <f t="shared" ca="1" si="2"/>
        <v>#DIV/0!</v>
      </c>
      <c r="J11" s="38">
        <f t="shared" si="3"/>
        <v>0</v>
      </c>
      <c r="K11" s="71">
        <f ca="1">'TABELA RESUMO - P50'!L11</f>
        <v>25</v>
      </c>
      <c r="L11" s="51">
        <v>785.81</v>
      </c>
    </row>
    <row r="12" spans="1:12">
      <c r="A12" s="42" t="s">
        <v>34</v>
      </c>
      <c r="B12" s="100" t="str">
        <f>'TABELA RESUMO - P50'!B13</f>
        <v>Março</v>
      </c>
      <c r="C12" s="38">
        <f>'TABELA RESUMO - P50'!C13</f>
        <v>40.662299999999995</v>
      </c>
      <c r="D12" s="35">
        <f>SUMIFS(Previsto2024[Previsto P95 '[MWh']],Previsto2024[Complexo],'TABELA RESUMO - P95'!A12,Previsto2024[Período],'TABELA RESUMO - P95'!B12)</f>
        <v>0</v>
      </c>
      <c r="E12" s="54">
        <f t="shared" si="4"/>
        <v>40.662299999999995</v>
      </c>
      <c r="F12" s="53" t="e">
        <f t="shared" si="1"/>
        <v>#DIV/0!</v>
      </c>
      <c r="G12" s="75">
        <f t="shared" ca="1" si="5"/>
        <v>0</v>
      </c>
      <c r="H12" s="52">
        <f t="shared" ca="1" si="0"/>
        <v>40.662299999999995</v>
      </c>
      <c r="I12" s="55" t="e">
        <f t="shared" ca="1" si="2"/>
        <v>#DIV/0!</v>
      </c>
      <c r="J12" s="38">
        <f t="shared" si="3"/>
        <v>0</v>
      </c>
      <c r="K12" s="71">
        <f ca="1">'TABELA RESUMO - P50'!L13</f>
        <v>25</v>
      </c>
      <c r="L12" s="51">
        <v>419.76</v>
      </c>
    </row>
    <row r="13" spans="1:12">
      <c r="A13" s="42" t="s">
        <v>35</v>
      </c>
      <c r="B13" s="100" t="str">
        <f>'TABELA RESUMO - P50'!B14</f>
        <v>Março</v>
      </c>
      <c r="C13" s="38">
        <f>'TABELA RESUMO - P50'!C14</f>
        <v>152.44909999999999</v>
      </c>
      <c r="D13" s="35">
        <f>SUMIFS(Previsto2024[Previsto P95 '[MWh']],Previsto2024[Complexo],'TABELA RESUMO - P95'!A13,Previsto2024[Período],'TABELA RESUMO - P95'!B13)</f>
        <v>0</v>
      </c>
      <c r="E13" s="54">
        <f t="shared" si="4"/>
        <v>152.44909999999999</v>
      </c>
      <c r="F13" s="53" t="e">
        <f t="shared" si="1"/>
        <v>#DIV/0!</v>
      </c>
      <c r="G13" s="75">
        <f ca="1">K13*J13</f>
        <v>0</v>
      </c>
      <c r="H13" s="52">
        <f t="shared" ca="1" si="0"/>
        <v>152.44909999999999</v>
      </c>
      <c r="I13" s="55" t="e">
        <f t="shared" ca="1" si="2"/>
        <v>#DIV/0!</v>
      </c>
      <c r="J13" s="38">
        <f t="shared" si="3"/>
        <v>0</v>
      </c>
      <c r="K13" s="71">
        <f ca="1">'TABELA RESUMO - P50'!L14</f>
        <v>25</v>
      </c>
      <c r="L13" s="51">
        <v>1312.2</v>
      </c>
    </row>
    <row r="14" spans="1:12">
      <c r="A14" s="42" t="s">
        <v>36</v>
      </c>
      <c r="B14" s="100" t="str">
        <f>'TABELA RESUMO - P50'!B15</f>
        <v>Março</v>
      </c>
      <c r="C14" s="38">
        <f>'TABELA RESUMO - P50'!C15</f>
        <v>151.78960000000004</v>
      </c>
      <c r="D14" s="35">
        <f>SUMIFS(Previsto2024[Previsto P95 '[MWh']],Previsto2024[Complexo],'TABELA RESUMO - P95'!A14,Previsto2024[Período],'TABELA RESUMO - P95'!B14)</f>
        <v>0</v>
      </c>
      <c r="E14" s="54">
        <f t="shared" si="4"/>
        <v>151.78960000000004</v>
      </c>
      <c r="F14" s="53" t="e">
        <f t="shared" si="1"/>
        <v>#DIV/0!</v>
      </c>
      <c r="G14" s="75">
        <f t="shared" ca="1" si="5"/>
        <v>0</v>
      </c>
      <c r="H14" s="52">
        <f t="shared" ca="1" si="0"/>
        <v>151.78960000000004</v>
      </c>
      <c r="I14" s="55" t="e">
        <f t="shared" ca="1" si="2"/>
        <v>#DIV/0!</v>
      </c>
      <c r="J14" s="38">
        <f t="shared" si="3"/>
        <v>0</v>
      </c>
      <c r="K14" s="71">
        <f ca="1">'TABELA RESUMO - P50'!L15</f>
        <v>25</v>
      </c>
      <c r="L14" s="51">
        <v>1313.64</v>
      </c>
    </row>
    <row r="15" spans="1:12">
      <c r="A15" s="42" t="s">
        <v>37</v>
      </c>
      <c r="B15" s="100" t="str">
        <f>'TABELA RESUMO - P50'!B16</f>
        <v>Março</v>
      </c>
      <c r="C15" s="38">
        <f>'TABELA RESUMO - P50'!C16</f>
        <v>75.518599999999992</v>
      </c>
      <c r="D15" s="35">
        <f>SUMIFS(Previsto2024[Previsto P95 '[MWh']],Previsto2024[Complexo],'TABELA RESUMO - P95'!A15,Previsto2024[Período],'TABELA RESUMO - P95'!B15)</f>
        <v>0</v>
      </c>
      <c r="E15" s="54">
        <f t="shared" si="4"/>
        <v>75.518599999999992</v>
      </c>
      <c r="F15" s="53" t="e">
        <f t="shared" si="1"/>
        <v>#DIV/0!</v>
      </c>
      <c r="G15" s="75">
        <f t="shared" ca="1" si="5"/>
        <v>0</v>
      </c>
      <c r="H15" s="52">
        <f t="shared" ca="1" si="0"/>
        <v>75.518599999999992</v>
      </c>
      <c r="I15" s="55" t="e">
        <f t="shared" ca="1" si="2"/>
        <v>#DIV/0!</v>
      </c>
      <c r="J15" s="38">
        <f t="shared" si="3"/>
        <v>0</v>
      </c>
      <c r="K15" s="71">
        <f ca="1">'TABELA RESUMO - P50'!L16</f>
        <v>25</v>
      </c>
      <c r="L15" s="51">
        <v>656.1</v>
      </c>
    </row>
    <row r="16" spans="1:12">
      <c r="A16" s="42" t="s">
        <v>38</v>
      </c>
      <c r="B16" s="100" t="str">
        <f>'TABELA RESUMO - P50'!B17</f>
        <v>Março</v>
      </c>
      <c r="C16" s="38">
        <f>'TABELA RESUMO - P50'!C17</f>
        <v>145.58278999999996</v>
      </c>
      <c r="D16" s="35">
        <f>SUMIFS(Previsto2024[Previsto P95 '[MWh']],Previsto2024[Complexo],'TABELA RESUMO - P95'!A16,Previsto2024[Período],'TABELA RESUMO - P95'!B16)</f>
        <v>0</v>
      </c>
      <c r="E16" s="54">
        <f t="shared" si="4"/>
        <v>145.58278999999996</v>
      </c>
      <c r="F16" s="53" t="e">
        <f t="shared" si="1"/>
        <v>#DIV/0!</v>
      </c>
      <c r="G16" s="75">
        <f t="shared" ca="1" si="5"/>
        <v>0</v>
      </c>
      <c r="H16" s="52">
        <f t="shared" ca="1" si="0"/>
        <v>145.58278999999996</v>
      </c>
      <c r="I16" s="55" t="e">
        <f t="shared" ca="1" si="2"/>
        <v>#DIV/0!</v>
      </c>
      <c r="J16" s="38">
        <f t="shared" si="3"/>
        <v>0</v>
      </c>
      <c r="K16" s="71">
        <f ca="1">'TABELA RESUMO - P50'!L17</f>
        <v>25</v>
      </c>
      <c r="L16" s="51">
        <v>1307.4749999999999</v>
      </c>
    </row>
    <row r="17" spans="1:12">
      <c r="A17" s="42" t="s">
        <v>39</v>
      </c>
      <c r="B17" s="100" t="str">
        <f>'TABELA RESUMO - P50'!B18</f>
        <v>Março</v>
      </c>
      <c r="C17" s="38">
        <f>'TABELA RESUMO - P50'!C18</f>
        <v>150.09054999999998</v>
      </c>
      <c r="D17" s="35">
        <f>SUMIFS(Previsto2024[Previsto P95 '[MWh']],Previsto2024[Complexo],'TABELA RESUMO - P95'!A17,Previsto2024[Período],'TABELA RESUMO - P95'!B17)</f>
        <v>0</v>
      </c>
      <c r="E17" s="54">
        <f t="shared" si="4"/>
        <v>150.09054999999998</v>
      </c>
      <c r="F17" s="53" t="e">
        <f t="shared" si="1"/>
        <v>#DIV/0!</v>
      </c>
      <c r="G17" s="75">
        <f t="shared" ca="1" si="5"/>
        <v>0</v>
      </c>
      <c r="H17" s="52">
        <f t="shared" ca="1" si="0"/>
        <v>150.09054999999998</v>
      </c>
      <c r="I17" s="55" t="e">
        <f t="shared" ca="1" si="2"/>
        <v>#DIV/0!</v>
      </c>
      <c r="J17" s="38">
        <f t="shared" si="3"/>
        <v>0</v>
      </c>
      <c r="K17" s="71">
        <f ca="1">'TABELA RESUMO - P50'!L18</f>
        <v>25</v>
      </c>
      <c r="L17" s="51">
        <v>1307.4749999999999</v>
      </c>
    </row>
    <row r="18" spans="1:12">
      <c r="A18" s="42" t="s">
        <v>40</v>
      </c>
      <c r="B18" s="100" t="str">
        <f>'TABELA RESUMO - P50'!B19</f>
        <v>Março</v>
      </c>
      <c r="C18" s="38">
        <f>'TABELA RESUMO - P50'!C19</f>
        <v>76.228779999999986</v>
      </c>
      <c r="D18" s="35">
        <f>SUMIFS(Previsto2024[Previsto P95 '[MWh']],Previsto2024[Complexo],'TABELA RESUMO - P95'!A18,Previsto2024[Período],'TABELA RESUMO - P95'!B18)</f>
        <v>0</v>
      </c>
      <c r="E18" s="54">
        <f t="shared" si="4"/>
        <v>76.228779999999986</v>
      </c>
      <c r="F18" s="53" t="e">
        <f t="shared" si="1"/>
        <v>#DIV/0!</v>
      </c>
      <c r="G18" s="75">
        <f t="shared" ca="1" si="5"/>
        <v>0</v>
      </c>
      <c r="H18" s="52">
        <f t="shared" ca="1" si="0"/>
        <v>76.228779999999986</v>
      </c>
      <c r="I18" s="55" t="e">
        <f t="shared" ca="1" si="2"/>
        <v>#DIV/0!</v>
      </c>
      <c r="J18" s="38">
        <f t="shared" si="3"/>
        <v>0</v>
      </c>
      <c r="K18" s="71">
        <f ca="1">'TABELA RESUMO - P50'!L19</f>
        <v>25</v>
      </c>
      <c r="L18" s="51">
        <v>645.84</v>
      </c>
    </row>
    <row r="19" spans="1:12">
      <c r="A19" s="42" t="s">
        <v>41</v>
      </c>
      <c r="B19" s="100" t="str">
        <f>'TABELA RESUMO - P50'!B20</f>
        <v>Março</v>
      </c>
      <c r="C19" s="38">
        <f>'TABELA RESUMO - P50'!C20</f>
        <v>40.424299999999995</v>
      </c>
      <c r="D19" s="35">
        <f>SUMIFS(Previsto2024[Previsto P95 '[MWh']],Previsto2024[Complexo],'TABELA RESUMO - P95'!A19,Previsto2024[Período],'TABELA RESUMO - P95'!B19)</f>
        <v>0</v>
      </c>
      <c r="E19" s="54">
        <f t="shared" si="4"/>
        <v>40.424299999999995</v>
      </c>
      <c r="F19" s="53" t="e">
        <f t="shared" si="1"/>
        <v>#DIV/0!</v>
      </c>
      <c r="G19" s="75">
        <f t="shared" ca="1" si="5"/>
        <v>0</v>
      </c>
      <c r="H19" s="52">
        <f t="shared" ca="1" si="0"/>
        <v>40.424299999999995</v>
      </c>
      <c r="I19" s="55" t="e">
        <f t="shared" ca="1" si="2"/>
        <v>#DIV/0!</v>
      </c>
      <c r="J19" s="38">
        <f t="shared" si="3"/>
        <v>0</v>
      </c>
      <c r="K19" s="71">
        <f ca="1">'TABELA RESUMO - P50'!L20</f>
        <v>25</v>
      </c>
      <c r="L19" s="51">
        <v>421.2</v>
      </c>
    </row>
    <row r="20" spans="1:12">
      <c r="A20" s="42" t="s">
        <v>42</v>
      </c>
      <c r="B20" s="100" t="str">
        <f>'TABELA RESUMO - P50'!B21</f>
        <v>Março</v>
      </c>
      <c r="C20" s="38">
        <f>'TABELA RESUMO - P50'!C21</f>
        <v>138.98371</v>
      </c>
      <c r="D20" s="35">
        <f>SUMIFS(Previsto2024[Previsto P95 '[MWh']],Previsto2024[Complexo],'TABELA RESUMO - P95'!A20,Previsto2024[Período],'TABELA RESUMO - P95'!B20)</f>
        <v>0</v>
      </c>
      <c r="E20" s="54">
        <f t="shared" si="4"/>
        <v>138.98371</v>
      </c>
      <c r="F20" s="53" t="e">
        <f t="shared" si="1"/>
        <v>#DIV/0!</v>
      </c>
      <c r="G20" s="75">
        <f ca="1">K20*J20</f>
        <v>0</v>
      </c>
      <c r="H20" s="52">
        <f t="shared" ca="1" si="0"/>
        <v>138.98371</v>
      </c>
      <c r="I20" s="55" t="e">
        <f t="shared" ca="1" si="2"/>
        <v>#DIV/0!</v>
      </c>
      <c r="J20" s="38">
        <f t="shared" si="3"/>
        <v>0</v>
      </c>
      <c r="K20" s="71">
        <f ca="1">'TABELA RESUMO - P50'!L21</f>
        <v>25</v>
      </c>
      <c r="L20" s="51">
        <v>1358.9549999999999</v>
      </c>
    </row>
    <row r="21" spans="1:12">
      <c r="A21" s="42" t="s">
        <v>43</v>
      </c>
      <c r="B21" s="100" t="str">
        <f>'TABELA RESUMO - P50'!B22</f>
        <v>Março</v>
      </c>
      <c r="C21" s="38">
        <f>'TABELA RESUMO - P50'!C22</f>
        <v>140.15339999999998</v>
      </c>
      <c r="D21" s="35">
        <f>SUMIFS(Previsto2024[Previsto P95 '[MWh']],Previsto2024[Complexo],'TABELA RESUMO - P95'!A21,Previsto2024[Período],'TABELA RESUMO - P95'!B21)</f>
        <v>0</v>
      </c>
      <c r="E21" s="54">
        <f t="shared" si="4"/>
        <v>140.15339999999998</v>
      </c>
      <c r="F21" s="53" t="e">
        <f t="shared" si="1"/>
        <v>#DIV/0!</v>
      </c>
      <c r="G21" s="75">
        <f t="shared" ca="1" si="5"/>
        <v>0</v>
      </c>
      <c r="H21" s="52">
        <f t="shared" ca="1" si="0"/>
        <v>140.15339999999998</v>
      </c>
      <c r="I21" s="55" t="e">
        <f t="shared" ca="1" si="2"/>
        <v>#DIV/0!</v>
      </c>
      <c r="J21" s="38">
        <f t="shared" si="3"/>
        <v>0</v>
      </c>
      <c r="K21" s="71">
        <f ca="1">'TABELA RESUMO - P50'!L22</f>
        <v>25</v>
      </c>
      <c r="L21" s="51">
        <v>1358.9549999999999</v>
      </c>
    </row>
    <row r="22" spans="1:12">
      <c r="A22" s="42" t="s">
        <v>44</v>
      </c>
      <c r="B22" s="100" t="str">
        <f>'TABELA RESUMO - P50'!B23</f>
        <v>Março</v>
      </c>
      <c r="C22" s="38">
        <f>'TABELA RESUMO - P50'!C23</f>
        <v>57.876039999999975</v>
      </c>
      <c r="D22" s="35">
        <f>SUMIFS(Previsto2024[Previsto P95 '[MWh']],Previsto2024[Complexo],'TABELA RESUMO - P95'!A22,Previsto2024[Período],'TABELA RESUMO - P95'!B22)</f>
        <v>0</v>
      </c>
      <c r="E22" s="54">
        <f t="shared" si="4"/>
        <v>57.876039999999975</v>
      </c>
      <c r="F22" s="53" t="e">
        <f t="shared" si="1"/>
        <v>#DIV/0!</v>
      </c>
      <c r="G22" s="75">
        <f ca="1">K22*J22</f>
        <v>0</v>
      </c>
      <c r="H22" s="52">
        <f t="shared" ca="1" si="0"/>
        <v>57.876039999999975</v>
      </c>
      <c r="I22" s="55" t="e">
        <f t="shared" ca="1" si="2"/>
        <v>#DIV/0!</v>
      </c>
      <c r="J22" s="38">
        <f t="shared" si="3"/>
        <v>0</v>
      </c>
      <c r="K22" s="71">
        <f ca="1">'TABELA RESUMO - P50'!L23</f>
        <v>25</v>
      </c>
      <c r="L22" s="51">
        <v>666.9</v>
      </c>
    </row>
    <row r="23" spans="1:12">
      <c r="A23" s="42" t="s">
        <v>45</v>
      </c>
      <c r="B23" s="100" t="str">
        <f>'TABELA RESUMO - P50'!B24</f>
        <v>Março</v>
      </c>
      <c r="C23" s="38">
        <f>'TABELA RESUMO - P50'!C24</f>
        <v>95.772800000000004</v>
      </c>
      <c r="D23" s="35">
        <f>SUMIFS(Previsto2024[Previsto P95 '[MWh']],Previsto2024[Complexo],'TABELA RESUMO - P95'!A23,Previsto2024[Período],'TABELA RESUMO - P95'!B23)</f>
        <v>0</v>
      </c>
      <c r="E23" s="54">
        <f t="shared" si="4"/>
        <v>95.772800000000004</v>
      </c>
      <c r="F23" s="53" t="e">
        <f t="shared" si="1"/>
        <v>#DIV/0!</v>
      </c>
      <c r="G23" s="75">
        <f ca="1">K23*J23</f>
        <v>0</v>
      </c>
      <c r="H23" s="52">
        <f t="shared" ca="1" si="0"/>
        <v>95.772800000000004</v>
      </c>
      <c r="I23" s="55" t="e">
        <f t="shared" ca="1" si="2"/>
        <v>#DIV/0!</v>
      </c>
      <c r="J23" s="38">
        <f t="shared" si="3"/>
        <v>0</v>
      </c>
      <c r="K23" s="71">
        <f ca="1">'TABELA RESUMO - P50'!L24</f>
        <v>25</v>
      </c>
      <c r="L23" s="51">
        <v>1358.9549999999999</v>
      </c>
    </row>
    <row r="24" spans="1:12" ht="15.75" customHeight="1">
      <c r="A24" s="42" t="s">
        <v>46</v>
      </c>
      <c r="B24" s="100" t="str">
        <f>'TABELA RESUMO - P50'!B25</f>
        <v>Março</v>
      </c>
      <c r="C24" s="38">
        <f>'TABELA RESUMO - P50'!C25</f>
        <v>96.058869999999999</v>
      </c>
      <c r="D24" s="35">
        <f>SUMIFS(Previsto2024[Previsto P95 '[MWh']],Previsto2024[Complexo],'TABELA RESUMO - P95'!A24,Previsto2024[Período],'TABELA RESUMO - P95'!B24)</f>
        <v>0</v>
      </c>
      <c r="E24" s="54">
        <f t="shared" si="4"/>
        <v>96.058869999999999</v>
      </c>
      <c r="F24" s="53" t="e">
        <f t="shared" si="1"/>
        <v>#DIV/0!</v>
      </c>
      <c r="G24" s="75">
        <f ca="1">K24*J24</f>
        <v>0</v>
      </c>
      <c r="H24" s="52">
        <f t="shared" ca="1" si="0"/>
        <v>96.058869999999999</v>
      </c>
      <c r="I24" s="55" t="e">
        <f t="shared" ca="1" si="2"/>
        <v>#DIV/0!</v>
      </c>
      <c r="J24" s="38">
        <f t="shared" si="3"/>
        <v>0</v>
      </c>
      <c r="K24" s="71">
        <f ca="1">'TABELA RESUMO - P50'!L25</f>
        <v>25</v>
      </c>
      <c r="L24" s="51">
        <v>1358.9549999999999</v>
      </c>
    </row>
    <row r="25" spans="1:12">
      <c r="A25" s="42" t="s">
        <v>47</v>
      </c>
      <c r="B25" s="100" t="str">
        <f>'TABELA RESUMO - P50'!B26</f>
        <v>Março</v>
      </c>
      <c r="C25" s="38">
        <f>'TABELA RESUMO - P50'!C26</f>
        <v>47.056469999999997</v>
      </c>
      <c r="D25" s="35">
        <f>SUMIFS(Previsto2024[Previsto P95 '[MWh']],Previsto2024[Complexo],'TABELA RESUMO - P95'!A25,Previsto2024[Período],'TABELA RESUMO - P95'!B25)</f>
        <v>0</v>
      </c>
      <c r="E25" s="54">
        <f t="shared" si="4"/>
        <v>47.056469999999997</v>
      </c>
      <c r="F25" s="53" t="e">
        <f t="shared" si="1"/>
        <v>#DIV/0!</v>
      </c>
      <c r="G25" s="75">
        <f t="shared" ca="1" si="5"/>
        <v>0</v>
      </c>
      <c r="H25" s="52">
        <f t="shared" ca="1" si="0"/>
        <v>47.056469999999997</v>
      </c>
      <c r="I25" s="55" t="e">
        <f t="shared" ca="1" si="2"/>
        <v>#DIV/0!</v>
      </c>
      <c r="J25" s="38">
        <f t="shared" si="3"/>
        <v>0</v>
      </c>
      <c r="K25" s="71">
        <f ca="1">'TABELA RESUMO - P50'!L26</f>
        <v>25</v>
      </c>
      <c r="L25" s="51">
        <v>666.9</v>
      </c>
    </row>
    <row r="26" spans="1:12">
      <c r="A26" s="42" t="s">
        <v>48</v>
      </c>
      <c r="B26" s="100" t="str">
        <f>'TABELA RESUMO - P50'!B27</f>
        <v>Março</v>
      </c>
      <c r="C26" s="38">
        <f>'TABELA RESUMO - P50'!C27</f>
        <v>82.8874</v>
      </c>
      <c r="D26" s="35">
        <f>SUMIFS(Previsto2024[Previsto P95 '[MWh']],Previsto2024[Complexo],'TABELA RESUMO - P95'!A26,Previsto2024[Período],'TABELA RESUMO - P95'!B26)</f>
        <v>0</v>
      </c>
      <c r="E26" s="54">
        <f t="shared" si="4"/>
        <v>82.8874</v>
      </c>
      <c r="F26" s="53" t="e">
        <f t="shared" si="1"/>
        <v>#DIV/0!</v>
      </c>
      <c r="G26" s="75">
        <f t="shared" ca="1" si="5"/>
        <v>0</v>
      </c>
      <c r="H26" s="52">
        <f t="shared" ca="1" si="0"/>
        <v>82.8874</v>
      </c>
      <c r="I26" s="55" t="e">
        <f t="shared" ca="1" si="2"/>
        <v>#DIV/0!</v>
      </c>
      <c r="J26" s="38">
        <f t="shared" si="3"/>
        <v>0</v>
      </c>
      <c r="K26" s="71">
        <f ca="1">'TABELA RESUMO - P50'!L27</f>
        <v>25</v>
      </c>
      <c r="L26" s="51">
        <v>881.28</v>
      </c>
    </row>
    <row r="27" spans="1:12">
      <c r="A27" s="42" t="s">
        <v>49</v>
      </c>
      <c r="B27" s="100" t="str">
        <f>'TABELA RESUMO - P50'!B28</f>
        <v>Março</v>
      </c>
      <c r="C27" s="38">
        <f>'TABELA RESUMO - P50'!C28</f>
        <v>105.45381</v>
      </c>
      <c r="D27" s="35">
        <f>SUMIFS(Previsto2024[Previsto P95 '[MWh']],Previsto2024[Complexo],'TABELA RESUMO - P95'!A27,Previsto2024[Período],'TABELA RESUMO - P95'!B27)</f>
        <v>0</v>
      </c>
      <c r="E27" s="54">
        <f t="shared" si="4"/>
        <v>105.45381</v>
      </c>
      <c r="F27" s="53" t="e">
        <f t="shared" si="1"/>
        <v>#DIV/0!</v>
      </c>
      <c r="G27" s="75">
        <f t="shared" ca="1" si="5"/>
        <v>0</v>
      </c>
      <c r="H27" s="52">
        <f t="shared" ca="1" si="0"/>
        <v>105.45381</v>
      </c>
      <c r="I27" s="55" t="e">
        <f t="shared" ca="1" si="2"/>
        <v>#DIV/0!</v>
      </c>
      <c r="J27" s="38">
        <f t="shared" si="3"/>
        <v>0</v>
      </c>
      <c r="K27" s="71">
        <f ca="1">'TABELA RESUMO - P50'!L28</f>
        <v>25</v>
      </c>
      <c r="L27" s="51">
        <v>1391.28</v>
      </c>
    </row>
    <row r="28" spans="1:12">
      <c r="A28" s="42" t="s">
        <v>50</v>
      </c>
      <c r="B28" s="100" t="str">
        <f>'TABELA RESUMO - P50'!B29</f>
        <v>Março</v>
      </c>
      <c r="C28" s="38">
        <f>'TABELA RESUMO - P50'!C29</f>
        <v>36.895490000000002</v>
      </c>
      <c r="D28" s="35">
        <f>SUMIFS(Previsto2024[Previsto P95 '[MWh']],Previsto2024[Complexo],'TABELA RESUMO - P95'!A28,Previsto2024[Período],'TABELA RESUMO - P95'!B28)</f>
        <v>0</v>
      </c>
      <c r="E28" s="54">
        <f t="shared" si="4"/>
        <v>36.895490000000002</v>
      </c>
      <c r="F28" s="53" t="e">
        <f t="shared" si="1"/>
        <v>#DIV/0!</v>
      </c>
      <c r="G28" s="75">
        <f t="shared" ca="1" si="5"/>
        <v>0</v>
      </c>
      <c r="H28" s="52">
        <f t="shared" ca="1" si="0"/>
        <v>36.895490000000002</v>
      </c>
      <c r="I28" s="55" t="e">
        <f t="shared" ca="1" si="2"/>
        <v>#DIV/0!</v>
      </c>
      <c r="J28" s="38">
        <f t="shared" si="3"/>
        <v>0</v>
      </c>
      <c r="K28" s="71">
        <f ca="1">'TABELA RESUMO - P50'!L29</f>
        <v>25</v>
      </c>
      <c r="L28" s="51">
        <v>1350.36</v>
      </c>
    </row>
    <row r="29" spans="1:12">
      <c r="A29" s="42" t="s">
        <v>51</v>
      </c>
      <c r="B29" s="100" t="str">
        <f>'TABELA RESUMO - P50'!B30</f>
        <v>Março</v>
      </c>
      <c r="C29" s="38">
        <f>'TABELA RESUMO - P50'!C30</f>
        <v>77.402619999999999</v>
      </c>
      <c r="D29" s="35">
        <f>SUMIFS(Previsto2024[Previsto P95 '[MWh']],Previsto2024[Complexo],'TABELA RESUMO - P95'!A29,Previsto2024[Período],'TABELA RESUMO - P95'!B29)</f>
        <v>0</v>
      </c>
      <c r="E29" s="54">
        <f t="shared" si="4"/>
        <v>77.402619999999999</v>
      </c>
      <c r="F29" s="53" t="e">
        <f t="shared" si="1"/>
        <v>#DIV/0!</v>
      </c>
      <c r="G29" s="75">
        <f t="shared" ca="1" si="5"/>
        <v>0</v>
      </c>
      <c r="H29" s="52">
        <f t="shared" ca="1" si="0"/>
        <v>77.402619999999999</v>
      </c>
      <c r="I29" s="55" t="e">
        <f t="shared" ca="1" si="2"/>
        <v>#DIV/0!</v>
      </c>
      <c r="J29" s="38">
        <f t="shared" si="3"/>
        <v>0</v>
      </c>
      <c r="K29" s="71">
        <f ca="1">'TABELA RESUMO - P50'!L30</f>
        <v>25</v>
      </c>
      <c r="L29" s="51">
        <v>695.64</v>
      </c>
    </row>
    <row r="30" spans="1:12">
      <c r="A30" s="42" t="s">
        <v>52</v>
      </c>
      <c r="B30" s="100" t="str">
        <f>'TABELA RESUMO - P50'!B31</f>
        <v>Março</v>
      </c>
      <c r="C30" s="38">
        <f>'TABELA RESUMO - P50'!C31</f>
        <v>154.52611000000005</v>
      </c>
      <c r="D30" s="35">
        <f>SUMIFS(Previsto2024[Previsto P95 '[MWh']],Previsto2024[Complexo],'TABELA RESUMO - P95'!A30,Previsto2024[Período],'TABELA RESUMO - P95'!B30)</f>
        <v>0</v>
      </c>
      <c r="E30" s="54">
        <f t="shared" si="4"/>
        <v>154.52611000000005</v>
      </c>
      <c r="F30" s="53" t="e">
        <f t="shared" si="1"/>
        <v>#DIV/0!</v>
      </c>
      <c r="G30" s="75">
        <f t="shared" ca="1" si="5"/>
        <v>0</v>
      </c>
      <c r="H30" s="52">
        <f t="shared" ca="1" si="0"/>
        <v>154.52611000000005</v>
      </c>
      <c r="I30" s="55" t="e">
        <f t="shared" ca="1" si="2"/>
        <v>#DIV/0!</v>
      </c>
      <c r="J30" s="38">
        <f t="shared" si="3"/>
        <v>0</v>
      </c>
      <c r="K30" s="71">
        <f ca="1">'TABELA RESUMO - P50'!L31</f>
        <v>25</v>
      </c>
      <c r="L30" s="51">
        <v>1391.28</v>
      </c>
    </row>
    <row r="31" spans="1:12">
      <c r="A31" s="42" t="s">
        <v>53</v>
      </c>
      <c r="B31" s="100" t="str">
        <f>'TABELA RESUMO - P50'!B32</f>
        <v>Março</v>
      </c>
      <c r="C31" s="38">
        <f>'TABELA RESUMO - P50'!C32</f>
        <v>153.03604999999999</v>
      </c>
      <c r="D31" s="35">
        <f>SUMIFS(Previsto2024[Previsto P95 '[MWh']],Previsto2024[Complexo],'TABELA RESUMO - P95'!A31,Previsto2024[Período],'TABELA RESUMO - P95'!B31)</f>
        <v>0</v>
      </c>
      <c r="E31" s="54">
        <f t="shared" si="4"/>
        <v>153.03604999999999</v>
      </c>
      <c r="F31" s="53" t="e">
        <f t="shared" si="1"/>
        <v>#DIV/0!</v>
      </c>
      <c r="G31" s="75">
        <f t="shared" ca="1" si="5"/>
        <v>0</v>
      </c>
      <c r="H31" s="52">
        <f t="shared" ca="1" si="0"/>
        <v>153.03604999999999</v>
      </c>
      <c r="I31" s="55" t="e">
        <f t="shared" ca="1" si="2"/>
        <v>#DIV/0!</v>
      </c>
      <c r="J31" s="38">
        <f t="shared" si="3"/>
        <v>0</v>
      </c>
      <c r="K31" s="71">
        <f ca="1">'TABELA RESUMO - P50'!L32</f>
        <v>25</v>
      </c>
      <c r="L31" s="51">
        <v>1350.36</v>
      </c>
    </row>
    <row r="32" spans="1:12">
      <c r="A32" s="42" t="s">
        <v>54</v>
      </c>
      <c r="B32" s="100" t="str">
        <f>'TABELA RESUMO - P50'!B33</f>
        <v>Março</v>
      </c>
      <c r="C32" s="38">
        <f>'TABELA RESUMO - P50'!C33</f>
        <v>76.399629999999988</v>
      </c>
      <c r="D32" s="35">
        <f>SUMIFS(Previsto2024[Previsto P95 '[MWh']],Previsto2024[Complexo],'TABELA RESUMO - P95'!A32,Previsto2024[Período],'TABELA RESUMO - P95'!B32)</f>
        <v>0</v>
      </c>
      <c r="E32" s="54">
        <f t="shared" si="4"/>
        <v>76.399629999999988</v>
      </c>
      <c r="F32" s="53" t="e">
        <f t="shared" si="1"/>
        <v>#DIV/0!</v>
      </c>
      <c r="G32" s="75">
        <f t="shared" ca="1" si="5"/>
        <v>0</v>
      </c>
      <c r="H32" s="52">
        <f t="shared" ca="1" si="0"/>
        <v>76.399629999999988</v>
      </c>
      <c r="I32" s="55" t="e">
        <f t="shared" ca="1" si="2"/>
        <v>#DIV/0!</v>
      </c>
      <c r="J32" s="38">
        <f t="shared" si="3"/>
        <v>0</v>
      </c>
      <c r="K32" s="71">
        <f ca="1">'TABELA RESUMO - P50'!L33</f>
        <v>25</v>
      </c>
      <c r="L32" s="51">
        <v>695.64</v>
      </c>
    </row>
    <row r="33" spans="1:12">
      <c r="A33" s="42" t="s">
        <v>55</v>
      </c>
      <c r="B33" s="100" t="str">
        <f>'TABELA RESUMO - P50'!B34</f>
        <v>Março</v>
      </c>
      <c r="C33" s="38">
        <f>'TABELA RESUMO - P50'!C34</f>
        <v>155.89305000000002</v>
      </c>
      <c r="D33" s="35">
        <f>SUMIFS(Previsto2024[Previsto P95 '[MWh']],Previsto2024[Complexo],'TABELA RESUMO - P95'!A33,Previsto2024[Período],'TABELA RESUMO - P95'!B33)</f>
        <v>0</v>
      </c>
      <c r="E33" s="54">
        <f t="shared" si="4"/>
        <v>155.89305000000002</v>
      </c>
      <c r="F33" s="53" t="e">
        <f t="shared" si="1"/>
        <v>#DIV/0!</v>
      </c>
      <c r="G33" s="75">
        <f t="shared" ca="1" si="5"/>
        <v>0</v>
      </c>
      <c r="H33" s="52">
        <f t="shared" ca="1" si="0"/>
        <v>155.89305000000002</v>
      </c>
      <c r="I33" s="55" t="e">
        <f ca="1">(C33-G33)/G33</f>
        <v>#DIV/0!</v>
      </c>
      <c r="J33" s="38">
        <f t="shared" si="3"/>
        <v>0</v>
      </c>
      <c r="K33" s="71">
        <f ca="1">'TABELA RESUMO - P50'!L34</f>
        <v>25</v>
      </c>
      <c r="L33" s="51">
        <v>1419</v>
      </c>
    </row>
    <row r="34" spans="1:12">
      <c r="A34" s="42" t="s">
        <v>56</v>
      </c>
      <c r="B34" s="100" t="str">
        <f>'TABELA RESUMO - P50'!B35</f>
        <v>Março</v>
      </c>
      <c r="C34" s="38">
        <f>'TABELA RESUMO - P50'!C35</f>
        <v>157.72416000000001</v>
      </c>
      <c r="D34" s="35">
        <f>SUMIFS(Previsto2024[Previsto P95 '[MWh']],Previsto2024[Complexo],'TABELA RESUMO - P95'!A34,Previsto2024[Período],'TABELA RESUMO - P95'!B34)</f>
        <v>0</v>
      </c>
      <c r="E34" s="54">
        <f t="shared" si="4"/>
        <v>157.72416000000001</v>
      </c>
      <c r="F34" s="53" t="e">
        <f t="shared" si="1"/>
        <v>#DIV/0!</v>
      </c>
      <c r="G34" s="75">
        <f t="shared" ca="1" si="5"/>
        <v>0</v>
      </c>
      <c r="H34" s="52">
        <f t="shared" ca="1" si="0"/>
        <v>157.72416000000001</v>
      </c>
      <c r="I34" s="55" t="e">
        <f t="shared" ca="1" si="2"/>
        <v>#DIV/0!</v>
      </c>
      <c r="J34" s="38">
        <f t="shared" si="3"/>
        <v>0</v>
      </c>
      <c r="K34" s="71">
        <f ca="1">'TABELA RESUMO - P50'!L35</f>
        <v>25</v>
      </c>
      <c r="L34" s="51">
        <v>1419</v>
      </c>
    </row>
    <row r="35" spans="1:12">
      <c r="A35" s="42" t="s">
        <v>57</v>
      </c>
      <c r="B35" s="100" t="str">
        <f>'TABELA RESUMO - P50'!B36</f>
        <v>Março</v>
      </c>
      <c r="C35" s="38">
        <f>'TABELA RESUMO - P50'!C36</f>
        <v>155.10467999999997</v>
      </c>
      <c r="D35" s="35">
        <f>SUMIFS(Previsto2024[Previsto P95 '[MWh']],Previsto2024[Complexo],'TABELA RESUMO - P95'!A35,Previsto2024[Período],'TABELA RESUMO - P95'!B35)</f>
        <v>0</v>
      </c>
      <c r="E35" s="54">
        <f t="shared" si="4"/>
        <v>155.10467999999997</v>
      </c>
      <c r="F35" s="53" t="e">
        <f t="shared" si="1"/>
        <v>#DIV/0!</v>
      </c>
      <c r="G35" s="75">
        <f t="shared" ca="1" si="5"/>
        <v>0</v>
      </c>
      <c r="H35" s="52">
        <f t="shared" ca="1" si="0"/>
        <v>155.10467999999997</v>
      </c>
      <c r="I35" s="55" t="e">
        <f t="shared" ca="1" si="2"/>
        <v>#DIV/0!</v>
      </c>
      <c r="J35" s="38">
        <f t="shared" si="3"/>
        <v>0</v>
      </c>
      <c r="K35" s="71">
        <f ca="1">'TABELA RESUMO - P50'!L36</f>
        <v>25</v>
      </c>
      <c r="L35" s="51">
        <v>1419</v>
      </c>
    </row>
    <row r="36" spans="1:12">
      <c r="A36" s="42" t="s">
        <v>58</v>
      </c>
      <c r="B36" s="100" t="str">
        <f>'TABELA RESUMO - P50'!B37</f>
        <v>Março</v>
      </c>
      <c r="C36" s="38">
        <f>'TABELA RESUMO - P50'!C37</f>
        <v>156.86947999999998</v>
      </c>
      <c r="D36" s="35">
        <f>SUMIFS(Previsto2024[Previsto P95 '[MWh']],Previsto2024[Complexo],'TABELA RESUMO - P95'!A36,Previsto2024[Período],'TABELA RESUMO - P95'!B36)</f>
        <v>0</v>
      </c>
      <c r="E36" s="54">
        <f t="shared" si="4"/>
        <v>156.86947999999998</v>
      </c>
      <c r="F36" s="53" t="e">
        <f t="shared" si="1"/>
        <v>#DIV/0!</v>
      </c>
      <c r="G36" s="75">
        <f t="shared" ca="1" si="5"/>
        <v>0</v>
      </c>
      <c r="H36" s="52">
        <f t="shared" ca="1" si="0"/>
        <v>156.86947999999998</v>
      </c>
      <c r="I36" s="55" t="e">
        <f t="shared" ca="1" si="2"/>
        <v>#DIV/0!</v>
      </c>
      <c r="J36" s="38">
        <f t="shared" si="3"/>
        <v>0</v>
      </c>
      <c r="K36" s="71">
        <f ca="1">'TABELA RESUMO - P50'!L37</f>
        <v>25</v>
      </c>
      <c r="L36" s="51">
        <v>1419</v>
      </c>
    </row>
    <row r="37" spans="1:12">
      <c r="A37" s="42" t="s">
        <v>59</v>
      </c>
      <c r="B37" s="100" t="str">
        <f>'TABELA RESUMO - P50'!B38</f>
        <v>Março</v>
      </c>
      <c r="C37" s="38">
        <f>'TABELA RESUMO - P50'!C38</f>
        <v>155.16368</v>
      </c>
      <c r="D37" s="35">
        <f>SUMIFS(Previsto2024[Previsto P95 '[MWh']],Previsto2024[Complexo],'TABELA RESUMO - P95'!A37,Previsto2024[Período],'TABELA RESUMO - P95'!B37)</f>
        <v>0</v>
      </c>
      <c r="E37" s="54">
        <f t="shared" si="4"/>
        <v>155.16368</v>
      </c>
      <c r="F37" s="53" t="e">
        <f t="shared" si="1"/>
        <v>#DIV/0!</v>
      </c>
      <c r="G37" s="75">
        <f t="shared" ca="1" si="5"/>
        <v>0</v>
      </c>
      <c r="H37" s="52">
        <f t="shared" ca="1" si="0"/>
        <v>155.16368</v>
      </c>
      <c r="I37" s="55" t="e">
        <f t="shared" ca="1" si="2"/>
        <v>#DIV/0!</v>
      </c>
      <c r="J37" s="38">
        <f t="shared" si="3"/>
        <v>0</v>
      </c>
      <c r="K37" s="71">
        <f ca="1">'TABELA RESUMO - P50'!L38</f>
        <v>25</v>
      </c>
      <c r="L37" s="51">
        <v>1419</v>
      </c>
    </row>
    <row r="38" spans="1:12" ht="12" customHeight="1">
      <c r="A38" s="42"/>
      <c r="B38" s="36"/>
      <c r="C38" s="38"/>
      <c r="D38" s="35"/>
      <c r="E38" s="57" t="s">
        <v>1869</v>
      </c>
      <c r="F38" s="79" t="s">
        <v>1987</v>
      </c>
      <c r="G38" s="45"/>
      <c r="H38" s="45"/>
      <c r="I38" s="55"/>
      <c r="J38" s="38"/>
      <c r="K38" s="71"/>
      <c r="L38" s="51"/>
    </row>
    <row r="39" spans="1:12" ht="12.75" customHeight="1">
      <c r="A39" s="42"/>
      <c r="B39" s="36"/>
      <c r="C39" s="38"/>
      <c r="D39" s="35"/>
      <c r="E39" s="80" t="s">
        <v>1870</v>
      </c>
      <c r="F39" s="81" t="s">
        <v>1988</v>
      </c>
      <c r="G39" s="45"/>
      <c r="H39" s="45"/>
      <c r="I39" s="55"/>
      <c r="J39" s="38"/>
      <c r="K39" s="71"/>
      <c r="L39" s="51"/>
    </row>
    <row r="40" spans="1:12" ht="0.75" customHeight="1">
      <c r="A40" s="42"/>
      <c r="B40" s="36"/>
      <c r="C40" s="38" t="e">
        <f>_xlfn.XLOOKUP(A40,'2026 P50'!#REF!,'2026 P50'!#REF!)</f>
        <v>#REF!</v>
      </c>
      <c r="D40" s="35">
        <f>SUMIFS(Previsto2024[Previsto P50 '[MWh']],Previsto2024[Complexo],'TABELA RESUMO - P95'!A40,Previsto2024[Período],'TABELA RESUMO - P95'!B40)</f>
        <v>0</v>
      </c>
      <c r="E40" s="37"/>
      <c r="F40" s="45"/>
      <c r="G40" s="45"/>
      <c r="H40" s="52" t="e">
        <f t="shared" si="0"/>
        <v>#REF!</v>
      </c>
      <c r="I40" s="55"/>
      <c r="J40" s="33"/>
      <c r="K40" s="33"/>
      <c r="L40" s="54" t="e">
        <f>SUM(#REF!)</f>
        <v>#REF!</v>
      </c>
    </row>
    <row r="41" spans="1:12">
      <c r="A41" s="41" t="s">
        <v>1856</v>
      </c>
      <c r="B41" s="37"/>
      <c r="C41" s="76">
        <f>SUM(C2:C37)</f>
        <v>4830.7811099999999</v>
      </c>
      <c r="D41" s="76">
        <f>SUM(D2:D40)</f>
        <v>0</v>
      </c>
      <c r="E41" s="46">
        <f>SUM(E2:E40)</f>
        <v>4830.7811099999999</v>
      </c>
      <c r="F41" s="77" t="e">
        <f>(C41-D41)/D41</f>
        <v>#DIV/0!</v>
      </c>
      <c r="G41" s="78">
        <f ca="1">SUM(G2:G37)</f>
        <v>0</v>
      </c>
      <c r="H41" s="52">
        <f ca="1">C41-G41</f>
        <v>4830.7811099999999</v>
      </c>
      <c r="I41" s="55" t="e">
        <f ca="1">(C41-G41)/G41</f>
        <v>#DIV/0!</v>
      </c>
      <c r="J41" s="33"/>
      <c r="K41" s="49" t="s">
        <v>68</v>
      </c>
      <c r="L41" s="93">
        <f>SUM(L2:L37)</f>
        <v>43248.200000000004</v>
      </c>
    </row>
    <row r="42" spans="1:12">
      <c r="A42" s="33"/>
      <c r="B42" s="33"/>
      <c r="C42" s="33"/>
      <c r="D42" s="92"/>
      <c r="E42" s="91"/>
      <c r="F42" s="34"/>
      <c r="G42" s="34">
        <v>17280.900000000001</v>
      </c>
      <c r="H42" s="85"/>
      <c r="I42" s="85"/>
      <c r="J42" s="33"/>
      <c r="K42" s="54"/>
      <c r="L42" s="54"/>
    </row>
    <row r="43" spans="1:12">
      <c r="A43" s="455" t="s">
        <v>1859</v>
      </c>
      <c r="B43" s="456"/>
      <c r="C43" s="456"/>
      <c r="D43" s="456"/>
      <c r="E43" s="456"/>
      <c r="F43" s="456"/>
      <c r="G43" s="456"/>
      <c r="H43" s="456"/>
      <c r="I43" s="456"/>
      <c r="J43" s="456"/>
      <c r="K43" s="456"/>
      <c r="L43" s="457"/>
    </row>
    <row r="44" spans="1:12" ht="42.75" customHeight="1">
      <c r="A44" s="47" t="s">
        <v>70</v>
      </c>
      <c r="B44" s="105" t="s">
        <v>1989</v>
      </c>
      <c r="C44" s="106"/>
      <c r="D44" s="62" t="s">
        <v>1990</v>
      </c>
      <c r="E44" s="63" t="s">
        <v>1991</v>
      </c>
      <c r="F44" s="64" t="s">
        <v>1992</v>
      </c>
      <c r="G44" s="67" t="s">
        <v>1993</v>
      </c>
      <c r="H44" s="65" t="s">
        <v>1865</v>
      </c>
      <c r="I44" s="65" t="s">
        <v>1994</v>
      </c>
      <c r="J44" s="65" t="s">
        <v>1994</v>
      </c>
      <c r="K44" s="33"/>
      <c r="L44" s="33"/>
    </row>
    <row r="45" spans="1:12">
      <c r="A45" s="73" t="s">
        <v>1854</v>
      </c>
      <c r="B45" s="107"/>
      <c r="C45" s="108"/>
      <c r="D45" s="51">
        <f>SUMIF(Previsto2024[Complexo],'TABELA RESUMO - P95'!A45,Previsto2024[Geração '[MWh']])</f>
        <v>0</v>
      </c>
      <c r="E45" s="50">
        <f>SUMIF(Previsto2024[Complexo],'TABELA RESUMO - P95'!A45,Previsto2024[Previsto P95 '[MWh']])</f>
        <v>5757.0000000000009</v>
      </c>
      <c r="F45" s="51">
        <f>E45-D45</f>
        <v>5757.0000000000009</v>
      </c>
      <c r="G45" s="55">
        <f>D45/F45-1</f>
        <v>-1</v>
      </c>
      <c r="H45" s="51">
        <f ca="1">_xlfn.XLOOKUP(A45,A2:A26,G2:G26)+
SUMIFS(Previsto2024[Previsto P95 '[MWh']],Previsto2024[Complexo],'TABELA RESUMO - P95'!A45,Previsto2024[Mês],1)+
SUMIFS(Previsto2024[Previsto P95 '[MWh']],Previsto2024[Complexo],'TABELA RESUMO - P95'!A45,Previsto2024[Mês],2)+
SUMIFS(Previsto2024[Previsto P95 '[MWh']],Previsto2024[Complexo],'TABELA RESUMO - P95'!A45,Previsto2024[Mês],3)+
SUMIFS(Previsto2024[Previsto P95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P95'!A46,Previsto2024[Geração '[MWh']])</f>
        <v>0</v>
      </c>
      <c r="E46" s="50">
        <f>SUMIF(Previsto2024[Complexo],'TABELA RESUMO - P95'!A46,Previsto2024[Previsto P95 '[MWh']])</f>
        <v>1843.1000000000001</v>
      </c>
      <c r="F46" s="51">
        <f t="shared" ref="F46:F72" si="6">E46-D46</f>
        <v>1843.1000000000001</v>
      </c>
      <c r="G46" s="55">
        <f t="shared" ref="G46:G79" si="7">D46/F46-1</f>
        <v>-1</v>
      </c>
      <c r="H46" s="51">
        <f ca="1">_xlfn.XLOOKUP(A46,A3:A27,G3:G27)+
SUMIFS(Previsto2024[Previsto P95 '[MWh']],Previsto2024[Complexo],'TABELA RESUMO - P95'!A46,Previsto2024[Mês],1)+
SUMIFS(Previsto2024[Previsto P95 '[MWh']],Previsto2024[Complexo],'TABELA RESUMO - P95'!A46,Previsto2024[Mês],2)+
SUMIFS(Previsto2024[Previsto P95 '[MWh']],Previsto2024[Complexo],'TABELA RESUMO - P95'!A46,Previsto2024[Mês],3)+
SUMIFS(Previsto2024[Previsto P95 '[MWh']],Previsto2024[Complexo],'TABELA RESUMO - P95'!A46,Previsto2024[Mês],4)</f>
        <v>564.73333333333335</v>
      </c>
      <c r="I46" s="55">
        <f t="shared" ref="I46:I80" ca="1" si="8">D46/H46-1</f>
        <v>-1</v>
      </c>
      <c r="J46" s="51">
        <f t="shared" ref="J46:J80" ca="1" si="9">D46-H46</f>
        <v>-564.73333333333335</v>
      </c>
      <c r="L46" s="33"/>
    </row>
    <row r="47" spans="1:12">
      <c r="A47" s="73" t="s">
        <v>26</v>
      </c>
      <c r="B47" s="107"/>
      <c r="C47" s="108"/>
      <c r="D47" s="51">
        <f>SUMIF(Previsto2024[Complexo],'TABELA RESUMO - P95'!A47,Previsto2024[Geração '[MWh']])</f>
        <v>0</v>
      </c>
      <c r="E47" s="50">
        <f>SUMIF(Previsto2024[Complexo],'TABELA RESUMO - P95'!A47,Previsto2024[Previsto P95 '[MWh']])</f>
        <v>4781.3945677342144</v>
      </c>
      <c r="F47" s="51">
        <f t="shared" si="6"/>
        <v>4781.3945677342144</v>
      </c>
      <c r="G47" s="55">
        <f t="shared" si="7"/>
        <v>-1</v>
      </c>
      <c r="H47" s="51">
        <f ca="1">_xlfn.XLOOKUP(A47,A4:A28,G4:G28)+
SUMIFS(Previsto2024[Previsto P95 '[MWh']],Previsto2024[Complexo],'TABELA RESUMO - P95'!A47,Previsto2024[Mês],1)+
SUMIFS(Previsto2024[Previsto P95 '[MWh']],Previsto2024[Complexo],'TABELA RESUMO - P95'!A47,Previsto2024[Mês],2)+
SUMIFS(Previsto2024[Previsto P95 '[MWh']],Previsto2024[Complexo],'TABELA RESUMO - P95'!A47,Previsto2024[Mês],3)+
SUMIFS(Previsto2024[Previsto P95 '[MWh']],Previsto2024[Complexo],'TABELA RESUMO - P95'!A47,Previsto2024[Mês],4)</f>
        <v>1508.7381892447381</v>
      </c>
      <c r="I47" s="55">
        <f t="shared" ca="1" si="8"/>
        <v>-1</v>
      </c>
      <c r="J47" s="51">
        <f t="shared" ca="1" si="9"/>
        <v>-1508.7381892447381</v>
      </c>
      <c r="K47" s="91"/>
      <c r="L47" s="33"/>
    </row>
    <row r="48" spans="1:12">
      <c r="A48" s="73" t="s">
        <v>27</v>
      </c>
      <c r="B48" s="107"/>
      <c r="C48" s="108"/>
      <c r="D48" s="51">
        <f>SUMIF(Previsto2024[Complexo],'TABELA RESUMO - P95'!A48,Previsto2024[Geração '[MWh']])</f>
        <v>0</v>
      </c>
      <c r="E48" s="50">
        <f>SUMIF(Previsto2024[Complexo],'TABELA RESUMO - P95'!A48,Previsto2024[Previsto P95 '[MWh']])</f>
        <v>1312.5033333333333</v>
      </c>
      <c r="F48" s="51">
        <f t="shared" si="6"/>
        <v>1312.5033333333333</v>
      </c>
      <c r="G48" s="55">
        <f t="shared" si="7"/>
        <v>-1</v>
      </c>
      <c r="H48" s="51">
        <f ca="1">_xlfn.XLOOKUP(A48,A5:A29,G5:G29)+
SUMIFS(Previsto2024[Previsto P95 '[MWh']],Previsto2024[Complexo],'TABELA RESUMO - P95'!A48,Previsto2024[Mês],1)+
SUMIFS(Previsto2024[Previsto P95 '[MWh']],Previsto2024[Complexo],'TABELA RESUMO - P95'!A48,Previsto2024[Mês],2)+
SUMIFS(Previsto2024[Previsto P95 '[MWh']],Previsto2024[Complexo],'TABELA RESUMO - P95'!A48,Previsto2024[Mês],3)+
SUMIFS(Previsto2024[Previsto P95 '[MWh']],Previsto2024[Complexo],'TABELA RESUMO - P95'!A48,Previsto2024[Mês],4)</f>
        <v>514.6099999999999</v>
      </c>
      <c r="I48" s="55">
        <f t="shared" ca="1" si="8"/>
        <v>-1</v>
      </c>
      <c r="J48" s="51">
        <f t="shared" ca="1" si="9"/>
        <v>-514.6099999999999</v>
      </c>
      <c r="K48" s="33"/>
      <c r="L48" s="33"/>
    </row>
    <row r="49" spans="1:13">
      <c r="A49" s="73" t="s">
        <v>28</v>
      </c>
      <c r="B49" s="107"/>
      <c r="C49" s="108"/>
      <c r="D49" s="51">
        <f>SUMIF(Previsto2024[Complexo],'TABELA RESUMO - P95'!A49,Previsto2024[Geração '[MWh']])</f>
        <v>0</v>
      </c>
      <c r="E49" s="50">
        <f>SUMIF(Previsto2024[Complexo],'TABELA RESUMO - P95'!A49,Previsto2024[Previsto P95 '[MWh']])</f>
        <v>2740.0090281374073</v>
      </c>
      <c r="F49" s="51">
        <f t="shared" si="6"/>
        <v>2740.0090281374073</v>
      </c>
      <c r="G49" s="55">
        <f t="shared" si="7"/>
        <v>-1</v>
      </c>
      <c r="H49" s="51">
        <f ca="1">_xlfn.XLOOKUP(A49,A6:A30,G6:G30)+
SUMIFS(Previsto2024[Previsto P95 '[MWh']],Previsto2024[Complexo],'TABELA RESUMO - P95'!A49,Previsto2024[Mês],1)+
SUMIFS(Previsto2024[Previsto P95 '[MWh']],Previsto2024[Complexo],'TABELA RESUMO - P95'!A49,Previsto2024[Mês],2)+
SUMIFS(Previsto2024[Previsto P95 '[MWh']],Previsto2024[Complexo],'TABELA RESUMO - P95'!A49,Previsto2024[Mês],3)+
SUMIFS(Previsto2024[Previsto P95 '[MWh']],Previsto2024[Complexo],'TABELA RESUMO - P95'!A49,Previsto2024[Mês],4)</f>
        <v>848.18967604580257</v>
      </c>
      <c r="I49" s="55">
        <f t="shared" ca="1" si="8"/>
        <v>-1</v>
      </c>
      <c r="J49" s="51">
        <f t="shared" ca="1" si="9"/>
        <v>-848.18967604580257</v>
      </c>
      <c r="K49" s="66"/>
      <c r="L49" s="33"/>
    </row>
    <row r="50" spans="1:13">
      <c r="A50" s="73" t="s">
        <v>29</v>
      </c>
      <c r="B50" s="107"/>
      <c r="C50" s="108"/>
      <c r="D50" s="51">
        <f>SUMIF(Previsto2024[Complexo],'TABELA RESUMO - P95'!A50,Previsto2024[Geração '[MWh']])</f>
        <v>0</v>
      </c>
      <c r="E50" s="50">
        <f>SUMIF(Previsto2024[Complexo],'TABELA RESUMO - P95'!A50,Previsto2024[Previsto P95 '[MWh']])</f>
        <v>338.09652727272731</v>
      </c>
      <c r="F50" s="51">
        <f t="shared" si="6"/>
        <v>338.09652727272731</v>
      </c>
      <c r="G50" s="55">
        <f t="shared" si="7"/>
        <v>-1</v>
      </c>
      <c r="H50" s="51">
        <f ca="1">_xlfn.XLOOKUP(A50,A7:A31,G7:G31)+
SUMIFS(Previsto2024[Previsto P95 '[MWh']],Previsto2024[Complexo],'TABELA RESUMO - P95'!A50,Previsto2024[Mês],1)+
SUMIFS(Previsto2024[Previsto P95 '[MWh']],Previsto2024[Complexo],'TABELA RESUMO - P95'!A50,Previsto2024[Mês],2)+
SUMIFS(Previsto2024[Previsto P95 '[MWh']],Previsto2024[Complexo],'TABELA RESUMO - P95'!A50,Previsto2024[Mês],3)+
SUMIFS(Previsto2024[Previsto P95 '[MWh']],Previsto2024[Complexo],'TABELA RESUMO - P95'!A50,Previsto2024[Mês],4)</f>
        <v>109.85217575757576</v>
      </c>
      <c r="I50" s="55">
        <f t="shared" ca="1" si="8"/>
        <v>-1</v>
      </c>
      <c r="J50" s="51">
        <f t="shared" ca="1" si="9"/>
        <v>-109.85217575757576</v>
      </c>
      <c r="K50" s="33"/>
      <c r="L50" s="33"/>
      <c r="M50" s="33"/>
    </row>
    <row r="51" spans="1:13">
      <c r="A51" s="73" t="s">
        <v>30</v>
      </c>
      <c r="B51" s="107"/>
      <c r="C51" s="108"/>
      <c r="D51" s="51">
        <f>SUMIF(Previsto2024[Complexo],'TABELA RESUMO - P95'!A51,Previsto2024[Geração '[MWh']])</f>
        <v>0</v>
      </c>
      <c r="E51" s="50">
        <f>SUMIF(Previsto2024[Complexo],'TABELA RESUMO - P95'!A51,Previsto2024[Previsto P95 '[MWh']])</f>
        <v>446.52000000000004</v>
      </c>
      <c r="F51" s="51">
        <f t="shared" si="6"/>
        <v>446.52000000000004</v>
      </c>
      <c r="G51" s="55">
        <f t="shared" si="7"/>
        <v>-1</v>
      </c>
      <c r="H51" s="51">
        <f ca="1">_xlfn.XLOOKUP(A51,A8:A32,G8:G32)+
SUMIFS(Previsto2024[Previsto P95 '[MWh']],Previsto2024[Complexo],'TABELA RESUMO - P95'!A51,Previsto2024[Mês],1)+
SUMIFS(Previsto2024[Previsto P95 '[MWh']],Previsto2024[Complexo],'TABELA RESUMO - P95'!A51,Previsto2024[Mês],2)+
SUMIFS(Previsto2024[Previsto P95 '[MWh']],Previsto2024[Complexo],'TABELA RESUMO - P95'!A51,Previsto2024[Mês],3)+
SUMIFS(Previsto2024[Previsto P95 '[MWh']],Previsto2024[Complexo],'TABELA RESUMO - P95'!A51,Previsto2024[Mês],4)</f>
        <v>145.22</v>
      </c>
      <c r="I51" s="55">
        <f t="shared" ca="1" si="8"/>
        <v>-1</v>
      </c>
      <c r="J51" s="51">
        <f t="shared" ca="1" si="9"/>
        <v>-145.22</v>
      </c>
      <c r="K51" s="33"/>
      <c r="L51" s="33"/>
      <c r="M51" s="33"/>
    </row>
    <row r="52" spans="1:13">
      <c r="A52" s="73" t="s">
        <v>31</v>
      </c>
      <c r="B52" s="107"/>
      <c r="C52" s="108"/>
      <c r="D52" s="51">
        <f>SUMIF(Previsto2024[Complexo],'TABELA RESUMO - P95'!A52,Previsto2024[Geração '[MWh']])</f>
        <v>0</v>
      </c>
      <c r="E52" s="50">
        <f>SUMIF(Previsto2024[Complexo],'TABELA RESUMO - P95'!A52,Previsto2024[Previsto P95 '[MWh']])</f>
        <v>2054.0099999999998</v>
      </c>
      <c r="F52" s="51">
        <f t="shared" si="6"/>
        <v>2054.0099999999998</v>
      </c>
      <c r="G52" s="55">
        <f t="shared" si="7"/>
        <v>-1</v>
      </c>
      <c r="H52" s="51">
        <f ca="1">_xlfn.XLOOKUP(A52,A9:A33,G9:G33)+
SUMIFS(Previsto2024[Previsto P95 '[MWh']],Previsto2024[Complexo],'TABELA RESUMO - P95'!A52,Previsto2024[Mês],1)+
SUMIFS(Previsto2024[Previsto P95 '[MWh']],Previsto2024[Complexo],'TABELA RESUMO - P95'!A52,Previsto2024[Mês],2)+
SUMIFS(Previsto2024[Previsto P95 '[MWh']],Previsto2024[Complexo],'TABELA RESUMO - P95'!A52,Previsto2024[Mês],3)+
SUMIFS(Previsto2024[Previsto P95 '[MWh']],Previsto2024[Complexo],'TABELA RESUMO - P95'!A52,Previsto2024[Mês],4)</f>
        <v>655.37999999999988</v>
      </c>
      <c r="I52" s="55">
        <f t="shared" ca="1" si="8"/>
        <v>-1</v>
      </c>
      <c r="J52" s="51">
        <f t="shared" ca="1" si="9"/>
        <v>-655.37999999999988</v>
      </c>
      <c r="K52" s="33"/>
      <c r="L52" s="33"/>
    </row>
    <row r="53" spans="1:13">
      <c r="A53" s="73" t="s">
        <v>32</v>
      </c>
      <c r="B53" s="107"/>
      <c r="C53" s="108"/>
      <c r="D53" s="51">
        <f>SUMIF(Previsto2024[Complexo],'TABELA RESUMO - P95'!A53,Previsto2024[Geração '[MWh']])</f>
        <v>0</v>
      </c>
      <c r="E53" s="50">
        <f>SUMIF(Previsto2024[Complexo],'TABELA RESUMO - P95'!A53,Previsto2024[Previsto P95 '[MWh']])</f>
        <v>3694.9</v>
      </c>
      <c r="F53" s="51">
        <f t="shared" si="6"/>
        <v>3694.9</v>
      </c>
      <c r="G53" s="55">
        <f t="shared" si="7"/>
        <v>-1</v>
      </c>
      <c r="H53" s="51">
        <f ca="1">_xlfn.XLOOKUP(A53,A10:A34,G10:G34)+
SUMIFS(Previsto2024[Previsto P95 '[MWh']],Previsto2024[Complexo],'TABELA RESUMO - P95'!A53,Previsto2024[Mês],1)+
SUMIFS(Previsto2024[Previsto P95 '[MWh']],Previsto2024[Complexo],'TABELA RESUMO - P95'!A53,Previsto2024[Mês],2)+
SUMIFS(Previsto2024[Previsto P95 '[MWh']],Previsto2024[Complexo],'TABELA RESUMO - P95'!A53,Previsto2024[Mês],3)+
SUMIFS(Previsto2024[Previsto P95 '[MWh']],Previsto2024[Complexo],'TABELA RESUMO - P95'!A53,Previsto2024[Mês],4)</f>
        <v>1189.0533333333333</v>
      </c>
      <c r="I53" s="55">
        <f t="shared" ca="1" si="8"/>
        <v>-1</v>
      </c>
      <c r="J53" s="51">
        <f t="shared" ca="1" si="9"/>
        <v>-1189.0533333333333</v>
      </c>
      <c r="K53" s="33"/>
      <c r="L53" s="33"/>
    </row>
    <row r="54" spans="1:13">
      <c r="A54" s="73" t="s">
        <v>33</v>
      </c>
      <c r="B54" s="107"/>
      <c r="C54" s="108"/>
      <c r="D54" s="51">
        <f>SUMIF(Previsto2024[Complexo],'TABELA RESUMO - P95'!A54,Previsto2024[Geração '[MWh']])</f>
        <v>0</v>
      </c>
      <c r="E54" s="50">
        <f>SUMIF(Previsto2024[Complexo],'TABELA RESUMO - P95'!A54,Previsto2024[Previsto P95 '[MWh']])</f>
        <v>1193.5113839999999</v>
      </c>
      <c r="F54" s="51">
        <f t="shared" si="6"/>
        <v>1193.5113839999999</v>
      </c>
      <c r="G54" s="55">
        <f t="shared" si="7"/>
        <v>-1</v>
      </c>
      <c r="H54" s="51">
        <f ca="1">_xlfn.XLOOKUP(A54,A11:A35,G11:G35)+
SUMIFS(Previsto2024[Previsto P95 '[MWh']],Previsto2024[Complexo],'TABELA RESUMO - P95'!A54,Previsto2024[Mês],1)+
SUMIFS(Previsto2024[Previsto P95 '[MWh']],Previsto2024[Complexo],'TABELA RESUMO - P95'!A54,Previsto2024[Mês],2)+
SUMIFS(Previsto2024[Previsto P95 '[MWh']],Previsto2024[Complexo],'TABELA RESUMO - P95'!A54,Previsto2024[Mês],3)+
SUMIFS(Previsto2024[Previsto P95 '[MWh']],Previsto2024[Complexo],'TABELA RESUMO - P95'!A54,Previsto2024[Mês],4)</f>
        <v>391.21596800000003</v>
      </c>
      <c r="I54" s="55">
        <f t="shared" ca="1" si="8"/>
        <v>-1</v>
      </c>
      <c r="J54" s="51">
        <f t="shared" ca="1" si="9"/>
        <v>-391.21596800000003</v>
      </c>
      <c r="K54" s="40"/>
      <c r="L54" s="33"/>
    </row>
    <row r="55" spans="1:13">
      <c r="A55" s="73" t="s">
        <v>34</v>
      </c>
      <c r="B55" s="107"/>
      <c r="C55" s="108"/>
      <c r="D55" s="51">
        <f>SUMIF(Previsto2024[Complexo],'TABELA RESUMO - P95'!A55,Previsto2024[Geração '[MWh']])</f>
        <v>0</v>
      </c>
      <c r="E55" s="50">
        <f>SUMIF(Previsto2024[Complexo],'TABELA RESUMO - P95'!A55,Previsto2024[Previsto P95 '[MWh']])</f>
        <v>651.00000000000011</v>
      </c>
      <c r="F55" s="51">
        <f t="shared" si="6"/>
        <v>651.00000000000011</v>
      </c>
      <c r="G55" s="55">
        <f t="shared" si="7"/>
        <v>-1</v>
      </c>
      <c r="H55" s="51">
        <f ca="1">_xlfn.XLOOKUP(A55,A12:A36,G12:G36)+
SUMIFS(Previsto2024[Previsto P95 '[MWh']],Previsto2024[Complexo],'TABELA RESUMO - P95'!A55,Previsto2024[Mês],1)+
SUMIFS(Previsto2024[Previsto P95 '[MWh']],Previsto2024[Complexo],'TABELA RESUMO - P95'!A55,Previsto2024[Mês],2)+
SUMIFS(Previsto2024[Previsto P95 '[MWh']],Previsto2024[Complexo],'TABELA RESUMO - P95'!A55,Previsto2024[Mês],3)+
SUMIFS(Previsto2024[Previsto P95 '[MWh']],Previsto2024[Complexo],'TABELA RESUMO - P95'!A55,Previsto2024[Mês],4)</f>
        <v>196.57666666666668</v>
      </c>
      <c r="I55" s="55">
        <f t="shared" ca="1" si="8"/>
        <v>-1</v>
      </c>
      <c r="J55" s="51">
        <f t="shared" ca="1" si="9"/>
        <v>-196.57666666666668</v>
      </c>
      <c r="K55" s="33"/>
      <c r="L55" s="33"/>
    </row>
    <row r="56" spans="1:13">
      <c r="A56" s="73" t="s">
        <v>35</v>
      </c>
      <c r="B56" s="107"/>
      <c r="C56" s="108"/>
      <c r="D56" s="51">
        <f>SUMIF(Previsto2024[Complexo],'TABELA RESUMO - P95'!A56,Previsto2024[Geração '[MWh']])</f>
        <v>0</v>
      </c>
      <c r="E56" s="50">
        <f>SUMIF(Previsto2024[Complexo],'TABELA RESUMO - P95'!A56,Previsto2024[Previsto P95 '[MWh']])</f>
        <v>2445.9999999999995</v>
      </c>
      <c r="F56" s="51">
        <f t="shared" si="6"/>
        <v>2445.9999999999995</v>
      </c>
      <c r="G56" s="55">
        <f t="shared" si="7"/>
        <v>-1</v>
      </c>
      <c r="H56" s="51">
        <f ca="1">_xlfn.XLOOKUP(A56,A13:A37,G13:G37)+
SUMIFS(Previsto2024[Previsto P95 '[MWh']],Previsto2024[Complexo],'TABELA RESUMO - P95'!A56,Previsto2024[Mês],1)+
SUMIFS(Previsto2024[Previsto P95 '[MWh']],Previsto2024[Complexo],'TABELA RESUMO - P95'!A56,Previsto2024[Mês],2)+
SUMIFS(Previsto2024[Previsto P95 '[MWh']],Previsto2024[Complexo],'TABELA RESUMO - P95'!A56,Previsto2024[Mês],3)+
SUMIFS(Previsto2024[Previsto P95 '[MWh']],Previsto2024[Complexo],'TABELA RESUMO - P95'!A56,Previsto2024[Mês],4)</f>
        <v>763.26666666666654</v>
      </c>
      <c r="I56" s="55">
        <f t="shared" ca="1" si="8"/>
        <v>-1</v>
      </c>
      <c r="J56" s="51">
        <f t="shared" ca="1" si="9"/>
        <v>-763.26666666666654</v>
      </c>
      <c r="K56" s="33"/>
      <c r="L56" s="33"/>
    </row>
    <row r="57" spans="1:13">
      <c r="A57" s="73" t="s">
        <v>36</v>
      </c>
      <c r="B57" s="107"/>
      <c r="C57" s="108"/>
      <c r="D57" s="51">
        <f>SUMIF(Previsto2024[Complexo],'TABELA RESUMO - P95'!A57,Previsto2024[Geração '[MWh']])</f>
        <v>0</v>
      </c>
      <c r="E57" s="50">
        <f>SUMIF(Previsto2024[Complexo],'TABELA RESUMO - P95'!A57,Previsto2024[Previsto P95 '[MWh']])</f>
        <v>2439.9999999999995</v>
      </c>
      <c r="F57" s="51">
        <f t="shared" si="6"/>
        <v>2439.9999999999995</v>
      </c>
      <c r="G57" s="55">
        <f t="shared" si="7"/>
        <v>-1</v>
      </c>
      <c r="H57" s="51">
        <f ca="1">_xlfn.XLOOKUP(A57,A14:A38,G14:G38)+
SUMIFS(Previsto2024[Previsto P95 '[MWh']],Previsto2024[Complexo],'TABELA RESUMO - P95'!A57,Previsto2024[Mês],1)+
SUMIFS(Previsto2024[Previsto P95 '[MWh']],Previsto2024[Complexo],'TABELA RESUMO - P95'!A57,Previsto2024[Mês],2)+
SUMIFS(Previsto2024[Previsto P95 '[MWh']],Previsto2024[Complexo],'TABELA RESUMO - P95'!A57,Previsto2024[Mês],3)+
SUMIFS(Previsto2024[Previsto P95 '[MWh']],Previsto2024[Complexo],'TABELA RESUMO - P95'!A57,Previsto2024[Mês],4)</f>
        <v>760.23333333333312</v>
      </c>
      <c r="I57" s="55">
        <f t="shared" ca="1" si="8"/>
        <v>-1</v>
      </c>
      <c r="J57" s="51">
        <f t="shared" ca="1" si="9"/>
        <v>-760.23333333333312</v>
      </c>
      <c r="K57" s="33"/>
      <c r="L57" s="33"/>
    </row>
    <row r="58" spans="1:13">
      <c r="A58" s="73" t="s">
        <v>37</v>
      </c>
      <c r="B58" s="107"/>
      <c r="C58" s="108"/>
      <c r="D58" s="51">
        <f>SUMIF(Previsto2024[Complexo],'TABELA RESUMO - P95'!A58,Previsto2024[Geração '[MWh']])</f>
        <v>0</v>
      </c>
      <c r="E58" s="50">
        <f>SUMIF(Previsto2024[Complexo],'TABELA RESUMO - P95'!A58,Previsto2024[Previsto P95 '[MWh']])</f>
        <v>1188.9999999999998</v>
      </c>
      <c r="F58" s="51">
        <f t="shared" si="6"/>
        <v>1188.9999999999998</v>
      </c>
      <c r="G58" s="55">
        <f t="shared" si="7"/>
        <v>-1</v>
      </c>
      <c r="H58" s="51">
        <f ca="1">_xlfn.XLOOKUP(A58,A15:A39,G15:G39)+
SUMIFS(Previsto2024[Previsto P95 '[MWh']],Previsto2024[Complexo],'TABELA RESUMO - P95'!A58,Previsto2024[Mês],1)+
SUMIFS(Previsto2024[Previsto P95 '[MWh']],Previsto2024[Complexo],'TABELA RESUMO - P95'!A58,Previsto2024[Mês],2)+
SUMIFS(Previsto2024[Previsto P95 '[MWh']],Previsto2024[Complexo],'TABELA RESUMO - P95'!A58,Previsto2024[Mês],3)+
SUMIFS(Previsto2024[Previsto P95 '[MWh']],Previsto2024[Complexo],'TABELA RESUMO - P95'!A58,Previsto2024[Mês],4)</f>
        <v>369.73333333333329</v>
      </c>
      <c r="I58" s="55">
        <f t="shared" ca="1" si="8"/>
        <v>-1</v>
      </c>
      <c r="J58" s="51">
        <f t="shared" ca="1" si="9"/>
        <v>-369.73333333333329</v>
      </c>
      <c r="K58" s="33"/>
      <c r="L58" s="33"/>
    </row>
    <row r="59" spans="1:13">
      <c r="A59" s="73" t="s">
        <v>38</v>
      </c>
      <c r="B59" s="107"/>
      <c r="C59" s="108"/>
      <c r="D59" s="51">
        <f>SUMIF(Previsto2024[Complexo],'TABELA RESUMO - P95'!A59,Previsto2024[Geração '[MWh']])</f>
        <v>0</v>
      </c>
      <c r="E59" s="50">
        <f>SUMIF(Previsto2024[Complexo],'TABELA RESUMO - P95'!A59,Previsto2024[Previsto P95 '[MWh']])</f>
        <v>2557.9999999999995</v>
      </c>
      <c r="F59" s="51">
        <f t="shared" si="6"/>
        <v>2557.9999999999995</v>
      </c>
      <c r="G59" s="55">
        <f t="shared" si="7"/>
        <v>-1</v>
      </c>
      <c r="H59" s="51">
        <f ca="1">_xlfn.XLOOKUP(A59,A16:A40,G16:G40)+
SUMIFS(Previsto2024[Previsto P95 '[MWh']],Previsto2024[Complexo],'TABELA RESUMO - P95'!A59,Previsto2024[Mês],1)+
SUMIFS(Previsto2024[Previsto P95 '[MWh']],Previsto2024[Complexo],'TABELA RESUMO - P95'!A59,Previsto2024[Mês],2)+
SUMIFS(Previsto2024[Previsto P95 '[MWh']],Previsto2024[Complexo],'TABELA RESUMO - P95'!A59,Previsto2024[Mês],3)+
SUMIFS(Previsto2024[Previsto P95 '[MWh']],Previsto2024[Complexo],'TABELA RESUMO - P95'!A59,Previsto2024[Mês],4)</f>
        <v>839.63333333333321</v>
      </c>
      <c r="I59" s="55">
        <f t="shared" ca="1" si="8"/>
        <v>-1</v>
      </c>
      <c r="J59" s="51">
        <f t="shared" ca="1" si="9"/>
        <v>-839.63333333333321</v>
      </c>
      <c r="K59" s="33"/>
      <c r="L59" s="33"/>
    </row>
    <row r="60" spans="1:13">
      <c r="A60" s="73" t="s">
        <v>39</v>
      </c>
      <c r="B60" s="107"/>
      <c r="C60" s="108"/>
      <c r="D60" s="51">
        <f>SUMIF(Previsto2024[Complexo],'TABELA RESUMO - P95'!A60,Previsto2024[Geração '[MWh']])</f>
        <v>0</v>
      </c>
      <c r="E60" s="50">
        <f>SUMIF(Previsto2024[Complexo],'TABELA RESUMO - P95'!A60,Previsto2024[Previsto P95 '[MWh']])</f>
        <v>2566.0000000000005</v>
      </c>
      <c r="F60" s="51">
        <f t="shared" si="6"/>
        <v>2566.0000000000005</v>
      </c>
      <c r="G60" s="55">
        <f t="shared" si="7"/>
        <v>-1</v>
      </c>
      <c r="H60" s="51">
        <f ca="1">_xlfn.XLOOKUP(A60,A17:A41,G17:G41)+
SUMIFS(Previsto2024[Previsto P95 '[MWh']],Previsto2024[Complexo],'TABELA RESUMO - P95'!A60,Previsto2024[Mês],1)+
SUMIFS(Previsto2024[Previsto P95 '[MWh']],Previsto2024[Complexo],'TABELA RESUMO - P95'!A60,Previsto2024[Mês],2)+
SUMIFS(Previsto2024[Previsto P95 '[MWh']],Previsto2024[Complexo],'TABELA RESUMO - P95'!A60,Previsto2024[Mês],3)+
SUMIFS(Previsto2024[Previsto P95 '[MWh']],Previsto2024[Complexo],'TABELA RESUMO - P95'!A60,Previsto2024[Mês],4)</f>
        <v>843.23333333333346</v>
      </c>
      <c r="I60" s="55">
        <f t="shared" ca="1" si="8"/>
        <v>-1</v>
      </c>
      <c r="J60" s="51">
        <f t="shared" ca="1" si="9"/>
        <v>-843.23333333333346</v>
      </c>
      <c r="K60" s="33"/>
      <c r="L60" s="33"/>
    </row>
    <row r="61" spans="1:13">
      <c r="A61" s="73" t="s">
        <v>40</v>
      </c>
      <c r="B61" s="107"/>
      <c r="C61" s="108"/>
      <c r="D61" s="51">
        <f>SUMIF(Previsto2024[Complexo],'TABELA RESUMO - P95'!A61,Previsto2024[Geração '[MWh']])</f>
        <v>0</v>
      </c>
      <c r="E61" s="50">
        <f>SUMIF(Previsto2024[Complexo],'TABELA RESUMO - P95'!A61,Previsto2024[Previsto P95 '[MWh']])</f>
        <v>1223.7</v>
      </c>
      <c r="F61" s="51">
        <f t="shared" si="6"/>
        <v>1223.7</v>
      </c>
      <c r="G61" s="55">
        <f t="shared" si="7"/>
        <v>-1</v>
      </c>
      <c r="H61" s="51">
        <f ca="1">_xlfn.XLOOKUP(A61,A18:A42,G18:G42)+
SUMIFS(Previsto2024[Previsto P95 '[MWh']],Previsto2024[Complexo],'TABELA RESUMO - P95'!A61,Previsto2024[Mês],1)+
SUMIFS(Previsto2024[Previsto P95 '[MWh']],Previsto2024[Complexo],'TABELA RESUMO - P95'!A61,Previsto2024[Mês],2)+
SUMIFS(Previsto2024[Previsto P95 '[MWh']],Previsto2024[Complexo],'TABELA RESUMO - P95'!A61,Previsto2024[Mês],3)+
SUMIFS(Previsto2024[Previsto P95 '[MWh']],Previsto2024[Complexo],'TABELA RESUMO - P95'!A61,Previsto2024[Mês],4)</f>
        <v>401.16666666666669</v>
      </c>
      <c r="I61" s="55">
        <f t="shared" ca="1" si="8"/>
        <v>-1</v>
      </c>
      <c r="J61" s="51">
        <f t="shared" ca="1" si="9"/>
        <v>-401.16666666666669</v>
      </c>
      <c r="K61" s="33"/>
      <c r="L61" s="33"/>
    </row>
    <row r="62" spans="1:13">
      <c r="A62" s="73" t="s">
        <v>41</v>
      </c>
      <c r="B62" s="107"/>
      <c r="C62" s="108"/>
      <c r="D62" s="51">
        <f>SUMIF(Previsto2024[Complexo],'TABELA RESUMO - P95'!A62,Previsto2024[Geração '[MWh']])</f>
        <v>0</v>
      </c>
      <c r="E62" s="50">
        <f>SUMIF(Previsto2024[Complexo],'TABELA RESUMO - P95'!A62,Previsto2024[Previsto P95 '[MWh']])</f>
        <v>670.7</v>
      </c>
      <c r="F62" s="51">
        <f t="shared" si="6"/>
        <v>670.7</v>
      </c>
      <c r="G62" s="55">
        <f t="shared" si="7"/>
        <v>-1</v>
      </c>
      <c r="H62" s="51">
        <f ca="1">_xlfn.XLOOKUP(A62,A19:A43,G19:G43)+
SUMIFS(Previsto2024[Previsto P95 '[MWh']],Previsto2024[Complexo],'TABELA RESUMO - P95'!A62,Previsto2024[Mês],1)+
SUMIFS(Previsto2024[Previsto P95 '[MWh']],Previsto2024[Complexo],'TABELA RESUMO - P95'!A62,Previsto2024[Mês],2)+
SUMIFS(Previsto2024[Previsto P95 '[MWh']],Previsto2024[Complexo],'TABELA RESUMO - P95'!A62,Previsto2024[Mês],3)+
SUMIFS(Previsto2024[Previsto P95 '[MWh']],Previsto2024[Complexo],'TABELA RESUMO - P95'!A62,Previsto2024[Mês],4)</f>
        <v>215.29666666666668</v>
      </c>
      <c r="I62" s="55">
        <f t="shared" ca="1" si="8"/>
        <v>-1</v>
      </c>
      <c r="J62" s="51">
        <f t="shared" ca="1" si="9"/>
        <v>-215.29666666666668</v>
      </c>
      <c r="K62" s="33"/>
      <c r="L62" s="33"/>
    </row>
    <row r="63" spans="1:13">
      <c r="A63" s="73" t="s">
        <v>42</v>
      </c>
      <c r="B63" s="107"/>
      <c r="C63" s="108"/>
      <c r="D63" s="51">
        <f>SUMIF(Previsto2024[Complexo],'TABELA RESUMO - P95'!A63,Previsto2024[Geração '[MWh']])</f>
        <v>0</v>
      </c>
      <c r="E63" s="50">
        <f>SUMIF(Previsto2024[Complexo],'TABELA RESUMO - P95'!A63,Previsto2024[Previsto P95 '[MWh']])</f>
        <v>2611.0000000000009</v>
      </c>
      <c r="F63" s="51">
        <f t="shared" si="6"/>
        <v>2611.0000000000009</v>
      </c>
      <c r="G63" s="55">
        <f t="shared" si="7"/>
        <v>-1</v>
      </c>
      <c r="H63" s="51">
        <f ca="1">_xlfn.XLOOKUP(A63,A20:A44,G20:G44)+
SUMIFS(Previsto2024[Previsto P95 '[MWh']],Previsto2024[Complexo],'TABELA RESUMO - P95'!A63,Previsto2024[Mês],1)+
SUMIFS(Previsto2024[Previsto P95 '[MWh']],Previsto2024[Complexo],'TABELA RESUMO - P95'!A63,Previsto2024[Mês],2)+
SUMIFS(Previsto2024[Previsto P95 '[MWh']],Previsto2024[Complexo],'TABELA RESUMO - P95'!A63,Previsto2024[Mês],3)+
SUMIFS(Previsto2024[Previsto P95 '[MWh']],Previsto2024[Complexo],'TABELA RESUMO - P95'!A63,Previsto2024[Mês],4)</f>
        <v>842.76666666666665</v>
      </c>
      <c r="I63" s="55">
        <f t="shared" ca="1" si="8"/>
        <v>-1</v>
      </c>
      <c r="J63" s="51">
        <f t="shared" ca="1" si="9"/>
        <v>-842.76666666666665</v>
      </c>
      <c r="K63" s="33"/>
      <c r="L63" s="33"/>
    </row>
    <row r="64" spans="1:13">
      <c r="A64" s="73" t="s">
        <v>43</v>
      </c>
      <c r="B64" s="107"/>
      <c r="C64" s="108"/>
      <c r="D64" s="51">
        <f>SUMIF(Previsto2024[Complexo],'TABELA RESUMO - P95'!A64,Previsto2024[Geração '[MWh']])</f>
        <v>0</v>
      </c>
      <c r="E64" s="50">
        <f>SUMIF(Previsto2024[Complexo],'TABELA RESUMO - P95'!A64,Previsto2024[Previsto P95 '[MWh']])</f>
        <v>2607.0104328523862</v>
      </c>
      <c r="F64" s="51">
        <f t="shared" si="6"/>
        <v>2607.0104328523862</v>
      </c>
      <c r="G64" s="55">
        <f t="shared" si="7"/>
        <v>-1</v>
      </c>
      <c r="H64" s="51">
        <f ca="1">_xlfn.XLOOKUP(A64,A21:A45,G21:G45)+
SUMIFS(Previsto2024[Previsto P95 '[MWh']],Previsto2024[Complexo],'TABELA RESUMO - P95'!A64,Previsto2024[Mês],1)+
SUMIFS(Previsto2024[Previsto P95 '[MWh']],Previsto2024[Complexo],'TABELA RESUMO - P95'!A64,Previsto2024[Mês],2)+
SUMIFS(Previsto2024[Previsto P95 '[MWh']],Previsto2024[Complexo],'TABELA RESUMO - P95'!A64,Previsto2024[Mês],3)+
SUMIFS(Previsto2024[Previsto P95 '[MWh']],Previsto2024[Complexo],'TABELA RESUMO - P95'!A64,Previsto2024[Mês],4)</f>
        <v>836.20347761746211</v>
      </c>
      <c r="I64" s="55">
        <f t="shared" ca="1" si="8"/>
        <v>-1</v>
      </c>
      <c r="J64" s="51">
        <f t="shared" ca="1" si="9"/>
        <v>-836.20347761746211</v>
      </c>
      <c r="K64" s="33"/>
      <c r="L64" s="33"/>
    </row>
    <row r="65" spans="1:13">
      <c r="A65" s="73" t="s">
        <v>44</v>
      </c>
      <c r="B65" s="107"/>
      <c r="C65" s="108"/>
      <c r="D65" s="51">
        <f>SUMIF(Previsto2024[Complexo],'TABELA RESUMO - P95'!A65,Previsto2024[Geração '[MWh']])</f>
        <v>0</v>
      </c>
      <c r="E65" s="50">
        <f>SUMIF(Previsto2024[Complexo],'TABELA RESUMO - P95'!A65,Previsto2024[Previsto P95 '[MWh']])</f>
        <v>1232.7</v>
      </c>
      <c r="F65" s="51">
        <f t="shared" si="6"/>
        <v>1232.7</v>
      </c>
      <c r="G65" s="55">
        <f t="shared" si="7"/>
        <v>-1</v>
      </c>
      <c r="H65" s="51">
        <f ca="1">_xlfn.XLOOKUP(A65,A22:A46,G22:G46)+
SUMIFS(Previsto2024[Previsto P95 '[MWh']],Previsto2024[Complexo],'TABELA RESUMO - P95'!A65,Previsto2024[Mês],1)+
SUMIFS(Previsto2024[Previsto P95 '[MWh']],Previsto2024[Complexo],'TABELA RESUMO - P95'!A65,Previsto2024[Mês],2)+
SUMIFS(Previsto2024[Previsto P95 '[MWh']],Previsto2024[Complexo],'TABELA RESUMO - P95'!A65,Previsto2024[Mês],3)+
SUMIFS(Previsto2024[Previsto P95 '[MWh']],Previsto2024[Complexo],'TABELA RESUMO - P95'!A65,Previsto2024[Mês],4)</f>
        <v>396.6</v>
      </c>
      <c r="I65" s="55">
        <f t="shared" ca="1" si="8"/>
        <v>-1</v>
      </c>
      <c r="J65" s="51">
        <f t="shared" ca="1" si="9"/>
        <v>-396.6</v>
      </c>
      <c r="K65" s="33"/>
      <c r="L65" s="33"/>
    </row>
    <row r="66" spans="1:13">
      <c r="A66" s="73" t="s">
        <v>45</v>
      </c>
      <c r="B66" s="107"/>
      <c r="C66" s="108"/>
      <c r="D66" s="51">
        <f>SUMIF(Previsto2024[Complexo],'TABELA RESUMO - P95'!A66,Previsto2024[Geração '[MWh']])</f>
        <v>0</v>
      </c>
      <c r="E66" s="50">
        <f>SUMIF(Previsto2024[Complexo],'TABELA RESUMO - P95'!A66,Previsto2024[Previsto P95 '[MWh']])</f>
        <v>2555.9999999999995</v>
      </c>
      <c r="F66" s="51">
        <f t="shared" si="6"/>
        <v>2555.9999999999995</v>
      </c>
      <c r="G66" s="55">
        <f t="shared" si="7"/>
        <v>-1</v>
      </c>
      <c r="H66" s="51">
        <f ca="1">_xlfn.XLOOKUP(A66,A23:A47,G23:G47)+
SUMIFS(Previsto2024[Previsto P95 '[MWh']],Previsto2024[Complexo],'TABELA RESUMO - P95'!A66,Previsto2024[Mês],1)+
SUMIFS(Previsto2024[Previsto P95 '[MWh']],Previsto2024[Complexo],'TABELA RESUMO - P95'!A66,Previsto2024[Mês],2)+
SUMIFS(Previsto2024[Previsto P95 '[MWh']],Previsto2024[Complexo],'TABELA RESUMO - P95'!A66,Previsto2024[Mês],3)+
SUMIFS(Previsto2024[Previsto P95 '[MWh']],Previsto2024[Complexo],'TABELA RESUMO - P95'!A66,Previsto2024[Mês],4)</f>
        <v>823.43333333333317</v>
      </c>
      <c r="I66" s="55">
        <f t="shared" ca="1" si="8"/>
        <v>-1</v>
      </c>
      <c r="J66" s="51">
        <f t="shared" ca="1" si="9"/>
        <v>-823.43333333333317</v>
      </c>
      <c r="K66" s="33"/>
      <c r="L66" s="33"/>
    </row>
    <row r="67" spans="1:13">
      <c r="A67" s="73" t="s">
        <v>46</v>
      </c>
      <c r="B67" s="107"/>
      <c r="C67" s="108"/>
      <c r="D67" s="51">
        <f>SUMIF(Previsto2024[Complexo],'TABELA RESUMO - P95'!A67,Previsto2024[Geração '[MWh']])</f>
        <v>0</v>
      </c>
      <c r="E67" s="50">
        <f>SUMIF(Previsto2024[Complexo],'TABELA RESUMO - P95'!A67,Previsto2024[Previsto P95 '[MWh']])</f>
        <v>2574</v>
      </c>
      <c r="F67" s="51">
        <f t="shared" si="6"/>
        <v>2574</v>
      </c>
      <c r="G67" s="55">
        <f t="shared" si="7"/>
        <v>-1</v>
      </c>
      <c r="H67" s="51">
        <f ca="1">_xlfn.XLOOKUP(A67,A24:A48,G24:G48)+
SUMIFS(Previsto2024[Previsto P95 '[MWh']],Previsto2024[Complexo],'TABELA RESUMO - P95'!A67,Previsto2024[Mês],1)+
SUMIFS(Previsto2024[Previsto P95 '[MWh']],Previsto2024[Complexo],'TABELA RESUMO - P95'!A67,Previsto2024[Mês],2)+
SUMIFS(Previsto2024[Previsto P95 '[MWh']],Previsto2024[Complexo],'TABELA RESUMO - P95'!A67,Previsto2024[Mês],3)+
SUMIFS(Previsto2024[Previsto P95 '[MWh']],Previsto2024[Complexo],'TABELA RESUMO - P95'!A67,Previsto2024[Mês],4)</f>
        <v>826.73333333333323</v>
      </c>
      <c r="I67" s="55">
        <f t="shared" ca="1" si="8"/>
        <v>-1</v>
      </c>
      <c r="J67" s="51">
        <f t="shared" ca="1" si="9"/>
        <v>-826.73333333333323</v>
      </c>
      <c r="K67" s="33"/>
      <c r="L67" s="33"/>
    </row>
    <row r="68" spans="1:13">
      <c r="A68" s="73" t="s">
        <v>47</v>
      </c>
      <c r="B68" s="107"/>
      <c r="C68" s="108"/>
      <c r="D68" s="51">
        <f>SUMIF(Previsto2024[Complexo],'TABELA RESUMO - P95'!A68,Previsto2024[Geração '[MWh']])</f>
        <v>0</v>
      </c>
      <c r="E68" s="50">
        <f>SUMIF(Previsto2024[Complexo],'TABELA RESUMO - P95'!A68,Previsto2024[Previsto P95 '[MWh']])</f>
        <v>1231.7999999999997</v>
      </c>
      <c r="F68" s="51">
        <f t="shared" si="6"/>
        <v>1231.7999999999997</v>
      </c>
      <c r="G68" s="55">
        <f t="shared" si="7"/>
        <v>-1</v>
      </c>
      <c r="H68" s="51">
        <f ca="1">_xlfn.XLOOKUP(A68,A25:A49,G25:G49)+
SUMIFS(Previsto2024[Previsto P95 '[MWh']],Previsto2024[Complexo],'TABELA RESUMO - P95'!A68,Previsto2024[Mês],1)+
SUMIFS(Previsto2024[Previsto P95 '[MWh']],Previsto2024[Complexo],'TABELA RESUMO - P95'!A68,Previsto2024[Mês],2)+
SUMIFS(Previsto2024[Previsto P95 '[MWh']],Previsto2024[Complexo],'TABELA RESUMO - P95'!A68,Previsto2024[Mês],3)+
SUMIFS(Previsto2024[Previsto P95 '[MWh']],Previsto2024[Complexo],'TABELA RESUMO - P95'!A68,Previsto2024[Mês],4)</f>
        <v>396.06666666666661</v>
      </c>
      <c r="I68" s="55">
        <f t="shared" ca="1" si="8"/>
        <v>-1</v>
      </c>
      <c r="J68" s="51">
        <f t="shared" ca="1" si="9"/>
        <v>-396.06666666666661</v>
      </c>
      <c r="K68" s="33"/>
      <c r="L68" s="33"/>
    </row>
    <row r="69" spans="1:13">
      <c r="A69" s="73" t="s">
        <v>48</v>
      </c>
      <c r="B69" s="107"/>
      <c r="C69" s="108"/>
      <c r="D69" s="51">
        <f>SUMIF(Previsto2024[Complexo],'TABELA RESUMO - P95'!A69,Previsto2024[Geração '[MWh']])</f>
        <v>0</v>
      </c>
      <c r="E69" s="50">
        <f>SUMIF(Previsto2024[Complexo],'TABELA RESUMO - P95'!A69,Previsto2024[Previsto P95 '[MWh']])</f>
        <v>1308.5920973353857</v>
      </c>
      <c r="F69" s="51">
        <f t="shared" si="6"/>
        <v>1308.5920973353857</v>
      </c>
      <c r="G69" s="55">
        <f t="shared" si="7"/>
        <v>-1</v>
      </c>
      <c r="H69" s="51">
        <f ca="1">_xlfn.XLOOKUP(A69,A26:A50,G26:G50)+
SUMIFS(Previsto2024[Previsto P95 '[MWh']],Previsto2024[Complexo],'TABELA RESUMO - P95'!A69,Previsto2024[Mês],1)+
SUMIFS(Previsto2024[Previsto P95 '[MWh']],Previsto2024[Complexo],'TABELA RESUMO - P95'!A69,Previsto2024[Mês],2)+
SUMIFS(Previsto2024[Previsto P95 '[MWh']],Previsto2024[Complexo],'TABELA RESUMO - P95'!A69,Previsto2024[Mês],3)+
SUMIFS(Previsto2024[Previsto P95 '[MWh']],Previsto2024[Complexo],'TABELA RESUMO - P95'!A69,Previsto2024[Mês],4)</f>
        <v>419.1906991117952</v>
      </c>
      <c r="I69" s="55">
        <f t="shared" ca="1" si="8"/>
        <v>-1</v>
      </c>
      <c r="J69" s="51">
        <f t="shared" ca="1" si="9"/>
        <v>-419.1906991117952</v>
      </c>
      <c r="K69" s="33"/>
      <c r="L69" s="33"/>
    </row>
    <row r="70" spans="1:13" s="120" customFormat="1">
      <c r="A70" s="114" t="s">
        <v>49</v>
      </c>
      <c r="B70" s="115"/>
      <c r="C70" s="116"/>
      <c r="D70" s="117">
        <f>SUMIF(Previsto2024[Complexo],'TABELA RESUMO - P95'!A70,Previsto2024[Geração '[MWh']])</f>
        <v>0</v>
      </c>
      <c r="E70" s="50">
        <f>SUMIF(Previsto2024[Complexo],'TABELA RESUMO - P95'!A70,Previsto2024[Previsto P95 '[MWh']])</f>
        <v>2370.3359139784948</v>
      </c>
      <c r="F70" s="117">
        <f t="shared" si="6"/>
        <v>2370.3359139784948</v>
      </c>
      <c r="G70" s="118">
        <f t="shared" si="7"/>
        <v>-1</v>
      </c>
      <c r="H70" s="51">
        <f ca="1">_xlfn.XLOOKUP(A70,A27:A51,G27:G51)+
SUMIFS(Previsto2024[Previsto P95 '[MWh']],Previsto2024[Complexo],'TABELA RESUMO - P95'!A70,Previsto2024[Mês],1)+
SUMIFS(Previsto2024[Previsto P95 '[MWh']],Previsto2024[Complexo],'TABELA RESUMO - P95'!A70,Previsto2024[Mês],2)+
SUMIFS(Previsto2024[Previsto P95 '[MWh']],Previsto2024[Complexo],'TABELA RESUMO - P95'!A70,Previsto2024[Mês],3)+
SUMIFS(Previsto2024[Previsto P95 '[MWh']],Previsto2024[Complexo],'TABELA RESUMO - P95'!A70,Previsto2024[Mês],4)</f>
        <v>723.72258064516143</v>
      </c>
      <c r="I70" s="118">
        <f t="shared" ca="1" si="8"/>
        <v>-1</v>
      </c>
      <c r="J70" s="117">
        <f t="shared" ca="1" si="9"/>
        <v>-723.72258064516143</v>
      </c>
      <c r="K70" s="119"/>
      <c r="L70" s="119"/>
      <c r="M70" s="121"/>
    </row>
    <row r="71" spans="1:13" s="120" customFormat="1">
      <c r="A71" s="114" t="s">
        <v>50</v>
      </c>
      <c r="B71" s="115"/>
      <c r="C71" s="116"/>
      <c r="D71" s="117">
        <f>SUMIF(Previsto2024[Complexo],'TABELA RESUMO - P95'!A71,Previsto2024[Geração '[MWh']])</f>
        <v>0</v>
      </c>
      <c r="E71" s="50">
        <f>SUMIF(Previsto2024[Complexo],'TABELA RESUMO - P95'!A71,Previsto2024[Previsto P95 '[MWh']])</f>
        <v>2370.3359139784948</v>
      </c>
      <c r="F71" s="117">
        <f t="shared" si="6"/>
        <v>2370.3359139784948</v>
      </c>
      <c r="G71" s="118">
        <f t="shared" si="7"/>
        <v>-1</v>
      </c>
      <c r="H71" s="51">
        <f ca="1">_xlfn.XLOOKUP(A71,A28:A52,G28:G52)+
SUMIFS(Previsto2024[Previsto P95 '[MWh']],Previsto2024[Complexo],'TABELA RESUMO - P95'!A71,Previsto2024[Mês],1)+
SUMIFS(Previsto2024[Previsto P95 '[MWh']],Previsto2024[Complexo],'TABELA RESUMO - P95'!A71,Previsto2024[Mês],2)+
SUMIFS(Previsto2024[Previsto P95 '[MWh']],Previsto2024[Complexo],'TABELA RESUMO - P95'!A71,Previsto2024[Mês],3)+
SUMIFS(Previsto2024[Previsto P95 '[MWh']],Previsto2024[Complexo],'TABELA RESUMO - P95'!A71,Previsto2024[Mês],4)</f>
        <v>723.72258064516143</v>
      </c>
      <c r="I71" s="118">
        <f t="shared" ca="1" si="8"/>
        <v>-1</v>
      </c>
      <c r="J71" s="117">
        <f t="shared" ca="1" si="9"/>
        <v>-723.72258064516143</v>
      </c>
      <c r="K71" s="119"/>
      <c r="L71" s="119"/>
      <c r="M71" s="121"/>
    </row>
    <row r="72" spans="1:13" s="120" customFormat="1">
      <c r="A72" s="114" t="s">
        <v>51</v>
      </c>
      <c r="B72" s="115"/>
      <c r="C72" s="116"/>
      <c r="D72" s="117">
        <f>SUMIF(Previsto2024[Complexo],'TABELA RESUMO - P95'!A72,Previsto2024[Geração '[MWh']])</f>
        <v>0</v>
      </c>
      <c r="E72" s="50">
        <f>SUMIF(Previsto2024[Complexo],'TABELA RESUMO - P95'!A72,Previsto2024[Previsto P95 '[MWh']])</f>
        <v>1185.1679569892474</v>
      </c>
      <c r="F72" s="117">
        <f t="shared" si="6"/>
        <v>1185.1679569892474</v>
      </c>
      <c r="G72" s="118">
        <f t="shared" si="7"/>
        <v>-1</v>
      </c>
      <c r="H72" s="51">
        <f ca="1">_xlfn.XLOOKUP(A72,A29:A53,G29:G53)+
SUMIFS(Previsto2024[Previsto P95 '[MWh']],Previsto2024[Complexo],'TABELA RESUMO - P95'!A72,Previsto2024[Mês],1)+
SUMIFS(Previsto2024[Previsto P95 '[MWh']],Previsto2024[Complexo],'TABELA RESUMO - P95'!A72,Previsto2024[Mês],2)+
SUMIFS(Previsto2024[Previsto P95 '[MWh']],Previsto2024[Complexo],'TABELA RESUMO - P95'!A72,Previsto2024[Mês],3)+
SUMIFS(Previsto2024[Previsto P95 '[MWh']],Previsto2024[Complexo],'TABELA RESUMO - P95'!A72,Previsto2024[Mês],4)</f>
        <v>361.86129032258071</v>
      </c>
      <c r="I72" s="118">
        <f t="shared" ca="1" si="8"/>
        <v>-1</v>
      </c>
      <c r="J72" s="117">
        <f t="shared" ca="1" si="9"/>
        <v>-361.86129032258071</v>
      </c>
      <c r="K72" s="119"/>
      <c r="L72" s="119"/>
      <c r="M72" s="121"/>
    </row>
    <row r="73" spans="1:13" s="120" customFormat="1">
      <c r="A73" s="114" t="s">
        <v>52</v>
      </c>
      <c r="B73" s="115"/>
      <c r="C73" s="116"/>
      <c r="D73" s="117">
        <f>SUMIF(Previsto2024[Complexo],'TABELA RESUMO - P95'!A73,Previsto2024[Geração '[MWh']])</f>
        <v>0</v>
      </c>
      <c r="E73" s="50">
        <f>SUMIF(Previsto2024[Complexo],'TABELA RESUMO - P95'!A73,Previsto2024[Previsto P95 '[MWh']])</f>
        <v>2099.3314942528737</v>
      </c>
      <c r="F73" s="117">
        <f>E73-D73</f>
        <v>2099.3314942528737</v>
      </c>
      <c r="G73" s="118">
        <f t="shared" si="7"/>
        <v>-1</v>
      </c>
      <c r="H73" s="51">
        <f ca="1">_xlfn.XLOOKUP(A73,A30:A54,G30:G54)+
SUMIFS(Previsto2024[Previsto P95 '[MWh']],Previsto2024[Complexo],'TABELA RESUMO - P95'!A73,Previsto2024[Mês],1)+
SUMIFS(Previsto2024[Previsto P95 '[MWh']],Previsto2024[Complexo],'TABELA RESUMO - P95'!A73,Previsto2024[Mês],2)+
SUMIFS(Previsto2024[Previsto P95 '[MWh']],Previsto2024[Complexo],'TABELA RESUMO - P95'!A73,Previsto2024[Mês],3)+
SUMIFS(Previsto2024[Previsto P95 '[MWh']],Previsto2024[Complexo],'TABELA RESUMO - P95'!A73,Previsto2024[Mês],4)</f>
        <v>465.63816091954021</v>
      </c>
      <c r="I73" s="118">
        <f t="shared" ca="1" si="8"/>
        <v>-1</v>
      </c>
      <c r="J73" s="117">
        <f t="shared" ca="1" si="9"/>
        <v>-465.63816091954021</v>
      </c>
      <c r="K73" s="119"/>
      <c r="L73" s="119"/>
      <c r="M73" s="121"/>
    </row>
    <row r="74" spans="1:13" s="120" customFormat="1">
      <c r="A74" s="114" t="s">
        <v>53</v>
      </c>
      <c r="B74" s="115"/>
      <c r="C74" s="116"/>
      <c r="D74" s="117">
        <f>SUMIF(Previsto2024[Complexo],'TABELA RESUMO - P95'!A74,Previsto2024[Geração '[MWh']])</f>
        <v>0</v>
      </c>
      <c r="E74" s="50">
        <f>SUMIF(Previsto2024[Complexo],'TABELA RESUMO - P95'!A74,Previsto2024[Previsto P95 '[MWh']])</f>
        <v>2099.3314942528737</v>
      </c>
      <c r="F74" s="117">
        <f t="shared" ref="F74:F80" si="10">E74-D74</f>
        <v>2099.3314942528737</v>
      </c>
      <c r="G74" s="118">
        <f t="shared" si="7"/>
        <v>-1</v>
      </c>
      <c r="H74" s="51">
        <f ca="1">_xlfn.XLOOKUP(A74,A31:A55,G31:G55)+
SUMIFS(Previsto2024[Previsto P95 '[MWh']],Previsto2024[Complexo],'TABELA RESUMO - P95'!A74,Previsto2024[Mês],1)+
SUMIFS(Previsto2024[Previsto P95 '[MWh']],Previsto2024[Complexo],'TABELA RESUMO - P95'!A74,Previsto2024[Mês],2)+
SUMIFS(Previsto2024[Previsto P95 '[MWh']],Previsto2024[Complexo],'TABELA RESUMO - P95'!A74,Previsto2024[Mês],3)+
SUMIFS(Previsto2024[Previsto P95 '[MWh']],Previsto2024[Complexo],'TABELA RESUMO - P95'!A74,Previsto2024[Mês],4)</f>
        <v>465.63816091954021</v>
      </c>
      <c r="I74" s="118">
        <f t="shared" ca="1" si="8"/>
        <v>-1</v>
      </c>
      <c r="J74" s="117">
        <f t="shared" ca="1" si="9"/>
        <v>-465.63816091954021</v>
      </c>
      <c r="K74" s="119"/>
      <c r="L74" s="119"/>
      <c r="M74" s="121"/>
    </row>
    <row r="75" spans="1:13" s="120" customFormat="1">
      <c r="A75" s="114" t="s">
        <v>54</v>
      </c>
      <c r="B75" s="115"/>
      <c r="C75" s="116"/>
      <c r="D75" s="117">
        <f>SUMIF(Previsto2024[Complexo],'TABELA RESUMO - P95'!A75,Previsto2024[Geração '[MWh']])</f>
        <v>0</v>
      </c>
      <c r="E75" s="50">
        <f>SUMIF(Previsto2024[Complexo],'TABELA RESUMO - P95'!A75,Previsto2024[Previsto P95 '[MWh']])</f>
        <v>1049.6657471264368</v>
      </c>
      <c r="F75" s="117">
        <f t="shared" si="10"/>
        <v>1049.6657471264368</v>
      </c>
      <c r="G75" s="118">
        <f>D75/F75-1</f>
        <v>-1</v>
      </c>
      <c r="H75" s="51">
        <f ca="1">_xlfn.XLOOKUP(A75,A32:A56,G32:G56)+
SUMIFS(Previsto2024[Previsto P95 '[MWh']],Previsto2024[Complexo],'TABELA RESUMO - P95'!A75,Previsto2024[Mês],1)+
SUMIFS(Previsto2024[Previsto P95 '[MWh']],Previsto2024[Complexo],'TABELA RESUMO - P95'!A75,Previsto2024[Mês],2)+
SUMIFS(Previsto2024[Previsto P95 '[MWh']],Previsto2024[Complexo],'TABELA RESUMO - P95'!A75,Previsto2024[Mês],3)+
SUMIFS(Previsto2024[Previsto P95 '[MWh']],Previsto2024[Complexo],'TABELA RESUMO - P95'!A75,Previsto2024[Mês],4)</f>
        <v>232.81908045977011</v>
      </c>
      <c r="I75" s="118">
        <f t="shared" ca="1" si="8"/>
        <v>-1</v>
      </c>
      <c r="J75" s="117">
        <f t="shared" ca="1" si="9"/>
        <v>-232.81908045977011</v>
      </c>
      <c r="K75" s="119"/>
      <c r="L75" s="119"/>
      <c r="M75" s="121"/>
    </row>
    <row r="76" spans="1:13" s="120" customFormat="1">
      <c r="A76" s="114" t="s">
        <v>55</v>
      </c>
      <c r="B76" s="115"/>
      <c r="C76" s="116"/>
      <c r="D76" s="117">
        <f>SUMIF(Previsto2024[Complexo],'TABELA RESUMO - P95'!A76,Previsto2024[Geração '[MWh']])</f>
        <v>0</v>
      </c>
      <c r="E76" s="50">
        <f>SUMIF(Previsto2024[Complexo],'TABELA RESUMO - P95'!A76,Previsto2024[Previsto P95 '[MWh']])</f>
        <v>2463.218965517241</v>
      </c>
      <c r="F76" s="117">
        <f t="shared" si="10"/>
        <v>2463.218965517241</v>
      </c>
      <c r="G76" s="118">
        <f t="shared" si="7"/>
        <v>-1</v>
      </c>
      <c r="H76" s="51">
        <f ca="1">_xlfn.XLOOKUP(A76,A33:A57,G33:G57)+
SUMIFS(Previsto2024[Previsto P95 '[MWh']],Previsto2024[Complexo],'TABELA RESUMO - P95'!A76,Previsto2024[Mês],1)+
SUMIFS(Previsto2024[Previsto P95 '[MWh']],Previsto2024[Complexo],'TABELA RESUMO - P95'!A76,Previsto2024[Mês],2)+
SUMIFS(Previsto2024[Previsto P95 '[MWh']],Previsto2024[Complexo],'TABELA RESUMO - P95'!A76,Previsto2024[Mês],3)+
SUMIFS(Previsto2024[Previsto P95 '[MWh']],Previsto2024[Complexo],'TABELA RESUMO - P95'!A76,Previsto2024[Mês],4)</f>
        <v>610.01896551724133</v>
      </c>
      <c r="I76" s="118">
        <f t="shared" ca="1" si="8"/>
        <v>-1</v>
      </c>
      <c r="J76" s="117">
        <f t="shared" ca="1" si="9"/>
        <v>-610.01896551724133</v>
      </c>
      <c r="K76" s="119"/>
      <c r="L76" s="119"/>
      <c r="M76" s="121"/>
    </row>
    <row r="77" spans="1:13" s="120" customFormat="1">
      <c r="A77" s="114" t="s">
        <v>56</v>
      </c>
      <c r="B77" s="115"/>
      <c r="C77" s="116"/>
      <c r="D77" s="117">
        <f>SUMIF(Previsto2024[Complexo],'TABELA RESUMO - P95'!A77,Previsto2024[Geração '[MWh']])</f>
        <v>0</v>
      </c>
      <c r="E77" s="50">
        <f>SUMIF(Previsto2024[Complexo],'TABELA RESUMO - P95'!A77,Previsto2024[Previsto P95 '[MWh']])</f>
        <v>2463.218965517241</v>
      </c>
      <c r="F77" s="117">
        <f t="shared" si="10"/>
        <v>2463.218965517241</v>
      </c>
      <c r="G77" s="118">
        <f t="shared" si="7"/>
        <v>-1</v>
      </c>
      <c r="H77" s="51">
        <f ca="1">_xlfn.XLOOKUP(A77,A34:A58,G34:G58)+
SUMIFS(Previsto2024[Previsto P95 '[MWh']],Previsto2024[Complexo],'TABELA RESUMO - P95'!A77,Previsto2024[Mês],1)+
SUMIFS(Previsto2024[Previsto P95 '[MWh']],Previsto2024[Complexo],'TABELA RESUMO - P95'!A77,Previsto2024[Mês],2)+
SUMIFS(Previsto2024[Previsto P95 '[MWh']],Previsto2024[Complexo],'TABELA RESUMO - P95'!A77,Previsto2024[Mês],3)+
SUMIFS(Previsto2024[Previsto P95 '[MWh']],Previsto2024[Complexo],'TABELA RESUMO - P95'!A77,Previsto2024[Mês],4)</f>
        <v>610.01896551724133</v>
      </c>
      <c r="I77" s="118">
        <f t="shared" ca="1" si="8"/>
        <v>-1</v>
      </c>
      <c r="J77" s="117">
        <f t="shared" ca="1" si="9"/>
        <v>-610.01896551724133</v>
      </c>
      <c r="K77" s="119"/>
      <c r="L77" s="119"/>
      <c r="M77" s="121"/>
    </row>
    <row r="78" spans="1:13" s="120" customFormat="1">
      <c r="A78" s="114" t="s">
        <v>57</v>
      </c>
      <c r="B78" s="115"/>
      <c r="C78" s="116"/>
      <c r="D78" s="117">
        <f>SUMIF(Previsto2024[Complexo],'TABELA RESUMO - P95'!A78,Previsto2024[Geração '[MWh']])</f>
        <v>0</v>
      </c>
      <c r="E78" s="50">
        <f>SUMIF(Previsto2024[Complexo],'TABELA RESUMO - P95'!A78,Previsto2024[Previsto P95 '[MWh']])</f>
        <v>2463.218965517241</v>
      </c>
      <c r="F78" s="117">
        <f t="shared" si="10"/>
        <v>2463.218965517241</v>
      </c>
      <c r="G78" s="118">
        <f t="shared" si="7"/>
        <v>-1</v>
      </c>
      <c r="H78" s="51">
        <f ca="1">_xlfn.XLOOKUP(A78,A35:A59,G35:G59)+
SUMIFS(Previsto2024[Previsto P95 '[MWh']],Previsto2024[Complexo],'TABELA RESUMO - P95'!A78,Previsto2024[Mês],1)+
SUMIFS(Previsto2024[Previsto P95 '[MWh']],Previsto2024[Complexo],'TABELA RESUMO - P95'!A78,Previsto2024[Mês],2)+
SUMIFS(Previsto2024[Previsto P95 '[MWh']],Previsto2024[Complexo],'TABELA RESUMO - P95'!A78,Previsto2024[Mês],3)+
SUMIFS(Previsto2024[Previsto P95 '[MWh']],Previsto2024[Complexo],'TABELA RESUMO - P95'!A78,Previsto2024[Mês],4)</f>
        <v>610.01896551724133</v>
      </c>
      <c r="I78" s="118">
        <f t="shared" ca="1" si="8"/>
        <v>-1</v>
      </c>
      <c r="J78" s="117">
        <f t="shared" ca="1" si="9"/>
        <v>-610.01896551724133</v>
      </c>
      <c r="K78" s="119"/>
      <c r="L78" s="119"/>
      <c r="M78" s="121"/>
    </row>
    <row r="79" spans="1:13" s="120" customFormat="1">
      <c r="A79" s="114" t="s">
        <v>58</v>
      </c>
      <c r="B79" s="115"/>
      <c r="C79" s="116"/>
      <c r="D79" s="117">
        <f>SUMIF(Previsto2024[Complexo],'TABELA RESUMO - P95'!A79,Previsto2024[Geração '[MWh']])</f>
        <v>0</v>
      </c>
      <c r="E79" s="50">
        <f>SUMIF(Previsto2024[Complexo],'TABELA RESUMO - P95'!A79,Previsto2024[Previsto P95 '[MWh']])</f>
        <v>2463.218965517241</v>
      </c>
      <c r="F79" s="117">
        <f t="shared" si="10"/>
        <v>2463.218965517241</v>
      </c>
      <c r="G79" s="118">
        <f t="shared" si="7"/>
        <v>-1</v>
      </c>
      <c r="H79" s="51">
        <f ca="1">_xlfn.XLOOKUP(A79,A36:A60,G36:G60)+
SUMIFS(Previsto2024[Previsto P95 '[MWh']],Previsto2024[Complexo],'TABELA RESUMO - P95'!A79,Previsto2024[Mês],1)+
SUMIFS(Previsto2024[Previsto P95 '[MWh']],Previsto2024[Complexo],'TABELA RESUMO - P95'!A79,Previsto2024[Mês],2)+
SUMIFS(Previsto2024[Previsto P95 '[MWh']],Previsto2024[Complexo],'TABELA RESUMO - P95'!A79,Previsto2024[Mês],3)+
SUMIFS(Previsto2024[Previsto P95 '[MWh']],Previsto2024[Complexo],'TABELA RESUMO - P95'!A79,Previsto2024[Mês],4)</f>
        <v>610.01896551724133</v>
      </c>
      <c r="I79" s="118">
        <f t="shared" ca="1" si="8"/>
        <v>-1</v>
      </c>
      <c r="J79" s="117">
        <f t="shared" ca="1" si="9"/>
        <v>-610.01896551724133</v>
      </c>
      <c r="K79" s="119"/>
      <c r="L79" s="119"/>
      <c r="M79" s="121"/>
    </row>
    <row r="80" spans="1:13" s="120" customFormat="1">
      <c r="A80" s="114" t="s">
        <v>59</v>
      </c>
      <c r="B80" s="115"/>
      <c r="C80" s="116"/>
      <c r="D80" s="117">
        <f>SUMIF(Previsto2024[Complexo],'TABELA RESUMO - P95'!A80,Previsto2024[Geração '[MWh']])</f>
        <v>0</v>
      </c>
      <c r="E80" s="50">
        <f>SUMIF(Previsto2024[Complexo],'TABELA RESUMO - P95'!A80,Previsto2024[Previsto P95 '[MWh']])</f>
        <v>2463.218965517241</v>
      </c>
      <c r="F80" s="117">
        <f t="shared" si="10"/>
        <v>2463.218965517241</v>
      </c>
      <c r="G80" s="118">
        <f>D80/F80-1</f>
        <v>-1</v>
      </c>
      <c r="H80" s="51">
        <f ca="1">_xlfn.XLOOKUP(A80,A37:A61,G37:G61)+
SUMIFS(Previsto2024[Previsto P95 '[MWh']],Previsto2024[Complexo],'TABELA RESUMO - P95'!A80,Previsto2024[Mês],1)+
SUMIFS(Previsto2024[Previsto P95 '[MWh']],Previsto2024[Complexo],'TABELA RESUMO - P95'!A80,Previsto2024[Mês],2)+
SUMIFS(Previsto2024[Previsto P95 '[MWh']],Previsto2024[Complexo],'TABELA RESUMO - P95'!A80,Previsto2024[Mês],3)+
SUMIFS(Previsto2024[Previsto P95 '[MWh']],Previsto2024[Complexo],'TABELA RESUMO - P95'!A80,Previsto2024[Mês],4)</f>
        <v>610.01896551724133</v>
      </c>
      <c r="I80" s="118">
        <f t="shared" ca="1" si="8"/>
        <v>-1</v>
      </c>
      <c r="J80" s="117">
        <f t="shared" ca="1" si="9"/>
        <v>-610.01896551724133</v>
      </c>
      <c r="K80" s="119"/>
      <c r="L80" s="119"/>
      <c r="M80" s="121"/>
    </row>
    <row r="81" spans="1:12">
      <c r="A81" s="460" t="s">
        <v>1867</v>
      </c>
      <c r="B81" s="461"/>
      <c r="C81" s="462"/>
      <c r="D81" s="46">
        <f>SUM(D45:D80)</f>
        <v>0</v>
      </c>
      <c r="E81" s="46">
        <f>SUM(E45:E80)</f>
        <v>75516.810718830078</v>
      </c>
      <c r="F81" s="46">
        <f>SUM(F45:F80)</f>
        <v>75516.810718830078</v>
      </c>
      <c r="G81" s="122">
        <f>D81/F81-1</f>
        <v>-1</v>
      </c>
      <c r="H81" s="46">
        <f ca="1">SUM(H45:H80)</f>
        <v>24391.42353394199</v>
      </c>
      <c r="I81" s="122">
        <f ca="1">D81/H81-1</f>
        <v>-1</v>
      </c>
      <c r="J81" s="46">
        <f ca="1">SUM(J45:J80)</f>
        <v>-24391.42353394199</v>
      </c>
      <c r="K81" s="46">
        <f t="shared" ref="K81:L81" si="11">SUM(K45:K69)</f>
        <v>0</v>
      </c>
      <c r="L81" s="46">
        <f t="shared" si="11"/>
        <v>0</v>
      </c>
    </row>
    <row r="82" spans="1:12">
      <c r="C82" s="464"/>
      <c r="D82" s="464"/>
      <c r="E82" s="95"/>
      <c r="F82" s="88"/>
      <c r="G82" s="89"/>
      <c r="H82" s="46"/>
      <c r="I82" s="84"/>
    </row>
    <row r="83" spans="1:12">
      <c r="D83" s="39" t="s">
        <v>1868</v>
      </c>
      <c r="E83" s="57" t="s">
        <v>1869</v>
      </c>
      <c r="F83" s="58" t="s">
        <v>1987</v>
      </c>
      <c r="G83" s="465" t="s">
        <v>1999</v>
      </c>
      <c r="H83" s="465"/>
      <c r="I83" s="465"/>
      <c r="J83" s="86"/>
    </row>
    <row r="84" spans="1:12">
      <c r="E84" s="59" t="s">
        <v>1870</v>
      </c>
      <c r="F84" s="60" t="s">
        <v>1988</v>
      </c>
      <c r="H84" s="46">
        <f ca="1">D81-H81</f>
        <v>-24391.42353394199</v>
      </c>
      <c r="K84" s="84"/>
    </row>
    <row r="85" spans="1:12">
      <c r="D85" s="72"/>
      <c r="G85" t="s">
        <v>2000</v>
      </c>
      <c r="H85" s="46">
        <f>E81</f>
        <v>75516.810718830078</v>
      </c>
    </row>
    <row r="86" spans="1:12">
      <c r="C86" s="90"/>
      <c r="D86" s="13"/>
      <c r="E86" s="68"/>
      <c r="G86" t="s">
        <v>2001</v>
      </c>
      <c r="H86" s="46">
        <f>H85-D81</f>
        <v>75516.810718830078</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70" priority="11" operator="greaterThanOrEqual">
      <formula>0</formula>
    </cfRule>
    <cfRule type="cellIs" dxfId="169" priority="12" operator="lessThan">
      <formula>0</formula>
    </cfRule>
  </conditionalFormatting>
  <conditionalFormatting sqref="F2:F37 F40:F41">
    <cfRule type="cellIs" dxfId="168" priority="9" operator="lessThan">
      <formula>0</formula>
    </cfRule>
    <cfRule type="cellIs" dxfId="167" priority="10" operator="greaterThanOrEqual">
      <formula>0</formula>
    </cfRule>
  </conditionalFormatting>
  <conditionalFormatting sqref="G45:G81">
    <cfRule type="cellIs" dxfId="166" priority="1" operator="greaterThan">
      <formula>0</formula>
    </cfRule>
    <cfRule type="cellIs" dxfId="165" priority="2" operator="lessThanOrEqual">
      <formula>0</formula>
    </cfRule>
  </conditionalFormatting>
  <conditionalFormatting sqref="H2:H37 H40:H41">
    <cfRule type="cellIs" dxfId="164" priority="7" operator="greaterThanOrEqual">
      <formula>0</formula>
    </cfRule>
    <cfRule type="cellIs" dxfId="163" priority="8" operator="lessThan">
      <formula>0</formula>
    </cfRule>
  </conditionalFormatting>
  <conditionalFormatting sqref="I2:I41">
    <cfRule type="cellIs" dxfId="162" priority="5" operator="lessThan">
      <formula>0</formula>
    </cfRule>
    <cfRule type="cellIs" dxfId="161" priority="6" operator="greaterThanOrEqual">
      <formula>0</formula>
    </cfRule>
  </conditionalFormatting>
  <conditionalFormatting sqref="I45:I81">
    <cfRule type="cellIs" dxfId="160" priority="3" operator="greaterThan">
      <formula>0</formula>
    </cfRule>
    <cfRule type="cellIs" dxfId="159" priority="4" operator="lessThanOrEqual">
      <formula>0</formula>
    </cfRule>
  </conditionalFormatting>
  <dataValidations count="1">
    <dataValidation type="list" allowBlank="1" showInputMessage="1" showErrorMessage="1" sqref="A38:B40 A3:A26 A45:A69" xr:uid="{609183CD-D5FE-40E0-A33E-A9BB1AF3271F}">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374-CBF1-4A0D-873E-2193EF0EF4BE}">
  <sheetPr codeName="Planilha26"/>
  <dimension ref="A1:C29"/>
  <sheetViews>
    <sheetView workbookViewId="0">
      <selection activeCell="C28" sqref="C28"/>
    </sheetView>
  </sheetViews>
  <sheetFormatPr defaultRowHeight="14.45"/>
  <cols>
    <col min="1" max="1" width="10.7109375" bestFit="1" customWidth="1"/>
    <col min="2" max="2" width="17.5703125" bestFit="1" customWidth="1"/>
  </cols>
  <sheetData>
    <row r="1" spans="1:3">
      <c r="A1" t="s">
        <v>2002</v>
      </c>
      <c r="B1" t="s">
        <v>528</v>
      </c>
    </row>
    <row r="2" spans="1:3">
      <c r="A2" t="s">
        <v>532</v>
      </c>
      <c r="B2">
        <v>47266.75</v>
      </c>
      <c r="C2">
        <f>B2/1000</f>
        <v>47.266750000000002</v>
      </c>
    </row>
    <row r="3" spans="1:3">
      <c r="A3" s="97">
        <v>45413</v>
      </c>
      <c r="B3">
        <v>6619.36</v>
      </c>
      <c r="C3">
        <f t="shared" ref="C3:C9" si="0">B3/1000</f>
        <v>6.6193599999999995</v>
      </c>
    </row>
    <row r="4" spans="1:3">
      <c r="A4" s="97">
        <v>45414</v>
      </c>
      <c r="B4">
        <v>7824.99</v>
      </c>
      <c r="C4">
        <f t="shared" si="0"/>
        <v>7.8249899999999997</v>
      </c>
    </row>
    <row r="5" spans="1:3">
      <c r="A5" s="97">
        <v>45415</v>
      </c>
      <c r="B5">
        <v>5775.83</v>
      </c>
      <c r="C5">
        <f t="shared" si="0"/>
        <v>5.77583</v>
      </c>
    </row>
    <row r="6" spans="1:3">
      <c r="A6" s="97">
        <v>45416</v>
      </c>
      <c r="B6">
        <v>8374.98</v>
      </c>
      <c r="C6">
        <f t="shared" si="0"/>
        <v>8.374979999999999</v>
      </c>
    </row>
    <row r="7" spans="1:3">
      <c r="A7" s="97">
        <v>45417</v>
      </c>
      <c r="B7">
        <v>8395.26</v>
      </c>
      <c r="C7">
        <f t="shared" si="0"/>
        <v>8.3952600000000004</v>
      </c>
    </row>
    <row r="8" spans="1:3">
      <c r="A8" s="97">
        <v>45418</v>
      </c>
      <c r="B8">
        <v>6546.51</v>
      </c>
      <c r="C8">
        <f t="shared" si="0"/>
        <v>6.5465100000000005</v>
      </c>
    </row>
    <row r="9" spans="1:3">
      <c r="A9" s="97">
        <v>45419</v>
      </c>
      <c r="B9">
        <v>3729.82</v>
      </c>
      <c r="C9">
        <f t="shared" si="0"/>
        <v>3.7298200000000001</v>
      </c>
    </row>
    <row r="11" spans="1:3">
      <c r="A11" t="s">
        <v>2002</v>
      </c>
      <c r="B11" t="s">
        <v>528</v>
      </c>
    </row>
    <row r="12" spans="1:3">
      <c r="A12" t="s">
        <v>534</v>
      </c>
      <c r="B12">
        <v>46697.59</v>
      </c>
      <c r="C12">
        <f>B12/1000</f>
        <v>46.697589999999998</v>
      </c>
    </row>
    <row r="13" spans="1:3">
      <c r="A13" s="97">
        <v>45413</v>
      </c>
      <c r="B13">
        <v>6607.92</v>
      </c>
      <c r="C13">
        <f t="shared" ref="C13:C19" si="1">B13/1000</f>
        <v>6.60792</v>
      </c>
    </row>
    <row r="14" spans="1:3">
      <c r="A14" s="97">
        <v>45414</v>
      </c>
      <c r="B14">
        <v>7847.48</v>
      </c>
      <c r="C14">
        <f t="shared" si="1"/>
        <v>7.8474799999999991</v>
      </c>
    </row>
    <row r="15" spans="1:3">
      <c r="A15" s="97">
        <v>45415</v>
      </c>
      <c r="B15">
        <v>5724.42</v>
      </c>
      <c r="C15">
        <f t="shared" si="1"/>
        <v>5.7244200000000003</v>
      </c>
    </row>
    <row r="16" spans="1:3">
      <c r="A16" s="97">
        <v>45416</v>
      </c>
      <c r="B16">
        <v>8283.8799999999992</v>
      </c>
      <c r="C16">
        <f t="shared" si="1"/>
        <v>8.2838799999999999</v>
      </c>
    </row>
    <row r="17" spans="1:3">
      <c r="A17" s="97">
        <v>45417</v>
      </c>
      <c r="B17">
        <v>8240.84</v>
      </c>
      <c r="C17">
        <f t="shared" si="1"/>
        <v>8.2408400000000004</v>
      </c>
    </row>
    <row r="18" spans="1:3">
      <c r="A18" s="97">
        <v>45418</v>
      </c>
      <c r="B18">
        <v>6373.76</v>
      </c>
      <c r="C18">
        <f t="shared" si="1"/>
        <v>6.3737599999999999</v>
      </c>
    </row>
    <row r="19" spans="1:3">
      <c r="A19" s="97">
        <v>45419</v>
      </c>
      <c r="B19">
        <v>3619.29</v>
      </c>
      <c r="C19">
        <f t="shared" si="1"/>
        <v>3.6192899999999999</v>
      </c>
    </row>
    <row r="21" spans="1:3">
      <c r="A21" t="s">
        <v>2002</v>
      </c>
      <c r="B21" t="s">
        <v>528</v>
      </c>
    </row>
    <row r="22" spans="1:3">
      <c r="A22" t="s">
        <v>529</v>
      </c>
      <c r="B22">
        <v>23732.82</v>
      </c>
      <c r="C22">
        <f>B22/1000</f>
        <v>23.73282</v>
      </c>
    </row>
    <row r="23" spans="1:3">
      <c r="A23" s="97">
        <v>45413</v>
      </c>
      <c r="B23">
        <v>3379.28</v>
      </c>
      <c r="C23">
        <f t="shared" ref="C23:C29" si="2">B23/1000</f>
        <v>3.3792800000000001</v>
      </c>
    </row>
    <row r="24" spans="1:3">
      <c r="A24" s="97">
        <v>45414</v>
      </c>
      <c r="B24">
        <v>3995.45</v>
      </c>
      <c r="C24">
        <f t="shared" si="2"/>
        <v>3.9954499999999999</v>
      </c>
    </row>
    <row r="25" spans="1:3">
      <c r="A25" s="97">
        <v>45415</v>
      </c>
      <c r="B25">
        <v>2900.7</v>
      </c>
      <c r="C25">
        <f t="shared" si="2"/>
        <v>2.9006999999999996</v>
      </c>
    </row>
    <row r="26" spans="1:3">
      <c r="A26" s="97">
        <v>45416</v>
      </c>
      <c r="B26">
        <v>4207.49</v>
      </c>
      <c r="C26">
        <f t="shared" si="2"/>
        <v>4.20749</v>
      </c>
    </row>
    <row r="27" spans="1:3">
      <c r="A27" s="97">
        <v>45417</v>
      </c>
      <c r="B27">
        <v>4184.37</v>
      </c>
      <c r="C27">
        <f t="shared" si="2"/>
        <v>4.1843699999999995</v>
      </c>
    </row>
    <row r="28" spans="1:3">
      <c r="A28" s="97">
        <v>45418</v>
      </c>
      <c r="B28">
        <v>3302.53</v>
      </c>
      <c r="C28">
        <f t="shared" si="2"/>
        <v>3.3025300000000004</v>
      </c>
    </row>
    <row r="29" spans="1:3">
      <c r="A29" s="97">
        <v>45419</v>
      </c>
      <c r="B29">
        <v>1763</v>
      </c>
      <c r="C29">
        <f t="shared" si="2"/>
        <v>1.7629999999999999</v>
      </c>
    </row>
  </sheetData>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3F4E2-692B-4414-A80D-1A1074442079}">
  <sheetPr codeName="Planilha27">
    <pageSetUpPr fitToPage="1"/>
  </sheetPr>
  <dimension ref="A1:M113"/>
  <sheetViews>
    <sheetView topLeftCell="A65" zoomScale="90" zoomScaleNormal="90" workbookViewId="0">
      <selection activeCell="H82" sqref="H8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1838</v>
      </c>
      <c r="D1" s="44" t="s">
        <v>1840</v>
      </c>
      <c r="E1" s="44" t="s">
        <v>1841</v>
      </c>
      <c r="F1" s="44" t="s">
        <v>1842</v>
      </c>
      <c r="G1" s="48" t="str">
        <f ca="1">'TABELA RESUMO - P50'!$H$1</f>
        <v>PVSYST até 25-03-2026 em MWh</v>
      </c>
      <c r="H1" s="48" t="s">
        <v>1841</v>
      </c>
      <c r="I1" s="48" t="s">
        <v>1843</v>
      </c>
      <c r="J1" s="48" t="s">
        <v>1844</v>
      </c>
      <c r="K1" s="48" t="s">
        <v>1845</v>
      </c>
      <c r="L1" s="48" t="s">
        <v>1846</v>
      </c>
    </row>
    <row r="2" spans="1:12">
      <c r="A2" s="42" t="s">
        <v>1854</v>
      </c>
      <c r="B2" s="100" t="str">
        <f>'TABELA RESUMO - P50'!B2</f>
        <v>Março</v>
      </c>
      <c r="C2" s="38">
        <f>'TABELA RESUMO - P50'!C2</f>
        <v>762.34</v>
      </c>
      <c r="D2" s="35">
        <f>SUMIFS(Previsto2024[Previsto P99 '[MWh']],Previsto2024[Complexo],'TABELA RESUMO - P97,5'!A2,Previsto2024[Período],'TABELA RESUMO - P97,5'!B2)</f>
        <v>0</v>
      </c>
      <c r="E2" s="54">
        <f>C2-D2</f>
        <v>762.34</v>
      </c>
      <c r="F2" s="53" t="e">
        <f>(C2-D2)/D2</f>
        <v>#DIV/0!</v>
      </c>
      <c r="G2" s="75">
        <f ca="1">K2*J2</f>
        <v>0</v>
      </c>
      <c r="H2" s="52">
        <f t="shared" ref="H2:H40" ca="1" si="0">C2-G2</f>
        <v>762.34</v>
      </c>
      <c r="I2" s="55" t="e">
        <f ca="1">(C2-G2)/G2</f>
        <v>#DIV/0!</v>
      </c>
      <c r="J2" s="38">
        <f>D2/31</f>
        <v>0</v>
      </c>
      <c r="K2" s="71">
        <f ca="1">'TABELA RESUMO - P50'!L2</f>
        <v>25</v>
      </c>
      <c r="L2" s="51">
        <v>1900</v>
      </c>
    </row>
    <row r="3" spans="1:12">
      <c r="A3" s="42" t="s">
        <v>25</v>
      </c>
      <c r="B3" s="100" t="str">
        <f>'TABELA RESUMO - P50'!B3</f>
        <v>Março</v>
      </c>
      <c r="C3" s="38">
        <f>'TABELA RESUMO - P50'!C3</f>
        <v>122.77700000000002</v>
      </c>
      <c r="D3" s="35">
        <f>SUMIFS(Previsto2024[Previsto P99 '[MWh']],Previsto2024[Complexo],'TABELA RESUMO - P97,5'!A3,Previsto2024[Período],'TABELA RESUMO - P97,5'!B3)</f>
        <v>0</v>
      </c>
      <c r="E3" s="54">
        <f>C3-D3</f>
        <v>122.77700000000002</v>
      </c>
      <c r="F3" s="53" t="e">
        <f t="shared" ref="F3:F37" si="1">(C3-D3)/D3</f>
        <v>#DIV/0!</v>
      </c>
      <c r="G3" s="75">
        <f ca="1">K3*J3</f>
        <v>0</v>
      </c>
      <c r="H3" s="52">
        <f t="shared" ca="1" si="0"/>
        <v>122.77700000000002</v>
      </c>
      <c r="I3" s="55" t="e">
        <f t="shared" ref="I3:I37" ca="1" si="2">(C3-G3)/G3</f>
        <v>#DIV/0!</v>
      </c>
      <c r="J3" s="38">
        <f t="shared" ref="J3:J37" si="3">D3/31</f>
        <v>0</v>
      </c>
      <c r="K3" s="71">
        <f ca="1">'TABELA RESUMO - P50'!L3</f>
        <v>25</v>
      </c>
      <c r="L3" s="51">
        <v>1269.5999999999999</v>
      </c>
    </row>
    <row r="4" spans="1:12">
      <c r="A4" s="42" t="s">
        <v>26</v>
      </c>
      <c r="B4" s="100" t="str">
        <f>'TABELA RESUMO - P50'!B4</f>
        <v>Março</v>
      </c>
      <c r="C4" s="38">
        <f>'TABELA RESUMO - P50'!C4</f>
        <v>310.6635</v>
      </c>
      <c r="D4" s="35">
        <f>SUMIFS(Previsto2024[Previsto P99 '[MWh']],Previsto2024[Complexo],'TABELA RESUMO - P97,5'!A4,Previsto2024[Período],'TABELA RESUMO - P97,5'!B4)</f>
        <v>0</v>
      </c>
      <c r="E4" s="54">
        <f t="shared" ref="E4:E37" si="4">C4-D4</f>
        <v>310.6635</v>
      </c>
      <c r="F4" s="53" t="e">
        <f t="shared" si="1"/>
        <v>#DIV/0!</v>
      </c>
      <c r="G4" s="75">
        <f t="shared" ref="G4:G37" ca="1" si="5">K4*J4</f>
        <v>0</v>
      </c>
      <c r="H4" s="52">
        <f t="shared" ca="1" si="0"/>
        <v>310.6635</v>
      </c>
      <c r="I4" s="55" t="e">
        <f t="shared" ca="1" si="2"/>
        <v>#DIV/0!</v>
      </c>
      <c r="J4" s="38">
        <f t="shared" si="3"/>
        <v>0</v>
      </c>
      <c r="K4" s="71">
        <f ca="1">'TABELA RESUMO - P50'!L4</f>
        <v>25</v>
      </c>
      <c r="L4" s="51">
        <v>3124.89</v>
      </c>
    </row>
    <row r="5" spans="1:12">
      <c r="A5" s="42" t="s">
        <v>27</v>
      </c>
      <c r="B5" s="100" t="str">
        <f>'TABELA RESUMO - P50'!B5</f>
        <v>Março</v>
      </c>
      <c r="C5" s="38">
        <f>'TABELA RESUMO - P50'!C5</f>
        <v>105.58950000000002</v>
      </c>
      <c r="D5" s="35">
        <f>SUMIFS(Previsto2024[Previsto P99 '[MWh']],Previsto2024[Complexo],'TABELA RESUMO - P97,5'!A5,Previsto2024[Período],'TABELA RESUMO - P97,5'!B5)</f>
        <v>0</v>
      </c>
      <c r="E5" s="54">
        <f t="shared" si="4"/>
        <v>105.58950000000002</v>
      </c>
      <c r="F5" s="53" t="e">
        <f t="shared" si="1"/>
        <v>#DIV/0!</v>
      </c>
      <c r="G5" s="75">
        <f ca="1">K5*J5</f>
        <v>0</v>
      </c>
      <c r="H5" s="52">
        <f t="shared" ca="1" si="0"/>
        <v>105.58950000000002</v>
      </c>
      <c r="I5" s="55" t="e">
        <f t="shared" ca="1" si="2"/>
        <v>#DIV/0!</v>
      </c>
      <c r="J5" s="38">
        <f t="shared" si="3"/>
        <v>0</v>
      </c>
      <c r="K5" s="71">
        <f ca="1">'TABELA RESUMO - P50'!L5</f>
        <v>25</v>
      </c>
      <c r="L5" s="51">
        <v>1402.6</v>
      </c>
    </row>
    <row r="6" spans="1:12">
      <c r="A6" s="42" t="s">
        <v>28</v>
      </c>
      <c r="B6" s="100" t="str">
        <f>'TABELA RESUMO - P50'!B6</f>
        <v>Março</v>
      </c>
      <c r="C6" s="38">
        <f>'TABELA RESUMO - P50'!C6</f>
        <v>167.21000000000004</v>
      </c>
      <c r="D6" s="35">
        <f>SUMIFS(Previsto2024[Previsto P99 '[MWh']],Previsto2024[Complexo],'TABELA RESUMO - P97,5'!A6,Previsto2024[Período],'TABELA RESUMO - P97,5'!B6)</f>
        <v>0</v>
      </c>
      <c r="E6" s="54">
        <f t="shared" si="4"/>
        <v>167.21000000000004</v>
      </c>
      <c r="F6" s="53" t="e">
        <f t="shared" si="1"/>
        <v>#DIV/0!</v>
      </c>
      <c r="G6" s="75">
        <f t="shared" ca="1" si="5"/>
        <v>0</v>
      </c>
      <c r="H6" s="52">
        <f t="shared" ca="1" si="0"/>
        <v>167.21000000000004</v>
      </c>
      <c r="I6" s="55" t="e">
        <f t="shared" ca="1" si="2"/>
        <v>#DIV/0!</v>
      </c>
      <c r="J6" s="38">
        <f t="shared" si="3"/>
        <v>0</v>
      </c>
      <c r="K6" s="71">
        <f ca="1">'TABELA RESUMO - P50'!L6</f>
        <v>25</v>
      </c>
      <c r="L6" s="51">
        <v>1504.23</v>
      </c>
    </row>
    <row r="7" spans="1:12">
      <c r="A7" s="42" t="s">
        <v>29</v>
      </c>
      <c r="B7" s="100" t="str">
        <f>'TABELA RESUMO - P50'!B7</f>
        <v>Março</v>
      </c>
      <c r="C7" s="38">
        <f>'TABELA RESUMO - P50'!C7</f>
        <v>22.403000000000002</v>
      </c>
      <c r="D7" s="35">
        <f>SUMIFS(Previsto2024[Previsto P99 '[MWh']],Previsto2024[Complexo],'TABELA RESUMO - P97,5'!A7,Previsto2024[Período],'TABELA RESUMO - P97,5'!B7)</f>
        <v>0</v>
      </c>
      <c r="E7" s="54">
        <f t="shared" si="4"/>
        <v>22.403000000000002</v>
      </c>
      <c r="F7" s="53" t="e">
        <f t="shared" si="1"/>
        <v>#DIV/0!</v>
      </c>
      <c r="G7" s="75">
        <f t="shared" ca="1" si="5"/>
        <v>0</v>
      </c>
      <c r="H7" s="52">
        <f t="shared" ca="1" si="0"/>
        <v>22.403000000000002</v>
      </c>
      <c r="I7" s="55" t="e">
        <f t="shared" ca="1" si="2"/>
        <v>#DIV/0!</v>
      </c>
      <c r="J7" s="38">
        <f t="shared" si="3"/>
        <v>0</v>
      </c>
      <c r="K7" s="71">
        <f ca="1">'TABELA RESUMO - P50'!L7</f>
        <v>25</v>
      </c>
      <c r="L7" s="51">
        <v>212.58</v>
      </c>
    </row>
    <row r="8" spans="1:12">
      <c r="A8" s="42" t="s">
        <v>30</v>
      </c>
      <c r="B8" s="100" t="str">
        <f>'TABELA RESUMO - P50'!B8</f>
        <v>Março</v>
      </c>
      <c r="C8" s="38">
        <f>'TABELA RESUMO - P50'!C8</f>
        <v>29.142900000000001</v>
      </c>
      <c r="D8" s="35">
        <f>SUMIFS(Previsto2024[Previsto P99 '[MWh']],Previsto2024[Complexo],'TABELA RESUMO - P97,5'!A8,Previsto2024[Período],'TABELA RESUMO - P97,5'!B8)</f>
        <v>0</v>
      </c>
      <c r="E8" s="54">
        <f t="shared" si="4"/>
        <v>29.142900000000001</v>
      </c>
      <c r="F8" s="53" t="e">
        <f t="shared" si="1"/>
        <v>#DIV/0!</v>
      </c>
      <c r="G8" s="75">
        <f t="shared" ca="1" si="5"/>
        <v>0</v>
      </c>
      <c r="H8" s="52">
        <f t="shared" ca="1" si="0"/>
        <v>29.142900000000001</v>
      </c>
      <c r="I8" s="55" t="e">
        <f t="shared" ca="1" si="2"/>
        <v>#DIV/0!</v>
      </c>
      <c r="J8" s="38">
        <f t="shared" si="3"/>
        <v>0</v>
      </c>
      <c r="K8" s="71">
        <f ca="1">'TABELA RESUMO - P50'!L8</f>
        <v>25</v>
      </c>
      <c r="L8" s="51">
        <v>279.36</v>
      </c>
    </row>
    <row r="9" spans="1:12">
      <c r="A9" s="42" t="s">
        <v>31</v>
      </c>
      <c r="B9" s="100" t="str">
        <f>'TABELA RESUMO - P50'!B9</f>
        <v>Março</v>
      </c>
      <c r="C9" s="38">
        <f>'TABELA RESUMO - P50'!C9</f>
        <v>125.6876</v>
      </c>
      <c r="D9" s="35">
        <f>SUMIFS(Previsto2024[Previsto P99 '[MWh']],Previsto2024[Complexo],'TABELA RESUMO - P97,5'!A9,Previsto2024[Período],'TABELA RESUMO - P97,5'!B9)</f>
        <v>0</v>
      </c>
      <c r="E9" s="54">
        <f t="shared" si="4"/>
        <v>125.6876</v>
      </c>
      <c r="F9" s="53" t="e">
        <f t="shared" si="1"/>
        <v>#DIV/0!</v>
      </c>
      <c r="G9" s="75">
        <f t="shared" ca="1" si="5"/>
        <v>0</v>
      </c>
      <c r="H9" s="52">
        <f t="shared" ca="1" si="0"/>
        <v>125.6876</v>
      </c>
      <c r="I9" s="55" t="e">
        <f t="shared" ca="1" si="2"/>
        <v>#DIV/0!</v>
      </c>
      <c r="J9" s="38">
        <f t="shared" si="3"/>
        <v>0</v>
      </c>
      <c r="K9" s="71">
        <f ca="1">'TABELA RESUMO - P50'!L9</f>
        <v>25</v>
      </c>
      <c r="L9" s="51">
        <v>1337.78</v>
      </c>
    </row>
    <row r="10" spans="1:12">
      <c r="A10" s="42" t="s">
        <v>32</v>
      </c>
      <c r="B10" s="100" t="str">
        <f>'TABELA RESUMO - P50'!B10</f>
        <v>Março</v>
      </c>
      <c r="C10" s="38">
        <f>'TABELA RESUMO - P50'!C10</f>
        <v>231.66290000000001</v>
      </c>
      <c r="D10" s="35">
        <f>SUMIFS(Previsto2024[Previsto P99 '[MWh']],Previsto2024[Complexo],'TABELA RESUMO - P97,5'!A10,Previsto2024[Período],'TABELA RESUMO - P97,5'!B10)</f>
        <v>0</v>
      </c>
      <c r="E10" s="54">
        <f t="shared" si="4"/>
        <v>231.66290000000001</v>
      </c>
      <c r="F10" s="53" t="e">
        <f t="shared" si="1"/>
        <v>#DIV/0!</v>
      </c>
      <c r="G10" s="75">
        <f t="shared" ca="1" si="5"/>
        <v>0</v>
      </c>
      <c r="H10" s="52">
        <f t="shared" ca="1" si="0"/>
        <v>231.66290000000001</v>
      </c>
      <c r="I10" s="55" t="e">
        <f t="shared" ca="1" si="2"/>
        <v>#DIV/0!</v>
      </c>
      <c r="J10" s="38">
        <f t="shared" si="3"/>
        <v>0</v>
      </c>
      <c r="K10" s="71">
        <f ca="1">'TABELA RESUMO - P50'!L10</f>
        <v>25</v>
      </c>
      <c r="L10" s="51">
        <v>2427.1999999999998</v>
      </c>
    </row>
    <row r="11" spans="1:12">
      <c r="A11" s="42" t="s">
        <v>33</v>
      </c>
      <c r="B11" s="100" t="str">
        <f>'TABELA RESUMO - P50'!B11</f>
        <v>Março</v>
      </c>
      <c r="C11" s="38">
        <f>'TABELA RESUMO - P50'!C11</f>
        <v>77.301239999999993</v>
      </c>
      <c r="D11" s="35">
        <f>SUMIFS(Previsto2024[Previsto P99 '[MWh']],Previsto2024[Complexo],'TABELA RESUMO - P97,5'!A11,Previsto2024[Período],'TABELA RESUMO - P97,5'!B11)</f>
        <v>0</v>
      </c>
      <c r="E11" s="54">
        <f t="shared" si="4"/>
        <v>77.301239999999993</v>
      </c>
      <c r="F11" s="53" t="e">
        <f t="shared" si="1"/>
        <v>#DIV/0!</v>
      </c>
      <c r="G11" s="75">
        <f t="shared" ca="1" si="5"/>
        <v>0</v>
      </c>
      <c r="H11" s="52">
        <f t="shared" ca="1" si="0"/>
        <v>77.301239999999993</v>
      </c>
      <c r="I11" s="55" t="e">
        <f t="shared" ca="1" si="2"/>
        <v>#DIV/0!</v>
      </c>
      <c r="J11" s="38">
        <f t="shared" si="3"/>
        <v>0</v>
      </c>
      <c r="K11" s="71">
        <f ca="1">'TABELA RESUMO - P50'!L11</f>
        <v>25</v>
      </c>
      <c r="L11" s="51">
        <v>785.81</v>
      </c>
    </row>
    <row r="12" spans="1:12">
      <c r="A12" s="42" t="s">
        <v>34</v>
      </c>
      <c r="B12" s="100" t="str">
        <f>'TABELA RESUMO - P50'!B13</f>
        <v>Março</v>
      </c>
      <c r="C12" s="38">
        <f>'TABELA RESUMO - P50'!C13</f>
        <v>40.662299999999995</v>
      </c>
      <c r="D12" s="35">
        <f>SUMIFS(Previsto2024[Previsto P99 '[MWh']],Previsto2024[Complexo],'TABELA RESUMO - P97,5'!A12,Previsto2024[Período],'TABELA RESUMO - P97,5'!B12)</f>
        <v>0</v>
      </c>
      <c r="E12" s="54">
        <f t="shared" si="4"/>
        <v>40.662299999999995</v>
      </c>
      <c r="F12" s="53" t="e">
        <f t="shared" si="1"/>
        <v>#DIV/0!</v>
      </c>
      <c r="G12" s="75">
        <f t="shared" ca="1" si="5"/>
        <v>0</v>
      </c>
      <c r="H12" s="52">
        <f t="shared" ca="1" si="0"/>
        <v>40.662299999999995</v>
      </c>
      <c r="I12" s="55" t="e">
        <f t="shared" ca="1" si="2"/>
        <v>#DIV/0!</v>
      </c>
      <c r="J12" s="38">
        <f t="shared" si="3"/>
        <v>0</v>
      </c>
      <c r="K12" s="71">
        <f ca="1">'TABELA RESUMO - P50'!L13</f>
        <v>25</v>
      </c>
      <c r="L12" s="51">
        <v>419.76</v>
      </c>
    </row>
    <row r="13" spans="1:12">
      <c r="A13" s="42" t="s">
        <v>35</v>
      </c>
      <c r="B13" s="100" t="str">
        <f>'TABELA RESUMO - P50'!B14</f>
        <v>Março</v>
      </c>
      <c r="C13" s="38">
        <f>'TABELA RESUMO - P50'!C14</f>
        <v>152.44909999999999</v>
      </c>
      <c r="D13" s="35">
        <f>SUMIFS(Previsto2024[Previsto P99 '[MWh']],Previsto2024[Complexo],'TABELA RESUMO - P97,5'!A13,Previsto2024[Período],'TABELA RESUMO - P97,5'!B13)</f>
        <v>0</v>
      </c>
      <c r="E13" s="54">
        <f t="shared" si="4"/>
        <v>152.44909999999999</v>
      </c>
      <c r="F13" s="53" t="e">
        <f t="shared" si="1"/>
        <v>#DIV/0!</v>
      </c>
      <c r="G13" s="75">
        <f ca="1">K13*J13</f>
        <v>0</v>
      </c>
      <c r="H13" s="52">
        <f t="shared" ca="1" si="0"/>
        <v>152.44909999999999</v>
      </c>
      <c r="I13" s="55" t="e">
        <f t="shared" ca="1" si="2"/>
        <v>#DIV/0!</v>
      </c>
      <c r="J13" s="38">
        <f t="shared" si="3"/>
        <v>0</v>
      </c>
      <c r="K13" s="71">
        <f ca="1">'TABELA RESUMO - P50'!L14</f>
        <v>25</v>
      </c>
      <c r="L13" s="51">
        <v>1312.2</v>
      </c>
    </row>
    <row r="14" spans="1:12">
      <c r="A14" s="42" t="s">
        <v>36</v>
      </c>
      <c r="B14" s="100" t="str">
        <f>'TABELA RESUMO - P50'!B15</f>
        <v>Março</v>
      </c>
      <c r="C14" s="38">
        <f>'TABELA RESUMO - P50'!C15</f>
        <v>151.78960000000004</v>
      </c>
      <c r="D14" s="35">
        <f>SUMIFS(Previsto2024[Previsto P99 '[MWh']],Previsto2024[Complexo],'TABELA RESUMO - P97,5'!A14,Previsto2024[Período],'TABELA RESUMO - P97,5'!B14)</f>
        <v>0</v>
      </c>
      <c r="E14" s="54">
        <f t="shared" si="4"/>
        <v>151.78960000000004</v>
      </c>
      <c r="F14" s="53" t="e">
        <f t="shared" si="1"/>
        <v>#DIV/0!</v>
      </c>
      <c r="G14" s="75">
        <f t="shared" ca="1" si="5"/>
        <v>0</v>
      </c>
      <c r="H14" s="52">
        <f t="shared" ca="1" si="0"/>
        <v>151.78960000000004</v>
      </c>
      <c r="I14" s="55" t="e">
        <f t="shared" ca="1" si="2"/>
        <v>#DIV/0!</v>
      </c>
      <c r="J14" s="38">
        <f t="shared" si="3"/>
        <v>0</v>
      </c>
      <c r="K14" s="71">
        <f ca="1">'TABELA RESUMO - P50'!L15</f>
        <v>25</v>
      </c>
      <c r="L14" s="51">
        <v>1313.64</v>
      </c>
    </row>
    <row r="15" spans="1:12">
      <c r="A15" s="42" t="s">
        <v>37</v>
      </c>
      <c r="B15" s="100" t="str">
        <f>'TABELA RESUMO - P50'!B16</f>
        <v>Março</v>
      </c>
      <c r="C15" s="38">
        <f>'TABELA RESUMO - P50'!C16</f>
        <v>75.518599999999992</v>
      </c>
      <c r="D15" s="35">
        <f>SUMIFS(Previsto2024[Previsto P99 '[MWh']],Previsto2024[Complexo],'TABELA RESUMO - P97,5'!A15,Previsto2024[Período],'TABELA RESUMO - P97,5'!B15)</f>
        <v>0</v>
      </c>
      <c r="E15" s="54">
        <f t="shared" si="4"/>
        <v>75.518599999999992</v>
      </c>
      <c r="F15" s="53" t="e">
        <f t="shared" si="1"/>
        <v>#DIV/0!</v>
      </c>
      <c r="G15" s="75">
        <f t="shared" ca="1" si="5"/>
        <v>0</v>
      </c>
      <c r="H15" s="52">
        <f t="shared" ca="1" si="0"/>
        <v>75.518599999999992</v>
      </c>
      <c r="I15" s="55" t="e">
        <f t="shared" ca="1" si="2"/>
        <v>#DIV/0!</v>
      </c>
      <c r="J15" s="38">
        <f t="shared" si="3"/>
        <v>0</v>
      </c>
      <c r="K15" s="71">
        <f ca="1">'TABELA RESUMO - P50'!L16</f>
        <v>25</v>
      </c>
      <c r="L15" s="51">
        <v>656.1</v>
      </c>
    </row>
    <row r="16" spans="1:12">
      <c r="A16" s="42" t="s">
        <v>38</v>
      </c>
      <c r="B16" s="100" t="str">
        <f>'TABELA RESUMO - P50'!B17</f>
        <v>Março</v>
      </c>
      <c r="C16" s="38">
        <f>'TABELA RESUMO - P50'!C17</f>
        <v>145.58278999999996</v>
      </c>
      <c r="D16" s="35">
        <f>SUMIFS(Previsto2024[Previsto P99 '[MWh']],Previsto2024[Complexo],'TABELA RESUMO - P97,5'!A16,Previsto2024[Período],'TABELA RESUMO - P97,5'!B16)</f>
        <v>0</v>
      </c>
      <c r="E16" s="54">
        <f t="shared" si="4"/>
        <v>145.58278999999996</v>
      </c>
      <c r="F16" s="53" t="e">
        <f t="shared" si="1"/>
        <v>#DIV/0!</v>
      </c>
      <c r="G16" s="75">
        <f t="shared" ca="1" si="5"/>
        <v>0</v>
      </c>
      <c r="H16" s="52">
        <f t="shared" ca="1" si="0"/>
        <v>145.58278999999996</v>
      </c>
      <c r="I16" s="55" t="e">
        <f t="shared" ca="1" si="2"/>
        <v>#DIV/0!</v>
      </c>
      <c r="J16" s="38">
        <f t="shared" si="3"/>
        <v>0</v>
      </c>
      <c r="K16" s="71">
        <f ca="1">'TABELA RESUMO - P50'!L17</f>
        <v>25</v>
      </c>
      <c r="L16" s="51">
        <v>1307.4749999999999</v>
      </c>
    </row>
    <row r="17" spans="1:12">
      <c r="A17" s="42" t="s">
        <v>39</v>
      </c>
      <c r="B17" s="100" t="str">
        <f>'TABELA RESUMO - P50'!B18</f>
        <v>Março</v>
      </c>
      <c r="C17" s="38">
        <f>'TABELA RESUMO - P50'!C18</f>
        <v>150.09054999999998</v>
      </c>
      <c r="D17" s="35">
        <f>SUMIFS(Previsto2024[Previsto P99 '[MWh']],Previsto2024[Complexo],'TABELA RESUMO - P97,5'!A17,Previsto2024[Período],'TABELA RESUMO - P97,5'!B17)</f>
        <v>0</v>
      </c>
      <c r="E17" s="54">
        <f t="shared" si="4"/>
        <v>150.09054999999998</v>
      </c>
      <c r="F17" s="53" t="e">
        <f t="shared" si="1"/>
        <v>#DIV/0!</v>
      </c>
      <c r="G17" s="75">
        <f t="shared" ca="1" si="5"/>
        <v>0</v>
      </c>
      <c r="H17" s="52">
        <f t="shared" ca="1" si="0"/>
        <v>150.09054999999998</v>
      </c>
      <c r="I17" s="55" t="e">
        <f t="shared" ca="1" si="2"/>
        <v>#DIV/0!</v>
      </c>
      <c r="J17" s="38">
        <f t="shared" si="3"/>
        <v>0</v>
      </c>
      <c r="K17" s="71">
        <f ca="1">'TABELA RESUMO - P50'!L18</f>
        <v>25</v>
      </c>
      <c r="L17" s="51">
        <v>1307.4749999999999</v>
      </c>
    </row>
    <row r="18" spans="1:12">
      <c r="A18" s="42" t="s">
        <v>40</v>
      </c>
      <c r="B18" s="100" t="str">
        <f>'TABELA RESUMO - P50'!B19</f>
        <v>Março</v>
      </c>
      <c r="C18" s="38">
        <f>'TABELA RESUMO - P50'!C19</f>
        <v>76.228779999999986</v>
      </c>
      <c r="D18" s="35">
        <f>SUMIFS(Previsto2024[Previsto P99 '[MWh']],Previsto2024[Complexo],'TABELA RESUMO - P97,5'!A18,Previsto2024[Período],'TABELA RESUMO - P97,5'!B18)</f>
        <v>0</v>
      </c>
      <c r="E18" s="54">
        <f t="shared" si="4"/>
        <v>76.228779999999986</v>
      </c>
      <c r="F18" s="53" t="e">
        <f t="shared" si="1"/>
        <v>#DIV/0!</v>
      </c>
      <c r="G18" s="75">
        <f t="shared" ca="1" si="5"/>
        <v>0</v>
      </c>
      <c r="H18" s="52">
        <f t="shared" ca="1" si="0"/>
        <v>76.228779999999986</v>
      </c>
      <c r="I18" s="55" t="e">
        <f t="shared" ca="1" si="2"/>
        <v>#DIV/0!</v>
      </c>
      <c r="J18" s="38">
        <f t="shared" si="3"/>
        <v>0</v>
      </c>
      <c r="K18" s="71">
        <f ca="1">'TABELA RESUMO - P50'!L19</f>
        <v>25</v>
      </c>
      <c r="L18" s="51">
        <v>645.84</v>
      </c>
    </row>
    <row r="19" spans="1:12">
      <c r="A19" s="42" t="s">
        <v>41</v>
      </c>
      <c r="B19" s="100" t="str">
        <f>'TABELA RESUMO - P50'!B20</f>
        <v>Março</v>
      </c>
      <c r="C19" s="38">
        <f>'TABELA RESUMO - P50'!C20</f>
        <v>40.424299999999995</v>
      </c>
      <c r="D19" s="35">
        <f>SUMIFS(Previsto2024[Previsto P99 '[MWh']],Previsto2024[Complexo],'TABELA RESUMO - P97,5'!A19,Previsto2024[Período],'TABELA RESUMO - P97,5'!B19)</f>
        <v>0</v>
      </c>
      <c r="E19" s="54">
        <f t="shared" si="4"/>
        <v>40.424299999999995</v>
      </c>
      <c r="F19" s="53" t="e">
        <f t="shared" si="1"/>
        <v>#DIV/0!</v>
      </c>
      <c r="G19" s="75">
        <f t="shared" ca="1" si="5"/>
        <v>0</v>
      </c>
      <c r="H19" s="52">
        <f t="shared" ca="1" si="0"/>
        <v>40.424299999999995</v>
      </c>
      <c r="I19" s="55" t="e">
        <f t="shared" ca="1" si="2"/>
        <v>#DIV/0!</v>
      </c>
      <c r="J19" s="38">
        <f t="shared" si="3"/>
        <v>0</v>
      </c>
      <c r="K19" s="71">
        <f ca="1">'TABELA RESUMO - P50'!L20</f>
        <v>25</v>
      </c>
      <c r="L19" s="51">
        <v>421.2</v>
      </c>
    </row>
    <row r="20" spans="1:12">
      <c r="A20" s="42" t="s">
        <v>42</v>
      </c>
      <c r="B20" s="100" t="str">
        <f>'TABELA RESUMO - P50'!B21</f>
        <v>Março</v>
      </c>
      <c r="C20" s="38">
        <f>'TABELA RESUMO - P50'!C21</f>
        <v>138.98371</v>
      </c>
      <c r="D20" s="35">
        <f>SUMIFS(Previsto2024[Previsto P99 '[MWh']],Previsto2024[Complexo],'TABELA RESUMO - P97,5'!A20,Previsto2024[Período],'TABELA RESUMO - P97,5'!B20)</f>
        <v>0</v>
      </c>
      <c r="E20" s="54">
        <f t="shared" si="4"/>
        <v>138.98371</v>
      </c>
      <c r="F20" s="53" t="e">
        <f t="shared" si="1"/>
        <v>#DIV/0!</v>
      </c>
      <c r="G20" s="75">
        <f ca="1">K20*J20</f>
        <v>0</v>
      </c>
      <c r="H20" s="52">
        <f t="shared" ca="1" si="0"/>
        <v>138.98371</v>
      </c>
      <c r="I20" s="55" t="e">
        <f t="shared" ca="1" si="2"/>
        <v>#DIV/0!</v>
      </c>
      <c r="J20" s="38">
        <f t="shared" si="3"/>
        <v>0</v>
      </c>
      <c r="K20" s="71">
        <f ca="1">'TABELA RESUMO - P50'!L21</f>
        <v>25</v>
      </c>
      <c r="L20" s="51">
        <v>1358.9549999999999</v>
      </c>
    </row>
    <row r="21" spans="1:12">
      <c r="A21" s="42" t="s">
        <v>43</v>
      </c>
      <c r="B21" s="100" t="str">
        <f>'TABELA RESUMO - P50'!B22</f>
        <v>Março</v>
      </c>
      <c r="C21" s="38">
        <f>'TABELA RESUMO - P50'!C22</f>
        <v>140.15339999999998</v>
      </c>
      <c r="D21" s="35">
        <f>SUMIFS(Previsto2024[Previsto P99 '[MWh']],Previsto2024[Complexo],'TABELA RESUMO - P97,5'!A21,Previsto2024[Período],'TABELA RESUMO - P97,5'!B21)</f>
        <v>0</v>
      </c>
      <c r="E21" s="54">
        <f t="shared" si="4"/>
        <v>140.15339999999998</v>
      </c>
      <c r="F21" s="53" t="e">
        <f t="shared" si="1"/>
        <v>#DIV/0!</v>
      </c>
      <c r="G21" s="75">
        <f t="shared" ca="1" si="5"/>
        <v>0</v>
      </c>
      <c r="H21" s="52">
        <f t="shared" ca="1" si="0"/>
        <v>140.15339999999998</v>
      </c>
      <c r="I21" s="55" t="e">
        <f t="shared" ca="1" si="2"/>
        <v>#DIV/0!</v>
      </c>
      <c r="J21" s="38">
        <f t="shared" si="3"/>
        <v>0</v>
      </c>
      <c r="K21" s="71">
        <f ca="1">'TABELA RESUMO - P50'!L22</f>
        <v>25</v>
      </c>
      <c r="L21" s="51">
        <v>1358.9549999999999</v>
      </c>
    </row>
    <row r="22" spans="1:12">
      <c r="A22" s="42" t="s">
        <v>44</v>
      </c>
      <c r="B22" s="100" t="str">
        <f>'TABELA RESUMO - P50'!B23</f>
        <v>Março</v>
      </c>
      <c r="C22" s="38">
        <f>'TABELA RESUMO - P50'!C23</f>
        <v>57.876039999999975</v>
      </c>
      <c r="D22" s="35">
        <f>SUMIFS(Previsto2024[Previsto P99 '[MWh']],Previsto2024[Complexo],'TABELA RESUMO - P97,5'!A22,Previsto2024[Período],'TABELA RESUMO - P97,5'!B22)</f>
        <v>0</v>
      </c>
      <c r="E22" s="54">
        <f t="shared" si="4"/>
        <v>57.876039999999975</v>
      </c>
      <c r="F22" s="53" t="e">
        <f t="shared" si="1"/>
        <v>#DIV/0!</v>
      </c>
      <c r="G22" s="75">
        <f ca="1">K22*J22</f>
        <v>0</v>
      </c>
      <c r="H22" s="52">
        <f t="shared" ca="1" si="0"/>
        <v>57.876039999999975</v>
      </c>
      <c r="I22" s="55" t="e">
        <f t="shared" ca="1" si="2"/>
        <v>#DIV/0!</v>
      </c>
      <c r="J22" s="38">
        <f t="shared" si="3"/>
        <v>0</v>
      </c>
      <c r="K22" s="71">
        <f ca="1">'TABELA RESUMO - P50'!L23</f>
        <v>25</v>
      </c>
      <c r="L22" s="51">
        <v>666.9</v>
      </c>
    </row>
    <row r="23" spans="1:12">
      <c r="A23" s="42" t="s">
        <v>45</v>
      </c>
      <c r="B23" s="100" t="str">
        <f>'TABELA RESUMO - P50'!B24</f>
        <v>Março</v>
      </c>
      <c r="C23" s="38">
        <f>'TABELA RESUMO - P50'!C24</f>
        <v>95.772800000000004</v>
      </c>
      <c r="D23" s="35">
        <f>SUMIFS(Previsto2024[Previsto P99 '[MWh']],Previsto2024[Complexo],'TABELA RESUMO - P97,5'!A23,Previsto2024[Período],'TABELA RESUMO - P97,5'!B23)</f>
        <v>0</v>
      </c>
      <c r="E23" s="54">
        <f t="shared" si="4"/>
        <v>95.772800000000004</v>
      </c>
      <c r="F23" s="53" t="e">
        <f t="shared" si="1"/>
        <v>#DIV/0!</v>
      </c>
      <c r="G23" s="75">
        <f ca="1">K23*J23</f>
        <v>0</v>
      </c>
      <c r="H23" s="52">
        <f t="shared" ca="1" si="0"/>
        <v>95.772800000000004</v>
      </c>
      <c r="I23" s="55" t="e">
        <f t="shared" ca="1" si="2"/>
        <v>#DIV/0!</v>
      </c>
      <c r="J23" s="38">
        <f t="shared" si="3"/>
        <v>0</v>
      </c>
      <c r="K23" s="71">
        <f ca="1">'TABELA RESUMO - P50'!L24</f>
        <v>25</v>
      </c>
      <c r="L23" s="51">
        <v>1358.9549999999999</v>
      </c>
    </row>
    <row r="24" spans="1:12" ht="15.75" customHeight="1">
      <c r="A24" s="42" t="s">
        <v>46</v>
      </c>
      <c r="B24" s="100" t="str">
        <f>'TABELA RESUMO - P50'!B25</f>
        <v>Março</v>
      </c>
      <c r="C24" s="38">
        <f>'TABELA RESUMO - P50'!C25</f>
        <v>96.058869999999999</v>
      </c>
      <c r="D24" s="35">
        <f>SUMIFS(Previsto2024[Previsto P99 '[MWh']],Previsto2024[Complexo],'TABELA RESUMO - P97,5'!A24,Previsto2024[Período],'TABELA RESUMO - P97,5'!B24)</f>
        <v>0</v>
      </c>
      <c r="E24" s="54">
        <f t="shared" si="4"/>
        <v>96.058869999999999</v>
      </c>
      <c r="F24" s="53" t="e">
        <f t="shared" si="1"/>
        <v>#DIV/0!</v>
      </c>
      <c r="G24" s="75">
        <f ca="1">K24*J24</f>
        <v>0</v>
      </c>
      <c r="H24" s="52">
        <f t="shared" ca="1" si="0"/>
        <v>96.058869999999999</v>
      </c>
      <c r="I24" s="55" t="e">
        <f t="shared" ca="1" si="2"/>
        <v>#DIV/0!</v>
      </c>
      <c r="J24" s="38">
        <f t="shared" si="3"/>
        <v>0</v>
      </c>
      <c r="K24" s="71">
        <f ca="1">'TABELA RESUMO - P50'!L25</f>
        <v>25</v>
      </c>
      <c r="L24" s="51">
        <v>1358.9549999999999</v>
      </c>
    </row>
    <row r="25" spans="1:12">
      <c r="A25" s="42" t="s">
        <v>47</v>
      </c>
      <c r="B25" s="100" t="str">
        <f>'TABELA RESUMO - P50'!B26</f>
        <v>Março</v>
      </c>
      <c r="C25" s="38">
        <f>'TABELA RESUMO - P50'!C26</f>
        <v>47.056469999999997</v>
      </c>
      <c r="D25" s="35">
        <f>SUMIFS(Previsto2024[Previsto P99 '[MWh']],Previsto2024[Complexo],'TABELA RESUMO - P97,5'!A25,Previsto2024[Período],'TABELA RESUMO - P97,5'!B25)</f>
        <v>0</v>
      </c>
      <c r="E25" s="54">
        <f t="shared" si="4"/>
        <v>47.056469999999997</v>
      </c>
      <c r="F25" s="53" t="e">
        <f t="shared" si="1"/>
        <v>#DIV/0!</v>
      </c>
      <c r="G25" s="75">
        <f t="shared" ca="1" si="5"/>
        <v>0</v>
      </c>
      <c r="H25" s="52">
        <f t="shared" ca="1" si="0"/>
        <v>47.056469999999997</v>
      </c>
      <c r="I25" s="55" t="e">
        <f t="shared" ca="1" si="2"/>
        <v>#DIV/0!</v>
      </c>
      <c r="J25" s="38">
        <f t="shared" si="3"/>
        <v>0</v>
      </c>
      <c r="K25" s="71">
        <f ca="1">'TABELA RESUMO - P50'!L26</f>
        <v>25</v>
      </c>
      <c r="L25" s="51">
        <v>666.9</v>
      </c>
    </row>
    <row r="26" spans="1:12">
      <c r="A26" s="42" t="s">
        <v>48</v>
      </c>
      <c r="B26" s="100" t="str">
        <f>'TABELA RESUMO - P50'!B27</f>
        <v>Março</v>
      </c>
      <c r="C26" s="38">
        <f>'TABELA RESUMO - P50'!C27</f>
        <v>82.8874</v>
      </c>
      <c r="D26" s="35">
        <f>SUMIFS(Previsto2024[Previsto P99 '[MWh']],Previsto2024[Complexo],'TABELA RESUMO - P97,5'!A26,Previsto2024[Período],'TABELA RESUMO - P97,5'!B26)</f>
        <v>0</v>
      </c>
      <c r="E26" s="54">
        <f t="shared" si="4"/>
        <v>82.8874</v>
      </c>
      <c r="F26" s="53" t="e">
        <f t="shared" si="1"/>
        <v>#DIV/0!</v>
      </c>
      <c r="G26" s="75">
        <f t="shared" ca="1" si="5"/>
        <v>0</v>
      </c>
      <c r="H26" s="52">
        <f t="shared" ca="1" si="0"/>
        <v>82.8874</v>
      </c>
      <c r="I26" s="55" t="e">
        <f t="shared" ca="1" si="2"/>
        <v>#DIV/0!</v>
      </c>
      <c r="J26" s="38">
        <f t="shared" si="3"/>
        <v>0</v>
      </c>
      <c r="K26" s="71">
        <f ca="1">'TABELA RESUMO - P50'!L27</f>
        <v>25</v>
      </c>
      <c r="L26" s="51">
        <v>881.28</v>
      </c>
    </row>
    <row r="27" spans="1:12">
      <c r="A27" s="42" t="s">
        <v>49</v>
      </c>
      <c r="B27" s="100" t="str">
        <f>'TABELA RESUMO - P50'!B28</f>
        <v>Março</v>
      </c>
      <c r="C27" s="38">
        <f>'TABELA RESUMO - P50'!C28</f>
        <v>105.45381</v>
      </c>
      <c r="D27" s="35">
        <f>SUMIFS(Previsto2024[Previsto P99 '[MWh']],Previsto2024[Complexo],'TABELA RESUMO - P97,5'!A27,Previsto2024[Período],'TABELA RESUMO - P97,5'!B27)</f>
        <v>0</v>
      </c>
      <c r="E27" s="54">
        <f t="shared" si="4"/>
        <v>105.45381</v>
      </c>
      <c r="F27" s="53" t="e">
        <f t="shared" si="1"/>
        <v>#DIV/0!</v>
      </c>
      <c r="G27" s="75">
        <f t="shared" ca="1" si="5"/>
        <v>0</v>
      </c>
      <c r="H27" s="52">
        <f t="shared" ca="1" si="0"/>
        <v>105.45381</v>
      </c>
      <c r="I27" s="55" t="e">
        <f t="shared" ca="1" si="2"/>
        <v>#DIV/0!</v>
      </c>
      <c r="J27" s="38">
        <f t="shared" si="3"/>
        <v>0</v>
      </c>
      <c r="K27" s="71">
        <f ca="1">'TABELA RESUMO - P50'!L28</f>
        <v>25</v>
      </c>
      <c r="L27" s="51">
        <v>1391.28</v>
      </c>
    </row>
    <row r="28" spans="1:12">
      <c r="A28" s="42" t="s">
        <v>50</v>
      </c>
      <c r="B28" s="100" t="str">
        <f>'TABELA RESUMO - P50'!B29</f>
        <v>Março</v>
      </c>
      <c r="C28" s="38">
        <f>'TABELA RESUMO - P50'!C29</f>
        <v>36.895490000000002</v>
      </c>
      <c r="D28" s="35">
        <f>SUMIFS(Previsto2024[Previsto P99 '[MWh']],Previsto2024[Complexo],'TABELA RESUMO - P97,5'!A28,Previsto2024[Período],'TABELA RESUMO - P97,5'!B28)</f>
        <v>0</v>
      </c>
      <c r="E28" s="54">
        <f t="shared" si="4"/>
        <v>36.895490000000002</v>
      </c>
      <c r="F28" s="53" t="e">
        <f t="shared" si="1"/>
        <v>#DIV/0!</v>
      </c>
      <c r="G28" s="75">
        <f t="shared" ca="1" si="5"/>
        <v>0</v>
      </c>
      <c r="H28" s="52">
        <f t="shared" ca="1" si="0"/>
        <v>36.895490000000002</v>
      </c>
      <c r="I28" s="55" t="e">
        <f t="shared" ca="1" si="2"/>
        <v>#DIV/0!</v>
      </c>
      <c r="J28" s="38">
        <f t="shared" si="3"/>
        <v>0</v>
      </c>
      <c r="K28" s="71">
        <f ca="1">'TABELA RESUMO - P50'!L29</f>
        <v>25</v>
      </c>
      <c r="L28" s="51">
        <v>1350.36</v>
      </c>
    </row>
    <row r="29" spans="1:12">
      <c r="A29" s="42" t="s">
        <v>51</v>
      </c>
      <c r="B29" s="100" t="str">
        <f>'TABELA RESUMO - P50'!B30</f>
        <v>Março</v>
      </c>
      <c r="C29" s="38">
        <f>'TABELA RESUMO - P50'!C30</f>
        <v>77.402619999999999</v>
      </c>
      <c r="D29" s="35">
        <f>SUMIFS(Previsto2024[Previsto P99 '[MWh']],Previsto2024[Complexo],'TABELA RESUMO - P97,5'!A29,Previsto2024[Período],'TABELA RESUMO - P97,5'!B29)</f>
        <v>0</v>
      </c>
      <c r="E29" s="54">
        <f t="shared" si="4"/>
        <v>77.402619999999999</v>
      </c>
      <c r="F29" s="53" t="e">
        <f t="shared" si="1"/>
        <v>#DIV/0!</v>
      </c>
      <c r="G29" s="75">
        <f t="shared" ca="1" si="5"/>
        <v>0</v>
      </c>
      <c r="H29" s="52">
        <f t="shared" ca="1" si="0"/>
        <v>77.402619999999999</v>
      </c>
      <c r="I29" s="55" t="e">
        <f t="shared" ca="1" si="2"/>
        <v>#DIV/0!</v>
      </c>
      <c r="J29" s="38">
        <f t="shared" si="3"/>
        <v>0</v>
      </c>
      <c r="K29" s="71">
        <f ca="1">'TABELA RESUMO - P50'!L30</f>
        <v>25</v>
      </c>
      <c r="L29" s="51">
        <v>695.64</v>
      </c>
    </row>
    <row r="30" spans="1:12">
      <c r="A30" s="42" t="s">
        <v>52</v>
      </c>
      <c r="B30" s="100" t="str">
        <f>'TABELA RESUMO - P50'!B31</f>
        <v>Março</v>
      </c>
      <c r="C30" s="38">
        <f>'TABELA RESUMO - P50'!C31</f>
        <v>154.52611000000005</v>
      </c>
      <c r="D30" s="35">
        <f>SUMIFS(Previsto2024[Previsto P99 '[MWh']],Previsto2024[Complexo],'TABELA RESUMO - P97,5'!A30,Previsto2024[Período],'TABELA RESUMO - P97,5'!B30)</f>
        <v>0</v>
      </c>
      <c r="E30" s="54">
        <f t="shared" si="4"/>
        <v>154.52611000000005</v>
      </c>
      <c r="F30" s="53" t="e">
        <f t="shared" si="1"/>
        <v>#DIV/0!</v>
      </c>
      <c r="G30" s="75">
        <f t="shared" ca="1" si="5"/>
        <v>0</v>
      </c>
      <c r="H30" s="52">
        <f t="shared" ca="1" si="0"/>
        <v>154.52611000000005</v>
      </c>
      <c r="I30" s="55" t="e">
        <f t="shared" ca="1" si="2"/>
        <v>#DIV/0!</v>
      </c>
      <c r="J30" s="38">
        <f t="shared" si="3"/>
        <v>0</v>
      </c>
      <c r="K30" s="71">
        <f ca="1">'TABELA RESUMO - P50'!L31</f>
        <v>25</v>
      </c>
      <c r="L30" s="51">
        <v>1391.28</v>
      </c>
    </row>
    <row r="31" spans="1:12">
      <c r="A31" s="42" t="s">
        <v>53</v>
      </c>
      <c r="B31" s="100" t="str">
        <f>'TABELA RESUMO - P50'!B32</f>
        <v>Março</v>
      </c>
      <c r="C31" s="38">
        <f>'TABELA RESUMO - P50'!C32</f>
        <v>153.03604999999999</v>
      </c>
      <c r="D31" s="35">
        <f>SUMIFS(Previsto2024[Previsto P99 '[MWh']],Previsto2024[Complexo],'TABELA RESUMO - P97,5'!A31,Previsto2024[Período],'TABELA RESUMO - P97,5'!B31)</f>
        <v>0</v>
      </c>
      <c r="E31" s="54">
        <f t="shared" si="4"/>
        <v>153.03604999999999</v>
      </c>
      <c r="F31" s="53" t="e">
        <f t="shared" si="1"/>
        <v>#DIV/0!</v>
      </c>
      <c r="G31" s="75">
        <f t="shared" ca="1" si="5"/>
        <v>0</v>
      </c>
      <c r="H31" s="52">
        <f t="shared" ca="1" si="0"/>
        <v>153.03604999999999</v>
      </c>
      <c r="I31" s="55" t="e">
        <f t="shared" ca="1" si="2"/>
        <v>#DIV/0!</v>
      </c>
      <c r="J31" s="38">
        <f t="shared" si="3"/>
        <v>0</v>
      </c>
      <c r="K31" s="71">
        <f ca="1">'TABELA RESUMO - P50'!L32</f>
        <v>25</v>
      </c>
      <c r="L31" s="51">
        <v>1350.36</v>
      </c>
    </row>
    <row r="32" spans="1:12">
      <c r="A32" s="42" t="s">
        <v>54</v>
      </c>
      <c r="B32" s="100" t="str">
        <f>'TABELA RESUMO - P50'!B33</f>
        <v>Março</v>
      </c>
      <c r="C32" s="38">
        <f>'TABELA RESUMO - P50'!C33</f>
        <v>76.399629999999988</v>
      </c>
      <c r="D32" s="35">
        <f>SUMIFS(Previsto2024[Previsto P99 '[MWh']],Previsto2024[Complexo],'TABELA RESUMO - P97,5'!A32,Previsto2024[Período],'TABELA RESUMO - P97,5'!B32)</f>
        <v>0</v>
      </c>
      <c r="E32" s="54">
        <f t="shared" si="4"/>
        <v>76.399629999999988</v>
      </c>
      <c r="F32" s="53" t="e">
        <f t="shared" si="1"/>
        <v>#DIV/0!</v>
      </c>
      <c r="G32" s="75">
        <f t="shared" ca="1" si="5"/>
        <v>0</v>
      </c>
      <c r="H32" s="52">
        <f t="shared" ca="1" si="0"/>
        <v>76.399629999999988</v>
      </c>
      <c r="I32" s="55" t="e">
        <f t="shared" ca="1" si="2"/>
        <v>#DIV/0!</v>
      </c>
      <c r="J32" s="38">
        <f t="shared" si="3"/>
        <v>0</v>
      </c>
      <c r="K32" s="71">
        <f ca="1">'TABELA RESUMO - P50'!L33</f>
        <v>25</v>
      </c>
      <c r="L32" s="51">
        <v>695.64</v>
      </c>
    </row>
    <row r="33" spans="1:12">
      <c r="A33" s="42" t="s">
        <v>55</v>
      </c>
      <c r="B33" s="100" t="str">
        <f>'TABELA RESUMO - P50'!B34</f>
        <v>Março</v>
      </c>
      <c r="C33" s="38">
        <f>'TABELA RESUMO - P50'!C34</f>
        <v>155.89305000000002</v>
      </c>
      <c r="D33" s="35">
        <f>SUMIFS(Previsto2024[Previsto P99 '[MWh']],Previsto2024[Complexo],'TABELA RESUMO - P97,5'!A33,Previsto2024[Período],'TABELA RESUMO - P97,5'!B33)</f>
        <v>0</v>
      </c>
      <c r="E33" s="54">
        <f t="shared" si="4"/>
        <v>155.89305000000002</v>
      </c>
      <c r="F33" s="53" t="e">
        <f t="shared" si="1"/>
        <v>#DIV/0!</v>
      </c>
      <c r="G33" s="75">
        <f t="shared" ca="1" si="5"/>
        <v>0</v>
      </c>
      <c r="H33" s="52">
        <f t="shared" ca="1" si="0"/>
        <v>155.89305000000002</v>
      </c>
      <c r="I33" s="55" t="e">
        <f ca="1">(C33-G33)/G33</f>
        <v>#DIV/0!</v>
      </c>
      <c r="J33" s="38">
        <f t="shared" si="3"/>
        <v>0</v>
      </c>
      <c r="K33" s="71">
        <f ca="1">'TABELA RESUMO - P50'!L34</f>
        <v>25</v>
      </c>
      <c r="L33" s="51">
        <v>1419</v>
      </c>
    </row>
    <row r="34" spans="1:12">
      <c r="A34" s="42" t="s">
        <v>56</v>
      </c>
      <c r="B34" s="100" t="str">
        <f>'TABELA RESUMO - P50'!B35</f>
        <v>Março</v>
      </c>
      <c r="C34" s="38">
        <f>'TABELA RESUMO - P50'!C35</f>
        <v>157.72416000000001</v>
      </c>
      <c r="D34" s="35">
        <f>SUMIFS(Previsto2024[Previsto P99 '[MWh']],Previsto2024[Complexo],'TABELA RESUMO - P97,5'!A34,Previsto2024[Período],'TABELA RESUMO - P97,5'!B34)</f>
        <v>0</v>
      </c>
      <c r="E34" s="54">
        <f t="shared" si="4"/>
        <v>157.72416000000001</v>
      </c>
      <c r="F34" s="53" t="e">
        <f t="shared" si="1"/>
        <v>#DIV/0!</v>
      </c>
      <c r="G34" s="75">
        <f t="shared" ca="1" si="5"/>
        <v>0</v>
      </c>
      <c r="H34" s="52">
        <f t="shared" ca="1" si="0"/>
        <v>157.72416000000001</v>
      </c>
      <c r="I34" s="55" t="e">
        <f t="shared" ca="1" si="2"/>
        <v>#DIV/0!</v>
      </c>
      <c r="J34" s="38">
        <f t="shared" si="3"/>
        <v>0</v>
      </c>
      <c r="K34" s="71">
        <f ca="1">'TABELA RESUMO - P50'!L35</f>
        <v>25</v>
      </c>
      <c r="L34" s="51">
        <v>1419</v>
      </c>
    </row>
    <row r="35" spans="1:12">
      <c r="A35" s="42" t="s">
        <v>57</v>
      </c>
      <c r="B35" s="100" t="str">
        <f>'TABELA RESUMO - P50'!B36</f>
        <v>Março</v>
      </c>
      <c r="C35" s="38">
        <f>'TABELA RESUMO - P50'!C36</f>
        <v>155.10467999999997</v>
      </c>
      <c r="D35" s="35">
        <f>SUMIFS(Previsto2024[Previsto P99 '[MWh']],Previsto2024[Complexo],'TABELA RESUMO - P97,5'!A35,Previsto2024[Período],'TABELA RESUMO - P97,5'!B35)</f>
        <v>0</v>
      </c>
      <c r="E35" s="54">
        <f t="shared" si="4"/>
        <v>155.10467999999997</v>
      </c>
      <c r="F35" s="53" t="e">
        <f t="shared" si="1"/>
        <v>#DIV/0!</v>
      </c>
      <c r="G35" s="75">
        <f t="shared" ca="1" si="5"/>
        <v>0</v>
      </c>
      <c r="H35" s="52">
        <f t="shared" ca="1" si="0"/>
        <v>155.10467999999997</v>
      </c>
      <c r="I35" s="55" t="e">
        <f t="shared" ca="1" si="2"/>
        <v>#DIV/0!</v>
      </c>
      <c r="J35" s="38">
        <f t="shared" si="3"/>
        <v>0</v>
      </c>
      <c r="K35" s="71">
        <f ca="1">'TABELA RESUMO - P50'!L36</f>
        <v>25</v>
      </c>
      <c r="L35" s="51">
        <v>1419</v>
      </c>
    </row>
    <row r="36" spans="1:12">
      <c r="A36" s="42" t="s">
        <v>58</v>
      </c>
      <c r="B36" s="100" t="str">
        <f>'TABELA RESUMO - P50'!B37</f>
        <v>Março</v>
      </c>
      <c r="C36" s="38">
        <f>'TABELA RESUMO - P50'!C37</f>
        <v>156.86947999999998</v>
      </c>
      <c r="D36" s="35">
        <f>SUMIFS(Previsto2024[Previsto P99 '[MWh']],Previsto2024[Complexo],'TABELA RESUMO - P97,5'!A36,Previsto2024[Período],'TABELA RESUMO - P97,5'!B36)</f>
        <v>0</v>
      </c>
      <c r="E36" s="54">
        <f t="shared" si="4"/>
        <v>156.86947999999998</v>
      </c>
      <c r="F36" s="53" t="e">
        <f t="shared" si="1"/>
        <v>#DIV/0!</v>
      </c>
      <c r="G36" s="75">
        <f t="shared" ca="1" si="5"/>
        <v>0</v>
      </c>
      <c r="H36" s="52">
        <f t="shared" ca="1" si="0"/>
        <v>156.86947999999998</v>
      </c>
      <c r="I36" s="55" t="e">
        <f t="shared" ca="1" si="2"/>
        <v>#DIV/0!</v>
      </c>
      <c r="J36" s="38">
        <f t="shared" si="3"/>
        <v>0</v>
      </c>
      <c r="K36" s="71">
        <f ca="1">'TABELA RESUMO - P50'!L37</f>
        <v>25</v>
      </c>
      <c r="L36" s="51">
        <v>1419</v>
      </c>
    </row>
    <row r="37" spans="1:12">
      <c r="A37" s="42" t="s">
        <v>59</v>
      </c>
      <c r="B37" s="100" t="str">
        <f>'TABELA RESUMO - P50'!B38</f>
        <v>Março</v>
      </c>
      <c r="C37" s="38">
        <f>'TABELA RESUMO - P50'!C38</f>
        <v>155.16368</v>
      </c>
      <c r="D37" s="35">
        <f>SUMIFS(Previsto2024[Previsto P99 '[MWh']],Previsto2024[Complexo],'TABELA RESUMO - P97,5'!A37,Previsto2024[Período],'TABELA RESUMO - P97,5'!B37)</f>
        <v>0</v>
      </c>
      <c r="E37" s="54">
        <f t="shared" si="4"/>
        <v>155.16368</v>
      </c>
      <c r="F37" s="53" t="e">
        <f t="shared" si="1"/>
        <v>#DIV/0!</v>
      </c>
      <c r="G37" s="75">
        <f t="shared" ca="1" si="5"/>
        <v>0</v>
      </c>
      <c r="H37" s="52">
        <f t="shared" ca="1" si="0"/>
        <v>155.16368</v>
      </c>
      <c r="I37" s="55" t="e">
        <f t="shared" ca="1" si="2"/>
        <v>#DIV/0!</v>
      </c>
      <c r="J37" s="38">
        <f t="shared" si="3"/>
        <v>0</v>
      </c>
      <c r="K37" s="71">
        <f ca="1">'TABELA RESUMO - P50'!L38</f>
        <v>25</v>
      </c>
      <c r="L37" s="51">
        <v>1419</v>
      </c>
    </row>
    <row r="38" spans="1:12" ht="12" customHeight="1">
      <c r="A38" s="42"/>
      <c r="B38" s="36"/>
      <c r="C38" s="38"/>
      <c r="D38" s="35"/>
      <c r="E38" s="57" t="s">
        <v>1869</v>
      </c>
      <c r="F38" s="79" t="s">
        <v>1987</v>
      </c>
      <c r="G38" s="45"/>
      <c r="H38" s="45"/>
      <c r="I38" s="55"/>
      <c r="J38" s="38"/>
      <c r="K38" s="71"/>
      <c r="L38" s="51"/>
    </row>
    <row r="39" spans="1:12" ht="12.75" customHeight="1">
      <c r="A39" s="42"/>
      <c r="B39" s="36"/>
      <c r="C39" s="38"/>
      <c r="D39" s="35"/>
      <c r="E39" s="80" t="s">
        <v>1870</v>
      </c>
      <c r="F39" s="81" t="s">
        <v>1988</v>
      </c>
      <c r="G39" s="45"/>
      <c r="H39" s="45"/>
      <c r="I39" s="55"/>
      <c r="J39" s="38"/>
      <c r="K39" s="71"/>
      <c r="L39" s="51"/>
    </row>
    <row r="40" spans="1:12" ht="0.75" customHeight="1">
      <c r="A40" s="42"/>
      <c r="B40" s="36"/>
      <c r="C40" s="38" t="e">
        <f>_xlfn.XLOOKUP(A40,'2026 P50'!#REF!,'2026 P50'!#REF!)</f>
        <v>#REF!</v>
      </c>
      <c r="D40" s="35">
        <f>SUMIFS(Previsto2024[Previsto P50 '[MWh']],Previsto2024[Complexo],'TABELA RESUMO - P97,5'!A40,Previsto2024[Período],'TABELA RESUMO - P97,5'!B40)</f>
        <v>0</v>
      </c>
      <c r="E40" s="37"/>
      <c r="F40" s="45"/>
      <c r="G40" s="45"/>
      <c r="H40" s="52" t="e">
        <f t="shared" si="0"/>
        <v>#REF!</v>
      </c>
      <c r="I40" s="55"/>
      <c r="J40" s="33"/>
      <c r="K40" s="33"/>
      <c r="L40" s="54" t="e">
        <f>SUM(#REF!)</f>
        <v>#REF!</v>
      </c>
    </row>
    <row r="41" spans="1:12">
      <c r="A41" s="41" t="s">
        <v>1856</v>
      </c>
      <c r="B41" s="37"/>
      <c r="C41" s="76">
        <f>SUM(C2:C37)</f>
        <v>4830.7811099999999</v>
      </c>
      <c r="D41" s="76">
        <f>SUM(D2:D40)</f>
        <v>0</v>
      </c>
      <c r="E41" s="46">
        <f>SUM(E2:E40)</f>
        <v>4830.7811099999999</v>
      </c>
      <c r="F41" s="77" t="e">
        <f>(C41-D41)/D41</f>
        <v>#DIV/0!</v>
      </c>
      <c r="G41" s="78">
        <f ca="1">SUM(G2:G37)</f>
        <v>0</v>
      </c>
      <c r="H41" s="52">
        <f ca="1">C41-G41</f>
        <v>4830.7811099999999</v>
      </c>
      <c r="I41" s="55" t="e">
        <f ca="1">(C41-G41)/G41</f>
        <v>#DIV/0!</v>
      </c>
      <c r="J41" s="33"/>
      <c r="K41" s="49" t="s">
        <v>68</v>
      </c>
      <c r="L41" s="93">
        <f>SUM(L2:L37)</f>
        <v>43248.200000000004</v>
      </c>
    </row>
    <row r="42" spans="1:12">
      <c r="A42" s="33"/>
      <c r="B42" s="33"/>
      <c r="C42" s="33"/>
      <c r="D42" s="92"/>
      <c r="E42" s="91"/>
      <c r="F42" s="34"/>
      <c r="G42" s="34">
        <v>17122.439999999999</v>
      </c>
      <c r="H42" s="85"/>
      <c r="I42" s="85"/>
      <c r="J42" s="33"/>
      <c r="K42" s="54"/>
      <c r="L42" s="54"/>
    </row>
    <row r="43" spans="1:12">
      <c r="A43" s="455" t="s">
        <v>1859</v>
      </c>
      <c r="B43" s="456"/>
      <c r="C43" s="456"/>
      <c r="D43" s="456"/>
      <c r="E43" s="456"/>
      <c r="F43" s="456"/>
      <c r="G43" s="456"/>
      <c r="H43" s="456"/>
      <c r="I43" s="456"/>
      <c r="J43" s="456"/>
      <c r="K43" s="456"/>
      <c r="L43" s="457"/>
    </row>
    <row r="44" spans="1:12" ht="42.75" customHeight="1">
      <c r="A44" s="47" t="s">
        <v>70</v>
      </c>
      <c r="B44" s="105" t="s">
        <v>1989</v>
      </c>
      <c r="C44" s="106"/>
      <c r="D44" s="62" t="s">
        <v>1990</v>
      </c>
      <c r="E44" s="63" t="s">
        <v>1991</v>
      </c>
      <c r="F44" s="64" t="s">
        <v>1992</v>
      </c>
      <c r="G44" s="67" t="s">
        <v>1993</v>
      </c>
      <c r="H44" s="65" t="s">
        <v>1865</v>
      </c>
      <c r="I44" s="65" t="s">
        <v>1994</v>
      </c>
      <c r="J44" s="65" t="s">
        <v>1994</v>
      </c>
      <c r="K44" s="33"/>
      <c r="L44" s="33"/>
    </row>
    <row r="45" spans="1:12">
      <c r="A45" s="73" t="s">
        <v>1854</v>
      </c>
      <c r="B45" s="107"/>
      <c r="C45" s="108"/>
      <c r="D45" s="51">
        <f>SUMIF(Previsto2024[Complexo],'TABELA RESUMO - P97,5'!A45,Previsto2024[Geração '[MWh']])</f>
        <v>0</v>
      </c>
      <c r="E45" s="50">
        <f>SUMIF(Previsto2024[Complexo],'TABELA RESUMO - P97,5'!A45,Previsto2024[Previsto P99 '[MWh']])</f>
        <v>5757.0000000000009</v>
      </c>
      <c r="F45" s="51">
        <f>E45-D45</f>
        <v>5757.0000000000009</v>
      </c>
      <c r="G45" s="55">
        <f>D45/F45-1</f>
        <v>-1</v>
      </c>
      <c r="H45" s="51">
        <f ca="1">_xlfn.XLOOKUP(A45,A2:A26,G2:G26)+
SUMIFS(Previsto2024[Previsto P99 '[MWh']],Previsto2024[Complexo],'TABELA RESUMO - P97,5'!A45,Previsto2024[Mês],1)+
SUMIFS(Previsto2024[Previsto P99 '[MWh']],Previsto2024[Complexo],'TABELA RESUMO - P97,5'!A45,Previsto2024[Mês],2)+
SUMIFS(Previsto2024[Previsto P99 '[MWh']],Previsto2024[Complexo],'TABELA RESUMO - P97,5'!A45,Previsto2024[Mês],3)+
SUMIFS(Previsto2024[Previsto P99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P97,5'!A46,Previsto2024[Geração '[MWh']])</f>
        <v>0</v>
      </c>
      <c r="E46" s="50">
        <f>SUMIF(Previsto2024[Complexo],'TABELA RESUMO - P97,5'!A46,Previsto2024[Previsto P99 '[MWh']])</f>
        <v>1823.9195121951225</v>
      </c>
      <c r="F46" s="51">
        <f t="shared" ref="F46:F72" si="6">E46-D46</f>
        <v>1823.9195121951225</v>
      </c>
      <c r="G46" s="55">
        <f t="shared" ref="G46:G79" si="7">D46/F46-1</f>
        <v>-1</v>
      </c>
      <c r="H46" s="51">
        <f ca="1">_xlfn.XLOOKUP(A46,A3:A27,G3:G27)+
SUMIFS(Previsto2024[Previsto P99 '[MWh']],Previsto2024[Complexo],'TABELA RESUMO - P97,5'!A46,Previsto2024[Mês],1)+
SUMIFS(Previsto2024[Previsto P99 '[MWh']],Previsto2024[Complexo],'TABELA RESUMO - P97,5'!A46,Previsto2024[Mês],2)+
SUMIFS(Previsto2024[Previsto P99 '[MWh']],Previsto2024[Complexo],'TABELA RESUMO - P97,5'!A46,Previsto2024[Mês],3)+
SUMIFS(Previsto2024[Previsto P99 '[MWh']],Previsto2024[Complexo],'TABELA RESUMO - P95'!A46,Previsto2024[Mês],4)</f>
        <v>558.33983739837413</v>
      </c>
      <c r="I46" s="55">
        <f t="shared" ref="I46:I80" ca="1" si="8">D46/H46-1</f>
        <v>-1</v>
      </c>
      <c r="J46" s="51">
        <f t="shared" ref="J46:J80" ca="1" si="9">D46-H46</f>
        <v>-558.33983739837413</v>
      </c>
      <c r="L46" s="33"/>
    </row>
    <row r="47" spans="1:12">
      <c r="A47" s="73" t="s">
        <v>26</v>
      </c>
      <c r="B47" s="107"/>
      <c r="C47" s="108"/>
      <c r="D47" s="51">
        <f>SUMIF(Previsto2024[Complexo],'TABELA RESUMO - P97,5'!A47,Previsto2024[Geração '[MWh']])</f>
        <v>0</v>
      </c>
      <c r="E47" s="50">
        <f>SUMIF(Previsto2024[Complexo],'TABELA RESUMO - P97,5'!A47,Previsto2024[Previsto P99 '[MWh']])</f>
        <v>4731.6549711945481</v>
      </c>
      <c r="F47" s="51">
        <f t="shared" si="6"/>
        <v>4731.6549711945481</v>
      </c>
      <c r="G47" s="55">
        <f t="shared" si="7"/>
        <v>-1</v>
      </c>
      <c r="H47" s="51">
        <f ca="1">_xlfn.XLOOKUP(A47,A4:A28,G4:G28)+
SUMIFS(Previsto2024[Previsto P99 '[MWh']],Previsto2024[Complexo],'TABELA RESUMO - P97,5'!A47,Previsto2024[Mês],1)+
SUMIFS(Previsto2024[Previsto P99 '[MWh']],Previsto2024[Complexo],'TABELA RESUMO - P97,5'!A47,Previsto2024[Mês],2)+
SUMIFS(Previsto2024[Previsto P99 '[MWh']],Previsto2024[Complexo],'TABELA RESUMO - P97,5'!A47,Previsto2024[Mês],3)+
SUMIFS(Previsto2024[Previsto P99 '[MWh']],Previsto2024[Complexo],'TABELA RESUMO - P95'!A47,Previsto2024[Mês],4)</f>
        <v>1492.1583237315162</v>
      </c>
      <c r="I47" s="55">
        <f t="shared" ca="1" si="8"/>
        <v>-1</v>
      </c>
      <c r="J47" s="51">
        <f t="shared" ca="1" si="9"/>
        <v>-1492.1583237315162</v>
      </c>
      <c r="K47" s="91"/>
      <c r="L47" s="33"/>
    </row>
    <row r="48" spans="1:12">
      <c r="A48" s="73" t="s">
        <v>27</v>
      </c>
      <c r="B48" s="107"/>
      <c r="C48" s="108"/>
      <c r="D48" s="51">
        <f>SUMIF(Previsto2024[Complexo],'TABELA RESUMO - P97,5'!A48,Previsto2024[Geração '[MWh']])</f>
        <v>0</v>
      </c>
      <c r="E48" s="50">
        <f>SUMIF(Previsto2024[Complexo],'TABELA RESUMO - P97,5'!A48,Previsto2024[Previsto P99 '[MWh']])</f>
        <v>1299.2591056910569</v>
      </c>
      <c r="F48" s="51">
        <f t="shared" si="6"/>
        <v>1299.2591056910569</v>
      </c>
      <c r="G48" s="55">
        <f t="shared" si="7"/>
        <v>-1</v>
      </c>
      <c r="H48" s="51">
        <f ca="1">_xlfn.XLOOKUP(A48,A5:A29,G5:G29)+
SUMIFS(Previsto2024[Previsto P99 '[MWh']],Previsto2024[Complexo],'TABELA RESUMO - P97,5'!A48,Previsto2024[Mês],1)+
SUMIFS(Previsto2024[Previsto P99 '[MWh']],Previsto2024[Complexo],'TABELA RESUMO - P97,5'!A48,Previsto2024[Mês],2)+
SUMIFS(Previsto2024[Previsto P99 '[MWh']],Previsto2024[Complexo],'TABELA RESUMO - P97,5'!A48,Previsto2024[Mês],3)+
SUMIFS(Previsto2024[Previsto P99 '[MWh']],Previsto2024[Complexo],'TABELA RESUMO - P95'!A48,Previsto2024[Mês],4)</f>
        <v>508.93390243902439</v>
      </c>
      <c r="I48" s="55">
        <f t="shared" ca="1" si="8"/>
        <v>-1</v>
      </c>
      <c r="J48" s="51">
        <f t="shared" ca="1" si="9"/>
        <v>-508.93390243902439</v>
      </c>
      <c r="K48" s="33"/>
      <c r="L48" s="33"/>
    </row>
    <row r="49" spans="1:13">
      <c r="A49" s="73" t="s">
        <v>28</v>
      </c>
      <c r="B49" s="107"/>
      <c r="C49" s="108"/>
      <c r="D49" s="51">
        <f>SUMIF(Previsto2024[Complexo],'TABELA RESUMO - P97,5'!A49,Previsto2024[Geração '[MWh']])</f>
        <v>0</v>
      </c>
      <c r="E49" s="50">
        <f>SUMIF(Previsto2024[Complexo],'TABELA RESUMO - P97,5'!A49,Previsto2024[Previsto P99 '[MWh']])</f>
        <v>2711.5015214325113</v>
      </c>
      <c r="F49" s="51">
        <f t="shared" si="6"/>
        <v>2711.5015214325113</v>
      </c>
      <c r="G49" s="55">
        <f t="shared" si="7"/>
        <v>-1</v>
      </c>
      <c r="H49" s="51">
        <f ca="1">_xlfn.XLOOKUP(A49,A6:A30,G6:G30)+
SUMIFS(Previsto2024[Previsto P99 '[MWh']],Previsto2024[Complexo],'TABELA RESUMO - P97,5'!A49,Previsto2024[Mês],1)+
SUMIFS(Previsto2024[Previsto P99 '[MWh']],Previsto2024[Complexo],'TABELA RESUMO - P97,5'!A49,Previsto2024[Mês],2)+
SUMIFS(Previsto2024[Previsto P99 '[MWh']],Previsto2024[Complexo],'TABELA RESUMO - P97,5'!A49,Previsto2024[Mês],3)+
SUMIFS(Previsto2024[Previsto P99 '[MWh']],Previsto2024[Complexo],'TABELA RESUMO - P95'!A49,Previsto2024[Mês],4)</f>
        <v>838.68717381083707</v>
      </c>
      <c r="I49" s="55">
        <f t="shared" ca="1" si="8"/>
        <v>-1</v>
      </c>
      <c r="J49" s="51">
        <f t="shared" ca="1" si="9"/>
        <v>-838.68717381083707</v>
      </c>
      <c r="K49" s="66"/>
      <c r="L49" s="33"/>
    </row>
    <row r="50" spans="1:13">
      <c r="A50" s="73" t="s">
        <v>29</v>
      </c>
      <c r="B50" s="107"/>
      <c r="C50" s="108"/>
      <c r="D50" s="51">
        <f>SUMIF(Previsto2024[Complexo],'TABELA RESUMO - P97,5'!A50,Previsto2024[Geração '[MWh']])</f>
        <v>0</v>
      </c>
      <c r="E50" s="50">
        <f>SUMIF(Previsto2024[Complexo],'TABELA RESUMO - P97,5'!A50,Previsto2024[Previsto P99 '[MWh']])</f>
        <v>334.58560576496672</v>
      </c>
      <c r="F50" s="51">
        <f t="shared" si="6"/>
        <v>334.58560576496672</v>
      </c>
      <c r="G50" s="55">
        <f t="shared" si="7"/>
        <v>-1</v>
      </c>
      <c r="H50" s="51">
        <f ca="1">_xlfn.XLOOKUP(A50,A7:A31,G7:G31)+
SUMIFS(Previsto2024[Previsto P99 '[MWh']],Previsto2024[Complexo],'TABELA RESUMO - P97,5'!A50,Previsto2024[Mês],1)+
SUMIFS(Previsto2024[Previsto P99 '[MWh']],Previsto2024[Complexo],'TABELA RESUMO - P97,5'!A50,Previsto2024[Mês],2)+
SUMIFS(Previsto2024[Previsto P99 '[MWh']],Previsto2024[Complexo],'TABELA RESUMO - P97,5'!A50,Previsto2024[Mês],3)+
SUMIFS(Previsto2024[Previsto P99 '[MWh']],Previsto2024[Complexo],'TABELA RESUMO - P95'!A50,Previsto2024[Mês],4)</f>
        <v>108.68186858832226</v>
      </c>
      <c r="I50" s="55">
        <f t="shared" ca="1" si="8"/>
        <v>-1</v>
      </c>
      <c r="J50" s="51">
        <f t="shared" ca="1" si="9"/>
        <v>-108.68186858832226</v>
      </c>
      <c r="K50" s="33"/>
      <c r="L50" s="33"/>
      <c r="M50" s="33"/>
    </row>
    <row r="51" spans="1:13">
      <c r="A51" s="73" t="s">
        <v>30</v>
      </c>
      <c r="B51" s="107"/>
      <c r="C51" s="108"/>
      <c r="D51" s="51">
        <f>SUMIF(Previsto2024[Complexo],'TABELA RESUMO - P97,5'!A51,Previsto2024[Geração '[MWh']])</f>
        <v>0</v>
      </c>
      <c r="E51" s="50">
        <f>SUMIF(Previsto2024[Complexo],'TABELA RESUMO - P97,5'!A51,Previsto2024[Previsto P99 '[MWh']])</f>
        <v>441.8839024390245</v>
      </c>
      <c r="F51" s="51">
        <f t="shared" si="6"/>
        <v>441.8839024390245</v>
      </c>
      <c r="G51" s="55">
        <f t="shared" si="7"/>
        <v>-1</v>
      </c>
      <c r="H51" s="51">
        <f ca="1">_xlfn.XLOOKUP(A51,A8:A32,G8:G32)+
SUMIFS(Previsto2024[Previsto P99 '[MWh']],Previsto2024[Complexo],'TABELA RESUMO - P97,5'!A51,Previsto2024[Mês],1)+
SUMIFS(Previsto2024[Previsto P99 '[MWh']],Previsto2024[Complexo],'TABELA RESUMO - P97,5'!A51,Previsto2024[Mês],2)+
SUMIFS(Previsto2024[Previsto P99 '[MWh']],Previsto2024[Complexo],'TABELA RESUMO - P97,5'!A51,Previsto2024[Mês],3)+
SUMIFS(Previsto2024[Previsto P99 '[MWh']],Previsto2024[Complexo],'TABELA RESUMO - P95'!A51,Previsto2024[Mês],4)</f>
        <v>143.67463414634148</v>
      </c>
      <c r="I51" s="55">
        <f t="shared" ca="1" si="8"/>
        <v>-1</v>
      </c>
      <c r="J51" s="51">
        <f t="shared" ca="1" si="9"/>
        <v>-143.67463414634148</v>
      </c>
      <c r="K51" s="33"/>
      <c r="L51" s="33"/>
      <c r="M51" s="33"/>
    </row>
    <row r="52" spans="1:13">
      <c r="A52" s="73" t="s">
        <v>31</v>
      </c>
      <c r="B52" s="107"/>
      <c r="C52" s="108"/>
      <c r="D52" s="51">
        <f>SUMIF(Previsto2024[Complexo],'TABELA RESUMO - P97,5'!A52,Previsto2024[Geração '[MWh']])</f>
        <v>0</v>
      </c>
      <c r="E52" s="50">
        <f>SUMIF(Previsto2024[Complexo],'TABELA RESUMO - P97,5'!A52,Previsto2024[Previsto P99 '[MWh']])</f>
        <v>2032.6148780487802</v>
      </c>
      <c r="F52" s="51">
        <f t="shared" si="6"/>
        <v>2032.6148780487802</v>
      </c>
      <c r="G52" s="55">
        <f t="shared" si="7"/>
        <v>-1</v>
      </c>
      <c r="H52" s="51">
        <f ca="1">_xlfn.XLOOKUP(A52,A9:A33,G9:G33)+
SUMIFS(Previsto2024[Previsto P99 '[MWh']],Previsto2024[Complexo],'TABELA RESUMO - P97,5'!A52,Previsto2024[Mês],1)+
SUMIFS(Previsto2024[Previsto P99 '[MWh']],Previsto2024[Complexo],'TABELA RESUMO - P97,5'!A52,Previsto2024[Mês],2)+
SUMIFS(Previsto2024[Previsto P99 '[MWh']],Previsto2024[Complexo],'TABELA RESUMO - P97,5'!A52,Previsto2024[Mês],3)+
SUMIFS(Previsto2024[Previsto P99 '[MWh']],Previsto2024[Complexo],'TABELA RESUMO - P95'!A52,Previsto2024[Mês],4)</f>
        <v>648.24829268292683</v>
      </c>
      <c r="I52" s="55">
        <f t="shared" ca="1" si="8"/>
        <v>-1</v>
      </c>
      <c r="J52" s="51">
        <f t="shared" ca="1" si="9"/>
        <v>-648.24829268292683</v>
      </c>
      <c r="K52" s="33"/>
      <c r="L52" s="33"/>
    </row>
    <row r="53" spans="1:13">
      <c r="A53" s="73" t="s">
        <v>32</v>
      </c>
      <c r="B53" s="107"/>
      <c r="C53" s="108"/>
      <c r="D53" s="51">
        <f>SUMIF(Previsto2024[Complexo],'TABELA RESUMO - P97,5'!A53,Previsto2024[Geração '[MWh']])</f>
        <v>0</v>
      </c>
      <c r="E53" s="50">
        <f>SUMIF(Previsto2024[Complexo],'TABELA RESUMO - P97,5'!A53,Previsto2024[Previsto P99 '[MWh']])</f>
        <v>3656.4258536585376</v>
      </c>
      <c r="F53" s="51">
        <f t="shared" si="6"/>
        <v>3656.4258536585376</v>
      </c>
      <c r="G53" s="55">
        <f t="shared" si="7"/>
        <v>-1</v>
      </c>
      <c r="H53" s="51">
        <f ca="1">_xlfn.XLOOKUP(A53,A10:A34,G10:G34)+
SUMIFS(Previsto2024[Previsto P99 '[MWh']],Previsto2024[Complexo],'TABELA RESUMO - P97,5'!A53,Previsto2024[Mês],1)+
SUMIFS(Previsto2024[Previsto P99 '[MWh']],Previsto2024[Complexo],'TABELA RESUMO - P97,5'!A53,Previsto2024[Mês],2)+
SUMIFS(Previsto2024[Previsto P99 '[MWh']],Previsto2024[Complexo],'TABELA RESUMO - P97,5'!A53,Previsto2024[Mês],3)+
SUMIFS(Previsto2024[Previsto P99 '[MWh']],Previsto2024[Complexo],'TABELA RESUMO - P95'!A53,Previsto2024[Mês],4)</f>
        <v>1176.2286178861791</v>
      </c>
      <c r="I53" s="55">
        <f t="shared" ca="1" si="8"/>
        <v>-1</v>
      </c>
      <c r="J53" s="51">
        <f t="shared" ca="1" si="9"/>
        <v>-1176.2286178861791</v>
      </c>
      <c r="K53" s="33"/>
      <c r="L53" s="33"/>
    </row>
    <row r="54" spans="1:13">
      <c r="A54" s="73" t="s">
        <v>33</v>
      </c>
      <c r="B54" s="107"/>
      <c r="C54" s="108"/>
      <c r="D54" s="51">
        <f>SUMIF(Previsto2024[Complexo],'TABELA RESUMO - P97,5'!A54,Previsto2024[Geração '[MWh']])</f>
        <v>0</v>
      </c>
      <c r="E54" s="50">
        <f>SUMIF(Previsto2024[Complexo],'TABELA RESUMO - P97,5'!A54,Previsto2024[Previsto P99 '[MWh']])</f>
        <v>1180.186776</v>
      </c>
      <c r="F54" s="51">
        <f t="shared" si="6"/>
        <v>1180.186776</v>
      </c>
      <c r="G54" s="55">
        <f t="shared" si="7"/>
        <v>-1</v>
      </c>
      <c r="H54" s="51">
        <f ca="1">_xlfn.XLOOKUP(A54,A11:A35,G11:G35)+
SUMIFS(Previsto2024[Previsto P99 '[MWh']],Previsto2024[Complexo],'TABELA RESUMO - P97,5'!A54,Previsto2024[Mês],1)+
SUMIFS(Previsto2024[Previsto P99 '[MWh']],Previsto2024[Complexo],'TABELA RESUMO - P97,5'!A54,Previsto2024[Mês],2)+
SUMIFS(Previsto2024[Previsto P99 '[MWh']],Previsto2024[Complexo],'TABELA RESUMO - P97,5'!A54,Previsto2024[Mês],3)+
SUMIFS(Previsto2024[Previsto P99 '[MWh']],Previsto2024[Complexo],'TABELA RESUMO - P95'!A54,Previsto2024[Mês],4)</f>
        <v>386.84835199999998</v>
      </c>
      <c r="I54" s="55">
        <f t="shared" ca="1" si="8"/>
        <v>-1</v>
      </c>
      <c r="J54" s="51">
        <f t="shared" ca="1" si="9"/>
        <v>-386.84835199999998</v>
      </c>
      <c r="K54" s="40"/>
      <c r="L54" s="33"/>
    </row>
    <row r="55" spans="1:13">
      <c r="A55" s="73" t="s">
        <v>34</v>
      </c>
      <c r="B55" s="107"/>
      <c r="C55" s="108"/>
      <c r="D55" s="51">
        <f>SUMIF(Previsto2024[Complexo],'TABELA RESUMO - P97,5'!A55,Previsto2024[Geração '[MWh']])</f>
        <v>0</v>
      </c>
      <c r="E55" s="50">
        <f>SUMIF(Previsto2024[Complexo],'TABELA RESUMO - P97,5'!A55,Previsto2024[Previsto P99 '[MWh']])</f>
        <v>644.23121951219514</v>
      </c>
      <c r="F55" s="51">
        <f t="shared" si="6"/>
        <v>644.23121951219514</v>
      </c>
      <c r="G55" s="55">
        <f t="shared" si="7"/>
        <v>-1</v>
      </c>
      <c r="H55" s="51">
        <f ca="1">_xlfn.XLOOKUP(A55,A12:A36,G12:G36)+
SUMIFS(Previsto2024[Previsto P99 '[MWh']],Previsto2024[Complexo],'TABELA RESUMO - P97,5'!A55,Previsto2024[Mês],1)+
SUMIFS(Previsto2024[Previsto P99 '[MWh']],Previsto2024[Complexo],'TABELA RESUMO - P97,5'!A55,Previsto2024[Mês],2)+
SUMIFS(Previsto2024[Previsto P99 '[MWh']],Previsto2024[Complexo],'TABELA RESUMO - P97,5'!A55,Previsto2024[Mês],3)+
SUMIFS(Previsto2024[Previsto P99 '[MWh']],Previsto2024[Complexo],'TABELA RESUMO - P95'!A55,Previsto2024[Mês],4)</f>
        <v>194.32040650406506</v>
      </c>
      <c r="I55" s="55">
        <f t="shared" ca="1" si="8"/>
        <v>-1</v>
      </c>
      <c r="J55" s="51">
        <f t="shared" ca="1" si="9"/>
        <v>-194.32040650406506</v>
      </c>
      <c r="K55" s="33"/>
      <c r="L55" s="33"/>
    </row>
    <row r="56" spans="1:13">
      <c r="A56" s="73" t="s">
        <v>35</v>
      </c>
      <c r="B56" s="107"/>
      <c r="C56" s="108"/>
      <c r="D56" s="51">
        <f>SUMIF(Previsto2024[Complexo],'TABELA RESUMO - P97,5'!A56,Previsto2024[Geração '[MWh']])</f>
        <v>0</v>
      </c>
      <c r="E56" s="50">
        <f>SUMIF(Previsto2024[Complexo],'TABELA RESUMO - P97,5'!A56,Previsto2024[Previsto P99 '[MWh']])</f>
        <v>2420.5170731707312</v>
      </c>
      <c r="F56" s="51">
        <f t="shared" si="6"/>
        <v>2420.5170731707312</v>
      </c>
      <c r="G56" s="55">
        <f t="shared" si="7"/>
        <v>-1</v>
      </c>
      <c r="H56" s="51">
        <f ca="1">_xlfn.XLOOKUP(A56,A13:A37,G13:G37)+
SUMIFS(Previsto2024[Previsto P99 '[MWh']],Previsto2024[Complexo],'TABELA RESUMO - P97,5'!A56,Previsto2024[Mês],1)+
SUMIFS(Previsto2024[Previsto P99 '[MWh']],Previsto2024[Complexo],'TABELA RESUMO - P97,5'!A56,Previsto2024[Mês],2)+
SUMIFS(Previsto2024[Previsto P99 '[MWh']],Previsto2024[Complexo],'TABELA RESUMO - P97,5'!A56,Previsto2024[Mês],3)+
SUMIFS(Previsto2024[Previsto P99 '[MWh']],Previsto2024[Complexo],'TABELA RESUMO - P95'!A56,Previsto2024[Mês],4)</f>
        <v>754.7723577235771</v>
      </c>
      <c r="I56" s="55">
        <f t="shared" ca="1" si="8"/>
        <v>-1</v>
      </c>
      <c r="J56" s="51">
        <f t="shared" ca="1" si="9"/>
        <v>-754.7723577235771</v>
      </c>
      <c r="K56" s="33"/>
      <c r="L56" s="33"/>
    </row>
    <row r="57" spans="1:13">
      <c r="A57" s="73" t="s">
        <v>36</v>
      </c>
      <c r="B57" s="107"/>
      <c r="C57" s="108"/>
      <c r="D57" s="51">
        <f>SUMIF(Previsto2024[Complexo],'TABELA RESUMO - P97,5'!A57,Previsto2024[Geração '[MWh']])</f>
        <v>0</v>
      </c>
      <c r="E57" s="50">
        <f>SUMIF(Previsto2024[Complexo],'TABELA RESUMO - P97,5'!A57,Previsto2024[Previsto P99 '[MWh']])</f>
        <v>2414.6731707317067</v>
      </c>
      <c r="F57" s="51">
        <f t="shared" si="6"/>
        <v>2414.6731707317067</v>
      </c>
      <c r="G57" s="55">
        <f t="shared" si="7"/>
        <v>-1</v>
      </c>
      <c r="H57" s="51">
        <f ca="1">_xlfn.XLOOKUP(A57,A14:A38,G14:G38)+
SUMIFS(Previsto2024[Previsto P99 '[MWh']],Previsto2024[Complexo],'TABELA RESUMO - P97,5'!A57,Previsto2024[Mês],1)+
SUMIFS(Previsto2024[Previsto P99 '[MWh']],Previsto2024[Complexo],'TABELA RESUMO - P97,5'!A57,Previsto2024[Mês],2)+
SUMIFS(Previsto2024[Previsto P99 '[MWh']],Previsto2024[Complexo],'TABELA RESUMO - P97,5'!A57,Previsto2024[Mês],3)+
SUMIFS(Previsto2024[Previsto P99 '[MWh']],Previsto2024[Complexo],'TABELA RESUMO - P95'!A57,Previsto2024[Mês],4)</f>
        <v>751.79105691056884</v>
      </c>
      <c r="I57" s="55">
        <f t="shared" ca="1" si="8"/>
        <v>-1</v>
      </c>
      <c r="J57" s="51">
        <f t="shared" ca="1" si="9"/>
        <v>-751.79105691056884</v>
      </c>
      <c r="K57" s="33"/>
      <c r="L57" s="33"/>
    </row>
    <row r="58" spans="1:13">
      <c r="A58" s="73" t="s">
        <v>37</v>
      </c>
      <c r="B58" s="107"/>
      <c r="C58" s="108"/>
      <c r="D58" s="51">
        <f>SUMIF(Previsto2024[Complexo],'TABELA RESUMO - P97,5'!A58,Previsto2024[Geração '[MWh']])</f>
        <v>0</v>
      </c>
      <c r="E58" s="50">
        <f>SUMIF(Previsto2024[Complexo],'TABELA RESUMO - P97,5'!A58,Previsto2024[Previsto P99 '[MWh']])</f>
        <v>1176.6682926829267</v>
      </c>
      <c r="F58" s="51">
        <f t="shared" si="6"/>
        <v>1176.6682926829267</v>
      </c>
      <c r="G58" s="55">
        <f t="shared" si="7"/>
        <v>-1</v>
      </c>
      <c r="H58" s="51">
        <f ca="1">_xlfn.XLOOKUP(A58,A15:A39,G15:G39)+
SUMIFS(Previsto2024[Previsto P99 '[MWh']],Previsto2024[Complexo],'TABELA RESUMO - P97,5'!A58,Previsto2024[Mês],1)+
SUMIFS(Previsto2024[Previsto P99 '[MWh']],Previsto2024[Complexo],'TABELA RESUMO - P97,5'!A58,Previsto2024[Mês],2)+
SUMIFS(Previsto2024[Previsto P99 '[MWh']],Previsto2024[Complexo],'TABELA RESUMO - P97,5'!A58,Previsto2024[Mês],3)+
SUMIFS(Previsto2024[Previsto P99 '[MWh']],Previsto2024[Complexo],'TABELA RESUMO - P95'!A58,Previsto2024[Mês],4)</f>
        <v>365.62276422764216</v>
      </c>
      <c r="I58" s="55">
        <f t="shared" ca="1" si="8"/>
        <v>-1</v>
      </c>
      <c r="J58" s="51">
        <f t="shared" ca="1" si="9"/>
        <v>-365.62276422764216</v>
      </c>
      <c r="K58" s="33"/>
      <c r="L58" s="33"/>
    </row>
    <row r="59" spans="1:13">
      <c r="A59" s="73" t="s">
        <v>38</v>
      </c>
      <c r="B59" s="107"/>
      <c r="C59" s="108"/>
      <c r="D59" s="51">
        <f>SUMIF(Previsto2024[Complexo],'TABELA RESUMO - P97,5'!A59,Previsto2024[Geração '[MWh']])</f>
        <v>0</v>
      </c>
      <c r="E59" s="50">
        <f>SUMIF(Previsto2024[Complexo],'TABELA RESUMO - P97,5'!A59,Previsto2024[Previsto P99 '[MWh']])</f>
        <v>2531.3853658536577</v>
      </c>
      <c r="F59" s="51">
        <f t="shared" si="6"/>
        <v>2531.3853658536577</v>
      </c>
      <c r="G59" s="55">
        <f t="shared" si="7"/>
        <v>-1</v>
      </c>
      <c r="H59" s="51">
        <f ca="1">_xlfn.XLOOKUP(A59,A16:A40,G16:G40)+
SUMIFS(Previsto2024[Previsto P99 '[MWh']],Previsto2024[Complexo],'TABELA RESUMO - P97,5'!A59,Previsto2024[Mês],1)+
SUMIFS(Previsto2024[Previsto P99 '[MWh']],Previsto2024[Complexo],'TABELA RESUMO - P97,5'!A59,Previsto2024[Mês],2)+
SUMIFS(Previsto2024[Previsto P99 '[MWh']],Previsto2024[Complexo],'TABELA RESUMO - P97,5'!A59,Previsto2024[Mês],3)+
SUMIFS(Previsto2024[Previsto P99 '[MWh']],Previsto2024[Complexo],'TABELA RESUMO - P95'!A59,Previsto2024[Mês],4)</f>
        <v>830.76178861788617</v>
      </c>
      <c r="I59" s="55">
        <f t="shared" ca="1" si="8"/>
        <v>-1</v>
      </c>
      <c r="J59" s="51">
        <f t="shared" ca="1" si="9"/>
        <v>-830.76178861788617</v>
      </c>
      <c r="K59" s="33"/>
      <c r="L59" s="33"/>
    </row>
    <row r="60" spans="1:13">
      <c r="A60" s="73" t="s">
        <v>39</v>
      </c>
      <c r="B60" s="107"/>
      <c r="C60" s="108"/>
      <c r="D60" s="51">
        <f>SUMIF(Previsto2024[Complexo],'TABELA RESUMO - P97,5'!A60,Previsto2024[Geração '[MWh']])</f>
        <v>0</v>
      </c>
      <c r="E60" s="50">
        <f>SUMIF(Previsto2024[Complexo],'TABELA RESUMO - P97,5'!A60,Previsto2024[Previsto P99 '[MWh']])</f>
        <v>2539.2682926829266</v>
      </c>
      <c r="F60" s="51">
        <f t="shared" si="6"/>
        <v>2539.2682926829266</v>
      </c>
      <c r="G60" s="55">
        <f t="shared" si="7"/>
        <v>-1</v>
      </c>
      <c r="H60" s="51">
        <f ca="1">_xlfn.XLOOKUP(A60,A17:A41,G17:G41)+
SUMIFS(Previsto2024[Previsto P99 '[MWh']],Previsto2024[Complexo],'TABELA RESUMO - P97,5'!A60,Previsto2024[Mês],1)+
SUMIFS(Previsto2024[Previsto P99 '[MWh']],Previsto2024[Complexo],'TABELA RESUMO - P97,5'!A60,Previsto2024[Mês],2)+
SUMIFS(Previsto2024[Previsto P99 '[MWh']],Previsto2024[Complexo],'TABELA RESUMO - P97,5'!A60,Previsto2024[Mês],3)+
SUMIFS(Previsto2024[Previsto P99 '[MWh']],Previsto2024[Complexo],'TABELA RESUMO - P95'!A60,Previsto2024[Mês],4)</f>
        <v>834.32276422764232</v>
      </c>
      <c r="I60" s="55">
        <f t="shared" ca="1" si="8"/>
        <v>-1</v>
      </c>
      <c r="J60" s="51">
        <f t="shared" ca="1" si="9"/>
        <v>-834.32276422764232</v>
      </c>
      <c r="K60" s="33"/>
      <c r="L60" s="33"/>
    </row>
    <row r="61" spans="1:13">
      <c r="A61" s="73" t="s">
        <v>40</v>
      </c>
      <c r="B61" s="107"/>
      <c r="C61" s="108"/>
      <c r="D61" s="51">
        <f>SUMIF(Previsto2024[Complexo],'TABELA RESUMO - P97,5'!A61,Previsto2024[Geração '[MWh']])</f>
        <v>0</v>
      </c>
      <c r="E61" s="50">
        <f>SUMIF(Previsto2024[Complexo],'TABELA RESUMO - P97,5'!A61,Previsto2024[Previsto P99 '[MWh']])</f>
        <v>1210.9780487804878</v>
      </c>
      <c r="F61" s="51">
        <f t="shared" si="6"/>
        <v>1210.9780487804878</v>
      </c>
      <c r="G61" s="55">
        <f t="shared" si="7"/>
        <v>-1</v>
      </c>
      <c r="H61" s="51">
        <f ca="1">_xlfn.XLOOKUP(A61,A18:A42,G18:G42)+
SUMIFS(Previsto2024[Previsto P99 '[MWh']],Previsto2024[Complexo],'TABELA RESUMO - P97,5'!A61,Previsto2024[Mês],1)+
SUMIFS(Previsto2024[Previsto P99 '[MWh']],Previsto2024[Complexo],'TABELA RESUMO - P97,5'!A61,Previsto2024[Mês],2)+
SUMIFS(Previsto2024[Previsto P99 '[MWh']],Previsto2024[Complexo],'TABELA RESUMO - P97,5'!A61,Previsto2024[Mês],3)+
SUMIFS(Previsto2024[Previsto P99 '[MWh']],Previsto2024[Complexo],'TABELA RESUMO - P95'!A61,Previsto2024[Mês],4)</f>
        <v>396.92601626016261</v>
      </c>
      <c r="I61" s="55">
        <f t="shared" ca="1" si="8"/>
        <v>-1</v>
      </c>
      <c r="J61" s="51">
        <f t="shared" ca="1" si="9"/>
        <v>-396.92601626016261</v>
      </c>
      <c r="K61" s="33"/>
      <c r="L61" s="33"/>
    </row>
    <row r="62" spans="1:13">
      <c r="A62" s="73" t="s">
        <v>41</v>
      </c>
      <c r="B62" s="107"/>
      <c r="C62" s="108"/>
      <c r="D62" s="51">
        <f>SUMIF(Previsto2024[Complexo],'TABELA RESUMO - P97,5'!A62,Previsto2024[Geração '[MWh']])</f>
        <v>0</v>
      </c>
      <c r="E62" s="50">
        <f>SUMIF(Previsto2024[Complexo],'TABELA RESUMO - P97,5'!A62,Previsto2024[Previsto P99 '[MWh']])</f>
        <v>666.55951219512212</v>
      </c>
      <c r="F62" s="51">
        <f t="shared" si="6"/>
        <v>666.55951219512212</v>
      </c>
      <c r="G62" s="55">
        <f t="shared" si="7"/>
        <v>-1</v>
      </c>
      <c r="H62" s="51">
        <f ca="1">_xlfn.XLOOKUP(A62,A19:A43,G19:G43)+
SUMIFS(Previsto2024[Previsto P99 '[MWh']],Previsto2024[Complexo],'TABELA RESUMO - P97,5'!A62,Previsto2024[Mês],1)+
SUMIFS(Previsto2024[Previsto P99 '[MWh']],Previsto2024[Complexo],'TABELA RESUMO - P97,5'!A62,Previsto2024[Mês],2)+
SUMIFS(Previsto2024[Previsto P99 '[MWh']],Previsto2024[Complexo],'TABELA RESUMO - P97,5'!A62,Previsto2024[Mês],3)+
SUMIFS(Previsto2024[Previsto P99 '[MWh']],Previsto2024[Complexo],'TABELA RESUMO - P95'!A62,Previsto2024[Mês],4)</f>
        <v>213.91650406504073</v>
      </c>
      <c r="I62" s="55">
        <f t="shared" ca="1" si="8"/>
        <v>-1</v>
      </c>
      <c r="J62" s="51">
        <f t="shared" ca="1" si="9"/>
        <v>-213.91650406504073</v>
      </c>
      <c r="K62" s="33"/>
      <c r="L62" s="33"/>
    </row>
    <row r="63" spans="1:13">
      <c r="A63" s="73" t="s">
        <v>42</v>
      </c>
      <c r="B63" s="107"/>
      <c r="C63" s="108"/>
      <c r="D63" s="51">
        <f>SUMIF(Previsto2024[Complexo],'TABELA RESUMO - P97,5'!A63,Previsto2024[Geração '[MWh']])</f>
        <v>0</v>
      </c>
      <c r="E63" s="50">
        <f>SUMIF(Previsto2024[Complexo],'TABELA RESUMO - P97,5'!A63,Previsto2024[Previsto P99 '[MWh']])</f>
        <v>2583.8780487804879</v>
      </c>
      <c r="F63" s="51">
        <f t="shared" si="6"/>
        <v>2583.8780487804879</v>
      </c>
      <c r="G63" s="55">
        <f t="shared" si="7"/>
        <v>-1</v>
      </c>
      <c r="H63" s="51">
        <f ca="1">_xlfn.XLOOKUP(A63,A20:A44,G20:G44)+
SUMIFS(Previsto2024[Previsto P99 '[MWh']],Previsto2024[Complexo],'TABELA RESUMO - P97,5'!A63,Previsto2024[Mês],1)+
SUMIFS(Previsto2024[Previsto P99 '[MWh']],Previsto2024[Complexo],'TABELA RESUMO - P97,5'!A63,Previsto2024[Mês],2)+
SUMIFS(Previsto2024[Previsto P99 '[MWh']],Previsto2024[Complexo],'TABELA RESUMO - P97,5'!A63,Previsto2024[Mês],3)+
SUMIFS(Previsto2024[Previsto P99 '[MWh']],Previsto2024[Complexo],'TABELA RESUMO - P95'!A63,Previsto2024[Mês],4)</f>
        <v>833.72601626016262</v>
      </c>
      <c r="I63" s="55">
        <f t="shared" ca="1" si="8"/>
        <v>-1</v>
      </c>
      <c r="J63" s="51">
        <f t="shared" ca="1" si="9"/>
        <v>-833.72601626016262</v>
      </c>
      <c r="K63" s="33"/>
      <c r="L63" s="33"/>
    </row>
    <row r="64" spans="1:13">
      <c r="A64" s="73" t="s">
        <v>43</v>
      </c>
      <c r="B64" s="107"/>
      <c r="C64" s="108"/>
      <c r="D64" s="51">
        <f>SUMIF(Previsto2024[Complexo],'TABELA RESUMO - P97,5'!A64,Previsto2024[Geração '[MWh']])</f>
        <v>0</v>
      </c>
      <c r="E64" s="50">
        <f>SUMIF(Previsto2024[Complexo],'TABELA RESUMO - P97,5'!A64,Previsto2024[Previsto P99 '[MWh']])</f>
        <v>2579.8514929211451</v>
      </c>
      <c r="F64" s="51">
        <f t="shared" si="6"/>
        <v>2579.8514929211451</v>
      </c>
      <c r="G64" s="55">
        <f t="shared" si="7"/>
        <v>-1</v>
      </c>
      <c r="H64" s="51">
        <f ca="1">_xlfn.XLOOKUP(A64,A21:A45,G21:G45)+
SUMIFS(Previsto2024[Previsto P99 '[MWh']],Previsto2024[Complexo],'TABELA RESUMO - P97,5'!A64,Previsto2024[Mês],1)+
SUMIFS(Previsto2024[Previsto P99 '[MWh']],Previsto2024[Complexo],'TABELA RESUMO - P97,5'!A64,Previsto2024[Mês],2)+
SUMIFS(Previsto2024[Previsto P99 '[MWh']],Previsto2024[Complexo],'TABELA RESUMO - P97,5'!A64,Previsto2024[Mês],3)+
SUMIFS(Previsto2024[Previsto P99 '[MWh']],Previsto2024[Complexo],'TABELA RESUMO - P95'!A64,Previsto2024[Mês],4)</f>
        <v>827.15049764038156</v>
      </c>
      <c r="I64" s="55">
        <f t="shared" ca="1" si="8"/>
        <v>-1</v>
      </c>
      <c r="J64" s="51">
        <f t="shared" ca="1" si="9"/>
        <v>-827.15049764038156</v>
      </c>
      <c r="K64" s="33"/>
      <c r="L64" s="33"/>
    </row>
    <row r="65" spans="1:13">
      <c r="A65" s="73" t="s">
        <v>44</v>
      </c>
      <c r="B65" s="107"/>
      <c r="C65" s="108"/>
      <c r="D65" s="51">
        <f>SUMIF(Previsto2024[Complexo],'TABELA RESUMO - P97,5'!A65,Previsto2024[Geração '[MWh']])</f>
        <v>0</v>
      </c>
      <c r="E65" s="50">
        <f>SUMIF(Previsto2024[Complexo],'TABELA RESUMO - P97,5'!A65,Previsto2024[Previsto P99 '[MWh']])</f>
        <v>1219.8804878048782</v>
      </c>
      <c r="F65" s="51">
        <f t="shared" si="6"/>
        <v>1219.8804878048782</v>
      </c>
      <c r="G65" s="55">
        <f t="shared" si="7"/>
        <v>-1</v>
      </c>
      <c r="H65" s="51">
        <f ca="1">_xlfn.XLOOKUP(A65,A22:A46,G22:G46)+
SUMIFS(Previsto2024[Previsto P99 '[MWh']],Previsto2024[Complexo],'TABELA RESUMO - P97,5'!A65,Previsto2024[Mês],1)+
SUMIFS(Previsto2024[Previsto P99 '[MWh']],Previsto2024[Complexo],'TABELA RESUMO - P97,5'!A65,Previsto2024[Mês],2)+
SUMIFS(Previsto2024[Previsto P99 '[MWh']],Previsto2024[Complexo],'TABELA RESUMO - P97,5'!A65,Previsto2024[Mês],3)+
SUMIFS(Previsto2024[Previsto P99 '[MWh']],Previsto2024[Complexo],'TABELA RESUMO - P95'!A65,Previsto2024[Mês],4)</f>
        <v>392.32682926829273</v>
      </c>
      <c r="I65" s="55">
        <f t="shared" ca="1" si="8"/>
        <v>-1</v>
      </c>
      <c r="J65" s="51">
        <f t="shared" ca="1" si="9"/>
        <v>-392.32682926829273</v>
      </c>
      <c r="K65" s="33"/>
      <c r="L65" s="33"/>
    </row>
    <row r="66" spans="1:13">
      <c r="A66" s="73" t="s">
        <v>45</v>
      </c>
      <c r="B66" s="107"/>
      <c r="C66" s="108"/>
      <c r="D66" s="51">
        <f>SUMIF(Previsto2024[Complexo],'TABELA RESUMO - P97,5'!A66,Previsto2024[Geração '[MWh']])</f>
        <v>0</v>
      </c>
      <c r="E66" s="50">
        <f>SUMIF(Previsto2024[Complexo],'TABELA RESUMO - P97,5'!A66,Previsto2024[Previsto P99 '[MWh']])</f>
        <v>2529.3853658536582</v>
      </c>
      <c r="F66" s="51">
        <f t="shared" si="6"/>
        <v>2529.3853658536582</v>
      </c>
      <c r="G66" s="55">
        <f t="shared" si="7"/>
        <v>-1</v>
      </c>
      <c r="H66" s="51">
        <f ca="1">_xlfn.XLOOKUP(A66,A23:A47,G23:G47)+
SUMIFS(Previsto2024[Previsto P99 '[MWh']],Previsto2024[Complexo],'TABELA RESUMO - P97,5'!A66,Previsto2024[Mês],1)+
SUMIFS(Previsto2024[Previsto P99 '[MWh']],Previsto2024[Complexo],'TABELA RESUMO - P97,5'!A66,Previsto2024[Mês],2)+
SUMIFS(Previsto2024[Previsto P99 '[MWh']],Previsto2024[Complexo],'TABELA RESUMO - P97,5'!A66,Previsto2024[Mês],3)+
SUMIFS(Previsto2024[Previsto P99 '[MWh']],Previsto2024[Complexo],'TABELA RESUMO - P95'!A66,Previsto2024[Mês],4)</f>
        <v>814.56178861788601</v>
      </c>
      <c r="I66" s="55">
        <f t="shared" ca="1" si="8"/>
        <v>-1</v>
      </c>
      <c r="J66" s="51">
        <f t="shared" ca="1" si="9"/>
        <v>-814.56178861788601</v>
      </c>
      <c r="K66" s="33"/>
      <c r="L66" s="33"/>
    </row>
    <row r="67" spans="1:13">
      <c r="A67" s="73" t="s">
        <v>46</v>
      </c>
      <c r="B67" s="107"/>
      <c r="C67" s="108"/>
      <c r="D67" s="51">
        <f>SUMIF(Previsto2024[Complexo],'TABELA RESUMO - P97,5'!A67,Previsto2024[Geração '[MWh']])</f>
        <v>0</v>
      </c>
      <c r="E67" s="50">
        <f>SUMIF(Previsto2024[Complexo],'TABELA RESUMO - P97,5'!A67,Previsto2024[Previsto P99 '[MWh']])</f>
        <v>2547.151219512195</v>
      </c>
      <c r="F67" s="51">
        <f t="shared" si="6"/>
        <v>2547.151219512195</v>
      </c>
      <c r="G67" s="55">
        <f t="shared" si="7"/>
        <v>-1</v>
      </c>
      <c r="H67" s="51">
        <f ca="1">_xlfn.XLOOKUP(A67,A24:A48,G24:G48)+
SUMIFS(Previsto2024[Previsto P99 '[MWh']],Previsto2024[Complexo],'TABELA RESUMO - P97,5'!A67,Previsto2024[Mês],1)+
SUMIFS(Previsto2024[Previsto P99 '[MWh']],Previsto2024[Complexo],'TABELA RESUMO - P97,5'!A67,Previsto2024[Mês],2)+
SUMIFS(Previsto2024[Previsto P99 '[MWh']],Previsto2024[Complexo],'TABELA RESUMO - P97,5'!A67,Previsto2024[Mês],3)+
SUMIFS(Previsto2024[Previsto P99 '[MWh']],Previsto2024[Complexo],'TABELA RESUMO - P95'!A67,Previsto2024[Mês],4)</f>
        <v>817.78373983739823</v>
      </c>
      <c r="I67" s="55">
        <f t="shared" ca="1" si="8"/>
        <v>-1</v>
      </c>
      <c r="J67" s="51">
        <f t="shared" ca="1" si="9"/>
        <v>-817.78373983739823</v>
      </c>
      <c r="K67" s="33"/>
      <c r="L67" s="33"/>
    </row>
    <row r="68" spans="1:13">
      <c r="A68" s="73" t="s">
        <v>47</v>
      </c>
      <c r="B68" s="107"/>
      <c r="C68" s="108"/>
      <c r="D68" s="51">
        <f>SUMIF(Previsto2024[Complexo],'TABELA RESUMO - P97,5'!A68,Previsto2024[Geração '[MWh']])</f>
        <v>0</v>
      </c>
      <c r="E68" s="50">
        <f>SUMIF(Previsto2024[Complexo],'TABELA RESUMO - P97,5'!A68,Previsto2024[Previsto P99 '[MWh']])</f>
        <v>1219.0195121951215</v>
      </c>
      <c r="F68" s="51">
        <f t="shared" si="6"/>
        <v>1219.0195121951215</v>
      </c>
      <c r="G68" s="55">
        <f t="shared" si="7"/>
        <v>-1</v>
      </c>
      <c r="H68" s="51">
        <f ca="1">_xlfn.XLOOKUP(A68,A25:A49,G25:G49)+
SUMIFS(Previsto2024[Previsto P99 '[MWh']],Previsto2024[Complexo],'TABELA RESUMO - P97,5'!A68,Previsto2024[Mês],1)+
SUMIFS(Previsto2024[Previsto P99 '[MWh']],Previsto2024[Complexo],'TABELA RESUMO - P97,5'!A68,Previsto2024[Mês],2)+
SUMIFS(Previsto2024[Previsto P99 '[MWh']],Previsto2024[Complexo],'TABELA RESUMO - P97,5'!A68,Previsto2024[Mês],3)+
SUMIFS(Previsto2024[Previsto P99 '[MWh']],Previsto2024[Complexo],'TABELA RESUMO - P95'!A68,Previsto2024[Mês],4)</f>
        <v>391.8065040650406</v>
      </c>
      <c r="I68" s="55">
        <f t="shared" ca="1" si="8"/>
        <v>-1</v>
      </c>
      <c r="J68" s="51">
        <f t="shared" ca="1" si="9"/>
        <v>-391.8065040650406</v>
      </c>
      <c r="K68" s="33"/>
      <c r="L68" s="33"/>
    </row>
    <row r="69" spans="1:13">
      <c r="A69" s="73" t="s">
        <v>48</v>
      </c>
      <c r="B69" s="107"/>
      <c r="C69" s="108"/>
      <c r="D69" s="51">
        <f>SUMIF(Previsto2024[Complexo],'TABELA RESUMO - P97,5'!A69,Previsto2024[Geração '[MWh']])</f>
        <v>0</v>
      </c>
      <c r="E69" s="50">
        <f>SUMIF(Previsto2024[Complexo],'TABELA RESUMO - P97,5'!A69,Previsto2024[Previsto P99 '[MWh']])</f>
        <v>1294.9710431569245</v>
      </c>
      <c r="F69" s="51">
        <f t="shared" si="6"/>
        <v>1294.9710431569245</v>
      </c>
      <c r="G69" s="55">
        <f t="shared" si="7"/>
        <v>-1</v>
      </c>
      <c r="H69" s="51">
        <f ca="1">_xlfn.XLOOKUP(A69,A26:A50,G26:G50)+
SUMIFS(Previsto2024[Previsto P99 '[MWh']],Previsto2024[Complexo],'TABELA RESUMO - P97,5'!A69,Previsto2024[Mês],1)+
SUMIFS(Previsto2024[Previsto P99 '[MWh']],Previsto2024[Complexo],'TABELA RESUMO - P97,5'!A69,Previsto2024[Mês],2)+
SUMIFS(Previsto2024[Previsto P99 '[MWh']],Previsto2024[Complexo],'TABELA RESUMO - P97,5'!A69,Previsto2024[Mês],3)+
SUMIFS(Previsto2024[Previsto P99 '[MWh']],Previsto2024[Complexo],'TABELA RESUMO - P95'!A69,Previsto2024[Mês],4)</f>
        <v>414.65034771897479</v>
      </c>
      <c r="I69" s="55">
        <f t="shared" ca="1" si="8"/>
        <v>-1</v>
      </c>
      <c r="J69" s="51">
        <f t="shared" ca="1" si="9"/>
        <v>-414.65034771897479</v>
      </c>
      <c r="K69" s="33"/>
      <c r="L69" s="33"/>
    </row>
    <row r="70" spans="1:13" s="120" customFormat="1">
      <c r="A70" s="114" t="s">
        <v>49</v>
      </c>
      <c r="B70" s="115"/>
      <c r="C70" s="116"/>
      <c r="D70" s="117">
        <f>SUMIF(Previsto2024[Complexo],'TABELA RESUMO - P97,5'!A70,Previsto2024[Geração '[MWh']])</f>
        <v>0</v>
      </c>
      <c r="E70" s="50">
        <f>SUMIF(Previsto2024[Complexo],'TABELA RESUMO - P97,5'!A70,Previsto2024[Previsto P99 '[MWh']])</f>
        <v>2345.6771151324419</v>
      </c>
      <c r="F70" s="117">
        <f t="shared" si="6"/>
        <v>2345.6771151324419</v>
      </c>
      <c r="G70" s="118">
        <f t="shared" si="7"/>
        <v>-1</v>
      </c>
      <c r="H70" s="51">
        <f ca="1">_xlfn.XLOOKUP(A70,A27:A51,G27:G51)+
SUMIFS(Previsto2024[Previsto P99 '[MWh']],Previsto2024[Complexo],'TABELA RESUMO - P97,5'!A70,Previsto2024[Mês],1)+
SUMIFS(Previsto2024[Previsto P99 '[MWh']],Previsto2024[Complexo],'TABELA RESUMO - P97,5'!A70,Previsto2024[Mês],2)+
SUMIFS(Previsto2024[Previsto P99 '[MWh']],Previsto2024[Complexo],'TABELA RESUMO - P97,5'!A70,Previsto2024[Mês],3)+
SUMIFS(Previsto2024[Previsto P99 '[MWh']],Previsto2024[Complexo],'TABELA RESUMO - P95'!A70,Previsto2024[Mês],4)</f>
        <v>715.81825334382393</v>
      </c>
      <c r="I70" s="118">
        <f t="shared" ca="1" si="8"/>
        <v>-1</v>
      </c>
      <c r="J70" s="117">
        <f t="shared" ca="1" si="9"/>
        <v>-715.81825334382393</v>
      </c>
      <c r="K70" s="119"/>
      <c r="L70" s="119"/>
      <c r="M70" s="121"/>
    </row>
    <row r="71" spans="1:13" s="120" customFormat="1">
      <c r="A71" s="114" t="s">
        <v>50</v>
      </c>
      <c r="B71" s="115"/>
      <c r="C71" s="116"/>
      <c r="D71" s="117">
        <f>SUMIF(Previsto2024[Complexo],'TABELA RESUMO - P97,5'!A71,Previsto2024[Geração '[MWh']])</f>
        <v>0</v>
      </c>
      <c r="E71" s="50">
        <f>SUMIF(Previsto2024[Complexo],'TABELA RESUMO - P97,5'!A71,Previsto2024[Previsto P99 '[MWh']])</f>
        <v>2345.6771151324419</v>
      </c>
      <c r="F71" s="117">
        <f t="shared" si="6"/>
        <v>2345.6771151324419</v>
      </c>
      <c r="G71" s="118">
        <f t="shared" si="7"/>
        <v>-1</v>
      </c>
      <c r="H71" s="51">
        <f ca="1">_xlfn.XLOOKUP(A71,A28:A52,G28:G52)+
SUMIFS(Previsto2024[Previsto P99 '[MWh']],Previsto2024[Complexo],'TABELA RESUMO - P97,5'!A71,Previsto2024[Mês],1)+
SUMIFS(Previsto2024[Previsto P99 '[MWh']],Previsto2024[Complexo],'TABELA RESUMO - P97,5'!A71,Previsto2024[Mês],2)+
SUMIFS(Previsto2024[Previsto P99 '[MWh']],Previsto2024[Complexo],'TABELA RESUMO - P97,5'!A71,Previsto2024[Mês],3)+
SUMIFS(Previsto2024[Previsto P99 '[MWh']],Previsto2024[Complexo],'TABELA RESUMO - P95'!A71,Previsto2024[Mês],4)</f>
        <v>715.81825334382393</v>
      </c>
      <c r="I71" s="118">
        <f t="shared" ca="1" si="8"/>
        <v>-1</v>
      </c>
      <c r="J71" s="117">
        <f t="shared" ca="1" si="9"/>
        <v>-715.81825334382393</v>
      </c>
      <c r="K71" s="119"/>
      <c r="L71" s="119"/>
      <c r="M71" s="121"/>
    </row>
    <row r="72" spans="1:13" s="120" customFormat="1">
      <c r="A72" s="114" t="s">
        <v>51</v>
      </c>
      <c r="B72" s="115"/>
      <c r="C72" s="116"/>
      <c r="D72" s="117">
        <f>SUMIF(Previsto2024[Complexo],'TABELA RESUMO - P97,5'!A72,Previsto2024[Geração '[MWh']])</f>
        <v>0</v>
      </c>
      <c r="E72" s="50">
        <f>SUMIF(Previsto2024[Complexo],'TABELA RESUMO - P97,5'!A72,Previsto2024[Previsto P99 '[MWh']])</f>
        <v>1172.838557566221</v>
      </c>
      <c r="F72" s="117">
        <f t="shared" si="6"/>
        <v>1172.838557566221</v>
      </c>
      <c r="G72" s="118">
        <f t="shared" si="7"/>
        <v>-1</v>
      </c>
      <c r="H72" s="51">
        <f ca="1">_xlfn.XLOOKUP(A72,A29:A53,G29:G53)+
SUMIFS(Previsto2024[Previsto P99 '[MWh']],Previsto2024[Complexo],'TABELA RESUMO - P97,5'!A72,Previsto2024[Mês],1)+
SUMIFS(Previsto2024[Previsto P99 '[MWh']],Previsto2024[Complexo],'TABELA RESUMO - P97,5'!A72,Previsto2024[Mês],2)+
SUMIFS(Previsto2024[Previsto P99 '[MWh']],Previsto2024[Complexo],'TABELA RESUMO - P97,5'!A72,Previsto2024[Mês],3)+
SUMIFS(Previsto2024[Previsto P99 '[MWh']],Previsto2024[Complexo],'TABELA RESUMO - P95'!A72,Previsto2024[Mês],4)</f>
        <v>357.90912667191196</v>
      </c>
      <c r="I72" s="118">
        <f t="shared" ca="1" si="8"/>
        <v>-1</v>
      </c>
      <c r="J72" s="117">
        <f t="shared" ca="1" si="9"/>
        <v>-357.90912667191196</v>
      </c>
      <c r="K72" s="119"/>
      <c r="L72" s="119"/>
      <c r="M72" s="121"/>
    </row>
    <row r="73" spans="1:13" s="120" customFormat="1">
      <c r="A73" s="114" t="s">
        <v>52</v>
      </c>
      <c r="B73" s="115"/>
      <c r="C73" s="116"/>
      <c r="D73" s="117">
        <f>SUMIF(Previsto2024[Complexo],'TABELA RESUMO - P97,5'!A73,Previsto2024[Geração '[MWh']])</f>
        <v>0</v>
      </c>
      <c r="E73" s="50">
        <f>SUMIF(Previsto2024[Complexo],'TABELA RESUMO - P97,5'!A73,Previsto2024[Previsto P99 '[MWh']])</f>
        <v>2077.3051415755535</v>
      </c>
      <c r="F73" s="117">
        <f>E73-D73</f>
        <v>2077.3051415755535</v>
      </c>
      <c r="G73" s="118">
        <f t="shared" si="7"/>
        <v>-1</v>
      </c>
      <c r="H73" s="51">
        <f ca="1">_xlfn.XLOOKUP(A73,A30:A54,G30:G54)+
SUMIFS(Previsto2024[Previsto P99 '[MWh']],Previsto2024[Complexo],'TABELA RESUMO - P97,5'!A73,Previsto2024[Mês],1)+
SUMIFS(Previsto2024[Previsto P99 '[MWh']],Previsto2024[Complexo],'TABELA RESUMO - P97,5'!A73,Previsto2024[Mês],2)+
SUMIFS(Previsto2024[Previsto P99 '[MWh']],Previsto2024[Complexo],'TABELA RESUMO - P97,5'!A73,Previsto2024[Mês],3)+
SUMIFS(Previsto2024[Previsto P99 '[MWh']],Previsto2024[Complexo],'TABELA RESUMO - P95'!A73,Previsto2024[Mês],4)</f>
        <v>460.36627978693571</v>
      </c>
      <c r="I73" s="118">
        <f t="shared" ca="1" si="8"/>
        <v>-1</v>
      </c>
      <c r="J73" s="117">
        <f t="shared" ca="1" si="9"/>
        <v>-460.36627978693571</v>
      </c>
      <c r="K73" s="119"/>
      <c r="L73" s="119"/>
      <c r="M73" s="121"/>
    </row>
    <row r="74" spans="1:13" s="120" customFormat="1">
      <c r="A74" s="114" t="s">
        <v>53</v>
      </c>
      <c r="B74" s="115"/>
      <c r="C74" s="116"/>
      <c r="D74" s="117">
        <f>SUMIF(Previsto2024[Complexo],'TABELA RESUMO - P97,5'!A74,Previsto2024[Geração '[MWh']])</f>
        <v>0</v>
      </c>
      <c r="E74" s="50">
        <f>SUMIF(Previsto2024[Complexo],'TABELA RESUMO - P97,5'!A74,Previsto2024[Previsto P99 '[MWh']])</f>
        <v>2077.3051415755535</v>
      </c>
      <c r="F74" s="117">
        <f t="shared" ref="F74:F80" si="10">E74-D74</f>
        <v>2077.3051415755535</v>
      </c>
      <c r="G74" s="118">
        <f t="shared" si="7"/>
        <v>-1</v>
      </c>
      <c r="H74" s="51">
        <f ca="1">_xlfn.XLOOKUP(A74,A31:A55,G31:G55)+
SUMIFS(Previsto2024[Previsto P99 '[MWh']],Previsto2024[Complexo],'TABELA RESUMO - P97,5'!A74,Previsto2024[Mês],1)+
SUMIFS(Previsto2024[Previsto P99 '[MWh']],Previsto2024[Complexo],'TABELA RESUMO - P97,5'!A74,Previsto2024[Mês],2)+
SUMIFS(Previsto2024[Previsto P99 '[MWh']],Previsto2024[Complexo],'TABELA RESUMO - P97,5'!A74,Previsto2024[Mês],3)+
SUMIFS(Previsto2024[Previsto P99 '[MWh']],Previsto2024[Complexo],'TABELA RESUMO - P95'!A74,Previsto2024[Mês],4)</f>
        <v>460.36627978693571</v>
      </c>
      <c r="I74" s="118">
        <f t="shared" ca="1" si="8"/>
        <v>-1</v>
      </c>
      <c r="J74" s="117">
        <f t="shared" ca="1" si="9"/>
        <v>-460.36627978693571</v>
      </c>
      <c r="K74" s="119"/>
      <c r="L74" s="119"/>
      <c r="M74" s="121"/>
    </row>
    <row r="75" spans="1:13" s="120" customFormat="1">
      <c r="A75" s="114" t="s">
        <v>54</v>
      </c>
      <c r="B75" s="115"/>
      <c r="C75" s="116"/>
      <c r="D75" s="117">
        <f>SUMIF(Previsto2024[Complexo],'TABELA RESUMO - P97,5'!A75,Previsto2024[Geração '[MWh']])</f>
        <v>0</v>
      </c>
      <c r="E75" s="50">
        <f>SUMIF(Previsto2024[Complexo],'TABELA RESUMO - P97,5'!A75,Previsto2024[Previsto P99 '[MWh']])</f>
        <v>1038.6525707877768</v>
      </c>
      <c r="F75" s="117">
        <f t="shared" si="10"/>
        <v>1038.6525707877768</v>
      </c>
      <c r="G75" s="118">
        <f>D75/F75-1</f>
        <v>-1</v>
      </c>
      <c r="H75" s="51">
        <f ca="1">_xlfn.XLOOKUP(A75,A32:A56,G32:G56)+
SUMIFS(Previsto2024[Previsto P99 '[MWh']],Previsto2024[Complexo],'TABELA RESUMO - P97,5'!A75,Previsto2024[Mês],1)+
SUMIFS(Previsto2024[Previsto P99 '[MWh']],Previsto2024[Complexo],'TABELA RESUMO - P97,5'!A75,Previsto2024[Mês],2)+
SUMIFS(Previsto2024[Previsto P99 '[MWh']],Previsto2024[Complexo],'TABELA RESUMO - P97,5'!A75,Previsto2024[Mês],3)+
SUMIFS(Previsto2024[Previsto P99 '[MWh']],Previsto2024[Complexo],'TABELA RESUMO - P95'!A75,Previsto2024[Mês],4)</f>
        <v>230.18313989346785</v>
      </c>
      <c r="I75" s="118">
        <f t="shared" ca="1" si="8"/>
        <v>-1</v>
      </c>
      <c r="J75" s="117">
        <f t="shared" ca="1" si="9"/>
        <v>-230.18313989346785</v>
      </c>
      <c r="K75" s="119"/>
      <c r="L75" s="119"/>
      <c r="M75" s="121"/>
    </row>
    <row r="76" spans="1:13" s="120" customFormat="1">
      <c r="A76" s="114" t="s">
        <v>55</v>
      </c>
      <c r="B76" s="115"/>
      <c r="C76" s="116"/>
      <c r="D76" s="117">
        <f>SUMIF(Previsto2024[Complexo],'TABELA RESUMO - P97,5'!A76,Previsto2024[Geração '[MWh']])</f>
        <v>0</v>
      </c>
      <c r="E76" s="50">
        <f>SUMIF(Previsto2024[Complexo],'TABELA RESUMO - P97,5'!A76,Previsto2024[Previsto P99 '[MWh']])</f>
        <v>2437.4679142136247</v>
      </c>
      <c r="F76" s="117">
        <f t="shared" si="10"/>
        <v>2437.4679142136247</v>
      </c>
      <c r="G76" s="118">
        <f t="shared" si="7"/>
        <v>-1</v>
      </c>
      <c r="H76" s="51">
        <f ca="1">_xlfn.XLOOKUP(A76,A33:A57,G33:G57)+
SUMIFS(Previsto2024[Previsto P99 '[MWh']],Previsto2024[Complexo],'TABELA RESUMO - P97,5'!A76,Previsto2024[Mês],1)+
SUMIFS(Previsto2024[Previsto P99 '[MWh']],Previsto2024[Complexo],'TABELA RESUMO - P97,5'!A76,Previsto2024[Mês],2)+
SUMIFS(Previsto2024[Previsto P99 '[MWh']],Previsto2024[Complexo],'TABELA RESUMO - P97,5'!A76,Previsto2024[Mês],3)+
SUMIFS(Previsto2024[Previsto P99 '[MWh']],Previsto2024[Complexo],'TABELA RESUMO - P95'!A76,Previsto2024[Mês],4)</f>
        <v>603.23376787216148</v>
      </c>
      <c r="I76" s="118">
        <f t="shared" ca="1" si="8"/>
        <v>-1</v>
      </c>
      <c r="J76" s="117">
        <f t="shared" ca="1" si="9"/>
        <v>-603.23376787216148</v>
      </c>
      <c r="K76" s="119"/>
      <c r="L76" s="119"/>
      <c r="M76" s="121"/>
    </row>
    <row r="77" spans="1:13" s="120" customFormat="1">
      <c r="A77" s="114" t="s">
        <v>56</v>
      </c>
      <c r="B77" s="115"/>
      <c r="C77" s="116"/>
      <c r="D77" s="117">
        <f>SUMIF(Previsto2024[Complexo],'TABELA RESUMO - P97,5'!A77,Previsto2024[Geração '[MWh']])</f>
        <v>0</v>
      </c>
      <c r="E77" s="50">
        <f>SUMIF(Previsto2024[Complexo],'TABELA RESUMO - P97,5'!A77,Previsto2024[Previsto P99 '[MWh']])</f>
        <v>2437.4679142136247</v>
      </c>
      <c r="F77" s="117">
        <f t="shared" si="10"/>
        <v>2437.4679142136247</v>
      </c>
      <c r="G77" s="118">
        <f t="shared" si="7"/>
        <v>-1</v>
      </c>
      <c r="H77" s="51">
        <f ca="1">_xlfn.XLOOKUP(A77,A34:A58,G34:G58)+
SUMIFS(Previsto2024[Previsto P99 '[MWh']],Previsto2024[Complexo],'TABELA RESUMO - P97,5'!A77,Previsto2024[Mês],1)+
SUMIFS(Previsto2024[Previsto P99 '[MWh']],Previsto2024[Complexo],'TABELA RESUMO - P97,5'!A77,Previsto2024[Mês],2)+
SUMIFS(Previsto2024[Previsto P99 '[MWh']],Previsto2024[Complexo],'TABELA RESUMO - P97,5'!A77,Previsto2024[Mês],3)+
SUMIFS(Previsto2024[Previsto P99 '[MWh']],Previsto2024[Complexo],'TABELA RESUMO - P95'!A77,Previsto2024[Mês],4)</f>
        <v>603.23376787216148</v>
      </c>
      <c r="I77" s="118">
        <f t="shared" ca="1" si="8"/>
        <v>-1</v>
      </c>
      <c r="J77" s="117">
        <f t="shared" ca="1" si="9"/>
        <v>-603.23376787216148</v>
      </c>
      <c r="K77" s="119"/>
      <c r="L77" s="119"/>
      <c r="M77" s="121"/>
    </row>
    <row r="78" spans="1:13" s="120" customFormat="1">
      <c r="A78" s="114" t="s">
        <v>57</v>
      </c>
      <c r="B78" s="115"/>
      <c r="C78" s="116"/>
      <c r="D78" s="117">
        <f>SUMIF(Previsto2024[Complexo],'TABELA RESUMO - P97,5'!A78,Previsto2024[Geração '[MWh']])</f>
        <v>0</v>
      </c>
      <c r="E78" s="50">
        <f>SUMIF(Previsto2024[Complexo],'TABELA RESUMO - P97,5'!A78,Previsto2024[Previsto P99 '[MWh']])</f>
        <v>2437.4679142136247</v>
      </c>
      <c r="F78" s="117">
        <f t="shared" si="10"/>
        <v>2437.4679142136247</v>
      </c>
      <c r="G78" s="118">
        <f t="shared" si="7"/>
        <v>-1</v>
      </c>
      <c r="H78" s="51">
        <f ca="1">_xlfn.XLOOKUP(A78,A35:A59,G35:G59)+
SUMIFS(Previsto2024[Previsto P99 '[MWh']],Previsto2024[Complexo],'TABELA RESUMO - P97,5'!A78,Previsto2024[Mês],1)+
SUMIFS(Previsto2024[Previsto P99 '[MWh']],Previsto2024[Complexo],'TABELA RESUMO - P97,5'!A78,Previsto2024[Mês],2)+
SUMIFS(Previsto2024[Previsto P99 '[MWh']],Previsto2024[Complexo],'TABELA RESUMO - P97,5'!A78,Previsto2024[Mês],3)+
SUMIFS(Previsto2024[Previsto P99 '[MWh']],Previsto2024[Complexo],'TABELA RESUMO - P95'!A78,Previsto2024[Mês],4)</f>
        <v>603.23376787216148</v>
      </c>
      <c r="I78" s="118">
        <f t="shared" ca="1" si="8"/>
        <v>-1</v>
      </c>
      <c r="J78" s="117">
        <f t="shared" ca="1" si="9"/>
        <v>-603.23376787216148</v>
      </c>
      <c r="K78" s="119"/>
      <c r="L78" s="119"/>
      <c r="M78" s="121"/>
    </row>
    <row r="79" spans="1:13" s="120" customFormat="1">
      <c r="A79" s="114" t="s">
        <v>58</v>
      </c>
      <c r="B79" s="115"/>
      <c r="C79" s="116"/>
      <c r="D79" s="117">
        <f>SUMIF(Previsto2024[Complexo],'TABELA RESUMO - P97,5'!A79,Previsto2024[Geração '[MWh']])</f>
        <v>0</v>
      </c>
      <c r="E79" s="50">
        <f>SUMIF(Previsto2024[Complexo],'TABELA RESUMO - P97,5'!A79,Previsto2024[Previsto P99 '[MWh']])</f>
        <v>2437.4679142136247</v>
      </c>
      <c r="F79" s="117">
        <f t="shared" si="10"/>
        <v>2437.4679142136247</v>
      </c>
      <c r="G79" s="118">
        <f t="shared" si="7"/>
        <v>-1</v>
      </c>
      <c r="H79" s="51">
        <f ca="1">_xlfn.XLOOKUP(A79,A36:A60,G36:G60)+
SUMIFS(Previsto2024[Previsto P99 '[MWh']],Previsto2024[Complexo],'TABELA RESUMO - P97,5'!A79,Previsto2024[Mês],1)+
SUMIFS(Previsto2024[Previsto P99 '[MWh']],Previsto2024[Complexo],'TABELA RESUMO - P97,5'!A79,Previsto2024[Mês],2)+
SUMIFS(Previsto2024[Previsto P99 '[MWh']],Previsto2024[Complexo],'TABELA RESUMO - P97,5'!A79,Previsto2024[Mês],3)+
SUMIFS(Previsto2024[Previsto P99 '[MWh']],Previsto2024[Complexo],'TABELA RESUMO - P95'!A79,Previsto2024[Mês],4)</f>
        <v>603.23376787216148</v>
      </c>
      <c r="I79" s="118">
        <f t="shared" ca="1" si="8"/>
        <v>-1</v>
      </c>
      <c r="J79" s="117">
        <f t="shared" ca="1" si="9"/>
        <v>-603.23376787216148</v>
      </c>
      <c r="K79" s="119"/>
      <c r="L79" s="119"/>
      <c r="M79" s="121"/>
    </row>
    <row r="80" spans="1:13" s="120" customFormat="1">
      <c r="A80" s="114" t="s">
        <v>59</v>
      </c>
      <c r="B80" s="115"/>
      <c r="C80" s="116"/>
      <c r="D80" s="117">
        <f>SUMIF(Previsto2024[Complexo],'TABELA RESUMO - P97,5'!A80,Previsto2024[Geração '[MWh']])</f>
        <v>0</v>
      </c>
      <c r="E80" s="50">
        <f>SUMIF(Previsto2024[Complexo],'TABELA RESUMO - P97,5'!A80,Previsto2024[Previsto P99 '[MWh']])</f>
        <v>2437.4679142136247</v>
      </c>
      <c r="F80" s="117">
        <f t="shared" si="10"/>
        <v>2437.4679142136247</v>
      </c>
      <c r="G80" s="118">
        <f>D80/F80-1</f>
        <v>-1</v>
      </c>
      <c r="H80" s="51">
        <f ca="1">_xlfn.XLOOKUP(A80,A37:A61,G37:G61)+
SUMIFS(Previsto2024[Previsto P99 '[MWh']],Previsto2024[Complexo],'TABELA RESUMO - P97,5'!A80,Previsto2024[Mês],1)+
SUMIFS(Previsto2024[Previsto P99 '[MWh']],Previsto2024[Complexo],'TABELA RESUMO - P97,5'!A80,Previsto2024[Mês],2)+
SUMIFS(Previsto2024[Previsto P99 '[MWh']],Previsto2024[Complexo],'TABELA RESUMO - P97,5'!A80,Previsto2024[Mês],3)+
SUMIFS(Previsto2024[Previsto P99 '[MWh']],Previsto2024[Complexo],'TABELA RESUMO - P95'!A80,Previsto2024[Mês],4)</f>
        <v>603.23376787216148</v>
      </c>
      <c r="I80" s="118">
        <f t="shared" ca="1" si="8"/>
        <v>-1</v>
      </c>
      <c r="J80" s="117">
        <f t="shared" ca="1" si="9"/>
        <v>-603.23376787216148</v>
      </c>
      <c r="K80" s="119"/>
      <c r="L80" s="119"/>
      <c r="M80" s="121"/>
    </row>
    <row r="81" spans="1:12">
      <c r="A81" s="460" t="s">
        <v>1867</v>
      </c>
      <c r="B81" s="461"/>
      <c r="C81" s="462"/>
      <c r="D81" s="46">
        <f>SUM(D45:D80)</f>
        <v>0</v>
      </c>
      <c r="E81" s="46">
        <f>SUM(E45:E80)</f>
        <v>74792.245485096835</v>
      </c>
      <c r="F81" s="46">
        <f>SUM(F45:F80)</f>
        <v>74792.245485096835</v>
      </c>
      <c r="G81" s="122">
        <f>D81/F81-1</f>
        <v>-1</v>
      </c>
      <c r="H81" s="46">
        <f ca="1">SUM(H45:H80)</f>
        <v>24163.670556815938</v>
      </c>
      <c r="I81" s="122">
        <f ca="1">D81/H81-1</f>
        <v>-1</v>
      </c>
      <c r="J81" s="46">
        <f ca="1">SUM(J45:J80)</f>
        <v>-24163.670556815938</v>
      </c>
      <c r="K81" s="46">
        <f t="shared" ref="K81:L81" si="11">SUM(K45:K69)</f>
        <v>0</v>
      </c>
      <c r="L81" s="46">
        <f t="shared" si="11"/>
        <v>0</v>
      </c>
    </row>
    <row r="82" spans="1:12">
      <c r="C82" s="464"/>
      <c r="D82" s="464"/>
      <c r="E82" s="95"/>
      <c r="F82" s="88"/>
      <c r="G82" s="89"/>
      <c r="H82" s="46"/>
      <c r="I82" s="84"/>
    </row>
    <row r="83" spans="1:12">
      <c r="D83" s="39" t="s">
        <v>1868</v>
      </c>
      <c r="E83" s="57" t="s">
        <v>1869</v>
      </c>
      <c r="F83" s="58" t="s">
        <v>1987</v>
      </c>
      <c r="G83" s="465" t="s">
        <v>1999</v>
      </c>
      <c r="H83" s="465"/>
      <c r="I83" s="465"/>
      <c r="J83" s="86"/>
    </row>
    <row r="84" spans="1:12">
      <c r="E84" s="59" t="s">
        <v>1870</v>
      </c>
      <c r="F84" s="60" t="s">
        <v>1988</v>
      </c>
      <c r="H84" s="46">
        <f ca="1">D81-H81</f>
        <v>-24163.670556815938</v>
      </c>
      <c r="K84" s="84"/>
    </row>
    <row r="85" spans="1:12">
      <c r="D85" s="72"/>
      <c r="G85" t="s">
        <v>2000</v>
      </c>
      <c r="H85" s="46">
        <f>E81</f>
        <v>74792.245485096835</v>
      </c>
    </row>
    <row r="86" spans="1:12">
      <c r="C86" s="90"/>
      <c r="D86" s="13"/>
      <c r="E86" s="68"/>
      <c r="G86" t="s">
        <v>2001</v>
      </c>
      <c r="H86" s="46">
        <f>H85-D81</f>
        <v>74792.245485096835</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58" priority="11" operator="greaterThanOrEqual">
      <formula>0</formula>
    </cfRule>
    <cfRule type="cellIs" dxfId="157" priority="12" operator="lessThan">
      <formula>0</formula>
    </cfRule>
  </conditionalFormatting>
  <conditionalFormatting sqref="F2:F37 F40:F41">
    <cfRule type="cellIs" dxfId="156" priority="9" operator="lessThan">
      <formula>0</formula>
    </cfRule>
    <cfRule type="cellIs" dxfId="155" priority="10" operator="greaterThanOrEqual">
      <formula>0</formula>
    </cfRule>
  </conditionalFormatting>
  <conditionalFormatting sqref="G45:G81">
    <cfRule type="cellIs" dxfId="154" priority="1" operator="greaterThan">
      <formula>0</formula>
    </cfRule>
    <cfRule type="cellIs" dxfId="153" priority="2" operator="lessThanOrEqual">
      <formula>0</formula>
    </cfRule>
  </conditionalFormatting>
  <conditionalFormatting sqref="H2:H37 H40:H41">
    <cfRule type="cellIs" dxfId="152" priority="7" operator="greaterThanOrEqual">
      <formula>0</formula>
    </cfRule>
    <cfRule type="cellIs" dxfId="151" priority="8" operator="lessThan">
      <formula>0</formula>
    </cfRule>
  </conditionalFormatting>
  <conditionalFormatting sqref="I2:I41">
    <cfRule type="cellIs" dxfId="150" priority="5" operator="lessThan">
      <formula>0</formula>
    </cfRule>
    <cfRule type="cellIs" dxfId="149" priority="6" operator="greaterThanOrEqual">
      <formula>0</formula>
    </cfRule>
  </conditionalFormatting>
  <conditionalFormatting sqref="I45:I81">
    <cfRule type="cellIs" dxfId="148" priority="3" operator="greaterThan">
      <formula>0</formula>
    </cfRule>
    <cfRule type="cellIs" dxfId="147" priority="4" operator="lessThanOrEqual">
      <formula>0</formula>
    </cfRule>
  </conditionalFormatting>
  <dataValidations disablePrompts="1" count="1">
    <dataValidation type="list" allowBlank="1" showInputMessage="1" showErrorMessage="1" sqref="A3:A26 A45:A69 A38:B40" xr:uid="{A1E60E42-D730-448F-A8A2-08827DCBF1A5}">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FB714-A21A-4848-B720-DD811447A28C}">
  <sheetPr codeName="Planilha28"/>
  <dimension ref="A1:E32"/>
  <sheetViews>
    <sheetView topLeftCell="A21" workbookViewId="0">
      <selection activeCell="E31" sqref="E31:E32"/>
    </sheetView>
  </sheetViews>
  <sheetFormatPr defaultRowHeight="14.45"/>
  <cols>
    <col min="1" max="1" width="7" style="1" bestFit="1" customWidth="1"/>
    <col min="2" max="2" width="15" style="1" bestFit="1" customWidth="1"/>
    <col min="3" max="3" width="28.42578125" style="1" bestFit="1" customWidth="1"/>
    <col min="4" max="4" width="25" style="1" bestFit="1" customWidth="1"/>
    <col min="5" max="5" width="7" style="1" bestFit="1" customWidth="1"/>
  </cols>
  <sheetData>
    <row r="1" spans="1:5">
      <c r="A1" s="1" t="s">
        <v>574</v>
      </c>
      <c r="B1" s="1" t="s">
        <v>2003</v>
      </c>
      <c r="C1" s="1" t="s">
        <v>2004</v>
      </c>
      <c r="D1" s="1" t="s">
        <v>2005</v>
      </c>
      <c r="E1" s="1" t="s">
        <v>2006</v>
      </c>
    </row>
    <row r="2" spans="1:5">
      <c r="A2" s="16">
        <v>45505</v>
      </c>
      <c r="B2" s="123">
        <v>462</v>
      </c>
      <c r="C2" s="123">
        <v>3224.5</v>
      </c>
      <c r="D2" s="1">
        <f>B2+C2</f>
        <v>3686.5</v>
      </c>
      <c r="E2" s="1">
        <f>D2/1000</f>
        <v>3.6865000000000001</v>
      </c>
    </row>
    <row r="3" spans="1:5">
      <c r="A3" s="16">
        <v>45506</v>
      </c>
      <c r="B3" s="123">
        <v>514</v>
      </c>
      <c r="C3" s="123">
        <v>3572.4</v>
      </c>
      <c r="D3" s="1">
        <f t="shared" ref="D3:D27" si="0">B3+C3</f>
        <v>4086.4</v>
      </c>
      <c r="E3" s="1">
        <f t="shared" ref="E3:E27" si="1">D3/1000</f>
        <v>4.0864000000000003</v>
      </c>
    </row>
    <row r="4" spans="1:5">
      <c r="A4" s="16">
        <v>45507</v>
      </c>
      <c r="B4" s="123">
        <v>432</v>
      </c>
      <c r="C4" s="123">
        <v>3066.8</v>
      </c>
      <c r="D4" s="1">
        <f t="shared" si="0"/>
        <v>3498.8</v>
      </c>
      <c r="E4" s="1">
        <f t="shared" si="1"/>
        <v>3.4988000000000001</v>
      </c>
    </row>
    <row r="5" spans="1:5">
      <c r="A5" s="16">
        <v>45326</v>
      </c>
      <c r="B5" s="123">
        <v>358</v>
      </c>
      <c r="C5" s="123">
        <v>2545.5</v>
      </c>
      <c r="D5" s="1">
        <f t="shared" si="0"/>
        <v>2903.5</v>
      </c>
      <c r="E5" s="1">
        <f t="shared" si="1"/>
        <v>2.9035000000000002</v>
      </c>
    </row>
    <row r="6" spans="1:5">
      <c r="A6" s="16">
        <v>45509</v>
      </c>
      <c r="B6" s="123">
        <v>503</v>
      </c>
      <c r="C6" s="123">
        <v>3557.9</v>
      </c>
      <c r="D6" s="1">
        <f t="shared" si="0"/>
        <v>4060.9</v>
      </c>
      <c r="E6" s="1">
        <f t="shared" si="1"/>
        <v>4.0609000000000002</v>
      </c>
    </row>
    <row r="7" spans="1:5">
      <c r="A7" s="16">
        <v>45510</v>
      </c>
      <c r="B7" s="123">
        <v>410</v>
      </c>
      <c r="C7" s="123">
        <v>2902.5</v>
      </c>
      <c r="D7" s="1">
        <f t="shared" si="0"/>
        <v>3312.5</v>
      </c>
      <c r="E7" s="1">
        <f t="shared" si="1"/>
        <v>3.3125</v>
      </c>
    </row>
    <row r="8" spans="1:5">
      <c r="A8" s="16">
        <v>45511</v>
      </c>
      <c r="B8" s="123">
        <v>338</v>
      </c>
      <c r="C8" s="123">
        <v>2407.4</v>
      </c>
      <c r="D8" s="1">
        <f t="shared" si="0"/>
        <v>2745.4</v>
      </c>
      <c r="E8" s="1">
        <f t="shared" si="1"/>
        <v>2.7454000000000001</v>
      </c>
    </row>
    <row r="9" spans="1:5">
      <c r="A9" s="16">
        <v>45512</v>
      </c>
      <c r="B9" s="123">
        <v>512</v>
      </c>
      <c r="C9" s="123">
        <v>3598.5</v>
      </c>
      <c r="D9" s="1">
        <f t="shared" si="0"/>
        <v>4110.5</v>
      </c>
      <c r="E9" s="1">
        <f t="shared" si="1"/>
        <v>4.1105</v>
      </c>
    </row>
    <row r="10" spans="1:5">
      <c r="A10" s="16">
        <v>45513</v>
      </c>
      <c r="B10" s="123">
        <v>519</v>
      </c>
      <c r="C10" s="123">
        <v>3610.9</v>
      </c>
      <c r="D10" s="1">
        <f t="shared" si="0"/>
        <v>4129.8999999999996</v>
      </c>
      <c r="E10" s="1">
        <f t="shared" si="1"/>
        <v>4.1298999999999992</v>
      </c>
    </row>
    <row r="11" spans="1:5">
      <c r="A11" s="16">
        <v>45514</v>
      </c>
      <c r="B11" s="123">
        <v>429</v>
      </c>
      <c r="C11" s="123">
        <v>2986.1</v>
      </c>
      <c r="D11" s="1">
        <f t="shared" si="0"/>
        <v>3415.1</v>
      </c>
      <c r="E11" s="1">
        <f t="shared" si="1"/>
        <v>3.4150999999999998</v>
      </c>
    </row>
    <row r="12" spans="1:5">
      <c r="A12" s="16">
        <v>45515</v>
      </c>
      <c r="B12" s="123">
        <v>563</v>
      </c>
      <c r="C12" s="123">
        <v>3908.2</v>
      </c>
      <c r="D12" s="1">
        <f t="shared" si="0"/>
        <v>4471.2</v>
      </c>
      <c r="E12" s="1">
        <f t="shared" si="1"/>
        <v>4.4711999999999996</v>
      </c>
    </row>
    <row r="13" spans="1:5">
      <c r="A13" s="16">
        <v>45516</v>
      </c>
      <c r="B13" s="123">
        <v>557</v>
      </c>
      <c r="C13" s="123">
        <v>3883.7</v>
      </c>
      <c r="D13" s="1">
        <f t="shared" si="0"/>
        <v>4440.7</v>
      </c>
      <c r="E13" s="1">
        <f t="shared" si="1"/>
        <v>4.4406999999999996</v>
      </c>
    </row>
    <row r="14" spans="1:5">
      <c r="A14" s="16">
        <v>45517</v>
      </c>
      <c r="B14" s="123">
        <v>334</v>
      </c>
      <c r="C14" s="123">
        <v>2423.4</v>
      </c>
      <c r="D14" s="1">
        <f t="shared" si="0"/>
        <v>2757.4</v>
      </c>
      <c r="E14" s="1">
        <f t="shared" si="1"/>
        <v>2.7574000000000001</v>
      </c>
    </row>
    <row r="15" spans="1:5">
      <c r="A15" s="16">
        <v>45518</v>
      </c>
      <c r="B15" s="123">
        <v>525</v>
      </c>
      <c r="C15" s="123">
        <v>3657.7</v>
      </c>
      <c r="D15" s="1">
        <f t="shared" si="0"/>
        <v>4182.7</v>
      </c>
      <c r="E15" s="1">
        <f t="shared" si="1"/>
        <v>4.1826999999999996</v>
      </c>
    </row>
    <row r="16" spans="1:5">
      <c r="A16" s="16">
        <v>45519</v>
      </c>
      <c r="B16" s="123">
        <v>507</v>
      </c>
      <c r="C16" s="123">
        <v>3546</v>
      </c>
      <c r="D16" s="1">
        <f t="shared" si="0"/>
        <v>4053</v>
      </c>
      <c r="E16" s="1">
        <f t="shared" si="1"/>
        <v>4.0529999999999999</v>
      </c>
    </row>
    <row r="17" spans="1:5">
      <c r="A17" s="16">
        <v>45520</v>
      </c>
      <c r="B17" s="123">
        <v>525</v>
      </c>
      <c r="C17" s="123">
        <v>3664.4</v>
      </c>
      <c r="D17" s="1">
        <f t="shared" si="0"/>
        <v>4189.3999999999996</v>
      </c>
      <c r="E17" s="1">
        <f t="shared" si="1"/>
        <v>4.1894</v>
      </c>
    </row>
    <row r="18" spans="1:5">
      <c r="A18" s="16">
        <v>45521</v>
      </c>
      <c r="B18" s="123">
        <v>529</v>
      </c>
      <c r="C18" s="123">
        <v>3695.9</v>
      </c>
      <c r="D18" s="1">
        <f t="shared" si="0"/>
        <v>4224.8999999999996</v>
      </c>
      <c r="E18" s="1">
        <f t="shared" si="1"/>
        <v>4.2248999999999999</v>
      </c>
    </row>
    <row r="19" spans="1:5">
      <c r="A19" s="16">
        <v>45522</v>
      </c>
      <c r="B19" s="123">
        <v>545</v>
      </c>
      <c r="C19" s="123">
        <v>3799.1</v>
      </c>
      <c r="D19" s="1">
        <f t="shared" si="0"/>
        <v>4344.1000000000004</v>
      </c>
      <c r="E19" s="1">
        <f t="shared" si="1"/>
        <v>4.3441000000000001</v>
      </c>
    </row>
    <row r="20" spans="1:5">
      <c r="A20" s="16">
        <v>45523</v>
      </c>
      <c r="B20" s="123">
        <v>554</v>
      </c>
      <c r="C20" s="123">
        <v>3862.7</v>
      </c>
      <c r="D20" s="1">
        <f t="shared" si="0"/>
        <v>4416.7</v>
      </c>
      <c r="E20" s="1">
        <f t="shared" si="1"/>
        <v>4.4166999999999996</v>
      </c>
    </row>
    <row r="21" spans="1:5">
      <c r="A21" s="16">
        <v>45524</v>
      </c>
      <c r="B21" s="123">
        <v>560</v>
      </c>
      <c r="C21" s="123">
        <v>3906.1</v>
      </c>
      <c r="D21" s="1">
        <f t="shared" si="0"/>
        <v>4466.1000000000004</v>
      </c>
      <c r="E21" s="1">
        <f t="shared" si="1"/>
        <v>4.4661</v>
      </c>
    </row>
    <row r="22" spans="1:5">
      <c r="A22" s="16">
        <v>45525</v>
      </c>
      <c r="B22" s="123">
        <v>547</v>
      </c>
      <c r="C22" s="123">
        <v>3827.6</v>
      </c>
      <c r="D22" s="1">
        <f t="shared" si="0"/>
        <v>4374.6000000000004</v>
      </c>
      <c r="E22" s="1">
        <f t="shared" si="1"/>
        <v>4.3746</v>
      </c>
    </row>
    <row r="23" spans="1:5">
      <c r="A23" s="16">
        <v>45526</v>
      </c>
      <c r="B23" s="123">
        <v>548</v>
      </c>
      <c r="C23" s="123">
        <v>3831</v>
      </c>
      <c r="D23" s="1">
        <f t="shared" si="0"/>
        <v>4379</v>
      </c>
      <c r="E23" s="1">
        <f t="shared" si="1"/>
        <v>4.3789999999999996</v>
      </c>
    </row>
    <row r="24" spans="1:5">
      <c r="A24" s="16">
        <v>45527</v>
      </c>
      <c r="B24" s="123">
        <v>539</v>
      </c>
      <c r="C24" s="123">
        <v>3777.6</v>
      </c>
      <c r="D24" s="1">
        <f t="shared" si="0"/>
        <v>4316.6000000000004</v>
      </c>
      <c r="E24" s="1">
        <f t="shared" si="1"/>
        <v>4.3166000000000002</v>
      </c>
    </row>
    <row r="25" spans="1:5">
      <c r="A25" s="16">
        <v>45528</v>
      </c>
      <c r="B25" s="123">
        <v>513</v>
      </c>
      <c r="C25" s="123">
        <v>3605.9</v>
      </c>
      <c r="D25" s="1">
        <f t="shared" si="0"/>
        <v>4118.8999999999996</v>
      </c>
      <c r="E25" s="1">
        <f t="shared" si="1"/>
        <v>4.1189</v>
      </c>
    </row>
    <row r="26" spans="1:5">
      <c r="A26" s="16">
        <v>45529</v>
      </c>
      <c r="B26" s="123">
        <v>372</v>
      </c>
      <c r="C26" s="123">
        <v>2638</v>
      </c>
      <c r="D26" s="1">
        <f t="shared" si="0"/>
        <v>3010</v>
      </c>
      <c r="E26" s="1">
        <f t="shared" si="1"/>
        <v>3.01</v>
      </c>
    </row>
    <row r="27" spans="1:5">
      <c r="A27" s="16">
        <v>45530</v>
      </c>
      <c r="B27" s="123">
        <v>400</v>
      </c>
      <c r="C27" s="123">
        <v>2834.1</v>
      </c>
      <c r="D27" s="1">
        <f t="shared" si="0"/>
        <v>3234.1</v>
      </c>
      <c r="E27" s="1">
        <f t="shared" si="1"/>
        <v>3.2340999999999998</v>
      </c>
    </row>
    <row r="28" spans="1:5">
      <c r="A28" s="16">
        <v>45531</v>
      </c>
      <c r="B28" s="1">
        <v>460</v>
      </c>
      <c r="C28" s="1">
        <v>3243.7</v>
      </c>
      <c r="D28" s="1">
        <f t="shared" ref="D28:D32" si="2">B28+C28</f>
        <v>3703.7</v>
      </c>
      <c r="E28" s="1">
        <f t="shared" ref="E28:E32" si="3">D28/1000</f>
        <v>3.7037</v>
      </c>
    </row>
    <row r="29" spans="1:5">
      <c r="A29" s="16">
        <v>45532</v>
      </c>
      <c r="B29" s="1">
        <v>525</v>
      </c>
      <c r="C29" s="1">
        <v>3684.4</v>
      </c>
      <c r="D29" s="1">
        <f t="shared" si="2"/>
        <v>4209.3999999999996</v>
      </c>
      <c r="E29" s="1">
        <f t="shared" si="3"/>
        <v>4.2093999999999996</v>
      </c>
    </row>
    <row r="30" spans="1:5">
      <c r="A30" s="16">
        <v>45533</v>
      </c>
      <c r="B30" s="1">
        <v>550</v>
      </c>
      <c r="C30" s="1">
        <v>3858.2</v>
      </c>
      <c r="D30" s="1">
        <f t="shared" si="2"/>
        <v>4408.2</v>
      </c>
      <c r="E30" s="1">
        <f t="shared" si="3"/>
        <v>4.4081999999999999</v>
      </c>
    </row>
    <row r="31" spans="1:5">
      <c r="A31" s="16">
        <v>45534</v>
      </c>
      <c r="B31" s="1">
        <v>557</v>
      </c>
      <c r="C31" s="1">
        <v>3905.5</v>
      </c>
      <c r="D31" s="1">
        <f t="shared" si="2"/>
        <v>4462.5</v>
      </c>
      <c r="E31" s="1">
        <f t="shared" si="3"/>
        <v>4.4625000000000004</v>
      </c>
    </row>
    <row r="32" spans="1:5">
      <c r="A32" s="16">
        <v>45535</v>
      </c>
      <c r="B32" s="1">
        <v>561</v>
      </c>
      <c r="C32" s="1">
        <v>3939.3</v>
      </c>
      <c r="D32" s="1">
        <f t="shared" si="2"/>
        <v>4500.3</v>
      </c>
      <c r="E32" s="1">
        <f t="shared" si="3"/>
        <v>4.5003000000000002</v>
      </c>
    </row>
  </sheetData>
  <pageMargins left="0.511811024" right="0.511811024" top="0.78740157499999996" bottom="0.78740157499999996" header="0.31496062000000002" footer="0.3149606200000000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13E94-5D4A-4471-A7A2-0B0E0645157B}">
  <sheetPr codeName="Planilha29"/>
  <dimension ref="A1:I477"/>
  <sheetViews>
    <sheetView workbookViewId="0">
      <selection activeCell="K70" sqref="K70"/>
    </sheetView>
  </sheetViews>
  <sheetFormatPr defaultRowHeight="14.45"/>
  <cols>
    <col min="1" max="1" width="9.42578125" style="1" bestFit="1" customWidth="1"/>
    <col min="2" max="2" width="21.85546875" style="1" bestFit="1" customWidth="1"/>
    <col min="3" max="3" width="25.140625" style="1" bestFit="1" customWidth="1"/>
    <col min="4" max="5" width="23.5703125" style="1" customWidth="1"/>
    <col min="6" max="6" width="23.5703125" customWidth="1"/>
    <col min="7" max="7" width="19.85546875" customWidth="1"/>
    <col min="8" max="8" width="19.85546875" bestFit="1" customWidth="1"/>
    <col min="9" max="9" width="12.7109375" bestFit="1" customWidth="1"/>
  </cols>
  <sheetData>
    <row r="1" spans="1:9">
      <c r="A1" s="1" t="s">
        <v>1873</v>
      </c>
      <c r="B1" s="1" t="s">
        <v>2007</v>
      </c>
      <c r="C1" s="1" t="s">
        <v>2008</v>
      </c>
      <c r="D1" s="1" t="s">
        <v>2009</v>
      </c>
      <c r="E1" s="1" t="s">
        <v>2010</v>
      </c>
      <c r="F1" s="1" t="s">
        <v>2011</v>
      </c>
      <c r="G1" s="1" t="s">
        <v>2012</v>
      </c>
      <c r="H1" s="1" t="s">
        <v>2013</v>
      </c>
      <c r="I1" s="1" t="s">
        <v>75</v>
      </c>
    </row>
    <row r="2" spans="1:9" hidden="1">
      <c r="A2" s="111">
        <f>MONTH(Previsto2024[[#This Row],[Período]])</f>
        <v>1</v>
      </c>
      <c r="B2" s="96">
        <v>45292</v>
      </c>
      <c r="C2" t="s">
        <v>1854</v>
      </c>
      <c r="D2" s="12">
        <f>SUMIFS(Database[Previsto P50 '[MWh']],Database[Complexo],Previsto2024[[#This Row],[Complexo]],Database[Período],Previsto2024[[#This Row],[Período]])</f>
        <v>905.1</v>
      </c>
      <c r="E2" s="12">
        <f>SUMIFS(Database[Previsto P90 '[MWh']],Database[Complexo],Previsto2024[[#This Row],[Complexo]],Database[Período],Previsto2024[[#This Row],[Período]])</f>
        <v>905.1</v>
      </c>
      <c r="F2" s="12">
        <f>SUMIFS(Database[Previsto P95 '[MWh']],Database[Complexo],Previsto2024[[#This Row],[Complexo]],Database[Período],Previsto2024[[#This Row],[Período]])</f>
        <v>905.1</v>
      </c>
      <c r="G2" s="12">
        <f>SUMIFS(Database[Previsto P99 '[MWh']],Database[Complexo],Previsto2024[[#This Row],[Complexo]],Database[Período],Previsto2024[[#This Row],[Período]])</f>
        <v>905.1</v>
      </c>
      <c r="H2" s="12">
        <f>SUMIFS('TABELA RESUMO - P50'!$C$2:$C$44,'TABELA RESUMO - P50'!$A$2:$A$44,Previsto2024[[#This Row],[Complexo]],'TABELA RESUMO - P50'!$B$2:$B$44,Previsto2024[[#This Row],[Período]])</f>
        <v>0</v>
      </c>
      <c r="I2" s="12">
        <f>VALUE(Previsto2024[[#This Row],[Geração '[MWh']]])</f>
        <v>0</v>
      </c>
    </row>
    <row r="3" spans="1:9">
      <c r="A3" s="111">
        <f>MONTH(Previsto2024[[#This Row],[Período]])</f>
        <v>2</v>
      </c>
      <c r="B3" s="96">
        <v>45323</v>
      </c>
      <c r="C3" t="s">
        <v>1854</v>
      </c>
      <c r="D3" s="12">
        <f>SUMIFS(Database[Previsto P50 '[MWh']],Database[Complexo],Previsto2024[[#This Row],[Complexo]],Database[Período],Previsto2024[[#This Row],[Período]])</f>
        <v>865.4</v>
      </c>
      <c r="E3" s="12">
        <f>SUMIFS(Database[Previsto P90 '[MWh']],Database[Complexo],Previsto2024[[#This Row],[Complexo]],Database[Período],Previsto2024[[#This Row],[Período]])</f>
        <v>865.4</v>
      </c>
      <c r="F3" s="12">
        <f>SUMIFS(Database[Previsto P95 '[MWh']],Database[Complexo],Previsto2024[[#This Row],[Complexo]],Database[Período],Previsto2024[[#This Row],[Período]])</f>
        <v>865.4</v>
      </c>
      <c r="G3" s="12">
        <f>SUMIFS(Database[Previsto P99 '[MWh']],Database[Complexo],Previsto2024[[#This Row],[Complexo]],Database[Período],Previsto2024[[#This Row],[Período]])</f>
        <v>865.4</v>
      </c>
      <c r="H3" s="12">
        <f>SUMIFS('TABELA RESUMO - P50'!$C$2:$C$44,'TABELA RESUMO - P50'!$A$2:$A$44,Previsto2024[[#This Row],[Complexo]],'TABELA RESUMO - P50'!$B$2:$B$44,Previsto2024[[#This Row],[Período]])</f>
        <v>0</v>
      </c>
      <c r="I3" s="12">
        <f>VALUE(Previsto2024[[#This Row],[Geração '[MWh']]])</f>
        <v>0</v>
      </c>
    </row>
    <row r="4" spans="1:9" hidden="1">
      <c r="A4" s="111">
        <f>MONTH(Previsto2024[[#This Row],[Período]])</f>
        <v>3</v>
      </c>
      <c r="B4" s="96">
        <v>45352</v>
      </c>
      <c r="C4" t="s">
        <v>1854</v>
      </c>
      <c r="D4" s="12">
        <f>SUMIFS(Database[Previsto P50 '[MWh']],Database[Complexo],Previsto2024[[#This Row],[Complexo]],Database[Período],Previsto2024[[#This Row],[Período]])</f>
        <v>950.2</v>
      </c>
      <c r="E4" s="12">
        <f>SUMIFS(Database[Previsto P90 '[MWh']],Database[Complexo],Previsto2024[[#This Row],[Complexo]],Database[Período],Previsto2024[[#This Row],[Período]])</f>
        <v>950.2</v>
      </c>
      <c r="F4" s="12">
        <f>SUMIFS(Database[Previsto P95 '[MWh']],Database[Complexo],Previsto2024[[#This Row],[Complexo]],Database[Período],Previsto2024[[#This Row],[Período]])</f>
        <v>950.2</v>
      </c>
      <c r="G4" s="12">
        <f>SUMIFS(Database[Previsto P99 '[MWh']],Database[Complexo],Previsto2024[[#This Row],[Complexo]],Database[Período],Previsto2024[[#This Row],[Período]])</f>
        <v>950.2</v>
      </c>
      <c r="H4" s="12">
        <f>SUMIFS('TABELA RESUMO - P50'!$C$2:$C$44,'TABELA RESUMO - P50'!$A$2:$A$44,Previsto2024[[#This Row],[Complexo]],'TABELA RESUMO - P50'!$B$2:$B$44,Previsto2024[[#This Row],[Período]])</f>
        <v>0</v>
      </c>
      <c r="I4" s="12">
        <f>VALUE(Previsto2024[[#This Row],[Geração '[MWh']]])</f>
        <v>0</v>
      </c>
    </row>
    <row r="5" spans="1:9" hidden="1">
      <c r="A5" s="111">
        <f>MONTH(Previsto2024[[#This Row],[Período]])</f>
        <v>4</v>
      </c>
      <c r="B5" s="96">
        <v>45383</v>
      </c>
      <c r="C5" t="s">
        <v>1854</v>
      </c>
      <c r="D5" s="12">
        <f>SUMIFS(Database[Previsto P50 '[MWh']],Database[Complexo],Previsto2024[[#This Row],[Complexo]],Database[Período],Previsto2024[[#This Row],[Período]])</f>
        <v>790.10000000000014</v>
      </c>
      <c r="E5" s="12">
        <f>SUMIFS(Database[Previsto P90 '[MWh']],Database[Complexo],Previsto2024[[#This Row],[Complexo]],Database[Período],Previsto2024[[#This Row],[Período]])</f>
        <v>790.10000000000014</v>
      </c>
      <c r="F5" s="12">
        <f>SUMIFS(Database[Previsto P95 '[MWh']],Database[Complexo],Previsto2024[[#This Row],[Complexo]],Database[Período],Previsto2024[[#This Row],[Período]])</f>
        <v>790.10000000000014</v>
      </c>
      <c r="G5" s="12">
        <f>SUMIFS(Database[Previsto P99 '[MWh']],Database[Complexo],Previsto2024[[#This Row],[Complexo]],Database[Período],Previsto2024[[#This Row],[Período]])</f>
        <v>790.10000000000014</v>
      </c>
      <c r="H5" s="12">
        <f>SUMIFS('TABELA RESUMO - P50'!$C$2:$C$44,'TABELA RESUMO - P50'!$A$2:$A$44,Previsto2024[[#This Row],[Complexo]],'TABELA RESUMO - P50'!$B$2:$B$44,Previsto2024[[#This Row],[Período]])</f>
        <v>0</v>
      </c>
      <c r="I5" s="12">
        <f>VALUE(Previsto2024[[#This Row],[Geração '[MWh']]])</f>
        <v>0</v>
      </c>
    </row>
    <row r="6" spans="1:9" hidden="1">
      <c r="A6" s="111">
        <f>MONTH(Previsto2024[[#This Row],[Período]])</f>
        <v>5</v>
      </c>
      <c r="B6" s="96">
        <v>45413</v>
      </c>
      <c r="C6" t="s">
        <v>1854</v>
      </c>
      <c r="D6" s="12">
        <f>SUMIFS(Database[Previsto P50 '[MWh']],Database[Complexo],Previsto2024[[#This Row],[Complexo]],Database[Período],Previsto2024[[#This Row],[Período]])</f>
        <v>484.3</v>
      </c>
      <c r="E6" s="12">
        <f>SUMIFS(Database[Previsto P90 '[MWh']],Database[Complexo],Previsto2024[[#This Row],[Complexo]],Database[Período],Previsto2024[[#This Row],[Período]])</f>
        <v>484.3</v>
      </c>
      <c r="F6" s="12">
        <f>SUMIFS(Database[Previsto P95 '[MWh']],Database[Complexo],Previsto2024[[#This Row],[Complexo]],Database[Período],Previsto2024[[#This Row],[Período]])</f>
        <v>484.3</v>
      </c>
      <c r="G6" s="12">
        <f>SUMIFS(Database[Previsto P99 '[MWh']],Database[Complexo],Previsto2024[[#This Row],[Complexo]],Database[Período],Previsto2024[[#This Row],[Período]])</f>
        <v>484.3</v>
      </c>
      <c r="H6" s="12">
        <f>SUMIFS('TABELA RESUMO - P50'!$C$2:$C$44,'TABELA RESUMO - P50'!$A$2:$A$44,Previsto2024[[#This Row],[Complexo]],'TABELA RESUMO - P50'!$B$2:$B$44,Previsto2024[[#This Row],[Período]])</f>
        <v>0</v>
      </c>
      <c r="I6" s="12">
        <f>VALUE(Previsto2024[[#This Row],[Geração '[MWh']]])</f>
        <v>0</v>
      </c>
    </row>
    <row r="7" spans="1:9" hidden="1">
      <c r="A7" s="111">
        <f>MONTH(Previsto2024[[#This Row],[Período]])</f>
        <v>6</v>
      </c>
      <c r="B7" s="96">
        <v>45444</v>
      </c>
      <c r="C7" t="s">
        <v>1854</v>
      </c>
      <c r="D7" s="12">
        <f>SUMIFS(Database[Previsto P50 '[MWh']],Database[Complexo],Previsto2024[[#This Row],[Complexo]],Database[Período],Previsto2024[[#This Row],[Período]])</f>
        <v>297.2</v>
      </c>
      <c r="E7" s="12">
        <f>SUMIFS(Database[Previsto P90 '[MWh']],Database[Complexo],Previsto2024[[#This Row],[Complexo]],Database[Período],Previsto2024[[#This Row],[Período]])</f>
        <v>297.2</v>
      </c>
      <c r="F7" s="12">
        <f>SUMIFS(Database[Previsto P95 '[MWh']],Database[Complexo],Previsto2024[[#This Row],[Complexo]],Database[Período],Previsto2024[[#This Row],[Período]])</f>
        <v>297.2</v>
      </c>
      <c r="G7" s="12">
        <f>SUMIFS(Database[Previsto P99 '[MWh']],Database[Complexo],Previsto2024[[#This Row],[Complexo]],Database[Período],Previsto2024[[#This Row],[Período]])</f>
        <v>297.2</v>
      </c>
      <c r="H7" s="12">
        <f>SUMIFS('TABELA RESUMO - P50'!$C$2:$C$44,'TABELA RESUMO - P50'!$A$2:$A$44,Previsto2024[[#This Row],[Complexo]],'TABELA RESUMO - P50'!$B$2:$B$44,Previsto2024[[#This Row],[Período]])</f>
        <v>0</v>
      </c>
      <c r="I7" s="12">
        <f>VALUE(Previsto2024[[#This Row],[Geração '[MWh']]])</f>
        <v>0</v>
      </c>
    </row>
    <row r="8" spans="1:9" hidden="1">
      <c r="A8" s="111">
        <f>MONTH(Previsto2024[[#This Row],[Período]])</f>
        <v>7</v>
      </c>
      <c r="B8" s="96">
        <v>45474</v>
      </c>
      <c r="C8" t="s">
        <v>1854</v>
      </c>
      <c r="D8" s="12">
        <f>SUMIFS(Database[Previsto P50 '[MWh']],Database[Complexo],Previsto2024[[#This Row],[Complexo]],Database[Período],Previsto2024[[#This Row],[Período]])</f>
        <v>185.1</v>
      </c>
      <c r="E8" s="12">
        <f>SUMIFS(Database[Previsto P90 '[MWh']],Database[Complexo],Previsto2024[[#This Row],[Complexo]],Database[Período],Previsto2024[[#This Row],[Período]])</f>
        <v>185.1</v>
      </c>
      <c r="F8" s="12">
        <f>SUMIFS(Database[Previsto P95 '[MWh']],Database[Complexo],Previsto2024[[#This Row],[Complexo]],Database[Período],Previsto2024[[#This Row],[Período]])</f>
        <v>185.1</v>
      </c>
      <c r="G8" s="12">
        <f>SUMIFS(Database[Previsto P99 '[MWh']],Database[Complexo],Previsto2024[[#This Row],[Complexo]],Database[Período],Previsto2024[[#This Row],[Período]])</f>
        <v>185.1</v>
      </c>
      <c r="H8" s="12">
        <f>SUMIFS('TABELA RESUMO - P50'!$C$2:$C$44,'TABELA RESUMO - P50'!$A$2:$A$44,Previsto2024[[#This Row],[Complexo]],'TABELA RESUMO - P50'!$B$2:$B$44,Previsto2024[[#This Row],[Período]])</f>
        <v>0</v>
      </c>
      <c r="I8" s="12">
        <f>VALUE(Previsto2024[[#This Row],[Geração '[MWh']]])</f>
        <v>0</v>
      </c>
    </row>
    <row r="9" spans="1:9" hidden="1">
      <c r="A9" s="111">
        <f>MONTH(Previsto2024[[#This Row],[Período]])</f>
        <v>8</v>
      </c>
      <c r="B9" s="96">
        <v>45505</v>
      </c>
      <c r="C9" t="s">
        <v>1854</v>
      </c>
      <c r="D9" s="12">
        <f>SUMIFS(Database[Previsto P50 '[MWh']],Database[Complexo],Previsto2024[[#This Row],[Complexo]],Database[Período],Previsto2024[[#This Row],[Período]])</f>
        <v>140.1</v>
      </c>
      <c r="E9" s="12">
        <f>SUMIFS(Database[Previsto P90 '[MWh']],Database[Complexo],Previsto2024[[#This Row],[Complexo]],Database[Período],Previsto2024[[#This Row],[Período]])</f>
        <v>140.1</v>
      </c>
      <c r="F9" s="12">
        <f>SUMIFS(Database[Previsto P95 '[MWh']],Database[Complexo],Previsto2024[[#This Row],[Complexo]],Database[Período],Previsto2024[[#This Row],[Período]])</f>
        <v>140.1</v>
      </c>
      <c r="G9" s="12">
        <f>SUMIFS(Database[Previsto P99 '[MWh']],Database[Complexo],Previsto2024[[#This Row],[Complexo]],Database[Período],Previsto2024[[#This Row],[Período]])</f>
        <v>140.1</v>
      </c>
      <c r="H9" s="12">
        <f>SUMIFS('TABELA RESUMO - P50'!$C$2:$C$44,'TABELA RESUMO - P50'!$A$2:$A$44,Previsto2024[[#This Row],[Complexo]],'TABELA RESUMO - P50'!$B$2:$B$44,Previsto2024[[#This Row],[Período]])</f>
        <v>0</v>
      </c>
      <c r="I9" s="12">
        <f>VALUE(Previsto2024[[#This Row],[Geração '[MWh']]])</f>
        <v>0</v>
      </c>
    </row>
    <row r="10" spans="1:9" hidden="1">
      <c r="A10" s="111">
        <f>MONTH(Previsto2024[[#This Row],[Período]])</f>
        <v>9</v>
      </c>
      <c r="B10" s="96">
        <v>45536</v>
      </c>
      <c r="C10" t="s">
        <v>1854</v>
      </c>
      <c r="D10" s="12">
        <f>SUMIFS(Database[Previsto P50 '[MWh']],Database[Complexo],Previsto2024[[#This Row],[Complexo]],Database[Período],Previsto2024[[#This Row],[Período]])</f>
        <v>130.19999999999999</v>
      </c>
      <c r="E10" s="12">
        <f>SUMIFS(Database[Previsto P90 '[MWh']],Database[Complexo],Previsto2024[[#This Row],[Complexo]],Database[Período],Previsto2024[[#This Row],[Período]])</f>
        <v>130.19999999999999</v>
      </c>
      <c r="F10" s="12">
        <f>SUMIFS(Database[Previsto P95 '[MWh']],Database[Complexo],Previsto2024[[#This Row],[Complexo]],Database[Período],Previsto2024[[#This Row],[Período]])</f>
        <v>130.19999999999999</v>
      </c>
      <c r="G10" s="12">
        <f>SUMIFS(Database[Previsto P99 '[MWh']],Database[Complexo],Previsto2024[[#This Row],[Complexo]],Database[Período],Previsto2024[[#This Row],[Período]])</f>
        <v>130.19999999999999</v>
      </c>
      <c r="H10" s="12">
        <f>SUMIFS('TABELA RESUMO - P50'!$C$2:$C$44,'TABELA RESUMO - P50'!$A$2:$A$44,Previsto2024[[#This Row],[Complexo]],'TABELA RESUMO - P50'!$B$2:$B$44,Previsto2024[[#This Row],[Período]])</f>
        <v>0</v>
      </c>
      <c r="I10" s="12">
        <f>VALUE(Previsto2024[[#This Row],[Geração '[MWh']]])</f>
        <v>0</v>
      </c>
    </row>
    <row r="11" spans="1:9" hidden="1">
      <c r="A11" s="111">
        <f>MONTH(Previsto2024[[#This Row],[Período]])</f>
        <v>10</v>
      </c>
      <c r="B11" s="96">
        <v>45566</v>
      </c>
      <c r="C11" t="s">
        <v>1854</v>
      </c>
      <c r="D11" s="12">
        <f>SUMIFS(Database[Previsto P50 '[MWh']],Database[Complexo],Previsto2024[[#This Row],[Complexo]],Database[Período],Previsto2024[[#This Row],[Período]])</f>
        <v>230.3</v>
      </c>
      <c r="E11" s="12">
        <f>SUMIFS(Database[Previsto P90 '[MWh']],Database[Complexo],Previsto2024[[#This Row],[Complexo]],Database[Período],Previsto2024[[#This Row],[Período]])</f>
        <v>230.3</v>
      </c>
      <c r="F11" s="12">
        <f>SUMIFS(Database[Previsto P95 '[MWh']],Database[Complexo],Previsto2024[[#This Row],[Complexo]],Database[Período],Previsto2024[[#This Row],[Período]])</f>
        <v>230.3</v>
      </c>
      <c r="G11" s="12">
        <f>SUMIFS(Database[Previsto P99 '[MWh']],Database[Complexo],Previsto2024[[#This Row],[Complexo]],Database[Período],Previsto2024[[#This Row],[Período]])</f>
        <v>230.3</v>
      </c>
      <c r="H11" s="12">
        <f>SUMIFS('TABELA RESUMO - P50'!$C$2:$C$44,'TABELA RESUMO - P50'!$A$2:$A$44,Previsto2024[[#This Row],[Complexo]],'TABELA RESUMO - P50'!$B$2:$B$44,Previsto2024[[#This Row],[Período]])</f>
        <v>0</v>
      </c>
      <c r="I11" s="12">
        <f>VALUE(Previsto2024[[#This Row],[Geração '[MWh']]])</f>
        <v>0</v>
      </c>
    </row>
    <row r="12" spans="1:9" hidden="1">
      <c r="A12" s="111">
        <f>MONTH(Previsto2024[[#This Row],[Período]])</f>
        <v>11</v>
      </c>
      <c r="B12" s="96">
        <v>45597</v>
      </c>
      <c r="C12" t="s">
        <v>1854</v>
      </c>
      <c r="D12" s="12">
        <f>SUMIFS(Database[Previsto P50 '[MWh']],Database[Complexo],Previsto2024[[#This Row],[Complexo]],Database[Período],Previsto2024[[#This Row],[Período]])</f>
        <v>279</v>
      </c>
      <c r="E12" s="12">
        <f>SUMIFS(Database[Previsto P90 '[MWh']],Database[Complexo],Previsto2024[[#This Row],[Complexo]],Database[Período],Previsto2024[[#This Row],[Período]])</f>
        <v>279</v>
      </c>
      <c r="F12" s="12">
        <f>SUMIFS(Database[Previsto P95 '[MWh']],Database[Complexo],Previsto2024[[#This Row],[Complexo]],Database[Período],Previsto2024[[#This Row],[Período]])</f>
        <v>279</v>
      </c>
      <c r="G12" s="12">
        <f>SUMIFS(Database[Previsto P99 '[MWh']],Database[Complexo],Previsto2024[[#This Row],[Complexo]],Database[Período],Previsto2024[[#This Row],[Período]])</f>
        <v>279</v>
      </c>
      <c r="H12" s="12">
        <f>SUMIFS('TABELA RESUMO - P50'!$C$2:$C$44,'TABELA RESUMO - P50'!$A$2:$A$44,Previsto2024[[#This Row],[Complexo]],'TABELA RESUMO - P50'!$B$2:$B$44,Previsto2024[[#This Row],[Período]])</f>
        <v>0</v>
      </c>
      <c r="I12" s="12">
        <f>VALUE(Previsto2024[[#This Row],[Geração '[MWh']]])</f>
        <v>0</v>
      </c>
    </row>
    <row r="13" spans="1:9" hidden="1">
      <c r="A13" s="111">
        <f>MONTH(Previsto2024[[#This Row],[Período]])</f>
        <v>12</v>
      </c>
      <c r="B13" s="96">
        <v>45627</v>
      </c>
      <c r="C13" t="s">
        <v>1854</v>
      </c>
      <c r="D13" s="12">
        <f>SUMIFS(Database[Previsto P50 '[MWh']],Database[Complexo],Previsto2024[[#This Row],[Complexo]],Database[Período],Previsto2024[[#This Row],[Período]])</f>
        <v>500</v>
      </c>
      <c r="E13" s="12">
        <f>SUMIFS(Database[Previsto P90 '[MWh']],Database[Complexo],Previsto2024[[#This Row],[Complexo]],Database[Período],Previsto2024[[#This Row],[Período]])</f>
        <v>500</v>
      </c>
      <c r="F13" s="12">
        <f>SUMIFS(Database[Previsto P95 '[MWh']],Database[Complexo],Previsto2024[[#This Row],[Complexo]],Database[Período],Previsto2024[[#This Row],[Período]])</f>
        <v>500</v>
      </c>
      <c r="G13" s="12">
        <f>SUMIFS(Database[Previsto P99 '[MWh']],Database[Complexo],Previsto2024[[#This Row],[Complexo]],Database[Período],Previsto2024[[#This Row],[Período]])</f>
        <v>500</v>
      </c>
      <c r="H13" s="12">
        <f>SUMIFS('TABELA RESUMO - P50'!$C$2:$C$44,'TABELA RESUMO - P50'!$A$2:$A$44,Previsto2024[[#This Row],[Complexo]],'TABELA RESUMO - P50'!$B$2:$B$44,Previsto2024[[#This Row],[Período]])</f>
        <v>0</v>
      </c>
      <c r="I13" s="12">
        <f>VALUE(Previsto2024[[#This Row],[Geração '[MWh']]])</f>
        <v>0</v>
      </c>
    </row>
    <row r="14" spans="1:9" hidden="1">
      <c r="A14" s="111">
        <f>MONTH(Previsto2024[[#This Row],[Período]])</f>
        <v>1</v>
      </c>
      <c r="B14" s="96">
        <v>45292</v>
      </c>
      <c r="C14" t="s">
        <v>25</v>
      </c>
      <c r="D14" s="12">
        <f>SUMIFS(Database[Previsto P50 '[MWh']],Database[Complexo],Previsto2024[[#This Row],[Complexo]],Database[Período],Previsto2024[[#This Row],[Período]])</f>
        <v>163.4</v>
      </c>
      <c r="E14" s="12">
        <f>SUMIFS(Database[Previsto P90 '[MWh']],Database[Complexo],Previsto2024[[#This Row],[Complexo]],Database[Período],Previsto2024[[#This Row],[Período]])</f>
        <v>157.00650406504064</v>
      </c>
      <c r="F14" s="12">
        <f>SUMIFS(Database[Previsto P95 '[MWh']],Database[Complexo],Previsto2024[[#This Row],[Complexo]],Database[Período],Previsto2024[[#This Row],[Período]])</f>
        <v>155.20833333333334</v>
      </c>
      <c r="G14" s="12">
        <f>SUMIFS(Database[Previsto P99 '[MWh']],Database[Complexo],Previsto2024[[#This Row],[Complexo]],Database[Período],Previsto2024[[#This Row],[Período]])</f>
        <v>153.60995934959351</v>
      </c>
      <c r="H14" s="12">
        <f>SUMIFS('TABELA RESUMO - P50'!$C$2:$C$44,'TABELA RESUMO - P50'!$A$2:$A$44,Previsto2024[[#This Row],[Complexo]],'TABELA RESUMO - P50'!$B$2:$B$44,Previsto2024[[#This Row],[Período]])</f>
        <v>0</v>
      </c>
      <c r="I14" s="12">
        <f>VALUE(Previsto2024[[#This Row],[Geração '[MWh']]])</f>
        <v>0</v>
      </c>
    </row>
    <row r="15" spans="1:9">
      <c r="A15" s="111">
        <f>MONTH(Previsto2024[[#This Row],[Período]])</f>
        <v>2</v>
      </c>
      <c r="B15" s="96">
        <v>45323</v>
      </c>
      <c r="C15" t="s">
        <v>25</v>
      </c>
      <c r="D15" s="12">
        <f>SUMIFS(Database[Previsto P50 '[MWh']],Database[Complexo],Previsto2024[[#This Row],[Complexo]],Database[Período],Previsto2024[[#This Row],[Período]])</f>
        <v>126.49999999999999</v>
      </c>
      <c r="E15" s="12">
        <f>SUMIFS(Database[Previsto P90 '[MWh']],Database[Complexo],Previsto2024[[#This Row],[Complexo]],Database[Período],Previsto2024[[#This Row],[Período]])</f>
        <v>120.10650406504064</v>
      </c>
      <c r="F15" s="12">
        <f>SUMIFS(Database[Previsto P95 '[MWh']],Database[Complexo],Previsto2024[[#This Row],[Complexo]],Database[Período],Previsto2024[[#This Row],[Período]])</f>
        <v>118.30833333333334</v>
      </c>
      <c r="G15" s="12">
        <f>SUMIFS(Database[Previsto P99 '[MWh']],Database[Complexo],Previsto2024[[#This Row],[Complexo]],Database[Período],Previsto2024[[#This Row],[Período]])</f>
        <v>116.7099593495935</v>
      </c>
      <c r="H15" s="12">
        <f>SUMIFS('TABELA RESUMO - P50'!$C$2:$C$44,'TABELA RESUMO - P50'!$A$2:$A$44,Previsto2024[[#This Row],[Complexo]],'TABELA RESUMO - P50'!$B$2:$B$44,Previsto2024[[#This Row],[Período]])</f>
        <v>0</v>
      </c>
      <c r="I15" s="12">
        <f>VALUE(Previsto2024[[#This Row],[Geração '[MWh']]])</f>
        <v>0</v>
      </c>
    </row>
    <row r="16" spans="1:9" hidden="1">
      <c r="A16" s="111">
        <f>MONTH(Previsto2024[[#This Row],[Período]])</f>
        <v>3</v>
      </c>
      <c r="B16" s="96">
        <v>45352</v>
      </c>
      <c r="C16" t="s">
        <v>25</v>
      </c>
      <c r="D16" s="12">
        <f>SUMIFS(Database[Previsto P50 '[MWh']],Database[Complexo],Previsto2024[[#This Row],[Complexo]],Database[Período],Previsto2024[[#This Row],[Período]])</f>
        <v>148.5</v>
      </c>
      <c r="E16" s="12">
        <f>SUMIFS(Database[Previsto P90 '[MWh']],Database[Complexo],Previsto2024[[#This Row],[Complexo]],Database[Período],Previsto2024[[#This Row],[Período]])</f>
        <v>142.10650406504064</v>
      </c>
      <c r="F16" s="12">
        <f>SUMIFS(Database[Previsto P95 '[MWh']],Database[Complexo],Previsto2024[[#This Row],[Complexo]],Database[Período],Previsto2024[[#This Row],[Período]])</f>
        <v>140.30833333333334</v>
      </c>
      <c r="G16" s="12">
        <f>SUMIFS(Database[Previsto P99 '[MWh']],Database[Complexo],Previsto2024[[#This Row],[Complexo]],Database[Período],Previsto2024[[#This Row],[Período]])</f>
        <v>138.7099593495935</v>
      </c>
      <c r="H16" s="12">
        <f>SUMIFS('TABELA RESUMO - P50'!$C$2:$C$44,'TABELA RESUMO - P50'!$A$2:$A$44,Previsto2024[[#This Row],[Complexo]],'TABELA RESUMO - P50'!$B$2:$B$44,Previsto2024[[#This Row],[Período]])</f>
        <v>0</v>
      </c>
      <c r="I16" s="12">
        <f>VALUE(Previsto2024[[#This Row],[Geração '[MWh']]])</f>
        <v>0</v>
      </c>
    </row>
    <row r="17" spans="1:9" hidden="1">
      <c r="A17" s="111">
        <f>MONTH(Previsto2024[[#This Row],[Período]])</f>
        <v>4</v>
      </c>
      <c r="B17" s="96">
        <v>45383</v>
      </c>
      <c r="C17" t="s">
        <v>25</v>
      </c>
      <c r="D17" s="12">
        <f>SUMIFS(Database[Previsto P50 '[MWh']],Database[Complexo],Previsto2024[[#This Row],[Complexo]],Database[Período],Previsto2024[[#This Row],[Período]])</f>
        <v>159.1</v>
      </c>
      <c r="E17" s="12">
        <f>SUMIFS(Database[Previsto P90 '[MWh']],Database[Complexo],Previsto2024[[#This Row],[Complexo]],Database[Período],Previsto2024[[#This Row],[Período]])</f>
        <v>152.70650406504063</v>
      </c>
      <c r="F17" s="12">
        <f>SUMIFS(Database[Previsto P95 '[MWh']],Database[Complexo],Previsto2024[[#This Row],[Complexo]],Database[Período],Previsto2024[[#This Row],[Período]])</f>
        <v>150.90833333333333</v>
      </c>
      <c r="G17" s="12">
        <f>SUMIFS(Database[Previsto P99 '[MWh']],Database[Complexo],Previsto2024[[#This Row],[Complexo]],Database[Período],Previsto2024[[#This Row],[Período]])</f>
        <v>149.3099593495935</v>
      </c>
      <c r="H17" s="12">
        <f>SUMIFS('TABELA RESUMO - P50'!$C$2:$C$44,'TABELA RESUMO - P50'!$A$2:$A$44,Previsto2024[[#This Row],[Complexo]],'TABELA RESUMO - P50'!$B$2:$B$44,Previsto2024[[#This Row],[Período]])</f>
        <v>0</v>
      </c>
      <c r="I17" s="12">
        <f>VALUE(Previsto2024[[#This Row],[Geração '[MWh']]])</f>
        <v>0</v>
      </c>
    </row>
    <row r="18" spans="1:9" hidden="1">
      <c r="A18" s="111">
        <f>MONTH(Previsto2024[[#This Row],[Período]])</f>
        <v>5</v>
      </c>
      <c r="B18" s="96">
        <v>45413</v>
      </c>
      <c r="C18" t="s">
        <v>25</v>
      </c>
      <c r="D18" s="12">
        <f>SUMIFS(Database[Previsto P50 '[MWh']],Database[Complexo],Previsto2024[[#This Row],[Complexo]],Database[Período],Previsto2024[[#This Row],[Período]])</f>
        <v>169.4</v>
      </c>
      <c r="E18" s="12">
        <f>SUMIFS(Database[Previsto P90 '[MWh']],Database[Complexo],Previsto2024[[#This Row],[Complexo]],Database[Período],Previsto2024[[#This Row],[Período]])</f>
        <v>163.00650406504064</v>
      </c>
      <c r="F18" s="12">
        <f>SUMIFS(Database[Previsto P95 '[MWh']],Database[Complexo],Previsto2024[[#This Row],[Complexo]],Database[Período],Previsto2024[[#This Row],[Período]])</f>
        <v>161.20833333333334</v>
      </c>
      <c r="G18" s="12">
        <f>SUMIFS(Database[Previsto P99 '[MWh']],Database[Complexo],Previsto2024[[#This Row],[Complexo]],Database[Período],Previsto2024[[#This Row],[Período]])</f>
        <v>159.60995934959351</v>
      </c>
      <c r="H18" s="12">
        <f>SUMIFS('TABELA RESUMO - P50'!$C$2:$C$44,'TABELA RESUMO - P50'!$A$2:$A$44,Previsto2024[[#This Row],[Complexo]],'TABELA RESUMO - P50'!$B$2:$B$44,Previsto2024[[#This Row],[Período]])</f>
        <v>0</v>
      </c>
      <c r="I18" s="12">
        <f>VALUE(Previsto2024[[#This Row],[Geração '[MWh']]])</f>
        <v>0</v>
      </c>
    </row>
    <row r="19" spans="1:9" hidden="1">
      <c r="A19" s="111">
        <f>MONTH(Previsto2024[[#This Row],[Período]])</f>
        <v>6</v>
      </c>
      <c r="B19" s="96">
        <v>45444</v>
      </c>
      <c r="C19" t="s">
        <v>25</v>
      </c>
      <c r="D19" s="12">
        <f>SUMIFS(Database[Previsto P50 '[MWh']],Database[Complexo],Previsto2024[[#This Row],[Complexo]],Database[Período],Previsto2024[[#This Row],[Período]])</f>
        <v>164.6</v>
      </c>
      <c r="E19" s="12">
        <f>SUMIFS(Database[Previsto P90 '[MWh']],Database[Complexo],Previsto2024[[#This Row],[Complexo]],Database[Período],Previsto2024[[#This Row],[Período]])</f>
        <v>158.20650406504063</v>
      </c>
      <c r="F19" s="12">
        <f>SUMIFS(Database[Previsto P95 '[MWh']],Database[Complexo],Previsto2024[[#This Row],[Complexo]],Database[Período],Previsto2024[[#This Row],[Período]])</f>
        <v>156.40833333333333</v>
      </c>
      <c r="G19" s="12">
        <f>SUMIFS(Database[Previsto P99 '[MWh']],Database[Complexo],Previsto2024[[#This Row],[Complexo]],Database[Período],Previsto2024[[#This Row],[Período]])</f>
        <v>154.8099593495935</v>
      </c>
      <c r="H19" s="12">
        <f>SUMIFS('TABELA RESUMO - P50'!$C$2:$C$44,'TABELA RESUMO - P50'!$A$2:$A$44,Previsto2024[[#This Row],[Complexo]],'TABELA RESUMO - P50'!$B$2:$B$44,Previsto2024[[#This Row],[Período]])</f>
        <v>0</v>
      </c>
      <c r="I19" s="12">
        <f>VALUE(Previsto2024[[#This Row],[Geração '[MWh']]])</f>
        <v>0</v>
      </c>
    </row>
    <row r="20" spans="1:9" hidden="1">
      <c r="A20" s="111">
        <f>MONTH(Previsto2024[[#This Row],[Período]])</f>
        <v>7</v>
      </c>
      <c r="B20" s="96">
        <v>45474</v>
      </c>
      <c r="C20" t="s">
        <v>25</v>
      </c>
      <c r="D20" s="12">
        <f>SUMIFS(Database[Previsto P50 '[MWh']],Database[Complexo],Previsto2024[[#This Row],[Complexo]],Database[Período],Previsto2024[[#This Row],[Período]])</f>
        <v>168.6</v>
      </c>
      <c r="E20" s="12">
        <f>SUMIFS(Database[Previsto P90 '[MWh']],Database[Complexo],Previsto2024[[#This Row],[Complexo]],Database[Período],Previsto2024[[#This Row],[Período]])</f>
        <v>162.20650406504063</v>
      </c>
      <c r="F20" s="12">
        <f>SUMIFS(Database[Previsto P95 '[MWh']],Database[Complexo],Previsto2024[[#This Row],[Complexo]],Database[Período],Previsto2024[[#This Row],[Período]])</f>
        <v>160.40833333333333</v>
      </c>
      <c r="G20" s="12">
        <f>SUMIFS(Database[Previsto P99 '[MWh']],Database[Complexo],Previsto2024[[#This Row],[Complexo]],Database[Período],Previsto2024[[#This Row],[Período]])</f>
        <v>158.8099593495935</v>
      </c>
      <c r="H20" s="12">
        <f>SUMIFS('TABELA RESUMO - P50'!$C$2:$C$44,'TABELA RESUMO - P50'!$A$2:$A$44,Previsto2024[[#This Row],[Complexo]],'TABELA RESUMO - P50'!$B$2:$B$44,Previsto2024[[#This Row],[Período]])</f>
        <v>0</v>
      </c>
      <c r="I20" s="12">
        <f>VALUE(Previsto2024[[#This Row],[Geração '[MWh']]])</f>
        <v>0</v>
      </c>
    </row>
    <row r="21" spans="1:9" hidden="1">
      <c r="A21" s="111">
        <f>MONTH(Previsto2024[[#This Row],[Período]])</f>
        <v>8</v>
      </c>
      <c r="B21" s="96">
        <v>45505</v>
      </c>
      <c r="C21" t="s">
        <v>25</v>
      </c>
      <c r="D21" s="12">
        <f>SUMIFS(Database[Previsto P50 '[MWh']],Database[Complexo],Previsto2024[[#This Row],[Complexo]],Database[Período],Previsto2024[[#This Row],[Período]])</f>
        <v>183.6</v>
      </c>
      <c r="E21" s="12">
        <f>SUMIFS(Database[Previsto P90 '[MWh']],Database[Complexo],Previsto2024[[#This Row],[Complexo]],Database[Período],Previsto2024[[#This Row],[Período]])</f>
        <v>177.20650406504063</v>
      </c>
      <c r="F21" s="12">
        <f>SUMIFS(Database[Previsto P95 '[MWh']],Database[Complexo],Previsto2024[[#This Row],[Complexo]],Database[Período],Previsto2024[[#This Row],[Período]])</f>
        <v>175.40833333333333</v>
      </c>
      <c r="G21" s="12">
        <f>SUMIFS(Database[Previsto P99 '[MWh']],Database[Complexo],Previsto2024[[#This Row],[Complexo]],Database[Período],Previsto2024[[#This Row],[Período]])</f>
        <v>173.8099593495935</v>
      </c>
      <c r="H21" s="12">
        <f>SUMIFS('TABELA RESUMO - P50'!$C$2:$C$44,'TABELA RESUMO - P50'!$A$2:$A$44,Previsto2024[[#This Row],[Complexo]],'TABELA RESUMO - P50'!$B$2:$B$44,Previsto2024[[#This Row],[Período]])</f>
        <v>0</v>
      </c>
      <c r="I21" s="12">
        <f>VALUE(Previsto2024[[#This Row],[Geração '[MWh']]])</f>
        <v>0</v>
      </c>
    </row>
    <row r="22" spans="1:9" hidden="1">
      <c r="A22" s="111">
        <f>MONTH(Previsto2024[[#This Row],[Período]])</f>
        <v>9</v>
      </c>
      <c r="B22" s="96">
        <v>45536</v>
      </c>
      <c r="C22" t="s">
        <v>25</v>
      </c>
      <c r="D22" s="12">
        <f>SUMIFS(Database[Previsto P50 '[MWh']],Database[Complexo],Previsto2024[[#This Row],[Complexo]],Database[Período],Previsto2024[[#This Row],[Período]])</f>
        <v>171.8</v>
      </c>
      <c r="E22" s="12">
        <f>SUMIFS(Database[Previsto P90 '[MWh']],Database[Complexo],Previsto2024[[#This Row],[Complexo]],Database[Período],Previsto2024[[#This Row],[Período]])</f>
        <v>165.40650406504065</v>
      </c>
      <c r="F22" s="12">
        <f>SUMIFS(Database[Previsto P95 '[MWh']],Database[Complexo],Previsto2024[[#This Row],[Complexo]],Database[Período],Previsto2024[[#This Row],[Período]])</f>
        <v>163.60833333333335</v>
      </c>
      <c r="G22" s="12">
        <f>SUMIFS(Database[Previsto P99 '[MWh']],Database[Complexo],Previsto2024[[#This Row],[Complexo]],Database[Período],Previsto2024[[#This Row],[Período]])</f>
        <v>162.00995934959352</v>
      </c>
      <c r="H22" s="12">
        <f>SUMIFS('TABELA RESUMO - P50'!$C$2:$C$44,'TABELA RESUMO - P50'!$A$2:$A$44,Previsto2024[[#This Row],[Complexo]],'TABELA RESUMO - P50'!$B$2:$B$44,Previsto2024[[#This Row],[Período]])</f>
        <v>0</v>
      </c>
      <c r="I22" s="12">
        <f>VALUE(Previsto2024[[#This Row],[Geração '[MWh']]])</f>
        <v>0</v>
      </c>
    </row>
    <row r="23" spans="1:9" hidden="1">
      <c r="A23" s="111">
        <f>MONTH(Previsto2024[[#This Row],[Período]])</f>
        <v>10</v>
      </c>
      <c r="B23" s="96">
        <v>45566</v>
      </c>
      <c r="C23" t="s">
        <v>25</v>
      </c>
      <c r="D23" s="12">
        <f>SUMIFS(Database[Previsto P50 '[MWh']],Database[Complexo],Previsto2024[[#This Row],[Complexo]],Database[Período],Previsto2024[[#This Row],[Período]])</f>
        <v>166.8</v>
      </c>
      <c r="E23" s="12">
        <f>SUMIFS(Database[Previsto P90 '[MWh']],Database[Complexo],Previsto2024[[#This Row],[Complexo]],Database[Período],Previsto2024[[#This Row],[Período]])</f>
        <v>160.40650406504065</v>
      </c>
      <c r="F23" s="12">
        <f>SUMIFS(Database[Previsto P95 '[MWh']],Database[Complexo],Previsto2024[[#This Row],[Complexo]],Database[Período],Previsto2024[[#This Row],[Período]])</f>
        <v>158.60833333333335</v>
      </c>
      <c r="G23" s="12">
        <f>SUMIFS(Database[Previsto P99 '[MWh']],Database[Complexo],Previsto2024[[#This Row],[Complexo]],Database[Período],Previsto2024[[#This Row],[Período]])</f>
        <v>157.00995934959352</v>
      </c>
      <c r="H23" s="12">
        <f>SUMIFS('TABELA RESUMO - P50'!$C$2:$C$44,'TABELA RESUMO - P50'!$A$2:$A$44,Previsto2024[[#This Row],[Complexo]],'TABELA RESUMO - P50'!$B$2:$B$44,Previsto2024[[#This Row],[Período]])</f>
        <v>0</v>
      </c>
      <c r="I23" s="12">
        <f>VALUE(Previsto2024[[#This Row],[Geração '[MWh']]])</f>
        <v>0</v>
      </c>
    </row>
    <row r="24" spans="1:9" hidden="1">
      <c r="A24" s="111">
        <f>MONTH(Previsto2024[[#This Row],[Período]])</f>
        <v>11</v>
      </c>
      <c r="B24" s="96">
        <v>45597</v>
      </c>
      <c r="C24" t="s">
        <v>25</v>
      </c>
      <c r="D24" s="12">
        <f>SUMIFS(Database[Previsto P50 '[MWh']],Database[Complexo],Previsto2024[[#This Row],[Complexo]],Database[Período],Previsto2024[[#This Row],[Período]])</f>
        <v>158.69999999999999</v>
      </c>
      <c r="E24" s="12">
        <f>SUMIFS(Database[Previsto P90 '[MWh']],Database[Complexo],Previsto2024[[#This Row],[Complexo]],Database[Período],Previsto2024[[#This Row],[Período]])</f>
        <v>152.30650406504063</v>
      </c>
      <c r="F24" s="12">
        <f>SUMIFS(Database[Previsto P95 '[MWh']],Database[Complexo],Previsto2024[[#This Row],[Complexo]],Database[Período],Previsto2024[[#This Row],[Período]])</f>
        <v>150.50833333333333</v>
      </c>
      <c r="G24" s="12">
        <f>SUMIFS(Database[Previsto P99 '[MWh']],Database[Complexo],Previsto2024[[#This Row],[Complexo]],Database[Período],Previsto2024[[#This Row],[Período]])</f>
        <v>148.90995934959349</v>
      </c>
      <c r="H24" s="12">
        <f>SUMIFS('TABELA RESUMO - P50'!$C$2:$C$44,'TABELA RESUMO - P50'!$A$2:$A$44,Previsto2024[[#This Row],[Complexo]],'TABELA RESUMO - P50'!$B$2:$B$44,Previsto2024[[#This Row],[Período]])</f>
        <v>0</v>
      </c>
      <c r="I24" s="12">
        <f>VALUE(Previsto2024[[#This Row],[Geração '[MWh']]])</f>
        <v>0</v>
      </c>
    </row>
    <row r="25" spans="1:9" hidden="1">
      <c r="A25" s="111">
        <f>MONTH(Previsto2024[[#This Row],[Período]])</f>
        <v>12</v>
      </c>
      <c r="B25" s="96">
        <v>45627</v>
      </c>
      <c r="C25" t="s">
        <v>25</v>
      </c>
      <c r="D25" s="12">
        <f>SUMIFS(Database[Previsto P50 '[MWh']],Database[Complexo],Previsto2024[[#This Row],[Complexo]],Database[Período],Previsto2024[[#This Row],[Período]])</f>
        <v>160.4</v>
      </c>
      <c r="E25" s="12">
        <f>SUMIFS(Database[Previsto P90 '[MWh']],Database[Complexo],Previsto2024[[#This Row],[Complexo]],Database[Período],Previsto2024[[#This Row],[Período]])</f>
        <v>154.00650406504064</v>
      </c>
      <c r="F25" s="12">
        <f>SUMIFS(Database[Previsto P95 '[MWh']],Database[Complexo],Previsto2024[[#This Row],[Complexo]],Database[Período],Previsto2024[[#This Row],[Período]])</f>
        <v>152.20833333333334</v>
      </c>
      <c r="G25" s="12">
        <f>SUMIFS(Database[Previsto P99 '[MWh']],Database[Complexo],Previsto2024[[#This Row],[Complexo]],Database[Período],Previsto2024[[#This Row],[Período]])</f>
        <v>150.60995934959351</v>
      </c>
      <c r="H25" s="12">
        <f>SUMIFS('TABELA RESUMO - P50'!$C$2:$C$44,'TABELA RESUMO - P50'!$A$2:$A$44,Previsto2024[[#This Row],[Complexo]],'TABELA RESUMO - P50'!$B$2:$B$44,Previsto2024[[#This Row],[Período]])</f>
        <v>0</v>
      </c>
      <c r="I25" s="12">
        <f>VALUE(Previsto2024[[#This Row],[Geração '[MWh']]])</f>
        <v>0</v>
      </c>
    </row>
    <row r="26" spans="1:9" hidden="1">
      <c r="A26" s="111">
        <f>MONTH(Previsto2024[[#This Row],[Período]])</f>
        <v>1</v>
      </c>
      <c r="B26" s="96">
        <v>45292</v>
      </c>
      <c r="C26" t="s">
        <v>26</v>
      </c>
      <c r="D26" s="12">
        <f>SUMIFS(Database[Previsto P50 '[MWh']],Database[Complexo],Previsto2024[[#This Row],[Complexo]],Database[Período],Previsto2024[[#This Row],[Período]])</f>
        <v>415.85</v>
      </c>
      <c r="E26" s="12">
        <f>SUMIFS(Database[Previsto P90 '[MWh']],Database[Complexo],Previsto2024[[#This Row],[Complexo]],Database[Período],Previsto2024[[#This Row],[Período]])</f>
        <v>399.27027291676046</v>
      </c>
      <c r="F26" s="12">
        <f>SUMIFS(Database[Previsto P95 '[MWh']],Database[Complexo],Previsto2024[[#This Row],[Complexo]],Database[Período],Previsto2024[[#This Row],[Período]])</f>
        <v>394.60704731118449</v>
      </c>
      <c r="G26" s="12">
        <f>SUMIFS(Database[Previsto P99 '[MWh']],Database[Complexo],Previsto2024[[#This Row],[Complexo]],Database[Período],Previsto2024[[#This Row],[Período]])</f>
        <v>390.46208093287902</v>
      </c>
      <c r="H26" s="12">
        <f>SUMIFS('TABELA RESUMO - P50'!$C$2:$C$44,'TABELA RESUMO - P50'!$A$2:$A$44,Previsto2024[[#This Row],[Complexo]],'TABELA RESUMO - P50'!$B$2:$B$44,Previsto2024[[#This Row],[Período]])</f>
        <v>0</v>
      </c>
      <c r="I26" s="12">
        <f>VALUE(Previsto2024[[#This Row],[Geração '[MWh']]])</f>
        <v>0</v>
      </c>
    </row>
    <row r="27" spans="1:9">
      <c r="A27" s="111">
        <f>MONTH(Previsto2024[[#This Row],[Período]])</f>
        <v>2</v>
      </c>
      <c r="B27" s="96">
        <v>45323</v>
      </c>
      <c r="C27" t="s">
        <v>26</v>
      </c>
      <c r="D27" s="12">
        <f>SUMIFS(Database[Previsto P50 '[MWh']],Database[Complexo],Previsto2024[[#This Row],[Complexo]],Database[Período],Previsto2024[[#This Row],[Período]])</f>
        <v>385.46000000000004</v>
      </c>
      <c r="E27" s="12">
        <f>SUMIFS(Database[Previsto P90 '[MWh']],Database[Complexo],Previsto2024[[#This Row],[Complexo]],Database[Período],Previsto2024[[#This Row],[Período]])</f>
        <v>368.88027291676036</v>
      </c>
      <c r="F27" s="12">
        <f>SUMIFS(Database[Previsto P95 '[MWh']],Database[Complexo],Previsto2024[[#This Row],[Complexo]],Database[Período],Previsto2024[[#This Row],[Período]])</f>
        <v>364.21704731118456</v>
      </c>
      <c r="G27" s="12">
        <f>SUMIFS(Database[Previsto P99 '[MWh']],Database[Complexo],Previsto2024[[#This Row],[Complexo]],Database[Período],Previsto2024[[#This Row],[Período]])</f>
        <v>360.07208093287903</v>
      </c>
      <c r="H27" s="12">
        <f>SUMIFS('TABELA RESUMO - P50'!$C$2:$C$44,'TABELA RESUMO - P50'!$A$2:$A$44,Previsto2024[[#This Row],[Complexo]],'TABELA RESUMO - P50'!$B$2:$B$44,Previsto2024[[#This Row],[Período]])</f>
        <v>0</v>
      </c>
      <c r="I27" s="12">
        <f>VALUE(Previsto2024[[#This Row],[Geração '[MWh']]])</f>
        <v>0</v>
      </c>
    </row>
    <row r="28" spans="1:9" hidden="1">
      <c r="A28" s="111">
        <f>MONTH(Previsto2024[[#This Row],[Período]])</f>
        <v>3</v>
      </c>
      <c r="B28" s="96">
        <v>45352</v>
      </c>
      <c r="C28" t="s">
        <v>26</v>
      </c>
      <c r="D28" s="12">
        <f>SUMIFS(Database[Previsto P50 '[MWh']],Database[Complexo],Previsto2024[[#This Row],[Complexo]],Database[Período],Previsto2024[[#This Row],[Período]])</f>
        <v>383.84</v>
      </c>
      <c r="E28" s="12">
        <f>SUMIFS(Database[Previsto P90 '[MWh']],Database[Complexo],Previsto2024[[#This Row],[Complexo]],Database[Período],Previsto2024[[#This Row],[Período]])</f>
        <v>367.26027291676036</v>
      </c>
      <c r="F28" s="12">
        <f>SUMIFS(Database[Previsto P95 '[MWh']],Database[Complexo],Previsto2024[[#This Row],[Complexo]],Database[Período],Previsto2024[[#This Row],[Período]])</f>
        <v>362.59704731118455</v>
      </c>
      <c r="G28" s="12">
        <f>SUMIFS(Database[Previsto P99 '[MWh']],Database[Complexo],Previsto2024[[#This Row],[Complexo]],Database[Período],Previsto2024[[#This Row],[Período]])</f>
        <v>358.45208093287908</v>
      </c>
      <c r="H28" s="12">
        <f>SUMIFS('TABELA RESUMO - P50'!$C$2:$C$44,'TABELA RESUMO - P50'!$A$2:$A$44,Previsto2024[[#This Row],[Complexo]],'TABELA RESUMO - P50'!$B$2:$B$44,Previsto2024[[#This Row],[Período]])</f>
        <v>0</v>
      </c>
      <c r="I28" s="12">
        <f>VALUE(Previsto2024[[#This Row],[Geração '[MWh']]])</f>
        <v>0</v>
      </c>
    </row>
    <row r="29" spans="1:9" hidden="1">
      <c r="A29" s="111">
        <f>MONTH(Previsto2024[[#This Row],[Período]])</f>
        <v>4</v>
      </c>
      <c r="B29" s="96">
        <v>45383</v>
      </c>
      <c r="C29" t="s">
        <v>26</v>
      </c>
      <c r="D29" s="12">
        <f>SUMIFS(Database[Previsto P50 '[MWh']],Database[Complexo],Previsto2024[[#This Row],[Complexo]],Database[Período],Previsto2024[[#This Row],[Período]])</f>
        <v>408.55999999999995</v>
      </c>
      <c r="E29" s="12">
        <f>SUMIFS(Database[Previsto P90 '[MWh']],Database[Complexo],Previsto2024[[#This Row],[Complexo]],Database[Período],Previsto2024[[#This Row],[Período]])</f>
        <v>391.98027291676033</v>
      </c>
      <c r="F29" s="12">
        <f>SUMIFS(Database[Previsto P95 '[MWh']],Database[Complexo],Previsto2024[[#This Row],[Complexo]],Database[Período],Previsto2024[[#This Row],[Período]])</f>
        <v>387.31704731118452</v>
      </c>
      <c r="G29" s="12">
        <f>SUMIFS(Database[Previsto P99 '[MWh']],Database[Complexo],Previsto2024[[#This Row],[Complexo]],Database[Período],Previsto2024[[#This Row],[Período]])</f>
        <v>383.172080932879</v>
      </c>
      <c r="H29" s="12">
        <f>SUMIFS('TABELA RESUMO - P50'!$C$2:$C$44,'TABELA RESUMO - P50'!$A$2:$A$44,Previsto2024[[#This Row],[Complexo]],'TABELA RESUMO - P50'!$B$2:$B$44,Previsto2024[[#This Row],[Período]])</f>
        <v>0</v>
      </c>
      <c r="I29" s="12">
        <f>VALUE(Previsto2024[[#This Row],[Geração '[MWh']]])</f>
        <v>0</v>
      </c>
    </row>
    <row r="30" spans="1:9" hidden="1">
      <c r="A30" s="111">
        <f>MONTH(Previsto2024[[#This Row],[Período]])</f>
        <v>5</v>
      </c>
      <c r="B30" s="96">
        <v>45413</v>
      </c>
      <c r="C30" t="s">
        <v>26</v>
      </c>
      <c r="D30" s="12">
        <f>SUMIFS(Database[Previsto P50 '[MWh']],Database[Complexo],Previsto2024[[#This Row],[Complexo]],Database[Período],Previsto2024[[#This Row],[Período]])</f>
        <v>407.08000000000004</v>
      </c>
      <c r="E30" s="12">
        <f>SUMIFS(Database[Previsto P90 '[MWh']],Database[Complexo],Previsto2024[[#This Row],[Complexo]],Database[Período],Previsto2024[[#This Row],[Período]])</f>
        <v>390.50027291676042</v>
      </c>
      <c r="F30" s="12">
        <f>SUMIFS(Database[Previsto P95 '[MWh']],Database[Complexo],Previsto2024[[#This Row],[Complexo]],Database[Período],Previsto2024[[#This Row],[Período]])</f>
        <v>385.83704731118451</v>
      </c>
      <c r="G30" s="12">
        <f>SUMIFS(Database[Previsto P99 '[MWh']],Database[Complexo],Previsto2024[[#This Row],[Complexo]],Database[Período],Previsto2024[[#This Row],[Período]])</f>
        <v>381.69208093287904</v>
      </c>
      <c r="H30" s="12">
        <f>SUMIFS('TABELA RESUMO - P50'!$C$2:$C$44,'TABELA RESUMO - P50'!$A$2:$A$44,Previsto2024[[#This Row],[Complexo]],'TABELA RESUMO - P50'!$B$2:$B$44,Previsto2024[[#This Row],[Período]])</f>
        <v>0</v>
      </c>
      <c r="I30" s="12">
        <f>VALUE(Previsto2024[[#This Row],[Geração '[MWh']]])</f>
        <v>0</v>
      </c>
    </row>
    <row r="31" spans="1:9" hidden="1">
      <c r="A31" s="111">
        <f>MONTH(Previsto2024[[#This Row],[Período]])</f>
        <v>6</v>
      </c>
      <c r="B31" s="96">
        <v>45444</v>
      </c>
      <c r="C31" t="s">
        <v>26</v>
      </c>
      <c r="D31" s="12">
        <f>SUMIFS(Database[Previsto P50 '[MWh']],Database[Complexo],Previsto2024[[#This Row],[Complexo]],Database[Período],Previsto2024[[#This Row],[Período]])</f>
        <v>422.35000000000008</v>
      </c>
      <c r="E31" s="12">
        <f>SUMIFS(Database[Previsto P90 '[MWh']],Database[Complexo],Previsto2024[[#This Row],[Complexo]],Database[Período],Previsto2024[[#This Row],[Período]])</f>
        <v>405.7702729167604</v>
      </c>
      <c r="F31" s="12">
        <f>SUMIFS(Database[Previsto P95 '[MWh']],Database[Complexo],Previsto2024[[#This Row],[Complexo]],Database[Período],Previsto2024[[#This Row],[Período]])</f>
        <v>401.10704731118454</v>
      </c>
      <c r="G31" s="12">
        <f>SUMIFS(Database[Previsto P99 '[MWh']],Database[Complexo],Previsto2024[[#This Row],[Complexo]],Database[Período],Previsto2024[[#This Row],[Período]])</f>
        <v>396.96208093287908</v>
      </c>
      <c r="H31" s="12">
        <f>SUMIFS('TABELA RESUMO - P50'!$C$2:$C$44,'TABELA RESUMO - P50'!$A$2:$A$44,Previsto2024[[#This Row],[Complexo]],'TABELA RESUMO - P50'!$B$2:$B$44,Previsto2024[[#This Row],[Período]])</f>
        <v>0</v>
      </c>
      <c r="I31" s="12">
        <f>VALUE(Previsto2024[[#This Row],[Geração '[MWh']]])</f>
        <v>0</v>
      </c>
    </row>
    <row r="32" spans="1:9" hidden="1">
      <c r="A32" s="111">
        <f>MONTH(Previsto2024[[#This Row],[Período]])</f>
        <v>7</v>
      </c>
      <c r="B32" s="96">
        <v>45474</v>
      </c>
      <c r="C32" t="s">
        <v>26</v>
      </c>
      <c r="D32" s="12">
        <f>SUMIFS(Database[Previsto P50 '[MWh']],Database[Complexo],Previsto2024[[#This Row],[Complexo]],Database[Período],Previsto2024[[#This Row],[Período]])</f>
        <v>466.48</v>
      </c>
      <c r="E32" s="12">
        <f>SUMIFS(Database[Previsto P90 '[MWh']],Database[Complexo],Previsto2024[[#This Row],[Complexo]],Database[Período],Previsto2024[[#This Row],[Período]])</f>
        <v>449.9002729167604</v>
      </c>
      <c r="F32" s="12">
        <f>SUMIFS(Database[Previsto P95 '[MWh']],Database[Complexo],Previsto2024[[#This Row],[Complexo]],Database[Período],Previsto2024[[#This Row],[Período]])</f>
        <v>445.23704731118454</v>
      </c>
      <c r="G32" s="12">
        <f>SUMIFS(Database[Previsto P99 '[MWh']],Database[Complexo],Previsto2024[[#This Row],[Complexo]],Database[Período],Previsto2024[[#This Row],[Período]])</f>
        <v>441.09208093287907</v>
      </c>
      <c r="H32" s="12">
        <f>SUMIFS('TABELA RESUMO - P50'!$C$2:$C$44,'TABELA RESUMO - P50'!$A$2:$A$44,Previsto2024[[#This Row],[Complexo]],'TABELA RESUMO - P50'!$B$2:$B$44,Previsto2024[[#This Row],[Período]])</f>
        <v>0</v>
      </c>
      <c r="I32" s="12">
        <f>VALUE(Previsto2024[[#This Row],[Geração '[MWh']]])</f>
        <v>0</v>
      </c>
    </row>
    <row r="33" spans="1:9" hidden="1">
      <c r="A33" s="111">
        <f>MONTH(Previsto2024[[#This Row],[Período]])</f>
        <v>8</v>
      </c>
      <c r="B33" s="96">
        <v>45505</v>
      </c>
      <c r="C33" t="s">
        <v>26</v>
      </c>
      <c r="D33" s="12">
        <f>SUMIFS(Database[Previsto P50 '[MWh']],Database[Complexo],Previsto2024[[#This Row],[Complexo]],Database[Período],Previsto2024[[#This Row],[Período]])</f>
        <v>500.62</v>
      </c>
      <c r="E33" s="12">
        <f>SUMIFS(Database[Previsto P90 '[MWh']],Database[Complexo],Previsto2024[[#This Row],[Complexo]],Database[Período],Previsto2024[[#This Row],[Período]])</f>
        <v>484.04027291676033</v>
      </c>
      <c r="F33" s="12">
        <f>SUMIFS(Database[Previsto P95 '[MWh']],Database[Complexo],Previsto2024[[#This Row],[Complexo]],Database[Período],Previsto2024[[#This Row],[Período]])</f>
        <v>479.37704731118441</v>
      </c>
      <c r="G33" s="12">
        <f>SUMIFS(Database[Previsto P99 '[MWh']],Database[Complexo],Previsto2024[[#This Row],[Complexo]],Database[Período],Previsto2024[[#This Row],[Período]])</f>
        <v>475.23208093287911</v>
      </c>
      <c r="H33" s="12">
        <f>SUMIFS('TABELA RESUMO - P50'!$C$2:$C$44,'TABELA RESUMO - P50'!$A$2:$A$44,Previsto2024[[#This Row],[Complexo]],'TABELA RESUMO - P50'!$B$2:$B$44,Previsto2024[[#This Row],[Período]])</f>
        <v>0</v>
      </c>
      <c r="I33" s="12">
        <f>VALUE(Previsto2024[[#This Row],[Geração '[MWh']]])</f>
        <v>0</v>
      </c>
    </row>
    <row r="34" spans="1:9" hidden="1">
      <c r="A34" s="111">
        <f>MONTH(Previsto2024[[#This Row],[Período]])</f>
        <v>9</v>
      </c>
      <c r="B34" s="96">
        <v>45536</v>
      </c>
      <c r="C34" t="s">
        <v>26</v>
      </c>
      <c r="D34" s="12">
        <f>SUMIFS(Database[Previsto P50 '[MWh']],Database[Complexo],Previsto2024[[#This Row],[Complexo]],Database[Período],Previsto2024[[#This Row],[Período]])</f>
        <v>468.46999999999997</v>
      </c>
      <c r="E34" s="12">
        <f>SUMIFS(Database[Previsto P90 '[MWh']],Database[Complexo],Previsto2024[[#This Row],[Complexo]],Database[Período],Previsto2024[[#This Row],[Período]])</f>
        <v>451.89027291676041</v>
      </c>
      <c r="F34" s="12">
        <f>SUMIFS(Database[Previsto P95 '[MWh']],Database[Complexo],Previsto2024[[#This Row],[Complexo]],Database[Período],Previsto2024[[#This Row],[Período]])</f>
        <v>447.22704731118449</v>
      </c>
      <c r="G34" s="12">
        <f>SUMIFS(Database[Previsto P99 '[MWh']],Database[Complexo],Previsto2024[[#This Row],[Complexo]],Database[Período],Previsto2024[[#This Row],[Período]])</f>
        <v>443.08208093287908</v>
      </c>
      <c r="H34" s="12">
        <f>SUMIFS('TABELA RESUMO - P50'!$C$2:$C$44,'TABELA RESUMO - P50'!$A$2:$A$44,Previsto2024[[#This Row],[Complexo]],'TABELA RESUMO - P50'!$B$2:$B$44,Previsto2024[[#This Row],[Período]])</f>
        <v>0</v>
      </c>
      <c r="I34" s="12">
        <f>VALUE(Previsto2024[[#This Row],[Geração '[MWh']]])</f>
        <v>0</v>
      </c>
    </row>
    <row r="35" spans="1:9" hidden="1">
      <c r="A35" s="111">
        <f>MONTH(Previsto2024[[#This Row],[Período]])</f>
        <v>10</v>
      </c>
      <c r="B35" s="96">
        <v>45566</v>
      </c>
      <c r="C35" t="s">
        <v>26</v>
      </c>
      <c r="D35" s="12">
        <f>SUMIFS(Database[Previsto P50 '[MWh']],Database[Complexo],Previsto2024[[#This Row],[Complexo]],Database[Período],Previsto2024[[#This Row],[Período]])</f>
        <v>435.63</v>
      </c>
      <c r="E35" s="12">
        <f>SUMIFS(Database[Previsto P90 '[MWh']],Database[Complexo],Previsto2024[[#This Row],[Complexo]],Database[Período],Previsto2024[[#This Row],[Período]])</f>
        <v>419.05027291676038</v>
      </c>
      <c r="F35" s="12">
        <f>SUMIFS(Database[Previsto P95 '[MWh']],Database[Complexo],Previsto2024[[#This Row],[Complexo]],Database[Período],Previsto2024[[#This Row],[Período]])</f>
        <v>414.38704731118457</v>
      </c>
      <c r="G35" s="12">
        <f>SUMIFS(Database[Previsto P99 '[MWh']],Database[Complexo],Previsto2024[[#This Row],[Complexo]],Database[Período],Previsto2024[[#This Row],[Período]])</f>
        <v>410.24208093287911</v>
      </c>
      <c r="H35" s="12">
        <f>SUMIFS('TABELA RESUMO - P50'!$C$2:$C$44,'TABELA RESUMO - P50'!$A$2:$A$44,Previsto2024[[#This Row],[Complexo]],'TABELA RESUMO - P50'!$B$2:$B$44,Previsto2024[[#This Row],[Período]])</f>
        <v>0</v>
      </c>
      <c r="I35" s="12">
        <f>VALUE(Previsto2024[[#This Row],[Geração '[MWh']]])</f>
        <v>0</v>
      </c>
    </row>
    <row r="36" spans="1:9" hidden="1">
      <c r="A36" s="111">
        <f>MONTH(Previsto2024[[#This Row],[Período]])</f>
        <v>11</v>
      </c>
      <c r="B36" s="96">
        <v>45597</v>
      </c>
      <c r="C36" t="s">
        <v>26</v>
      </c>
      <c r="D36" s="12">
        <f>SUMIFS(Database[Previsto P50 '[MWh']],Database[Complexo],Previsto2024[[#This Row],[Complexo]],Database[Período],Previsto2024[[#This Row],[Período]])</f>
        <v>378</v>
      </c>
      <c r="E36" s="12">
        <f>SUMIFS(Database[Previsto P90 '[MWh']],Database[Complexo],Previsto2024[[#This Row],[Complexo]],Database[Período],Previsto2024[[#This Row],[Período]])</f>
        <v>361.42027291676033</v>
      </c>
      <c r="F36" s="12">
        <f>SUMIFS(Database[Previsto P95 '[MWh']],Database[Complexo],Previsto2024[[#This Row],[Complexo]],Database[Período],Previsto2024[[#This Row],[Período]])</f>
        <v>356.75704731118446</v>
      </c>
      <c r="G36" s="12">
        <f>SUMIFS(Database[Previsto P99 '[MWh']],Database[Complexo],Previsto2024[[#This Row],[Complexo]],Database[Período],Previsto2024[[#This Row],[Período]])</f>
        <v>352.61208093287911</v>
      </c>
      <c r="H36" s="12">
        <f>SUMIFS('TABELA RESUMO - P50'!$C$2:$C$44,'TABELA RESUMO - P50'!$A$2:$A$44,Previsto2024[[#This Row],[Complexo]],'TABELA RESUMO - P50'!$B$2:$B$44,Previsto2024[[#This Row],[Período]])</f>
        <v>0</v>
      </c>
      <c r="I36" s="12">
        <f>VALUE(Previsto2024[[#This Row],[Geração '[MWh']]])</f>
        <v>0</v>
      </c>
    </row>
    <row r="37" spans="1:9" hidden="1">
      <c r="A37" s="111">
        <f>MONTH(Previsto2024[[#This Row],[Período]])</f>
        <v>12</v>
      </c>
      <c r="B37" s="96">
        <v>45627</v>
      </c>
      <c r="C37" t="s">
        <v>26</v>
      </c>
      <c r="D37" s="12">
        <f>SUMIFS(Database[Previsto P50 '[MWh']],Database[Complexo],Previsto2024[[#This Row],[Complexo]],Database[Período],Previsto2024[[#This Row],[Período]])</f>
        <v>363.96999999999997</v>
      </c>
      <c r="E37" s="12">
        <f>SUMIFS(Database[Previsto P90 '[MWh']],Database[Complexo],Previsto2024[[#This Row],[Complexo]],Database[Período],Previsto2024[[#This Row],[Período]])</f>
        <v>347.39027291676041</v>
      </c>
      <c r="F37" s="12">
        <f>SUMIFS(Database[Previsto P95 '[MWh']],Database[Complexo],Previsto2024[[#This Row],[Complexo]],Database[Período],Previsto2024[[#This Row],[Período]])</f>
        <v>342.72704731118449</v>
      </c>
      <c r="G37" s="12">
        <f>SUMIFS(Database[Previsto P99 '[MWh']],Database[Complexo],Previsto2024[[#This Row],[Complexo]],Database[Período],Previsto2024[[#This Row],[Período]])</f>
        <v>338.58208093287908</v>
      </c>
      <c r="H37" s="12">
        <f>SUMIFS('TABELA RESUMO - P50'!$C$2:$C$44,'TABELA RESUMO - P50'!$A$2:$A$44,Previsto2024[[#This Row],[Complexo]],'TABELA RESUMO - P50'!$B$2:$B$44,Previsto2024[[#This Row],[Período]])</f>
        <v>0</v>
      </c>
      <c r="I37" s="12">
        <f>VALUE(Previsto2024[[#This Row],[Geração '[MWh']]])</f>
        <v>0</v>
      </c>
    </row>
    <row r="38" spans="1:9" hidden="1">
      <c r="A38" s="111">
        <f>MONTH(Previsto2024[[#This Row],[Período]])</f>
        <v>1</v>
      </c>
      <c r="B38" s="96">
        <v>45292</v>
      </c>
      <c r="C38" t="s">
        <v>193</v>
      </c>
      <c r="D38" s="12">
        <f>SUMIFS(Database[Previsto P50 '[MWh']],Database[Complexo],Previsto2024[[#This Row],[Complexo]],Database[Período],Previsto2024[[#This Row],[Período]])</f>
        <v>0</v>
      </c>
      <c r="E38" s="12">
        <f>SUMIFS(Database[Previsto P90 '[MWh']],Database[Complexo],Previsto2024[[#This Row],[Complexo]],Database[Período],Previsto2024[[#This Row],[Período]])</f>
        <v>0</v>
      </c>
      <c r="F38" s="12">
        <f>SUMIFS(Database[Previsto P95 '[MWh']],Database[Complexo],Previsto2024[[#This Row],[Complexo]],Database[Período],Previsto2024[[#This Row],[Período]])</f>
        <v>0</v>
      </c>
      <c r="G38" s="12">
        <f>SUMIFS(Database[Previsto P99 '[MWh']],Database[Complexo],Previsto2024[[#This Row],[Complexo]],Database[Período],Previsto2024[[#This Row],[Período]])</f>
        <v>0</v>
      </c>
      <c r="H38" s="12">
        <f>SUMIFS('TABELA RESUMO - P50'!$C$2:$C$44,'TABELA RESUMO - P50'!$A$2:$A$44,Previsto2024[[#This Row],[Complexo]],'TABELA RESUMO - P50'!$B$2:$B$44,Previsto2024[[#This Row],[Período]])</f>
        <v>0</v>
      </c>
      <c r="I38" s="12">
        <f>VALUE(Previsto2024[[#This Row],[Geração '[MWh']]])</f>
        <v>0</v>
      </c>
    </row>
    <row r="39" spans="1:9">
      <c r="A39" s="111">
        <f>MONTH(Previsto2024[[#This Row],[Período]])</f>
        <v>2</v>
      </c>
      <c r="B39" s="96">
        <v>45323</v>
      </c>
      <c r="C39" t="s">
        <v>27</v>
      </c>
      <c r="D39" s="12">
        <f>SUMIFS(Database[Previsto P50 '[MWh']],Database[Complexo],Previsto2024[[#This Row],[Complexo]],Database[Período],Previsto2024[[#This Row],[Período]])</f>
        <v>166.96</v>
      </c>
      <c r="E39" s="12">
        <f>SUMIFS(Database[Previsto P90 '[MWh']],Database[Complexo],Previsto2024[[#This Row],[Complexo]],Database[Período],Previsto2024[[#This Row],[Período]])</f>
        <v>159.39183801289568</v>
      </c>
      <c r="F39" s="12">
        <f>SUMIFS(Database[Previsto P95 '[MWh']],Database[Complexo],Previsto2024[[#This Row],[Complexo]],Database[Período],Previsto2024[[#This Row],[Período]])</f>
        <v>157.26333333333335</v>
      </c>
      <c r="G39" s="12">
        <f>SUMIFS(Database[Previsto P99 '[MWh']],Database[Complexo],Previsto2024[[#This Row],[Complexo]],Database[Período],Previsto2024[[#This Row],[Período]])</f>
        <v>155.37130081300811</v>
      </c>
      <c r="H39" s="12">
        <f>SUMIFS('TABELA RESUMO - P50'!$C$2:$C$44,'TABELA RESUMO - P50'!$A$2:$A$44,Previsto2024[[#This Row],[Complexo]],'TABELA RESUMO - P50'!$B$2:$B$44,Previsto2024[[#This Row],[Período]])</f>
        <v>0</v>
      </c>
      <c r="I39" s="12">
        <f>VALUE(Previsto2024[[#This Row],[Geração '[MWh']]])</f>
        <v>0</v>
      </c>
    </row>
    <row r="40" spans="1:9" hidden="1">
      <c r="A40" s="111">
        <f>MONTH(Previsto2024[[#This Row],[Período]])</f>
        <v>3</v>
      </c>
      <c r="B40" s="96">
        <v>45352</v>
      </c>
      <c r="C40" t="s">
        <v>27</v>
      </c>
      <c r="D40" s="12">
        <f>SUMIFS(Database[Previsto P50 '[MWh']],Database[Complexo],Previsto2024[[#This Row],[Complexo]],Database[Período],Previsto2024[[#This Row],[Período]])</f>
        <v>187.83999999999997</v>
      </c>
      <c r="E40" s="12">
        <f>SUMIFS(Database[Previsto P90 '[MWh']],Database[Complexo],Previsto2024[[#This Row],[Complexo]],Database[Período],Previsto2024[[#This Row],[Período]])</f>
        <v>180.27183801289573</v>
      </c>
      <c r="F40" s="12">
        <f>SUMIFS(Database[Previsto P95 '[MWh']],Database[Complexo],Previsto2024[[#This Row],[Complexo]],Database[Período],Previsto2024[[#This Row],[Período]])</f>
        <v>178.14333333333332</v>
      </c>
      <c r="G40" s="12">
        <f>SUMIFS(Database[Previsto P99 '[MWh']],Database[Complexo],Previsto2024[[#This Row],[Complexo]],Database[Período],Previsto2024[[#This Row],[Período]])</f>
        <v>176.25130081300813</v>
      </c>
      <c r="H40" s="12">
        <f>SUMIFS('TABELA RESUMO - P50'!$C$2:$C$44,'TABELA RESUMO - P50'!$A$2:$A$44,Previsto2024[[#This Row],[Complexo]],'TABELA RESUMO - P50'!$B$2:$B$44,Previsto2024[[#This Row],[Período]])</f>
        <v>0</v>
      </c>
      <c r="I40" s="12">
        <f>VALUE(Previsto2024[[#This Row],[Geração '[MWh']]])</f>
        <v>0</v>
      </c>
    </row>
    <row r="41" spans="1:9" hidden="1">
      <c r="A41" s="111">
        <f>MONTH(Previsto2024[[#This Row],[Período]])</f>
        <v>4</v>
      </c>
      <c r="B41" s="96">
        <v>45383</v>
      </c>
      <c r="C41" t="s">
        <v>27</v>
      </c>
      <c r="D41" s="12">
        <f>SUMIFS(Database[Previsto P50 '[MWh']],Database[Complexo],Previsto2024[[#This Row],[Complexo]],Database[Período],Previsto2024[[#This Row],[Período]])</f>
        <v>188.89999999999998</v>
      </c>
      <c r="E41" s="12">
        <f>SUMIFS(Database[Previsto P90 '[MWh']],Database[Complexo],Previsto2024[[#This Row],[Complexo]],Database[Período],Previsto2024[[#This Row],[Período]])</f>
        <v>181.3318380128957</v>
      </c>
      <c r="F41" s="12">
        <f>SUMIFS(Database[Previsto P95 '[MWh']],Database[Complexo],Previsto2024[[#This Row],[Complexo]],Database[Período],Previsto2024[[#This Row],[Período]])</f>
        <v>179.20333333333332</v>
      </c>
      <c r="G41" s="12">
        <f>SUMIFS(Database[Previsto P99 '[MWh']],Database[Complexo],Previsto2024[[#This Row],[Complexo]],Database[Período],Previsto2024[[#This Row],[Período]])</f>
        <v>177.31130081300813</v>
      </c>
      <c r="H41" s="12">
        <f>SUMIFS('TABELA RESUMO - P50'!$C$2:$C$44,'TABELA RESUMO - P50'!$A$2:$A$44,Previsto2024[[#This Row],[Complexo]],'TABELA RESUMO - P50'!$B$2:$B$44,Previsto2024[[#This Row],[Período]])</f>
        <v>0</v>
      </c>
      <c r="I41" s="12">
        <f>VALUE(Previsto2024[[#This Row],[Geração '[MWh']]])</f>
        <v>0</v>
      </c>
    </row>
    <row r="42" spans="1:9" hidden="1">
      <c r="A42" s="111">
        <f>MONTH(Previsto2024[[#This Row],[Período]])</f>
        <v>5</v>
      </c>
      <c r="B42" s="96">
        <v>45413</v>
      </c>
      <c r="C42" t="s">
        <v>27</v>
      </c>
      <c r="D42" s="12">
        <f>SUMIFS(Database[Previsto P50 '[MWh']],Database[Complexo],Previsto2024[[#This Row],[Complexo]],Database[Período],Previsto2024[[#This Row],[Período]])</f>
        <v>206</v>
      </c>
      <c r="E42" s="12">
        <f>SUMIFS(Database[Previsto P90 '[MWh']],Database[Complexo],Previsto2024[[#This Row],[Complexo]],Database[Período],Previsto2024[[#This Row],[Período]])</f>
        <v>198.43183801289572</v>
      </c>
      <c r="F42" s="12">
        <f>SUMIFS(Database[Previsto P95 '[MWh']],Database[Complexo],Previsto2024[[#This Row],[Complexo]],Database[Período],Previsto2024[[#This Row],[Período]])</f>
        <v>196.30333333333334</v>
      </c>
      <c r="G42" s="12">
        <f>SUMIFS(Database[Previsto P99 '[MWh']],Database[Complexo],Previsto2024[[#This Row],[Complexo]],Database[Período],Previsto2024[[#This Row],[Período]])</f>
        <v>194.41130081300813</v>
      </c>
      <c r="H42" s="12">
        <f>SUMIFS('TABELA RESUMO - P50'!$C$2:$C$44,'TABELA RESUMO - P50'!$A$2:$A$44,Previsto2024[[#This Row],[Complexo]],'TABELA RESUMO - P50'!$B$2:$B$44,Previsto2024[[#This Row],[Período]])</f>
        <v>0</v>
      </c>
      <c r="I42" s="12">
        <f>VALUE(Previsto2024[[#This Row],[Geração '[MWh']]])</f>
        <v>0</v>
      </c>
    </row>
    <row r="43" spans="1:9" hidden="1">
      <c r="A43" s="111">
        <f>MONTH(Previsto2024[[#This Row],[Período]])</f>
        <v>6</v>
      </c>
      <c r="B43" s="96">
        <v>45444</v>
      </c>
      <c r="C43" t="s">
        <v>27</v>
      </c>
      <c r="D43" s="12">
        <f>SUMIFS(Database[Previsto P50 '[MWh']],Database[Complexo],Previsto2024[[#This Row],[Complexo]],Database[Período],Previsto2024[[#This Row],[Período]])</f>
        <v>198.14000000000001</v>
      </c>
      <c r="E43" s="12">
        <f>SUMIFS(Database[Previsto P90 '[MWh']],Database[Complexo],Previsto2024[[#This Row],[Complexo]],Database[Período],Previsto2024[[#This Row],[Período]])</f>
        <v>190.57183801289571</v>
      </c>
      <c r="F43" s="12">
        <f>SUMIFS(Database[Previsto P95 '[MWh']],Database[Complexo],Previsto2024[[#This Row],[Complexo]],Database[Período],Previsto2024[[#This Row],[Período]])</f>
        <v>188.44333333333336</v>
      </c>
      <c r="G43" s="12">
        <f>SUMIFS(Database[Previsto P99 '[MWh']],Database[Complexo],Previsto2024[[#This Row],[Complexo]],Database[Período],Previsto2024[[#This Row],[Período]])</f>
        <v>186.55130081300814</v>
      </c>
      <c r="H43" s="12">
        <f>SUMIFS('TABELA RESUMO - P50'!$C$2:$C$44,'TABELA RESUMO - P50'!$A$2:$A$44,Previsto2024[[#This Row],[Complexo]],'TABELA RESUMO - P50'!$B$2:$B$44,Previsto2024[[#This Row],[Período]])</f>
        <v>0</v>
      </c>
      <c r="I43" s="12">
        <f>VALUE(Previsto2024[[#This Row],[Geração '[MWh']]])</f>
        <v>0</v>
      </c>
    </row>
    <row r="44" spans="1:9" hidden="1">
      <c r="A44" s="111">
        <f>MONTH(Previsto2024[[#This Row],[Período]])</f>
        <v>7</v>
      </c>
      <c r="B44" s="96">
        <v>45474</v>
      </c>
      <c r="C44" t="s">
        <v>27</v>
      </c>
      <c r="D44" s="12">
        <f>SUMIFS(Database[Previsto P50 '[MWh']],Database[Complexo],Previsto2024[[#This Row],[Complexo]],Database[Período],Previsto2024[[#This Row],[Período]])</f>
        <v>202.67000000000002</v>
      </c>
      <c r="E44" s="12">
        <f>SUMIFS(Database[Previsto P90 '[MWh']],Database[Complexo],Previsto2024[[#This Row],[Complexo]],Database[Período],Previsto2024[[#This Row],[Período]])</f>
        <v>195.10183801289574</v>
      </c>
      <c r="F44" s="12">
        <f>SUMIFS(Database[Previsto P95 '[MWh']],Database[Complexo],Previsto2024[[#This Row],[Complexo]],Database[Período],Previsto2024[[#This Row],[Período]])</f>
        <v>192.97333333333336</v>
      </c>
      <c r="G44" s="12">
        <f>SUMIFS(Database[Previsto P99 '[MWh']],Database[Complexo],Previsto2024[[#This Row],[Complexo]],Database[Período],Previsto2024[[#This Row],[Período]])</f>
        <v>191.08130081300814</v>
      </c>
      <c r="H44" s="12">
        <f>SUMIFS('TABELA RESUMO - P50'!$C$2:$C$44,'TABELA RESUMO - P50'!$A$2:$A$44,Previsto2024[[#This Row],[Complexo]],'TABELA RESUMO - P50'!$B$2:$B$44,Previsto2024[[#This Row],[Período]])</f>
        <v>0</v>
      </c>
      <c r="I44" s="12">
        <f>VALUE(Previsto2024[[#This Row],[Geração '[MWh']]])</f>
        <v>0</v>
      </c>
    </row>
    <row r="45" spans="1:9" hidden="1">
      <c r="A45" s="111">
        <f>MONTH(Previsto2024[[#This Row],[Período]])</f>
        <v>8</v>
      </c>
      <c r="B45" s="96">
        <v>45505</v>
      </c>
      <c r="C45" t="s">
        <v>27</v>
      </c>
      <c r="D45" s="12">
        <f>SUMIFS(Database[Previsto P50 '[MWh']],Database[Complexo],Previsto2024[[#This Row],[Complexo]],Database[Período],Previsto2024[[#This Row],[Período]])</f>
        <v>229.87</v>
      </c>
      <c r="E45" s="12">
        <f>SUMIFS(Database[Previsto P90 '[MWh']],Database[Complexo],Previsto2024[[#This Row],[Complexo]],Database[Período],Previsto2024[[#This Row],[Período]])</f>
        <v>222.30183801289573</v>
      </c>
      <c r="F45" s="12">
        <f>SUMIFS(Database[Previsto P95 '[MWh']],Database[Complexo],Previsto2024[[#This Row],[Complexo]],Database[Período],Previsto2024[[#This Row],[Período]])</f>
        <v>220.17333333333335</v>
      </c>
      <c r="G45" s="12">
        <f>SUMIFS(Database[Previsto P99 '[MWh']],Database[Complexo],Previsto2024[[#This Row],[Complexo]],Database[Período],Previsto2024[[#This Row],[Período]])</f>
        <v>218.28130081300813</v>
      </c>
      <c r="H45" s="12">
        <f>SUMIFS('TABELA RESUMO - P50'!$C$2:$C$44,'TABELA RESUMO - P50'!$A$2:$A$44,Previsto2024[[#This Row],[Complexo]],'TABELA RESUMO - P50'!$B$2:$B$44,Previsto2024[[#This Row],[Período]])</f>
        <v>0</v>
      </c>
      <c r="I45" s="12">
        <f>VALUE(Previsto2024[[#This Row],[Geração '[MWh']]])</f>
        <v>0</v>
      </c>
    </row>
    <row r="46" spans="1:9" hidden="1">
      <c r="A46" s="111">
        <f>MONTH(Previsto2024[[#This Row],[Período]])</f>
        <v>9</v>
      </c>
      <c r="B46" s="96">
        <v>45536</v>
      </c>
      <c r="C46" t="s">
        <v>193</v>
      </c>
      <c r="D46" s="12">
        <f>SUMIFS(Database[Previsto P50 '[MWh']],Database[Complexo],Previsto2024[[#This Row],[Complexo]],Database[Período],Previsto2024[[#This Row],[Período]])</f>
        <v>159.4</v>
      </c>
      <c r="E46" s="12">
        <f>SUMIFS(Database[Previsto P90 '[MWh']],Database[Complexo],Previsto2024[[#This Row],[Complexo]],Database[Período],Previsto2024[[#This Row],[Período]])</f>
        <v>153.54634146341465</v>
      </c>
      <c r="F46" s="12">
        <f>SUMIFS(Database[Previsto P95 '[MWh']],Database[Complexo],Previsto2024[[#This Row],[Complexo]],Database[Período],Previsto2024[[#This Row],[Período]])</f>
        <v>151.9</v>
      </c>
      <c r="G46" s="12">
        <f>SUMIFS(Database[Previsto P99 '[MWh']],Database[Complexo],Previsto2024[[#This Row],[Complexo]],Database[Período],Previsto2024[[#This Row],[Período]])</f>
        <v>150.43658536585366</v>
      </c>
      <c r="H46" s="12">
        <f>SUMIFS('TABELA RESUMO - P50'!$C$2:$C$44,'TABELA RESUMO - P50'!$A$2:$A$44,Previsto2024[[#This Row],[Complexo]],'TABELA RESUMO - P50'!$B$2:$B$44,Previsto2024[[#This Row],[Período]])</f>
        <v>0</v>
      </c>
      <c r="I46" s="12">
        <f>VALUE(Previsto2024[[#This Row],[Geração '[MWh']]])</f>
        <v>0</v>
      </c>
    </row>
    <row r="47" spans="1:9" hidden="1">
      <c r="A47" s="111">
        <f>MONTH(Previsto2024[[#This Row],[Período]])</f>
        <v>10</v>
      </c>
      <c r="B47" s="96">
        <v>45566</v>
      </c>
      <c r="C47" t="s">
        <v>193</v>
      </c>
      <c r="D47" s="12">
        <f>SUMIFS(Database[Previsto P50 '[MWh']],Database[Complexo],Previsto2024[[#This Row],[Complexo]],Database[Período],Previsto2024[[#This Row],[Período]])</f>
        <v>147.4</v>
      </c>
      <c r="E47" s="12">
        <f>SUMIFS(Database[Previsto P90 '[MWh']],Database[Complexo],Previsto2024[[#This Row],[Complexo]],Database[Período],Previsto2024[[#This Row],[Período]])</f>
        <v>141.54634146341465</v>
      </c>
      <c r="F47" s="12">
        <f>SUMIFS(Database[Previsto P95 '[MWh']],Database[Complexo],Previsto2024[[#This Row],[Complexo]],Database[Período],Previsto2024[[#This Row],[Período]])</f>
        <v>139.9</v>
      </c>
      <c r="G47" s="12">
        <f>SUMIFS(Database[Previsto P99 '[MWh']],Database[Complexo],Previsto2024[[#This Row],[Complexo]],Database[Período],Previsto2024[[#This Row],[Período]])</f>
        <v>138.43658536585366</v>
      </c>
      <c r="H47" s="12">
        <f>SUMIFS('TABELA RESUMO - P50'!$C$2:$C$44,'TABELA RESUMO - P50'!$A$2:$A$44,Previsto2024[[#This Row],[Complexo]],'TABELA RESUMO - P50'!$B$2:$B$44,Previsto2024[[#This Row],[Período]])</f>
        <v>0</v>
      </c>
      <c r="I47" s="12">
        <f>VALUE(Previsto2024[[#This Row],[Geração '[MWh']]])</f>
        <v>0</v>
      </c>
    </row>
    <row r="48" spans="1:9" hidden="1">
      <c r="A48" s="111">
        <f>MONTH(Previsto2024[[#This Row],[Período]])</f>
        <v>11</v>
      </c>
      <c r="B48" s="96">
        <v>45597</v>
      </c>
      <c r="C48" t="s">
        <v>193</v>
      </c>
      <c r="D48" s="12">
        <f>SUMIFS(Database[Previsto P50 '[MWh']],Database[Complexo],Previsto2024[[#This Row],[Complexo]],Database[Período],Previsto2024[[#This Row],[Período]])</f>
        <v>134.6</v>
      </c>
      <c r="E48" s="12">
        <f>SUMIFS(Database[Previsto P90 '[MWh']],Database[Complexo],Previsto2024[[#This Row],[Complexo]],Database[Período],Previsto2024[[#This Row],[Período]])</f>
        <v>128.74634146341464</v>
      </c>
      <c r="F48" s="12">
        <f>SUMIFS(Database[Previsto P95 '[MWh']],Database[Complexo],Previsto2024[[#This Row],[Complexo]],Database[Período],Previsto2024[[#This Row],[Período]])</f>
        <v>127.1</v>
      </c>
      <c r="G48" s="12">
        <f>SUMIFS(Database[Previsto P99 '[MWh']],Database[Complexo],Previsto2024[[#This Row],[Complexo]],Database[Período],Previsto2024[[#This Row],[Período]])</f>
        <v>125.63658536585365</v>
      </c>
      <c r="H48" s="12">
        <f>SUMIFS('TABELA RESUMO - P50'!$C$2:$C$44,'TABELA RESUMO - P50'!$A$2:$A$44,Previsto2024[[#This Row],[Complexo]],'TABELA RESUMO - P50'!$B$2:$B$44,Previsto2024[[#This Row],[Período]])</f>
        <v>0</v>
      </c>
      <c r="I48" s="12">
        <f>VALUE(Previsto2024[[#This Row],[Geração '[MWh']]])</f>
        <v>0</v>
      </c>
    </row>
    <row r="49" spans="1:9" hidden="1">
      <c r="A49" s="111">
        <f>MONTH(Previsto2024[[#This Row],[Período]])</f>
        <v>12</v>
      </c>
      <c r="B49" s="96">
        <v>45627</v>
      </c>
      <c r="C49" t="s">
        <v>193</v>
      </c>
      <c r="D49" s="12">
        <f>SUMIFS(Database[Previsto P50 '[MWh']],Database[Complexo],Previsto2024[[#This Row],[Complexo]],Database[Período],Previsto2024[[#This Row],[Período]])</f>
        <v>129.1</v>
      </c>
      <c r="E49" s="12">
        <f>SUMIFS(Database[Previsto P90 '[MWh']],Database[Complexo],Previsto2024[[#This Row],[Complexo]],Database[Período],Previsto2024[[#This Row],[Período]])</f>
        <v>123.24634146341462</v>
      </c>
      <c r="F49" s="12">
        <f>SUMIFS(Database[Previsto P95 '[MWh']],Database[Complexo],Previsto2024[[#This Row],[Complexo]],Database[Período],Previsto2024[[#This Row],[Período]])</f>
        <v>121.6</v>
      </c>
      <c r="G49" s="12">
        <f>SUMIFS(Database[Previsto P99 '[MWh']],Database[Complexo],Previsto2024[[#This Row],[Complexo]],Database[Período],Previsto2024[[#This Row],[Período]])</f>
        <v>120.13658536585365</v>
      </c>
      <c r="H49" s="12">
        <f>SUMIFS('TABELA RESUMO - P50'!$C$2:$C$44,'TABELA RESUMO - P50'!$A$2:$A$44,Previsto2024[[#This Row],[Complexo]],'TABELA RESUMO - P50'!$B$2:$B$44,Previsto2024[[#This Row],[Período]])</f>
        <v>0</v>
      </c>
      <c r="I49" s="12">
        <f>VALUE(Previsto2024[[#This Row],[Geração '[MWh']]])</f>
        <v>0</v>
      </c>
    </row>
    <row r="50" spans="1:9" hidden="1">
      <c r="A50" s="111">
        <f>MONTH(Previsto2024[[#This Row],[Período]])</f>
        <v>1</v>
      </c>
      <c r="B50" s="96">
        <v>45292</v>
      </c>
      <c r="C50" t="s">
        <v>135</v>
      </c>
      <c r="D50" s="12">
        <f>SUMIFS(Database[Previsto P50 '[MWh']],Database[Complexo],Previsto2024[[#This Row],[Complexo]],Database[Período],Previsto2024[[#This Row],[Período]])</f>
        <v>0</v>
      </c>
      <c r="E50" s="12">
        <f>SUMIFS(Database[Previsto P90 '[MWh']],Database[Complexo],Previsto2024[[#This Row],[Complexo]],Database[Período],Previsto2024[[#This Row],[Período]])</f>
        <v>0</v>
      </c>
      <c r="F50" s="12">
        <f>SUMIFS(Database[Previsto P95 '[MWh']],Database[Complexo],Previsto2024[[#This Row],[Complexo]],Database[Período],Previsto2024[[#This Row],[Período]])</f>
        <v>0</v>
      </c>
      <c r="G50" s="12">
        <f>SUMIFS(Database[Previsto P99 '[MWh']],Database[Complexo],Previsto2024[[#This Row],[Complexo]],Database[Período],Previsto2024[[#This Row],[Período]])</f>
        <v>0</v>
      </c>
      <c r="H50" s="12">
        <f>SUMIFS('TABELA RESUMO - P50'!$C$2:$C$44,'TABELA RESUMO - P50'!$A$2:$A$44,Previsto2024[[#This Row],[Complexo]],'TABELA RESUMO - P50'!$B$2:$B$44,Previsto2024[[#This Row],[Período]])</f>
        <v>0</v>
      </c>
      <c r="I50" s="12">
        <f>VALUE(Previsto2024[[#This Row],[Geração '[MWh']]])</f>
        <v>0</v>
      </c>
    </row>
    <row r="51" spans="1:9">
      <c r="A51" s="111">
        <f>MONTH(Previsto2024[[#This Row],[Período]])</f>
        <v>2</v>
      </c>
      <c r="B51" s="96">
        <v>45323</v>
      </c>
      <c r="C51" t="s">
        <v>135</v>
      </c>
      <c r="D51" s="12">
        <f>SUMIFS(Database[Previsto P50 '[MWh']],Database[Complexo],Previsto2024[[#This Row],[Complexo]],Database[Período],Previsto2024[[#This Row],[Período]])</f>
        <v>0</v>
      </c>
      <c r="E51" s="12">
        <f>SUMIFS(Database[Previsto P90 '[MWh']],Database[Complexo],Previsto2024[[#This Row],[Complexo]],Database[Período],Previsto2024[[#This Row],[Período]])</f>
        <v>0</v>
      </c>
      <c r="F51" s="12">
        <f>SUMIFS(Database[Previsto P95 '[MWh']],Database[Complexo],Previsto2024[[#This Row],[Complexo]],Database[Período],Previsto2024[[#This Row],[Período]])</f>
        <v>0</v>
      </c>
      <c r="G51" s="12">
        <f>SUMIFS(Database[Previsto P99 '[MWh']],Database[Complexo],Previsto2024[[#This Row],[Complexo]],Database[Período],Previsto2024[[#This Row],[Período]])</f>
        <v>0</v>
      </c>
      <c r="H51" s="12">
        <f>SUMIFS('TABELA RESUMO - P50'!$C$2:$C$44,'TABELA RESUMO - P50'!$A$2:$A$44,Previsto2024[[#This Row],[Complexo]],'TABELA RESUMO - P50'!$B$2:$B$44,Previsto2024[[#This Row],[Período]])</f>
        <v>0</v>
      </c>
      <c r="I51" s="12">
        <f>VALUE(Previsto2024[[#This Row],[Geração '[MWh']]])</f>
        <v>0</v>
      </c>
    </row>
    <row r="52" spans="1:9" hidden="1">
      <c r="A52" s="111">
        <f>MONTH(Previsto2024[[#This Row],[Período]])</f>
        <v>3</v>
      </c>
      <c r="B52" s="96">
        <v>45352</v>
      </c>
      <c r="C52" t="s">
        <v>135</v>
      </c>
      <c r="D52" s="12">
        <f>SUMIFS(Database[Previsto P50 '[MWh']],Database[Complexo],Previsto2024[[#This Row],[Complexo]],Database[Período],Previsto2024[[#This Row],[Período]])</f>
        <v>0</v>
      </c>
      <c r="E52" s="12">
        <f>SUMIFS(Database[Previsto P90 '[MWh']],Database[Complexo],Previsto2024[[#This Row],[Complexo]],Database[Período],Previsto2024[[#This Row],[Período]])</f>
        <v>0</v>
      </c>
      <c r="F52" s="12">
        <f>SUMIFS(Database[Previsto P95 '[MWh']],Database[Complexo],Previsto2024[[#This Row],[Complexo]],Database[Período],Previsto2024[[#This Row],[Período]])</f>
        <v>0</v>
      </c>
      <c r="G52" s="12">
        <f>SUMIFS(Database[Previsto P99 '[MWh']],Database[Complexo],Previsto2024[[#This Row],[Complexo]],Database[Período],Previsto2024[[#This Row],[Período]])</f>
        <v>0</v>
      </c>
      <c r="H52" s="12">
        <f>SUMIFS('TABELA RESUMO - P50'!$C$2:$C$44,'TABELA RESUMO - P50'!$A$2:$A$44,Previsto2024[[#This Row],[Complexo]],'TABELA RESUMO - P50'!$B$2:$B$44,Previsto2024[[#This Row],[Período]])</f>
        <v>0</v>
      </c>
      <c r="I52" s="12">
        <f>VALUE(Previsto2024[[#This Row],[Geração '[MWh']]])</f>
        <v>0</v>
      </c>
    </row>
    <row r="53" spans="1:9" hidden="1">
      <c r="A53" s="111">
        <f>MONTH(Previsto2024[[#This Row],[Período]])</f>
        <v>9</v>
      </c>
      <c r="B53" s="96">
        <v>45536</v>
      </c>
      <c r="C53" t="s">
        <v>135</v>
      </c>
      <c r="D53" s="12">
        <f>SUMIFS(Database[Previsto P50 '[MWh']],Database[Complexo],Previsto2024[[#This Row],[Complexo]],Database[Período],Previsto2024[[#This Row],[Período]])</f>
        <v>47.41</v>
      </c>
      <c r="E53" s="12">
        <f>SUMIFS(Database[Previsto P90 '[MWh']],Database[Complexo],Previsto2024[[#This Row],[Complexo]],Database[Período],Previsto2024[[#This Row],[Período]])</f>
        <v>45.695496549481071</v>
      </c>
      <c r="F53" s="12">
        <f>SUMIFS(Database[Previsto P95 '[MWh']],Database[Complexo],Previsto2024[[#This Row],[Complexo]],Database[Período],Previsto2024[[#This Row],[Período]])</f>
        <v>45.213333333333338</v>
      </c>
      <c r="G53" s="12">
        <f>SUMIFS(Database[Previsto P99 '[MWh']],Database[Complexo],Previsto2024[[#This Row],[Complexo]],Database[Período],Previsto2024[[#This Row],[Período]])</f>
        <v>44.784715447154468</v>
      </c>
      <c r="H53" s="12">
        <f>SUMIFS('TABELA RESUMO - P50'!$C$2:$C$44,'TABELA RESUMO - P50'!$A$2:$A$44,Previsto2024[[#This Row],[Complexo]],'TABELA RESUMO - P50'!$B$2:$B$44,Previsto2024[[#This Row],[Período]])</f>
        <v>0</v>
      </c>
      <c r="I53" s="12">
        <f>VALUE(Previsto2024[[#This Row],[Geração '[MWh']]])</f>
        <v>0</v>
      </c>
    </row>
    <row r="54" spans="1:9" hidden="1">
      <c r="A54" s="111">
        <f>MONTH(Previsto2024[[#This Row],[Período]])</f>
        <v>10</v>
      </c>
      <c r="B54" s="96">
        <v>45566</v>
      </c>
      <c r="C54" t="s">
        <v>135</v>
      </c>
      <c r="D54" s="12">
        <f>SUMIFS(Database[Previsto P50 '[MWh']],Database[Complexo],Previsto2024[[#This Row],[Complexo]],Database[Período],Previsto2024[[#This Row],[Período]])</f>
        <v>42.78</v>
      </c>
      <c r="E54" s="12">
        <f>SUMIFS(Database[Previsto P90 '[MWh']],Database[Complexo],Previsto2024[[#This Row],[Complexo]],Database[Período],Previsto2024[[#This Row],[Período]])</f>
        <v>41.065496549481068</v>
      </c>
      <c r="F54" s="12">
        <f>SUMIFS(Database[Previsto P95 '[MWh']],Database[Complexo],Previsto2024[[#This Row],[Complexo]],Database[Período],Previsto2024[[#This Row],[Período]])</f>
        <v>40.583333333333336</v>
      </c>
      <c r="G54" s="12">
        <f>SUMIFS(Database[Previsto P99 '[MWh']],Database[Complexo],Previsto2024[[#This Row],[Complexo]],Database[Período],Previsto2024[[#This Row],[Período]])</f>
        <v>40.154715447154473</v>
      </c>
      <c r="H54" s="12">
        <f>SUMIFS('TABELA RESUMO - P50'!$C$2:$C$44,'TABELA RESUMO - P50'!$A$2:$A$44,Previsto2024[[#This Row],[Complexo]],'TABELA RESUMO - P50'!$B$2:$B$44,Previsto2024[[#This Row],[Período]])</f>
        <v>0</v>
      </c>
      <c r="I54" s="12">
        <f>VALUE(Previsto2024[[#This Row],[Geração '[MWh']]])</f>
        <v>0</v>
      </c>
    </row>
    <row r="55" spans="1:9" hidden="1">
      <c r="A55" s="111">
        <f>MONTH(Previsto2024[[#This Row],[Período]])</f>
        <v>11</v>
      </c>
      <c r="B55" s="96">
        <v>45597</v>
      </c>
      <c r="C55" t="s">
        <v>135</v>
      </c>
      <c r="D55" s="12">
        <f>SUMIFS(Database[Previsto P50 '[MWh']],Database[Complexo],Previsto2024[[#This Row],[Complexo]],Database[Período],Previsto2024[[#This Row],[Período]])</f>
        <v>40.519999999999996</v>
      </c>
      <c r="E55" s="12">
        <f>SUMIFS(Database[Previsto P90 '[MWh']],Database[Complexo],Previsto2024[[#This Row],[Complexo]],Database[Período],Previsto2024[[#This Row],[Período]])</f>
        <v>38.80549654948107</v>
      </c>
      <c r="F55" s="12">
        <f>SUMIFS(Database[Previsto P95 '[MWh']],Database[Complexo],Previsto2024[[#This Row],[Complexo]],Database[Período],Previsto2024[[#This Row],[Período]])</f>
        <v>38.323333333333338</v>
      </c>
      <c r="G55" s="12">
        <f>SUMIFS(Database[Previsto P99 '[MWh']],Database[Complexo],Previsto2024[[#This Row],[Complexo]],Database[Período],Previsto2024[[#This Row],[Período]])</f>
        <v>37.894715447154468</v>
      </c>
      <c r="H55" s="12">
        <f>SUMIFS('TABELA RESUMO - P50'!$C$2:$C$44,'TABELA RESUMO - P50'!$A$2:$A$44,Previsto2024[[#This Row],[Complexo]],'TABELA RESUMO - P50'!$B$2:$B$44,Previsto2024[[#This Row],[Período]])</f>
        <v>0</v>
      </c>
      <c r="I55" s="12">
        <f>VALUE(Previsto2024[[#This Row],[Geração '[MWh']]])</f>
        <v>0</v>
      </c>
    </row>
    <row r="56" spans="1:9" hidden="1">
      <c r="A56" s="111">
        <f>MONTH(Previsto2024[[#This Row],[Período]])</f>
        <v>12</v>
      </c>
      <c r="B56" s="96">
        <v>45627</v>
      </c>
      <c r="C56" t="s">
        <v>135</v>
      </c>
      <c r="D56" s="12">
        <f>SUMIFS(Database[Previsto P50 '[MWh']],Database[Complexo],Previsto2024[[#This Row],[Complexo]],Database[Período],Previsto2024[[#This Row],[Período]])</f>
        <v>39.019999999999996</v>
      </c>
      <c r="E56" s="12">
        <f>SUMIFS(Database[Previsto P90 '[MWh']],Database[Complexo],Previsto2024[[#This Row],[Complexo]],Database[Período],Previsto2024[[#This Row],[Período]])</f>
        <v>37.30549654948107</v>
      </c>
      <c r="F56" s="12">
        <f>SUMIFS(Database[Previsto P95 '[MWh']],Database[Complexo],Previsto2024[[#This Row],[Complexo]],Database[Período],Previsto2024[[#This Row],[Período]])</f>
        <v>36.823333333333338</v>
      </c>
      <c r="G56" s="12">
        <f>SUMIFS(Database[Previsto P99 '[MWh']],Database[Complexo],Previsto2024[[#This Row],[Complexo]],Database[Período],Previsto2024[[#This Row],[Período]])</f>
        <v>36.394715447154468</v>
      </c>
      <c r="H56" s="12">
        <f>SUMIFS('TABELA RESUMO - P50'!$C$2:$C$44,'TABELA RESUMO - P50'!$A$2:$A$44,Previsto2024[[#This Row],[Complexo]],'TABELA RESUMO - P50'!$B$2:$B$44,Previsto2024[[#This Row],[Período]])</f>
        <v>0</v>
      </c>
      <c r="I56" s="12">
        <f>VALUE(Previsto2024[[#This Row],[Geração '[MWh']]])</f>
        <v>0</v>
      </c>
    </row>
    <row r="57" spans="1:9" hidden="1">
      <c r="A57" s="111">
        <f>MONTH(Previsto2024[[#This Row],[Período]])</f>
        <v>1</v>
      </c>
      <c r="B57" s="96">
        <v>45292</v>
      </c>
      <c r="C57" t="s">
        <v>28</v>
      </c>
      <c r="D57" s="12">
        <f>SUMIFS(Database[Previsto P50 '[MWh']],Database[Complexo],Previsto2024[[#This Row],[Complexo]],Database[Período],Previsto2024[[#This Row],[Período]])</f>
        <v>247.94</v>
      </c>
      <c r="E57" s="12">
        <f>SUMIFS(Database[Previsto P90 '[MWh']],Database[Complexo],Previsto2024[[#This Row],[Complexo]],Database[Período],Previsto2024[[#This Row],[Período]])</f>
        <v>238.43749776503464</v>
      </c>
      <c r="F57" s="12">
        <f>SUMIFS(Database[Previsto P95 '[MWh']],Database[Complexo],Previsto2024[[#This Row],[Complexo]],Database[Período],Previsto2024[[#This Row],[Período]])</f>
        <v>235.76491901145062</v>
      </c>
      <c r="G57" s="12">
        <f>SUMIFS(Database[Previsto P99 '[MWh']],Database[Complexo],Previsto2024[[#This Row],[Complexo]],Database[Período],Previsto2024[[#This Row],[Período]])</f>
        <v>233.3892934527093</v>
      </c>
      <c r="H57" s="12">
        <f>SUMIFS('TABELA RESUMO - P50'!$C$2:$C$44,'TABELA RESUMO - P50'!$A$2:$A$44,Previsto2024[[#This Row],[Complexo]],'TABELA RESUMO - P50'!$B$2:$B$44,Previsto2024[[#This Row],[Período]])</f>
        <v>0</v>
      </c>
      <c r="I57" s="12">
        <f>VALUE(Previsto2024[[#This Row],[Geração '[MWh']]])</f>
        <v>0</v>
      </c>
    </row>
    <row r="58" spans="1:9">
      <c r="A58" s="111">
        <f>MONTH(Previsto2024[[#This Row],[Período]])</f>
        <v>2</v>
      </c>
      <c r="B58" s="96">
        <v>45323</v>
      </c>
      <c r="C58" t="s">
        <v>28</v>
      </c>
      <c r="D58" s="12">
        <f>SUMIFS(Database[Previsto P50 '[MWh']],Database[Complexo],Previsto2024[[#This Row],[Complexo]],Database[Período],Previsto2024[[#This Row],[Período]])</f>
        <v>205.92000000000002</v>
      </c>
      <c r="E58" s="12">
        <f>SUMIFS(Database[Previsto P90 '[MWh']],Database[Complexo],Previsto2024[[#This Row],[Complexo]],Database[Período],Previsto2024[[#This Row],[Período]])</f>
        <v>196.41749776503462</v>
      </c>
      <c r="F58" s="12">
        <f>SUMIFS(Database[Previsto P95 '[MWh']],Database[Complexo],Previsto2024[[#This Row],[Complexo]],Database[Período],Previsto2024[[#This Row],[Período]])</f>
        <v>193.74491901145063</v>
      </c>
      <c r="G58" s="12">
        <f>SUMIFS(Database[Previsto P99 '[MWh']],Database[Complexo],Previsto2024[[#This Row],[Complexo]],Database[Período],Previsto2024[[#This Row],[Período]])</f>
        <v>191.36929345270926</v>
      </c>
      <c r="H58" s="12">
        <f>SUMIFS('TABELA RESUMO - P50'!$C$2:$C$44,'TABELA RESUMO - P50'!$A$2:$A$44,Previsto2024[[#This Row],[Complexo]],'TABELA RESUMO - P50'!$B$2:$B$44,Previsto2024[[#This Row],[Período]])</f>
        <v>0</v>
      </c>
      <c r="I58" s="12">
        <f>VALUE(Previsto2024[[#This Row],[Geração '[MWh']]])</f>
        <v>0</v>
      </c>
    </row>
    <row r="59" spans="1:9" hidden="1">
      <c r="A59" s="111">
        <f>MONTH(Previsto2024[[#This Row],[Período]])</f>
        <v>3</v>
      </c>
      <c r="B59" s="96">
        <v>45352</v>
      </c>
      <c r="C59" t="s">
        <v>28</v>
      </c>
      <c r="D59" s="12">
        <f>SUMIFS(Database[Previsto P50 '[MWh']],Database[Complexo],Previsto2024[[#This Row],[Complexo]],Database[Período],Previsto2024[[#This Row],[Período]])</f>
        <v>213.76</v>
      </c>
      <c r="E59" s="12">
        <f>SUMIFS(Database[Previsto P90 '[MWh']],Database[Complexo],Previsto2024[[#This Row],[Complexo]],Database[Período],Previsto2024[[#This Row],[Período]])</f>
        <v>204.25749776503466</v>
      </c>
      <c r="F59" s="12">
        <f>SUMIFS(Database[Previsto P95 '[MWh']],Database[Complexo],Previsto2024[[#This Row],[Complexo]],Database[Período],Previsto2024[[#This Row],[Período]])</f>
        <v>201.58491901145061</v>
      </c>
      <c r="G59" s="12">
        <f>SUMIFS(Database[Previsto P99 '[MWh']],Database[Complexo],Previsto2024[[#This Row],[Complexo]],Database[Período],Previsto2024[[#This Row],[Período]])</f>
        <v>199.20929345270929</v>
      </c>
      <c r="H59" s="12">
        <f>SUMIFS('TABELA RESUMO - P50'!$C$2:$C$44,'TABELA RESUMO - P50'!$A$2:$A$44,Previsto2024[[#This Row],[Complexo]],'TABELA RESUMO - P50'!$B$2:$B$44,Previsto2024[[#This Row],[Período]])</f>
        <v>0</v>
      </c>
      <c r="I59" s="12">
        <f>VALUE(Previsto2024[[#This Row],[Geração '[MWh']]])</f>
        <v>0</v>
      </c>
    </row>
    <row r="60" spans="1:9" hidden="1">
      <c r="A60" s="111">
        <f>MONTH(Previsto2024[[#This Row],[Período]])</f>
        <v>4</v>
      </c>
      <c r="B60" s="96">
        <v>45383</v>
      </c>
      <c r="C60" t="s">
        <v>28</v>
      </c>
      <c r="D60" s="12">
        <f>SUMIFS(Database[Previsto P50 '[MWh']],Database[Complexo],Previsto2024[[#This Row],[Complexo]],Database[Período],Previsto2024[[#This Row],[Período]])</f>
        <v>229.26999999999998</v>
      </c>
      <c r="E60" s="12">
        <f>SUMIFS(Database[Previsto P90 '[MWh']],Database[Complexo],Previsto2024[[#This Row],[Complexo]],Database[Período],Previsto2024[[#This Row],[Período]])</f>
        <v>219.76749776503465</v>
      </c>
      <c r="F60" s="12">
        <f>SUMIFS(Database[Previsto P95 '[MWh']],Database[Complexo],Previsto2024[[#This Row],[Complexo]],Database[Período],Previsto2024[[#This Row],[Período]])</f>
        <v>217.09491901145063</v>
      </c>
      <c r="G60" s="12">
        <f>SUMIFS(Database[Previsto P99 '[MWh']],Database[Complexo],Previsto2024[[#This Row],[Complexo]],Database[Período],Previsto2024[[#This Row],[Período]])</f>
        <v>214.71929345270928</v>
      </c>
      <c r="H60" s="12">
        <f>SUMIFS('TABELA RESUMO - P50'!$C$2:$C$44,'TABELA RESUMO - P50'!$A$2:$A$44,Previsto2024[[#This Row],[Complexo]],'TABELA RESUMO - P50'!$B$2:$B$44,Previsto2024[[#This Row],[Período]])</f>
        <v>0</v>
      </c>
      <c r="I60" s="12">
        <f>VALUE(Previsto2024[[#This Row],[Geração '[MWh']]])</f>
        <v>0</v>
      </c>
    </row>
    <row r="61" spans="1:9" hidden="1">
      <c r="A61" s="111">
        <f>MONTH(Previsto2024[[#This Row],[Período]])</f>
        <v>5</v>
      </c>
      <c r="B61" s="96">
        <v>45413</v>
      </c>
      <c r="C61" t="s">
        <v>28</v>
      </c>
      <c r="D61" s="12">
        <f>SUMIFS(Database[Previsto P50 '[MWh']],Database[Complexo],Previsto2024[[#This Row],[Complexo]],Database[Período],Previsto2024[[#This Row],[Período]])</f>
        <v>242.41</v>
      </c>
      <c r="E61" s="12">
        <f>SUMIFS(Database[Previsto P90 '[MWh']],Database[Complexo],Previsto2024[[#This Row],[Complexo]],Database[Período],Previsto2024[[#This Row],[Período]])</f>
        <v>232.90749776503463</v>
      </c>
      <c r="F61" s="12">
        <f>SUMIFS(Database[Previsto P95 '[MWh']],Database[Complexo],Previsto2024[[#This Row],[Complexo]],Database[Período],Previsto2024[[#This Row],[Período]])</f>
        <v>230.23491901145059</v>
      </c>
      <c r="G61" s="12">
        <f>SUMIFS(Database[Previsto P99 '[MWh']],Database[Complexo],Previsto2024[[#This Row],[Complexo]],Database[Período],Previsto2024[[#This Row],[Período]])</f>
        <v>227.85929345270927</v>
      </c>
      <c r="H61" s="12">
        <f>SUMIFS('TABELA RESUMO - P50'!$C$2:$C$44,'TABELA RESUMO - P50'!$A$2:$A$44,Previsto2024[[#This Row],[Complexo]],'TABELA RESUMO - P50'!$B$2:$B$44,Previsto2024[[#This Row],[Período]])</f>
        <v>0</v>
      </c>
      <c r="I61" s="12">
        <f>VALUE(Previsto2024[[#This Row],[Geração '[MWh']]])</f>
        <v>0</v>
      </c>
    </row>
    <row r="62" spans="1:9" hidden="1">
      <c r="A62" s="111">
        <f>MONTH(Previsto2024[[#This Row],[Período]])</f>
        <v>6</v>
      </c>
      <c r="B62" s="96">
        <v>45444</v>
      </c>
      <c r="C62" t="s">
        <v>28</v>
      </c>
      <c r="D62" s="12">
        <f>SUMIFS(Database[Previsto P50 '[MWh']],Database[Complexo],Previsto2024[[#This Row],[Complexo]],Database[Período],Previsto2024[[#This Row],[Período]])</f>
        <v>208.83</v>
      </c>
      <c r="E62" s="12">
        <f>SUMIFS(Database[Previsto P90 '[MWh']],Database[Complexo],Previsto2024[[#This Row],[Complexo]],Database[Período],Previsto2024[[#This Row],[Período]])</f>
        <v>199.32749776503459</v>
      </c>
      <c r="F62" s="12">
        <f>SUMIFS(Database[Previsto P95 '[MWh']],Database[Complexo],Previsto2024[[#This Row],[Complexo]],Database[Período],Previsto2024[[#This Row],[Período]])</f>
        <v>196.6549190114506</v>
      </c>
      <c r="G62" s="12">
        <f>SUMIFS(Database[Previsto P99 '[MWh']],Database[Complexo],Previsto2024[[#This Row],[Complexo]],Database[Período],Previsto2024[[#This Row],[Período]])</f>
        <v>194.27929345270925</v>
      </c>
      <c r="H62" s="12">
        <f>SUMIFS('TABELA RESUMO - P50'!$C$2:$C$44,'TABELA RESUMO - P50'!$A$2:$A$44,Previsto2024[[#This Row],[Complexo]],'TABELA RESUMO - P50'!$B$2:$B$44,Previsto2024[[#This Row],[Período]])</f>
        <v>0</v>
      </c>
      <c r="I62" s="12">
        <f>VALUE(Previsto2024[[#This Row],[Geração '[MWh']]])</f>
        <v>0</v>
      </c>
    </row>
    <row r="63" spans="1:9" hidden="1">
      <c r="A63" s="111">
        <f>MONTH(Previsto2024[[#This Row],[Período]])</f>
        <v>7</v>
      </c>
      <c r="B63" s="96">
        <v>45474</v>
      </c>
      <c r="C63" t="s">
        <v>28</v>
      </c>
      <c r="D63" s="12">
        <f>SUMIFS(Database[Previsto P50 '[MWh']],Database[Complexo],Previsto2024[[#This Row],[Complexo]],Database[Período],Previsto2024[[#This Row],[Período]])</f>
        <v>252.04000000000002</v>
      </c>
      <c r="E63" s="12">
        <f>SUMIFS(Database[Previsto P90 '[MWh']],Database[Complexo],Previsto2024[[#This Row],[Complexo]],Database[Período],Previsto2024[[#This Row],[Período]])</f>
        <v>242.53749776503463</v>
      </c>
      <c r="F63" s="12">
        <f>SUMIFS(Database[Previsto P95 '[MWh']],Database[Complexo],Previsto2024[[#This Row],[Complexo]],Database[Período],Previsto2024[[#This Row],[Período]])</f>
        <v>239.86491901145061</v>
      </c>
      <c r="G63" s="12">
        <f>SUMIFS(Database[Previsto P99 '[MWh']],Database[Complexo],Previsto2024[[#This Row],[Complexo]],Database[Período],Previsto2024[[#This Row],[Período]])</f>
        <v>237.48929345270926</v>
      </c>
      <c r="H63" s="12">
        <f>SUMIFS('TABELA RESUMO - P50'!$C$2:$C$44,'TABELA RESUMO - P50'!$A$2:$A$44,Previsto2024[[#This Row],[Complexo]],'TABELA RESUMO - P50'!$B$2:$B$44,Previsto2024[[#This Row],[Período]])</f>
        <v>0</v>
      </c>
      <c r="I63" s="12">
        <f>VALUE(Previsto2024[[#This Row],[Geração '[MWh']]])</f>
        <v>0</v>
      </c>
    </row>
    <row r="64" spans="1:9" hidden="1">
      <c r="A64" s="111">
        <f>MONTH(Previsto2024[[#This Row],[Período]])</f>
        <v>8</v>
      </c>
      <c r="B64" s="96">
        <v>45505</v>
      </c>
      <c r="C64" t="s">
        <v>28</v>
      </c>
      <c r="D64" s="12">
        <f>SUMIFS(Database[Previsto P50 '[MWh']],Database[Complexo],Previsto2024[[#This Row],[Complexo]],Database[Período],Previsto2024[[#This Row],[Período]])</f>
        <v>286.21999999999997</v>
      </c>
      <c r="E64" s="12">
        <f>SUMIFS(Database[Previsto P90 '[MWh']],Database[Complexo],Previsto2024[[#This Row],[Complexo]],Database[Período],Previsto2024[[#This Row],[Período]])</f>
        <v>276.71749776503464</v>
      </c>
      <c r="F64" s="12">
        <f>SUMIFS(Database[Previsto P95 '[MWh']],Database[Complexo],Previsto2024[[#This Row],[Complexo]],Database[Período],Previsto2024[[#This Row],[Período]])</f>
        <v>274.04491901145065</v>
      </c>
      <c r="G64" s="12">
        <f>SUMIFS(Database[Previsto P99 '[MWh']],Database[Complexo],Previsto2024[[#This Row],[Complexo]],Database[Período],Previsto2024[[#This Row],[Período]])</f>
        <v>271.66929345270927</v>
      </c>
      <c r="H64" s="12">
        <f>SUMIFS('TABELA RESUMO - P50'!$C$2:$C$44,'TABELA RESUMO - P50'!$A$2:$A$44,Previsto2024[[#This Row],[Complexo]],'TABELA RESUMO - P50'!$B$2:$B$44,Previsto2024[[#This Row],[Período]])</f>
        <v>0</v>
      </c>
      <c r="I64" s="12">
        <f>VALUE(Previsto2024[[#This Row],[Geração '[MWh']]])</f>
        <v>0</v>
      </c>
    </row>
    <row r="65" spans="1:9" hidden="1">
      <c r="A65" s="111">
        <f>MONTH(Previsto2024[[#This Row],[Período]])</f>
        <v>9</v>
      </c>
      <c r="B65" s="96">
        <v>45536</v>
      </c>
      <c r="C65" t="s">
        <v>28</v>
      </c>
      <c r="D65" s="12">
        <f>SUMIFS(Database[Previsto P50 '[MWh']],Database[Complexo],Previsto2024[[#This Row],[Complexo]],Database[Período],Previsto2024[[#This Row],[Período]])</f>
        <v>256.95999999999998</v>
      </c>
      <c r="E65" s="12">
        <f>SUMIFS(Database[Previsto P90 '[MWh']],Database[Complexo],Previsto2024[[#This Row],[Complexo]],Database[Período],Previsto2024[[#This Row],[Período]])</f>
        <v>247.45749776503462</v>
      </c>
      <c r="F65" s="12">
        <f>SUMIFS(Database[Previsto P95 '[MWh']],Database[Complexo],Previsto2024[[#This Row],[Complexo]],Database[Período],Previsto2024[[#This Row],[Período]])</f>
        <v>244.7849190114506</v>
      </c>
      <c r="G65" s="12">
        <f>SUMIFS(Database[Previsto P99 '[MWh']],Database[Complexo],Previsto2024[[#This Row],[Complexo]],Database[Período],Previsto2024[[#This Row],[Período]])</f>
        <v>242.40929345270928</v>
      </c>
      <c r="H65" s="12">
        <f>SUMIFS('TABELA RESUMO - P50'!$C$2:$C$44,'TABELA RESUMO - P50'!$A$2:$A$44,Previsto2024[[#This Row],[Complexo]],'TABELA RESUMO - P50'!$B$2:$B$44,Previsto2024[[#This Row],[Período]])</f>
        <v>0</v>
      </c>
      <c r="I65" s="12">
        <f>VALUE(Previsto2024[[#This Row],[Geração '[MWh']]])</f>
        <v>0</v>
      </c>
    </row>
    <row r="66" spans="1:9" hidden="1">
      <c r="A66" s="111">
        <f>MONTH(Previsto2024[[#This Row],[Período]])</f>
        <v>10</v>
      </c>
      <c r="B66" s="96">
        <v>45566</v>
      </c>
      <c r="C66" t="s">
        <v>28</v>
      </c>
      <c r="D66" s="12">
        <f>SUMIFS(Database[Previsto P50 '[MWh']],Database[Complexo],Previsto2024[[#This Row],[Complexo]],Database[Período],Previsto2024[[#This Row],[Período]])</f>
        <v>255.89000000000001</v>
      </c>
      <c r="E66" s="12">
        <f>SUMIFS(Database[Previsto P90 '[MWh']],Database[Complexo],Previsto2024[[#This Row],[Complexo]],Database[Período],Previsto2024[[#This Row],[Período]])</f>
        <v>246.38749776503465</v>
      </c>
      <c r="F66" s="12">
        <f>SUMIFS(Database[Previsto P95 '[MWh']],Database[Complexo],Previsto2024[[#This Row],[Complexo]],Database[Período],Previsto2024[[#This Row],[Período]])</f>
        <v>243.7149190114506</v>
      </c>
      <c r="G66" s="12">
        <f>SUMIFS(Database[Previsto P99 '[MWh']],Database[Complexo],Previsto2024[[#This Row],[Complexo]],Database[Período],Previsto2024[[#This Row],[Período]])</f>
        <v>241.33929345270926</v>
      </c>
      <c r="H66" s="12">
        <f>SUMIFS('TABELA RESUMO - P50'!$C$2:$C$44,'TABELA RESUMO - P50'!$A$2:$A$44,Previsto2024[[#This Row],[Complexo]],'TABELA RESUMO - P50'!$B$2:$B$44,Previsto2024[[#This Row],[Período]])</f>
        <v>0</v>
      </c>
      <c r="I66" s="12">
        <f>VALUE(Previsto2024[[#This Row],[Geração '[MWh']]])</f>
        <v>0</v>
      </c>
    </row>
    <row r="67" spans="1:9" hidden="1">
      <c r="A67" s="111">
        <f>MONTH(Previsto2024[[#This Row],[Período]])</f>
        <v>11</v>
      </c>
      <c r="B67" s="96">
        <v>45597</v>
      </c>
      <c r="C67" t="s">
        <v>28</v>
      </c>
      <c r="D67" s="12">
        <f>SUMIFS(Database[Previsto P50 '[MWh']],Database[Complexo],Previsto2024[[#This Row],[Complexo]],Database[Período],Previsto2024[[#This Row],[Período]])</f>
        <v>237.66000000000003</v>
      </c>
      <c r="E67" s="12">
        <f>SUMIFS(Database[Previsto P90 '[MWh']],Database[Complexo],Previsto2024[[#This Row],[Complexo]],Database[Período],Previsto2024[[#This Row],[Período]])</f>
        <v>228.15749776503463</v>
      </c>
      <c r="F67" s="12">
        <f>SUMIFS(Database[Previsto P95 '[MWh']],Database[Complexo],Previsto2024[[#This Row],[Complexo]],Database[Período],Previsto2024[[#This Row],[Período]])</f>
        <v>225.48491901145064</v>
      </c>
      <c r="G67" s="12">
        <f>SUMIFS(Database[Previsto P99 '[MWh']],Database[Complexo],Previsto2024[[#This Row],[Complexo]],Database[Período],Previsto2024[[#This Row],[Período]])</f>
        <v>223.10929345270927</v>
      </c>
      <c r="H67" s="12">
        <f>SUMIFS('TABELA RESUMO - P50'!$C$2:$C$44,'TABELA RESUMO - P50'!$A$2:$A$44,Previsto2024[[#This Row],[Complexo]],'TABELA RESUMO - P50'!$B$2:$B$44,Previsto2024[[#This Row],[Período]])</f>
        <v>0</v>
      </c>
      <c r="I67" s="12">
        <f>VALUE(Previsto2024[[#This Row],[Geração '[MWh']]])</f>
        <v>0</v>
      </c>
    </row>
    <row r="68" spans="1:9" hidden="1">
      <c r="A68" s="111">
        <f>MONTH(Previsto2024[[#This Row],[Período]])</f>
        <v>12</v>
      </c>
      <c r="B68" s="96">
        <v>45627</v>
      </c>
      <c r="C68" t="s">
        <v>28</v>
      </c>
      <c r="D68" s="12">
        <f>SUMIFS(Database[Previsto P50 '[MWh']],Database[Complexo],Previsto2024[[#This Row],[Complexo]],Database[Período],Previsto2024[[#This Row],[Período]])</f>
        <v>249.21</v>
      </c>
      <c r="E68" s="12">
        <f>SUMIFS(Database[Previsto P90 '[MWh']],Database[Complexo],Previsto2024[[#This Row],[Complexo]],Database[Período],Previsto2024[[#This Row],[Período]])</f>
        <v>239.70749776503465</v>
      </c>
      <c r="F68" s="12">
        <f>SUMIFS(Database[Previsto P95 '[MWh']],Database[Complexo],Previsto2024[[#This Row],[Complexo]],Database[Período],Previsto2024[[#This Row],[Período]])</f>
        <v>237.0349190114506</v>
      </c>
      <c r="G68" s="12">
        <f>SUMIFS(Database[Previsto P99 '[MWh']],Database[Complexo],Previsto2024[[#This Row],[Complexo]],Database[Período],Previsto2024[[#This Row],[Período]])</f>
        <v>234.65929345270925</v>
      </c>
      <c r="H68" s="12">
        <f>SUMIFS('TABELA RESUMO - P50'!$C$2:$C$44,'TABELA RESUMO - P50'!$A$2:$A$44,Previsto2024[[#This Row],[Complexo]],'TABELA RESUMO - P50'!$B$2:$B$44,Previsto2024[[#This Row],[Período]])</f>
        <v>0</v>
      </c>
      <c r="I68" s="12">
        <f>VALUE(Previsto2024[[#This Row],[Geração '[MWh']]])</f>
        <v>0</v>
      </c>
    </row>
    <row r="69" spans="1:9" hidden="1">
      <c r="A69" s="111">
        <f>MONTH(Previsto2024[[#This Row],[Período]])</f>
        <v>1</v>
      </c>
      <c r="B69" s="96">
        <v>45292</v>
      </c>
      <c r="C69" t="s">
        <v>34</v>
      </c>
      <c r="D69" s="12">
        <f>SUMIFS(Database[Previsto P50 '[MWh']],Database[Complexo],Previsto2024[[#This Row],[Complexo]],Database[Período],Previsto2024[[#This Row],[Período]])</f>
        <v>54.76</v>
      </c>
      <c r="E69" s="12">
        <f>SUMIFS(Database[Previsto P90 '[MWh']],Database[Complexo],Previsto2024[[#This Row],[Complexo]],Database[Período],Previsto2024[[#This Row],[Período]])</f>
        <v>52.503739837398378</v>
      </c>
      <c r="F69" s="12">
        <f>SUMIFS(Database[Previsto P95 '[MWh']],Database[Complexo],Previsto2024[[#This Row],[Complexo]],Database[Período],Previsto2024[[#This Row],[Período]])</f>
        <v>51.869166666666672</v>
      </c>
      <c r="G69" s="12">
        <f>SUMIFS(Database[Previsto P99 '[MWh']],Database[Complexo],Previsto2024[[#This Row],[Complexo]],Database[Período],Previsto2024[[#This Row],[Período]])</f>
        <v>51.305101626016267</v>
      </c>
      <c r="H69" s="12">
        <f>SUMIFS('TABELA RESUMO - P50'!$C$2:$C$44,'TABELA RESUMO - P50'!$A$2:$A$44,Previsto2024[[#This Row],[Complexo]],'TABELA RESUMO - P50'!$B$2:$B$44,Previsto2024[[#This Row],[Período]])</f>
        <v>0</v>
      </c>
      <c r="I69" s="12">
        <f>VALUE(Previsto2024[[#This Row],[Geração '[MWh']]])</f>
        <v>0</v>
      </c>
    </row>
    <row r="70" spans="1:9">
      <c r="A70" s="111">
        <f>MONTH(Previsto2024[[#This Row],[Período]])</f>
        <v>2</v>
      </c>
      <c r="B70" s="96">
        <v>45323</v>
      </c>
      <c r="C70" t="s">
        <v>34</v>
      </c>
      <c r="D70" s="12">
        <f>SUMIFS(Database[Previsto P50 '[MWh']],Database[Complexo],Previsto2024[[#This Row],[Complexo]],Database[Período],Previsto2024[[#This Row],[Período]])</f>
        <v>47.39</v>
      </c>
      <c r="E70" s="12">
        <f>SUMIFS(Database[Previsto P90 '[MWh']],Database[Complexo],Previsto2024[[#This Row],[Complexo]],Database[Período],Previsto2024[[#This Row],[Período]])</f>
        <v>45.13373983739838</v>
      </c>
      <c r="F70" s="12">
        <f>SUMIFS(Database[Previsto P95 '[MWh']],Database[Complexo],Previsto2024[[#This Row],[Complexo]],Database[Período],Previsto2024[[#This Row],[Período]])</f>
        <v>44.499166666666675</v>
      </c>
      <c r="G70" s="12">
        <f>SUMIFS(Database[Previsto P99 '[MWh']],Database[Complexo],Previsto2024[[#This Row],[Complexo]],Database[Período],Previsto2024[[#This Row],[Período]])</f>
        <v>43.935101626016269</v>
      </c>
      <c r="H70" s="12">
        <f>SUMIFS('TABELA RESUMO - P50'!$C$2:$C$44,'TABELA RESUMO - P50'!$A$2:$A$44,Previsto2024[[#This Row],[Complexo]],'TABELA RESUMO - P50'!$B$2:$B$44,Previsto2024[[#This Row],[Período]])</f>
        <v>0</v>
      </c>
      <c r="I70" s="12">
        <f>VALUE(Previsto2024[[#This Row],[Geração '[MWh']]])</f>
        <v>0</v>
      </c>
    </row>
    <row r="71" spans="1:9" hidden="1">
      <c r="A71" s="111">
        <f>MONTH(Previsto2024[[#This Row],[Período]])</f>
        <v>3</v>
      </c>
      <c r="B71" s="96">
        <v>45352</v>
      </c>
      <c r="C71" t="s">
        <v>34</v>
      </c>
      <c r="D71" s="12">
        <f>SUMIFS(Database[Previsto P50 '[MWh']],Database[Complexo],Previsto2024[[#This Row],[Complexo]],Database[Período],Previsto2024[[#This Row],[Período]])</f>
        <v>57.45</v>
      </c>
      <c r="E71" s="12">
        <f>SUMIFS(Database[Previsto P90 '[MWh']],Database[Complexo],Previsto2024[[#This Row],[Complexo]],Database[Período],Previsto2024[[#This Row],[Período]])</f>
        <v>55.193739837398383</v>
      </c>
      <c r="F71" s="12">
        <f>SUMIFS(Database[Previsto P95 '[MWh']],Database[Complexo],Previsto2024[[#This Row],[Complexo]],Database[Período],Previsto2024[[#This Row],[Período]])</f>
        <v>54.559166666666677</v>
      </c>
      <c r="G71" s="12">
        <f>SUMIFS(Database[Previsto P99 '[MWh']],Database[Complexo],Previsto2024[[#This Row],[Complexo]],Database[Período],Previsto2024[[#This Row],[Período]])</f>
        <v>53.995101626016272</v>
      </c>
      <c r="H71" s="12">
        <f>SUMIFS('TABELA RESUMO - P50'!$C$2:$C$44,'TABELA RESUMO - P50'!$A$2:$A$44,Previsto2024[[#This Row],[Complexo]],'TABELA RESUMO - P50'!$B$2:$B$44,Previsto2024[[#This Row],[Período]])</f>
        <v>0</v>
      </c>
      <c r="I71" s="12">
        <f>VALUE(Previsto2024[[#This Row],[Geração '[MWh']]])</f>
        <v>0</v>
      </c>
    </row>
    <row r="72" spans="1:9" hidden="1">
      <c r="A72" s="111">
        <f>MONTH(Previsto2024[[#This Row],[Período]])</f>
        <v>4</v>
      </c>
      <c r="B72" s="96">
        <v>45383</v>
      </c>
      <c r="C72" t="s">
        <v>34</v>
      </c>
      <c r="D72" s="12">
        <f>SUMIFS(Database[Previsto P50 '[MWh']],Database[Complexo],Previsto2024[[#This Row],[Complexo]],Database[Período],Previsto2024[[#This Row],[Período]])</f>
        <v>48.54</v>
      </c>
      <c r="E72" s="12">
        <f>SUMIFS(Database[Previsto P90 '[MWh']],Database[Complexo],Previsto2024[[#This Row],[Complexo]],Database[Período],Previsto2024[[#This Row],[Período]])</f>
        <v>46.283739837398379</v>
      </c>
      <c r="F72" s="12">
        <f>SUMIFS(Database[Previsto P95 '[MWh']],Database[Complexo],Previsto2024[[#This Row],[Complexo]],Database[Período],Previsto2024[[#This Row],[Período]])</f>
        <v>45.649166666666673</v>
      </c>
      <c r="G72" s="12">
        <f>SUMIFS(Database[Previsto P99 '[MWh']],Database[Complexo],Previsto2024[[#This Row],[Complexo]],Database[Período],Previsto2024[[#This Row],[Período]])</f>
        <v>45.085101626016268</v>
      </c>
      <c r="H72" s="12">
        <f>SUMIFS('TABELA RESUMO - P50'!$C$2:$C$44,'TABELA RESUMO - P50'!$A$2:$A$44,Previsto2024[[#This Row],[Complexo]],'TABELA RESUMO - P50'!$B$2:$B$44,Previsto2024[[#This Row],[Período]])</f>
        <v>0</v>
      </c>
      <c r="I72" s="12">
        <f>VALUE(Previsto2024[[#This Row],[Geração '[MWh']]])</f>
        <v>0</v>
      </c>
    </row>
    <row r="73" spans="1:9" hidden="1">
      <c r="A73" s="111">
        <f>MONTH(Previsto2024[[#This Row],[Período]])</f>
        <v>5</v>
      </c>
      <c r="B73" s="96">
        <v>45413</v>
      </c>
      <c r="C73" t="s">
        <v>34</v>
      </c>
      <c r="D73" s="12">
        <f>SUMIFS(Database[Previsto P50 '[MWh']],Database[Complexo],Previsto2024[[#This Row],[Complexo]],Database[Período],Previsto2024[[#This Row],[Período]])</f>
        <v>60.98</v>
      </c>
      <c r="E73" s="12">
        <f>SUMIFS(Database[Previsto P90 '[MWh']],Database[Complexo],Previsto2024[[#This Row],[Complexo]],Database[Período],Previsto2024[[#This Row],[Período]])</f>
        <v>58.723739837398377</v>
      </c>
      <c r="F73" s="12">
        <f>SUMIFS(Database[Previsto P95 '[MWh']],Database[Complexo],Previsto2024[[#This Row],[Complexo]],Database[Período],Previsto2024[[#This Row],[Período]])</f>
        <v>58.089166666666671</v>
      </c>
      <c r="G73" s="12">
        <f>SUMIFS(Database[Previsto P99 '[MWh']],Database[Complexo],Previsto2024[[#This Row],[Complexo]],Database[Período],Previsto2024[[#This Row],[Período]])</f>
        <v>57.525101626016266</v>
      </c>
      <c r="H73" s="12">
        <f>SUMIFS('TABELA RESUMO - P50'!$C$2:$C$44,'TABELA RESUMO - P50'!$A$2:$A$44,Previsto2024[[#This Row],[Complexo]],'TABELA RESUMO - P50'!$B$2:$B$44,Previsto2024[[#This Row],[Período]])</f>
        <v>0</v>
      </c>
      <c r="I73" s="12">
        <f>VALUE(Previsto2024[[#This Row],[Geração '[MWh']]])</f>
        <v>0</v>
      </c>
    </row>
    <row r="74" spans="1:9" hidden="1">
      <c r="A74" s="111">
        <f>MONTH(Previsto2024[[#This Row],[Período]])</f>
        <v>6</v>
      </c>
      <c r="B74" s="96">
        <v>45444</v>
      </c>
      <c r="C74" t="s">
        <v>34</v>
      </c>
      <c r="D74" s="12">
        <f>SUMIFS(Database[Previsto P50 '[MWh']],Database[Complexo],Previsto2024[[#This Row],[Complexo]],Database[Período],Previsto2024[[#This Row],[Período]])</f>
        <v>61.2</v>
      </c>
      <c r="E74" s="12">
        <f>SUMIFS(Database[Previsto P90 '[MWh']],Database[Complexo],Previsto2024[[#This Row],[Complexo]],Database[Período],Previsto2024[[#This Row],[Período]])</f>
        <v>58.943739837398383</v>
      </c>
      <c r="F74" s="12">
        <f>SUMIFS(Database[Previsto P95 '[MWh']],Database[Complexo],Previsto2024[[#This Row],[Complexo]],Database[Período],Previsto2024[[#This Row],[Período]])</f>
        <v>58.309166666666677</v>
      </c>
      <c r="G74" s="12">
        <f>SUMIFS(Database[Previsto P99 '[MWh']],Database[Complexo],Previsto2024[[#This Row],[Complexo]],Database[Período],Previsto2024[[#This Row],[Período]])</f>
        <v>57.745101626016272</v>
      </c>
      <c r="H74" s="12">
        <f>SUMIFS('TABELA RESUMO - P50'!$C$2:$C$44,'TABELA RESUMO - P50'!$A$2:$A$44,Previsto2024[[#This Row],[Complexo]],'TABELA RESUMO - P50'!$B$2:$B$44,Previsto2024[[#This Row],[Período]])</f>
        <v>0</v>
      </c>
      <c r="I74" s="12">
        <f>VALUE(Previsto2024[[#This Row],[Geração '[MWh']]])</f>
        <v>0</v>
      </c>
    </row>
    <row r="75" spans="1:9" hidden="1">
      <c r="A75" s="111">
        <f>MONTH(Previsto2024[[#This Row],[Período]])</f>
        <v>7</v>
      </c>
      <c r="B75" s="96">
        <v>45474</v>
      </c>
      <c r="C75" t="s">
        <v>34</v>
      </c>
      <c r="D75" s="12">
        <f>SUMIFS(Database[Previsto P50 '[MWh']],Database[Complexo],Previsto2024[[#This Row],[Complexo]],Database[Período],Previsto2024[[#This Row],[Período]])</f>
        <v>59.84</v>
      </c>
      <c r="E75" s="12">
        <f>SUMIFS(Database[Previsto P90 '[MWh']],Database[Complexo],Previsto2024[[#This Row],[Complexo]],Database[Período],Previsto2024[[#This Row],[Período]])</f>
        <v>57.583739837398383</v>
      </c>
      <c r="F75" s="12">
        <f>SUMIFS(Database[Previsto P95 '[MWh']],Database[Complexo],Previsto2024[[#This Row],[Complexo]],Database[Período],Previsto2024[[#This Row],[Período]])</f>
        <v>56.949166666666677</v>
      </c>
      <c r="G75" s="12">
        <f>SUMIFS(Database[Previsto P99 '[MWh']],Database[Complexo],Previsto2024[[#This Row],[Complexo]],Database[Período],Previsto2024[[#This Row],[Período]])</f>
        <v>56.385101626016272</v>
      </c>
      <c r="H75" s="12">
        <f>SUMIFS('TABELA RESUMO - P50'!$C$2:$C$44,'TABELA RESUMO - P50'!$A$2:$A$44,Previsto2024[[#This Row],[Complexo]],'TABELA RESUMO - P50'!$B$2:$B$44,Previsto2024[[#This Row],[Período]])</f>
        <v>0</v>
      </c>
      <c r="I75" s="12">
        <f>VALUE(Previsto2024[[#This Row],[Geração '[MWh']]])</f>
        <v>0</v>
      </c>
    </row>
    <row r="76" spans="1:9" hidden="1">
      <c r="A76" s="111">
        <f>MONTH(Previsto2024[[#This Row],[Período]])</f>
        <v>8</v>
      </c>
      <c r="B76" s="96">
        <v>45505</v>
      </c>
      <c r="C76" t="s">
        <v>34</v>
      </c>
      <c r="D76" s="12">
        <f>SUMIFS(Database[Previsto P50 '[MWh']],Database[Complexo],Previsto2024[[#This Row],[Complexo]],Database[Período],Previsto2024[[#This Row],[Período]])</f>
        <v>68.62</v>
      </c>
      <c r="E76" s="12">
        <f>SUMIFS(Database[Previsto P90 '[MWh']],Database[Complexo],Previsto2024[[#This Row],[Complexo]],Database[Período],Previsto2024[[#This Row],[Período]])</f>
        <v>66.363739837398384</v>
      </c>
      <c r="F76" s="12">
        <f>SUMIFS(Database[Previsto P95 '[MWh']],Database[Complexo],Previsto2024[[#This Row],[Complexo]],Database[Período],Previsto2024[[#This Row],[Período]])</f>
        <v>65.729166666666686</v>
      </c>
      <c r="G76" s="12">
        <f>SUMIFS(Database[Previsto P99 '[MWh']],Database[Complexo],Previsto2024[[#This Row],[Complexo]],Database[Período],Previsto2024[[#This Row],[Período]])</f>
        <v>65.165101626016281</v>
      </c>
      <c r="H76" s="12">
        <f>SUMIFS('TABELA RESUMO - P50'!$C$2:$C$44,'TABELA RESUMO - P50'!$A$2:$A$44,Previsto2024[[#This Row],[Complexo]],'TABELA RESUMO - P50'!$B$2:$B$44,Previsto2024[[#This Row],[Período]])</f>
        <v>0</v>
      </c>
      <c r="I76" s="12">
        <f>VALUE(Previsto2024[[#This Row],[Geração '[MWh']]])</f>
        <v>0</v>
      </c>
    </row>
    <row r="77" spans="1:9" hidden="1">
      <c r="A77" s="111">
        <f>MONTH(Previsto2024[[#This Row],[Período]])</f>
        <v>9</v>
      </c>
      <c r="B77" s="96">
        <v>45536</v>
      </c>
      <c r="C77" t="s">
        <v>34</v>
      </c>
      <c r="D77" s="12">
        <f>SUMIFS(Database[Previsto P50 '[MWh']],Database[Complexo],Previsto2024[[#This Row],[Complexo]],Database[Período],Previsto2024[[#This Row],[Período]])</f>
        <v>63.13</v>
      </c>
      <c r="E77" s="12">
        <f>SUMIFS(Database[Previsto P90 '[MWh']],Database[Complexo],Previsto2024[[#This Row],[Complexo]],Database[Período],Previsto2024[[#This Row],[Período]])</f>
        <v>60.873739837398389</v>
      </c>
      <c r="F77" s="12">
        <f>SUMIFS(Database[Previsto P95 '[MWh']],Database[Complexo],Previsto2024[[#This Row],[Complexo]],Database[Período],Previsto2024[[#This Row],[Período]])</f>
        <v>60.239166666666677</v>
      </c>
      <c r="G77" s="12">
        <f>SUMIFS(Database[Previsto P99 '[MWh']],Database[Complexo],Previsto2024[[#This Row],[Complexo]],Database[Período],Previsto2024[[#This Row],[Período]])</f>
        <v>59.675101626016271</v>
      </c>
      <c r="H77" s="12">
        <f>SUMIFS('TABELA RESUMO - P50'!$C$2:$C$44,'TABELA RESUMO - P50'!$A$2:$A$44,Previsto2024[[#This Row],[Complexo]],'TABELA RESUMO - P50'!$B$2:$B$44,Previsto2024[[#This Row],[Período]])</f>
        <v>0</v>
      </c>
      <c r="I77" s="12">
        <f>VALUE(Previsto2024[[#This Row],[Geração '[MWh']]])</f>
        <v>0</v>
      </c>
    </row>
    <row r="78" spans="1:9" hidden="1">
      <c r="A78" s="111">
        <f>MONTH(Previsto2024[[#This Row],[Período]])</f>
        <v>10</v>
      </c>
      <c r="B78" s="96">
        <v>45566</v>
      </c>
      <c r="C78" t="s">
        <v>34</v>
      </c>
      <c r="D78" s="12">
        <f>SUMIFS(Database[Previsto P50 '[MWh']],Database[Complexo],Previsto2024[[#This Row],[Complexo]],Database[Período],Previsto2024[[#This Row],[Período]])</f>
        <v>57.61</v>
      </c>
      <c r="E78" s="12">
        <f>SUMIFS(Database[Previsto P90 '[MWh']],Database[Complexo],Previsto2024[[#This Row],[Complexo]],Database[Período],Previsto2024[[#This Row],[Período]])</f>
        <v>55.353739837398379</v>
      </c>
      <c r="F78" s="12">
        <f>SUMIFS(Database[Previsto P95 '[MWh']],Database[Complexo],Previsto2024[[#This Row],[Complexo]],Database[Período],Previsto2024[[#This Row],[Período]])</f>
        <v>54.719166666666673</v>
      </c>
      <c r="G78" s="12">
        <f>SUMIFS(Database[Previsto P99 '[MWh']],Database[Complexo],Previsto2024[[#This Row],[Complexo]],Database[Período],Previsto2024[[#This Row],[Período]])</f>
        <v>54.155101626016268</v>
      </c>
      <c r="H78" s="12">
        <f>SUMIFS('TABELA RESUMO - P50'!$C$2:$C$44,'TABELA RESUMO - P50'!$A$2:$A$44,Previsto2024[[#This Row],[Complexo]],'TABELA RESUMO - P50'!$B$2:$B$44,Previsto2024[[#This Row],[Período]])</f>
        <v>0</v>
      </c>
      <c r="I78" s="12">
        <f>VALUE(Previsto2024[[#This Row],[Geração '[MWh']]])</f>
        <v>0</v>
      </c>
    </row>
    <row r="79" spans="1:9" hidden="1">
      <c r="A79" s="111">
        <f>MONTH(Previsto2024[[#This Row],[Período]])</f>
        <v>11</v>
      </c>
      <c r="B79" s="96">
        <v>45597</v>
      </c>
      <c r="C79" t="s">
        <v>34</v>
      </c>
      <c r="D79" s="12">
        <f>SUMIFS(Database[Previsto P50 '[MWh']],Database[Complexo],Previsto2024[[#This Row],[Complexo]],Database[Período],Previsto2024[[#This Row],[Período]])</f>
        <v>53.15</v>
      </c>
      <c r="E79" s="12">
        <f>SUMIFS(Database[Previsto P90 '[MWh']],Database[Complexo],Previsto2024[[#This Row],[Complexo]],Database[Período],Previsto2024[[#This Row],[Período]])</f>
        <v>50.893739837398378</v>
      </c>
      <c r="F79" s="12">
        <f>SUMIFS(Database[Previsto P95 '[MWh']],Database[Complexo],Previsto2024[[#This Row],[Complexo]],Database[Período],Previsto2024[[#This Row],[Período]])</f>
        <v>50.259166666666673</v>
      </c>
      <c r="G79" s="12">
        <f>SUMIFS(Database[Previsto P99 '[MWh']],Database[Complexo],Previsto2024[[#This Row],[Complexo]],Database[Período],Previsto2024[[#This Row],[Período]])</f>
        <v>49.695101626016267</v>
      </c>
      <c r="H79" s="12">
        <f>SUMIFS('TABELA RESUMO - P50'!$C$2:$C$44,'TABELA RESUMO - P50'!$A$2:$A$44,Previsto2024[[#This Row],[Complexo]],'TABELA RESUMO - P50'!$B$2:$B$44,Previsto2024[[#This Row],[Período]])</f>
        <v>0</v>
      </c>
      <c r="I79" s="12">
        <f>VALUE(Previsto2024[[#This Row],[Geração '[MWh']]])</f>
        <v>0</v>
      </c>
    </row>
    <row r="80" spans="1:9" hidden="1">
      <c r="A80" s="111">
        <f>MONTH(Previsto2024[[#This Row],[Período]])</f>
        <v>12</v>
      </c>
      <c r="B80" s="96">
        <v>45627</v>
      </c>
      <c r="C80" t="s">
        <v>34</v>
      </c>
      <c r="D80" s="12">
        <f>SUMIFS(Database[Previsto P50 '[MWh']],Database[Complexo],Previsto2024[[#This Row],[Complexo]],Database[Período],Previsto2024[[#This Row],[Período]])</f>
        <v>53.02</v>
      </c>
      <c r="E80" s="12">
        <f>SUMIFS(Database[Previsto P90 '[MWh']],Database[Complexo],Previsto2024[[#This Row],[Complexo]],Database[Período],Previsto2024[[#This Row],[Período]])</f>
        <v>50.763739837398383</v>
      </c>
      <c r="F80" s="12">
        <f>SUMIFS(Database[Previsto P95 '[MWh']],Database[Complexo],Previsto2024[[#This Row],[Complexo]],Database[Período],Previsto2024[[#This Row],[Período]])</f>
        <v>50.129166666666677</v>
      </c>
      <c r="G80" s="12">
        <f>SUMIFS(Database[Previsto P99 '[MWh']],Database[Complexo],Previsto2024[[#This Row],[Complexo]],Database[Período],Previsto2024[[#This Row],[Período]])</f>
        <v>49.565101626016272</v>
      </c>
      <c r="H80" s="12">
        <f>SUMIFS('TABELA RESUMO - P50'!$C$2:$C$44,'TABELA RESUMO - P50'!$A$2:$A$44,Previsto2024[[#This Row],[Complexo]],'TABELA RESUMO - P50'!$B$2:$B$44,Previsto2024[[#This Row],[Período]])</f>
        <v>0</v>
      </c>
      <c r="I80" s="12">
        <f>VALUE(Previsto2024[[#This Row],[Geração '[MWh']]])</f>
        <v>0</v>
      </c>
    </row>
    <row r="81" spans="1:9" hidden="1">
      <c r="A81" s="111">
        <f>MONTH(Previsto2024[[#This Row],[Período]])</f>
        <v>1</v>
      </c>
      <c r="B81" s="96">
        <v>45292</v>
      </c>
      <c r="C81" t="s">
        <v>29</v>
      </c>
      <c r="D81" s="12">
        <f>SUMIFS(Database[Previsto P50 '[MWh']],Database[Complexo],Previsto2024[[#This Row],[Complexo]],Database[Período],Previsto2024[[#This Row],[Período]])</f>
        <v>29.6</v>
      </c>
      <c r="E81" s="12">
        <f>SUMIFS(Database[Previsto P90 '[MWh']],Database[Complexo],Previsto2024[[#This Row],[Complexo]],Database[Período],Previsto2024[[#This Row],[Período]])</f>
        <v>28.429558746959813</v>
      </c>
      <c r="F81" s="12">
        <f>SUMIFS(Database[Previsto P95 '[MWh']],Database[Complexo],Previsto2024[[#This Row],[Complexo]],Database[Período],Previsto2024[[#This Row],[Período]])</f>
        <v>28.10054393939394</v>
      </c>
      <c r="G81" s="12">
        <f>SUMIFS(Database[Previsto P99 '[MWh']],Database[Complexo],Previsto2024[[#This Row],[Complexo]],Database[Período],Previsto2024[[#This Row],[Período]])</f>
        <v>27.807967147080568</v>
      </c>
      <c r="H81" s="12">
        <f>SUMIFS('TABELA RESUMO - P50'!$C$2:$C$44,'TABELA RESUMO - P50'!$A$2:$A$44,Previsto2024[[#This Row],[Complexo]],'TABELA RESUMO - P50'!$B$2:$B$44,Previsto2024[[#This Row],[Período]])</f>
        <v>0</v>
      </c>
      <c r="I81" s="12">
        <f>VALUE(Previsto2024[[#This Row],[Geração '[MWh']]])</f>
        <v>0</v>
      </c>
    </row>
    <row r="82" spans="1:9">
      <c r="A82" s="111">
        <f>MONTH(Previsto2024[[#This Row],[Período]])</f>
        <v>2</v>
      </c>
      <c r="B82" s="96">
        <v>45323</v>
      </c>
      <c r="C82" t="s">
        <v>29</v>
      </c>
      <c r="D82" s="12">
        <f>SUMIFS(Database[Previsto P50 '[MWh']],Database[Complexo],Previsto2024[[#This Row],[Complexo]],Database[Período],Previsto2024[[#This Row],[Período]])</f>
        <v>26.439999999999998</v>
      </c>
      <c r="E82" s="12">
        <f>SUMIFS(Database[Previsto P90 '[MWh']],Database[Complexo],Previsto2024[[#This Row],[Complexo]],Database[Período],Previsto2024[[#This Row],[Período]])</f>
        <v>25.269558746959813</v>
      </c>
      <c r="F82" s="12">
        <f>SUMIFS(Database[Previsto P95 '[MWh']],Database[Complexo],Previsto2024[[#This Row],[Complexo]],Database[Período],Previsto2024[[#This Row],[Período]])</f>
        <v>24.94054393939394</v>
      </c>
      <c r="G82" s="12">
        <f>SUMIFS(Database[Previsto P99 '[MWh']],Database[Complexo],Previsto2024[[#This Row],[Complexo]],Database[Período],Previsto2024[[#This Row],[Período]])</f>
        <v>24.647967147080564</v>
      </c>
      <c r="H82" s="12">
        <f>SUMIFS('TABELA RESUMO - P50'!$C$2:$C$44,'TABELA RESUMO - P50'!$A$2:$A$44,Previsto2024[[#This Row],[Complexo]],'TABELA RESUMO - P50'!$B$2:$B$44,Previsto2024[[#This Row],[Período]])</f>
        <v>0</v>
      </c>
      <c r="I82" s="12">
        <f>VALUE(Previsto2024[[#This Row],[Geração '[MWh']]])</f>
        <v>0</v>
      </c>
    </row>
    <row r="83" spans="1:9" hidden="1">
      <c r="A83" s="111">
        <f>MONTH(Previsto2024[[#This Row],[Período]])</f>
        <v>3</v>
      </c>
      <c r="B83" s="96">
        <v>45352</v>
      </c>
      <c r="C83" t="s">
        <v>29</v>
      </c>
      <c r="D83" s="12">
        <f>SUMIFS(Database[Previsto P50 '[MWh']],Database[Complexo],Previsto2024[[#This Row],[Complexo]],Database[Período],Previsto2024[[#This Row],[Período]])</f>
        <v>30.1</v>
      </c>
      <c r="E83" s="12">
        <f>SUMIFS(Database[Previsto P90 '[MWh']],Database[Complexo],Previsto2024[[#This Row],[Complexo]],Database[Período],Previsto2024[[#This Row],[Período]])</f>
        <v>28.929558746959813</v>
      </c>
      <c r="F83" s="12">
        <f>SUMIFS(Database[Previsto P95 '[MWh']],Database[Complexo],Previsto2024[[#This Row],[Complexo]],Database[Período],Previsto2024[[#This Row],[Período]])</f>
        <v>28.60054393939394</v>
      </c>
      <c r="G83" s="12">
        <f>SUMIFS(Database[Previsto P99 '[MWh']],Database[Complexo],Previsto2024[[#This Row],[Complexo]],Database[Período],Previsto2024[[#This Row],[Período]])</f>
        <v>28.307967147080561</v>
      </c>
      <c r="H83" s="12">
        <f>SUMIFS('TABELA RESUMO - P50'!$C$2:$C$44,'TABELA RESUMO - P50'!$A$2:$A$44,Previsto2024[[#This Row],[Complexo]],'TABELA RESUMO - P50'!$B$2:$B$44,Previsto2024[[#This Row],[Período]])</f>
        <v>0</v>
      </c>
      <c r="I83" s="12">
        <f>VALUE(Previsto2024[[#This Row],[Geração '[MWh']]])</f>
        <v>0</v>
      </c>
    </row>
    <row r="84" spans="1:9" hidden="1">
      <c r="A84" s="111">
        <f>MONTH(Previsto2024[[#This Row],[Período]])</f>
        <v>4</v>
      </c>
      <c r="B84" s="96">
        <v>45383</v>
      </c>
      <c r="C84" t="s">
        <v>29</v>
      </c>
      <c r="D84" s="12">
        <f>SUMIFS(Database[Previsto P50 '[MWh']],Database[Complexo],Previsto2024[[#This Row],[Complexo]],Database[Período],Previsto2024[[#This Row],[Período]])</f>
        <v>29.71</v>
      </c>
      <c r="E84" s="12">
        <f>SUMIFS(Database[Previsto P90 '[MWh']],Database[Complexo],Previsto2024[[#This Row],[Complexo]],Database[Período],Previsto2024[[#This Row],[Período]])</f>
        <v>28.539558746959813</v>
      </c>
      <c r="F84" s="12">
        <f>SUMIFS(Database[Previsto P95 '[MWh']],Database[Complexo],Previsto2024[[#This Row],[Complexo]],Database[Período],Previsto2024[[#This Row],[Período]])</f>
        <v>28.210543939393936</v>
      </c>
      <c r="G84" s="12">
        <f>SUMIFS(Database[Previsto P99 '[MWh']],Database[Complexo],Previsto2024[[#This Row],[Complexo]],Database[Período],Previsto2024[[#This Row],[Período]])</f>
        <v>27.91796714708056</v>
      </c>
      <c r="H84" s="12">
        <f>SUMIFS('TABELA RESUMO - P50'!$C$2:$C$44,'TABELA RESUMO - P50'!$A$2:$A$44,Previsto2024[[#This Row],[Complexo]],'TABELA RESUMO - P50'!$B$2:$B$44,Previsto2024[[#This Row],[Período]])</f>
        <v>0</v>
      </c>
      <c r="I84" s="12">
        <f>VALUE(Previsto2024[[#This Row],[Geração '[MWh']]])</f>
        <v>0</v>
      </c>
    </row>
    <row r="85" spans="1:9" hidden="1">
      <c r="A85" s="111">
        <f>MONTH(Previsto2024[[#This Row],[Período]])</f>
        <v>5</v>
      </c>
      <c r="B85" s="96">
        <v>45413</v>
      </c>
      <c r="C85" t="s">
        <v>29</v>
      </c>
      <c r="D85" s="12">
        <f>SUMIFS(Database[Previsto P50 '[MWh']],Database[Complexo],Previsto2024[[#This Row],[Complexo]],Database[Período],Previsto2024[[#This Row],[Período]])</f>
        <v>29.25</v>
      </c>
      <c r="E85" s="12">
        <f>SUMIFS(Database[Previsto P90 '[MWh']],Database[Complexo],Previsto2024[[#This Row],[Complexo]],Database[Período],Previsto2024[[#This Row],[Período]])</f>
        <v>28.079558746959815</v>
      </c>
      <c r="F85" s="12">
        <f>SUMIFS(Database[Previsto P95 '[MWh']],Database[Complexo],Previsto2024[[#This Row],[Complexo]],Database[Período],Previsto2024[[#This Row],[Período]])</f>
        <v>27.750543939393943</v>
      </c>
      <c r="G85" s="12">
        <f>SUMIFS(Database[Previsto P99 '[MWh']],Database[Complexo],Previsto2024[[#This Row],[Complexo]],Database[Período],Previsto2024[[#This Row],[Período]])</f>
        <v>27.457967147080563</v>
      </c>
      <c r="H85" s="12">
        <f>SUMIFS('TABELA RESUMO - P50'!$C$2:$C$44,'TABELA RESUMO - P50'!$A$2:$A$44,Previsto2024[[#This Row],[Complexo]],'TABELA RESUMO - P50'!$B$2:$B$44,Previsto2024[[#This Row],[Período]])</f>
        <v>0</v>
      </c>
      <c r="I85" s="12">
        <f>VALUE(Previsto2024[[#This Row],[Geração '[MWh']]])</f>
        <v>0</v>
      </c>
    </row>
    <row r="86" spans="1:9" hidden="1">
      <c r="A86" s="111">
        <f>MONTH(Previsto2024[[#This Row],[Período]])</f>
        <v>6</v>
      </c>
      <c r="B86" s="96">
        <v>45444</v>
      </c>
      <c r="C86" t="s">
        <v>29</v>
      </c>
      <c r="D86" s="12">
        <f>SUMIFS(Database[Previsto P50 '[MWh']],Database[Complexo],Previsto2024[[#This Row],[Complexo]],Database[Período],Previsto2024[[#This Row],[Período]])</f>
        <v>30.419999999999998</v>
      </c>
      <c r="E86" s="12">
        <f>SUMIFS(Database[Previsto P90 '[MWh']],Database[Complexo],Previsto2024[[#This Row],[Complexo]],Database[Período],Previsto2024[[#This Row],[Período]])</f>
        <v>29.249558746959814</v>
      </c>
      <c r="F86" s="12">
        <f>SUMIFS(Database[Previsto P95 '[MWh']],Database[Complexo],Previsto2024[[#This Row],[Complexo]],Database[Período],Previsto2024[[#This Row],[Período]])</f>
        <v>28.920543939393937</v>
      </c>
      <c r="G86" s="12">
        <f>SUMIFS(Database[Previsto P99 '[MWh']],Database[Complexo],Previsto2024[[#This Row],[Complexo]],Database[Período],Previsto2024[[#This Row],[Período]])</f>
        <v>28.627967147080565</v>
      </c>
      <c r="H86" s="12">
        <f>SUMIFS('TABELA RESUMO - P50'!$C$2:$C$44,'TABELA RESUMO - P50'!$A$2:$A$44,Previsto2024[[#This Row],[Complexo]],'TABELA RESUMO - P50'!$B$2:$B$44,Previsto2024[[#This Row],[Período]])</f>
        <v>0</v>
      </c>
      <c r="I86" s="12">
        <f>VALUE(Previsto2024[[#This Row],[Geração '[MWh']]])</f>
        <v>0</v>
      </c>
    </row>
    <row r="87" spans="1:9" hidden="1">
      <c r="A87" s="111">
        <f>MONTH(Previsto2024[[#This Row],[Período]])</f>
        <v>7</v>
      </c>
      <c r="B87" s="96">
        <v>45474</v>
      </c>
      <c r="C87" t="s">
        <v>29</v>
      </c>
      <c r="D87" s="12">
        <f>SUMIFS(Database[Previsto P50 '[MWh']],Database[Complexo],Previsto2024[[#This Row],[Complexo]],Database[Período],Previsto2024[[#This Row],[Período]])</f>
        <v>30.129999999999995</v>
      </c>
      <c r="E87" s="12">
        <f>SUMIFS(Database[Previsto P90 '[MWh']],Database[Complexo],Previsto2024[[#This Row],[Complexo]],Database[Período],Previsto2024[[#This Row],[Período]])</f>
        <v>28.959558746959814</v>
      </c>
      <c r="F87" s="12">
        <f>SUMIFS(Database[Previsto P95 '[MWh']],Database[Complexo],Previsto2024[[#This Row],[Complexo]],Database[Período],Previsto2024[[#This Row],[Período]])</f>
        <v>28.630543939393938</v>
      </c>
      <c r="G87" s="12">
        <f>SUMIFS(Database[Previsto P99 '[MWh']],Database[Complexo],Previsto2024[[#This Row],[Complexo]],Database[Período],Previsto2024[[#This Row],[Período]])</f>
        <v>28.337967147080562</v>
      </c>
      <c r="H87" s="12">
        <f>SUMIFS('TABELA RESUMO - P50'!$C$2:$C$44,'TABELA RESUMO - P50'!$A$2:$A$44,Previsto2024[[#This Row],[Complexo]],'TABELA RESUMO - P50'!$B$2:$B$44,Previsto2024[[#This Row],[Período]])</f>
        <v>0</v>
      </c>
      <c r="I87" s="12">
        <f>VALUE(Previsto2024[[#This Row],[Geração '[MWh']]])</f>
        <v>0</v>
      </c>
    </row>
    <row r="88" spans="1:9" hidden="1">
      <c r="A88" s="111">
        <f>MONTH(Previsto2024[[#This Row],[Período]])</f>
        <v>8</v>
      </c>
      <c r="B88" s="96">
        <v>45505</v>
      </c>
      <c r="C88" t="s">
        <v>29</v>
      </c>
      <c r="D88" s="12">
        <f>SUMIFS(Database[Previsto P50 '[MWh']],Database[Complexo],Previsto2024[[#This Row],[Complexo]],Database[Período],Previsto2024[[#This Row],[Período]])</f>
        <v>33.53</v>
      </c>
      <c r="E88" s="12">
        <f>SUMIFS(Database[Previsto P90 '[MWh']],Database[Complexo],Previsto2024[[#This Row],[Complexo]],Database[Período],Previsto2024[[#This Row],[Período]])</f>
        <v>32.359558746959813</v>
      </c>
      <c r="F88" s="12">
        <f>SUMIFS(Database[Previsto P95 '[MWh']],Database[Complexo],Previsto2024[[#This Row],[Complexo]],Database[Período],Previsto2024[[#This Row],[Período]])</f>
        <v>32.030543939393937</v>
      </c>
      <c r="G88" s="12">
        <f>SUMIFS(Database[Previsto P99 '[MWh']],Database[Complexo],Previsto2024[[#This Row],[Complexo]],Database[Período],Previsto2024[[#This Row],[Período]])</f>
        <v>31.737967147080564</v>
      </c>
      <c r="H88" s="12">
        <f>SUMIFS('TABELA RESUMO - P50'!$C$2:$C$44,'TABELA RESUMO - P50'!$A$2:$A$44,Previsto2024[[#This Row],[Complexo]],'TABELA RESUMO - P50'!$B$2:$B$44,Previsto2024[[#This Row],[Período]])</f>
        <v>0</v>
      </c>
      <c r="I88" s="12">
        <f>VALUE(Previsto2024[[#This Row],[Geração '[MWh']]])</f>
        <v>0</v>
      </c>
    </row>
    <row r="89" spans="1:9" hidden="1">
      <c r="A89" s="111">
        <f>MONTH(Previsto2024[[#This Row],[Período]])</f>
        <v>9</v>
      </c>
      <c r="B89" s="96">
        <v>45536</v>
      </c>
      <c r="C89" t="s">
        <v>29</v>
      </c>
      <c r="D89" s="12">
        <f>SUMIFS(Database[Previsto P50 '[MWh']],Database[Complexo],Previsto2024[[#This Row],[Complexo]],Database[Período],Previsto2024[[#This Row],[Período]])</f>
        <v>32.04</v>
      </c>
      <c r="E89" s="12">
        <f>SUMIFS(Database[Previsto P90 '[MWh']],Database[Complexo],Previsto2024[[#This Row],[Complexo]],Database[Período],Previsto2024[[#This Row],[Período]])</f>
        <v>30.869558746959811</v>
      </c>
      <c r="F89" s="12">
        <f>SUMIFS(Database[Previsto P95 '[MWh']],Database[Complexo],Previsto2024[[#This Row],[Complexo]],Database[Período],Previsto2024[[#This Row],[Período]])</f>
        <v>30.540543939393942</v>
      </c>
      <c r="G89" s="12">
        <f>SUMIFS(Database[Previsto P99 '[MWh']],Database[Complexo],Previsto2024[[#This Row],[Complexo]],Database[Período],Previsto2024[[#This Row],[Período]])</f>
        <v>30.247967147080566</v>
      </c>
      <c r="H89" s="12">
        <f>SUMIFS('TABELA RESUMO - P50'!$C$2:$C$44,'TABELA RESUMO - P50'!$A$2:$A$44,Previsto2024[[#This Row],[Complexo]],'TABELA RESUMO - P50'!$B$2:$B$44,Previsto2024[[#This Row],[Período]])</f>
        <v>0</v>
      </c>
      <c r="I89" s="12">
        <f>VALUE(Previsto2024[[#This Row],[Geração '[MWh']]])</f>
        <v>0</v>
      </c>
    </row>
    <row r="90" spans="1:9" hidden="1">
      <c r="A90" s="111">
        <f>MONTH(Previsto2024[[#This Row],[Período]])</f>
        <v>10</v>
      </c>
      <c r="B90" s="96">
        <v>45566</v>
      </c>
      <c r="C90" t="s">
        <v>29</v>
      </c>
      <c r="D90" s="12">
        <f>SUMIFS(Database[Previsto P50 '[MWh']],Database[Complexo],Previsto2024[[#This Row],[Complexo]],Database[Período],Previsto2024[[#This Row],[Período]])</f>
        <v>32.1</v>
      </c>
      <c r="E90" s="12">
        <f>SUMIFS(Database[Previsto P90 '[MWh']],Database[Complexo],Previsto2024[[#This Row],[Complexo]],Database[Período],Previsto2024[[#This Row],[Período]])</f>
        <v>30.929558746959813</v>
      </c>
      <c r="F90" s="12">
        <f>SUMIFS(Database[Previsto P95 '[MWh']],Database[Complexo],Previsto2024[[#This Row],[Complexo]],Database[Período],Previsto2024[[#This Row],[Período]])</f>
        <v>30.60054393939394</v>
      </c>
      <c r="G90" s="12">
        <f>SUMIFS(Database[Previsto P99 '[MWh']],Database[Complexo],Previsto2024[[#This Row],[Complexo]],Database[Período],Previsto2024[[#This Row],[Período]])</f>
        <v>30.307967147080561</v>
      </c>
      <c r="H90" s="12">
        <f>SUMIFS('TABELA RESUMO - P50'!$C$2:$C$44,'TABELA RESUMO - P50'!$A$2:$A$44,Previsto2024[[#This Row],[Complexo]],'TABELA RESUMO - P50'!$B$2:$B$44,Previsto2024[[#This Row],[Período]])</f>
        <v>0</v>
      </c>
      <c r="I90" s="12">
        <f>VALUE(Previsto2024[[#This Row],[Geração '[MWh']]])</f>
        <v>0</v>
      </c>
    </row>
    <row r="91" spans="1:9" hidden="1">
      <c r="A91" s="111">
        <f>MONTH(Previsto2024[[#This Row],[Período]])</f>
        <v>11</v>
      </c>
      <c r="B91" s="96">
        <v>45597</v>
      </c>
      <c r="C91" t="s">
        <v>29</v>
      </c>
      <c r="D91" s="12">
        <f>SUMIFS(Database[Previsto P50 '[MWh']],Database[Complexo],Previsto2024[[#This Row],[Complexo]],Database[Período],Previsto2024[[#This Row],[Período]])</f>
        <v>27.55</v>
      </c>
      <c r="E91" s="12">
        <f>SUMIFS(Database[Previsto P90 '[MWh']],Database[Complexo],Previsto2024[[#This Row],[Complexo]],Database[Período],Previsto2024[[#This Row],[Período]])</f>
        <v>26.379558746959816</v>
      </c>
      <c r="F91" s="12">
        <f>SUMIFS(Database[Previsto P95 '[MWh']],Database[Complexo],Previsto2024[[#This Row],[Complexo]],Database[Período],Previsto2024[[#This Row],[Período]])</f>
        <v>26.05054393939394</v>
      </c>
      <c r="G91" s="12">
        <f>SUMIFS(Database[Previsto P99 '[MWh']],Database[Complexo],Previsto2024[[#This Row],[Complexo]],Database[Período],Previsto2024[[#This Row],[Período]])</f>
        <v>25.757967147080564</v>
      </c>
      <c r="H91" s="12">
        <f>SUMIFS('TABELA RESUMO - P50'!$C$2:$C$44,'TABELA RESUMO - P50'!$A$2:$A$44,Previsto2024[[#This Row],[Complexo]],'TABELA RESUMO - P50'!$B$2:$B$44,Previsto2024[[#This Row],[Período]])</f>
        <v>0</v>
      </c>
      <c r="I91" s="12">
        <f>VALUE(Previsto2024[[#This Row],[Geração '[MWh']]])</f>
        <v>0</v>
      </c>
    </row>
    <row r="92" spans="1:9" hidden="1">
      <c r="A92" s="111">
        <f>MONTH(Previsto2024[[#This Row],[Período]])</f>
        <v>12</v>
      </c>
      <c r="B92" s="96">
        <v>45627</v>
      </c>
      <c r="C92" t="s">
        <v>29</v>
      </c>
      <c r="D92" s="12">
        <f>SUMIFS(Database[Previsto P50 '[MWh']],Database[Complexo],Previsto2024[[#This Row],[Complexo]],Database[Período],Previsto2024[[#This Row],[Período]])</f>
        <v>25.220000000000002</v>
      </c>
      <c r="E92" s="12">
        <f>SUMIFS(Database[Previsto P90 '[MWh']],Database[Complexo],Previsto2024[[#This Row],[Complexo]],Database[Período],Previsto2024[[#This Row],[Período]])</f>
        <v>24.049558746959814</v>
      </c>
      <c r="F92" s="12">
        <f>SUMIFS(Database[Previsto P95 '[MWh']],Database[Complexo],Previsto2024[[#This Row],[Complexo]],Database[Período],Previsto2024[[#This Row],[Período]])</f>
        <v>23.720543939393941</v>
      </c>
      <c r="G92" s="12">
        <f>SUMIFS(Database[Previsto P99 '[MWh']],Database[Complexo],Previsto2024[[#This Row],[Complexo]],Database[Período],Previsto2024[[#This Row],[Período]])</f>
        <v>23.427967147080562</v>
      </c>
      <c r="H92" s="12">
        <f>SUMIFS('TABELA RESUMO - P50'!$C$2:$C$44,'TABELA RESUMO - P50'!$A$2:$A$44,Previsto2024[[#This Row],[Complexo]],'TABELA RESUMO - P50'!$B$2:$B$44,Previsto2024[[#This Row],[Período]])</f>
        <v>0</v>
      </c>
      <c r="I92" s="12">
        <f>VALUE(Previsto2024[[#This Row],[Geração '[MWh']]])</f>
        <v>0</v>
      </c>
    </row>
    <row r="93" spans="1:9" hidden="1">
      <c r="A93" s="111">
        <f>MONTH(Previsto2024[[#This Row],[Período]])</f>
        <v>1</v>
      </c>
      <c r="B93" s="96">
        <v>45292</v>
      </c>
      <c r="C93" t="s">
        <v>30</v>
      </c>
      <c r="D93" s="12">
        <f>SUMIFS(Database[Previsto P50 '[MWh']],Database[Complexo],Previsto2024[[#This Row],[Complexo]],Database[Período],Previsto2024[[#This Row],[Período]])</f>
        <v>39.58</v>
      </c>
      <c r="E93" s="12">
        <f>SUMIFS(Database[Previsto P90 '[MWh']],Database[Complexo],Previsto2024[[#This Row],[Complexo]],Database[Período],Previsto2024[[#This Row],[Período]])</f>
        <v>38.033426287393247</v>
      </c>
      <c r="F93" s="12">
        <f>SUMIFS(Database[Previsto P95 '[MWh']],Database[Complexo],Previsto2024[[#This Row],[Complexo]],Database[Período],Previsto2024[[#This Row],[Período]])</f>
        <v>37.6</v>
      </c>
      <c r="G93" s="12">
        <f>SUMIFS(Database[Previsto P99 '[MWh']],Database[Complexo],Previsto2024[[#This Row],[Complexo]],Database[Período],Previsto2024[[#This Row],[Período]])</f>
        <v>37.21365853658537</v>
      </c>
      <c r="H93" s="12">
        <f>SUMIFS('TABELA RESUMO - P50'!$C$2:$C$44,'TABELA RESUMO - P50'!$A$2:$A$44,Previsto2024[[#This Row],[Complexo]],'TABELA RESUMO - P50'!$B$2:$B$44,Previsto2024[[#This Row],[Período]])</f>
        <v>0</v>
      </c>
      <c r="I93" s="12">
        <f>VALUE(Previsto2024[[#This Row],[Geração '[MWh']]])</f>
        <v>0</v>
      </c>
    </row>
    <row r="94" spans="1:9">
      <c r="A94" s="111">
        <f>MONTH(Previsto2024[[#This Row],[Período]])</f>
        <v>2</v>
      </c>
      <c r="B94" s="96">
        <v>45323</v>
      </c>
      <c r="C94" t="s">
        <v>30</v>
      </c>
      <c r="D94" s="12">
        <f>SUMIFS(Database[Previsto P50 '[MWh']],Database[Complexo],Previsto2024[[#This Row],[Complexo]],Database[Período],Previsto2024[[#This Row],[Período]])</f>
        <v>34.659999999999997</v>
      </c>
      <c r="E94" s="12">
        <f>SUMIFS(Database[Previsto P90 '[MWh']],Database[Complexo],Previsto2024[[#This Row],[Complexo]],Database[Período],Previsto2024[[#This Row],[Período]])</f>
        <v>33.113426287393253</v>
      </c>
      <c r="F94" s="12">
        <f>SUMIFS(Database[Previsto P95 '[MWh']],Database[Complexo],Previsto2024[[#This Row],[Complexo]],Database[Período],Previsto2024[[#This Row],[Período]])</f>
        <v>32.68</v>
      </c>
      <c r="G94" s="12">
        <f>SUMIFS(Database[Previsto P99 '[MWh']],Database[Complexo],Previsto2024[[#This Row],[Complexo]],Database[Período],Previsto2024[[#This Row],[Período]])</f>
        <v>32.293658536585369</v>
      </c>
      <c r="H94" s="12">
        <f>SUMIFS('TABELA RESUMO - P50'!$C$2:$C$44,'TABELA RESUMO - P50'!$A$2:$A$44,Previsto2024[[#This Row],[Complexo]],'TABELA RESUMO - P50'!$B$2:$B$44,Previsto2024[[#This Row],[Período]])</f>
        <v>0</v>
      </c>
      <c r="I94" s="12">
        <f>VALUE(Previsto2024[[#This Row],[Geração '[MWh']]])</f>
        <v>0</v>
      </c>
    </row>
    <row r="95" spans="1:9" hidden="1">
      <c r="A95" s="111">
        <f>MONTH(Previsto2024[[#This Row],[Período]])</f>
        <v>3</v>
      </c>
      <c r="B95" s="96">
        <v>45352</v>
      </c>
      <c r="C95" t="s">
        <v>30</v>
      </c>
      <c r="D95" s="12">
        <f>SUMIFS(Database[Previsto P50 '[MWh']],Database[Complexo],Previsto2024[[#This Row],[Complexo]],Database[Período],Previsto2024[[#This Row],[Período]])</f>
        <v>39.72</v>
      </c>
      <c r="E95" s="12">
        <f>SUMIFS(Database[Previsto P90 '[MWh']],Database[Complexo],Previsto2024[[#This Row],[Complexo]],Database[Período],Previsto2024[[#This Row],[Período]])</f>
        <v>38.173426287393248</v>
      </c>
      <c r="F95" s="12">
        <f>SUMIFS(Database[Previsto P95 '[MWh']],Database[Complexo],Previsto2024[[#This Row],[Complexo]],Database[Período],Previsto2024[[#This Row],[Período]])</f>
        <v>37.739999999999995</v>
      </c>
      <c r="G95" s="12">
        <f>SUMIFS(Database[Previsto P99 '[MWh']],Database[Complexo],Previsto2024[[#This Row],[Complexo]],Database[Período],Previsto2024[[#This Row],[Período]])</f>
        <v>37.353658536585364</v>
      </c>
      <c r="H95" s="12">
        <f>SUMIFS('TABELA RESUMO - P50'!$C$2:$C$44,'TABELA RESUMO - P50'!$A$2:$A$44,Previsto2024[[#This Row],[Complexo]],'TABELA RESUMO - P50'!$B$2:$B$44,Previsto2024[[#This Row],[Período]])</f>
        <v>0</v>
      </c>
      <c r="I95" s="12">
        <f>VALUE(Previsto2024[[#This Row],[Geração '[MWh']]])</f>
        <v>0</v>
      </c>
    </row>
    <row r="96" spans="1:9" hidden="1">
      <c r="A96" s="111">
        <f>MONTH(Previsto2024[[#This Row],[Período]])</f>
        <v>4</v>
      </c>
      <c r="B96" s="96">
        <v>45383</v>
      </c>
      <c r="C96" t="s">
        <v>30</v>
      </c>
      <c r="D96" s="12">
        <f>SUMIFS(Database[Previsto P50 '[MWh']],Database[Complexo],Previsto2024[[#This Row],[Complexo]],Database[Período],Previsto2024[[#This Row],[Período]])</f>
        <v>39.18</v>
      </c>
      <c r="E96" s="12">
        <f>SUMIFS(Database[Previsto P90 '[MWh']],Database[Complexo],Previsto2024[[#This Row],[Complexo]],Database[Período],Previsto2024[[#This Row],[Período]])</f>
        <v>37.633426287393249</v>
      </c>
      <c r="F96" s="12">
        <f>SUMIFS(Database[Previsto P95 '[MWh']],Database[Complexo],Previsto2024[[#This Row],[Complexo]],Database[Período],Previsto2024[[#This Row],[Período]])</f>
        <v>37.200000000000003</v>
      </c>
      <c r="G96" s="12">
        <f>SUMIFS(Database[Previsto P99 '[MWh']],Database[Complexo],Previsto2024[[#This Row],[Complexo]],Database[Período],Previsto2024[[#This Row],[Período]])</f>
        <v>36.813658536585365</v>
      </c>
      <c r="H96" s="12">
        <f>SUMIFS('TABELA RESUMO - P50'!$C$2:$C$44,'TABELA RESUMO - P50'!$A$2:$A$44,Previsto2024[[#This Row],[Complexo]],'TABELA RESUMO - P50'!$B$2:$B$44,Previsto2024[[#This Row],[Período]])</f>
        <v>0</v>
      </c>
      <c r="I96" s="12">
        <f>VALUE(Previsto2024[[#This Row],[Geração '[MWh']]])</f>
        <v>0</v>
      </c>
    </row>
    <row r="97" spans="1:9" hidden="1">
      <c r="A97" s="111">
        <f>MONTH(Previsto2024[[#This Row],[Período]])</f>
        <v>5</v>
      </c>
      <c r="B97" s="96">
        <v>45413</v>
      </c>
      <c r="C97" t="s">
        <v>30</v>
      </c>
      <c r="D97" s="12">
        <f>SUMIFS(Database[Previsto P50 '[MWh']],Database[Complexo],Previsto2024[[#This Row],[Complexo]],Database[Período],Previsto2024[[#This Row],[Período]])</f>
        <v>38.96</v>
      </c>
      <c r="E97" s="12">
        <f>SUMIFS(Database[Previsto P90 '[MWh']],Database[Complexo],Previsto2024[[#This Row],[Complexo]],Database[Período],Previsto2024[[#This Row],[Período]])</f>
        <v>37.41342628739325</v>
      </c>
      <c r="F97" s="12">
        <f>SUMIFS(Database[Previsto P95 '[MWh']],Database[Complexo],Previsto2024[[#This Row],[Complexo]],Database[Período],Previsto2024[[#This Row],[Período]])</f>
        <v>36.980000000000004</v>
      </c>
      <c r="G97" s="12">
        <f>SUMIFS(Database[Previsto P99 '[MWh']],Database[Complexo],Previsto2024[[#This Row],[Complexo]],Database[Período],Previsto2024[[#This Row],[Período]])</f>
        <v>36.593658536585366</v>
      </c>
      <c r="H97" s="12">
        <f>SUMIFS('TABELA RESUMO - P50'!$C$2:$C$44,'TABELA RESUMO - P50'!$A$2:$A$44,Previsto2024[[#This Row],[Complexo]],'TABELA RESUMO - P50'!$B$2:$B$44,Previsto2024[[#This Row],[Período]])</f>
        <v>0</v>
      </c>
      <c r="I97" s="12">
        <f>VALUE(Previsto2024[[#This Row],[Geração '[MWh']]])</f>
        <v>0</v>
      </c>
    </row>
    <row r="98" spans="1:9" hidden="1">
      <c r="A98" s="111">
        <f>MONTH(Previsto2024[[#This Row],[Período]])</f>
        <v>6</v>
      </c>
      <c r="B98" s="96">
        <v>45444</v>
      </c>
      <c r="C98" t="s">
        <v>30</v>
      </c>
      <c r="D98" s="12">
        <f>SUMIFS(Database[Previsto P50 '[MWh']],Database[Complexo],Previsto2024[[#This Row],[Complexo]],Database[Período],Previsto2024[[#This Row],[Período]])</f>
        <v>40.019999999999996</v>
      </c>
      <c r="E98" s="12">
        <f>SUMIFS(Database[Previsto P90 '[MWh']],Database[Complexo],Previsto2024[[#This Row],[Complexo]],Database[Período],Previsto2024[[#This Row],[Período]])</f>
        <v>38.473426287393252</v>
      </c>
      <c r="F98" s="12">
        <f>SUMIFS(Database[Previsto P95 '[MWh']],Database[Complexo],Previsto2024[[#This Row],[Complexo]],Database[Período],Previsto2024[[#This Row],[Período]])</f>
        <v>38.04</v>
      </c>
      <c r="G98" s="12">
        <f>SUMIFS(Database[Previsto P99 '[MWh']],Database[Complexo],Previsto2024[[#This Row],[Complexo]],Database[Período],Previsto2024[[#This Row],[Período]])</f>
        <v>37.653658536585368</v>
      </c>
      <c r="H98" s="12">
        <f>SUMIFS('TABELA RESUMO - P50'!$C$2:$C$44,'TABELA RESUMO - P50'!$A$2:$A$44,Previsto2024[[#This Row],[Complexo]],'TABELA RESUMO - P50'!$B$2:$B$44,Previsto2024[[#This Row],[Período]])</f>
        <v>0</v>
      </c>
      <c r="I98" s="12">
        <f>VALUE(Previsto2024[[#This Row],[Geração '[MWh']]])</f>
        <v>0</v>
      </c>
    </row>
    <row r="99" spans="1:9" hidden="1">
      <c r="A99" s="111">
        <f>MONTH(Previsto2024[[#This Row],[Período]])</f>
        <v>7</v>
      </c>
      <c r="B99" s="96">
        <v>45474</v>
      </c>
      <c r="C99" t="s">
        <v>30</v>
      </c>
      <c r="D99" s="12">
        <f>SUMIFS(Database[Previsto P50 '[MWh']],Database[Complexo],Previsto2024[[#This Row],[Complexo]],Database[Período],Previsto2024[[#This Row],[Período]])</f>
        <v>38.739999999999995</v>
      </c>
      <c r="E99" s="12">
        <f>SUMIFS(Database[Previsto P90 '[MWh']],Database[Complexo],Previsto2024[[#This Row],[Complexo]],Database[Período],Previsto2024[[#This Row],[Período]])</f>
        <v>37.193426287393244</v>
      </c>
      <c r="F99" s="12">
        <f>SUMIFS(Database[Previsto P95 '[MWh']],Database[Complexo],Previsto2024[[#This Row],[Complexo]],Database[Período],Previsto2024[[#This Row],[Período]])</f>
        <v>36.76</v>
      </c>
      <c r="G99" s="12">
        <f>SUMIFS(Database[Previsto P99 '[MWh']],Database[Complexo],Previsto2024[[#This Row],[Complexo]],Database[Período],Previsto2024[[#This Row],[Período]])</f>
        <v>36.373658536585367</v>
      </c>
      <c r="H99" s="12">
        <f>SUMIFS('TABELA RESUMO - P50'!$C$2:$C$44,'TABELA RESUMO - P50'!$A$2:$A$44,Previsto2024[[#This Row],[Complexo]],'TABELA RESUMO - P50'!$B$2:$B$44,Previsto2024[[#This Row],[Período]])</f>
        <v>0</v>
      </c>
      <c r="I99" s="12">
        <f>VALUE(Previsto2024[[#This Row],[Geração '[MWh']]])</f>
        <v>0</v>
      </c>
    </row>
    <row r="100" spans="1:9" hidden="1">
      <c r="A100" s="111">
        <f>MONTH(Previsto2024[[#This Row],[Período]])</f>
        <v>8</v>
      </c>
      <c r="B100" s="96">
        <v>45505</v>
      </c>
      <c r="C100" t="s">
        <v>30</v>
      </c>
      <c r="D100" s="12">
        <f>SUMIFS(Database[Previsto P50 '[MWh']],Database[Complexo],Previsto2024[[#This Row],[Complexo]],Database[Período],Previsto2024[[#This Row],[Período]])</f>
        <v>44.16</v>
      </c>
      <c r="E100" s="12">
        <f>SUMIFS(Database[Previsto P90 '[MWh']],Database[Complexo],Previsto2024[[#This Row],[Complexo]],Database[Período],Previsto2024[[#This Row],[Período]])</f>
        <v>42.613426287393253</v>
      </c>
      <c r="F100" s="12">
        <f>SUMIFS(Database[Previsto P95 '[MWh']],Database[Complexo],Previsto2024[[#This Row],[Complexo]],Database[Período],Previsto2024[[#This Row],[Período]])</f>
        <v>42.18</v>
      </c>
      <c r="G100" s="12">
        <f>SUMIFS(Database[Previsto P99 '[MWh']],Database[Complexo],Previsto2024[[#This Row],[Complexo]],Database[Período],Previsto2024[[#This Row],[Período]])</f>
        <v>41.793658536585369</v>
      </c>
      <c r="H100" s="12">
        <f>SUMIFS('TABELA RESUMO - P50'!$C$2:$C$44,'TABELA RESUMO - P50'!$A$2:$A$44,Previsto2024[[#This Row],[Complexo]],'TABELA RESUMO - P50'!$B$2:$B$44,Previsto2024[[#This Row],[Período]])</f>
        <v>0</v>
      </c>
      <c r="I100" s="12">
        <f>VALUE(Previsto2024[[#This Row],[Geração '[MWh']]])</f>
        <v>0</v>
      </c>
    </row>
    <row r="101" spans="1:9" hidden="1">
      <c r="A101" s="111">
        <f>MONTH(Previsto2024[[#This Row],[Período]])</f>
        <v>9</v>
      </c>
      <c r="B101" s="96">
        <v>45536</v>
      </c>
      <c r="C101" t="s">
        <v>30</v>
      </c>
      <c r="D101" s="12">
        <f>SUMIFS(Database[Previsto P50 '[MWh']],Database[Complexo],Previsto2024[[#This Row],[Complexo]],Database[Período],Previsto2024[[#This Row],[Período]])</f>
        <v>42.28</v>
      </c>
      <c r="E101" s="12">
        <f>SUMIFS(Database[Previsto P90 '[MWh']],Database[Complexo],Previsto2024[[#This Row],[Complexo]],Database[Período],Previsto2024[[#This Row],[Período]])</f>
        <v>40.73342628739325</v>
      </c>
      <c r="F101" s="12">
        <f>SUMIFS(Database[Previsto P95 '[MWh']],Database[Complexo],Previsto2024[[#This Row],[Complexo]],Database[Período],Previsto2024[[#This Row],[Período]])</f>
        <v>40.299999999999997</v>
      </c>
      <c r="G101" s="12">
        <f>SUMIFS(Database[Previsto P99 '[MWh']],Database[Complexo],Previsto2024[[#This Row],[Complexo]],Database[Período],Previsto2024[[#This Row],[Período]])</f>
        <v>39.913658536585366</v>
      </c>
      <c r="H101" s="12">
        <f>SUMIFS('TABELA RESUMO - P50'!$C$2:$C$44,'TABELA RESUMO - P50'!$A$2:$A$44,Previsto2024[[#This Row],[Complexo]],'TABELA RESUMO - P50'!$B$2:$B$44,Previsto2024[[#This Row],[Período]])</f>
        <v>0</v>
      </c>
      <c r="I101" s="12">
        <f>VALUE(Previsto2024[[#This Row],[Geração '[MWh']]])</f>
        <v>0</v>
      </c>
    </row>
    <row r="102" spans="1:9" hidden="1">
      <c r="A102" s="111">
        <f>MONTH(Previsto2024[[#This Row],[Período]])</f>
        <v>10</v>
      </c>
      <c r="B102" s="96">
        <v>45566</v>
      </c>
      <c r="C102" t="s">
        <v>30</v>
      </c>
      <c r="D102" s="12">
        <f>SUMIFS(Database[Previsto P50 '[MWh']],Database[Complexo],Previsto2024[[#This Row],[Complexo]],Database[Período],Previsto2024[[#This Row],[Período]])</f>
        <v>42.400000000000006</v>
      </c>
      <c r="E102" s="12">
        <f>SUMIFS(Database[Previsto P90 '[MWh']],Database[Complexo],Previsto2024[[#This Row],[Complexo]],Database[Período],Previsto2024[[#This Row],[Período]])</f>
        <v>40.853426287393255</v>
      </c>
      <c r="F102" s="12">
        <f>SUMIFS(Database[Previsto P95 '[MWh']],Database[Complexo],Previsto2024[[#This Row],[Complexo]],Database[Período],Previsto2024[[#This Row],[Período]])</f>
        <v>40.42</v>
      </c>
      <c r="G102" s="12">
        <f>SUMIFS(Database[Previsto P99 '[MWh']],Database[Complexo],Previsto2024[[#This Row],[Complexo]],Database[Período],Previsto2024[[#This Row],[Período]])</f>
        <v>40.033658536585364</v>
      </c>
      <c r="H102" s="12">
        <f>SUMIFS('TABELA RESUMO - P50'!$C$2:$C$44,'TABELA RESUMO - P50'!$A$2:$A$44,Previsto2024[[#This Row],[Complexo]],'TABELA RESUMO - P50'!$B$2:$B$44,Previsto2024[[#This Row],[Período]])</f>
        <v>0</v>
      </c>
      <c r="I102" s="12">
        <f>VALUE(Previsto2024[[#This Row],[Geração '[MWh']]])</f>
        <v>0</v>
      </c>
    </row>
    <row r="103" spans="1:9" hidden="1">
      <c r="A103" s="111">
        <f>MONTH(Previsto2024[[#This Row],[Período]])</f>
        <v>11</v>
      </c>
      <c r="B103" s="96">
        <v>45597</v>
      </c>
      <c r="C103" t="s">
        <v>30</v>
      </c>
      <c r="D103" s="12">
        <f>SUMIFS(Database[Previsto P50 '[MWh']],Database[Complexo],Previsto2024[[#This Row],[Complexo]],Database[Período],Previsto2024[[#This Row],[Período]])</f>
        <v>36.46</v>
      </c>
      <c r="E103" s="12">
        <f>SUMIFS(Database[Previsto P90 '[MWh']],Database[Complexo],Previsto2024[[#This Row],[Complexo]],Database[Período],Previsto2024[[#This Row],[Período]])</f>
        <v>34.91342628739325</v>
      </c>
      <c r="F103" s="12">
        <f>SUMIFS(Database[Previsto P95 '[MWh']],Database[Complexo],Previsto2024[[#This Row],[Complexo]],Database[Período],Previsto2024[[#This Row],[Período]])</f>
        <v>34.480000000000004</v>
      </c>
      <c r="G103" s="12">
        <f>SUMIFS(Database[Previsto P99 '[MWh']],Database[Complexo],Previsto2024[[#This Row],[Complexo]],Database[Período],Previsto2024[[#This Row],[Período]])</f>
        <v>34.093658536585366</v>
      </c>
      <c r="H103" s="12">
        <f>SUMIFS('TABELA RESUMO - P50'!$C$2:$C$44,'TABELA RESUMO - P50'!$A$2:$A$44,Previsto2024[[#This Row],[Complexo]],'TABELA RESUMO - P50'!$B$2:$B$44,Previsto2024[[#This Row],[Período]])</f>
        <v>0</v>
      </c>
      <c r="I103" s="12">
        <f>VALUE(Previsto2024[[#This Row],[Geração '[MWh']]])</f>
        <v>0</v>
      </c>
    </row>
    <row r="104" spans="1:9" hidden="1">
      <c r="A104" s="111">
        <f>MONTH(Previsto2024[[#This Row],[Período]])</f>
        <v>12</v>
      </c>
      <c r="B104" s="96">
        <v>45627</v>
      </c>
      <c r="C104" t="s">
        <v>30</v>
      </c>
      <c r="D104" s="12">
        <f>SUMIFS(Database[Previsto P50 '[MWh']],Database[Complexo],Previsto2024[[#This Row],[Complexo]],Database[Período],Previsto2024[[#This Row],[Período]])</f>
        <v>34.120000000000005</v>
      </c>
      <c r="E104" s="12">
        <f>SUMIFS(Database[Previsto P90 '[MWh']],Database[Complexo],Previsto2024[[#This Row],[Complexo]],Database[Período],Previsto2024[[#This Row],[Período]])</f>
        <v>32.573426287393247</v>
      </c>
      <c r="F104" s="12">
        <f>SUMIFS(Database[Previsto P95 '[MWh']],Database[Complexo],Previsto2024[[#This Row],[Complexo]],Database[Período],Previsto2024[[#This Row],[Período]])</f>
        <v>32.14</v>
      </c>
      <c r="G104" s="12">
        <f>SUMIFS(Database[Previsto P99 '[MWh']],Database[Complexo],Previsto2024[[#This Row],[Complexo]],Database[Período],Previsto2024[[#This Row],[Período]])</f>
        <v>31.753658536585366</v>
      </c>
      <c r="H104" s="12">
        <f>SUMIFS('TABELA RESUMO - P50'!$C$2:$C$44,'TABELA RESUMO - P50'!$A$2:$A$44,Previsto2024[[#This Row],[Complexo]],'TABELA RESUMO - P50'!$B$2:$B$44,Previsto2024[[#This Row],[Período]])</f>
        <v>0</v>
      </c>
      <c r="I104" s="12">
        <f>VALUE(Previsto2024[[#This Row],[Geração '[MWh']]])</f>
        <v>0</v>
      </c>
    </row>
    <row r="105" spans="1:9" hidden="1">
      <c r="A105" s="111">
        <f>MONTH(Previsto2024[[#This Row],[Período]])</f>
        <v>1</v>
      </c>
      <c r="B105" s="96">
        <v>45292</v>
      </c>
      <c r="C105" t="s">
        <v>31</v>
      </c>
      <c r="D105" s="12">
        <f>SUMIFS(Database[Previsto P50 '[MWh']],Database[Complexo],Previsto2024[[#This Row],[Complexo]],Database[Período],Previsto2024[[#This Row],[Período]])</f>
        <v>168.32999999999998</v>
      </c>
      <c r="E105" s="12">
        <f>SUMIFS(Database[Previsto P90 '[MWh']],Database[Complexo],Previsto2024[[#This Row],[Complexo]],Database[Período],Previsto2024[[#This Row],[Período]])</f>
        <v>161.19829268292682</v>
      </c>
      <c r="F105" s="12">
        <f>SUMIFS(Database[Previsto P95 '[MWh']],Database[Complexo],Previsto2024[[#This Row],[Complexo]],Database[Período],Previsto2024[[#This Row],[Período]])</f>
        <v>159.1925</v>
      </c>
      <c r="G105" s="12">
        <f>SUMIFS(Database[Previsto P99 '[MWh']],Database[Complexo],Previsto2024[[#This Row],[Complexo]],Database[Período],Previsto2024[[#This Row],[Período]])</f>
        <v>157.40957317073168</v>
      </c>
      <c r="H105" s="12">
        <f>SUMIFS('TABELA RESUMO - P50'!$C$2:$C$44,'TABELA RESUMO - P50'!$A$2:$A$44,Previsto2024[[#This Row],[Complexo]],'TABELA RESUMO - P50'!$B$2:$B$44,Previsto2024[[#This Row],[Período]])</f>
        <v>0</v>
      </c>
      <c r="I105" s="12">
        <f>VALUE(Previsto2024[[#This Row],[Geração '[MWh']]])</f>
        <v>0</v>
      </c>
    </row>
    <row r="106" spans="1:9">
      <c r="A106" s="111">
        <f>MONTH(Previsto2024[[#This Row],[Período]])</f>
        <v>2</v>
      </c>
      <c r="B106" s="96">
        <v>45323</v>
      </c>
      <c r="C106" t="s">
        <v>31</v>
      </c>
      <c r="D106" s="12">
        <f>SUMIFS(Database[Previsto P50 '[MWh']],Database[Complexo],Previsto2024[[#This Row],[Complexo]],Database[Período],Previsto2024[[#This Row],[Período]])</f>
        <v>164.24</v>
      </c>
      <c r="E106" s="12">
        <f>SUMIFS(Database[Previsto P90 '[MWh']],Database[Complexo],Previsto2024[[#This Row],[Complexo]],Database[Período],Previsto2024[[#This Row],[Período]])</f>
        <v>157.10829268292682</v>
      </c>
      <c r="F106" s="12">
        <f>SUMIFS(Database[Previsto P95 '[MWh']],Database[Complexo],Previsto2024[[#This Row],[Complexo]],Database[Período],Previsto2024[[#This Row],[Período]])</f>
        <v>155.10249999999996</v>
      </c>
      <c r="G106" s="12">
        <f>SUMIFS(Database[Previsto P99 '[MWh']],Database[Complexo],Previsto2024[[#This Row],[Complexo]],Database[Período],Previsto2024[[#This Row],[Período]])</f>
        <v>153.3195731707317</v>
      </c>
      <c r="H106" s="12">
        <f>SUMIFS('TABELA RESUMO - P50'!$C$2:$C$44,'TABELA RESUMO - P50'!$A$2:$A$44,Previsto2024[[#This Row],[Complexo]],'TABELA RESUMO - P50'!$B$2:$B$44,Previsto2024[[#This Row],[Período]])</f>
        <v>0</v>
      </c>
      <c r="I106" s="12">
        <f>VALUE(Previsto2024[[#This Row],[Geração '[MWh']]])</f>
        <v>0</v>
      </c>
    </row>
    <row r="107" spans="1:9" hidden="1">
      <c r="A107" s="111">
        <f>MONTH(Previsto2024[[#This Row],[Período]])</f>
        <v>3</v>
      </c>
      <c r="B107" s="96">
        <v>45352</v>
      </c>
      <c r="C107" t="s">
        <v>31</v>
      </c>
      <c r="D107" s="12">
        <f>SUMIFS(Database[Previsto P50 '[MWh']],Database[Complexo],Previsto2024[[#This Row],[Complexo]],Database[Período],Previsto2024[[#This Row],[Período]])</f>
        <v>179.19</v>
      </c>
      <c r="E107" s="12">
        <f>SUMIFS(Database[Previsto P90 '[MWh']],Database[Complexo],Previsto2024[[#This Row],[Complexo]],Database[Período],Previsto2024[[#This Row],[Período]])</f>
        <v>172.05829268292683</v>
      </c>
      <c r="F107" s="12">
        <f>SUMIFS(Database[Previsto P95 '[MWh']],Database[Complexo],Previsto2024[[#This Row],[Complexo]],Database[Período],Previsto2024[[#This Row],[Período]])</f>
        <v>170.05249999999998</v>
      </c>
      <c r="G107" s="12">
        <f>SUMIFS(Database[Previsto P99 '[MWh']],Database[Complexo],Previsto2024[[#This Row],[Complexo]],Database[Período],Previsto2024[[#This Row],[Período]])</f>
        <v>168.26957317073169</v>
      </c>
      <c r="H107" s="12">
        <f>SUMIFS('TABELA RESUMO - P50'!$C$2:$C$44,'TABELA RESUMO - P50'!$A$2:$A$44,Previsto2024[[#This Row],[Complexo]],'TABELA RESUMO - P50'!$B$2:$B$44,Previsto2024[[#This Row],[Período]])</f>
        <v>0</v>
      </c>
      <c r="I107" s="12">
        <f>VALUE(Previsto2024[[#This Row],[Geração '[MWh']]])</f>
        <v>0</v>
      </c>
    </row>
    <row r="108" spans="1:9" hidden="1">
      <c r="A108" s="111">
        <f>MONTH(Previsto2024[[#This Row],[Período]])</f>
        <v>4</v>
      </c>
      <c r="B108" s="96">
        <v>45383</v>
      </c>
      <c r="C108" t="s">
        <v>31</v>
      </c>
      <c r="D108" s="12">
        <f>SUMIFS(Database[Previsto P50 '[MWh']],Database[Complexo],Previsto2024[[#This Row],[Complexo]],Database[Período],Previsto2024[[#This Row],[Período]])</f>
        <v>180.17000000000002</v>
      </c>
      <c r="E108" s="12">
        <f>SUMIFS(Database[Previsto P90 '[MWh']],Database[Complexo],Previsto2024[[#This Row],[Complexo]],Database[Período],Previsto2024[[#This Row],[Período]])</f>
        <v>173.03829268292682</v>
      </c>
      <c r="F108" s="12">
        <f>SUMIFS(Database[Previsto P95 '[MWh']],Database[Complexo],Previsto2024[[#This Row],[Complexo]],Database[Período],Previsto2024[[#This Row],[Período]])</f>
        <v>171.03249999999997</v>
      </c>
      <c r="G108" s="12">
        <f>SUMIFS(Database[Previsto P99 '[MWh']],Database[Complexo],Previsto2024[[#This Row],[Complexo]],Database[Período],Previsto2024[[#This Row],[Período]])</f>
        <v>169.24957317073171</v>
      </c>
      <c r="H108" s="12">
        <f>SUMIFS('TABELA RESUMO - P50'!$C$2:$C$44,'TABELA RESUMO - P50'!$A$2:$A$44,Previsto2024[[#This Row],[Complexo]],'TABELA RESUMO - P50'!$B$2:$B$44,Previsto2024[[#This Row],[Período]])</f>
        <v>0</v>
      </c>
      <c r="I108" s="12">
        <f>VALUE(Previsto2024[[#This Row],[Geração '[MWh']]])</f>
        <v>0</v>
      </c>
    </row>
    <row r="109" spans="1:9" hidden="1">
      <c r="A109" s="111">
        <f>MONTH(Previsto2024[[#This Row],[Período]])</f>
        <v>5</v>
      </c>
      <c r="B109" s="96">
        <v>45413</v>
      </c>
      <c r="C109" t="s">
        <v>31</v>
      </c>
      <c r="D109" s="12">
        <f>SUMIFS(Database[Previsto P50 '[MWh']],Database[Complexo],Previsto2024[[#This Row],[Complexo]],Database[Período],Previsto2024[[#This Row],[Período]])</f>
        <v>190.96999999999997</v>
      </c>
      <c r="E109" s="12">
        <f>SUMIFS(Database[Previsto P90 '[MWh']],Database[Complexo],Previsto2024[[#This Row],[Complexo]],Database[Período],Previsto2024[[#This Row],[Período]])</f>
        <v>183.83829268292681</v>
      </c>
      <c r="F109" s="12">
        <f>SUMIFS(Database[Previsto P95 '[MWh']],Database[Complexo],Previsto2024[[#This Row],[Complexo]],Database[Período],Previsto2024[[#This Row],[Período]])</f>
        <v>181.83249999999998</v>
      </c>
      <c r="G109" s="12">
        <f>SUMIFS(Database[Previsto P99 '[MWh']],Database[Complexo],Previsto2024[[#This Row],[Complexo]],Database[Período],Previsto2024[[#This Row],[Período]])</f>
        <v>180.04957317073169</v>
      </c>
      <c r="H109" s="12">
        <f>SUMIFS('TABELA RESUMO - P50'!$C$2:$C$44,'TABELA RESUMO - P50'!$A$2:$A$44,Previsto2024[[#This Row],[Complexo]],'TABELA RESUMO - P50'!$B$2:$B$44,Previsto2024[[#This Row],[Período]])</f>
        <v>0</v>
      </c>
      <c r="I109" s="12">
        <f>VALUE(Previsto2024[[#This Row],[Geração '[MWh']]])</f>
        <v>0</v>
      </c>
    </row>
    <row r="110" spans="1:9" hidden="1">
      <c r="A110" s="111">
        <f>MONTH(Previsto2024[[#This Row],[Período]])</f>
        <v>6</v>
      </c>
      <c r="B110" s="96">
        <v>45444</v>
      </c>
      <c r="C110" t="s">
        <v>31</v>
      </c>
      <c r="D110" s="12">
        <f>SUMIFS(Database[Previsto P50 '[MWh']],Database[Complexo],Previsto2024[[#This Row],[Complexo]],Database[Período],Previsto2024[[#This Row],[Período]])</f>
        <v>185.66</v>
      </c>
      <c r="E110" s="12">
        <f>SUMIFS(Database[Previsto P90 '[MWh']],Database[Complexo],Previsto2024[[#This Row],[Complexo]],Database[Período],Previsto2024[[#This Row],[Período]])</f>
        <v>178.5282926829268</v>
      </c>
      <c r="F110" s="12">
        <f>SUMIFS(Database[Previsto P95 '[MWh']],Database[Complexo],Previsto2024[[#This Row],[Complexo]],Database[Período],Previsto2024[[#This Row],[Período]])</f>
        <v>176.52249999999998</v>
      </c>
      <c r="G110" s="12">
        <f>SUMIFS(Database[Previsto P99 '[MWh']],Database[Complexo],Previsto2024[[#This Row],[Complexo]],Database[Período],Previsto2024[[#This Row],[Período]])</f>
        <v>174.73957317073172</v>
      </c>
      <c r="H110" s="12">
        <f>SUMIFS('TABELA RESUMO - P50'!$C$2:$C$44,'TABELA RESUMO - P50'!$A$2:$A$44,Previsto2024[[#This Row],[Complexo]],'TABELA RESUMO - P50'!$B$2:$B$44,Previsto2024[[#This Row],[Período]])</f>
        <v>0</v>
      </c>
      <c r="I110" s="12">
        <f>VALUE(Previsto2024[[#This Row],[Geração '[MWh']]])</f>
        <v>0</v>
      </c>
    </row>
    <row r="111" spans="1:9" hidden="1">
      <c r="A111" s="111">
        <f>MONTH(Previsto2024[[#This Row],[Período]])</f>
        <v>7</v>
      </c>
      <c r="B111" s="96">
        <v>45474</v>
      </c>
      <c r="C111" t="s">
        <v>31</v>
      </c>
      <c r="D111" s="12">
        <f>SUMIFS(Database[Previsto P50 '[MWh']],Database[Complexo],Previsto2024[[#This Row],[Complexo]],Database[Período],Previsto2024[[#This Row],[Período]])</f>
        <v>178.63</v>
      </c>
      <c r="E111" s="12">
        <f>SUMIFS(Database[Previsto P90 '[MWh']],Database[Complexo],Previsto2024[[#This Row],[Complexo]],Database[Período],Previsto2024[[#This Row],[Período]])</f>
        <v>171.49829268292683</v>
      </c>
      <c r="F111" s="12">
        <f>SUMIFS(Database[Previsto P95 '[MWh']],Database[Complexo],Previsto2024[[#This Row],[Complexo]],Database[Período],Previsto2024[[#This Row],[Período]])</f>
        <v>169.49249999999998</v>
      </c>
      <c r="G111" s="12">
        <f>SUMIFS(Database[Previsto P99 '[MWh']],Database[Complexo],Previsto2024[[#This Row],[Complexo]],Database[Período],Previsto2024[[#This Row],[Período]])</f>
        <v>167.70957317073169</v>
      </c>
      <c r="H111" s="12">
        <f>SUMIFS('TABELA RESUMO - P50'!$C$2:$C$44,'TABELA RESUMO - P50'!$A$2:$A$44,Previsto2024[[#This Row],[Complexo]],'TABELA RESUMO - P50'!$B$2:$B$44,Previsto2024[[#This Row],[Período]])</f>
        <v>0</v>
      </c>
      <c r="I111" s="12">
        <f>VALUE(Previsto2024[[#This Row],[Geração '[MWh']]])</f>
        <v>0</v>
      </c>
    </row>
    <row r="112" spans="1:9" hidden="1">
      <c r="A112" s="111">
        <f>MONTH(Previsto2024[[#This Row],[Período]])</f>
        <v>8</v>
      </c>
      <c r="B112" s="96">
        <v>45505</v>
      </c>
      <c r="C112" t="s">
        <v>31</v>
      </c>
      <c r="D112" s="12">
        <f>SUMIFS(Database[Previsto P50 '[MWh']],Database[Complexo],Previsto2024[[#This Row],[Complexo]],Database[Período],Previsto2024[[#This Row],[Período]])</f>
        <v>206.03</v>
      </c>
      <c r="E112" s="12">
        <f>SUMIFS(Database[Previsto P90 '[MWh']],Database[Complexo],Previsto2024[[#This Row],[Complexo]],Database[Período],Previsto2024[[#This Row],[Período]])</f>
        <v>198.89829268292681</v>
      </c>
      <c r="F112" s="12">
        <f>SUMIFS(Database[Previsto P95 '[MWh']],Database[Complexo],Previsto2024[[#This Row],[Complexo]],Database[Período],Previsto2024[[#This Row],[Período]])</f>
        <v>196.89249999999998</v>
      </c>
      <c r="G112" s="12">
        <f>SUMIFS(Database[Previsto P99 '[MWh']],Database[Complexo],Previsto2024[[#This Row],[Complexo]],Database[Período],Previsto2024[[#This Row],[Período]])</f>
        <v>195.10957317073166</v>
      </c>
      <c r="H112" s="12">
        <f>SUMIFS('TABELA RESUMO - P50'!$C$2:$C$44,'TABELA RESUMO - P50'!$A$2:$A$44,Previsto2024[[#This Row],[Complexo]],'TABELA RESUMO - P50'!$B$2:$B$44,Previsto2024[[#This Row],[Período]])</f>
        <v>0</v>
      </c>
      <c r="I112" s="12">
        <f>VALUE(Previsto2024[[#This Row],[Geração '[MWh']]])</f>
        <v>0</v>
      </c>
    </row>
    <row r="113" spans="1:9" hidden="1">
      <c r="A113" s="111">
        <f>MONTH(Previsto2024[[#This Row],[Período]])</f>
        <v>9</v>
      </c>
      <c r="B113" s="96">
        <v>45536</v>
      </c>
      <c r="C113" t="s">
        <v>31</v>
      </c>
      <c r="D113" s="12">
        <f>SUMIFS(Database[Previsto P50 '[MWh']],Database[Complexo],Previsto2024[[#This Row],[Complexo]],Database[Período],Previsto2024[[#This Row],[Período]])</f>
        <v>193.61</v>
      </c>
      <c r="E113" s="12">
        <f>SUMIFS(Database[Previsto P90 '[MWh']],Database[Complexo],Previsto2024[[#This Row],[Complexo]],Database[Período],Previsto2024[[#This Row],[Período]])</f>
        <v>186.47829268292682</v>
      </c>
      <c r="F113" s="12">
        <f>SUMIFS(Database[Previsto P95 '[MWh']],Database[Complexo],Previsto2024[[#This Row],[Complexo]],Database[Período],Previsto2024[[#This Row],[Período]])</f>
        <v>184.4725</v>
      </c>
      <c r="G113" s="12">
        <f>SUMIFS(Database[Previsto P99 '[MWh']],Database[Complexo],Previsto2024[[#This Row],[Complexo]],Database[Período],Previsto2024[[#This Row],[Período]])</f>
        <v>182.68957317073171</v>
      </c>
      <c r="H113" s="12">
        <f>SUMIFS('TABELA RESUMO - P50'!$C$2:$C$44,'TABELA RESUMO - P50'!$A$2:$A$44,Previsto2024[[#This Row],[Complexo]],'TABELA RESUMO - P50'!$B$2:$B$44,Previsto2024[[#This Row],[Período]])</f>
        <v>0</v>
      </c>
      <c r="I113" s="12">
        <f>VALUE(Previsto2024[[#This Row],[Geração '[MWh']]])</f>
        <v>0</v>
      </c>
    </row>
    <row r="114" spans="1:9" hidden="1">
      <c r="A114" s="111">
        <f>MONTH(Previsto2024[[#This Row],[Período]])</f>
        <v>10</v>
      </c>
      <c r="B114" s="96">
        <v>45566</v>
      </c>
      <c r="C114" t="s">
        <v>31</v>
      </c>
      <c r="D114" s="12">
        <f>SUMIFS(Database[Previsto P50 '[MWh']],Database[Complexo],Previsto2024[[#This Row],[Complexo]],Database[Período],Previsto2024[[#This Row],[Período]])</f>
        <v>177.39</v>
      </c>
      <c r="E114" s="12">
        <f>SUMIFS(Database[Previsto P90 '[MWh']],Database[Complexo],Previsto2024[[#This Row],[Complexo]],Database[Período],Previsto2024[[#This Row],[Período]])</f>
        <v>170.25829268292682</v>
      </c>
      <c r="F114" s="12">
        <f>SUMIFS(Database[Previsto P95 '[MWh']],Database[Complexo],Previsto2024[[#This Row],[Complexo]],Database[Período],Previsto2024[[#This Row],[Período]])</f>
        <v>168.2525</v>
      </c>
      <c r="G114" s="12">
        <f>SUMIFS(Database[Previsto P99 '[MWh']],Database[Complexo],Previsto2024[[#This Row],[Complexo]],Database[Período],Previsto2024[[#This Row],[Período]])</f>
        <v>166.46957317073168</v>
      </c>
      <c r="H114" s="12">
        <f>SUMIFS('TABELA RESUMO - P50'!$C$2:$C$44,'TABELA RESUMO - P50'!$A$2:$A$44,Previsto2024[[#This Row],[Complexo]],'TABELA RESUMO - P50'!$B$2:$B$44,Previsto2024[[#This Row],[Período]])</f>
        <v>0</v>
      </c>
      <c r="I114" s="12">
        <f>VALUE(Previsto2024[[#This Row],[Geração '[MWh']]])</f>
        <v>0</v>
      </c>
    </row>
    <row r="115" spans="1:9" hidden="1">
      <c r="A115" s="111">
        <f>MONTH(Previsto2024[[#This Row],[Período]])</f>
        <v>11</v>
      </c>
      <c r="B115" s="96">
        <v>45597</v>
      </c>
      <c r="C115" t="s">
        <v>31</v>
      </c>
      <c r="D115" s="12">
        <f>SUMIFS(Database[Previsto P50 '[MWh']],Database[Complexo],Previsto2024[[#This Row],[Complexo]],Database[Período],Previsto2024[[#This Row],[Período]])</f>
        <v>173.04000000000002</v>
      </c>
      <c r="E115" s="12">
        <f>SUMIFS(Database[Previsto P90 '[MWh']],Database[Complexo],Previsto2024[[#This Row],[Complexo]],Database[Período],Previsto2024[[#This Row],[Período]])</f>
        <v>165.90829268292683</v>
      </c>
      <c r="F115" s="12">
        <f>SUMIFS(Database[Previsto P95 '[MWh']],Database[Complexo],Previsto2024[[#This Row],[Complexo]],Database[Período],Previsto2024[[#This Row],[Período]])</f>
        <v>163.90249999999997</v>
      </c>
      <c r="G115" s="12">
        <f>SUMIFS(Database[Previsto P99 '[MWh']],Database[Complexo],Previsto2024[[#This Row],[Complexo]],Database[Período],Previsto2024[[#This Row],[Período]])</f>
        <v>162.11957317073171</v>
      </c>
      <c r="H115" s="12">
        <f>SUMIFS('TABELA RESUMO - P50'!$C$2:$C$44,'TABELA RESUMO - P50'!$A$2:$A$44,Previsto2024[[#This Row],[Complexo]],'TABELA RESUMO - P50'!$B$2:$B$44,Previsto2024[[#This Row],[Período]])</f>
        <v>0</v>
      </c>
      <c r="I115" s="12">
        <f>VALUE(Previsto2024[[#This Row],[Geração '[MWh']]])</f>
        <v>0</v>
      </c>
    </row>
    <row r="116" spans="1:9" hidden="1">
      <c r="A116" s="111">
        <f>MONTH(Previsto2024[[#This Row],[Período]])</f>
        <v>12</v>
      </c>
      <c r="B116" s="96">
        <v>45627</v>
      </c>
      <c r="C116" t="s">
        <v>31</v>
      </c>
      <c r="D116" s="12">
        <f>SUMIFS(Database[Previsto P50 '[MWh']],Database[Complexo],Previsto2024[[#This Row],[Complexo]],Database[Período],Previsto2024[[#This Row],[Período]])</f>
        <v>166.39999999999998</v>
      </c>
      <c r="E116" s="12">
        <f>SUMIFS(Database[Previsto P90 '[MWh']],Database[Complexo],Previsto2024[[#This Row],[Complexo]],Database[Período],Previsto2024[[#This Row],[Período]])</f>
        <v>159.26829268292681</v>
      </c>
      <c r="F116" s="12">
        <f>SUMIFS(Database[Previsto P95 '[MWh']],Database[Complexo],Previsto2024[[#This Row],[Complexo]],Database[Período],Previsto2024[[#This Row],[Período]])</f>
        <v>157.26249999999999</v>
      </c>
      <c r="G116" s="12">
        <f>SUMIFS(Database[Previsto P99 '[MWh']],Database[Complexo],Previsto2024[[#This Row],[Complexo]],Database[Período],Previsto2024[[#This Row],[Período]])</f>
        <v>155.4795731707317</v>
      </c>
      <c r="H116" s="12">
        <f>SUMIFS('TABELA RESUMO - P50'!$C$2:$C$44,'TABELA RESUMO - P50'!$A$2:$A$44,Previsto2024[[#This Row],[Complexo]],'TABELA RESUMO - P50'!$B$2:$B$44,Previsto2024[[#This Row],[Período]])</f>
        <v>0</v>
      </c>
      <c r="I116" s="12">
        <f>VALUE(Previsto2024[[#This Row],[Geração '[MWh']]])</f>
        <v>0</v>
      </c>
    </row>
    <row r="117" spans="1:9" hidden="1">
      <c r="A117" s="111">
        <f>MONTH(Previsto2024[[#This Row],[Período]])</f>
        <v>1</v>
      </c>
      <c r="B117" s="96">
        <v>45292</v>
      </c>
      <c r="C117" t="s">
        <v>32</v>
      </c>
      <c r="D117" s="12">
        <f>SUMIFS(Database[Previsto P50 '[MWh']],Database[Complexo],Previsto2024[[#This Row],[Complexo]],Database[Período],Previsto2024[[#This Row],[Período]])</f>
        <v>322.82</v>
      </c>
      <c r="E117" s="12">
        <f>SUMIFS(Database[Previsto P90 '[MWh']],Database[Complexo],Previsto2024[[#This Row],[Complexo]],Database[Período],Previsto2024[[#This Row],[Período]])</f>
        <v>309.99528455284553</v>
      </c>
      <c r="F117" s="12">
        <f>SUMIFS(Database[Previsto P95 '[MWh']],Database[Complexo],Previsto2024[[#This Row],[Complexo]],Database[Período],Previsto2024[[#This Row],[Período]])</f>
        <v>306.38833333333332</v>
      </c>
      <c r="G117" s="12">
        <f>SUMIFS(Database[Previsto P99 '[MWh']],Database[Complexo],Previsto2024[[#This Row],[Complexo]],Database[Período],Previsto2024[[#This Row],[Período]])</f>
        <v>303.18215447154478</v>
      </c>
      <c r="H117" s="12">
        <f>SUMIFS('TABELA RESUMO - P50'!$C$2:$C$44,'TABELA RESUMO - P50'!$A$2:$A$44,Previsto2024[[#This Row],[Complexo]],'TABELA RESUMO - P50'!$B$2:$B$44,Previsto2024[[#This Row],[Período]])</f>
        <v>0</v>
      </c>
      <c r="I117" s="12">
        <f>VALUE(Previsto2024[[#This Row],[Geração '[MWh']]])</f>
        <v>0</v>
      </c>
    </row>
    <row r="118" spans="1:9">
      <c r="A118" s="111">
        <f>MONTH(Previsto2024[[#This Row],[Período]])</f>
        <v>2</v>
      </c>
      <c r="B118" s="96">
        <v>45323</v>
      </c>
      <c r="C118" t="s">
        <v>32</v>
      </c>
      <c r="D118" s="12">
        <f>SUMIFS(Database[Previsto P50 '[MWh']],Database[Complexo],Previsto2024[[#This Row],[Complexo]],Database[Período],Previsto2024[[#This Row],[Período]])</f>
        <v>301.81</v>
      </c>
      <c r="E118" s="12">
        <f>SUMIFS(Database[Previsto P90 '[MWh']],Database[Complexo],Previsto2024[[#This Row],[Complexo]],Database[Período],Previsto2024[[#This Row],[Período]])</f>
        <v>288.98528455284554</v>
      </c>
      <c r="F118" s="12">
        <f>SUMIFS(Database[Previsto P95 '[MWh']],Database[Complexo],Previsto2024[[#This Row],[Complexo]],Database[Período],Previsto2024[[#This Row],[Período]])</f>
        <v>285.37833333333339</v>
      </c>
      <c r="G118" s="12">
        <f>SUMIFS(Database[Previsto P99 '[MWh']],Database[Complexo],Previsto2024[[#This Row],[Complexo]],Database[Período],Previsto2024[[#This Row],[Período]])</f>
        <v>282.17215447154473</v>
      </c>
      <c r="H118" s="12">
        <f>SUMIFS('TABELA RESUMO - P50'!$C$2:$C$44,'TABELA RESUMO - P50'!$A$2:$A$44,Previsto2024[[#This Row],[Complexo]],'TABELA RESUMO - P50'!$B$2:$B$44,Previsto2024[[#This Row],[Período]])</f>
        <v>0</v>
      </c>
      <c r="I118" s="12">
        <f>VALUE(Previsto2024[[#This Row],[Geração '[MWh']]])</f>
        <v>0</v>
      </c>
    </row>
    <row r="119" spans="1:9" hidden="1">
      <c r="A119" s="111">
        <f>MONTH(Previsto2024[[#This Row],[Período]])</f>
        <v>3</v>
      </c>
      <c r="B119" s="96">
        <v>45352</v>
      </c>
      <c r="C119" t="s">
        <v>32</v>
      </c>
      <c r="D119" s="12">
        <f>SUMIFS(Database[Previsto P50 '[MWh']],Database[Complexo],Previsto2024[[#This Row],[Complexo]],Database[Período],Previsto2024[[#This Row],[Período]])</f>
        <v>310.86</v>
      </c>
      <c r="E119" s="12">
        <f>SUMIFS(Database[Previsto P90 '[MWh']],Database[Complexo],Previsto2024[[#This Row],[Complexo]],Database[Período],Previsto2024[[#This Row],[Período]])</f>
        <v>298.03528455284555</v>
      </c>
      <c r="F119" s="12">
        <f>SUMIFS(Database[Previsto P95 '[MWh']],Database[Complexo],Previsto2024[[#This Row],[Complexo]],Database[Período],Previsto2024[[#This Row],[Período]])</f>
        <v>294.4283333333334</v>
      </c>
      <c r="G119" s="12">
        <f>SUMIFS(Database[Previsto P99 '[MWh']],Database[Complexo],Previsto2024[[#This Row],[Complexo]],Database[Período],Previsto2024[[#This Row],[Período]])</f>
        <v>291.22215447154474</v>
      </c>
      <c r="H119" s="12">
        <f>SUMIFS('TABELA RESUMO - P50'!$C$2:$C$44,'TABELA RESUMO - P50'!$A$2:$A$44,Previsto2024[[#This Row],[Complexo]],'TABELA RESUMO - P50'!$B$2:$B$44,Previsto2024[[#This Row],[Período]])</f>
        <v>0</v>
      </c>
      <c r="I119" s="12">
        <f>VALUE(Previsto2024[[#This Row],[Geração '[MWh']]])</f>
        <v>0</v>
      </c>
    </row>
    <row r="120" spans="1:9" hidden="1">
      <c r="A120" s="111">
        <f>MONTH(Previsto2024[[#This Row],[Período]])</f>
        <v>4</v>
      </c>
      <c r="B120" s="96">
        <v>45383</v>
      </c>
      <c r="C120" t="s">
        <v>32</v>
      </c>
      <c r="D120" s="12">
        <f>SUMIFS(Database[Previsto P50 '[MWh']],Database[Complexo],Previsto2024[[#This Row],[Complexo]],Database[Período],Previsto2024[[#This Row],[Período]])</f>
        <v>319.28999999999996</v>
      </c>
      <c r="E120" s="12">
        <f>SUMIFS(Database[Previsto P90 '[MWh']],Database[Complexo],Previsto2024[[#This Row],[Complexo]],Database[Período],Previsto2024[[#This Row],[Período]])</f>
        <v>306.46528455284556</v>
      </c>
      <c r="F120" s="12">
        <f>SUMIFS(Database[Previsto P95 '[MWh']],Database[Complexo],Previsto2024[[#This Row],[Complexo]],Database[Período],Previsto2024[[#This Row],[Período]])</f>
        <v>302.85833333333335</v>
      </c>
      <c r="G120" s="12">
        <f>SUMIFS(Database[Previsto P99 '[MWh']],Database[Complexo],Previsto2024[[#This Row],[Complexo]],Database[Período],Previsto2024[[#This Row],[Período]])</f>
        <v>299.65215447154475</v>
      </c>
      <c r="H120" s="12">
        <f>SUMIFS('TABELA RESUMO - P50'!$C$2:$C$44,'TABELA RESUMO - P50'!$A$2:$A$44,Previsto2024[[#This Row],[Complexo]],'TABELA RESUMO - P50'!$B$2:$B$44,Previsto2024[[#This Row],[Período]])</f>
        <v>0</v>
      </c>
      <c r="I120" s="12">
        <f>VALUE(Previsto2024[[#This Row],[Geração '[MWh']]])</f>
        <v>0</v>
      </c>
    </row>
    <row r="121" spans="1:9" hidden="1">
      <c r="A121" s="111">
        <f>MONTH(Previsto2024[[#This Row],[Período]])</f>
        <v>5</v>
      </c>
      <c r="B121" s="96">
        <v>45413</v>
      </c>
      <c r="C121" t="s">
        <v>32</v>
      </c>
      <c r="D121" s="12">
        <f>SUMIFS(Database[Previsto P50 '[MWh']],Database[Complexo],Previsto2024[[#This Row],[Complexo]],Database[Período],Previsto2024[[#This Row],[Período]])</f>
        <v>323.94</v>
      </c>
      <c r="E121" s="12">
        <f>SUMIFS(Database[Previsto P90 '[MWh']],Database[Complexo],Previsto2024[[#This Row],[Complexo]],Database[Período],Previsto2024[[#This Row],[Período]])</f>
        <v>311.11528455284554</v>
      </c>
      <c r="F121" s="12">
        <f>SUMIFS(Database[Previsto P95 '[MWh']],Database[Complexo],Previsto2024[[#This Row],[Complexo]],Database[Período],Previsto2024[[#This Row],[Período]])</f>
        <v>307.50833333333338</v>
      </c>
      <c r="G121" s="12">
        <f>SUMIFS(Database[Previsto P99 '[MWh']],Database[Complexo],Previsto2024[[#This Row],[Complexo]],Database[Período],Previsto2024[[#This Row],[Período]])</f>
        <v>304.30215447154472</v>
      </c>
      <c r="H121" s="12">
        <f>SUMIFS('TABELA RESUMO - P50'!$C$2:$C$44,'TABELA RESUMO - P50'!$A$2:$A$44,Previsto2024[[#This Row],[Complexo]],'TABELA RESUMO - P50'!$B$2:$B$44,Previsto2024[[#This Row],[Período]])</f>
        <v>0</v>
      </c>
      <c r="I121" s="12">
        <f>VALUE(Previsto2024[[#This Row],[Geração '[MWh']]])</f>
        <v>0</v>
      </c>
    </row>
    <row r="122" spans="1:9" hidden="1">
      <c r="A122" s="111">
        <f>MONTH(Previsto2024[[#This Row],[Período]])</f>
        <v>6</v>
      </c>
      <c r="B122" s="96">
        <v>45444</v>
      </c>
      <c r="C122" t="s">
        <v>32</v>
      </c>
      <c r="D122" s="12">
        <f>SUMIFS(Database[Previsto P50 '[MWh']],Database[Complexo],Previsto2024[[#This Row],[Complexo]],Database[Período],Previsto2024[[#This Row],[Período]])</f>
        <v>325.15999999999997</v>
      </c>
      <c r="E122" s="12">
        <f>SUMIFS(Database[Previsto P90 '[MWh']],Database[Complexo],Previsto2024[[#This Row],[Complexo]],Database[Período],Previsto2024[[#This Row],[Período]])</f>
        <v>312.33528455284551</v>
      </c>
      <c r="F122" s="12">
        <f>SUMIFS(Database[Previsto P95 '[MWh']],Database[Complexo],Previsto2024[[#This Row],[Complexo]],Database[Período],Previsto2024[[#This Row],[Período]])</f>
        <v>308.72833333333335</v>
      </c>
      <c r="G122" s="12">
        <f>SUMIFS(Database[Previsto P99 '[MWh']],Database[Complexo],Previsto2024[[#This Row],[Complexo]],Database[Período],Previsto2024[[#This Row],[Período]])</f>
        <v>305.5221544715447</v>
      </c>
      <c r="H122" s="12">
        <f>SUMIFS('TABELA RESUMO - P50'!$C$2:$C$44,'TABELA RESUMO - P50'!$A$2:$A$44,Previsto2024[[#This Row],[Complexo]],'TABELA RESUMO - P50'!$B$2:$B$44,Previsto2024[[#This Row],[Período]])</f>
        <v>0</v>
      </c>
      <c r="I122" s="12">
        <f>VALUE(Previsto2024[[#This Row],[Geração '[MWh']]])</f>
        <v>0</v>
      </c>
    </row>
    <row r="123" spans="1:9" hidden="1">
      <c r="A123" s="111">
        <f>MONTH(Previsto2024[[#This Row],[Período]])</f>
        <v>7</v>
      </c>
      <c r="B123" s="96">
        <v>45474</v>
      </c>
      <c r="C123" t="s">
        <v>32</v>
      </c>
      <c r="D123" s="12">
        <f>SUMIFS(Database[Previsto P50 '[MWh']],Database[Complexo],Previsto2024[[#This Row],[Complexo]],Database[Período],Previsto2024[[#This Row],[Período]])</f>
        <v>342.90999999999997</v>
      </c>
      <c r="E123" s="12">
        <f>SUMIFS(Database[Previsto P90 '[MWh']],Database[Complexo],Previsto2024[[#This Row],[Complexo]],Database[Período],Previsto2024[[#This Row],[Período]])</f>
        <v>330.08528455284556</v>
      </c>
      <c r="F123" s="12">
        <f>SUMIFS(Database[Previsto P95 '[MWh']],Database[Complexo],Previsto2024[[#This Row],[Complexo]],Database[Período],Previsto2024[[#This Row],[Período]])</f>
        <v>326.47833333333335</v>
      </c>
      <c r="G123" s="12">
        <f>SUMIFS(Database[Previsto P99 '[MWh']],Database[Complexo],Previsto2024[[#This Row],[Complexo]],Database[Período],Previsto2024[[#This Row],[Período]])</f>
        <v>323.27215447154475</v>
      </c>
      <c r="H123" s="12">
        <f>SUMIFS('TABELA RESUMO - P50'!$C$2:$C$44,'TABELA RESUMO - P50'!$A$2:$A$44,Previsto2024[[#This Row],[Complexo]],'TABELA RESUMO - P50'!$B$2:$B$44,Previsto2024[[#This Row],[Período]])</f>
        <v>0</v>
      </c>
      <c r="I123" s="12">
        <f>VALUE(Previsto2024[[#This Row],[Geração '[MWh']]])</f>
        <v>0</v>
      </c>
    </row>
    <row r="124" spans="1:9" hidden="1">
      <c r="A124" s="111">
        <f>MONTH(Previsto2024[[#This Row],[Período]])</f>
        <v>8</v>
      </c>
      <c r="B124" s="96">
        <v>45505</v>
      </c>
      <c r="C124" t="s">
        <v>32</v>
      </c>
      <c r="D124" s="12">
        <f>SUMIFS(Database[Previsto P50 '[MWh']],Database[Complexo],Previsto2024[[#This Row],[Complexo]],Database[Período],Previsto2024[[#This Row],[Período]])</f>
        <v>368.68000000000006</v>
      </c>
      <c r="E124" s="12">
        <f>SUMIFS(Database[Previsto P90 '[MWh']],Database[Complexo],Previsto2024[[#This Row],[Complexo]],Database[Período],Previsto2024[[#This Row],[Período]])</f>
        <v>355.85528455284555</v>
      </c>
      <c r="F124" s="12">
        <f>SUMIFS(Database[Previsto P95 '[MWh']],Database[Complexo],Previsto2024[[#This Row],[Complexo]],Database[Período],Previsto2024[[#This Row],[Período]])</f>
        <v>352.24833333333333</v>
      </c>
      <c r="G124" s="12">
        <f>SUMIFS(Database[Previsto P99 '[MWh']],Database[Complexo],Previsto2024[[#This Row],[Complexo]],Database[Período],Previsto2024[[#This Row],[Período]])</f>
        <v>349.04215447154479</v>
      </c>
      <c r="H124" s="12">
        <f>SUMIFS('TABELA RESUMO - P50'!$C$2:$C$44,'TABELA RESUMO - P50'!$A$2:$A$44,Previsto2024[[#This Row],[Complexo]],'TABELA RESUMO - P50'!$B$2:$B$44,Previsto2024[[#This Row],[Período]])</f>
        <v>0</v>
      </c>
      <c r="I124" s="12">
        <f>VALUE(Previsto2024[[#This Row],[Geração '[MWh']]])</f>
        <v>0</v>
      </c>
    </row>
    <row r="125" spans="1:9" hidden="1">
      <c r="A125" s="111">
        <f>MONTH(Previsto2024[[#This Row],[Período]])</f>
        <v>9</v>
      </c>
      <c r="B125" s="96">
        <v>45536</v>
      </c>
      <c r="C125" t="s">
        <v>32</v>
      </c>
      <c r="D125" s="12">
        <f>SUMIFS(Database[Previsto P50 '[MWh']],Database[Complexo],Previsto2024[[#This Row],[Complexo]],Database[Período],Previsto2024[[#This Row],[Período]])</f>
        <v>342.97999999999996</v>
      </c>
      <c r="E125" s="12">
        <f>SUMIFS(Database[Previsto P90 '[MWh']],Database[Complexo],Previsto2024[[#This Row],[Complexo]],Database[Período],Previsto2024[[#This Row],[Período]])</f>
        <v>330.15528455284556</v>
      </c>
      <c r="F125" s="12">
        <f>SUMIFS(Database[Previsto P95 '[MWh']],Database[Complexo],Previsto2024[[#This Row],[Complexo]],Database[Período],Previsto2024[[#This Row],[Período]])</f>
        <v>326.54833333333335</v>
      </c>
      <c r="G125" s="12">
        <f>SUMIFS(Database[Previsto P99 '[MWh']],Database[Complexo],Previsto2024[[#This Row],[Complexo]],Database[Período],Previsto2024[[#This Row],[Período]])</f>
        <v>323.34215447154475</v>
      </c>
      <c r="H125" s="12">
        <f>SUMIFS('TABELA RESUMO - P50'!$C$2:$C$44,'TABELA RESUMO - P50'!$A$2:$A$44,Previsto2024[[#This Row],[Complexo]],'TABELA RESUMO - P50'!$B$2:$B$44,Previsto2024[[#This Row],[Período]])</f>
        <v>0</v>
      </c>
      <c r="I125" s="12">
        <f>VALUE(Previsto2024[[#This Row],[Geração '[MWh']]])</f>
        <v>0</v>
      </c>
    </row>
    <row r="126" spans="1:9" hidden="1">
      <c r="A126" s="111">
        <f>MONTH(Previsto2024[[#This Row],[Período]])</f>
        <v>10</v>
      </c>
      <c r="B126" s="96">
        <v>45566</v>
      </c>
      <c r="C126" t="s">
        <v>32</v>
      </c>
      <c r="D126" s="12">
        <f>SUMIFS(Database[Previsto P50 '[MWh']],Database[Complexo],Previsto2024[[#This Row],[Complexo]],Database[Período],Previsto2024[[#This Row],[Período]])</f>
        <v>332.03000000000003</v>
      </c>
      <c r="E126" s="12">
        <f>SUMIFS(Database[Previsto P90 '[MWh']],Database[Complexo],Previsto2024[[#This Row],[Complexo]],Database[Período],Previsto2024[[#This Row],[Período]])</f>
        <v>319.20528455284557</v>
      </c>
      <c r="F126" s="12">
        <f>SUMIFS(Database[Previsto P95 '[MWh']],Database[Complexo],Previsto2024[[#This Row],[Complexo]],Database[Período],Previsto2024[[#This Row],[Período]])</f>
        <v>315.59833333333336</v>
      </c>
      <c r="G126" s="12">
        <f>SUMIFS(Database[Previsto P99 '[MWh']],Database[Complexo],Previsto2024[[#This Row],[Complexo]],Database[Período],Previsto2024[[#This Row],[Período]])</f>
        <v>312.39215447154476</v>
      </c>
      <c r="H126" s="12">
        <f>SUMIFS('TABELA RESUMO - P50'!$C$2:$C$44,'TABELA RESUMO - P50'!$A$2:$A$44,Previsto2024[[#This Row],[Complexo]],'TABELA RESUMO - P50'!$B$2:$B$44,Previsto2024[[#This Row],[Período]])</f>
        <v>0</v>
      </c>
      <c r="I126" s="12">
        <f>VALUE(Previsto2024[[#This Row],[Geração '[MWh']]])</f>
        <v>0</v>
      </c>
    </row>
    <row r="127" spans="1:9" hidden="1">
      <c r="A127" s="111">
        <f>MONTH(Previsto2024[[#This Row],[Período]])</f>
        <v>11</v>
      </c>
      <c r="B127" s="96">
        <v>45597</v>
      </c>
      <c r="C127" t="s">
        <v>32</v>
      </c>
      <c r="D127" s="12">
        <f>SUMIFS(Database[Previsto P50 '[MWh']],Database[Complexo],Previsto2024[[#This Row],[Complexo]],Database[Período],Previsto2024[[#This Row],[Período]])</f>
        <v>314.15000000000003</v>
      </c>
      <c r="E127" s="12">
        <f>SUMIFS(Database[Previsto P90 '[MWh']],Database[Complexo],Previsto2024[[#This Row],[Complexo]],Database[Período],Previsto2024[[#This Row],[Período]])</f>
        <v>301.32528455284557</v>
      </c>
      <c r="F127" s="12">
        <f>SUMIFS(Database[Previsto P95 '[MWh']],Database[Complexo],Previsto2024[[#This Row],[Complexo]],Database[Período],Previsto2024[[#This Row],[Período]])</f>
        <v>297.71833333333336</v>
      </c>
      <c r="G127" s="12">
        <f>SUMIFS(Database[Previsto P99 '[MWh']],Database[Complexo],Previsto2024[[#This Row],[Complexo]],Database[Período],Previsto2024[[#This Row],[Período]])</f>
        <v>294.51215447154476</v>
      </c>
      <c r="H127" s="12">
        <f>SUMIFS('TABELA RESUMO - P50'!$C$2:$C$44,'TABELA RESUMO - P50'!$A$2:$A$44,Previsto2024[[#This Row],[Complexo]],'TABELA RESUMO - P50'!$B$2:$B$44,Previsto2024[[#This Row],[Período]])</f>
        <v>0</v>
      </c>
      <c r="I127" s="12">
        <f>VALUE(Previsto2024[[#This Row],[Geração '[MWh']]])</f>
        <v>0</v>
      </c>
    </row>
    <row r="128" spans="1:9" hidden="1">
      <c r="A128" s="111">
        <f>MONTH(Previsto2024[[#This Row],[Período]])</f>
        <v>12</v>
      </c>
      <c r="B128" s="96">
        <v>45627</v>
      </c>
      <c r="C128" t="s">
        <v>32</v>
      </c>
      <c r="D128" s="12">
        <f>SUMIFS(Database[Previsto P50 '[MWh']],Database[Complexo],Previsto2024[[#This Row],[Complexo]],Database[Período],Previsto2024[[#This Row],[Período]])</f>
        <v>287.45000000000005</v>
      </c>
      <c r="E128" s="12">
        <f>SUMIFS(Database[Previsto P90 '[MWh']],Database[Complexo],Previsto2024[[#This Row],[Complexo]],Database[Período],Previsto2024[[#This Row],[Período]])</f>
        <v>274.62528455284559</v>
      </c>
      <c r="F128" s="12">
        <f>SUMIFS(Database[Previsto P95 '[MWh']],Database[Complexo],Previsto2024[[#This Row],[Complexo]],Database[Período],Previsto2024[[#This Row],[Período]])</f>
        <v>271.01833333333332</v>
      </c>
      <c r="G128" s="12">
        <f>SUMIFS(Database[Previsto P99 '[MWh']],Database[Complexo],Previsto2024[[#This Row],[Complexo]],Database[Período],Previsto2024[[#This Row],[Período]])</f>
        <v>267.81215447154477</v>
      </c>
      <c r="H128" s="12">
        <f>SUMIFS('TABELA RESUMO - P50'!$C$2:$C$44,'TABELA RESUMO - P50'!$A$2:$A$44,Previsto2024[[#This Row],[Complexo]],'TABELA RESUMO - P50'!$B$2:$B$44,Previsto2024[[#This Row],[Período]])</f>
        <v>0</v>
      </c>
      <c r="I128" s="12">
        <f>VALUE(Previsto2024[[#This Row],[Geração '[MWh']]])</f>
        <v>0</v>
      </c>
    </row>
    <row r="129" spans="1:9" hidden="1">
      <c r="A129" s="111">
        <f>MONTH(Previsto2024[[#This Row],[Período]])</f>
        <v>1</v>
      </c>
      <c r="B129" s="96">
        <v>45292</v>
      </c>
      <c r="C129" t="s">
        <v>33</v>
      </c>
      <c r="D129" s="12">
        <f>SUMIFS(Database[Previsto P50 '[MWh']],Database[Complexo],Previsto2024[[#This Row],[Complexo]],Database[Período],Previsto2024[[#This Row],[Período]])</f>
        <v>106.1</v>
      </c>
      <c r="E129" s="12">
        <f>SUMIFS(Database[Previsto P90 '[MWh']],Database[Complexo],Previsto2024[[#This Row],[Complexo]],Database[Período],Previsto2024[[#This Row],[Período]])</f>
        <v>101.95040650406501</v>
      </c>
      <c r="F129" s="12">
        <f>SUMIFS(Database[Previsto P95 '[MWh']],Database[Complexo],Previsto2024[[#This Row],[Complexo]],Database[Período],Previsto2024[[#This Row],[Período]])</f>
        <v>100.357868</v>
      </c>
      <c r="G129" s="12">
        <f>SUMIFS(Database[Previsto P99 '[MWh']],Database[Complexo],Previsto2024[[#This Row],[Complexo]],Database[Período],Previsto2024[[#This Row],[Período]])</f>
        <v>99.23745199999999</v>
      </c>
      <c r="H129" s="12">
        <f>SUMIFS('TABELA RESUMO - P50'!$C$2:$C$44,'TABELA RESUMO - P50'!$A$2:$A$44,Previsto2024[[#This Row],[Complexo]],'TABELA RESUMO - P50'!$B$2:$B$44,Previsto2024[[#This Row],[Período]])</f>
        <v>0</v>
      </c>
      <c r="I129" s="12">
        <f>VALUE(Previsto2024[[#This Row],[Geração '[MWh']]])</f>
        <v>0</v>
      </c>
    </row>
    <row r="130" spans="1:9">
      <c r="A130" s="111">
        <f>MONTH(Previsto2024[[#This Row],[Período]])</f>
        <v>2</v>
      </c>
      <c r="B130" s="96">
        <v>45323</v>
      </c>
      <c r="C130" t="s">
        <v>33</v>
      </c>
      <c r="D130" s="12">
        <f>SUMIFS(Database[Previsto P50 '[MWh']],Database[Complexo],Previsto2024[[#This Row],[Complexo]],Database[Período],Previsto2024[[#This Row],[Período]])</f>
        <v>95.5</v>
      </c>
      <c r="E130" s="12">
        <f>SUMIFS(Database[Previsto P90 '[MWh']],Database[Complexo],Previsto2024[[#This Row],[Complexo]],Database[Período],Previsto2024[[#This Row],[Período]])</f>
        <v>91.35040650406502</v>
      </c>
      <c r="F130" s="12">
        <f>SUMIFS(Database[Previsto P95 '[MWh']],Database[Complexo],Previsto2024[[#This Row],[Complexo]],Database[Período],Previsto2024[[#This Row],[Período]])</f>
        <v>90.331540000000004</v>
      </c>
      <c r="G130" s="12">
        <f>SUMIFS(Database[Previsto P99 '[MWh']],Database[Complexo],Previsto2024[[#This Row],[Complexo]],Database[Período],Previsto2024[[#This Row],[Período]])</f>
        <v>89.323059999999998</v>
      </c>
      <c r="H130" s="12">
        <f>SUMIFS('TABELA RESUMO - P50'!$C$2:$C$44,'TABELA RESUMO - P50'!$A$2:$A$44,Previsto2024[[#This Row],[Complexo]],'TABELA RESUMO - P50'!$B$2:$B$44,Previsto2024[[#This Row],[Período]])</f>
        <v>0</v>
      </c>
      <c r="I130" s="12">
        <f>VALUE(Previsto2024[[#This Row],[Geração '[MWh']]])</f>
        <v>0</v>
      </c>
    </row>
    <row r="131" spans="1:9" hidden="1">
      <c r="A131" s="111">
        <f>MONTH(Previsto2024[[#This Row],[Período]])</f>
        <v>3</v>
      </c>
      <c r="B131" s="96">
        <v>45352</v>
      </c>
      <c r="C131" t="s">
        <v>33</v>
      </c>
      <c r="D131" s="12">
        <f>SUMIFS(Database[Previsto P50 '[MWh']],Database[Complexo],Previsto2024[[#This Row],[Complexo]],Database[Período],Previsto2024[[#This Row],[Período]])</f>
        <v>106</v>
      </c>
      <c r="E131" s="12">
        <f>SUMIFS(Database[Previsto P90 '[MWh']],Database[Complexo],Previsto2024[[#This Row],[Complexo]],Database[Período],Previsto2024[[#This Row],[Período]])</f>
        <v>101.85040650406502</v>
      </c>
      <c r="F131" s="12">
        <f>SUMIFS(Database[Previsto P95 '[MWh']],Database[Complexo],Previsto2024[[#This Row],[Complexo]],Database[Período],Previsto2024[[#This Row],[Período]])</f>
        <v>100.26327999999999</v>
      </c>
      <c r="G131" s="12">
        <f>SUMIFS(Database[Previsto P99 '[MWh']],Database[Complexo],Previsto2024[[#This Row],[Complexo]],Database[Período],Previsto2024[[#This Row],[Período]])</f>
        <v>99.143919999999994</v>
      </c>
      <c r="H131" s="12">
        <f>SUMIFS('TABELA RESUMO - P50'!$C$2:$C$44,'TABELA RESUMO - P50'!$A$2:$A$44,Previsto2024[[#This Row],[Complexo]],'TABELA RESUMO - P50'!$B$2:$B$44,Previsto2024[[#This Row],[Período]])</f>
        <v>0</v>
      </c>
      <c r="I131" s="12">
        <f>VALUE(Previsto2024[[#This Row],[Geração '[MWh']]])</f>
        <v>0</v>
      </c>
    </row>
    <row r="132" spans="1:9" hidden="1">
      <c r="A132" s="111">
        <f>MONTH(Previsto2024[[#This Row],[Período]])</f>
        <v>4</v>
      </c>
      <c r="B132" s="96">
        <v>45383</v>
      </c>
      <c r="C132" t="s">
        <v>33</v>
      </c>
      <c r="D132" s="12">
        <f>SUMIFS(Database[Previsto P50 '[MWh']],Database[Complexo],Previsto2024[[#This Row],[Complexo]],Database[Período],Previsto2024[[#This Row],[Período]])</f>
        <v>106</v>
      </c>
      <c r="E132" s="12">
        <f>SUMIFS(Database[Previsto P90 '[MWh']],Database[Complexo],Previsto2024[[#This Row],[Complexo]],Database[Período],Previsto2024[[#This Row],[Período]])</f>
        <v>101.85040650406502</v>
      </c>
      <c r="F132" s="12">
        <f>SUMIFS(Database[Previsto P95 '[MWh']],Database[Complexo],Previsto2024[[#This Row],[Complexo]],Database[Período],Previsto2024[[#This Row],[Período]])</f>
        <v>100.26327999999999</v>
      </c>
      <c r="G132" s="12">
        <f>SUMIFS(Database[Previsto P99 '[MWh']],Database[Complexo],Previsto2024[[#This Row],[Complexo]],Database[Período],Previsto2024[[#This Row],[Período]])</f>
        <v>99.143919999999994</v>
      </c>
      <c r="H132" s="12">
        <f>SUMIFS('TABELA RESUMO - P50'!$C$2:$C$44,'TABELA RESUMO - P50'!$A$2:$A$44,Previsto2024[[#This Row],[Complexo]],'TABELA RESUMO - P50'!$B$2:$B$44,Previsto2024[[#This Row],[Período]])</f>
        <v>0</v>
      </c>
      <c r="I132" s="12">
        <f>VALUE(Previsto2024[[#This Row],[Geração '[MWh']]])</f>
        <v>0</v>
      </c>
    </row>
    <row r="133" spans="1:9" hidden="1">
      <c r="A133" s="111">
        <f>MONTH(Previsto2024[[#This Row],[Período]])</f>
        <v>5</v>
      </c>
      <c r="B133" s="96">
        <v>45413</v>
      </c>
      <c r="C133" t="s">
        <v>33</v>
      </c>
      <c r="D133" s="12">
        <f>SUMIFS(Database[Previsto P50 '[MWh']],Database[Complexo],Previsto2024[[#This Row],[Complexo]],Database[Período],Previsto2024[[#This Row],[Período]])</f>
        <v>110.1</v>
      </c>
      <c r="E133" s="12">
        <f>SUMIFS(Database[Previsto P90 '[MWh']],Database[Complexo],Previsto2024[[#This Row],[Complexo]],Database[Período],Previsto2024[[#This Row],[Período]])</f>
        <v>105.95040650406501</v>
      </c>
      <c r="F133" s="12">
        <f>SUMIFS(Database[Previsto P95 '[MWh']],Database[Complexo],Previsto2024[[#This Row],[Complexo]],Database[Período],Previsto2024[[#This Row],[Período]])</f>
        <v>104.14138799999999</v>
      </c>
      <c r="G133" s="12">
        <f>SUMIFS(Database[Previsto P99 '[MWh']],Database[Complexo],Previsto2024[[#This Row],[Complexo]],Database[Período],Previsto2024[[#This Row],[Período]])</f>
        <v>102.97873199999999</v>
      </c>
      <c r="H133" s="12">
        <f>SUMIFS('TABELA RESUMO - P50'!$C$2:$C$44,'TABELA RESUMO - P50'!$A$2:$A$44,Previsto2024[[#This Row],[Complexo]],'TABELA RESUMO - P50'!$B$2:$B$44,Previsto2024[[#This Row],[Período]])</f>
        <v>0</v>
      </c>
      <c r="I133" s="12">
        <f>VALUE(Previsto2024[[#This Row],[Geração '[MWh']]])</f>
        <v>0</v>
      </c>
    </row>
    <row r="134" spans="1:9" hidden="1">
      <c r="A134" s="111">
        <f>MONTH(Previsto2024[[#This Row],[Período]])</f>
        <v>6</v>
      </c>
      <c r="B134" s="96">
        <v>45444</v>
      </c>
      <c r="C134" t="s">
        <v>33</v>
      </c>
      <c r="D134" s="12">
        <f>SUMIFS(Database[Previsto P50 '[MWh']],Database[Complexo],Previsto2024[[#This Row],[Complexo]],Database[Período],Previsto2024[[#This Row],[Período]])</f>
        <v>97.7</v>
      </c>
      <c r="E134" s="12">
        <f>SUMIFS(Database[Previsto P90 '[MWh']],Database[Complexo],Previsto2024[[#This Row],[Complexo]],Database[Período],Previsto2024[[#This Row],[Período]])</f>
        <v>93.550406504065023</v>
      </c>
      <c r="F134" s="12">
        <f>SUMIFS(Database[Previsto P95 '[MWh']],Database[Complexo],Previsto2024[[#This Row],[Complexo]],Database[Período],Previsto2024[[#This Row],[Período]])</f>
        <v>92.412475999999998</v>
      </c>
      <c r="G134" s="12">
        <f>SUMIFS(Database[Previsto P99 '[MWh']],Database[Complexo],Previsto2024[[#This Row],[Complexo]],Database[Período],Previsto2024[[#This Row],[Período]])</f>
        <v>91.380763999999999</v>
      </c>
      <c r="H134" s="12">
        <f>SUMIFS('TABELA RESUMO - P50'!$C$2:$C$44,'TABELA RESUMO - P50'!$A$2:$A$44,Previsto2024[[#This Row],[Complexo]],'TABELA RESUMO - P50'!$B$2:$B$44,Previsto2024[[#This Row],[Período]])</f>
        <v>0</v>
      </c>
      <c r="I134" s="12">
        <f>VALUE(Previsto2024[[#This Row],[Geração '[MWh']]])</f>
        <v>0</v>
      </c>
    </row>
    <row r="135" spans="1:9" hidden="1">
      <c r="A135" s="111">
        <f>MONTH(Previsto2024[[#This Row],[Período]])</f>
        <v>7</v>
      </c>
      <c r="B135" s="96">
        <v>45474</v>
      </c>
      <c r="C135" t="s">
        <v>33</v>
      </c>
      <c r="D135" s="12">
        <f>SUMIFS(Database[Previsto P50 '[MWh']],Database[Complexo],Previsto2024[[#This Row],[Complexo]],Database[Período],Previsto2024[[#This Row],[Período]])</f>
        <v>112.8</v>
      </c>
      <c r="E135" s="12">
        <f>SUMIFS(Database[Previsto P90 '[MWh']],Database[Complexo],Previsto2024[[#This Row],[Complexo]],Database[Período],Previsto2024[[#This Row],[Período]])</f>
        <v>108.65040650406502</v>
      </c>
      <c r="F135" s="12">
        <f>SUMIFS(Database[Previsto P95 '[MWh']],Database[Complexo],Previsto2024[[#This Row],[Complexo]],Database[Período],Previsto2024[[#This Row],[Período]])</f>
        <v>106.69526399999999</v>
      </c>
      <c r="G135" s="12">
        <f>SUMIFS(Database[Previsto P99 '[MWh']],Database[Complexo],Previsto2024[[#This Row],[Complexo]],Database[Período],Previsto2024[[#This Row],[Período]])</f>
        <v>105.504096</v>
      </c>
      <c r="H135" s="12">
        <f>SUMIFS('TABELA RESUMO - P50'!$C$2:$C$44,'TABELA RESUMO - P50'!$A$2:$A$44,Previsto2024[[#This Row],[Complexo]],'TABELA RESUMO - P50'!$B$2:$B$44,Previsto2024[[#This Row],[Período]])</f>
        <v>0</v>
      </c>
      <c r="I135" s="12">
        <f>VALUE(Previsto2024[[#This Row],[Geração '[MWh']]])</f>
        <v>0</v>
      </c>
    </row>
    <row r="136" spans="1:9" hidden="1">
      <c r="A136" s="111">
        <f>MONTH(Previsto2024[[#This Row],[Período]])</f>
        <v>8</v>
      </c>
      <c r="B136" s="96">
        <v>45505</v>
      </c>
      <c r="C136" t="s">
        <v>33</v>
      </c>
      <c r="D136" s="12">
        <f>SUMIFS(Database[Previsto P50 '[MWh']],Database[Complexo],Previsto2024[[#This Row],[Complexo]],Database[Período],Previsto2024[[#This Row],[Período]])</f>
        <v>123.4</v>
      </c>
      <c r="E136" s="12">
        <f>SUMIFS(Database[Previsto P90 '[MWh']],Database[Complexo],Previsto2024[[#This Row],[Complexo]],Database[Período],Previsto2024[[#This Row],[Período]])</f>
        <v>119.25040650406503</v>
      </c>
      <c r="F136" s="12">
        <f>SUMIFS(Database[Previsto P95 '[MWh']],Database[Complexo],Previsto2024[[#This Row],[Complexo]],Database[Período],Previsto2024[[#This Row],[Período]])</f>
        <v>116.721592</v>
      </c>
      <c r="G136" s="12">
        <f>SUMIFS(Database[Previsto P99 '[MWh']],Database[Complexo],Previsto2024[[#This Row],[Complexo]],Database[Período],Previsto2024[[#This Row],[Período]])</f>
        <v>115.41848800000001</v>
      </c>
      <c r="H136" s="12">
        <f>SUMIFS('TABELA RESUMO - P50'!$C$2:$C$44,'TABELA RESUMO - P50'!$A$2:$A$44,Previsto2024[[#This Row],[Complexo]],'TABELA RESUMO - P50'!$B$2:$B$44,Previsto2024[[#This Row],[Período]])</f>
        <v>0</v>
      </c>
      <c r="I136" s="12">
        <f>VALUE(Previsto2024[[#This Row],[Geração '[MWh']]])</f>
        <v>0</v>
      </c>
    </row>
    <row r="137" spans="1:9" hidden="1">
      <c r="A137" s="111">
        <f>MONTH(Previsto2024[[#This Row],[Período]])</f>
        <v>9</v>
      </c>
      <c r="B137" s="96">
        <v>45536</v>
      </c>
      <c r="C137" t="s">
        <v>33</v>
      </c>
      <c r="D137" s="12">
        <f>SUMIFS(Database[Previsto P50 '[MWh']],Database[Complexo],Previsto2024[[#This Row],[Complexo]],Database[Período],Previsto2024[[#This Row],[Período]])</f>
        <v>112.9</v>
      </c>
      <c r="E137" s="12">
        <f>SUMIFS(Database[Previsto P90 '[MWh']],Database[Complexo],Previsto2024[[#This Row],[Complexo]],Database[Período],Previsto2024[[#This Row],[Período]])</f>
        <v>108.75040650406503</v>
      </c>
      <c r="F137" s="12">
        <f>SUMIFS(Database[Previsto P95 '[MWh']],Database[Complexo],Previsto2024[[#This Row],[Complexo]],Database[Período],Previsto2024[[#This Row],[Período]])</f>
        <v>106.78985200000001</v>
      </c>
      <c r="G137" s="12">
        <f>SUMIFS(Database[Previsto P99 '[MWh']],Database[Complexo],Previsto2024[[#This Row],[Complexo]],Database[Período],Previsto2024[[#This Row],[Período]])</f>
        <v>105.597628</v>
      </c>
      <c r="H137" s="12">
        <f>SUMIFS('TABELA RESUMO - P50'!$C$2:$C$44,'TABELA RESUMO - P50'!$A$2:$A$44,Previsto2024[[#This Row],[Complexo]],'TABELA RESUMO - P50'!$B$2:$B$44,Previsto2024[[#This Row],[Período]])</f>
        <v>0</v>
      </c>
      <c r="I137" s="12">
        <f>VALUE(Previsto2024[[#This Row],[Geração '[MWh']]])</f>
        <v>0</v>
      </c>
    </row>
    <row r="138" spans="1:9" hidden="1">
      <c r="A138" s="111">
        <f>MONTH(Previsto2024[[#This Row],[Período]])</f>
        <v>10</v>
      </c>
      <c r="B138" s="96">
        <v>45566</v>
      </c>
      <c r="C138" t="s">
        <v>33</v>
      </c>
      <c r="D138" s="12">
        <f>SUMIFS(Database[Previsto P50 '[MWh']],Database[Complexo],Previsto2024[[#This Row],[Complexo]],Database[Período],Previsto2024[[#This Row],[Período]])</f>
        <v>104.1</v>
      </c>
      <c r="E138" s="12">
        <f>SUMIFS(Database[Previsto P90 '[MWh']],Database[Complexo],Previsto2024[[#This Row],[Complexo]],Database[Período],Previsto2024[[#This Row],[Período]])</f>
        <v>94.050406504065023</v>
      </c>
      <c r="F138" s="12">
        <f>SUMIFS(Database[Previsto P95 '[MWh']],Database[Complexo],Previsto2024[[#This Row],[Complexo]],Database[Período],Previsto2024[[#This Row],[Período]])</f>
        <v>92.885416000000006</v>
      </c>
      <c r="G138" s="12">
        <f>SUMIFS(Database[Previsto P99 '[MWh']],Database[Complexo],Previsto2024[[#This Row],[Complexo]],Database[Período],Previsto2024[[#This Row],[Período]])</f>
        <v>91.848424000000009</v>
      </c>
      <c r="H138" s="12">
        <f>SUMIFS('TABELA RESUMO - P50'!$C$2:$C$44,'TABELA RESUMO - P50'!$A$2:$A$44,Previsto2024[[#This Row],[Complexo]],'TABELA RESUMO - P50'!$B$2:$B$44,Previsto2024[[#This Row],[Período]])</f>
        <v>0</v>
      </c>
      <c r="I138" s="12">
        <f>VALUE(Previsto2024[[#This Row],[Geração '[MWh']]])</f>
        <v>0</v>
      </c>
    </row>
    <row r="139" spans="1:9" hidden="1">
      <c r="A139" s="111">
        <f>MONTH(Previsto2024[[#This Row],[Período]])</f>
        <v>11</v>
      </c>
      <c r="B139" s="96">
        <v>45597</v>
      </c>
      <c r="C139" t="s">
        <v>33</v>
      </c>
      <c r="D139" s="12">
        <f>SUMIFS(Database[Previsto P50 '[MWh']],Database[Complexo],Previsto2024[[#This Row],[Complexo]],Database[Período],Previsto2024[[#This Row],[Período]])</f>
        <v>97.2</v>
      </c>
      <c r="E139" s="12">
        <f>SUMIFS(Database[Previsto P90 '[MWh']],Database[Complexo],Previsto2024[[#This Row],[Complexo]],Database[Período],Previsto2024[[#This Row],[Período]])</f>
        <v>96.050406504065023</v>
      </c>
      <c r="F139" s="12">
        <f>SUMIFS(Database[Previsto P95 '[MWh']],Database[Complexo],Previsto2024[[#This Row],[Complexo]],Database[Período],Previsto2024[[#This Row],[Período]])</f>
        <v>94.777175999999997</v>
      </c>
      <c r="G139" s="12">
        <f>SUMIFS(Database[Previsto P99 '[MWh']],Database[Complexo],Previsto2024[[#This Row],[Complexo]],Database[Período],Previsto2024[[#This Row],[Período]])</f>
        <v>93.719064000000003</v>
      </c>
      <c r="H139" s="12">
        <f>SUMIFS('TABELA RESUMO - P50'!$C$2:$C$44,'TABELA RESUMO - P50'!$A$2:$A$44,Previsto2024[[#This Row],[Complexo]],'TABELA RESUMO - P50'!$B$2:$B$44,Previsto2024[[#This Row],[Período]])</f>
        <v>0</v>
      </c>
      <c r="I139" s="12">
        <f>VALUE(Previsto2024[[#This Row],[Geração '[MWh']]])</f>
        <v>0</v>
      </c>
    </row>
    <row r="140" spans="1:9" hidden="1">
      <c r="A140" s="111">
        <f>MONTH(Previsto2024[[#This Row],[Período]])</f>
        <v>12</v>
      </c>
      <c r="B140" s="96">
        <v>45627</v>
      </c>
      <c r="C140" t="s">
        <v>33</v>
      </c>
      <c r="D140" s="12">
        <f>SUMIFS(Database[Previsto P50 '[MWh']],Database[Complexo],Previsto2024[[#This Row],[Complexo]],Database[Período],Previsto2024[[#This Row],[Período]])</f>
        <v>93.4</v>
      </c>
      <c r="E140" s="12">
        <f>SUMIFS(Database[Previsto P90 '[MWh']],Database[Complexo],Previsto2024[[#This Row],[Complexo]],Database[Período],Previsto2024[[#This Row],[Período]])</f>
        <v>88.750406504065026</v>
      </c>
      <c r="F140" s="12">
        <f>SUMIFS(Database[Previsto P95 '[MWh']],Database[Complexo],Previsto2024[[#This Row],[Complexo]],Database[Período],Previsto2024[[#This Row],[Período]])</f>
        <v>87.872252000000003</v>
      </c>
      <c r="G140" s="12">
        <f>SUMIFS(Database[Previsto P99 '[MWh']],Database[Complexo],Previsto2024[[#This Row],[Complexo]],Database[Período],Previsto2024[[#This Row],[Período]])</f>
        <v>86.891227999999998</v>
      </c>
      <c r="H140" s="12">
        <f>SUMIFS('TABELA RESUMO - P50'!$C$2:$C$44,'TABELA RESUMO - P50'!$A$2:$A$44,Previsto2024[[#This Row],[Complexo]],'TABELA RESUMO - P50'!$B$2:$B$44,Previsto2024[[#This Row],[Período]])</f>
        <v>0</v>
      </c>
      <c r="I140" s="12">
        <f>VALUE(Previsto2024[[#This Row],[Geração '[MWh']]])</f>
        <v>0</v>
      </c>
    </row>
    <row r="141" spans="1:9" hidden="1">
      <c r="A141" s="112">
        <f>MONTH(Previsto2024[[#This Row],[Período]])</f>
        <v>1</v>
      </c>
      <c r="B141" s="103">
        <v>45292</v>
      </c>
      <c r="C141" t="s">
        <v>35</v>
      </c>
      <c r="D141" s="12">
        <f>SUMIFS(Database[Previsto P50 '[MWh']],Database[Complexo],Previsto2024[[#This Row],[Complexo]],Database[Período],Previsto2024[[#This Row],[Período]])</f>
        <v>243.5</v>
      </c>
      <c r="E141" s="12">
        <f>SUMIFS(Database[Previsto P90 '[MWh']],Database[Complexo],Previsto2024[[#This Row],[Complexo]],Database[Período],Previsto2024[[#This Row],[Período]])</f>
        <v>235.00569105691056</v>
      </c>
      <c r="F141" s="12">
        <f>SUMIFS(Database[Previsto P95 '[MWh']],Database[Complexo],Previsto2024[[#This Row],[Complexo]],Database[Período],Previsto2024[[#This Row],[Período]])</f>
        <v>232.61666666666665</v>
      </c>
      <c r="G141" s="12">
        <f>SUMIFS(Database[Previsto P99 '[MWh']],Database[Complexo],Previsto2024[[#This Row],[Complexo]],Database[Período],Previsto2024[[#This Row],[Período]])</f>
        <v>230.49308943089429</v>
      </c>
      <c r="H141" s="12">
        <f>SUMIFS('TABELA RESUMO - P50'!$C$2:$C$44,'TABELA RESUMO - P50'!$A$2:$A$44,Previsto2024[[#This Row],[Complexo]],'TABELA RESUMO - P50'!$B$2:$B$44,Previsto2024[[#This Row],[Período]])</f>
        <v>0</v>
      </c>
      <c r="I141" s="12">
        <f>VALUE(Previsto2024[[#This Row],[Geração '[MWh']]])</f>
        <v>0</v>
      </c>
    </row>
    <row r="142" spans="1:9">
      <c r="A142" s="112">
        <f>MONTH(Previsto2024[[#This Row],[Período]])</f>
        <v>2</v>
      </c>
      <c r="B142" s="101">
        <v>45323</v>
      </c>
      <c r="C142" t="s">
        <v>35</v>
      </c>
      <c r="D142" s="12">
        <f>SUMIFS(Database[Previsto P50 '[MWh']],Database[Complexo],Previsto2024[[#This Row],[Complexo]],Database[Período],Previsto2024[[#This Row],[Período]])</f>
        <v>177.7</v>
      </c>
      <c r="E142" s="12">
        <f>SUMIFS(Database[Previsto P90 '[MWh']],Database[Complexo],Previsto2024[[#This Row],[Complexo]],Database[Período],Previsto2024[[#This Row],[Período]])</f>
        <v>169.20569105691055</v>
      </c>
      <c r="F142" s="12">
        <f>SUMIFS(Database[Previsto P95 '[MWh']],Database[Complexo],Previsto2024[[#This Row],[Complexo]],Database[Período],Previsto2024[[#This Row],[Período]])</f>
        <v>166.81666666666663</v>
      </c>
      <c r="G142" s="12">
        <f>SUMIFS(Database[Previsto P99 '[MWh']],Database[Complexo],Previsto2024[[#This Row],[Complexo]],Database[Período],Previsto2024[[#This Row],[Período]])</f>
        <v>164.69308943089428</v>
      </c>
      <c r="H142" s="12">
        <f>SUMIFS('TABELA RESUMO - P50'!$C$2:$C$44,'TABELA RESUMO - P50'!$A$2:$A$44,Previsto2024[[#This Row],[Complexo]],'TABELA RESUMO - P50'!$B$2:$B$44,Previsto2024[[#This Row],[Período]])</f>
        <v>0</v>
      </c>
      <c r="I142" s="12">
        <f>VALUE(Previsto2024[[#This Row],[Geração '[MWh']]])</f>
        <v>0</v>
      </c>
    </row>
    <row r="143" spans="1:9" hidden="1">
      <c r="A143" s="112">
        <f>MONTH(Previsto2024[[#This Row],[Período]])</f>
        <v>3</v>
      </c>
      <c r="B143" s="103">
        <v>45352</v>
      </c>
      <c r="C143" t="s">
        <v>35</v>
      </c>
      <c r="D143" s="12">
        <f>SUMIFS(Database[Previsto P50 '[MWh']],Database[Complexo],Previsto2024[[#This Row],[Complexo]],Database[Período],Previsto2024[[#This Row],[Período]])</f>
        <v>195.9</v>
      </c>
      <c r="E143" s="12">
        <f>SUMIFS(Database[Previsto P90 '[MWh']],Database[Complexo],Previsto2024[[#This Row],[Complexo]],Database[Período],Previsto2024[[#This Row],[Período]])</f>
        <v>187.40569105691057</v>
      </c>
      <c r="F143" s="12">
        <f>SUMIFS(Database[Previsto P95 '[MWh']],Database[Complexo],Previsto2024[[#This Row],[Complexo]],Database[Período],Previsto2024[[#This Row],[Período]])</f>
        <v>185.01666666666665</v>
      </c>
      <c r="G143" s="12">
        <f>SUMIFS(Database[Previsto P99 '[MWh']],Database[Complexo],Previsto2024[[#This Row],[Complexo]],Database[Período],Previsto2024[[#This Row],[Período]])</f>
        <v>182.89308943089429</v>
      </c>
      <c r="H143" s="12">
        <f>SUMIFS('TABELA RESUMO - P50'!$C$2:$C$44,'TABELA RESUMO - P50'!$A$2:$A$44,Previsto2024[[#This Row],[Complexo]],'TABELA RESUMO - P50'!$B$2:$B$44,Previsto2024[[#This Row],[Período]])</f>
        <v>0</v>
      </c>
      <c r="I143" s="12">
        <f>VALUE(Previsto2024[[#This Row],[Geração '[MWh']]])</f>
        <v>0</v>
      </c>
    </row>
    <row r="144" spans="1:9" hidden="1">
      <c r="A144" s="112">
        <f>MONTH(Previsto2024[[#This Row],[Período]])</f>
        <v>4</v>
      </c>
      <c r="B144" s="101">
        <v>45383</v>
      </c>
      <c r="C144" t="s">
        <v>35</v>
      </c>
      <c r="D144" s="12">
        <f>SUMIFS(Database[Previsto P50 '[MWh']],Database[Complexo],Previsto2024[[#This Row],[Complexo]],Database[Período],Previsto2024[[#This Row],[Período]])</f>
        <v>189.7</v>
      </c>
      <c r="E144" s="12">
        <f>SUMIFS(Database[Previsto P90 '[MWh']],Database[Complexo],Previsto2024[[#This Row],[Complexo]],Database[Período],Previsto2024[[#This Row],[Período]])</f>
        <v>181.20569105691055</v>
      </c>
      <c r="F144" s="12">
        <f>SUMIFS(Database[Previsto P95 '[MWh']],Database[Complexo],Previsto2024[[#This Row],[Complexo]],Database[Período],Previsto2024[[#This Row],[Período]])</f>
        <v>178.81666666666663</v>
      </c>
      <c r="G144" s="12">
        <f>SUMIFS(Database[Previsto P99 '[MWh']],Database[Complexo],Previsto2024[[#This Row],[Complexo]],Database[Período],Previsto2024[[#This Row],[Período]])</f>
        <v>176.69308943089428</v>
      </c>
      <c r="H144" s="12">
        <f>SUMIFS('TABELA RESUMO - P50'!$C$2:$C$44,'TABELA RESUMO - P50'!$A$2:$A$44,Previsto2024[[#This Row],[Complexo]],'TABELA RESUMO - P50'!$B$2:$B$44,Previsto2024[[#This Row],[Período]])</f>
        <v>0</v>
      </c>
      <c r="I144" s="12">
        <f>VALUE(Previsto2024[[#This Row],[Geração '[MWh']]])</f>
        <v>0</v>
      </c>
    </row>
    <row r="145" spans="1:9" hidden="1">
      <c r="A145" s="112">
        <f>MONTH(Previsto2024[[#This Row],[Período]])</f>
        <v>5</v>
      </c>
      <c r="B145" s="103">
        <v>45413</v>
      </c>
      <c r="C145" t="s">
        <v>35</v>
      </c>
      <c r="D145" s="12">
        <f>SUMIFS(Database[Previsto P50 '[MWh']],Database[Complexo],Previsto2024[[#This Row],[Complexo]],Database[Período],Previsto2024[[#This Row],[Período]])</f>
        <v>204.8</v>
      </c>
      <c r="E145" s="12">
        <f>SUMIFS(Database[Previsto P90 '[MWh']],Database[Complexo],Previsto2024[[#This Row],[Complexo]],Database[Período],Previsto2024[[#This Row],[Período]])</f>
        <v>196.30569105691058</v>
      </c>
      <c r="F145" s="12">
        <f>SUMIFS(Database[Previsto P95 '[MWh']],Database[Complexo],Previsto2024[[#This Row],[Complexo]],Database[Período],Previsto2024[[#This Row],[Período]])</f>
        <v>193.91666666666666</v>
      </c>
      <c r="G145" s="12">
        <f>SUMIFS(Database[Previsto P99 '[MWh']],Database[Complexo],Previsto2024[[#This Row],[Complexo]],Database[Período],Previsto2024[[#This Row],[Período]])</f>
        <v>191.7930894308943</v>
      </c>
      <c r="H145" s="12">
        <f>SUMIFS('TABELA RESUMO - P50'!$C$2:$C$44,'TABELA RESUMO - P50'!$A$2:$A$44,Previsto2024[[#This Row],[Complexo]],'TABELA RESUMO - P50'!$B$2:$B$44,Previsto2024[[#This Row],[Período]])</f>
        <v>0</v>
      </c>
      <c r="I145" s="12">
        <f>VALUE(Previsto2024[[#This Row],[Geração '[MWh']]])</f>
        <v>0</v>
      </c>
    </row>
    <row r="146" spans="1:9" hidden="1">
      <c r="A146" s="112">
        <f>MONTH(Previsto2024[[#This Row],[Período]])</f>
        <v>6</v>
      </c>
      <c r="B146" s="101">
        <v>45444</v>
      </c>
      <c r="C146" t="s">
        <v>35</v>
      </c>
      <c r="D146" s="12">
        <f>SUMIFS(Database[Previsto P50 '[MWh']],Database[Complexo],Previsto2024[[#This Row],[Complexo]],Database[Período],Previsto2024[[#This Row],[Período]])</f>
        <v>204.4</v>
      </c>
      <c r="E146" s="12">
        <f>SUMIFS(Database[Previsto P90 '[MWh']],Database[Complexo],Previsto2024[[#This Row],[Complexo]],Database[Período],Previsto2024[[#This Row],[Período]])</f>
        <v>195.90569105691057</v>
      </c>
      <c r="F146" s="12">
        <f>SUMIFS(Database[Previsto P95 '[MWh']],Database[Complexo],Previsto2024[[#This Row],[Complexo]],Database[Período],Previsto2024[[#This Row],[Período]])</f>
        <v>193.51666666666665</v>
      </c>
      <c r="G146" s="12">
        <f>SUMIFS(Database[Previsto P99 '[MWh']],Database[Complexo],Previsto2024[[#This Row],[Complexo]],Database[Período],Previsto2024[[#This Row],[Período]])</f>
        <v>191.39308943089429</v>
      </c>
      <c r="H146" s="12">
        <f>SUMIFS('TABELA RESUMO - P50'!$C$2:$C$44,'TABELA RESUMO - P50'!$A$2:$A$44,Previsto2024[[#This Row],[Complexo]],'TABELA RESUMO - P50'!$B$2:$B$44,Previsto2024[[#This Row],[Período]])</f>
        <v>0</v>
      </c>
      <c r="I146" s="12">
        <f>VALUE(Previsto2024[[#This Row],[Geração '[MWh']]])</f>
        <v>0</v>
      </c>
    </row>
    <row r="147" spans="1:9" hidden="1">
      <c r="A147" s="112">
        <f>MONTH(Previsto2024[[#This Row],[Período]])</f>
        <v>7</v>
      </c>
      <c r="B147" s="103">
        <v>45474</v>
      </c>
      <c r="C147" t="s">
        <v>35</v>
      </c>
      <c r="D147" s="12">
        <f>SUMIFS(Database[Previsto P50 '[MWh']],Database[Complexo],Previsto2024[[#This Row],[Complexo]],Database[Período],Previsto2024[[#This Row],[Período]])</f>
        <v>221.2</v>
      </c>
      <c r="E147" s="12">
        <f>SUMIFS(Database[Previsto P90 '[MWh']],Database[Complexo],Previsto2024[[#This Row],[Complexo]],Database[Período],Previsto2024[[#This Row],[Período]])</f>
        <v>212.70569105691055</v>
      </c>
      <c r="F147" s="12">
        <f>SUMIFS(Database[Previsto P95 '[MWh']],Database[Complexo],Previsto2024[[#This Row],[Complexo]],Database[Período],Previsto2024[[#This Row],[Período]])</f>
        <v>210.31666666666663</v>
      </c>
      <c r="G147" s="12">
        <f>SUMIFS(Database[Previsto P99 '[MWh']],Database[Complexo],Previsto2024[[#This Row],[Complexo]],Database[Período],Previsto2024[[#This Row],[Período]])</f>
        <v>208.19308943089428</v>
      </c>
      <c r="H147" s="12">
        <f>SUMIFS('TABELA RESUMO - P50'!$C$2:$C$44,'TABELA RESUMO - P50'!$A$2:$A$44,Previsto2024[[#This Row],[Complexo]],'TABELA RESUMO - P50'!$B$2:$B$44,Previsto2024[[#This Row],[Período]])</f>
        <v>0</v>
      </c>
      <c r="I147" s="12">
        <f>VALUE(Previsto2024[[#This Row],[Geração '[MWh']]])</f>
        <v>0</v>
      </c>
    </row>
    <row r="148" spans="1:9" hidden="1">
      <c r="A148" s="112">
        <f>MONTH(Previsto2024[[#This Row],[Período]])</f>
        <v>8</v>
      </c>
      <c r="B148" s="101">
        <v>45505</v>
      </c>
      <c r="C148" t="s">
        <v>35</v>
      </c>
      <c r="D148" s="12">
        <f>SUMIFS(Database[Previsto P50 '[MWh']],Database[Complexo],Previsto2024[[#This Row],[Complexo]],Database[Período],Previsto2024[[#This Row],[Período]])</f>
        <v>245.9</v>
      </c>
      <c r="E148" s="12">
        <f>SUMIFS(Database[Previsto P90 '[MWh']],Database[Complexo],Previsto2024[[#This Row],[Complexo]],Database[Período],Previsto2024[[#This Row],[Período]])</f>
        <v>237.40569105691057</v>
      </c>
      <c r="F148" s="12">
        <f>SUMIFS(Database[Previsto P95 '[MWh']],Database[Complexo],Previsto2024[[#This Row],[Complexo]],Database[Período],Previsto2024[[#This Row],[Período]])</f>
        <v>235.01666666666665</v>
      </c>
      <c r="G148" s="12">
        <f>SUMIFS(Database[Previsto P99 '[MWh']],Database[Complexo],Previsto2024[[#This Row],[Complexo]],Database[Período],Previsto2024[[#This Row],[Período]])</f>
        <v>232.89308943089429</v>
      </c>
      <c r="H148" s="12">
        <f>SUMIFS('TABELA RESUMO - P50'!$C$2:$C$44,'TABELA RESUMO - P50'!$A$2:$A$44,Previsto2024[[#This Row],[Complexo]],'TABELA RESUMO - P50'!$B$2:$B$44,Previsto2024[[#This Row],[Período]])</f>
        <v>0</v>
      </c>
      <c r="I148" s="12">
        <f>VALUE(Previsto2024[[#This Row],[Geração '[MWh']]])</f>
        <v>0</v>
      </c>
    </row>
    <row r="149" spans="1:9" hidden="1">
      <c r="A149" s="112">
        <f>MONTH(Previsto2024[[#This Row],[Período]])</f>
        <v>9</v>
      </c>
      <c r="B149" s="103">
        <v>45536</v>
      </c>
      <c r="C149" t="s">
        <v>35</v>
      </c>
      <c r="D149" s="12">
        <f>SUMIFS(Database[Previsto P50 '[MWh']],Database[Complexo],Previsto2024[[#This Row],[Complexo]],Database[Período],Previsto2024[[#This Row],[Período]])</f>
        <v>236.9</v>
      </c>
      <c r="E149" s="12">
        <f>SUMIFS(Database[Previsto P90 '[MWh']],Database[Complexo],Previsto2024[[#This Row],[Complexo]],Database[Período],Previsto2024[[#This Row],[Período]])</f>
        <v>228.40569105691057</v>
      </c>
      <c r="F149" s="12">
        <f>SUMIFS(Database[Previsto P95 '[MWh']],Database[Complexo],Previsto2024[[#This Row],[Complexo]],Database[Período],Previsto2024[[#This Row],[Período]])</f>
        <v>226.01666666666665</v>
      </c>
      <c r="G149" s="12">
        <f>SUMIFS(Database[Previsto P99 '[MWh']],Database[Complexo],Previsto2024[[#This Row],[Complexo]],Database[Período],Previsto2024[[#This Row],[Período]])</f>
        <v>223.89308943089429</v>
      </c>
      <c r="H149" s="12">
        <f>SUMIFS('TABELA RESUMO - P50'!$C$2:$C$44,'TABELA RESUMO - P50'!$A$2:$A$44,Previsto2024[[#This Row],[Complexo]],'TABELA RESUMO - P50'!$B$2:$B$44,Previsto2024[[#This Row],[Período]])</f>
        <v>0</v>
      </c>
      <c r="I149" s="12">
        <f>VALUE(Previsto2024[[#This Row],[Geração '[MWh']]])</f>
        <v>0</v>
      </c>
    </row>
    <row r="150" spans="1:9" hidden="1">
      <c r="A150" s="112">
        <f>MONTH(Previsto2024[[#This Row],[Período]])</f>
        <v>10</v>
      </c>
      <c r="B150" s="101">
        <v>45566</v>
      </c>
      <c r="C150" t="s">
        <v>35</v>
      </c>
      <c r="D150" s="12">
        <f>SUMIFS(Database[Previsto P50 '[MWh']],Database[Complexo],Previsto2024[[#This Row],[Complexo]],Database[Período],Previsto2024[[#This Row],[Período]])</f>
        <v>225.9</v>
      </c>
      <c r="E150" s="12">
        <f>SUMIFS(Database[Previsto P90 '[MWh']],Database[Complexo],Previsto2024[[#This Row],[Complexo]],Database[Período],Previsto2024[[#This Row],[Período]])</f>
        <v>217.40569105691057</v>
      </c>
      <c r="F150" s="12">
        <f>SUMIFS(Database[Previsto P95 '[MWh']],Database[Complexo],Previsto2024[[#This Row],[Complexo]],Database[Período],Previsto2024[[#This Row],[Período]])</f>
        <v>215.01666666666665</v>
      </c>
      <c r="G150" s="12">
        <f>SUMIFS(Database[Previsto P99 '[MWh']],Database[Complexo],Previsto2024[[#This Row],[Complexo]],Database[Período],Previsto2024[[#This Row],[Período]])</f>
        <v>212.89308943089429</v>
      </c>
      <c r="H150" s="12">
        <f>SUMIFS('TABELA RESUMO - P50'!$C$2:$C$44,'TABELA RESUMO - P50'!$A$2:$A$44,Previsto2024[[#This Row],[Complexo]],'TABELA RESUMO - P50'!$B$2:$B$44,Previsto2024[[#This Row],[Período]])</f>
        <v>0</v>
      </c>
      <c r="I150" s="12">
        <f>VALUE(Previsto2024[[#This Row],[Geração '[MWh']]])</f>
        <v>0</v>
      </c>
    </row>
    <row r="151" spans="1:9" hidden="1">
      <c r="A151" s="112">
        <f>MONTH(Previsto2024[[#This Row],[Período]])</f>
        <v>11</v>
      </c>
      <c r="B151" s="103">
        <v>45597</v>
      </c>
      <c r="C151" t="s">
        <v>35</v>
      </c>
      <c r="D151" s="12">
        <f>SUMIFS(Database[Previsto P50 '[MWh']],Database[Complexo],Previsto2024[[#This Row],[Complexo]],Database[Período],Previsto2024[[#This Row],[Período]])</f>
        <v>212.4</v>
      </c>
      <c r="E151" s="12">
        <f>SUMIFS(Database[Previsto P90 '[MWh']],Database[Complexo],Previsto2024[[#This Row],[Complexo]],Database[Período],Previsto2024[[#This Row],[Período]])</f>
        <v>203.90569105691057</v>
      </c>
      <c r="F151" s="12">
        <f>SUMIFS(Database[Previsto P95 '[MWh']],Database[Complexo],Previsto2024[[#This Row],[Complexo]],Database[Período],Previsto2024[[#This Row],[Período]])</f>
        <v>201.51666666666665</v>
      </c>
      <c r="G151" s="12">
        <f>SUMIFS(Database[Previsto P99 '[MWh']],Database[Complexo],Previsto2024[[#This Row],[Complexo]],Database[Período],Previsto2024[[#This Row],[Período]])</f>
        <v>199.39308943089429</v>
      </c>
      <c r="H151" s="12">
        <f>SUMIFS('TABELA RESUMO - P50'!$C$2:$C$44,'TABELA RESUMO - P50'!$A$2:$A$44,Previsto2024[[#This Row],[Complexo]],'TABELA RESUMO - P50'!$B$2:$B$44,Previsto2024[[#This Row],[Período]])</f>
        <v>0</v>
      </c>
      <c r="I151" s="12">
        <f>VALUE(Previsto2024[[#This Row],[Geração '[MWh']]])</f>
        <v>0</v>
      </c>
    </row>
    <row r="152" spans="1:9" hidden="1">
      <c r="A152" s="112">
        <f>MONTH(Previsto2024[[#This Row],[Período]])</f>
        <v>12</v>
      </c>
      <c r="B152" s="101">
        <v>45627</v>
      </c>
      <c r="C152" t="s">
        <v>35</v>
      </c>
      <c r="D152" s="12">
        <f>SUMIFS(Database[Previsto P50 '[MWh']],Database[Complexo],Previsto2024[[#This Row],[Complexo]],Database[Período],Previsto2024[[#This Row],[Período]])</f>
        <v>218.3</v>
      </c>
      <c r="E152" s="12">
        <f>SUMIFS(Database[Previsto P90 '[MWh']],Database[Complexo],Previsto2024[[#This Row],[Complexo]],Database[Período],Previsto2024[[#This Row],[Período]])</f>
        <v>209.80569105691058</v>
      </c>
      <c r="F152" s="12">
        <f>SUMIFS(Database[Previsto P95 '[MWh']],Database[Complexo],Previsto2024[[#This Row],[Complexo]],Database[Período],Previsto2024[[#This Row],[Período]])</f>
        <v>207.41666666666666</v>
      </c>
      <c r="G152" s="12">
        <f>SUMIFS(Database[Previsto P99 '[MWh']],Database[Complexo],Previsto2024[[#This Row],[Complexo]],Database[Período],Previsto2024[[#This Row],[Período]])</f>
        <v>205.2930894308943</v>
      </c>
      <c r="H152" s="12">
        <f>SUMIFS('TABELA RESUMO - P50'!$C$2:$C$44,'TABELA RESUMO - P50'!$A$2:$A$44,Previsto2024[[#This Row],[Complexo]],'TABELA RESUMO - P50'!$B$2:$B$44,Previsto2024[[#This Row],[Período]])</f>
        <v>0</v>
      </c>
      <c r="I152" s="12">
        <f>VALUE(Previsto2024[[#This Row],[Geração '[MWh']]])</f>
        <v>0</v>
      </c>
    </row>
    <row r="153" spans="1:9" hidden="1">
      <c r="A153" s="112">
        <f>MONTH(Previsto2024[[#This Row],[Período]])</f>
        <v>1</v>
      </c>
      <c r="B153" s="103">
        <v>45292</v>
      </c>
      <c r="C153" t="s">
        <v>36</v>
      </c>
      <c r="D153" s="12">
        <f>SUMIFS(Database[Previsto P50 '[MWh']],Database[Complexo],Previsto2024[[#This Row],[Complexo]],Database[Período],Previsto2024[[#This Row],[Período]])</f>
        <v>242</v>
      </c>
      <c r="E153" s="12">
        <f>SUMIFS(Database[Previsto P90 '[MWh']],Database[Complexo],Previsto2024[[#This Row],[Complexo]],Database[Período],Previsto2024[[#This Row],[Período]])</f>
        <v>233.55772357723572</v>
      </c>
      <c r="F153" s="12">
        <f>SUMIFS(Database[Previsto P95 '[MWh']],Database[Complexo],Previsto2024[[#This Row],[Complexo]],Database[Período],Previsto2024[[#This Row],[Período]])</f>
        <v>231.18333333333328</v>
      </c>
      <c r="G153" s="12">
        <f>SUMIFS(Database[Previsto P99 '[MWh']],Database[Complexo],Previsto2024[[#This Row],[Complexo]],Database[Período],Previsto2024[[#This Row],[Período]])</f>
        <v>229.07276422764221</v>
      </c>
      <c r="H153" s="12">
        <f>SUMIFS('TABELA RESUMO - P50'!$C$2:$C$44,'TABELA RESUMO - P50'!$A$2:$A$44,Previsto2024[[#This Row],[Complexo]],'TABELA RESUMO - P50'!$B$2:$B$44,Previsto2024[[#This Row],[Período]])</f>
        <v>0</v>
      </c>
      <c r="I153" s="12">
        <f>VALUE(Previsto2024[[#This Row],[Geração '[MWh']]])</f>
        <v>0</v>
      </c>
    </row>
    <row r="154" spans="1:9">
      <c r="A154" s="112">
        <f>MONTH(Previsto2024[[#This Row],[Período]])</f>
        <v>2</v>
      </c>
      <c r="B154" s="101">
        <v>45323</v>
      </c>
      <c r="C154" t="s">
        <v>36</v>
      </c>
      <c r="D154" s="12">
        <f>SUMIFS(Database[Previsto P50 '[MWh']],Database[Complexo],Previsto2024[[#This Row],[Complexo]],Database[Período],Previsto2024[[#This Row],[Período]])</f>
        <v>176.7</v>
      </c>
      <c r="E154" s="12">
        <f>SUMIFS(Database[Previsto P90 '[MWh']],Database[Complexo],Previsto2024[[#This Row],[Complexo]],Database[Período],Previsto2024[[#This Row],[Período]])</f>
        <v>168.25772357723571</v>
      </c>
      <c r="F154" s="12">
        <f>SUMIFS(Database[Previsto P95 '[MWh']],Database[Complexo],Previsto2024[[#This Row],[Complexo]],Database[Período],Previsto2024[[#This Row],[Período]])</f>
        <v>165.88333333333327</v>
      </c>
      <c r="G154" s="12">
        <f>SUMIFS(Database[Previsto P99 '[MWh']],Database[Complexo],Previsto2024[[#This Row],[Complexo]],Database[Período],Previsto2024[[#This Row],[Período]])</f>
        <v>163.7727642276422</v>
      </c>
      <c r="H154" s="12">
        <f>SUMIFS('TABELA RESUMO - P50'!$C$2:$C$44,'TABELA RESUMO - P50'!$A$2:$A$44,Previsto2024[[#This Row],[Complexo]],'TABELA RESUMO - P50'!$B$2:$B$44,Previsto2024[[#This Row],[Período]])</f>
        <v>0</v>
      </c>
      <c r="I154" s="12">
        <f>VALUE(Previsto2024[[#This Row],[Geração '[MWh']]])</f>
        <v>0</v>
      </c>
    </row>
    <row r="155" spans="1:9" hidden="1">
      <c r="A155" s="112">
        <f>MONTH(Previsto2024[[#This Row],[Período]])</f>
        <v>3</v>
      </c>
      <c r="B155" s="103">
        <v>45352</v>
      </c>
      <c r="C155" t="s">
        <v>36</v>
      </c>
      <c r="D155" s="12">
        <f>SUMIFS(Database[Previsto P50 '[MWh']],Database[Complexo],Previsto2024[[#This Row],[Complexo]],Database[Período],Previsto2024[[#This Row],[Período]])</f>
        <v>195.3</v>
      </c>
      <c r="E155" s="12">
        <f>SUMIFS(Database[Previsto P90 '[MWh']],Database[Complexo],Previsto2024[[#This Row],[Complexo]],Database[Período],Previsto2024[[#This Row],[Período]])</f>
        <v>186.85772357723573</v>
      </c>
      <c r="F155" s="12">
        <f>SUMIFS(Database[Previsto P95 '[MWh']],Database[Complexo],Previsto2024[[#This Row],[Complexo]],Database[Período],Previsto2024[[#This Row],[Período]])</f>
        <v>184.48333333333329</v>
      </c>
      <c r="G155" s="12">
        <f>SUMIFS(Database[Previsto P99 '[MWh']],Database[Complexo],Previsto2024[[#This Row],[Complexo]],Database[Período],Previsto2024[[#This Row],[Período]])</f>
        <v>182.37276422764222</v>
      </c>
      <c r="H155" s="12">
        <f>SUMIFS('TABELA RESUMO - P50'!$C$2:$C$44,'TABELA RESUMO - P50'!$A$2:$A$44,Previsto2024[[#This Row],[Complexo]],'TABELA RESUMO - P50'!$B$2:$B$44,Previsto2024[[#This Row],[Período]])</f>
        <v>0</v>
      </c>
      <c r="I155" s="12">
        <f>VALUE(Previsto2024[[#This Row],[Geração '[MWh']]])</f>
        <v>0</v>
      </c>
    </row>
    <row r="156" spans="1:9" hidden="1">
      <c r="A156" s="112">
        <f>MONTH(Previsto2024[[#This Row],[Período]])</f>
        <v>4</v>
      </c>
      <c r="B156" s="101">
        <v>45383</v>
      </c>
      <c r="C156" t="s">
        <v>36</v>
      </c>
      <c r="D156" s="12">
        <f>SUMIFS(Database[Previsto P50 '[MWh']],Database[Complexo],Previsto2024[[#This Row],[Complexo]],Database[Período],Previsto2024[[#This Row],[Período]])</f>
        <v>189.5</v>
      </c>
      <c r="E156" s="12">
        <f>SUMIFS(Database[Previsto P90 '[MWh']],Database[Complexo],Previsto2024[[#This Row],[Complexo]],Database[Período],Previsto2024[[#This Row],[Período]])</f>
        <v>181.05772357723572</v>
      </c>
      <c r="F156" s="12">
        <f>SUMIFS(Database[Previsto P95 '[MWh']],Database[Complexo],Previsto2024[[#This Row],[Complexo]],Database[Período],Previsto2024[[#This Row],[Período]])</f>
        <v>178.68333333333328</v>
      </c>
      <c r="G156" s="12">
        <f>SUMIFS(Database[Previsto P99 '[MWh']],Database[Complexo],Previsto2024[[#This Row],[Complexo]],Database[Período],Previsto2024[[#This Row],[Período]])</f>
        <v>176.57276422764221</v>
      </c>
      <c r="H156" s="12">
        <f>SUMIFS('TABELA RESUMO - P50'!$C$2:$C$44,'TABELA RESUMO - P50'!$A$2:$A$44,Previsto2024[[#This Row],[Complexo]],'TABELA RESUMO - P50'!$B$2:$B$44,Previsto2024[[#This Row],[Período]])</f>
        <v>0</v>
      </c>
      <c r="I156" s="12">
        <f>VALUE(Previsto2024[[#This Row],[Geração '[MWh']]])</f>
        <v>0</v>
      </c>
    </row>
    <row r="157" spans="1:9" hidden="1">
      <c r="A157" s="112">
        <f>MONTH(Previsto2024[[#This Row],[Período]])</f>
        <v>5</v>
      </c>
      <c r="B157" s="103">
        <v>45413</v>
      </c>
      <c r="C157" t="s">
        <v>36</v>
      </c>
      <c r="D157" s="12">
        <f>SUMIFS(Database[Previsto P50 '[MWh']],Database[Complexo],Previsto2024[[#This Row],[Complexo]],Database[Período],Previsto2024[[#This Row],[Período]])</f>
        <v>205</v>
      </c>
      <c r="E157" s="12">
        <f>SUMIFS(Database[Previsto P90 '[MWh']],Database[Complexo],Previsto2024[[#This Row],[Complexo]],Database[Período],Previsto2024[[#This Row],[Período]])</f>
        <v>196.55772357723572</v>
      </c>
      <c r="F157" s="12">
        <f>SUMIFS(Database[Previsto P95 '[MWh']],Database[Complexo],Previsto2024[[#This Row],[Complexo]],Database[Período],Previsto2024[[#This Row],[Período]])</f>
        <v>194.18333333333328</v>
      </c>
      <c r="G157" s="12">
        <f>SUMIFS(Database[Previsto P99 '[MWh']],Database[Complexo],Previsto2024[[#This Row],[Complexo]],Database[Período],Previsto2024[[#This Row],[Período]])</f>
        <v>192.07276422764221</v>
      </c>
      <c r="H157" s="12">
        <f>SUMIFS('TABELA RESUMO - P50'!$C$2:$C$44,'TABELA RESUMO - P50'!$A$2:$A$44,Previsto2024[[#This Row],[Complexo]],'TABELA RESUMO - P50'!$B$2:$B$44,Previsto2024[[#This Row],[Período]])</f>
        <v>0</v>
      </c>
      <c r="I157" s="12">
        <f>VALUE(Previsto2024[[#This Row],[Geração '[MWh']]])</f>
        <v>0</v>
      </c>
    </row>
    <row r="158" spans="1:9" hidden="1">
      <c r="A158" s="112">
        <f>MONTH(Previsto2024[[#This Row],[Período]])</f>
        <v>6</v>
      </c>
      <c r="B158" s="101">
        <v>45444</v>
      </c>
      <c r="C158" t="s">
        <v>36</v>
      </c>
      <c r="D158" s="12">
        <f>SUMIFS(Database[Previsto P50 '[MWh']],Database[Complexo],Previsto2024[[#This Row],[Complexo]],Database[Período],Previsto2024[[#This Row],[Período]])</f>
        <v>204.8</v>
      </c>
      <c r="E158" s="12">
        <f>SUMIFS(Database[Previsto P90 '[MWh']],Database[Complexo],Previsto2024[[#This Row],[Complexo]],Database[Período],Previsto2024[[#This Row],[Período]])</f>
        <v>196.35772357723573</v>
      </c>
      <c r="F158" s="12">
        <f>SUMIFS(Database[Previsto P95 '[MWh']],Database[Complexo],Previsto2024[[#This Row],[Complexo]],Database[Período],Previsto2024[[#This Row],[Período]])</f>
        <v>193.98333333333329</v>
      </c>
      <c r="G158" s="12">
        <f>SUMIFS(Database[Previsto P99 '[MWh']],Database[Complexo],Previsto2024[[#This Row],[Complexo]],Database[Período],Previsto2024[[#This Row],[Período]])</f>
        <v>191.87276422764222</v>
      </c>
      <c r="H158" s="12">
        <f>SUMIFS('TABELA RESUMO - P50'!$C$2:$C$44,'TABELA RESUMO - P50'!$A$2:$A$44,Previsto2024[[#This Row],[Complexo]],'TABELA RESUMO - P50'!$B$2:$B$44,Previsto2024[[#This Row],[Período]])</f>
        <v>0</v>
      </c>
      <c r="I158" s="12">
        <f>VALUE(Previsto2024[[#This Row],[Geração '[MWh']]])</f>
        <v>0</v>
      </c>
    </row>
    <row r="159" spans="1:9" hidden="1">
      <c r="A159" s="112">
        <f>MONTH(Previsto2024[[#This Row],[Período]])</f>
        <v>7</v>
      </c>
      <c r="B159" s="103">
        <v>45474</v>
      </c>
      <c r="C159" t="s">
        <v>36</v>
      </c>
      <c r="D159" s="12">
        <f>SUMIFS(Database[Previsto P50 '[MWh']],Database[Complexo],Previsto2024[[#This Row],[Complexo]],Database[Período],Previsto2024[[#This Row],[Período]])</f>
        <v>221.5</v>
      </c>
      <c r="E159" s="12">
        <f>SUMIFS(Database[Previsto P90 '[MWh']],Database[Complexo],Previsto2024[[#This Row],[Complexo]],Database[Período],Previsto2024[[#This Row],[Período]])</f>
        <v>213.05772357723572</v>
      </c>
      <c r="F159" s="12">
        <f>SUMIFS(Database[Previsto P95 '[MWh']],Database[Complexo],Previsto2024[[#This Row],[Complexo]],Database[Período],Previsto2024[[#This Row],[Período]])</f>
        <v>210.68333333333328</v>
      </c>
      <c r="G159" s="12">
        <f>SUMIFS(Database[Previsto P99 '[MWh']],Database[Complexo],Previsto2024[[#This Row],[Complexo]],Database[Período],Previsto2024[[#This Row],[Período]])</f>
        <v>208.57276422764221</v>
      </c>
      <c r="H159" s="12">
        <f>SUMIFS('TABELA RESUMO - P50'!$C$2:$C$44,'TABELA RESUMO - P50'!$A$2:$A$44,Previsto2024[[#This Row],[Complexo]],'TABELA RESUMO - P50'!$B$2:$B$44,Previsto2024[[#This Row],[Período]])</f>
        <v>0</v>
      </c>
      <c r="I159" s="12">
        <f>VALUE(Previsto2024[[#This Row],[Geração '[MWh']]])</f>
        <v>0</v>
      </c>
    </row>
    <row r="160" spans="1:9" hidden="1">
      <c r="A160" s="112">
        <f>MONTH(Previsto2024[[#This Row],[Período]])</f>
        <v>8</v>
      </c>
      <c r="B160" s="101">
        <v>45505</v>
      </c>
      <c r="C160" t="s">
        <v>36</v>
      </c>
      <c r="D160" s="12">
        <f>SUMIFS(Database[Previsto P50 '[MWh']],Database[Complexo],Previsto2024[[#This Row],[Complexo]],Database[Período],Previsto2024[[#This Row],[Período]])</f>
        <v>245.4</v>
      </c>
      <c r="E160" s="12">
        <f>SUMIFS(Database[Previsto P90 '[MWh']],Database[Complexo],Previsto2024[[#This Row],[Complexo]],Database[Período],Previsto2024[[#This Row],[Período]])</f>
        <v>236.95772357723573</v>
      </c>
      <c r="F160" s="12">
        <f>SUMIFS(Database[Previsto P95 '[MWh']],Database[Complexo],Previsto2024[[#This Row],[Complexo]],Database[Período],Previsto2024[[#This Row],[Período]])</f>
        <v>234.58333333333329</v>
      </c>
      <c r="G160" s="12">
        <f>SUMIFS(Database[Previsto P99 '[MWh']],Database[Complexo],Previsto2024[[#This Row],[Complexo]],Database[Período],Previsto2024[[#This Row],[Período]])</f>
        <v>232.47276422764222</v>
      </c>
      <c r="H160" s="12">
        <f>SUMIFS('TABELA RESUMO - P50'!$C$2:$C$44,'TABELA RESUMO - P50'!$A$2:$A$44,Previsto2024[[#This Row],[Complexo]],'TABELA RESUMO - P50'!$B$2:$B$44,Previsto2024[[#This Row],[Período]])</f>
        <v>0</v>
      </c>
      <c r="I160" s="12">
        <f>VALUE(Previsto2024[[#This Row],[Geração '[MWh']]])</f>
        <v>0</v>
      </c>
    </row>
    <row r="161" spans="1:9" hidden="1">
      <c r="A161" s="112">
        <f>MONTH(Previsto2024[[#This Row],[Período]])</f>
        <v>9</v>
      </c>
      <c r="B161" s="103">
        <v>45536</v>
      </c>
      <c r="C161" t="s">
        <v>36</v>
      </c>
      <c r="D161" s="12">
        <f>SUMIFS(Database[Previsto P50 '[MWh']],Database[Complexo],Previsto2024[[#This Row],[Complexo]],Database[Período],Previsto2024[[#This Row],[Período]])</f>
        <v>236.4</v>
      </c>
      <c r="E161" s="12">
        <f>SUMIFS(Database[Previsto P90 '[MWh']],Database[Complexo],Previsto2024[[#This Row],[Complexo]],Database[Período],Previsto2024[[#This Row],[Período]])</f>
        <v>227.95772357723573</v>
      </c>
      <c r="F161" s="12">
        <f>SUMIFS(Database[Previsto P95 '[MWh']],Database[Complexo],Previsto2024[[#This Row],[Complexo]],Database[Período],Previsto2024[[#This Row],[Período]])</f>
        <v>225.58333333333329</v>
      </c>
      <c r="G161" s="12">
        <f>SUMIFS(Database[Previsto P99 '[MWh']],Database[Complexo],Previsto2024[[#This Row],[Complexo]],Database[Período],Previsto2024[[#This Row],[Período]])</f>
        <v>223.47276422764222</v>
      </c>
      <c r="H161" s="12">
        <f>SUMIFS('TABELA RESUMO - P50'!$C$2:$C$44,'TABELA RESUMO - P50'!$A$2:$A$44,Previsto2024[[#This Row],[Complexo]],'TABELA RESUMO - P50'!$B$2:$B$44,Previsto2024[[#This Row],[Período]])</f>
        <v>0</v>
      </c>
      <c r="I161" s="12">
        <f>VALUE(Previsto2024[[#This Row],[Geração '[MWh']]])</f>
        <v>0</v>
      </c>
    </row>
    <row r="162" spans="1:9" hidden="1">
      <c r="A162" s="112">
        <f>MONTH(Previsto2024[[#This Row],[Período]])</f>
        <v>10</v>
      </c>
      <c r="B162" s="101">
        <v>45566</v>
      </c>
      <c r="C162" t="s">
        <v>36</v>
      </c>
      <c r="D162" s="12">
        <f>SUMIFS(Database[Previsto P50 '[MWh']],Database[Complexo],Previsto2024[[#This Row],[Complexo]],Database[Período],Previsto2024[[#This Row],[Período]])</f>
        <v>225</v>
      </c>
      <c r="E162" s="12">
        <f>SUMIFS(Database[Previsto P90 '[MWh']],Database[Complexo],Previsto2024[[#This Row],[Complexo]],Database[Período],Previsto2024[[#This Row],[Período]])</f>
        <v>216.55772357723572</v>
      </c>
      <c r="F162" s="12">
        <f>SUMIFS(Database[Previsto P95 '[MWh']],Database[Complexo],Previsto2024[[#This Row],[Complexo]],Database[Período],Previsto2024[[#This Row],[Período]])</f>
        <v>214.18333333333328</v>
      </c>
      <c r="G162" s="12">
        <f>SUMIFS(Database[Previsto P99 '[MWh']],Database[Complexo],Previsto2024[[#This Row],[Complexo]],Database[Período],Previsto2024[[#This Row],[Período]])</f>
        <v>212.07276422764221</v>
      </c>
      <c r="H162" s="12">
        <f>SUMIFS('TABELA RESUMO - P50'!$C$2:$C$44,'TABELA RESUMO - P50'!$A$2:$A$44,Previsto2024[[#This Row],[Complexo]],'TABELA RESUMO - P50'!$B$2:$B$44,Previsto2024[[#This Row],[Período]])</f>
        <v>0</v>
      </c>
      <c r="I162" s="12">
        <f>VALUE(Previsto2024[[#This Row],[Geração '[MWh']]])</f>
        <v>0</v>
      </c>
    </row>
    <row r="163" spans="1:9" hidden="1">
      <c r="A163" s="112">
        <f>MONTH(Previsto2024[[#This Row],[Período]])</f>
        <v>11</v>
      </c>
      <c r="B163" s="103">
        <v>45597</v>
      </c>
      <c r="C163" t="s">
        <v>36</v>
      </c>
      <c r="D163" s="12">
        <f>SUMIFS(Database[Previsto P50 '[MWh']],Database[Complexo],Previsto2024[[#This Row],[Complexo]],Database[Período],Previsto2024[[#This Row],[Período]])</f>
        <v>211.3</v>
      </c>
      <c r="E163" s="12">
        <f>SUMIFS(Database[Previsto P90 '[MWh']],Database[Complexo],Previsto2024[[#This Row],[Complexo]],Database[Período],Previsto2024[[#This Row],[Período]])</f>
        <v>202.85772357723573</v>
      </c>
      <c r="F163" s="12">
        <f>SUMIFS(Database[Previsto P95 '[MWh']],Database[Complexo],Previsto2024[[#This Row],[Complexo]],Database[Período],Previsto2024[[#This Row],[Período]])</f>
        <v>200.48333333333329</v>
      </c>
      <c r="G163" s="12">
        <f>SUMIFS(Database[Previsto P99 '[MWh']],Database[Complexo],Previsto2024[[#This Row],[Complexo]],Database[Período],Previsto2024[[#This Row],[Período]])</f>
        <v>198.37276422764222</v>
      </c>
      <c r="H163" s="12">
        <f>SUMIFS('TABELA RESUMO - P50'!$C$2:$C$44,'TABELA RESUMO - P50'!$A$2:$A$44,Previsto2024[[#This Row],[Complexo]],'TABELA RESUMO - P50'!$B$2:$B$44,Previsto2024[[#This Row],[Período]])</f>
        <v>0</v>
      </c>
      <c r="I163" s="12">
        <f>VALUE(Previsto2024[[#This Row],[Geração '[MWh']]])</f>
        <v>0</v>
      </c>
    </row>
    <row r="164" spans="1:9" hidden="1">
      <c r="A164" s="112">
        <f>MONTH(Previsto2024[[#This Row],[Período]])</f>
        <v>12</v>
      </c>
      <c r="B164" s="101">
        <v>45627</v>
      </c>
      <c r="C164" t="s">
        <v>36</v>
      </c>
      <c r="D164" s="12">
        <f>SUMIFS(Database[Previsto P50 '[MWh']],Database[Complexo],Previsto2024[[#This Row],[Complexo]],Database[Período],Previsto2024[[#This Row],[Período]])</f>
        <v>216.9</v>
      </c>
      <c r="E164" s="12">
        <f>SUMIFS(Database[Previsto P90 '[MWh']],Database[Complexo],Previsto2024[[#This Row],[Complexo]],Database[Período],Previsto2024[[#This Row],[Período]])</f>
        <v>208.45772357723573</v>
      </c>
      <c r="F164" s="12">
        <f>SUMIFS(Database[Previsto P95 '[MWh']],Database[Complexo],Previsto2024[[#This Row],[Complexo]],Database[Período],Previsto2024[[#This Row],[Período]])</f>
        <v>206.08333333333329</v>
      </c>
      <c r="G164" s="12">
        <f>SUMIFS(Database[Previsto P99 '[MWh']],Database[Complexo],Previsto2024[[#This Row],[Complexo]],Database[Período],Previsto2024[[#This Row],[Período]])</f>
        <v>203.97276422764222</v>
      </c>
      <c r="H164" s="12">
        <f>SUMIFS('TABELA RESUMO - P50'!$C$2:$C$44,'TABELA RESUMO - P50'!$A$2:$A$44,Previsto2024[[#This Row],[Complexo]],'TABELA RESUMO - P50'!$B$2:$B$44,Previsto2024[[#This Row],[Período]])</f>
        <v>0</v>
      </c>
      <c r="I164" s="12">
        <f>VALUE(Previsto2024[[#This Row],[Geração '[MWh']]])</f>
        <v>0</v>
      </c>
    </row>
    <row r="165" spans="1:9" hidden="1">
      <c r="A165" s="112">
        <f>MONTH(Previsto2024[[#This Row],[Período]])</f>
        <v>1</v>
      </c>
      <c r="B165" s="103">
        <v>45292</v>
      </c>
      <c r="C165" t="s">
        <v>37</v>
      </c>
      <c r="D165" s="12">
        <f>SUMIFS(Database[Previsto P50 '[MWh']],Database[Complexo],Previsto2024[[#This Row],[Complexo]],Database[Período],Previsto2024[[#This Row],[Período]])</f>
        <v>117.7</v>
      </c>
      <c r="E165" s="12">
        <f>SUMIFS(Database[Previsto P90 '[MWh']],Database[Complexo],Previsto2024[[#This Row],[Complexo]],Database[Período],Previsto2024[[#This Row],[Período]])</f>
        <v>113.58943089430893</v>
      </c>
      <c r="F165" s="12">
        <f>SUMIFS(Database[Previsto P95 '[MWh']],Database[Complexo],Previsto2024[[#This Row],[Complexo]],Database[Período],Previsto2024[[#This Row],[Período]])</f>
        <v>112.43333333333332</v>
      </c>
      <c r="G165" s="12">
        <f>SUMIFS(Database[Previsto P99 '[MWh']],Database[Complexo],Previsto2024[[#This Row],[Complexo]],Database[Período],Previsto2024[[#This Row],[Período]])</f>
        <v>111.40569105691056</v>
      </c>
      <c r="H165" s="12">
        <f>SUMIFS('TABELA RESUMO - P50'!$C$2:$C$44,'TABELA RESUMO - P50'!$A$2:$A$44,Previsto2024[[#This Row],[Complexo]],'TABELA RESUMO - P50'!$B$2:$B$44,Previsto2024[[#This Row],[Período]])</f>
        <v>0</v>
      </c>
      <c r="I165" s="12">
        <f>VALUE(Previsto2024[[#This Row],[Geração '[MWh']]])</f>
        <v>0</v>
      </c>
    </row>
    <row r="166" spans="1:9">
      <c r="A166" s="112">
        <f>MONTH(Previsto2024[[#This Row],[Período]])</f>
        <v>2</v>
      </c>
      <c r="B166" s="101">
        <v>45323</v>
      </c>
      <c r="C166" t="s">
        <v>37</v>
      </c>
      <c r="D166" s="12">
        <f>SUMIFS(Database[Previsto P50 '[MWh']],Database[Complexo],Previsto2024[[#This Row],[Complexo]],Database[Período],Previsto2024[[#This Row],[Período]])</f>
        <v>86</v>
      </c>
      <c r="E166" s="12">
        <f>SUMIFS(Database[Previsto P90 '[MWh']],Database[Complexo],Previsto2024[[#This Row],[Complexo]],Database[Período],Previsto2024[[#This Row],[Período]])</f>
        <v>81.88943089430893</v>
      </c>
      <c r="F166" s="12">
        <f>SUMIFS(Database[Previsto P95 '[MWh']],Database[Complexo],Previsto2024[[#This Row],[Complexo]],Database[Período],Previsto2024[[#This Row],[Período]])</f>
        <v>80.73333333333332</v>
      </c>
      <c r="G166" s="12">
        <f>SUMIFS(Database[Previsto P99 '[MWh']],Database[Complexo],Previsto2024[[#This Row],[Complexo]],Database[Período],Previsto2024[[#This Row],[Período]])</f>
        <v>79.705691056910553</v>
      </c>
      <c r="H166" s="12">
        <f>SUMIFS('TABELA RESUMO - P50'!$C$2:$C$44,'TABELA RESUMO - P50'!$A$2:$A$44,Previsto2024[[#This Row],[Complexo]],'TABELA RESUMO - P50'!$B$2:$B$44,Previsto2024[[#This Row],[Período]])</f>
        <v>0</v>
      </c>
      <c r="I166" s="12">
        <f>VALUE(Previsto2024[[#This Row],[Geração '[MWh']]])</f>
        <v>0</v>
      </c>
    </row>
    <row r="167" spans="1:9" hidden="1">
      <c r="A167" s="112">
        <f>MONTH(Previsto2024[[#This Row],[Período]])</f>
        <v>3</v>
      </c>
      <c r="B167" s="103">
        <v>45352</v>
      </c>
      <c r="C167" t="s">
        <v>37</v>
      </c>
      <c r="D167" s="12">
        <f>SUMIFS(Database[Previsto P50 '[MWh']],Database[Complexo],Previsto2024[[#This Row],[Complexo]],Database[Período],Previsto2024[[#This Row],[Período]])</f>
        <v>95</v>
      </c>
      <c r="E167" s="12">
        <f>SUMIFS(Database[Previsto P90 '[MWh']],Database[Complexo],Previsto2024[[#This Row],[Complexo]],Database[Período],Previsto2024[[#This Row],[Período]])</f>
        <v>90.88943089430893</v>
      </c>
      <c r="F167" s="12">
        <f>SUMIFS(Database[Previsto P95 '[MWh']],Database[Complexo],Previsto2024[[#This Row],[Complexo]],Database[Período],Previsto2024[[#This Row],[Período]])</f>
        <v>89.73333333333332</v>
      </c>
      <c r="G167" s="12">
        <f>SUMIFS(Database[Previsto P99 '[MWh']],Database[Complexo],Previsto2024[[#This Row],[Complexo]],Database[Período],Previsto2024[[#This Row],[Período]])</f>
        <v>88.705691056910553</v>
      </c>
      <c r="H167" s="12">
        <f>SUMIFS('TABELA RESUMO - P50'!$C$2:$C$44,'TABELA RESUMO - P50'!$A$2:$A$44,Previsto2024[[#This Row],[Complexo]],'TABELA RESUMO - P50'!$B$2:$B$44,Previsto2024[[#This Row],[Período]])</f>
        <v>0</v>
      </c>
      <c r="I167" s="12">
        <f>VALUE(Previsto2024[[#This Row],[Geração '[MWh']]])</f>
        <v>0</v>
      </c>
    </row>
    <row r="168" spans="1:9" hidden="1">
      <c r="A168" s="112">
        <f>MONTH(Previsto2024[[#This Row],[Período]])</f>
        <v>4</v>
      </c>
      <c r="B168" s="101">
        <v>45383</v>
      </c>
      <c r="C168" t="s">
        <v>37</v>
      </c>
      <c r="D168" s="12">
        <f>SUMIFS(Database[Previsto P50 '[MWh']],Database[Complexo],Previsto2024[[#This Row],[Complexo]],Database[Período],Previsto2024[[#This Row],[Período]])</f>
        <v>92.1</v>
      </c>
      <c r="E168" s="12">
        <f>SUMIFS(Database[Previsto P90 '[MWh']],Database[Complexo],Previsto2024[[#This Row],[Complexo]],Database[Período],Previsto2024[[#This Row],[Período]])</f>
        <v>87.989430894308924</v>
      </c>
      <c r="F168" s="12">
        <f>SUMIFS(Database[Previsto P95 '[MWh']],Database[Complexo],Previsto2024[[#This Row],[Complexo]],Database[Período],Previsto2024[[#This Row],[Período]])</f>
        <v>86.833333333333314</v>
      </c>
      <c r="G168" s="12">
        <f>SUMIFS(Database[Previsto P99 '[MWh']],Database[Complexo],Previsto2024[[#This Row],[Complexo]],Database[Período],Previsto2024[[#This Row],[Período]])</f>
        <v>85.805691056910547</v>
      </c>
      <c r="H168" s="12">
        <f>SUMIFS('TABELA RESUMO - P50'!$C$2:$C$44,'TABELA RESUMO - P50'!$A$2:$A$44,Previsto2024[[#This Row],[Complexo]],'TABELA RESUMO - P50'!$B$2:$B$44,Previsto2024[[#This Row],[Período]])</f>
        <v>0</v>
      </c>
      <c r="I168" s="12">
        <f>VALUE(Previsto2024[[#This Row],[Geração '[MWh']]])</f>
        <v>0</v>
      </c>
    </row>
    <row r="169" spans="1:9" hidden="1">
      <c r="A169" s="112">
        <f>MONTH(Previsto2024[[#This Row],[Período]])</f>
        <v>5</v>
      </c>
      <c r="B169" s="103">
        <v>45413</v>
      </c>
      <c r="C169" t="s">
        <v>37</v>
      </c>
      <c r="D169" s="12">
        <f>SUMIFS(Database[Previsto P50 '[MWh']],Database[Complexo],Previsto2024[[#This Row],[Complexo]],Database[Período],Previsto2024[[#This Row],[Período]])</f>
        <v>100</v>
      </c>
      <c r="E169" s="12">
        <f>SUMIFS(Database[Previsto P90 '[MWh']],Database[Complexo],Previsto2024[[#This Row],[Complexo]],Database[Período],Previsto2024[[#This Row],[Período]])</f>
        <v>95.88943089430893</v>
      </c>
      <c r="F169" s="12">
        <f>SUMIFS(Database[Previsto P95 '[MWh']],Database[Complexo],Previsto2024[[#This Row],[Complexo]],Database[Período],Previsto2024[[#This Row],[Período]])</f>
        <v>94.73333333333332</v>
      </c>
      <c r="G169" s="12">
        <f>SUMIFS(Database[Previsto P99 '[MWh']],Database[Complexo],Previsto2024[[#This Row],[Complexo]],Database[Período],Previsto2024[[#This Row],[Período]])</f>
        <v>93.705691056910553</v>
      </c>
      <c r="H169" s="12">
        <f>SUMIFS('TABELA RESUMO - P50'!$C$2:$C$44,'TABELA RESUMO - P50'!$A$2:$A$44,Previsto2024[[#This Row],[Complexo]],'TABELA RESUMO - P50'!$B$2:$B$44,Previsto2024[[#This Row],[Período]])</f>
        <v>0</v>
      </c>
      <c r="I169" s="12">
        <f>VALUE(Previsto2024[[#This Row],[Geração '[MWh']]])</f>
        <v>0</v>
      </c>
    </row>
    <row r="170" spans="1:9" hidden="1">
      <c r="A170" s="112">
        <f>MONTH(Previsto2024[[#This Row],[Período]])</f>
        <v>6</v>
      </c>
      <c r="B170" s="101">
        <v>45444</v>
      </c>
      <c r="C170" t="s">
        <v>37</v>
      </c>
      <c r="D170" s="12">
        <f>SUMIFS(Database[Previsto P50 '[MWh']],Database[Complexo],Previsto2024[[#This Row],[Complexo]],Database[Período],Previsto2024[[#This Row],[Período]])</f>
        <v>100.1</v>
      </c>
      <c r="E170" s="12">
        <f>SUMIFS(Database[Previsto P90 '[MWh']],Database[Complexo],Previsto2024[[#This Row],[Complexo]],Database[Período],Previsto2024[[#This Row],[Período]])</f>
        <v>95.989430894308924</v>
      </c>
      <c r="F170" s="12">
        <f>SUMIFS(Database[Previsto P95 '[MWh']],Database[Complexo],Previsto2024[[#This Row],[Complexo]],Database[Período],Previsto2024[[#This Row],[Período]])</f>
        <v>94.833333333333314</v>
      </c>
      <c r="G170" s="12">
        <f>SUMIFS(Database[Previsto P99 '[MWh']],Database[Complexo],Previsto2024[[#This Row],[Complexo]],Database[Período],Previsto2024[[#This Row],[Período]])</f>
        <v>93.805691056910547</v>
      </c>
      <c r="H170" s="12">
        <f>SUMIFS('TABELA RESUMO - P50'!$C$2:$C$44,'TABELA RESUMO - P50'!$A$2:$A$44,Previsto2024[[#This Row],[Complexo]],'TABELA RESUMO - P50'!$B$2:$B$44,Previsto2024[[#This Row],[Período]])</f>
        <v>0</v>
      </c>
      <c r="I170" s="12">
        <f>VALUE(Previsto2024[[#This Row],[Geração '[MWh']]])</f>
        <v>0</v>
      </c>
    </row>
    <row r="171" spans="1:9" hidden="1">
      <c r="A171" s="112">
        <f>MONTH(Previsto2024[[#This Row],[Período]])</f>
        <v>7</v>
      </c>
      <c r="B171" s="103">
        <v>45474</v>
      </c>
      <c r="C171" t="s">
        <v>37</v>
      </c>
      <c r="D171" s="12">
        <f>SUMIFS(Database[Previsto P50 '[MWh']],Database[Complexo],Previsto2024[[#This Row],[Complexo]],Database[Período],Previsto2024[[#This Row],[Período]])</f>
        <v>108.2</v>
      </c>
      <c r="E171" s="12">
        <f>SUMIFS(Database[Previsto P90 '[MWh']],Database[Complexo],Previsto2024[[#This Row],[Complexo]],Database[Período],Previsto2024[[#This Row],[Período]])</f>
        <v>104.08943089430893</v>
      </c>
      <c r="F171" s="12">
        <f>SUMIFS(Database[Previsto P95 '[MWh']],Database[Complexo],Previsto2024[[#This Row],[Complexo]],Database[Período],Previsto2024[[#This Row],[Período]])</f>
        <v>102.93333333333332</v>
      </c>
      <c r="G171" s="12">
        <f>SUMIFS(Database[Previsto P99 '[MWh']],Database[Complexo],Previsto2024[[#This Row],[Complexo]],Database[Período],Previsto2024[[#This Row],[Período]])</f>
        <v>101.90569105691056</v>
      </c>
      <c r="H171" s="12">
        <f>SUMIFS('TABELA RESUMO - P50'!$C$2:$C$44,'TABELA RESUMO - P50'!$A$2:$A$44,Previsto2024[[#This Row],[Complexo]],'TABELA RESUMO - P50'!$B$2:$B$44,Previsto2024[[#This Row],[Período]])</f>
        <v>0</v>
      </c>
      <c r="I171" s="12">
        <f>VALUE(Previsto2024[[#This Row],[Geração '[MWh']]])</f>
        <v>0</v>
      </c>
    </row>
    <row r="172" spans="1:9" hidden="1">
      <c r="A172" s="112">
        <f>MONTH(Previsto2024[[#This Row],[Período]])</f>
        <v>8</v>
      </c>
      <c r="B172" s="101">
        <v>45505</v>
      </c>
      <c r="C172" t="s">
        <v>37</v>
      </c>
      <c r="D172" s="12">
        <f>SUMIFS(Database[Previsto P50 '[MWh']],Database[Complexo],Previsto2024[[#This Row],[Complexo]],Database[Período],Previsto2024[[#This Row],[Período]])</f>
        <v>120.1</v>
      </c>
      <c r="E172" s="12">
        <f>SUMIFS(Database[Previsto P90 '[MWh']],Database[Complexo],Previsto2024[[#This Row],[Complexo]],Database[Período],Previsto2024[[#This Row],[Período]])</f>
        <v>115.98943089430892</v>
      </c>
      <c r="F172" s="12">
        <f>SUMIFS(Database[Previsto P95 '[MWh']],Database[Complexo],Previsto2024[[#This Row],[Complexo]],Database[Período],Previsto2024[[#This Row],[Período]])</f>
        <v>114.83333333333331</v>
      </c>
      <c r="G172" s="12">
        <f>SUMIFS(Database[Previsto P99 '[MWh']],Database[Complexo],Previsto2024[[#This Row],[Complexo]],Database[Período],Previsto2024[[#This Row],[Período]])</f>
        <v>113.80569105691055</v>
      </c>
      <c r="H172" s="12">
        <f>SUMIFS('TABELA RESUMO - P50'!$C$2:$C$44,'TABELA RESUMO - P50'!$A$2:$A$44,Previsto2024[[#This Row],[Complexo]],'TABELA RESUMO - P50'!$B$2:$B$44,Previsto2024[[#This Row],[Período]])</f>
        <v>0</v>
      </c>
      <c r="I172" s="12">
        <f>VALUE(Previsto2024[[#This Row],[Geração '[MWh']]])</f>
        <v>0</v>
      </c>
    </row>
    <row r="173" spans="1:9" hidden="1">
      <c r="A173" s="112">
        <f>MONTH(Previsto2024[[#This Row],[Período]])</f>
        <v>9</v>
      </c>
      <c r="B173" s="103">
        <v>45536</v>
      </c>
      <c r="C173" t="s">
        <v>37</v>
      </c>
      <c r="D173" s="12">
        <f>SUMIFS(Database[Previsto P50 '[MWh']],Database[Complexo],Previsto2024[[#This Row],[Complexo]],Database[Período],Previsto2024[[#This Row],[Período]])</f>
        <v>115.6</v>
      </c>
      <c r="E173" s="12">
        <f>SUMIFS(Database[Previsto P90 '[MWh']],Database[Complexo],Previsto2024[[#This Row],[Complexo]],Database[Período],Previsto2024[[#This Row],[Período]])</f>
        <v>111.48943089430892</v>
      </c>
      <c r="F173" s="12">
        <f>SUMIFS(Database[Previsto P95 '[MWh']],Database[Complexo],Previsto2024[[#This Row],[Complexo]],Database[Período],Previsto2024[[#This Row],[Período]])</f>
        <v>110.33333333333331</v>
      </c>
      <c r="G173" s="12">
        <f>SUMIFS(Database[Previsto P99 '[MWh']],Database[Complexo],Previsto2024[[#This Row],[Complexo]],Database[Período],Previsto2024[[#This Row],[Período]])</f>
        <v>109.30569105691055</v>
      </c>
      <c r="H173" s="12">
        <f>SUMIFS('TABELA RESUMO - P50'!$C$2:$C$44,'TABELA RESUMO - P50'!$A$2:$A$44,Previsto2024[[#This Row],[Complexo]],'TABELA RESUMO - P50'!$B$2:$B$44,Previsto2024[[#This Row],[Período]])</f>
        <v>0</v>
      </c>
      <c r="I173" s="12">
        <f>VALUE(Previsto2024[[#This Row],[Geração '[MWh']]])</f>
        <v>0</v>
      </c>
    </row>
    <row r="174" spans="1:9" hidden="1">
      <c r="A174" s="112">
        <f>MONTH(Previsto2024[[#This Row],[Período]])</f>
        <v>10</v>
      </c>
      <c r="B174" s="101">
        <v>45566</v>
      </c>
      <c r="C174" t="s">
        <v>37</v>
      </c>
      <c r="D174" s="12">
        <f>SUMIFS(Database[Previsto P50 '[MWh']],Database[Complexo],Previsto2024[[#This Row],[Complexo]],Database[Período],Previsto2024[[#This Row],[Período]])</f>
        <v>109.7</v>
      </c>
      <c r="E174" s="12">
        <f>SUMIFS(Database[Previsto P90 '[MWh']],Database[Complexo],Previsto2024[[#This Row],[Complexo]],Database[Período],Previsto2024[[#This Row],[Período]])</f>
        <v>105.58943089430893</v>
      </c>
      <c r="F174" s="12">
        <f>SUMIFS(Database[Previsto P95 '[MWh']],Database[Complexo],Previsto2024[[#This Row],[Complexo]],Database[Período],Previsto2024[[#This Row],[Período]])</f>
        <v>104.43333333333332</v>
      </c>
      <c r="G174" s="12">
        <f>SUMIFS(Database[Previsto P99 '[MWh']],Database[Complexo],Previsto2024[[#This Row],[Complexo]],Database[Período],Previsto2024[[#This Row],[Período]])</f>
        <v>103.40569105691056</v>
      </c>
      <c r="H174" s="12">
        <f>SUMIFS('TABELA RESUMO - P50'!$C$2:$C$44,'TABELA RESUMO - P50'!$A$2:$A$44,Previsto2024[[#This Row],[Complexo]],'TABELA RESUMO - P50'!$B$2:$B$44,Previsto2024[[#This Row],[Período]])</f>
        <v>0</v>
      </c>
      <c r="I174" s="12">
        <f>VALUE(Previsto2024[[#This Row],[Geração '[MWh']]])</f>
        <v>0</v>
      </c>
    </row>
    <row r="175" spans="1:9" hidden="1">
      <c r="A175" s="112">
        <f>MONTH(Previsto2024[[#This Row],[Período]])</f>
        <v>11</v>
      </c>
      <c r="B175" s="103">
        <v>45597</v>
      </c>
      <c r="C175" t="s">
        <v>37</v>
      </c>
      <c r="D175" s="12">
        <f>SUMIFS(Database[Previsto P50 '[MWh']],Database[Complexo],Previsto2024[[#This Row],[Complexo]],Database[Período],Previsto2024[[#This Row],[Período]])</f>
        <v>102.5</v>
      </c>
      <c r="E175" s="12">
        <f>SUMIFS(Database[Previsto P90 '[MWh']],Database[Complexo],Previsto2024[[#This Row],[Complexo]],Database[Período],Previsto2024[[#This Row],[Período]])</f>
        <v>98.38943089430893</v>
      </c>
      <c r="F175" s="12">
        <f>SUMIFS(Database[Previsto P95 '[MWh']],Database[Complexo],Previsto2024[[#This Row],[Complexo]],Database[Período],Previsto2024[[#This Row],[Período]])</f>
        <v>97.23333333333332</v>
      </c>
      <c r="G175" s="12">
        <f>SUMIFS(Database[Previsto P99 '[MWh']],Database[Complexo],Previsto2024[[#This Row],[Complexo]],Database[Período],Previsto2024[[#This Row],[Período]])</f>
        <v>96.205691056910553</v>
      </c>
      <c r="H175" s="12">
        <f>SUMIFS('TABELA RESUMO - P50'!$C$2:$C$44,'TABELA RESUMO - P50'!$A$2:$A$44,Previsto2024[[#This Row],[Complexo]],'TABELA RESUMO - P50'!$B$2:$B$44,Previsto2024[[#This Row],[Período]])</f>
        <v>0</v>
      </c>
      <c r="I175" s="12">
        <f>VALUE(Previsto2024[[#This Row],[Geração '[MWh']]])</f>
        <v>0</v>
      </c>
    </row>
    <row r="176" spans="1:9" hidden="1">
      <c r="A176" s="112">
        <f>MONTH(Previsto2024[[#This Row],[Período]])</f>
        <v>12</v>
      </c>
      <c r="B176" s="101">
        <v>45627</v>
      </c>
      <c r="C176" t="s">
        <v>37</v>
      </c>
      <c r="D176" s="12">
        <f>SUMIFS(Database[Previsto P50 '[MWh']],Database[Complexo],Previsto2024[[#This Row],[Complexo]],Database[Período],Previsto2024[[#This Row],[Período]])</f>
        <v>105.2</v>
      </c>
      <c r="E176" s="12">
        <f>SUMIFS(Database[Previsto P90 '[MWh']],Database[Complexo],Previsto2024[[#This Row],[Complexo]],Database[Período],Previsto2024[[#This Row],[Período]])</f>
        <v>101.08943089430893</v>
      </c>
      <c r="F176" s="12">
        <f>SUMIFS(Database[Previsto P95 '[MWh']],Database[Complexo],Previsto2024[[#This Row],[Complexo]],Database[Período],Previsto2024[[#This Row],[Período]])</f>
        <v>99.933333333333323</v>
      </c>
      <c r="G176" s="12">
        <f>SUMIFS(Database[Previsto P99 '[MWh']],Database[Complexo],Previsto2024[[#This Row],[Complexo]],Database[Período],Previsto2024[[#This Row],[Período]])</f>
        <v>98.905691056910555</v>
      </c>
      <c r="H176" s="12">
        <f>SUMIFS('TABELA RESUMO - P50'!$C$2:$C$44,'TABELA RESUMO - P50'!$A$2:$A$44,Previsto2024[[#This Row],[Complexo]],'TABELA RESUMO - P50'!$B$2:$B$44,Previsto2024[[#This Row],[Período]])</f>
        <v>0</v>
      </c>
      <c r="I176" s="12">
        <f>VALUE(Previsto2024[[#This Row],[Geração '[MWh']]])</f>
        <v>0</v>
      </c>
    </row>
    <row r="177" spans="1:9" hidden="1">
      <c r="A177" s="112">
        <f>MONTH(Previsto2024[[#This Row],[Período]])</f>
        <v>1</v>
      </c>
      <c r="B177" s="103">
        <v>45292</v>
      </c>
      <c r="C177" t="s">
        <v>38</v>
      </c>
      <c r="D177" s="12">
        <f>SUMIFS(Database[Previsto P50 '[MWh']],Database[Complexo],Previsto2024[[#This Row],[Complexo]],Database[Período],Previsto2024[[#This Row],[Período]])</f>
        <v>254.6</v>
      </c>
      <c r="E177" s="12">
        <f>SUMIFS(Database[Previsto P90 '[MWh']],Database[Complexo],Previsto2024[[#This Row],[Complexo]],Database[Período],Previsto2024[[#This Row],[Período]])</f>
        <v>245.72845528455284</v>
      </c>
      <c r="F177" s="12">
        <f>SUMIFS(Database[Previsto P95 '[MWh']],Database[Complexo],Previsto2024[[#This Row],[Complexo]],Database[Período],Previsto2024[[#This Row],[Período]])</f>
        <v>243.23333333333332</v>
      </c>
      <c r="G177" s="12">
        <f>SUMIFS(Database[Previsto P99 '[MWh']],Database[Complexo],Previsto2024[[#This Row],[Complexo]],Database[Período],Previsto2024[[#This Row],[Período]])</f>
        <v>241.01544715447153</v>
      </c>
      <c r="H177" s="12">
        <f>SUMIFS('TABELA RESUMO - P50'!$C$2:$C$44,'TABELA RESUMO - P50'!$A$2:$A$44,Previsto2024[[#This Row],[Complexo]],'TABELA RESUMO - P50'!$B$2:$B$44,Previsto2024[[#This Row],[Período]])</f>
        <v>0</v>
      </c>
      <c r="I177" s="12">
        <f>VALUE(Previsto2024[[#This Row],[Geração '[MWh']]])</f>
        <v>0</v>
      </c>
    </row>
    <row r="178" spans="1:9">
      <c r="A178" s="112">
        <f>MONTH(Previsto2024[[#This Row],[Período]])</f>
        <v>2</v>
      </c>
      <c r="B178" s="101">
        <v>45323</v>
      </c>
      <c r="C178" t="s">
        <v>38</v>
      </c>
      <c r="D178" s="12">
        <f>SUMIFS(Database[Previsto P50 '[MWh']],Database[Complexo],Previsto2024[[#This Row],[Complexo]],Database[Período],Previsto2024[[#This Row],[Período]])</f>
        <v>214.4</v>
      </c>
      <c r="E178" s="12">
        <f>SUMIFS(Database[Previsto P90 '[MWh']],Database[Complexo],Previsto2024[[#This Row],[Complexo]],Database[Período],Previsto2024[[#This Row],[Período]])</f>
        <v>205.52845528455285</v>
      </c>
      <c r="F178" s="12">
        <f>SUMIFS(Database[Previsto P95 '[MWh']],Database[Complexo],Previsto2024[[#This Row],[Complexo]],Database[Período],Previsto2024[[#This Row],[Período]])</f>
        <v>203.03333333333333</v>
      </c>
      <c r="G178" s="12">
        <f>SUMIFS(Database[Previsto P99 '[MWh']],Database[Complexo],Previsto2024[[#This Row],[Complexo]],Database[Período],Previsto2024[[#This Row],[Período]])</f>
        <v>200.81544715447154</v>
      </c>
      <c r="H178" s="12">
        <f>SUMIFS('TABELA RESUMO - P50'!$C$2:$C$44,'TABELA RESUMO - P50'!$A$2:$A$44,Previsto2024[[#This Row],[Complexo]],'TABELA RESUMO - P50'!$B$2:$B$44,Previsto2024[[#This Row],[Período]])</f>
        <v>0</v>
      </c>
      <c r="I178" s="12">
        <f>VALUE(Previsto2024[[#This Row],[Geração '[MWh']]])</f>
        <v>0</v>
      </c>
    </row>
    <row r="179" spans="1:9" hidden="1">
      <c r="A179" s="112">
        <f>MONTH(Previsto2024[[#This Row],[Período]])</f>
        <v>3</v>
      </c>
      <c r="B179" s="103">
        <v>45352</v>
      </c>
      <c r="C179" t="s">
        <v>38</v>
      </c>
      <c r="D179" s="12">
        <f>SUMIFS(Database[Previsto P50 '[MWh']],Database[Complexo],Previsto2024[[#This Row],[Complexo]],Database[Período],Previsto2024[[#This Row],[Período]])</f>
        <v>212.7</v>
      </c>
      <c r="E179" s="12">
        <f>SUMIFS(Database[Previsto P90 '[MWh']],Database[Complexo],Previsto2024[[#This Row],[Complexo]],Database[Período],Previsto2024[[#This Row],[Período]])</f>
        <v>203.82845528455283</v>
      </c>
      <c r="F179" s="12">
        <f>SUMIFS(Database[Previsto P95 '[MWh']],Database[Complexo],Previsto2024[[#This Row],[Complexo]],Database[Período],Previsto2024[[#This Row],[Período]])</f>
        <v>201.33333333333331</v>
      </c>
      <c r="G179" s="12">
        <f>SUMIFS(Database[Previsto P99 '[MWh']],Database[Complexo],Previsto2024[[#This Row],[Complexo]],Database[Período],Previsto2024[[#This Row],[Período]])</f>
        <v>199.11544715447152</v>
      </c>
      <c r="H179" s="12">
        <f>SUMIFS('TABELA RESUMO - P50'!$C$2:$C$44,'TABELA RESUMO - P50'!$A$2:$A$44,Previsto2024[[#This Row],[Complexo]],'TABELA RESUMO - P50'!$B$2:$B$44,Previsto2024[[#This Row],[Período]])</f>
        <v>0</v>
      </c>
      <c r="I179" s="12">
        <f>VALUE(Previsto2024[[#This Row],[Geração '[MWh']]])</f>
        <v>0</v>
      </c>
    </row>
    <row r="180" spans="1:9" hidden="1">
      <c r="A180" s="112">
        <f>MONTH(Previsto2024[[#This Row],[Período]])</f>
        <v>4</v>
      </c>
      <c r="B180" s="101">
        <v>45383</v>
      </c>
      <c r="C180" t="s">
        <v>38</v>
      </c>
      <c r="D180" s="12">
        <f>SUMIFS(Database[Previsto P50 '[MWh']],Database[Complexo],Previsto2024[[#This Row],[Complexo]],Database[Período],Previsto2024[[#This Row],[Período]])</f>
        <v>203.4</v>
      </c>
      <c r="E180" s="12">
        <f>SUMIFS(Database[Previsto P90 '[MWh']],Database[Complexo],Previsto2024[[#This Row],[Complexo]],Database[Período],Previsto2024[[#This Row],[Período]])</f>
        <v>194.52845528455285</v>
      </c>
      <c r="F180" s="12">
        <f>SUMIFS(Database[Previsto P95 '[MWh']],Database[Complexo],Previsto2024[[#This Row],[Complexo]],Database[Período],Previsto2024[[#This Row],[Período]])</f>
        <v>192.03333333333333</v>
      </c>
      <c r="G180" s="12">
        <f>SUMIFS(Database[Previsto P99 '[MWh']],Database[Complexo],Previsto2024[[#This Row],[Complexo]],Database[Período],Previsto2024[[#This Row],[Período]])</f>
        <v>189.81544715447154</v>
      </c>
      <c r="H180" s="12">
        <f>SUMIFS('TABELA RESUMO - P50'!$C$2:$C$44,'TABELA RESUMO - P50'!$A$2:$A$44,Previsto2024[[#This Row],[Complexo]],'TABELA RESUMO - P50'!$B$2:$B$44,Previsto2024[[#This Row],[Período]])</f>
        <v>0</v>
      </c>
      <c r="I180" s="12">
        <f>VALUE(Previsto2024[[#This Row],[Geração '[MWh']]])</f>
        <v>0</v>
      </c>
    </row>
    <row r="181" spans="1:9" hidden="1">
      <c r="A181" s="112">
        <f>MONTH(Previsto2024[[#This Row],[Período]])</f>
        <v>5</v>
      </c>
      <c r="B181" s="103">
        <v>45413</v>
      </c>
      <c r="C181" t="s">
        <v>38</v>
      </c>
      <c r="D181" s="12">
        <f>SUMIFS(Database[Previsto P50 '[MWh']],Database[Complexo],Previsto2024[[#This Row],[Complexo]],Database[Período],Previsto2024[[#This Row],[Período]])</f>
        <v>210.7</v>
      </c>
      <c r="E181" s="12">
        <f>SUMIFS(Database[Previsto P90 '[MWh']],Database[Complexo],Previsto2024[[#This Row],[Complexo]],Database[Período],Previsto2024[[#This Row],[Período]])</f>
        <v>201.82845528455283</v>
      </c>
      <c r="F181" s="12">
        <f>SUMIFS(Database[Previsto P95 '[MWh']],Database[Complexo],Previsto2024[[#This Row],[Complexo]],Database[Período],Previsto2024[[#This Row],[Período]])</f>
        <v>199.33333333333331</v>
      </c>
      <c r="G181" s="12">
        <f>SUMIFS(Database[Previsto P99 '[MWh']],Database[Complexo],Previsto2024[[#This Row],[Complexo]],Database[Período],Previsto2024[[#This Row],[Período]])</f>
        <v>197.11544715447152</v>
      </c>
      <c r="H181" s="12">
        <f>SUMIFS('TABELA RESUMO - P50'!$C$2:$C$44,'TABELA RESUMO - P50'!$A$2:$A$44,Previsto2024[[#This Row],[Complexo]],'TABELA RESUMO - P50'!$B$2:$B$44,Previsto2024[[#This Row],[Período]])</f>
        <v>0</v>
      </c>
      <c r="I181" s="12">
        <f>VALUE(Previsto2024[[#This Row],[Geração '[MWh']]])</f>
        <v>0</v>
      </c>
    </row>
    <row r="182" spans="1:9" hidden="1">
      <c r="A182" s="112">
        <f>MONTH(Previsto2024[[#This Row],[Período]])</f>
        <v>6</v>
      </c>
      <c r="B182" s="101">
        <v>45444</v>
      </c>
      <c r="C182" t="s">
        <v>38</v>
      </c>
      <c r="D182" s="12">
        <f>SUMIFS(Database[Previsto P50 '[MWh']],Database[Complexo],Previsto2024[[#This Row],[Complexo]],Database[Período],Previsto2024[[#This Row],[Período]])</f>
        <v>210.2</v>
      </c>
      <c r="E182" s="12">
        <f>SUMIFS(Database[Previsto P90 '[MWh']],Database[Complexo],Previsto2024[[#This Row],[Complexo]],Database[Período],Previsto2024[[#This Row],[Período]])</f>
        <v>201.32845528455283</v>
      </c>
      <c r="F182" s="12">
        <f>SUMIFS(Database[Previsto P95 '[MWh']],Database[Complexo],Previsto2024[[#This Row],[Complexo]],Database[Período],Previsto2024[[#This Row],[Período]])</f>
        <v>198.83333333333331</v>
      </c>
      <c r="G182" s="12">
        <f>SUMIFS(Database[Previsto P99 '[MWh']],Database[Complexo],Previsto2024[[#This Row],[Complexo]],Database[Período],Previsto2024[[#This Row],[Período]])</f>
        <v>196.61544715447152</v>
      </c>
      <c r="H182" s="12">
        <f>SUMIFS('TABELA RESUMO - P50'!$C$2:$C$44,'TABELA RESUMO - P50'!$A$2:$A$44,Previsto2024[[#This Row],[Complexo]],'TABELA RESUMO - P50'!$B$2:$B$44,Previsto2024[[#This Row],[Período]])</f>
        <v>0</v>
      </c>
      <c r="I182" s="12">
        <f>VALUE(Previsto2024[[#This Row],[Geração '[MWh']]])</f>
        <v>0</v>
      </c>
    </row>
    <row r="183" spans="1:9" hidden="1">
      <c r="A183" s="112">
        <f>MONTH(Previsto2024[[#This Row],[Período]])</f>
        <v>7</v>
      </c>
      <c r="B183" s="103">
        <v>45474</v>
      </c>
      <c r="C183" t="s">
        <v>38</v>
      </c>
      <c r="D183" s="12">
        <f>SUMIFS(Database[Previsto P50 '[MWh']],Database[Complexo],Previsto2024[[#This Row],[Complexo]],Database[Período],Previsto2024[[#This Row],[Período]])</f>
        <v>227.1</v>
      </c>
      <c r="E183" s="12">
        <f>SUMIFS(Database[Previsto P90 '[MWh']],Database[Complexo],Previsto2024[[#This Row],[Complexo]],Database[Período],Previsto2024[[#This Row],[Período]])</f>
        <v>218.22845528455284</v>
      </c>
      <c r="F183" s="12">
        <f>SUMIFS(Database[Previsto P95 '[MWh']],Database[Complexo],Previsto2024[[#This Row],[Complexo]],Database[Período],Previsto2024[[#This Row],[Período]])</f>
        <v>215.73333333333332</v>
      </c>
      <c r="G183" s="12">
        <f>SUMIFS(Database[Previsto P99 '[MWh']],Database[Complexo],Previsto2024[[#This Row],[Complexo]],Database[Período],Previsto2024[[#This Row],[Período]])</f>
        <v>213.51544715447153</v>
      </c>
      <c r="H183" s="12">
        <f>SUMIFS('TABELA RESUMO - P50'!$C$2:$C$44,'TABELA RESUMO - P50'!$A$2:$A$44,Previsto2024[[#This Row],[Complexo]],'TABELA RESUMO - P50'!$B$2:$B$44,Previsto2024[[#This Row],[Período]])</f>
        <v>0</v>
      </c>
      <c r="I183" s="12">
        <f>VALUE(Previsto2024[[#This Row],[Geração '[MWh']]])</f>
        <v>0</v>
      </c>
    </row>
    <row r="184" spans="1:9" hidden="1">
      <c r="A184" s="112">
        <f>MONTH(Previsto2024[[#This Row],[Período]])</f>
        <v>8</v>
      </c>
      <c r="B184" s="101">
        <v>45505</v>
      </c>
      <c r="C184" t="s">
        <v>38</v>
      </c>
      <c r="D184" s="12">
        <f>SUMIFS(Database[Previsto P50 '[MWh']],Database[Complexo],Previsto2024[[#This Row],[Complexo]],Database[Período],Previsto2024[[#This Row],[Período]])</f>
        <v>225.7</v>
      </c>
      <c r="E184" s="12">
        <f>SUMIFS(Database[Previsto P90 '[MWh']],Database[Complexo],Previsto2024[[#This Row],[Complexo]],Database[Período],Previsto2024[[#This Row],[Período]])</f>
        <v>216.82845528455283</v>
      </c>
      <c r="F184" s="12">
        <f>SUMIFS(Database[Previsto P95 '[MWh']],Database[Complexo],Previsto2024[[#This Row],[Complexo]],Database[Período],Previsto2024[[#This Row],[Período]])</f>
        <v>214.33333333333331</v>
      </c>
      <c r="G184" s="12">
        <f>SUMIFS(Database[Previsto P99 '[MWh']],Database[Complexo],Previsto2024[[#This Row],[Complexo]],Database[Período],Previsto2024[[#This Row],[Período]])</f>
        <v>212.11544715447152</v>
      </c>
      <c r="H184" s="12">
        <f>SUMIFS('TABELA RESUMO - P50'!$C$2:$C$44,'TABELA RESUMO - P50'!$A$2:$A$44,Previsto2024[[#This Row],[Complexo]],'TABELA RESUMO - P50'!$B$2:$B$44,Previsto2024[[#This Row],[Período]])</f>
        <v>0</v>
      </c>
      <c r="I184" s="12">
        <f>VALUE(Previsto2024[[#This Row],[Geração '[MWh']]])</f>
        <v>0</v>
      </c>
    </row>
    <row r="185" spans="1:9" hidden="1">
      <c r="A185" s="112">
        <f>MONTH(Previsto2024[[#This Row],[Período]])</f>
        <v>9</v>
      </c>
      <c r="B185" s="103">
        <v>45536</v>
      </c>
      <c r="C185" t="s">
        <v>38</v>
      </c>
      <c r="D185" s="12">
        <f>SUMIFS(Database[Previsto P50 '[MWh']],Database[Complexo],Previsto2024[[#This Row],[Complexo]],Database[Período],Previsto2024[[#This Row],[Período]])</f>
        <v>249.69999999999996</v>
      </c>
      <c r="E185" s="12">
        <f>SUMIFS(Database[Previsto P90 '[MWh']],Database[Complexo],Previsto2024[[#This Row],[Complexo]],Database[Período],Previsto2024[[#This Row],[Período]])</f>
        <v>240.82845528455283</v>
      </c>
      <c r="F185" s="12">
        <f>SUMIFS(Database[Previsto P95 '[MWh']],Database[Complexo],Previsto2024[[#This Row],[Complexo]],Database[Período],Previsto2024[[#This Row],[Período]])</f>
        <v>238.33333333333331</v>
      </c>
      <c r="G185" s="12">
        <f>SUMIFS(Database[Previsto P99 '[MWh']],Database[Complexo],Previsto2024[[#This Row],[Complexo]],Database[Período],Previsto2024[[#This Row],[Período]])</f>
        <v>236.11544715447152</v>
      </c>
      <c r="H185" s="12">
        <f>SUMIFS('TABELA RESUMO - P50'!$C$2:$C$44,'TABELA RESUMO - P50'!$A$2:$A$44,Previsto2024[[#This Row],[Complexo]],'TABELA RESUMO - P50'!$B$2:$B$44,Previsto2024[[#This Row],[Período]])</f>
        <v>0</v>
      </c>
      <c r="I185" s="12">
        <f>VALUE(Previsto2024[[#This Row],[Geração '[MWh']]])</f>
        <v>0</v>
      </c>
    </row>
    <row r="186" spans="1:9" hidden="1">
      <c r="A186" s="112">
        <f>MONTH(Previsto2024[[#This Row],[Período]])</f>
        <v>10</v>
      </c>
      <c r="B186" s="101">
        <v>45566</v>
      </c>
      <c r="C186" t="s">
        <v>38</v>
      </c>
      <c r="D186" s="12">
        <f>SUMIFS(Database[Previsto P50 '[MWh']],Database[Complexo],Previsto2024[[#This Row],[Complexo]],Database[Período],Previsto2024[[#This Row],[Período]])</f>
        <v>259.5</v>
      </c>
      <c r="E186" s="12">
        <f>SUMIFS(Database[Previsto P90 '[MWh']],Database[Complexo],Previsto2024[[#This Row],[Complexo]],Database[Período],Previsto2024[[#This Row],[Período]])</f>
        <v>250.62845528455281</v>
      </c>
      <c r="F186" s="12">
        <f>SUMIFS(Database[Previsto P95 '[MWh']],Database[Complexo],Previsto2024[[#This Row],[Complexo]],Database[Período],Previsto2024[[#This Row],[Período]])</f>
        <v>248.13333333333333</v>
      </c>
      <c r="G186" s="12">
        <f>SUMIFS(Database[Previsto P99 '[MWh']],Database[Complexo],Previsto2024[[#This Row],[Complexo]],Database[Período],Previsto2024[[#This Row],[Período]])</f>
        <v>245.91544715447154</v>
      </c>
      <c r="H186" s="12">
        <f>SUMIFS('TABELA RESUMO - P50'!$C$2:$C$44,'TABELA RESUMO - P50'!$A$2:$A$44,Previsto2024[[#This Row],[Complexo]],'TABELA RESUMO - P50'!$B$2:$B$44,Previsto2024[[#This Row],[Período]])</f>
        <v>0</v>
      </c>
      <c r="I186" s="12">
        <f>VALUE(Previsto2024[[#This Row],[Geração '[MWh']]])</f>
        <v>0</v>
      </c>
    </row>
    <row r="187" spans="1:9" hidden="1">
      <c r="A187" s="112">
        <f>MONTH(Previsto2024[[#This Row],[Período]])</f>
        <v>11</v>
      </c>
      <c r="B187" s="103">
        <v>45597</v>
      </c>
      <c r="C187" t="s">
        <v>38</v>
      </c>
      <c r="D187" s="12">
        <f>SUMIFS(Database[Previsto P50 '[MWh']],Database[Complexo],Previsto2024[[#This Row],[Complexo]],Database[Período],Previsto2024[[#This Row],[Período]])</f>
        <v>198.3</v>
      </c>
      <c r="E187" s="12">
        <f>SUMIFS(Database[Previsto P90 '[MWh']],Database[Complexo],Previsto2024[[#This Row],[Complexo]],Database[Período],Previsto2024[[#This Row],[Período]])</f>
        <v>189.42845528455285</v>
      </c>
      <c r="F187" s="12">
        <f>SUMIFS(Database[Previsto P95 '[MWh']],Database[Complexo],Previsto2024[[#This Row],[Complexo]],Database[Período],Previsto2024[[#This Row],[Período]])</f>
        <v>186.93333333333334</v>
      </c>
      <c r="G187" s="12">
        <f>SUMIFS(Database[Previsto P99 '[MWh']],Database[Complexo],Previsto2024[[#This Row],[Complexo]],Database[Período],Previsto2024[[#This Row],[Período]])</f>
        <v>184.71544715447155</v>
      </c>
      <c r="H187" s="12">
        <f>SUMIFS('TABELA RESUMO - P50'!$C$2:$C$44,'TABELA RESUMO - P50'!$A$2:$A$44,Previsto2024[[#This Row],[Complexo]],'TABELA RESUMO - P50'!$B$2:$B$44,Previsto2024[[#This Row],[Período]])</f>
        <v>0</v>
      </c>
      <c r="I187" s="12">
        <f>VALUE(Previsto2024[[#This Row],[Geração '[MWh']]])</f>
        <v>0</v>
      </c>
    </row>
    <row r="188" spans="1:9" hidden="1">
      <c r="A188" s="112">
        <f>MONTH(Previsto2024[[#This Row],[Período]])</f>
        <v>12</v>
      </c>
      <c r="B188" s="101">
        <v>45627</v>
      </c>
      <c r="C188" t="s">
        <v>38</v>
      </c>
      <c r="D188" s="12">
        <f>SUMIFS(Database[Previsto P50 '[MWh']],Database[Complexo],Previsto2024[[#This Row],[Complexo]],Database[Período],Previsto2024[[#This Row],[Período]])</f>
        <v>228.1</v>
      </c>
      <c r="E188" s="12">
        <f>SUMIFS(Database[Previsto P90 '[MWh']],Database[Complexo],Previsto2024[[#This Row],[Complexo]],Database[Período],Previsto2024[[#This Row],[Período]])</f>
        <v>219.22845528455284</v>
      </c>
      <c r="F188" s="12">
        <f>SUMIFS(Database[Previsto P95 '[MWh']],Database[Complexo],Previsto2024[[#This Row],[Complexo]],Database[Período],Previsto2024[[#This Row],[Período]])</f>
        <v>216.73333333333332</v>
      </c>
      <c r="G188" s="12">
        <f>SUMIFS(Database[Previsto P99 '[MWh']],Database[Complexo],Previsto2024[[#This Row],[Complexo]],Database[Período],Previsto2024[[#This Row],[Período]])</f>
        <v>214.51544715447153</v>
      </c>
      <c r="H188" s="12">
        <f>SUMIFS('TABELA RESUMO - P50'!$C$2:$C$44,'TABELA RESUMO - P50'!$A$2:$A$44,Previsto2024[[#This Row],[Complexo]],'TABELA RESUMO - P50'!$B$2:$B$44,Previsto2024[[#This Row],[Período]])</f>
        <v>0</v>
      </c>
      <c r="I188" s="12">
        <f>VALUE(Previsto2024[[#This Row],[Geração '[MWh']]])</f>
        <v>0</v>
      </c>
    </row>
    <row r="189" spans="1:9" hidden="1">
      <c r="A189" s="112">
        <f>MONTH(Previsto2024[[#This Row],[Período]])</f>
        <v>1</v>
      </c>
      <c r="B189" s="103">
        <v>45292</v>
      </c>
      <c r="C189" t="s">
        <v>39</v>
      </c>
      <c r="D189" s="12">
        <f>SUMIFS(Database[Previsto P50 '[MWh']],Database[Complexo],Previsto2024[[#This Row],[Complexo]],Database[Período],Previsto2024[[#This Row],[Período]])</f>
        <v>255.00000000000003</v>
      </c>
      <c r="E189" s="12">
        <f>SUMIFS(Database[Previsto P90 '[MWh']],Database[Complexo],Previsto2024[[#This Row],[Complexo]],Database[Período],Previsto2024[[#This Row],[Período]])</f>
        <v>246.08943089430895</v>
      </c>
      <c r="F189" s="12">
        <f>SUMIFS(Database[Previsto P95 '[MWh']],Database[Complexo],Previsto2024[[#This Row],[Complexo]],Database[Período],Previsto2024[[#This Row],[Período]])</f>
        <v>243.58333333333334</v>
      </c>
      <c r="G189" s="12">
        <f>SUMIFS(Database[Previsto P99 '[MWh']],Database[Complexo],Previsto2024[[#This Row],[Complexo]],Database[Período],Previsto2024[[#This Row],[Período]])</f>
        <v>241.35569105691059</v>
      </c>
      <c r="H189" s="12">
        <f>SUMIFS('TABELA RESUMO - P50'!$C$2:$C$44,'TABELA RESUMO - P50'!$A$2:$A$44,Previsto2024[[#This Row],[Complexo]],'TABELA RESUMO - P50'!$B$2:$B$44,Previsto2024[[#This Row],[Período]])</f>
        <v>0</v>
      </c>
      <c r="I189" s="12">
        <f>VALUE(Previsto2024[[#This Row],[Geração '[MWh']]])</f>
        <v>0</v>
      </c>
    </row>
    <row r="190" spans="1:9">
      <c r="A190" s="112">
        <f>MONTH(Previsto2024[[#This Row],[Período]])</f>
        <v>2</v>
      </c>
      <c r="B190" s="101">
        <v>45323</v>
      </c>
      <c r="C190" t="s">
        <v>39</v>
      </c>
      <c r="D190" s="12">
        <f>SUMIFS(Database[Previsto P50 '[MWh']],Database[Complexo],Previsto2024[[#This Row],[Complexo]],Database[Período],Previsto2024[[#This Row],[Período]])</f>
        <v>215.9</v>
      </c>
      <c r="E190" s="12">
        <f>SUMIFS(Database[Previsto P90 '[MWh']],Database[Complexo],Previsto2024[[#This Row],[Complexo]],Database[Período],Previsto2024[[#This Row],[Período]])</f>
        <v>206.98943089430895</v>
      </c>
      <c r="F190" s="12">
        <f>SUMIFS(Database[Previsto P95 '[MWh']],Database[Complexo],Previsto2024[[#This Row],[Complexo]],Database[Período],Previsto2024[[#This Row],[Período]])</f>
        <v>204.48333333333335</v>
      </c>
      <c r="G190" s="12">
        <f>SUMIFS(Database[Previsto P99 '[MWh']],Database[Complexo],Previsto2024[[#This Row],[Complexo]],Database[Período],Previsto2024[[#This Row],[Período]])</f>
        <v>202.25569105691059</v>
      </c>
      <c r="H190" s="12">
        <f>SUMIFS('TABELA RESUMO - P50'!$C$2:$C$44,'TABELA RESUMO - P50'!$A$2:$A$44,Previsto2024[[#This Row],[Complexo]],'TABELA RESUMO - P50'!$B$2:$B$44,Previsto2024[[#This Row],[Período]])</f>
        <v>0</v>
      </c>
      <c r="I190" s="12">
        <f>VALUE(Previsto2024[[#This Row],[Geração '[MWh']]])</f>
        <v>0</v>
      </c>
    </row>
    <row r="191" spans="1:9" hidden="1">
      <c r="A191" s="112">
        <f>MONTH(Previsto2024[[#This Row],[Período]])</f>
        <v>3</v>
      </c>
      <c r="B191" s="103">
        <v>45352</v>
      </c>
      <c r="C191" t="s">
        <v>39</v>
      </c>
      <c r="D191" s="12">
        <f>SUMIFS(Database[Previsto P50 '[MWh']],Database[Complexo],Previsto2024[[#This Row],[Complexo]],Database[Período],Previsto2024[[#This Row],[Período]])</f>
        <v>213.5</v>
      </c>
      <c r="E191" s="12">
        <f>SUMIFS(Database[Previsto P90 '[MWh']],Database[Complexo],Previsto2024[[#This Row],[Complexo]],Database[Período],Previsto2024[[#This Row],[Período]])</f>
        <v>204.58943089430895</v>
      </c>
      <c r="F191" s="12">
        <f>SUMIFS(Database[Previsto P95 '[MWh']],Database[Complexo],Previsto2024[[#This Row],[Complexo]],Database[Período],Previsto2024[[#This Row],[Período]])</f>
        <v>202.08333333333334</v>
      </c>
      <c r="G191" s="12">
        <f>SUMIFS(Database[Previsto P99 '[MWh']],Database[Complexo],Previsto2024[[#This Row],[Complexo]],Database[Período],Previsto2024[[#This Row],[Período]])</f>
        <v>199.85569105691059</v>
      </c>
      <c r="H191" s="12">
        <f>SUMIFS('TABELA RESUMO - P50'!$C$2:$C$44,'TABELA RESUMO - P50'!$A$2:$A$44,Previsto2024[[#This Row],[Complexo]],'TABELA RESUMO - P50'!$B$2:$B$44,Previsto2024[[#This Row],[Período]])</f>
        <v>0</v>
      </c>
      <c r="I191" s="12">
        <f>VALUE(Previsto2024[[#This Row],[Geração '[MWh']]])</f>
        <v>0</v>
      </c>
    </row>
    <row r="192" spans="1:9" hidden="1">
      <c r="A192" s="112">
        <f>MONTH(Previsto2024[[#This Row],[Período]])</f>
        <v>4</v>
      </c>
      <c r="B192" s="101">
        <v>45383</v>
      </c>
      <c r="C192" t="s">
        <v>39</v>
      </c>
      <c r="D192" s="12">
        <f>SUMIFS(Database[Previsto P50 '[MWh']],Database[Complexo],Previsto2024[[#This Row],[Complexo]],Database[Período],Previsto2024[[#This Row],[Período]])</f>
        <v>204.5</v>
      </c>
      <c r="E192" s="12">
        <f>SUMIFS(Database[Previsto P90 '[MWh']],Database[Complexo],Previsto2024[[#This Row],[Complexo]],Database[Período],Previsto2024[[#This Row],[Período]])</f>
        <v>195.58943089430895</v>
      </c>
      <c r="F192" s="12">
        <f>SUMIFS(Database[Previsto P95 '[MWh']],Database[Complexo],Previsto2024[[#This Row],[Complexo]],Database[Período],Previsto2024[[#This Row],[Período]])</f>
        <v>193.08333333333334</v>
      </c>
      <c r="G192" s="12">
        <f>SUMIFS(Database[Previsto P99 '[MWh']],Database[Complexo],Previsto2024[[#This Row],[Complexo]],Database[Período],Previsto2024[[#This Row],[Período]])</f>
        <v>190.85569105691059</v>
      </c>
      <c r="H192" s="12">
        <f>SUMIFS('TABELA RESUMO - P50'!$C$2:$C$44,'TABELA RESUMO - P50'!$A$2:$A$44,Previsto2024[[#This Row],[Complexo]],'TABELA RESUMO - P50'!$B$2:$B$44,Previsto2024[[#This Row],[Período]])</f>
        <v>0</v>
      </c>
      <c r="I192" s="12">
        <f>VALUE(Previsto2024[[#This Row],[Geração '[MWh']]])</f>
        <v>0</v>
      </c>
    </row>
    <row r="193" spans="1:9" hidden="1">
      <c r="A193" s="112">
        <f>MONTH(Previsto2024[[#This Row],[Período]])</f>
        <v>5</v>
      </c>
      <c r="B193" s="103">
        <v>45413</v>
      </c>
      <c r="C193" t="s">
        <v>39</v>
      </c>
      <c r="D193" s="12">
        <f>SUMIFS(Database[Previsto P50 '[MWh']],Database[Complexo],Previsto2024[[#This Row],[Complexo]],Database[Período],Previsto2024[[#This Row],[Período]])</f>
        <v>211.4</v>
      </c>
      <c r="E193" s="12">
        <f>SUMIFS(Database[Previsto P90 '[MWh']],Database[Complexo],Previsto2024[[#This Row],[Complexo]],Database[Período],Previsto2024[[#This Row],[Período]])</f>
        <v>202.48943089430895</v>
      </c>
      <c r="F193" s="12">
        <f>SUMIFS(Database[Previsto P95 '[MWh']],Database[Complexo],Previsto2024[[#This Row],[Complexo]],Database[Período],Previsto2024[[#This Row],[Período]])</f>
        <v>199.98333333333335</v>
      </c>
      <c r="G193" s="12">
        <f>SUMIFS(Database[Previsto P99 '[MWh']],Database[Complexo],Previsto2024[[#This Row],[Complexo]],Database[Período],Previsto2024[[#This Row],[Período]])</f>
        <v>197.75569105691059</v>
      </c>
      <c r="H193" s="12">
        <f>SUMIFS('TABELA RESUMO - P50'!$C$2:$C$44,'TABELA RESUMO - P50'!$A$2:$A$44,Previsto2024[[#This Row],[Complexo]],'TABELA RESUMO - P50'!$B$2:$B$44,Previsto2024[[#This Row],[Período]])</f>
        <v>0</v>
      </c>
      <c r="I193" s="12">
        <f>VALUE(Previsto2024[[#This Row],[Geração '[MWh']]])</f>
        <v>0</v>
      </c>
    </row>
    <row r="194" spans="1:9" hidden="1">
      <c r="A194" s="112">
        <f>MONTH(Previsto2024[[#This Row],[Período]])</f>
        <v>6</v>
      </c>
      <c r="B194" s="101">
        <v>45444</v>
      </c>
      <c r="C194" t="s">
        <v>39</v>
      </c>
      <c r="D194" s="12">
        <f>SUMIFS(Database[Previsto P50 '[MWh']],Database[Complexo],Previsto2024[[#This Row],[Complexo]],Database[Período],Previsto2024[[#This Row],[Período]])</f>
        <v>210.4</v>
      </c>
      <c r="E194" s="12">
        <f>SUMIFS(Database[Previsto P90 '[MWh']],Database[Complexo],Previsto2024[[#This Row],[Complexo]],Database[Período],Previsto2024[[#This Row],[Período]])</f>
        <v>201.48943089430895</v>
      </c>
      <c r="F194" s="12">
        <f>SUMIFS(Database[Previsto P95 '[MWh']],Database[Complexo],Previsto2024[[#This Row],[Complexo]],Database[Período],Previsto2024[[#This Row],[Período]])</f>
        <v>198.98333333333335</v>
      </c>
      <c r="G194" s="12">
        <f>SUMIFS(Database[Previsto P99 '[MWh']],Database[Complexo],Previsto2024[[#This Row],[Complexo]],Database[Período],Previsto2024[[#This Row],[Período]])</f>
        <v>196.75569105691059</v>
      </c>
      <c r="H194" s="12">
        <f>SUMIFS('TABELA RESUMO - P50'!$C$2:$C$44,'TABELA RESUMO - P50'!$A$2:$A$44,Previsto2024[[#This Row],[Complexo]],'TABELA RESUMO - P50'!$B$2:$B$44,Previsto2024[[#This Row],[Período]])</f>
        <v>0</v>
      </c>
      <c r="I194" s="12">
        <f>VALUE(Previsto2024[[#This Row],[Geração '[MWh']]])</f>
        <v>0</v>
      </c>
    </row>
    <row r="195" spans="1:9" hidden="1">
      <c r="A195" s="112">
        <f>MONTH(Previsto2024[[#This Row],[Período]])</f>
        <v>7</v>
      </c>
      <c r="B195" s="103">
        <v>45474</v>
      </c>
      <c r="C195" t="s">
        <v>39</v>
      </c>
      <c r="D195" s="12">
        <f>SUMIFS(Database[Previsto P50 '[MWh']],Database[Complexo],Previsto2024[[#This Row],[Complexo]],Database[Período],Previsto2024[[#This Row],[Período]])</f>
        <v>227.4</v>
      </c>
      <c r="E195" s="12">
        <f>SUMIFS(Database[Previsto P90 '[MWh']],Database[Complexo],Previsto2024[[#This Row],[Complexo]],Database[Período],Previsto2024[[#This Row],[Período]])</f>
        <v>218.48943089430895</v>
      </c>
      <c r="F195" s="12">
        <f>SUMIFS(Database[Previsto P95 '[MWh']],Database[Complexo],Previsto2024[[#This Row],[Complexo]],Database[Período],Previsto2024[[#This Row],[Período]])</f>
        <v>215.98333333333335</v>
      </c>
      <c r="G195" s="12">
        <f>SUMIFS(Database[Previsto P99 '[MWh']],Database[Complexo],Previsto2024[[#This Row],[Complexo]],Database[Período],Previsto2024[[#This Row],[Período]])</f>
        <v>213.75569105691059</v>
      </c>
      <c r="H195" s="12">
        <f>SUMIFS('TABELA RESUMO - P50'!$C$2:$C$44,'TABELA RESUMO - P50'!$A$2:$A$44,Previsto2024[[#This Row],[Complexo]],'TABELA RESUMO - P50'!$B$2:$B$44,Previsto2024[[#This Row],[Período]])</f>
        <v>0</v>
      </c>
      <c r="I195" s="12">
        <f>VALUE(Previsto2024[[#This Row],[Geração '[MWh']]])</f>
        <v>0</v>
      </c>
    </row>
    <row r="196" spans="1:9" hidden="1">
      <c r="A196" s="112">
        <f>MONTH(Previsto2024[[#This Row],[Período]])</f>
        <v>8</v>
      </c>
      <c r="B196" s="101">
        <v>45505</v>
      </c>
      <c r="C196" t="s">
        <v>39</v>
      </c>
      <c r="D196" s="12">
        <f>SUMIFS(Database[Previsto P50 '[MWh']],Database[Complexo],Previsto2024[[#This Row],[Complexo]],Database[Período],Previsto2024[[#This Row],[Período]])</f>
        <v>226.5</v>
      </c>
      <c r="E196" s="12">
        <f>SUMIFS(Database[Previsto P90 '[MWh']],Database[Complexo],Previsto2024[[#This Row],[Complexo]],Database[Período],Previsto2024[[#This Row],[Período]])</f>
        <v>217.58943089430895</v>
      </c>
      <c r="F196" s="12">
        <f>SUMIFS(Database[Previsto P95 '[MWh']],Database[Complexo],Previsto2024[[#This Row],[Complexo]],Database[Período],Previsto2024[[#This Row],[Período]])</f>
        <v>215.08333333333334</v>
      </c>
      <c r="G196" s="12">
        <f>SUMIFS(Database[Previsto P99 '[MWh']],Database[Complexo],Previsto2024[[#This Row],[Complexo]],Database[Período],Previsto2024[[#This Row],[Período]])</f>
        <v>212.85569105691059</v>
      </c>
      <c r="H196" s="12">
        <f>SUMIFS('TABELA RESUMO - P50'!$C$2:$C$44,'TABELA RESUMO - P50'!$A$2:$A$44,Previsto2024[[#This Row],[Complexo]],'TABELA RESUMO - P50'!$B$2:$B$44,Previsto2024[[#This Row],[Período]])</f>
        <v>0</v>
      </c>
      <c r="I196" s="12">
        <f>VALUE(Previsto2024[[#This Row],[Geração '[MWh']]])</f>
        <v>0</v>
      </c>
    </row>
    <row r="197" spans="1:9" hidden="1">
      <c r="A197" s="112">
        <f>MONTH(Previsto2024[[#This Row],[Período]])</f>
        <v>9</v>
      </c>
      <c r="B197" s="103">
        <v>45536</v>
      </c>
      <c r="C197" t="s">
        <v>39</v>
      </c>
      <c r="D197" s="12">
        <f>SUMIFS(Database[Previsto P50 '[MWh']],Database[Complexo],Previsto2024[[#This Row],[Complexo]],Database[Período],Previsto2024[[#This Row],[Período]])</f>
        <v>251.3</v>
      </c>
      <c r="E197" s="12">
        <f>SUMIFS(Database[Previsto P90 '[MWh']],Database[Complexo],Previsto2024[[#This Row],[Complexo]],Database[Período],Previsto2024[[#This Row],[Período]])</f>
        <v>242.38943089430893</v>
      </c>
      <c r="F197" s="12">
        <f>SUMIFS(Database[Previsto P95 '[MWh']],Database[Complexo],Previsto2024[[#This Row],[Complexo]],Database[Período],Previsto2024[[#This Row],[Período]])</f>
        <v>239.88333333333335</v>
      </c>
      <c r="G197" s="12">
        <f>SUMIFS(Database[Previsto P99 '[MWh']],Database[Complexo],Previsto2024[[#This Row],[Complexo]],Database[Período],Previsto2024[[#This Row],[Período]])</f>
        <v>237.6556910569106</v>
      </c>
      <c r="H197" s="12">
        <f>SUMIFS('TABELA RESUMO - P50'!$C$2:$C$44,'TABELA RESUMO - P50'!$A$2:$A$44,Previsto2024[[#This Row],[Complexo]],'TABELA RESUMO - P50'!$B$2:$B$44,Previsto2024[[#This Row],[Período]])</f>
        <v>0</v>
      </c>
      <c r="I197" s="12">
        <f>VALUE(Previsto2024[[#This Row],[Geração '[MWh']]])</f>
        <v>0</v>
      </c>
    </row>
    <row r="198" spans="1:9" hidden="1">
      <c r="A198" s="112">
        <f>MONTH(Previsto2024[[#This Row],[Período]])</f>
        <v>10</v>
      </c>
      <c r="B198" s="101">
        <v>45566</v>
      </c>
      <c r="C198" t="s">
        <v>39</v>
      </c>
      <c r="D198" s="12">
        <f>SUMIFS(Database[Previsto P50 '[MWh']],Database[Complexo],Previsto2024[[#This Row],[Complexo]],Database[Período],Previsto2024[[#This Row],[Período]])</f>
        <v>260</v>
      </c>
      <c r="E198" s="12">
        <f>SUMIFS(Database[Previsto P90 '[MWh']],Database[Complexo],Previsto2024[[#This Row],[Complexo]],Database[Período],Previsto2024[[#This Row],[Período]])</f>
        <v>251.08943089430895</v>
      </c>
      <c r="F198" s="12">
        <f>SUMIFS(Database[Previsto P95 '[MWh']],Database[Complexo],Previsto2024[[#This Row],[Complexo]],Database[Período],Previsto2024[[#This Row],[Período]])</f>
        <v>248.58333333333334</v>
      </c>
      <c r="G198" s="12">
        <f>SUMIFS(Database[Previsto P99 '[MWh']],Database[Complexo],Previsto2024[[#This Row],[Complexo]],Database[Período],Previsto2024[[#This Row],[Período]])</f>
        <v>246.35569105691059</v>
      </c>
      <c r="H198" s="12">
        <f>SUMIFS('TABELA RESUMO - P50'!$C$2:$C$44,'TABELA RESUMO - P50'!$A$2:$A$44,Previsto2024[[#This Row],[Complexo]],'TABELA RESUMO - P50'!$B$2:$B$44,Previsto2024[[#This Row],[Período]])</f>
        <v>0</v>
      </c>
      <c r="I198" s="12">
        <f>VALUE(Previsto2024[[#This Row],[Geração '[MWh']]])</f>
        <v>0</v>
      </c>
    </row>
    <row r="199" spans="1:9" hidden="1">
      <c r="A199" s="112">
        <f>MONTH(Previsto2024[[#This Row],[Período]])</f>
        <v>11</v>
      </c>
      <c r="B199" s="103">
        <v>45597</v>
      </c>
      <c r="C199" t="s">
        <v>39</v>
      </c>
      <c r="D199" s="12">
        <f>SUMIFS(Database[Previsto P50 '[MWh']],Database[Complexo],Previsto2024[[#This Row],[Complexo]],Database[Período],Previsto2024[[#This Row],[Período]])</f>
        <v>198.6</v>
      </c>
      <c r="E199" s="12">
        <f>SUMIFS(Database[Previsto P90 '[MWh']],Database[Complexo],Previsto2024[[#This Row],[Complexo]],Database[Período],Previsto2024[[#This Row],[Período]])</f>
        <v>189.68943089430894</v>
      </c>
      <c r="F199" s="12">
        <f>SUMIFS(Database[Previsto P95 '[MWh']],Database[Complexo],Previsto2024[[#This Row],[Complexo]],Database[Período],Previsto2024[[#This Row],[Período]])</f>
        <v>187.18333333333334</v>
      </c>
      <c r="G199" s="12">
        <f>SUMIFS(Database[Previsto P99 '[MWh']],Database[Complexo],Previsto2024[[#This Row],[Complexo]],Database[Período],Previsto2024[[#This Row],[Período]])</f>
        <v>184.95569105691058</v>
      </c>
      <c r="H199" s="12">
        <f>SUMIFS('TABELA RESUMO - P50'!$C$2:$C$44,'TABELA RESUMO - P50'!$A$2:$A$44,Previsto2024[[#This Row],[Complexo]],'TABELA RESUMO - P50'!$B$2:$B$44,Previsto2024[[#This Row],[Período]])</f>
        <v>0</v>
      </c>
      <c r="I199" s="12">
        <f>VALUE(Previsto2024[[#This Row],[Geração '[MWh']]])</f>
        <v>0</v>
      </c>
    </row>
    <row r="200" spans="1:9" hidden="1">
      <c r="A200" s="112">
        <f>MONTH(Previsto2024[[#This Row],[Período]])</f>
        <v>12</v>
      </c>
      <c r="B200" s="101">
        <v>45627</v>
      </c>
      <c r="C200" t="s">
        <v>39</v>
      </c>
      <c r="D200" s="12">
        <f>SUMIFS(Database[Previsto P50 '[MWh']],Database[Complexo],Previsto2024[[#This Row],[Complexo]],Database[Período],Previsto2024[[#This Row],[Período]])</f>
        <v>228.5</v>
      </c>
      <c r="E200" s="12">
        <f>SUMIFS(Database[Previsto P90 '[MWh']],Database[Complexo],Previsto2024[[#This Row],[Complexo]],Database[Período],Previsto2024[[#This Row],[Período]])</f>
        <v>219.58943089430895</v>
      </c>
      <c r="F200" s="12">
        <f>SUMIFS(Database[Previsto P95 '[MWh']],Database[Complexo],Previsto2024[[#This Row],[Complexo]],Database[Período],Previsto2024[[#This Row],[Período]])</f>
        <v>217.08333333333334</v>
      </c>
      <c r="G200" s="12">
        <f>SUMIFS(Database[Previsto P99 '[MWh']],Database[Complexo],Previsto2024[[#This Row],[Complexo]],Database[Período],Previsto2024[[#This Row],[Período]])</f>
        <v>214.85569105691059</v>
      </c>
      <c r="H200" s="12">
        <f>SUMIFS('TABELA RESUMO - P50'!$C$2:$C$44,'TABELA RESUMO - P50'!$A$2:$A$44,Previsto2024[[#This Row],[Complexo]],'TABELA RESUMO - P50'!$B$2:$B$44,Previsto2024[[#This Row],[Período]])</f>
        <v>0</v>
      </c>
      <c r="I200" s="12">
        <f>VALUE(Previsto2024[[#This Row],[Geração '[MWh']]])</f>
        <v>0</v>
      </c>
    </row>
    <row r="201" spans="1:9" hidden="1">
      <c r="A201" s="112">
        <f>MONTH(Previsto2024[[#This Row],[Período]])</f>
        <v>1</v>
      </c>
      <c r="B201" s="103">
        <v>45292</v>
      </c>
      <c r="C201" t="s">
        <v>40</v>
      </c>
      <c r="D201" s="12">
        <f>SUMIFS(Database[Previsto P50 '[MWh']],Database[Complexo],Previsto2024[[#This Row],[Complexo]],Database[Período],Previsto2024[[#This Row],[Período]])</f>
        <v>121.9</v>
      </c>
      <c r="E201" s="12">
        <f>SUMIFS(Database[Previsto P90 '[MWh']],Database[Complexo],Previsto2024[[#This Row],[Complexo]],Database[Período],Previsto2024[[#This Row],[Período]])</f>
        <v>117.65934959349593</v>
      </c>
      <c r="F201" s="12">
        <f>SUMIFS(Database[Previsto P95 '[MWh']],Database[Complexo],Previsto2024[[#This Row],[Complexo]],Database[Período],Previsto2024[[#This Row],[Período]])</f>
        <v>116.46666666666667</v>
      </c>
      <c r="G201" s="12">
        <f>SUMIFS(Database[Previsto P99 '[MWh']],Database[Complexo],Previsto2024[[#This Row],[Complexo]],Database[Período],Previsto2024[[#This Row],[Período]])</f>
        <v>115.40650406504065</v>
      </c>
      <c r="H201" s="12">
        <f>SUMIFS('TABELA RESUMO - P50'!$C$2:$C$44,'TABELA RESUMO - P50'!$A$2:$A$44,Previsto2024[[#This Row],[Complexo]],'TABELA RESUMO - P50'!$B$2:$B$44,Previsto2024[[#This Row],[Período]])</f>
        <v>0</v>
      </c>
      <c r="I201" s="12">
        <f>VALUE(Previsto2024[[#This Row],[Geração '[MWh']]])</f>
        <v>0</v>
      </c>
    </row>
    <row r="202" spans="1:9">
      <c r="A202" s="112">
        <f>MONTH(Previsto2024[[#This Row],[Período]])</f>
        <v>2</v>
      </c>
      <c r="B202" s="101">
        <v>45323</v>
      </c>
      <c r="C202" t="s">
        <v>40</v>
      </c>
      <c r="D202" s="12">
        <f>SUMIFS(Database[Previsto P50 '[MWh']],Database[Complexo],Previsto2024[[#This Row],[Complexo]],Database[Período],Previsto2024[[#This Row],[Período]])</f>
        <v>101.7</v>
      </c>
      <c r="E202" s="12">
        <f>SUMIFS(Database[Previsto P90 '[MWh']],Database[Complexo],Previsto2024[[#This Row],[Complexo]],Database[Período],Previsto2024[[#This Row],[Período]])</f>
        <v>97.459349593495929</v>
      </c>
      <c r="F202" s="12">
        <f>SUMIFS(Database[Previsto P95 '[MWh']],Database[Complexo],Previsto2024[[#This Row],[Complexo]],Database[Período],Previsto2024[[#This Row],[Período]])</f>
        <v>96.266666666666666</v>
      </c>
      <c r="G202" s="12">
        <f>SUMIFS(Database[Previsto P99 '[MWh']],Database[Complexo],Previsto2024[[#This Row],[Complexo]],Database[Período],Previsto2024[[#This Row],[Período]])</f>
        <v>95.206504065040647</v>
      </c>
      <c r="H202" s="12">
        <f>SUMIFS('TABELA RESUMO - P50'!$C$2:$C$44,'TABELA RESUMO - P50'!$A$2:$A$44,Previsto2024[[#This Row],[Complexo]],'TABELA RESUMO - P50'!$B$2:$B$44,Previsto2024[[#This Row],[Período]])</f>
        <v>0</v>
      </c>
      <c r="I202" s="12">
        <f>VALUE(Previsto2024[[#This Row],[Geração '[MWh']]])</f>
        <v>0</v>
      </c>
    </row>
    <row r="203" spans="1:9" hidden="1">
      <c r="A203" s="112">
        <f>MONTH(Previsto2024[[#This Row],[Período]])</f>
        <v>3</v>
      </c>
      <c r="B203" s="103">
        <v>45352</v>
      </c>
      <c r="C203" t="s">
        <v>40</v>
      </c>
      <c r="D203" s="12">
        <f>SUMIFS(Database[Previsto P50 '[MWh']],Database[Complexo],Previsto2024[[#This Row],[Complexo]],Database[Período],Previsto2024[[#This Row],[Período]])</f>
        <v>102</v>
      </c>
      <c r="E203" s="12">
        <f>SUMIFS(Database[Previsto P90 '[MWh']],Database[Complexo],Previsto2024[[#This Row],[Complexo]],Database[Período],Previsto2024[[#This Row],[Período]])</f>
        <v>97.759349593495926</v>
      </c>
      <c r="F203" s="12">
        <f>SUMIFS(Database[Previsto P95 '[MWh']],Database[Complexo],Previsto2024[[#This Row],[Complexo]],Database[Período],Previsto2024[[#This Row],[Período]])</f>
        <v>96.566666666666663</v>
      </c>
      <c r="G203" s="12">
        <f>SUMIFS(Database[Previsto P99 '[MWh']],Database[Complexo],Previsto2024[[#This Row],[Complexo]],Database[Período],Previsto2024[[#This Row],[Período]])</f>
        <v>95.506504065040644</v>
      </c>
      <c r="H203" s="12">
        <f>SUMIFS('TABELA RESUMO - P50'!$C$2:$C$44,'TABELA RESUMO - P50'!$A$2:$A$44,Previsto2024[[#This Row],[Complexo]],'TABELA RESUMO - P50'!$B$2:$B$44,Previsto2024[[#This Row],[Período]])</f>
        <v>0</v>
      </c>
      <c r="I203" s="12">
        <f>VALUE(Previsto2024[[#This Row],[Geração '[MWh']]])</f>
        <v>0</v>
      </c>
    </row>
    <row r="204" spans="1:9" hidden="1">
      <c r="A204" s="112">
        <f>MONTH(Previsto2024[[#This Row],[Período]])</f>
        <v>4</v>
      </c>
      <c r="B204" s="101">
        <v>45383</v>
      </c>
      <c r="C204" t="s">
        <v>40</v>
      </c>
      <c r="D204" s="12">
        <f>SUMIFS(Database[Previsto P50 '[MWh']],Database[Complexo],Previsto2024[[#This Row],[Complexo]],Database[Período],Previsto2024[[#This Row],[Período]])</f>
        <v>97.3</v>
      </c>
      <c r="E204" s="12">
        <f>SUMIFS(Database[Previsto P90 '[MWh']],Database[Complexo],Previsto2024[[#This Row],[Complexo]],Database[Período],Previsto2024[[#This Row],[Período]])</f>
        <v>93.059349593495924</v>
      </c>
      <c r="F204" s="12">
        <f>SUMIFS(Database[Previsto P95 '[MWh']],Database[Complexo],Previsto2024[[#This Row],[Complexo]],Database[Período],Previsto2024[[#This Row],[Período]])</f>
        <v>91.86666666666666</v>
      </c>
      <c r="G204" s="12">
        <f>SUMIFS(Database[Previsto P99 '[MWh']],Database[Complexo],Previsto2024[[#This Row],[Complexo]],Database[Período],Previsto2024[[#This Row],[Período]])</f>
        <v>90.806504065040642</v>
      </c>
      <c r="H204" s="12">
        <f>SUMIFS('TABELA RESUMO - P50'!$C$2:$C$44,'TABELA RESUMO - P50'!$A$2:$A$44,Previsto2024[[#This Row],[Complexo]],'TABELA RESUMO - P50'!$B$2:$B$44,Previsto2024[[#This Row],[Período]])</f>
        <v>0</v>
      </c>
      <c r="I204" s="12">
        <f>VALUE(Previsto2024[[#This Row],[Geração '[MWh']]])</f>
        <v>0</v>
      </c>
    </row>
    <row r="205" spans="1:9" hidden="1">
      <c r="A205" s="112">
        <f>MONTH(Previsto2024[[#This Row],[Período]])</f>
        <v>5</v>
      </c>
      <c r="B205" s="103">
        <v>45413</v>
      </c>
      <c r="C205" t="s">
        <v>40</v>
      </c>
      <c r="D205" s="12">
        <f>SUMIFS(Database[Previsto P50 '[MWh']],Database[Complexo],Previsto2024[[#This Row],[Complexo]],Database[Período],Previsto2024[[#This Row],[Período]])</f>
        <v>100.7</v>
      </c>
      <c r="E205" s="12">
        <f>SUMIFS(Database[Previsto P90 '[MWh']],Database[Complexo],Previsto2024[[#This Row],[Complexo]],Database[Período],Previsto2024[[#This Row],[Período]])</f>
        <v>96.459349593495929</v>
      </c>
      <c r="F205" s="12">
        <f>SUMIFS(Database[Previsto P95 '[MWh']],Database[Complexo],Previsto2024[[#This Row],[Complexo]],Database[Período],Previsto2024[[#This Row],[Período]])</f>
        <v>95.266666666666666</v>
      </c>
      <c r="G205" s="12">
        <f>SUMIFS(Database[Previsto P99 '[MWh']],Database[Complexo],Previsto2024[[#This Row],[Complexo]],Database[Período],Previsto2024[[#This Row],[Período]])</f>
        <v>94.206504065040647</v>
      </c>
      <c r="H205" s="12">
        <f>SUMIFS('TABELA RESUMO - P50'!$C$2:$C$44,'TABELA RESUMO - P50'!$A$2:$A$44,Previsto2024[[#This Row],[Complexo]],'TABELA RESUMO - P50'!$B$2:$B$44,Previsto2024[[#This Row],[Período]])</f>
        <v>0</v>
      </c>
      <c r="I205" s="12">
        <f>VALUE(Previsto2024[[#This Row],[Geração '[MWh']]])</f>
        <v>0</v>
      </c>
    </row>
    <row r="206" spans="1:9" hidden="1">
      <c r="A206" s="112">
        <f>MONTH(Previsto2024[[#This Row],[Período]])</f>
        <v>6</v>
      </c>
      <c r="B206" s="101">
        <v>45444</v>
      </c>
      <c r="C206" t="s">
        <v>40</v>
      </c>
      <c r="D206" s="12">
        <f>SUMIFS(Database[Previsto P50 '[MWh']],Database[Complexo],Previsto2024[[#This Row],[Complexo]],Database[Período],Previsto2024[[#This Row],[Período]])</f>
        <v>100.7</v>
      </c>
      <c r="E206" s="12">
        <f>SUMIFS(Database[Previsto P90 '[MWh']],Database[Complexo],Previsto2024[[#This Row],[Complexo]],Database[Período],Previsto2024[[#This Row],[Período]])</f>
        <v>96.459349593495929</v>
      </c>
      <c r="F206" s="12">
        <f>SUMIFS(Database[Previsto P95 '[MWh']],Database[Complexo],Previsto2024[[#This Row],[Complexo]],Database[Período],Previsto2024[[#This Row],[Período]])</f>
        <v>95.266666666666666</v>
      </c>
      <c r="G206" s="12">
        <f>SUMIFS(Database[Previsto P99 '[MWh']],Database[Complexo],Previsto2024[[#This Row],[Complexo]],Database[Período],Previsto2024[[#This Row],[Período]])</f>
        <v>94.206504065040647</v>
      </c>
      <c r="H206" s="12">
        <f>SUMIFS('TABELA RESUMO - P50'!$C$2:$C$44,'TABELA RESUMO - P50'!$A$2:$A$44,Previsto2024[[#This Row],[Complexo]],'TABELA RESUMO - P50'!$B$2:$B$44,Previsto2024[[#This Row],[Período]])</f>
        <v>0</v>
      </c>
      <c r="I206" s="12">
        <f>VALUE(Previsto2024[[#This Row],[Geração '[MWh']]])</f>
        <v>0</v>
      </c>
    </row>
    <row r="207" spans="1:9" hidden="1">
      <c r="A207" s="112">
        <f>MONTH(Previsto2024[[#This Row],[Período]])</f>
        <v>7</v>
      </c>
      <c r="B207" s="103">
        <v>45474</v>
      </c>
      <c r="C207" t="s">
        <v>40</v>
      </c>
      <c r="D207" s="12">
        <f>SUMIFS(Database[Previsto P50 '[MWh']],Database[Complexo],Previsto2024[[#This Row],[Complexo]],Database[Período],Previsto2024[[#This Row],[Período]])</f>
        <v>108.8</v>
      </c>
      <c r="E207" s="12">
        <f>SUMIFS(Database[Previsto P90 '[MWh']],Database[Complexo],Previsto2024[[#This Row],[Complexo]],Database[Período],Previsto2024[[#This Row],[Período]])</f>
        <v>104.55934959349592</v>
      </c>
      <c r="F207" s="12">
        <f>SUMIFS(Database[Previsto P95 '[MWh']],Database[Complexo],Previsto2024[[#This Row],[Complexo]],Database[Período],Previsto2024[[#This Row],[Período]])</f>
        <v>103.36666666666666</v>
      </c>
      <c r="G207" s="12">
        <f>SUMIFS(Database[Previsto P99 '[MWh']],Database[Complexo],Previsto2024[[#This Row],[Complexo]],Database[Período],Previsto2024[[#This Row],[Período]])</f>
        <v>102.30650406504064</v>
      </c>
      <c r="H207" s="12">
        <f>SUMIFS('TABELA RESUMO - P50'!$C$2:$C$44,'TABELA RESUMO - P50'!$A$2:$A$44,Previsto2024[[#This Row],[Complexo]],'TABELA RESUMO - P50'!$B$2:$B$44,Previsto2024[[#This Row],[Período]])</f>
        <v>0</v>
      </c>
      <c r="I207" s="12">
        <f>VALUE(Previsto2024[[#This Row],[Geração '[MWh']]])</f>
        <v>0</v>
      </c>
    </row>
    <row r="208" spans="1:9" hidden="1">
      <c r="A208" s="112">
        <f>MONTH(Previsto2024[[#This Row],[Período]])</f>
        <v>8</v>
      </c>
      <c r="B208" s="101">
        <v>45505</v>
      </c>
      <c r="C208" t="s">
        <v>40</v>
      </c>
      <c r="D208" s="12">
        <f>SUMIFS(Database[Previsto P50 '[MWh']],Database[Complexo],Previsto2024[[#This Row],[Complexo]],Database[Período],Previsto2024[[#This Row],[Período]])</f>
        <v>108.4</v>
      </c>
      <c r="E208" s="12">
        <f>SUMIFS(Database[Previsto P90 '[MWh']],Database[Complexo],Previsto2024[[#This Row],[Complexo]],Database[Período],Previsto2024[[#This Row],[Período]])</f>
        <v>104.15934959349593</v>
      </c>
      <c r="F208" s="12">
        <f>SUMIFS(Database[Previsto P95 '[MWh']],Database[Complexo],Previsto2024[[#This Row],[Complexo]],Database[Período],Previsto2024[[#This Row],[Período]])</f>
        <v>102.96666666666667</v>
      </c>
      <c r="G208" s="12">
        <f>SUMIFS(Database[Previsto P99 '[MWh']],Database[Complexo],Previsto2024[[#This Row],[Complexo]],Database[Período],Previsto2024[[#This Row],[Período]])</f>
        <v>101.90650406504065</v>
      </c>
      <c r="H208" s="12">
        <f>SUMIFS('TABELA RESUMO - P50'!$C$2:$C$44,'TABELA RESUMO - P50'!$A$2:$A$44,Previsto2024[[#This Row],[Complexo]],'TABELA RESUMO - P50'!$B$2:$B$44,Previsto2024[[#This Row],[Período]])</f>
        <v>0</v>
      </c>
      <c r="I208" s="12">
        <f>VALUE(Previsto2024[[#This Row],[Geração '[MWh']]])</f>
        <v>0</v>
      </c>
    </row>
    <row r="209" spans="1:9" hidden="1">
      <c r="A209" s="112">
        <f>MONTH(Previsto2024[[#This Row],[Período]])</f>
        <v>9</v>
      </c>
      <c r="B209" s="103">
        <v>45536</v>
      </c>
      <c r="C209" t="s">
        <v>40</v>
      </c>
      <c r="D209" s="12">
        <f>SUMIFS(Database[Previsto P50 '[MWh']],Database[Complexo],Previsto2024[[#This Row],[Complexo]],Database[Período],Previsto2024[[#This Row],[Período]])</f>
        <v>119.1</v>
      </c>
      <c r="E209" s="12">
        <f>SUMIFS(Database[Previsto P90 '[MWh']],Database[Complexo],Previsto2024[[#This Row],[Complexo]],Database[Período],Previsto2024[[#This Row],[Período]])</f>
        <v>114.85934959349592</v>
      </c>
      <c r="F209" s="12">
        <f>SUMIFS(Database[Previsto P95 '[MWh']],Database[Complexo],Previsto2024[[#This Row],[Complexo]],Database[Período],Previsto2024[[#This Row],[Período]])</f>
        <v>113.66666666666666</v>
      </c>
      <c r="G209" s="12">
        <f>SUMIFS(Database[Previsto P99 '[MWh']],Database[Complexo],Previsto2024[[#This Row],[Complexo]],Database[Período],Previsto2024[[#This Row],[Período]])</f>
        <v>112.60650406504064</v>
      </c>
      <c r="H209" s="12">
        <f>SUMIFS('TABELA RESUMO - P50'!$C$2:$C$44,'TABELA RESUMO - P50'!$A$2:$A$44,Previsto2024[[#This Row],[Complexo]],'TABELA RESUMO - P50'!$B$2:$B$44,Previsto2024[[#This Row],[Período]])</f>
        <v>0</v>
      </c>
      <c r="I209" s="12">
        <f>VALUE(Previsto2024[[#This Row],[Geração '[MWh']]])</f>
        <v>0</v>
      </c>
    </row>
    <row r="210" spans="1:9" hidden="1">
      <c r="A210" s="112">
        <f>MONTH(Previsto2024[[#This Row],[Período]])</f>
        <v>10</v>
      </c>
      <c r="B210" s="101">
        <v>45566</v>
      </c>
      <c r="C210" t="s">
        <v>40</v>
      </c>
      <c r="D210" s="12">
        <f>SUMIFS(Database[Previsto P50 '[MWh']],Database[Complexo],Previsto2024[[#This Row],[Complexo]],Database[Período],Previsto2024[[#This Row],[Período]])</f>
        <v>124.79999999999998</v>
      </c>
      <c r="E210" s="12">
        <f>SUMIFS(Database[Previsto P90 '[MWh']],Database[Complexo],Previsto2024[[#This Row],[Complexo]],Database[Período],Previsto2024[[#This Row],[Período]])</f>
        <v>120.55934959349592</v>
      </c>
      <c r="F210" s="12">
        <f>SUMIFS(Database[Previsto P95 '[MWh']],Database[Complexo],Previsto2024[[#This Row],[Complexo]],Database[Período],Previsto2024[[#This Row],[Período]])</f>
        <v>119.36666666666666</v>
      </c>
      <c r="G210" s="12">
        <f>SUMIFS(Database[Previsto P99 '[MWh']],Database[Complexo],Previsto2024[[#This Row],[Complexo]],Database[Período],Previsto2024[[#This Row],[Período]])</f>
        <v>118.30650406504064</v>
      </c>
      <c r="H210" s="12">
        <f>SUMIFS('TABELA RESUMO - P50'!$C$2:$C$44,'TABELA RESUMO - P50'!$A$2:$A$44,Previsto2024[[#This Row],[Complexo]],'TABELA RESUMO - P50'!$B$2:$B$44,Previsto2024[[#This Row],[Período]])</f>
        <v>0</v>
      </c>
      <c r="I210" s="12">
        <f>VALUE(Previsto2024[[#This Row],[Geração '[MWh']]])</f>
        <v>0</v>
      </c>
    </row>
    <row r="211" spans="1:9" hidden="1">
      <c r="A211" s="112">
        <f>MONTH(Previsto2024[[#This Row],[Período]])</f>
        <v>11</v>
      </c>
      <c r="B211" s="103">
        <v>45597</v>
      </c>
      <c r="C211" t="s">
        <v>40</v>
      </c>
      <c r="D211" s="12">
        <f>SUMIFS(Database[Previsto P50 '[MWh']],Database[Complexo],Previsto2024[[#This Row],[Complexo]],Database[Período],Previsto2024[[#This Row],[Período]])</f>
        <v>94.6</v>
      </c>
      <c r="E211" s="12">
        <f>SUMIFS(Database[Previsto P90 '[MWh']],Database[Complexo],Previsto2024[[#This Row],[Complexo]],Database[Período],Previsto2024[[#This Row],[Período]])</f>
        <v>90.359349593495921</v>
      </c>
      <c r="F211" s="12">
        <f>SUMIFS(Database[Previsto P95 '[MWh']],Database[Complexo],Previsto2024[[#This Row],[Complexo]],Database[Período],Previsto2024[[#This Row],[Período]])</f>
        <v>89.166666666666657</v>
      </c>
      <c r="G211" s="12">
        <f>SUMIFS(Database[Previsto P99 '[MWh']],Database[Complexo],Previsto2024[[#This Row],[Complexo]],Database[Período],Previsto2024[[#This Row],[Período]])</f>
        <v>88.106504065040639</v>
      </c>
      <c r="H211" s="12">
        <f>SUMIFS('TABELA RESUMO - P50'!$C$2:$C$44,'TABELA RESUMO - P50'!$A$2:$A$44,Previsto2024[[#This Row],[Complexo]],'TABELA RESUMO - P50'!$B$2:$B$44,Previsto2024[[#This Row],[Período]])</f>
        <v>0</v>
      </c>
      <c r="I211" s="12">
        <f>VALUE(Previsto2024[[#This Row],[Geração '[MWh']]])</f>
        <v>0</v>
      </c>
    </row>
    <row r="212" spans="1:9" hidden="1">
      <c r="A212" s="112">
        <f>MONTH(Previsto2024[[#This Row],[Período]])</f>
        <v>12</v>
      </c>
      <c r="B212" s="101">
        <v>45627</v>
      </c>
      <c r="C212" t="s">
        <v>40</v>
      </c>
      <c r="D212" s="12">
        <f>SUMIFS(Database[Previsto P50 '[MWh']],Database[Complexo],Previsto2024[[#This Row],[Complexo]],Database[Período],Previsto2024[[#This Row],[Período]])</f>
        <v>108.9</v>
      </c>
      <c r="E212" s="12">
        <f>SUMIFS(Database[Previsto P90 '[MWh']],Database[Complexo],Previsto2024[[#This Row],[Complexo]],Database[Período],Previsto2024[[#This Row],[Período]])</f>
        <v>104.65934959349593</v>
      </c>
      <c r="F212" s="12">
        <f>SUMIFS(Database[Previsto P95 '[MWh']],Database[Complexo],Previsto2024[[#This Row],[Complexo]],Database[Período],Previsto2024[[#This Row],[Período]])</f>
        <v>103.46666666666667</v>
      </c>
      <c r="G212" s="12">
        <f>SUMIFS(Database[Previsto P99 '[MWh']],Database[Complexo],Previsto2024[[#This Row],[Complexo]],Database[Período],Previsto2024[[#This Row],[Período]])</f>
        <v>102.40650406504065</v>
      </c>
      <c r="H212" s="12">
        <f>SUMIFS('TABELA RESUMO - P50'!$C$2:$C$44,'TABELA RESUMO - P50'!$A$2:$A$44,Previsto2024[[#This Row],[Complexo]],'TABELA RESUMO - P50'!$B$2:$B$44,Previsto2024[[#This Row],[Período]])</f>
        <v>0</v>
      </c>
      <c r="I212" s="12">
        <f>VALUE(Previsto2024[[#This Row],[Geração '[MWh']]])</f>
        <v>0</v>
      </c>
    </row>
    <row r="213" spans="1:9" hidden="1">
      <c r="A213" s="112">
        <f>MONTH(Previsto2024[[#This Row],[Período]])</f>
        <v>1</v>
      </c>
      <c r="B213" s="103">
        <v>45292</v>
      </c>
      <c r="C213" t="s">
        <v>41</v>
      </c>
      <c r="D213" s="12">
        <f>SUMIFS(Database[Previsto P50 '[MWh']],Database[Complexo],Previsto2024[[#This Row],[Complexo]],Database[Período],Previsto2024[[#This Row],[Período]])</f>
        <v>58.38</v>
      </c>
      <c r="E213" s="12">
        <f>SUMIFS(Database[Previsto P90 '[MWh']],Database[Complexo],Previsto2024[[#This Row],[Complexo]],Database[Período],Previsto2024[[#This Row],[Período]])</f>
        <v>56.999837398373991</v>
      </c>
      <c r="F213" s="12">
        <f>SUMIFS(Database[Previsto P95 '[MWh']],Database[Complexo],Previsto2024[[#This Row],[Complexo]],Database[Período],Previsto2024[[#This Row],[Período]])</f>
        <v>56.611666666666679</v>
      </c>
      <c r="G213" s="12">
        <f>SUMIFS(Database[Previsto P99 '[MWh']],Database[Complexo],Previsto2024[[#This Row],[Complexo]],Database[Período],Previsto2024[[#This Row],[Período]])</f>
        <v>56.266626016260176</v>
      </c>
      <c r="H213" s="12">
        <f>SUMIFS('TABELA RESUMO - P50'!$C$2:$C$44,'TABELA RESUMO - P50'!$A$2:$A$44,Previsto2024[[#This Row],[Complexo]],'TABELA RESUMO - P50'!$B$2:$B$44,Previsto2024[[#This Row],[Período]])</f>
        <v>0</v>
      </c>
      <c r="I213" s="12">
        <f>VALUE(Previsto2024[[#This Row],[Geração '[MWh']]])</f>
        <v>0</v>
      </c>
    </row>
    <row r="214" spans="1:9">
      <c r="A214" s="112">
        <f>MONTH(Previsto2024[[#This Row],[Período]])</f>
        <v>2</v>
      </c>
      <c r="B214" s="101">
        <v>45323</v>
      </c>
      <c r="C214" t="s">
        <v>41</v>
      </c>
      <c r="D214" s="12">
        <f>SUMIFS(Database[Previsto P50 '[MWh']],Database[Complexo],Previsto2024[[#This Row],[Complexo]],Database[Período],Previsto2024[[#This Row],[Período]])</f>
        <v>51.68</v>
      </c>
      <c r="E214" s="12">
        <f>SUMIFS(Database[Previsto P90 '[MWh']],Database[Complexo],Previsto2024[[#This Row],[Complexo]],Database[Período],Previsto2024[[#This Row],[Período]])</f>
        <v>50.299837398373988</v>
      </c>
      <c r="F214" s="12">
        <f>SUMIFS(Database[Previsto P95 '[MWh']],Database[Complexo],Previsto2024[[#This Row],[Complexo]],Database[Período],Previsto2024[[#This Row],[Período]])</f>
        <v>49.911666666666676</v>
      </c>
      <c r="G214" s="12">
        <f>SUMIFS(Database[Previsto P99 '[MWh']],Database[Complexo],Previsto2024[[#This Row],[Complexo]],Database[Período],Previsto2024[[#This Row],[Período]])</f>
        <v>49.566626016260173</v>
      </c>
      <c r="H214" s="12">
        <f>SUMIFS('TABELA RESUMO - P50'!$C$2:$C$44,'TABELA RESUMO - P50'!$A$2:$A$44,Previsto2024[[#This Row],[Complexo]],'TABELA RESUMO - P50'!$B$2:$B$44,Previsto2024[[#This Row],[Período]])</f>
        <v>0</v>
      </c>
      <c r="I214" s="12">
        <f>VALUE(Previsto2024[[#This Row],[Geração '[MWh']]])</f>
        <v>0</v>
      </c>
    </row>
    <row r="215" spans="1:9" hidden="1">
      <c r="A215" s="112">
        <f>MONTH(Previsto2024[[#This Row],[Período]])</f>
        <v>3</v>
      </c>
      <c r="B215" s="103">
        <v>45352</v>
      </c>
      <c r="C215" t="s">
        <v>41</v>
      </c>
      <c r="D215" s="12">
        <f>SUMIFS(Database[Previsto P50 '[MWh']],Database[Complexo],Previsto2024[[#This Row],[Complexo]],Database[Período],Previsto2024[[#This Row],[Período]])</f>
        <v>55.85</v>
      </c>
      <c r="E215" s="12">
        <f>SUMIFS(Database[Previsto P90 '[MWh']],Database[Complexo],Previsto2024[[#This Row],[Complexo]],Database[Período],Previsto2024[[#This Row],[Período]])</f>
        <v>54.46983739837399</v>
      </c>
      <c r="F215" s="12">
        <f>SUMIFS(Database[Previsto P95 '[MWh']],Database[Complexo],Previsto2024[[#This Row],[Complexo]],Database[Período],Previsto2024[[#This Row],[Período]])</f>
        <v>54.081666666666678</v>
      </c>
      <c r="G215" s="12">
        <f>SUMIFS(Database[Previsto P99 '[MWh']],Database[Complexo],Previsto2024[[#This Row],[Complexo]],Database[Período],Previsto2024[[#This Row],[Período]])</f>
        <v>53.736626016260175</v>
      </c>
      <c r="H215" s="12">
        <f>SUMIFS('TABELA RESUMO - P50'!$C$2:$C$44,'TABELA RESUMO - P50'!$A$2:$A$44,Previsto2024[[#This Row],[Complexo]],'TABELA RESUMO - P50'!$B$2:$B$44,Previsto2024[[#This Row],[Período]])</f>
        <v>0</v>
      </c>
      <c r="I215" s="12">
        <f>VALUE(Previsto2024[[#This Row],[Geração '[MWh']]])</f>
        <v>0</v>
      </c>
    </row>
    <row r="216" spans="1:9" hidden="1">
      <c r="A216" s="112">
        <f>MONTH(Previsto2024[[#This Row],[Período]])</f>
        <v>4</v>
      </c>
      <c r="B216" s="101">
        <v>45383</v>
      </c>
      <c r="C216" t="s">
        <v>41</v>
      </c>
      <c r="D216" s="12">
        <f>SUMIFS(Database[Previsto P50 '[MWh']],Database[Complexo],Previsto2024[[#This Row],[Complexo]],Database[Período],Previsto2024[[#This Row],[Período]])</f>
        <v>56.46</v>
      </c>
      <c r="E216" s="12">
        <f>SUMIFS(Database[Previsto P90 '[MWh']],Database[Complexo],Previsto2024[[#This Row],[Complexo]],Database[Período],Previsto2024[[#This Row],[Período]])</f>
        <v>55.079837398373989</v>
      </c>
      <c r="F216" s="12">
        <f>SUMIFS(Database[Previsto P95 '[MWh']],Database[Complexo],Previsto2024[[#This Row],[Complexo]],Database[Período],Previsto2024[[#This Row],[Período]])</f>
        <v>54.691666666666677</v>
      </c>
      <c r="G216" s="12">
        <f>SUMIFS(Database[Previsto P99 '[MWh']],Database[Complexo],Previsto2024[[#This Row],[Complexo]],Database[Período],Previsto2024[[#This Row],[Período]])</f>
        <v>54.346626016260174</v>
      </c>
      <c r="H216" s="12">
        <f>SUMIFS('TABELA RESUMO - P50'!$C$2:$C$44,'TABELA RESUMO - P50'!$A$2:$A$44,Previsto2024[[#This Row],[Complexo]],'TABELA RESUMO - P50'!$B$2:$B$44,Previsto2024[[#This Row],[Período]])</f>
        <v>0</v>
      </c>
      <c r="I216" s="12">
        <f>VALUE(Previsto2024[[#This Row],[Geração '[MWh']]])</f>
        <v>0</v>
      </c>
    </row>
    <row r="217" spans="1:9" hidden="1">
      <c r="A217" s="112">
        <f>MONTH(Previsto2024[[#This Row],[Período]])</f>
        <v>5</v>
      </c>
      <c r="B217" s="103">
        <v>45413</v>
      </c>
      <c r="C217" t="s">
        <v>41</v>
      </c>
      <c r="D217" s="12">
        <f>SUMIFS(Database[Previsto P50 '[MWh']],Database[Complexo],Previsto2024[[#This Row],[Complexo]],Database[Período],Previsto2024[[#This Row],[Período]])</f>
        <v>61.24</v>
      </c>
      <c r="E217" s="12">
        <f>SUMIFS(Database[Previsto P90 '[MWh']],Database[Complexo],Previsto2024[[#This Row],[Complexo]],Database[Período],Previsto2024[[#This Row],[Período]])</f>
        <v>59.85983739837399</v>
      </c>
      <c r="F217" s="12">
        <f>SUMIFS(Database[Previsto P95 '[MWh']],Database[Complexo],Previsto2024[[#This Row],[Complexo]],Database[Período],Previsto2024[[#This Row],[Período]])</f>
        <v>59.471666666666678</v>
      </c>
      <c r="G217" s="12">
        <f>SUMIFS(Database[Previsto P99 '[MWh']],Database[Complexo],Previsto2024[[#This Row],[Complexo]],Database[Período],Previsto2024[[#This Row],[Período]])</f>
        <v>59.126626016260175</v>
      </c>
      <c r="H217" s="12">
        <f>SUMIFS('TABELA RESUMO - P50'!$C$2:$C$44,'TABELA RESUMO - P50'!$A$2:$A$44,Previsto2024[[#This Row],[Complexo]],'TABELA RESUMO - P50'!$B$2:$B$44,Previsto2024[[#This Row],[Período]])</f>
        <v>0</v>
      </c>
      <c r="I217" s="12">
        <f>VALUE(Previsto2024[[#This Row],[Geração '[MWh']]])</f>
        <v>0</v>
      </c>
    </row>
    <row r="218" spans="1:9" hidden="1">
      <c r="A218" s="112">
        <f>MONTH(Previsto2024[[#This Row],[Período]])</f>
        <v>6</v>
      </c>
      <c r="B218" s="101">
        <v>45444</v>
      </c>
      <c r="C218" t="s">
        <v>41</v>
      </c>
      <c r="D218" s="12">
        <f>SUMIFS(Database[Previsto P50 '[MWh']],Database[Complexo],Previsto2024[[#This Row],[Complexo]],Database[Período],Previsto2024[[#This Row],[Período]])</f>
        <v>54.44</v>
      </c>
      <c r="E218" s="12">
        <f>SUMIFS(Database[Previsto P90 '[MWh']],Database[Complexo],Previsto2024[[#This Row],[Complexo]],Database[Período],Previsto2024[[#This Row],[Período]])</f>
        <v>53.059837398373986</v>
      </c>
      <c r="F218" s="12">
        <f>SUMIFS(Database[Previsto P95 '[MWh']],Database[Complexo],Previsto2024[[#This Row],[Complexo]],Database[Período],Previsto2024[[#This Row],[Período]])</f>
        <v>52.671666666666674</v>
      </c>
      <c r="G218" s="12">
        <f>SUMIFS(Database[Previsto P99 '[MWh']],Database[Complexo],Previsto2024[[#This Row],[Complexo]],Database[Período],Previsto2024[[#This Row],[Período]])</f>
        <v>52.326626016260171</v>
      </c>
      <c r="H218" s="12">
        <f>SUMIFS('TABELA RESUMO - P50'!$C$2:$C$44,'TABELA RESUMO - P50'!$A$2:$A$44,Previsto2024[[#This Row],[Complexo]],'TABELA RESUMO - P50'!$B$2:$B$44,Previsto2024[[#This Row],[Período]])</f>
        <v>0</v>
      </c>
      <c r="I218" s="12">
        <f>VALUE(Previsto2024[[#This Row],[Geração '[MWh']]])</f>
        <v>0</v>
      </c>
    </row>
    <row r="219" spans="1:9" hidden="1">
      <c r="A219" s="112">
        <f>MONTH(Previsto2024[[#This Row],[Período]])</f>
        <v>7</v>
      </c>
      <c r="B219" s="103">
        <v>45474</v>
      </c>
      <c r="C219" t="s">
        <v>41</v>
      </c>
      <c r="D219" s="12">
        <f>SUMIFS(Database[Previsto P50 '[MWh']],Database[Complexo],Previsto2024[[#This Row],[Complexo]],Database[Período],Previsto2024[[#This Row],[Período]])</f>
        <v>60.76</v>
      </c>
      <c r="E219" s="12">
        <f>SUMIFS(Database[Previsto P90 '[MWh']],Database[Complexo],Previsto2024[[#This Row],[Complexo]],Database[Período],Previsto2024[[#This Row],[Período]])</f>
        <v>59.379837398373986</v>
      </c>
      <c r="F219" s="12">
        <f>SUMIFS(Database[Previsto P95 '[MWh']],Database[Complexo],Previsto2024[[#This Row],[Complexo]],Database[Período],Previsto2024[[#This Row],[Período]])</f>
        <v>58.991666666666674</v>
      </c>
      <c r="G219" s="12">
        <f>SUMIFS(Database[Previsto P99 '[MWh']],Database[Complexo],Previsto2024[[#This Row],[Complexo]],Database[Período],Previsto2024[[#This Row],[Período]])</f>
        <v>58.646626016260171</v>
      </c>
      <c r="H219" s="12">
        <f>SUMIFS('TABELA RESUMO - P50'!$C$2:$C$44,'TABELA RESUMO - P50'!$A$2:$A$44,Previsto2024[[#This Row],[Complexo]],'TABELA RESUMO - P50'!$B$2:$B$44,Previsto2024[[#This Row],[Período]])</f>
        <v>0</v>
      </c>
      <c r="I219" s="12">
        <f>VALUE(Previsto2024[[#This Row],[Geração '[MWh']]])</f>
        <v>0</v>
      </c>
    </row>
    <row r="220" spans="1:9" hidden="1">
      <c r="A220" s="112">
        <f>MONTH(Previsto2024[[#This Row],[Período]])</f>
        <v>8</v>
      </c>
      <c r="B220" s="101">
        <v>45505</v>
      </c>
      <c r="C220" t="s">
        <v>41</v>
      </c>
      <c r="D220" s="12">
        <f>SUMIFS(Database[Previsto P50 '[MWh']],Database[Complexo],Previsto2024[[#This Row],[Complexo]],Database[Período],Previsto2024[[#This Row],[Período]])</f>
        <v>62.09</v>
      </c>
      <c r="E220" s="12">
        <f>SUMIFS(Database[Previsto P90 '[MWh']],Database[Complexo],Previsto2024[[#This Row],[Complexo]],Database[Período],Previsto2024[[#This Row],[Período]])</f>
        <v>60.709837398373992</v>
      </c>
      <c r="F220" s="12">
        <f>SUMIFS(Database[Previsto P95 '[MWh']],Database[Complexo],Previsto2024[[#This Row],[Complexo]],Database[Período],Previsto2024[[#This Row],[Período]])</f>
        <v>60.32166666666668</v>
      </c>
      <c r="G220" s="12">
        <f>SUMIFS(Database[Previsto P99 '[MWh']],Database[Complexo],Previsto2024[[#This Row],[Complexo]],Database[Período],Previsto2024[[#This Row],[Período]])</f>
        <v>59.976626016260177</v>
      </c>
      <c r="H220" s="12">
        <f>SUMIFS('TABELA RESUMO - P50'!$C$2:$C$44,'TABELA RESUMO - P50'!$A$2:$A$44,Previsto2024[[#This Row],[Complexo]],'TABELA RESUMO - P50'!$B$2:$B$44,Previsto2024[[#This Row],[Período]])</f>
        <v>0</v>
      </c>
      <c r="I220" s="12">
        <f>VALUE(Previsto2024[[#This Row],[Geração '[MWh']]])</f>
        <v>0</v>
      </c>
    </row>
    <row r="221" spans="1:9" hidden="1">
      <c r="A221" s="112">
        <f>MONTH(Previsto2024[[#This Row],[Período]])</f>
        <v>9</v>
      </c>
      <c r="B221" s="103">
        <v>45536</v>
      </c>
      <c r="C221" t="s">
        <v>41</v>
      </c>
      <c r="D221" s="12">
        <f>SUMIFS(Database[Previsto P50 '[MWh']],Database[Complexo],Previsto2024[[#This Row],[Complexo]],Database[Período],Previsto2024[[#This Row],[Período]])</f>
        <v>62.38</v>
      </c>
      <c r="E221" s="12">
        <f>SUMIFS(Database[Previsto P90 '[MWh']],Database[Complexo],Previsto2024[[#This Row],[Complexo]],Database[Período],Previsto2024[[#This Row],[Período]])</f>
        <v>60.999837398373991</v>
      </c>
      <c r="F221" s="12">
        <f>SUMIFS(Database[Previsto P95 '[MWh']],Database[Complexo],Previsto2024[[#This Row],[Complexo]],Database[Período],Previsto2024[[#This Row],[Período]])</f>
        <v>60.611666666666679</v>
      </c>
      <c r="G221" s="12">
        <f>SUMIFS(Database[Previsto P99 '[MWh']],Database[Complexo],Previsto2024[[#This Row],[Complexo]],Database[Período],Previsto2024[[#This Row],[Período]])</f>
        <v>60.266626016260176</v>
      </c>
      <c r="H221" s="12">
        <f>SUMIFS('TABELA RESUMO - P50'!$C$2:$C$44,'TABELA RESUMO - P50'!$A$2:$A$44,Previsto2024[[#This Row],[Complexo]],'TABELA RESUMO - P50'!$B$2:$B$44,Previsto2024[[#This Row],[Período]])</f>
        <v>0</v>
      </c>
      <c r="I221" s="12">
        <f>VALUE(Previsto2024[[#This Row],[Geração '[MWh']]])</f>
        <v>0</v>
      </c>
    </row>
    <row r="222" spans="1:9" hidden="1">
      <c r="A222" s="112">
        <f>MONTH(Previsto2024[[#This Row],[Período]])</f>
        <v>10</v>
      </c>
      <c r="B222" s="101">
        <v>45566</v>
      </c>
      <c r="C222" t="s">
        <v>41</v>
      </c>
      <c r="D222" s="12">
        <f>SUMIFS(Database[Previsto P50 '[MWh']],Database[Complexo],Previsto2024[[#This Row],[Complexo]],Database[Período],Previsto2024[[#This Row],[Período]])</f>
        <v>59.09</v>
      </c>
      <c r="E222" s="12">
        <f>SUMIFS(Database[Previsto P90 '[MWh']],Database[Complexo],Previsto2024[[#This Row],[Complexo]],Database[Período],Previsto2024[[#This Row],[Período]])</f>
        <v>57.709837398373992</v>
      </c>
      <c r="F222" s="12">
        <f>SUMIFS(Database[Previsto P95 '[MWh']],Database[Complexo],Previsto2024[[#This Row],[Complexo]],Database[Período],Previsto2024[[#This Row],[Período]])</f>
        <v>57.32166666666668</v>
      </c>
      <c r="G222" s="12">
        <f>SUMIFS(Database[Previsto P99 '[MWh']],Database[Complexo],Previsto2024[[#This Row],[Complexo]],Database[Período],Previsto2024[[#This Row],[Período]])</f>
        <v>56.976626016260177</v>
      </c>
      <c r="H222" s="12">
        <f>SUMIFS('TABELA RESUMO - P50'!$C$2:$C$44,'TABELA RESUMO - P50'!$A$2:$A$44,Previsto2024[[#This Row],[Complexo]],'TABELA RESUMO - P50'!$B$2:$B$44,Previsto2024[[#This Row],[Período]])</f>
        <v>0</v>
      </c>
      <c r="I222" s="12">
        <f>VALUE(Previsto2024[[#This Row],[Geração '[MWh']]])</f>
        <v>0</v>
      </c>
    </row>
    <row r="223" spans="1:9" hidden="1">
      <c r="A223" s="112">
        <f>MONTH(Previsto2024[[#This Row],[Período]])</f>
        <v>11</v>
      </c>
      <c r="B223" s="103">
        <v>45597</v>
      </c>
      <c r="C223" t="s">
        <v>41</v>
      </c>
      <c r="D223" s="12">
        <f>SUMIFS(Database[Previsto P50 '[MWh']],Database[Complexo],Previsto2024[[#This Row],[Complexo]],Database[Período],Previsto2024[[#This Row],[Período]])</f>
        <v>54.67</v>
      </c>
      <c r="E223" s="12">
        <f>SUMIFS(Database[Previsto P90 '[MWh']],Database[Complexo],Previsto2024[[#This Row],[Complexo]],Database[Período],Previsto2024[[#This Row],[Período]])</f>
        <v>53.28983739837399</v>
      </c>
      <c r="F223" s="12">
        <f>SUMIFS(Database[Previsto P95 '[MWh']],Database[Complexo],Previsto2024[[#This Row],[Complexo]],Database[Período],Previsto2024[[#This Row],[Período]])</f>
        <v>52.901666666666678</v>
      </c>
      <c r="G223" s="12">
        <f>SUMIFS(Database[Previsto P99 '[MWh']],Database[Complexo],Previsto2024[[#This Row],[Complexo]],Database[Período],Previsto2024[[#This Row],[Período]])</f>
        <v>52.556626016260175</v>
      </c>
      <c r="H223" s="12">
        <f>SUMIFS('TABELA RESUMO - P50'!$C$2:$C$44,'TABELA RESUMO - P50'!$A$2:$A$44,Previsto2024[[#This Row],[Complexo]],'TABELA RESUMO - P50'!$B$2:$B$44,Previsto2024[[#This Row],[Período]])</f>
        <v>0</v>
      </c>
      <c r="I223" s="12">
        <f>VALUE(Previsto2024[[#This Row],[Geração '[MWh']]])</f>
        <v>0</v>
      </c>
    </row>
    <row r="224" spans="1:9" hidden="1">
      <c r="A224" s="112">
        <f>MONTH(Previsto2024[[#This Row],[Período]])</f>
        <v>12</v>
      </c>
      <c r="B224" s="101">
        <v>45627</v>
      </c>
      <c r="C224" t="s">
        <v>41</v>
      </c>
      <c r="D224" s="12">
        <f>SUMIFS(Database[Previsto P50 '[MWh']],Database[Complexo],Previsto2024[[#This Row],[Complexo]],Database[Período],Previsto2024[[#This Row],[Período]])</f>
        <v>54.88</v>
      </c>
      <c r="E224" s="12">
        <f>SUMIFS(Database[Previsto P90 '[MWh']],Database[Complexo],Previsto2024[[#This Row],[Complexo]],Database[Período],Previsto2024[[#This Row],[Período]])</f>
        <v>53.499837398373991</v>
      </c>
      <c r="F224" s="12">
        <f>SUMIFS(Database[Previsto P95 '[MWh']],Database[Complexo],Previsto2024[[#This Row],[Complexo]],Database[Período],Previsto2024[[#This Row],[Período]])</f>
        <v>53.111666666666679</v>
      </c>
      <c r="G224" s="12">
        <f>SUMIFS(Database[Previsto P99 '[MWh']],Database[Complexo],Previsto2024[[#This Row],[Complexo]],Database[Período],Previsto2024[[#This Row],[Período]])</f>
        <v>52.766626016260176</v>
      </c>
      <c r="H224" s="12">
        <f>SUMIFS('TABELA RESUMO - P50'!$C$2:$C$44,'TABELA RESUMO - P50'!$A$2:$A$44,Previsto2024[[#This Row],[Complexo]],'TABELA RESUMO - P50'!$B$2:$B$44,Previsto2024[[#This Row],[Período]])</f>
        <v>0</v>
      </c>
      <c r="I224" s="12">
        <f>VALUE(Previsto2024[[#This Row],[Geração '[MWh']]])</f>
        <v>0</v>
      </c>
    </row>
    <row r="225" spans="1:9" hidden="1">
      <c r="A225" s="112">
        <f>MONTH(Previsto2024[[#This Row],[Período]])</f>
        <v>1</v>
      </c>
      <c r="B225" s="103">
        <v>45292</v>
      </c>
      <c r="C225" t="s">
        <v>42</v>
      </c>
      <c r="D225" s="12">
        <f>SUMIFS(Database[Previsto P50 '[MWh']],Database[Complexo],Previsto2024[[#This Row],[Complexo]],Database[Período],Previsto2024[[#This Row],[Período]])</f>
        <v>255.5</v>
      </c>
      <c r="E225" s="12">
        <f>SUMIFS(Database[Previsto P90 '[MWh']],Database[Complexo],Previsto2024[[#This Row],[Complexo]],Database[Período],Previsto2024[[#This Row],[Período]])</f>
        <v>246.45934959349594</v>
      </c>
      <c r="F225" s="12">
        <f>SUMIFS(Database[Previsto P95 '[MWh']],Database[Complexo],Previsto2024[[#This Row],[Complexo]],Database[Período],Previsto2024[[#This Row],[Período]])</f>
        <v>243.91666666666669</v>
      </c>
      <c r="G225" s="12">
        <f>SUMIFS(Database[Previsto P99 '[MWh']],Database[Complexo],Previsto2024[[#This Row],[Complexo]],Database[Período],Previsto2024[[#This Row],[Período]])</f>
        <v>241.65650406504068</v>
      </c>
      <c r="H225" s="12">
        <f>SUMIFS('TABELA RESUMO - P50'!$C$2:$C$44,'TABELA RESUMO - P50'!$A$2:$A$44,Previsto2024[[#This Row],[Complexo]],'TABELA RESUMO - P50'!$B$2:$B$44,Previsto2024[[#This Row],[Período]])</f>
        <v>0</v>
      </c>
      <c r="I225" s="12">
        <f>VALUE(Previsto2024[[#This Row],[Geração '[MWh']]])</f>
        <v>0</v>
      </c>
    </row>
    <row r="226" spans="1:9">
      <c r="A226" s="112">
        <f>MONTH(Previsto2024[[#This Row],[Período]])</f>
        <v>2</v>
      </c>
      <c r="B226" s="101">
        <v>45323</v>
      </c>
      <c r="C226" t="s">
        <v>42</v>
      </c>
      <c r="D226" s="12">
        <f>SUMIFS(Database[Previsto P50 '[MWh']],Database[Complexo],Previsto2024[[#This Row],[Complexo]],Database[Período],Previsto2024[[#This Row],[Período]])</f>
        <v>214.8</v>
      </c>
      <c r="E226" s="12">
        <f>SUMIFS(Database[Previsto P90 '[MWh']],Database[Complexo],Previsto2024[[#This Row],[Complexo]],Database[Período],Previsto2024[[#This Row],[Período]])</f>
        <v>205.75934959349595</v>
      </c>
      <c r="F226" s="12">
        <f>SUMIFS(Database[Previsto P95 '[MWh']],Database[Complexo],Previsto2024[[#This Row],[Complexo]],Database[Período],Previsto2024[[#This Row],[Período]])</f>
        <v>203.2166666666667</v>
      </c>
      <c r="G226" s="12">
        <f>SUMIFS(Database[Previsto P99 '[MWh']],Database[Complexo],Previsto2024[[#This Row],[Complexo]],Database[Período],Previsto2024[[#This Row],[Período]])</f>
        <v>200.95650406504069</v>
      </c>
      <c r="H226" s="12">
        <f>SUMIFS('TABELA RESUMO - P50'!$C$2:$C$44,'TABELA RESUMO - P50'!$A$2:$A$44,Previsto2024[[#This Row],[Complexo]],'TABELA RESUMO - P50'!$B$2:$B$44,Previsto2024[[#This Row],[Período]])</f>
        <v>0</v>
      </c>
      <c r="I226" s="12">
        <f>VALUE(Previsto2024[[#This Row],[Geração '[MWh']]])</f>
        <v>0</v>
      </c>
    </row>
    <row r="227" spans="1:9" hidden="1">
      <c r="A227" s="112">
        <f>MONTH(Previsto2024[[#This Row],[Período]])</f>
        <v>3</v>
      </c>
      <c r="B227" s="103">
        <v>45352</v>
      </c>
      <c r="C227" t="s">
        <v>42</v>
      </c>
      <c r="D227" s="12">
        <f>SUMIFS(Database[Previsto P50 '[MWh']],Database[Complexo],Previsto2024[[#This Row],[Complexo]],Database[Período],Previsto2024[[#This Row],[Período]])</f>
        <v>205.2</v>
      </c>
      <c r="E227" s="12">
        <f>SUMIFS(Database[Previsto P90 '[MWh']],Database[Complexo],Previsto2024[[#This Row],[Complexo]],Database[Período],Previsto2024[[#This Row],[Período]])</f>
        <v>196.15934959349593</v>
      </c>
      <c r="F227" s="12">
        <f>SUMIFS(Database[Previsto P95 '[MWh']],Database[Complexo],Previsto2024[[#This Row],[Complexo]],Database[Período],Previsto2024[[#This Row],[Período]])</f>
        <v>193.61666666666667</v>
      </c>
      <c r="G227" s="12">
        <f>SUMIFS(Database[Previsto P99 '[MWh']],Database[Complexo],Previsto2024[[#This Row],[Complexo]],Database[Período],Previsto2024[[#This Row],[Período]])</f>
        <v>191.35650406504067</v>
      </c>
      <c r="H227" s="12">
        <f>SUMIFS('TABELA RESUMO - P50'!$C$2:$C$44,'TABELA RESUMO - P50'!$A$2:$A$44,Previsto2024[[#This Row],[Complexo]],'TABELA RESUMO - P50'!$B$2:$B$44,Previsto2024[[#This Row],[Período]])</f>
        <v>0</v>
      </c>
      <c r="I227" s="12">
        <f>VALUE(Previsto2024[[#This Row],[Geração '[MWh']]])</f>
        <v>0</v>
      </c>
    </row>
    <row r="228" spans="1:9" hidden="1">
      <c r="A228" s="112">
        <f>MONTH(Previsto2024[[#This Row],[Período]])</f>
        <v>4</v>
      </c>
      <c r="B228" s="101">
        <v>45383</v>
      </c>
      <c r="C228" t="s">
        <v>42</v>
      </c>
      <c r="D228" s="12">
        <f>SUMIFS(Database[Previsto P50 '[MWh']],Database[Complexo],Previsto2024[[#This Row],[Complexo]],Database[Período],Previsto2024[[#This Row],[Período]])</f>
        <v>213.6</v>
      </c>
      <c r="E228" s="12">
        <f>SUMIFS(Database[Previsto P90 '[MWh']],Database[Complexo],Previsto2024[[#This Row],[Complexo]],Database[Período],Previsto2024[[#This Row],[Período]])</f>
        <v>204.55934959349594</v>
      </c>
      <c r="F228" s="12">
        <f>SUMIFS(Database[Previsto P95 '[MWh']],Database[Complexo],Previsto2024[[#This Row],[Complexo]],Database[Período],Previsto2024[[#This Row],[Período]])</f>
        <v>202.01666666666668</v>
      </c>
      <c r="G228" s="12">
        <f>SUMIFS(Database[Previsto P99 '[MWh']],Database[Complexo],Previsto2024[[#This Row],[Complexo]],Database[Período],Previsto2024[[#This Row],[Período]])</f>
        <v>199.75650406504067</v>
      </c>
      <c r="H228" s="12">
        <f>SUMIFS('TABELA RESUMO - P50'!$C$2:$C$44,'TABELA RESUMO - P50'!$A$2:$A$44,Previsto2024[[#This Row],[Complexo]],'TABELA RESUMO - P50'!$B$2:$B$44,Previsto2024[[#This Row],[Período]])</f>
        <v>0</v>
      </c>
      <c r="I228" s="12">
        <f>VALUE(Previsto2024[[#This Row],[Geração '[MWh']]])</f>
        <v>0</v>
      </c>
    </row>
    <row r="229" spans="1:9" hidden="1">
      <c r="A229" s="112">
        <f>MONTH(Previsto2024[[#This Row],[Período]])</f>
        <v>5</v>
      </c>
      <c r="B229" s="103">
        <v>45413</v>
      </c>
      <c r="C229" t="s">
        <v>42</v>
      </c>
      <c r="D229" s="12">
        <f>SUMIFS(Database[Previsto P50 '[MWh']],Database[Complexo],Previsto2024[[#This Row],[Complexo]],Database[Período],Previsto2024[[#This Row],[Período]])</f>
        <v>215.1</v>
      </c>
      <c r="E229" s="12">
        <f>SUMIFS(Database[Previsto P90 '[MWh']],Database[Complexo],Previsto2024[[#This Row],[Complexo]],Database[Período],Previsto2024[[#This Row],[Período]])</f>
        <v>206.05934959349594</v>
      </c>
      <c r="F229" s="12">
        <f>SUMIFS(Database[Previsto P95 '[MWh']],Database[Complexo],Previsto2024[[#This Row],[Complexo]],Database[Período],Previsto2024[[#This Row],[Período]])</f>
        <v>203.51666666666668</v>
      </c>
      <c r="G229" s="12">
        <f>SUMIFS(Database[Previsto P99 '[MWh']],Database[Complexo],Previsto2024[[#This Row],[Complexo]],Database[Período],Previsto2024[[#This Row],[Período]])</f>
        <v>201.25650406504067</v>
      </c>
      <c r="H229" s="12">
        <f>SUMIFS('TABELA RESUMO - P50'!$C$2:$C$44,'TABELA RESUMO - P50'!$A$2:$A$44,Previsto2024[[#This Row],[Complexo]],'TABELA RESUMO - P50'!$B$2:$B$44,Previsto2024[[#This Row],[Período]])</f>
        <v>0</v>
      </c>
      <c r="I229" s="12">
        <f>VALUE(Previsto2024[[#This Row],[Geração '[MWh']]])</f>
        <v>0</v>
      </c>
    </row>
    <row r="230" spans="1:9" hidden="1">
      <c r="A230" s="112">
        <f>MONTH(Previsto2024[[#This Row],[Período]])</f>
        <v>6</v>
      </c>
      <c r="B230" s="101">
        <v>45444</v>
      </c>
      <c r="C230" t="s">
        <v>42</v>
      </c>
      <c r="D230" s="12">
        <f>SUMIFS(Database[Previsto P50 '[MWh']],Database[Complexo],Previsto2024[[#This Row],[Complexo]],Database[Período],Previsto2024[[#This Row],[Período]])</f>
        <v>213.7</v>
      </c>
      <c r="E230" s="12">
        <f>SUMIFS(Database[Previsto P90 '[MWh']],Database[Complexo],Previsto2024[[#This Row],[Complexo]],Database[Período],Previsto2024[[#This Row],[Período]])</f>
        <v>204.65934959349593</v>
      </c>
      <c r="F230" s="12">
        <f>SUMIFS(Database[Previsto P95 '[MWh']],Database[Complexo],Previsto2024[[#This Row],[Complexo]],Database[Período],Previsto2024[[#This Row],[Período]])</f>
        <v>202.11666666666667</v>
      </c>
      <c r="G230" s="12">
        <f>SUMIFS(Database[Previsto P99 '[MWh']],Database[Complexo],Previsto2024[[#This Row],[Complexo]],Database[Período],Previsto2024[[#This Row],[Período]])</f>
        <v>199.85650406504067</v>
      </c>
      <c r="H230" s="12">
        <f>SUMIFS('TABELA RESUMO - P50'!$C$2:$C$44,'TABELA RESUMO - P50'!$A$2:$A$44,Previsto2024[[#This Row],[Complexo]],'TABELA RESUMO - P50'!$B$2:$B$44,Previsto2024[[#This Row],[Período]])</f>
        <v>0</v>
      </c>
      <c r="I230" s="12">
        <f>VALUE(Previsto2024[[#This Row],[Geração '[MWh']]])</f>
        <v>0</v>
      </c>
    </row>
    <row r="231" spans="1:9" hidden="1">
      <c r="A231" s="112">
        <f>MONTH(Previsto2024[[#This Row],[Período]])</f>
        <v>7</v>
      </c>
      <c r="B231" s="103">
        <v>45474</v>
      </c>
      <c r="C231" t="s">
        <v>42</v>
      </c>
      <c r="D231" s="12">
        <f>SUMIFS(Database[Previsto P50 '[MWh']],Database[Complexo],Previsto2024[[#This Row],[Complexo]],Database[Período],Previsto2024[[#This Row],[Período]])</f>
        <v>233.3</v>
      </c>
      <c r="E231" s="12">
        <f>SUMIFS(Database[Previsto P90 '[MWh']],Database[Complexo],Previsto2024[[#This Row],[Complexo]],Database[Período],Previsto2024[[#This Row],[Período]])</f>
        <v>224.25934959349595</v>
      </c>
      <c r="F231" s="12">
        <f>SUMIFS(Database[Previsto P95 '[MWh']],Database[Complexo],Previsto2024[[#This Row],[Complexo]],Database[Período],Previsto2024[[#This Row],[Período]])</f>
        <v>221.7166666666667</v>
      </c>
      <c r="G231" s="12">
        <f>SUMIFS(Database[Previsto P99 '[MWh']],Database[Complexo],Previsto2024[[#This Row],[Complexo]],Database[Período],Previsto2024[[#This Row],[Período]])</f>
        <v>219.45650406504069</v>
      </c>
      <c r="H231" s="12">
        <f>SUMIFS('TABELA RESUMO - P50'!$C$2:$C$44,'TABELA RESUMO - P50'!$A$2:$A$44,Previsto2024[[#This Row],[Complexo]],'TABELA RESUMO - P50'!$B$2:$B$44,Previsto2024[[#This Row],[Período]])</f>
        <v>0</v>
      </c>
      <c r="I231" s="12">
        <f>VALUE(Previsto2024[[#This Row],[Geração '[MWh']]])</f>
        <v>0</v>
      </c>
    </row>
    <row r="232" spans="1:9" hidden="1">
      <c r="A232" s="112">
        <f>MONTH(Previsto2024[[#This Row],[Período]])</f>
        <v>8</v>
      </c>
      <c r="B232" s="101">
        <v>45505</v>
      </c>
      <c r="C232" t="s">
        <v>42</v>
      </c>
      <c r="D232" s="12">
        <f>SUMIFS(Database[Previsto P50 '[MWh']],Database[Complexo],Previsto2024[[#This Row],[Complexo]],Database[Período],Previsto2024[[#This Row],[Período]])</f>
        <v>235.2</v>
      </c>
      <c r="E232" s="12">
        <f>SUMIFS(Database[Previsto P90 '[MWh']],Database[Complexo],Previsto2024[[#This Row],[Complexo]],Database[Período],Previsto2024[[#This Row],[Período]])</f>
        <v>226.15934959349593</v>
      </c>
      <c r="F232" s="12">
        <f>SUMIFS(Database[Previsto P95 '[MWh']],Database[Complexo],Previsto2024[[#This Row],[Complexo]],Database[Período],Previsto2024[[#This Row],[Período]])</f>
        <v>223.61666666666667</v>
      </c>
      <c r="G232" s="12">
        <f>SUMIFS(Database[Previsto P99 '[MWh']],Database[Complexo],Previsto2024[[#This Row],[Complexo]],Database[Período],Previsto2024[[#This Row],[Período]])</f>
        <v>221.35650406504067</v>
      </c>
      <c r="H232" s="12">
        <f>SUMIFS('TABELA RESUMO - P50'!$C$2:$C$44,'TABELA RESUMO - P50'!$A$2:$A$44,Previsto2024[[#This Row],[Complexo]],'TABELA RESUMO - P50'!$B$2:$B$44,Previsto2024[[#This Row],[Período]])</f>
        <v>0</v>
      </c>
      <c r="I232" s="12">
        <f>VALUE(Previsto2024[[#This Row],[Geração '[MWh']]])</f>
        <v>0</v>
      </c>
    </row>
    <row r="233" spans="1:9" hidden="1">
      <c r="A233" s="112">
        <f>MONTH(Previsto2024[[#This Row],[Período]])</f>
        <v>9</v>
      </c>
      <c r="B233" s="103">
        <v>45536</v>
      </c>
      <c r="C233" t="s">
        <v>42</v>
      </c>
      <c r="D233" s="12">
        <f>SUMIFS(Database[Previsto P50 '[MWh']],Database[Complexo],Previsto2024[[#This Row],[Complexo]],Database[Período],Previsto2024[[#This Row],[Período]])</f>
        <v>250.69999999999996</v>
      </c>
      <c r="E233" s="12">
        <f>SUMIFS(Database[Previsto P90 '[MWh']],Database[Complexo],Previsto2024[[#This Row],[Complexo]],Database[Período],Previsto2024[[#This Row],[Período]])</f>
        <v>241.65934959349593</v>
      </c>
      <c r="F233" s="12">
        <f>SUMIFS(Database[Previsto P95 '[MWh']],Database[Complexo],Previsto2024[[#This Row],[Complexo]],Database[Período],Previsto2024[[#This Row],[Período]])</f>
        <v>239.11666666666667</v>
      </c>
      <c r="G233" s="12">
        <f>SUMIFS(Database[Previsto P99 '[MWh']],Database[Complexo],Previsto2024[[#This Row],[Complexo]],Database[Período],Previsto2024[[#This Row],[Período]])</f>
        <v>236.85650406504067</v>
      </c>
      <c r="H233" s="12">
        <f>SUMIFS('TABELA RESUMO - P50'!$C$2:$C$44,'TABELA RESUMO - P50'!$A$2:$A$44,Previsto2024[[#This Row],[Complexo]],'TABELA RESUMO - P50'!$B$2:$B$44,Previsto2024[[#This Row],[Período]])</f>
        <v>0</v>
      </c>
      <c r="I233" s="12">
        <f>VALUE(Previsto2024[[#This Row],[Geração '[MWh']]])</f>
        <v>0</v>
      </c>
    </row>
    <row r="234" spans="1:9" hidden="1">
      <c r="A234" s="112">
        <f>MONTH(Previsto2024[[#This Row],[Período]])</f>
        <v>10</v>
      </c>
      <c r="B234" s="101">
        <v>45566</v>
      </c>
      <c r="C234" t="s">
        <v>42</v>
      </c>
      <c r="D234" s="12">
        <f>SUMIFS(Database[Previsto P50 '[MWh']],Database[Complexo],Previsto2024[[#This Row],[Complexo]],Database[Período],Previsto2024[[#This Row],[Período]])</f>
        <v>263.10000000000002</v>
      </c>
      <c r="E234" s="12">
        <f>SUMIFS(Database[Previsto P90 '[MWh']],Database[Complexo],Previsto2024[[#This Row],[Complexo]],Database[Período],Previsto2024[[#This Row],[Período]])</f>
        <v>254.05934959349599</v>
      </c>
      <c r="F234" s="12">
        <f>SUMIFS(Database[Previsto P95 '[MWh']],Database[Complexo],Previsto2024[[#This Row],[Complexo]],Database[Período],Previsto2024[[#This Row],[Período]])</f>
        <v>251.51666666666671</v>
      </c>
      <c r="G234" s="12">
        <f>SUMIFS(Database[Previsto P99 '[MWh']],Database[Complexo],Previsto2024[[#This Row],[Complexo]],Database[Período],Previsto2024[[#This Row],[Período]])</f>
        <v>249.25650406504073</v>
      </c>
      <c r="H234" s="12">
        <f>SUMIFS('TABELA RESUMO - P50'!$C$2:$C$44,'TABELA RESUMO - P50'!$A$2:$A$44,Previsto2024[[#This Row],[Complexo]],'TABELA RESUMO - P50'!$B$2:$B$44,Previsto2024[[#This Row],[Período]])</f>
        <v>0</v>
      </c>
      <c r="I234" s="12">
        <f>VALUE(Previsto2024[[#This Row],[Geração '[MWh']]])</f>
        <v>0</v>
      </c>
    </row>
    <row r="235" spans="1:9" hidden="1">
      <c r="A235" s="112">
        <f>MONTH(Previsto2024[[#This Row],[Período]])</f>
        <v>11</v>
      </c>
      <c r="B235" s="103">
        <v>45597</v>
      </c>
      <c r="C235" t="s">
        <v>42</v>
      </c>
      <c r="D235" s="12">
        <f>SUMIFS(Database[Previsto P50 '[MWh']],Database[Complexo],Previsto2024[[#This Row],[Complexo]],Database[Período],Previsto2024[[#This Row],[Período]])</f>
        <v>216.2</v>
      </c>
      <c r="E235" s="12">
        <f>SUMIFS(Database[Previsto P90 '[MWh']],Database[Complexo],Previsto2024[[#This Row],[Complexo]],Database[Período],Previsto2024[[#This Row],[Período]])</f>
        <v>207.15934959349593</v>
      </c>
      <c r="F235" s="12">
        <f>SUMIFS(Database[Previsto P95 '[MWh']],Database[Complexo],Previsto2024[[#This Row],[Complexo]],Database[Período],Previsto2024[[#This Row],[Período]])</f>
        <v>204.61666666666667</v>
      </c>
      <c r="G235" s="12">
        <f>SUMIFS(Database[Previsto P99 '[MWh']],Database[Complexo],Previsto2024[[#This Row],[Complexo]],Database[Período],Previsto2024[[#This Row],[Período]])</f>
        <v>202.35650406504067</v>
      </c>
      <c r="H235" s="12">
        <f>SUMIFS('TABELA RESUMO - P50'!$C$2:$C$44,'TABELA RESUMO - P50'!$A$2:$A$44,Previsto2024[[#This Row],[Complexo]],'TABELA RESUMO - P50'!$B$2:$B$44,Previsto2024[[#This Row],[Período]])</f>
        <v>0</v>
      </c>
      <c r="I235" s="12">
        <f>VALUE(Previsto2024[[#This Row],[Geração '[MWh']]])</f>
        <v>0</v>
      </c>
    </row>
    <row r="236" spans="1:9" hidden="1">
      <c r="A236" s="112">
        <f>MONTH(Previsto2024[[#This Row],[Período]])</f>
        <v>12</v>
      </c>
      <c r="B236" s="101">
        <v>45627</v>
      </c>
      <c r="C236" t="s">
        <v>42</v>
      </c>
      <c r="D236" s="12">
        <f>SUMIFS(Database[Previsto P50 '[MWh']],Database[Complexo],Previsto2024[[#This Row],[Complexo]],Database[Período],Previsto2024[[#This Row],[Período]])</f>
        <v>233.6</v>
      </c>
      <c r="E236" s="12">
        <f>SUMIFS(Database[Previsto P90 '[MWh']],Database[Complexo],Previsto2024[[#This Row],[Complexo]],Database[Período],Previsto2024[[#This Row],[Período]])</f>
        <v>224.55934959349594</v>
      </c>
      <c r="F236" s="12">
        <f>SUMIFS(Database[Previsto P95 '[MWh']],Database[Complexo],Previsto2024[[#This Row],[Complexo]],Database[Período],Previsto2024[[#This Row],[Período]])</f>
        <v>222.01666666666668</v>
      </c>
      <c r="G236" s="12">
        <f>SUMIFS(Database[Previsto P99 '[MWh']],Database[Complexo],Previsto2024[[#This Row],[Complexo]],Database[Período],Previsto2024[[#This Row],[Período]])</f>
        <v>219.75650406504067</v>
      </c>
      <c r="H236" s="12">
        <f>SUMIFS('TABELA RESUMO - P50'!$C$2:$C$44,'TABELA RESUMO - P50'!$A$2:$A$44,Previsto2024[[#This Row],[Complexo]],'TABELA RESUMO - P50'!$B$2:$B$44,Previsto2024[[#This Row],[Período]])</f>
        <v>0</v>
      </c>
      <c r="I236" s="12">
        <f>VALUE(Previsto2024[[#This Row],[Geração '[MWh']]])</f>
        <v>0</v>
      </c>
    </row>
    <row r="237" spans="1:9" hidden="1">
      <c r="A237" s="112">
        <f>MONTH(Previsto2024[[#This Row],[Período]])</f>
        <v>1</v>
      </c>
      <c r="B237" s="103">
        <v>45292</v>
      </c>
      <c r="C237" t="s">
        <v>43</v>
      </c>
      <c r="D237" s="12">
        <f>SUMIFS(Database[Previsto P50 '[MWh']],Database[Complexo],Previsto2024[[#This Row],[Complexo]],Database[Período],Previsto2024[[#This Row],[Período]])</f>
        <v>253.90000000000003</v>
      </c>
      <c r="E237" s="12">
        <f>SUMIFS(Database[Previsto P90 '[MWh']],Database[Complexo],Previsto2024[[#This Row],[Complexo]],Database[Período],Previsto2024[[#This Row],[Período]])</f>
        <v>244.84702002291945</v>
      </c>
      <c r="F237" s="12">
        <f>SUMIFS(Database[Previsto P95 '[MWh']],Database[Complexo],Previsto2024[[#This Row],[Complexo]],Database[Período],Previsto2024[[#This Row],[Período]])</f>
        <v>242.30086940436553</v>
      </c>
      <c r="G237" s="12">
        <f>SUMIFS(Database[Previsto P99 '[MWh']],Database[Complexo],Previsto2024[[#This Row],[Complexo]],Database[Período],Previsto2024[[#This Row],[Período]])</f>
        <v>240.03762441009539</v>
      </c>
      <c r="H237" s="12">
        <f>SUMIFS('TABELA RESUMO - P50'!$C$2:$C$44,'TABELA RESUMO - P50'!$A$2:$A$44,Previsto2024[[#This Row],[Complexo]],'TABELA RESUMO - P50'!$B$2:$B$44,Previsto2024[[#This Row],[Período]])</f>
        <v>0</v>
      </c>
      <c r="I237" s="12">
        <f>VALUE(Previsto2024[[#This Row],[Geração '[MWh']]])</f>
        <v>0</v>
      </c>
    </row>
    <row r="238" spans="1:9">
      <c r="A238" s="112">
        <f>MONTH(Previsto2024[[#This Row],[Período]])</f>
        <v>2</v>
      </c>
      <c r="B238" s="101">
        <v>45323</v>
      </c>
      <c r="C238" t="s">
        <v>43</v>
      </c>
      <c r="D238" s="12">
        <f>SUMIFS(Database[Previsto P50 '[MWh']],Database[Complexo],Previsto2024[[#This Row],[Complexo]],Database[Período],Previsto2024[[#This Row],[Período]])</f>
        <v>212.3</v>
      </c>
      <c r="E238" s="12">
        <f>SUMIFS(Database[Previsto P90 '[MWh']],Database[Complexo],Previsto2024[[#This Row],[Complexo]],Database[Período],Previsto2024[[#This Row],[Período]])</f>
        <v>203.24702002291946</v>
      </c>
      <c r="F238" s="12">
        <f>SUMIFS(Database[Previsto P95 '[MWh']],Database[Complexo],Previsto2024[[#This Row],[Complexo]],Database[Período],Previsto2024[[#This Row],[Período]])</f>
        <v>200.70086940436553</v>
      </c>
      <c r="G238" s="12">
        <f>SUMIFS(Database[Previsto P99 '[MWh']],Database[Complexo],Previsto2024[[#This Row],[Complexo]],Database[Período],Previsto2024[[#This Row],[Período]])</f>
        <v>198.4376244100954</v>
      </c>
      <c r="H238" s="12">
        <f>SUMIFS('TABELA RESUMO - P50'!$C$2:$C$44,'TABELA RESUMO - P50'!$A$2:$A$44,Previsto2024[[#This Row],[Complexo]],'TABELA RESUMO - P50'!$B$2:$B$44,Previsto2024[[#This Row],[Período]])</f>
        <v>0</v>
      </c>
      <c r="I238" s="12">
        <f>VALUE(Previsto2024[[#This Row],[Geração '[MWh']]])</f>
        <v>0</v>
      </c>
    </row>
    <row r="239" spans="1:9" hidden="1">
      <c r="A239" s="112">
        <f>MONTH(Previsto2024[[#This Row],[Período]])</f>
        <v>3</v>
      </c>
      <c r="B239" s="103">
        <v>45352</v>
      </c>
      <c r="C239" t="s">
        <v>43</v>
      </c>
      <c r="D239" s="12">
        <f>SUMIFS(Database[Previsto P50 '[MWh']],Database[Complexo],Previsto2024[[#This Row],[Complexo]],Database[Período],Previsto2024[[#This Row],[Período]])</f>
        <v>203.6</v>
      </c>
      <c r="E239" s="12">
        <f>SUMIFS(Database[Previsto P90 '[MWh']],Database[Complexo],Previsto2024[[#This Row],[Complexo]],Database[Período],Previsto2024[[#This Row],[Período]])</f>
        <v>194.54702002291944</v>
      </c>
      <c r="F239" s="12">
        <f>SUMIFS(Database[Previsto P95 '[MWh']],Database[Complexo],Previsto2024[[#This Row],[Complexo]],Database[Período],Previsto2024[[#This Row],[Período]])</f>
        <v>192.00086940436552</v>
      </c>
      <c r="G239" s="12">
        <f>SUMIFS(Database[Previsto P99 '[MWh']],Database[Complexo],Previsto2024[[#This Row],[Complexo]],Database[Período],Previsto2024[[#This Row],[Período]])</f>
        <v>189.73762441009538</v>
      </c>
      <c r="H239" s="12">
        <f>SUMIFS('TABELA RESUMO - P50'!$C$2:$C$44,'TABELA RESUMO - P50'!$A$2:$A$44,Previsto2024[[#This Row],[Complexo]],'TABELA RESUMO - P50'!$B$2:$B$44,Previsto2024[[#This Row],[Período]])</f>
        <v>0</v>
      </c>
      <c r="I239" s="12">
        <f>VALUE(Previsto2024[[#This Row],[Geração '[MWh']]])</f>
        <v>0</v>
      </c>
    </row>
    <row r="240" spans="1:9" hidden="1">
      <c r="A240" s="112">
        <f>MONTH(Previsto2024[[#This Row],[Período]])</f>
        <v>4</v>
      </c>
      <c r="B240" s="101">
        <v>45383</v>
      </c>
      <c r="C240" t="s">
        <v>43</v>
      </c>
      <c r="D240" s="12">
        <f>SUMIFS(Database[Previsto P50 '[MWh']],Database[Complexo],Previsto2024[[#This Row],[Complexo]],Database[Período],Previsto2024[[#This Row],[Período]])</f>
        <v>212.8</v>
      </c>
      <c r="E240" s="12">
        <f>SUMIFS(Database[Previsto P90 '[MWh']],Database[Complexo],Previsto2024[[#This Row],[Complexo]],Database[Período],Previsto2024[[#This Row],[Período]])</f>
        <v>203.74702002291946</v>
      </c>
      <c r="F240" s="12">
        <f>SUMIFS(Database[Previsto P95 '[MWh']],Database[Complexo],Previsto2024[[#This Row],[Complexo]],Database[Período],Previsto2024[[#This Row],[Período]])</f>
        <v>201.20086940436553</v>
      </c>
      <c r="G240" s="12">
        <f>SUMIFS(Database[Previsto P99 '[MWh']],Database[Complexo],Previsto2024[[#This Row],[Complexo]],Database[Período],Previsto2024[[#This Row],[Período]])</f>
        <v>198.9376244100954</v>
      </c>
      <c r="H240" s="12">
        <f>SUMIFS('TABELA RESUMO - P50'!$C$2:$C$44,'TABELA RESUMO - P50'!$A$2:$A$44,Previsto2024[[#This Row],[Complexo]],'TABELA RESUMO - P50'!$B$2:$B$44,Previsto2024[[#This Row],[Período]])</f>
        <v>0</v>
      </c>
      <c r="I240" s="12">
        <f>VALUE(Previsto2024[[#This Row],[Geração '[MWh']]])</f>
        <v>0</v>
      </c>
    </row>
    <row r="241" spans="1:9" hidden="1">
      <c r="A241" s="112">
        <f>MONTH(Previsto2024[[#This Row],[Período]])</f>
        <v>5</v>
      </c>
      <c r="B241" s="103">
        <v>45413</v>
      </c>
      <c r="C241" t="s">
        <v>43</v>
      </c>
      <c r="D241" s="12">
        <f>SUMIFS(Database[Previsto P50 '[MWh']],Database[Complexo],Previsto2024[[#This Row],[Complexo]],Database[Período],Previsto2024[[#This Row],[Período]])</f>
        <v>213.1</v>
      </c>
      <c r="E241" s="12">
        <f>SUMIFS(Database[Previsto P90 '[MWh']],Database[Complexo],Previsto2024[[#This Row],[Complexo]],Database[Período],Previsto2024[[#This Row],[Período]])</f>
        <v>204.04702002291944</v>
      </c>
      <c r="F241" s="12">
        <f>SUMIFS(Database[Previsto P95 '[MWh']],Database[Complexo],Previsto2024[[#This Row],[Complexo]],Database[Período],Previsto2024[[#This Row],[Período]])</f>
        <v>201.50086940436552</v>
      </c>
      <c r="G241" s="12">
        <f>SUMIFS(Database[Previsto P99 '[MWh']],Database[Complexo],Previsto2024[[#This Row],[Complexo]],Database[Período],Previsto2024[[#This Row],[Período]])</f>
        <v>199.23762441009538</v>
      </c>
      <c r="H241" s="12">
        <f>SUMIFS('TABELA RESUMO - P50'!$C$2:$C$44,'TABELA RESUMO - P50'!$A$2:$A$44,Previsto2024[[#This Row],[Complexo]],'TABELA RESUMO - P50'!$B$2:$B$44,Previsto2024[[#This Row],[Período]])</f>
        <v>0</v>
      </c>
      <c r="I241" s="12">
        <f>VALUE(Previsto2024[[#This Row],[Geração '[MWh']]])</f>
        <v>0</v>
      </c>
    </row>
    <row r="242" spans="1:9" hidden="1">
      <c r="A242" s="112">
        <f>MONTH(Previsto2024[[#This Row],[Período]])</f>
        <v>6</v>
      </c>
      <c r="B242" s="101">
        <v>45444</v>
      </c>
      <c r="C242" t="s">
        <v>43</v>
      </c>
      <c r="D242" s="12">
        <f>SUMIFS(Database[Previsto P50 '[MWh']],Database[Complexo],Previsto2024[[#This Row],[Complexo]],Database[Período],Previsto2024[[#This Row],[Período]])</f>
        <v>213.8</v>
      </c>
      <c r="E242" s="12">
        <f>SUMIFS(Database[Previsto P90 '[MWh']],Database[Complexo],Previsto2024[[#This Row],[Complexo]],Database[Período],Previsto2024[[#This Row],[Período]])</f>
        <v>204.74702002291946</v>
      </c>
      <c r="F242" s="12">
        <f>SUMIFS(Database[Previsto P95 '[MWh']],Database[Complexo],Previsto2024[[#This Row],[Complexo]],Database[Período],Previsto2024[[#This Row],[Período]])</f>
        <v>202.20086940436553</v>
      </c>
      <c r="G242" s="12">
        <f>SUMIFS(Database[Previsto P99 '[MWh']],Database[Complexo],Previsto2024[[#This Row],[Complexo]],Database[Período],Previsto2024[[#This Row],[Período]])</f>
        <v>199.9376244100954</v>
      </c>
      <c r="H242" s="12">
        <f>SUMIFS('TABELA RESUMO - P50'!$C$2:$C$44,'TABELA RESUMO - P50'!$A$2:$A$44,Previsto2024[[#This Row],[Complexo]],'TABELA RESUMO - P50'!$B$2:$B$44,Previsto2024[[#This Row],[Período]])</f>
        <v>0</v>
      </c>
      <c r="I242" s="12">
        <f>VALUE(Previsto2024[[#This Row],[Geração '[MWh']]])</f>
        <v>0</v>
      </c>
    </row>
    <row r="243" spans="1:9" hidden="1">
      <c r="A243" s="112">
        <f>MONTH(Previsto2024[[#This Row],[Período]])</f>
        <v>7</v>
      </c>
      <c r="B243" s="103">
        <v>45474</v>
      </c>
      <c r="C243" t="s">
        <v>43</v>
      </c>
      <c r="D243" s="12">
        <f>SUMIFS(Database[Previsto P50 '[MWh']],Database[Complexo],Previsto2024[[#This Row],[Complexo]],Database[Período],Previsto2024[[#This Row],[Período]])</f>
        <v>233.9</v>
      </c>
      <c r="E243" s="12">
        <f>SUMIFS(Database[Previsto P90 '[MWh']],Database[Complexo],Previsto2024[[#This Row],[Complexo]],Database[Período],Previsto2024[[#This Row],[Período]])</f>
        <v>224.84702002291945</v>
      </c>
      <c r="F243" s="12">
        <f>SUMIFS(Database[Previsto P95 '[MWh']],Database[Complexo],Previsto2024[[#This Row],[Complexo]],Database[Período],Previsto2024[[#This Row],[Período]])</f>
        <v>222.30086940436553</v>
      </c>
      <c r="G243" s="12">
        <f>SUMIFS(Database[Previsto P99 '[MWh']],Database[Complexo],Previsto2024[[#This Row],[Complexo]],Database[Período],Previsto2024[[#This Row],[Período]])</f>
        <v>220.03762441009539</v>
      </c>
      <c r="H243" s="12">
        <f>SUMIFS('TABELA RESUMO - P50'!$C$2:$C$44,'TABELA RESUMO - P50'!$A$2:$A$44,Previsto2024[[#This Row],[Complexo]],'TABELA RESUMO - P50'!$B$2:$B$44,Previsto2024[[#This Row],[Período]])</f>
        <v>0</v>
      </c>
      <c r="I243" s="12">
        <f>VALUE(Previsto2024[[#This Row],[Geração '[MWh']]])</f>
        <v>0</v>
      </c>
    </row>
    <row r="244" spans="1:9" hidden="1">
      <c r="A244" s="112">
        <f>MONTH(Previsto2024[[#This Row],[Período]])</f>
        <v>8</v>
      </c>
      <c r="B244" s="101">
        <v>45505</v>
      </c>
      <c r="C244" t="s">
        <v>43</v>
      </c>
      <c r="D244" s="12">
        <f>SUMIFS(Database[Previsto P50 '[MWh']],Database[Complexo],Previsto2024[[#This Row],[Complexo]],Database[Período],Previsto2024[[#This Row],[Período]])</f>
        <v>238</v>
      </c>
      <c r="E244" s="12">
        <f>SUMIFS(Database[Previsto P90 '[MWh']],Database[Complexo],Previsto2024[[#This Row],[Complexo]],Database[Período],Previsto2024[[#This Row],[Período]])</f>
        <v>228.94702002291945</v>
      </c>
      <c r="F244" s="12">
        <f>SUMIFS(Database[Previsto P95 '[MWh']],Database[Complexo],Previsto2024[[#This Row],[Complexo]],Database[Período],Previsto2024[[#This Row],[Período]])</f>
        <v>226.40086940436552</v>
      </c>
      <c r="G244" s="12">
        <f>SUMIFS(Database[Previsto P99 '[MWh']],Database[Complexo],Previsto2024[[#This Row],[Complexo]],Database[Período],Previsto2024[[#This Row],[Período]])</f>
        <v>224.13762441009538</v>
      </c>
      <c r="H244" s="12">
        <f>SUMIFS('TABELA RESUMO - P50'!$C$2:$C$44,'TABELA RESUMO - P50'!$A$2:$A$44,Previsto2024[[#This Row],[Complexo]],'TABELA RESUMO - P50'!$B$2:$B$44,Previsto2024[[#This Row],[Período]])</f>
        <v>0</v>
      </c>
      <c r="I244" s="12">
        <f>VALUE(Previsto2024[[#This Row],[Geração '[MWh']]])</f>
        <v>0</v>
      </c>
    </row>
    <row r="245" spans="1:9" hidden="1">
      <c r="A245" s="112">
        <f>MONTH(Previsto2024[[#This Row],[Período]])</f>
        <v>9</v>
      </c>
      <c r="B245" s="103">
        <v>45536</v>
      </c>
      <c r="C245" t="s">
        <v>43</v>
      </c>
      <c r="D245" s="12">
        <f>SUMIFS(Database[Previsto P50 '[MWh']],Database[Complexo],Previsto2024[[#This Row],[Complexo]],Database[Período],Previsto2024[[#This Row],[Período]])</f>
        <v>251.09999999999997</v>
      </c>
      <c r="E245" s="12">
        <f>SUMIFS(Database[Previsto P90 '[MWh']],Database[Complexo],Previsto2024[[#This Row],[Complexo]],Database[Período],Previsto2024[[#This Row],[Período]])</f>
        <v>242.04702002291944</v>
      </c>
      <c r="F245" s="12">
        <f>SUMIFS(Database[Previsto P95 '[MWh']],Database[Complexo],Previsto2024[[#This Row],[Complexo]],Database[Período],Previsto2024[[#This Row],[Período]])</f>
        <v>239.50086940436552</v>
      </c>
      <c r="G245" s="12">
        <f>SUMIFS(Database[Previsto P99 '[MWh']],Database[Complexo],Previsto2024[[#This Row],[Complexo]],Database[Período],Previsto2024[[#This Row],[Período]])</f>
        <v>237.23762441009538</v>
      </c>
      <c r="H245" s="12">
        <f>SUMIFS('TABELA RESUMO - P50'!$C$2:$C$44,'TABELA RESUMO - P50'!$A$2:$A$44,Previsto2024[[#This Row],[Complexo]],'TABELA RESUMO - P50'!$B$2:$B$44,Previsto2024[[#This Row],[Período]])</f>
        <v>0</v>
      </c>
      <c r="I245" s="12">
        <f>VALUE(Previsto2024[[#This Row],[Geração '[MWh']]])</f>
        <v>0</v>
      </c>
    </row>
    <row r="246" spans="1:9" hidden="1">
      <c r="A246" s="112">
        <f>MONTH(Previsto2024[[#This Row],[Período]])</f>
        <v>10</v>
      </c>
      <c r="B246" s="101">
        <v>45566</v>
      </c>
      <c r="C246" t="s">
        <v>43</v>
      </c>
      <c r="D246" s="12">
        <f>SUMIFS(Database[Previsto P50 '[MWh']],Database[Complexo],Previsto2024[[#This Row],[Complexo]],Database[Período],Previsto2024[[#This Row],[Período]])</f>
        <v>264.39999999999998</v>
      </c>
      <c r="E246" s="12">
        <f>SUMIFS(Database[Previsto P90 '[MWh']],Database[Complexo],Previsto2024[[#This Row],[Complexo]],Database[Período],Previsto2024[[#This Row],[Período]])</f>
        <v>255.34702002291945</v>
      </c>
      <c r="F246" s="12">
        <f>SUMIFS(Database[Previsto P95 '[MWh']],Database[Complexo],Previsto2024[[#This Row],[Complexo]],Database[Período],Previsto2024[[#This Row],[Período]])</f>
        <v>252.80086940436547</v>
      </c>
      <c r="G246" s="12">
        <f>SUMIFS(Database[Previsto P99 '[MWh']],Database[Complexo],Previsto2024[[#This Row],[Complexo]],Database[Período],Previsto2024[[#This Row],[Período]])</f>
        <v>250.53762441009533</v>
      </c>
      <c r="H246" s="12">
        <f>SUMIFS('TABELA RESUMO - P50'!$C$2:$C$44,'TABELA RESUMO - P50'!$A$2:$A$44,Previsto2024[[#This Row],[Complexo]],'TABELA RESUMO - P50'!$B$2:$B$44,Previsto2024[[#This Row],[Período]])</f>
        <v>0</v>
      </c>
      <c r="I246" s="12">
        <f>VALUE(Previsto2024[[#This Row],[Geração '[MWh']]])</f>
        <v>0</v>
      </c>
    </row>
    <row r="247" spans="1:9" hidden="1">
      <c r="A247" s="112">
        <f>MONTH(Previsto2024[[#This Row],[Período]])</f>
        <v>11</v>
      </c>
      <c r="B247" s="103">
        <v>45597</v>
      </c>
      <c r="C247" t="s">
        <v>43</v>
      </c>
      <c r="D247" s="12">
        <f>SUMIFS(Database[Previsto P50 '[MWh']],Database[Complexo],Previsto2024[[#This Row],[Complexo]],Database[Período],Previsto2024[[#This Row],[Período]])</f>
        <v>215.2</v>
      </c>
      <c r="E247" s="12">
        <f>SUMIFS(Database[Previsto P90 '[MWh']],Database[Complexo],Previsto2024[[#This Row],[Complexo]],Database[Período],Previsto2024[[#This Row],[Período]])</f>
        <v>206.14702002291943</v>
      </c>
      <c r="F247" s="12">
        <f>SUMIFS(Database[Previsto P95 '[MWh']],Database[Complexo],Previsto2024[[#This Row],[Complexo]],Database[Período],Previsto2024[[#This Row],[Período]])</f>
        <v>203.60086940436551</v>
      </c>
      <c r="G247" s="12">
        <f>SUMIFS(Database[Previsto P99 '[MWh']],Database[Complexo],Previsto2024[[#This Row],[Complexo]],Database[Período],Previsto2024[[#This Row],[Período]])</f>
        <v>201.33762441009537</v>
      </c>
      <c r="H247" s="12">
        <f>SUMIFS('TABELA RESUMO - P50'!$C$2:$C$44,'TABELA RESUMO - P50'!$A$2:$A$44,Previsto2024[[#This Row],[Complexo]],'TABELA RESUMO - P50'!$B$2:$B$44,Previsto2024[[#This Row],[Período]])</f>
        <v>0</v>
      </c>
      <c r="I247" s="12">
        <f>VALUE(Previsto2024[[#This Row],[Geração '[MWh']]])</f>
        <v>0</v>
      </c>
    </row>
    <row r="248" spans="1:9" hidden="1">
      <c r="A248" s="112">
        <f>MONTH(Previsto2024[[#This Row],[Período]])</f>
        <v>12</v>
      </c>
      <c r="B248" s="101">
        <v>45627</v>
      </c>
      <c r="C248" t="s">
        <v>43</v>
      </c>
      <c r="D248" s="12">
        <f>SUMIFS(Database[Previsto P50 '[MWh']],Database[Complexo],Previsto2024[[#This Row],[Complexo]],Database[Período],Previsto2024[[#This Row],[Período]])</f>
        <v>234.1</v>
      </c>
      <c r="E248" s="12">
        <f>SUMIFS(Database[Previsto P90 '[MWh']],Database[Complexo],Previsto2024[[#This Row],[Complexo]],Database[Período],Previsto2024[[#This Row],[Período]])</f>
        <v>225.04702002291944</v>
      </c>
      <c r="F248" s="12">
        <f>SUMIFS(Database[Previsto P95 '[MWh']],Database[Complexo],Previsto2024[[#This Row],[Complexo]],Database[Período],Previsto2024[[#This Row],[Período]])</f>
        <v>222.50086940436552</v>
      </c>
      <c r="G248" s="12">
        <f>SUMIFS(Database[Previsto P99 '[MWh']],Database[Complexo],Previsto2024[[#This Row],[Complexo]],Database[Período],Previsto2024[[#This Row],[Período]])</f>
        <v>220.23762441009538</v>
      </c>
      <c r="H248" s="12">
        <f>SUMIFS('TABELA RESUMO - P50'!$C$2:$C$44,'TABELA RESUMO - P50'!$A$2:$A$44,Previsto2024[[#This Row],[Complexo]],'TABELA RESUMO - P50'!$B$2:$B$44,Previsto2024[[#This Row],[Período]])</f>
        <v>0</v>
      </c>
      <c r="I248" s="12">
        <f>VALUE(Previsto2024[[#This Row],[Geração '[MWh']]])</f>
        <v>0</v>
      </c>
    </row>
    <row r="249" spans="1:9" hidden="1">
      <c r="A249" s="112">
        <f>MONTH(Previsto2024[[#This Row],[Período]])</f>
        <v>1</v>
      </c>
      <c r="B249" s="103">
        <v>45292</v>
      </c>
      <c r="C249" t="s">
        <v>44</v>
      </c>
      <c r="D249" s="12">
        <f>SUMIFS(Database[Previsto P50 '[MWh']],Database[Complexo],Previsto2024[[#This Row],[Complexo]],Database[Período],Previsto2024[[#This Row],[Período]])</f>
        <v>121.2</v>
      </c>
      <c r="E249" s="12">
        <f>SUMIFS(Database[Previsto P90 '[MWh']],Database[Complexo],Previsto2024[[#This Row],[Complexo]],Database[Período],Previsto2024[[#This Row],[Período]])</f>
        <v>116.92682926829269</v>
      </c>
      <c r="F249" s="12">
        <f>SUMIFS(Database[Previsto P95 '[MWh']],Database[Complexo],Previsto2024[[#This Row],[Complexo]],Database[Período],Previsto2024[[#This Row],[Período]])</f>
        <v>115.72500000000001</v>
      </c>
      <c r="G249" s="12">
        <f>SUMIFS(Database[Previsto P99 '[MWh']],Database[Complexo],Previsto2024[[#This Row],[Complexo]],Database[Período],Previsto2024[[#This Row],[Período]])</f>
        <v>114.65670731707318</v>
      </c>
      <c r="H249" s="12">
        <f>SUMIFS('TABELA RESUMO - P50'!$C$2:$C$44,'TABELA RESUMO - P50'!$A$2:$A$44,Previsto2024[[#This Row],[Complexo]],'TABELA RESUMO - P50'!$B$2:$B$44,Previsto2024[[#This Row],[Período]])</f>
        <v>0</v>
      </c>
      <c r="I249" s="12">
        <f>VALUE(Previsto2024[[#This Row],[Geração '[MWh']]])</f>
        <v>0</v>
      </c>
    </row>
    <row r="250" spans="1:9">
      <c r="A250" s="112">
        <f>MONTH(Previsto2024[[#This Row],[Período]])</f>
        <v>2</v>
      </c>
      <c r="B250" s="101">
        <v>45323</v>
      </c>
      <c r="C250" t="s">
        <v>44</v>
      </c>
      <c r="D250" s="12">
        <f>SUMIFS(Database[Previsto P50 '[MWh']],Database[Complexo],Previsto2024[[#This Row],[Complexo]],Database[Período],Previsto2024[[#This Row],[Período]])</f>
        <v>100.6</v>
      </c>
      <c r="E250" s="12">
        <f>SUMIFS(Database[Previsto P90 '[MWh']],Database[Complexo],Previsto2024[[#This Row],[Complexo]],Database[Período],Previsto2024[[#This Row],[Período]])</f>
        <v>96.326829268292684</v>
      </c>
      <c r="F250" s="12">
        <f>SUMIFS(Database[Previsto P95 '[MWh']],Database[Complexo],Previsto2024[[#This Row],[Complexo]],Database[Período],Previsto2024[[#This Row],[Período]])</f>
        <v>95.125</v>
      </c>
      <c r="G250" s="12">
        <f>SUMIFS(Database[Previsto P99 '[MWh']],Database[Complexo],Previsto2024[[#This Row],[Complexo]],Database[Período],Previsto2024[[#This Row],[Período]])</f>
        <v>94.056707317073176</v>
      </c>
      <c r="H250" s="12">
        <f>SUMIFS('TABELA RESUMO - P50'!$C$2:$C$44,'TABELA RESUMO - P50'!$A$2:$A$44,Previsto2024[[#This Row],[Complexo]],'TABELA RESUMO - P50'!$B$2:$B$44,Previsto2024[[#This Row],[Período]])</f>
        <v>0</v>
      </c>
      <c r="I250" s="12">
        <f>VALUE(Previsto2024[[#This Row],[Geração '[MWh']]])</f>
        <v>0</v>
      </c>
    </row>
    <row r="251" spans="1:9" hidden="1">
      <c r="A251" s="112">
        <f>MONTH(Previsto2024[[#This Row],[Período]])</f>
        <v>3</v>
      </c>
      <c r="B251" s="103">
        <v>45352</v>
      </c>
      <c r="C251" t="s">
        <v>44</v>
      </c>
      <c r="D251" s="12">
        <f>SUMIFS(Database[Previsto P50 '[MWh']],Database[Complexo],Previsto2024[[#This Row],[Complexo]],Database[Período],Previsto2024[[#This Row],[Período]])</f>
        <v>96.9</v>
      </c>
      <c r="E251" s="12">
        <f>SUMIFS(Database[Previsto P90 '[MWh']],Database[Complexo],Previsto2024[[#This Row],[Complexo]],Database[Período],Previsto2024[[#This Row],[Período]])</f>
        <v>92.626829268292695</v>
      </c>
      <c r="F251" s="12">
        <f>SUMIFS(Database[Previsto P95 '[MWh']],Database[Complexo],Previsto2024[[#This Row],[Complexo]],Database[Período],Previsto2024[[#This Row],[Período]])</f>
        <v>91.425000000000011</v>
      </c>
      <c r="G251" s="12">
        <f>SUMIFS(Database[Previsto P99 '[MWh']],Database[Complexo],Previsto2024[[#This Row],[Complexo]],Database[Período],Previsto2024[[#This Row],[Período]])</f>
        <v>90.356707317073187</v>
      </c>
      <c r="H251" s="12">
        <f>SUMIFS('TABELA RESUMO - P50'!$C$2:$C$44,'TABELA RESUMO - P50'!$A$2:$A$44,Previsto2024[[#This Row],[Complexo]],'TABELA RESUMO - P50'!$B$2:$B$44,Previsto2024[[#This Row],[Período]])</f>
        <v>0</v>
      </c>
      <c r="I251" s="12">
        <f>VALUE(Previsto2024[[#This Row],[Geração '[MWh']]])</f>
        <v>0</v>
      </c>
    </row>
    <row r="252" spans="1:9" hidden="1">
      <c r="A252" s="112">
        <f>MONTH(Previsto2024[[#This Row],[Período]])</f>
        <v>4</v>
      </c>
      <c r="B252" s="101">
        <v>45383</v>
      </c>
      <c r="C252" t="s">
        <v>44</v>
      </c>
      <c r="D252" s="12">
        <f>SUMIFS(Database[Previsto P50 '[MWh']],Database[Complexo],Previsto2024[[#This Row],[Complexo]],Database[Período],Previsto2024[[#This Row],[Período]])</f>
        <v>99.8</v>
      </c>
      <c r="E252" s="12">
        <f>SUMIFS(Database[Previsto P90 '[MWh']],Database[Complexo],Previsto2024[[#This Row],[Complexo]],Database[Período],Previsto2024[[#This Row],[Período]])</f>
        <v>95.526829268292687</v>
      </c>
      <c r="F252" s="12">
        <f>SUMIFS(Database[Previsto P95 '[MWh']],Database[Complexo],Previsto2024[[#This Row],[Complexo]],Database[Período],Previsto2024[[#This Row],[Período]])</f>
        <v>94.325000000000003</v>
      </c>
      <c r="G252" s="12">
        <f>SUMIFS(Database[Previsto P99 '[MWh']],Database[Complexo],Previsto2024[[#This Row],[Complexo]],Database[Período],Previsto2024[[#This Row],[Período]])</f>
        <v>93.256707317073179</v>
      </c>
      <c r="H252" s="12">
        <f>SUMIFS('TABELA RESUMO - P50'!$C$2:$C$44,'TABELA RESUMO - P50'!$A$2:$A$44,Previsto2024[[#This Row],[Complexo]],'TABELA RESUMO - P50'!$B$2:$B$44,Previsto2024[[#This Row],[Período]])</f>
        <v>0</v>
      </c>
      <c r="I252" s="12">
        <f>VALUE(Previsto2024[[#This Row],[Geração '[MWh']]])</f>
        <v>0</v>
      </c>
    </row>
    <row r="253" spans="1:9" hidden="1">
      <c r="A253" s="112">
        <f>MONTH(Previsto2024[[#This Row],[Período]])</f>
        <v>5</v>
      </c>
      <c r="B253" s="103">
        <v>45413</v>
      </c>
      <c r="C253" t="s">
        <v>44</v>
      </c>
      <c r="D253" s="12">
        <f>SUMIFS(Database[Previsto P50 '[MWh']],Database[Complexo],Previsto2024[[#This Row],[Complexo]],Database[Período],Previsto2024[[#This Row],[Período]])</f>
        <v>99.8</v>
      </c>
      <c r="E253" s="12">
        <f>SUMIFS(Database[Previsto P90 '[MWh']],Database[Complexo],Previsto2024[[#This Row],[Complexo]],Database[Período],Previsto2024[[#This Row],[Período]])</f>
        <v>95.526829268292687</v>
      </c>
      <c r="F253" s="12">
        <f>SUMIFS(Database[Previsto P95 '[MWh']],Database[Complexo],Previsto2024[[#This Row],[Complexo]],Database[Período],Previsto2024[[#This Row],[Período]])</f>
        <v>94.325000000000003</v>
      </c>
      <c r="G253" s="12">
        <f>SUMIFS(Database[Previsto P99 '[MWh']],Database[Complexo],Previsto2024[[#This Row],[Complexo]],Database[Período],Previsto2024[[#This Row],[Período]])</f>
        <v>93.256707317073179</v>
      </c>
      <c r="H253" s="12">
        <f>SUMIFS('TABELA RESUMO - P50'!$C$2:$C$44,'TABELA RESUMO - P50'!$A$2:$A$44,Previsto2024[[#This Row],[Complexo]],'TABELA RESUMO - P50'!$B$2:$B$44,Previsto2024[[#This Row],[Período]])</f>
        <v>0</v>
      </c>
      <c r="I253" s="12">
        <f>VALUE(Previsto2024[[#This Row],[Geração '[MWh']]])</f>
        <v>0</v>
      </c>
    </row>
    <row r="254" spans="1:9" hidden="1">
      <c r="A254" s="112">
        <f>MONTH(Previsto2024[[#This Row],[Período]])</f>
        <v>6</v>
      </c>
      <c r="B254" s="101">
        <v>45444</v>
      </c>
      <c r="C254" t="s">
        <v>44</v>
      </c>
      <c r="D254" s="12">
        <f>SUMIFS(Database[Previsto P50 '[MWh']],Database[Complexo],Previsto2024[[#This Row],[Complexo]],Database[Período],Previsto2024[[#This Row],[Período]])</f>
        <v>100.3</v>
      </c>
      <c r="E254" s="12">
        <f>SUMIFS(Database[Previsto P90 '[MWh']],Database[Complexo],Previsto2024[[#This Row],[Complexo]],Database[Período],Previsto2024[[#This Row],[Período]])</f>
        <v>96.026829268292687</v>
      </c>
      <c r="F254" s="12">
        <f>SUMIFS(Database[Previsto P95 '[MWh']],Database[Complexo],Previsto2024[[#This Row],[Complexo]],Database[Período],Previsto2024[[#This Row],[Período]])</f>
        <v>94.825000000000003</v>
      </c>
      <c r="G254" s="12">
        <f>SUMIFS(Database[Previsto P99 '[MWh']],Database[Complexo],Previsto2024[[#This Row],[Complexo]],Database[Período],Previsto2024[[#This Row],[Período]])</f>
        <v>93.756707317073179</v>
      </c>
      <c r="H254" s="12">
        <f>SUMIFS('TABELA RESUMO - P50'!$C$2:$C$44,'TABELA RESUMO - P50'!$A$2:$A$44,Previsto2024[[#This Row],[Complexo]],'TABELA RESUMO - P50'!$B$2:$B$44,Previsto2024[[#This Row],[Período]])</f>
        <v>0</v>
      </c>
      <c r="I254" s="12">
        <f>VALUE(Previsto2024[[#This Row],[Geração '[MWh']]])</f>
        <v>0</v>
      </c>
    </row>
    <row r="255" spans="1:9" hidden="1">
      <c r="A255" s="112">
        <f>MONTH(Previsto2024[[#This Row],[Período]])</f>
        <v>7</v>
      </c>
      <c r="B255" s="103">
        <v>45474</v>
      </c>
      <c r="C255" t="s">
        <v>44</v>
      </c>
      <c r="D255" s="12">
        <f>SUMIFS(Database[Previsto P50 '[MWh']],Database[Complexo],Previsto2024[[#This Row],[Complexo]],Database[Período],Previsto2024[[#This Row],[Período]])</f>
        <v>108.8</v>
      </c>
      <c r="E255" s="12">
        <f>SUMIFS(Database[Previsto P90 '[MWh']],Database[Complexo],Previsto2024[[#This Row],[Complexo]],Database[Período],Previsto2024[[#This Row],[Período]])</f>
        <v>104.52682926829269</v>
      </c>
      <c r="F255" s="12">
        <f>SUMIFS(Database[Previsto P95 '[MWh']],Database[Complexo],Previsto2024[[#This Row],[Complexo]],Database[Período],Previsto2024[[#This Row],[Período]])</f>
        <v>103.325</v>
      </c>
      <c r="G255" s="12">
        <f>SUMIFS(Database[Previsto P99 '[MWh']],Database[Complexo],Previsto2024[[#This Row],[Complexo]],Database[Período],Previsto2024[[#This Row],[Período]])</f>
        <v>102.25670731707318</v>
      </c>
      <c r="H255" s="12">
        <f>SUMIFS('TABELA RESUMO - P50'!$C$2:$C$44,'TABELA RESUMO - P50'!$A$2:$A$44,Previsto2024[[#This Row],[Complexo]],'TABELA RESUMO - P50'!$B$2:$B$44,Previsto2024[[#This Row],[Período]])</f>
        <v>0</v>
      </c>
      <c r="I255" s="12">
        <f>VALUE(Previsto2024[[#This Row],[Geração '[MWh']]])</f>
        <v>0</v>
      </c>
    </row>
    <row r="256" spans="1:9" hidden="1">
      <c r="A256" s="112">
        <f>MONTH(Previsto2024[[#This Row],[Período]])</f>
        <v>8</v>
      </c>
      <c r="B256" s="101">
        <v>45505</v>
      </c>
      <c r="C256" t="s">
        <v>44</v>
      </c>
      <c r="D256" s="12">
        <f>SUMIFS(Database[Previsto P50 '[MWh']],Database[Complexo],Previsto2024[[#This Row],[Complexo]],Database[Período],Previsto2024[[#This Row],[Período]])</f>
        <v>110.1</v>
      </c>
      <c r="E256" s="12">
        <f>SUMIFS(Database[Previsto P90 '[MWh']],Database[Complexo],Previsto2024[[#This Row],[Complexo]],Database[Período],Previsto2024[[#This Row],[Período]])</f>
        <v>105.82682926829268</v>
      </c>
      <c r="F256" s="12">
        <f>SUMIFS(Database[Previsto P95 '[MWh']],Database[Complexo],Previsto2024[[#This Row],[Complexo]],Database[Período],Previsto2024[[#This Row],[Período]])</f>
        <v>104.625</v>
      </c>
      <c r="G256" s="12">
        <f>SUMIFS(Database[Previsto P99 '[MWh']],Database[Complexo],Previsto2024[[#This Row],[Complexo]],Database[Período],Previsto2024[[#This Row],[Período]])</f>
        <v>103.55670731707318</v>
      </c>
      <c r="H256" s="12">
        <f>SUMIFS('TABELA RESUMO - P50'!$C$2:$C$44,'TABELA RESUMO - P50'!$A$2:$A$44,Previsto2024[[#This Row],[Complexo]],'TABELA RESUMO - P50'!$B$2:$B$44,Previsto2024[[#This Row],[Período]])</f>
        <v>0</v>
      </c>
      <c r="I256" s="12">
        <f>VALUE(Previsto2024[[#This Row],[Geração '[MWh']]])</f>
        <v>0</v>
      </c>
    </row>
    <row r="257" spans="1:9" hidden="1">
      <c r="A257" s="112">
        <f>MONTH(Previsto2024[[#This Row],[Período]])</f>
        <v>9</v>
      </c>
      <c r="B257" s="103">
        <v>45536</v>
      </c>
      <c r="C257" t="s">
        <v>44</v>
      </c>
      <c r="D257" s="12">
        <f>SUMIFS(Database[Previsto P50 '[MWh']],Database[Complexo],Previsto2024[[#This Row],[Complexo]],Database[Período],Previsto2024[[#This Row],[Período]])</f>
        <v>119.7</v>
      </c>
      <c r="E257" s="12">
        <f>SUMIFS(Database[Previsto P90 '[MWh']],Database[Complexo],Previsto2024[[#This Row],[Complexo]],Database[Período],Previsto2024[[#This Row],[Período]])</f>
        <v>115.42682926829269</v>
      </c>
      <c r="F257" s="12">
        <f>SUMIFS(Database[Previsto P95 '[MWh']],Database[Complexo],Previsto2024[[#This Row],[Complexo]],Database[Período],Previsto2024[[#This Row],[Período]])</f>
        <v>114.22500000000001</v>
      </c>
      <c r="G257" s="12">
        <f>SUMIFS(Database[Previsto P99 '[MWh']],Database[Complexo],Previsto2024[[#This Row],[Complexo]],Database[Período],Previsto2024[[#This Row],[Período]])</f>
        <v>113.15670731707318</v>
      </c>
      <c r="H257" s="12">
        <f>SUMIFS('TABELA RESUMO - P50'!$C$2:$C$44,'TABELA RESUMO - P50'!$A$2:$A$44,Previsto2024[[#This Row],[Complexo]],'TABELA RESUMO - P50'!$B$2:$B$44,Previsto2024[[#This Row],[Período]])</f>
        <v>0</v>
      </c>
      <c r="I257" s="12">
        <f>VALUE(Previsto2024[[#This Row],[Geração '[MWh']]])</f>
        <v>0</v>
      </c>
    </row>
    <row r="258" spans="1:9" hidden="1">
      <c r="A258" s="112">
        <f>MONTH(Previsto2024[[#This Row],[Período]])</f>
        <v>10</v>
      </c>
      <c r="B258" s="101">
        <v>45566</v>
      </c>
      <c r="C258" t="s">
        <v>44</v>
      </c>
      <c r="D258" s="12">
        <f>SUMIFS(Database[Previsto P50 '[MWh']],Database[Complexo],Previsto2024[[#This Row],[Complexo]],Database[Período],Previsto2024[[#This Row],[Período]])</f>
        <v>127.50000000000001</v>
      </c>
      <c r="E258" s="12">
        <f>SUMIFS(Database[Previsto P90 '[MWh']],Database[Complexo],Previsto2024[[#This Row],[Complexo]],Database[Período],Previsto2024[[#This Row],[Período]])</f>
        <v>123.22682926829269</v>
      </c>
      <c r="F258" s="12">
        <f>SUMIFS(Database[Previsto P95 '[MWh']],Database[Complexo],Previsto2024[[#This Row],[Complexo]],Database[Período],Previsto2024[[#This Row],[Período]])</f>
        <v>122.02500000000001</v>
      </c>
      <c r="G258" s="12">
        <f>SUMIFS(Database[Previsto P99 '[MWh']],Database[Complexo],Previsto2024[[#This Row],[Complexo]],Database[Período],Previsto2024[[#This Row],[Período]])</f>
        <v>120.95670731707318</v>
      </c>
      <c r="H258" s="12">
        <f>SUMIFS('TABELA RESUMO - P50'!$C$2:$C$44,'TABELA RESUMO - P50'!$A$2:$A$44,Previsto2024[[#This Row],[Complexo]],'TABELA RESUMO - P50'!$B$2:$B$44,Previsto2024[[#This Row],[Período]])</f>
        <v>0</v>
      </c>
      <c r="I258" s="12">
        <f>VALUE(Previsto2024[[#This Row],[Geração '[MWh']]])</f>
        <v>0</v>
      </c>
    </row>
    <row r="259" spans="1:9" hidden="1">
      <c r="A259" s="112">
        <f>MONTH(Previsto2024[[#This Row],[Período]])</f>
        <v>11</v>
      </c>
      <c r="B259" s="103">
        <v>45597</v>
      </c>
      <c r="C259" t="s">
        <v>44</v>
      </c>
      <c r="D259" s="12">
        <f>SUMIFS(Database[Previsto P50 '[MWh']],Database[Complexo],Previsto2024[[#This Row],[Complexo]],Database[Período],Previsto2024[[#This Row],[Período]])</f>
        <v>102.5</v>
      </c>
      <c r="E259" s="12">
        <f>SUMIFS(Database[Previsto P90 '[MWh']],Database[Complexo],Previsto2024[[#This Row],[Complexo]],Database[Período],Previsto2024[[#This Row],[Período]])</f>
        <v>98.22682926829269</v>
      </c>
      <c r="F259" s="12">
        <f>SUMIFS(Database[Previsto P95 '[MWh']],Database[Complexo],Previsto2024[[#This Row],[Complexo]],Database[Período],Previsto2024[[#This Row],[Período]])</f>
        <v>97.025000000000006</v>
      </c>
      <c r="G259" s="12">
        <f>SUMIFS(Database[Previsto P99 '[MWh']],Database[Complexo],Previsto2024[[#This Row],[Complexo]],Database[Período],Previsto2024[[#This Row],[Período]])</f>
        <v>95.956707317073182</v>
      </c>
      <c r="H259" s="12">
        <f>SUMIFS('TABELA RESUMO - P50'!$C$2:$C$44,'TABELA RESUMO - P50'!$A$2:$A$44,Previsto2024[[#This Row],[Complexo]],'TABELA RESUMO - P50'!$B$2:$B$44,Previsto2024[[#This Row],[Período]])</f>
        <v>0</v>
      </c>
      <c r="I259" s="12">
        <f>VALUE(Previsto2024[[#This Row],[Geração '[MWh']]])</f>
        <v>0</v>
      </c>
    </row>
    <row r="260" spans="1:9" hidden="1">
      <c r="A260" s="112">
        <f>MONTH(Previsto2024[[#This Row],[Período]])</f>
        <v>12</v>
      </c>
      <c r="B260" s="101">
        <v>45627</v>
      </c>
      <c r="C260" t="s">
        <v>44</v>
      </c>
      <c r="D260" s="12">
        <f>SUMIFS(Database[Previsto P50 '[MWh']],Database[Complexo],Previsto2024[[#This Row],[Complexo]],Database[Período],Previsto2024[[#This Row],[Período]])</f>
        <v>111.2</v>
      </c>
      <c r="E260" s="12">
        <f>SUMIFS(Database[Previsto P90 '[MWh']],Database[Complexo],Previsto2024[[#This Row],[Complexo]],Database[Período],Previsto2024[[#This Row],[Período]])</f>
        <v>106.92682926829269</v>
      </c>
      <c r="F260" s="12">
        <f>SUMIFS(Database[Previsto P95 '[MWh']],Database[Complexo],Previsto2024[[#This Row],[Complexo]],Database[Período],Previsto2024[[#This Row],[Período]])</f>
        <v>105.72500000000001</v>
      </c>
      <c r="G260" s="12">
        <f>SUMIFS(Database[Previsto P99 '[MWh']],Database[Complexo],Previsto2024[[#This Row],[Complexo]],Database[Período],Previsto2024[[#This Row],[Período]])</f>
        <v>104.65670731707318</v>
      </c>
      <c r="H260" s="12">
        <f>SUMIFS('TABELA RESUMO - P50'!$C$2:$C$44,'TABELA RESUMO - P50'!$A$2:$A$44,Previsto2024[[#This Row],[Complexo]],'TABELA RESUMO - P50'!$B$2:$B$44,Previsto2024[[#This Row],[Período]])</f>
        <v>0</v>
      </c>
      <c r="I260" s="12">
        <f>VALUE(Previsto2024[[#This Row],[Geração '[MWh']]])</f>
        <v>0</v>
      </c>
    </row>
    <row r="261" spans="1:9" hidden="1">
      <c r="A261" s="112">
        <f>MONTH(Previsto2024[[#This Row],[Período]])</f>
        <v>1</v>
      </c>
      <c r="B261" s="103">
        <v>45292</v>
      </c>
      <c r="C261" t="s">
        <v>45</v>
      </c>
      <c r="D261" s="12">
        <f>SUMIFS(Database[Previsto P50 '[MWh']],Database[Complexo],Previsto2024[[#This Row],[Complexo]],Database[Período],Previsto2024[[#This Row],[Período]])</f>
        <v>250.40000000000003</v>
      </c>
      <c r="E261" s="12">
        <f>SUMIFS(Database[Previsto P90 '[MWh']],Database[Complexo],Previsto2024[[#This Row],[Complexo]],Database[Período],Previsto2024[[#This Row],[Período]])</f>
        <v>241.52845528455282</v>
      </c>
      <c r="F261" s="12">
        <f>SUMIFS(Database[Previsto P95 '[MWh']],Database[Complexo],Previsto2024[[#This Row],[Complexo]],Database[Período],Previsto2024[[#This Row],[Período]])</f>
        <v>239.0333333333333</v>
      </c>
      <c r="G261" s="12">
        <f>SUMIFS(Database[Previsto P99 '[MWh']],Database[Complexo],Previsto2024[[#This Row],[Complexo]],Database[Período],Previsto2024[[#This Row],[Período]])</f>
        <v>236.81544715447151</v>
      </c>
      <c r="H261" s="12">
        <f>SUMIFS('TABELA RESUMO - P50'!$C$2:$C$44,'TABELA RESUMO - P50'!$A$2:$A$44,Previsto2024[[#This Row],[Complexo]],'TABELA RESUMO - P50'!$B$2:$B$44,Previsto2024[[#This Row],[Período]])</f>
        <v>0</v>
      </c>
      <c r="I261" s="12">
        <f>VALUE(Previsto2024[[#This Row],[Geração '[MWh']]])</f>
        <v>0</v>
      </c>
    </row>
    <row r="262" spans="1:9">
      <c r="A262" s="112">
        <f>MONTH(Previsto2024[[#This Row],[Período]])</f>
        <v>2</v>
      </c>
      <c r="B262" s="101">
        <v>45323</v>
      </c>
      <c r="C262" t="s">
        <v>45</v>
      </c>
      <c r="D262" s="12">
        <f>SUMIFS(Database[Previsto P50 '[MWh']],Database[Complexo],Previsto2024[[#This Row],[Complexo]],Database[Período],Previsto2024[[#This Row],[Período]])</f>
        <v>208.8</v>
      </c>
      <c r="E262" s="12">
        <f>SUMIFS(Database[Previsto P90 '[MWh']],Database[Complexo],Previsto2024[[#This Row],[Complexo]],Database[Período],Previsto2024[[#This Row],[Período]])</f>
        <v>199.92845528455283</v>
      </c>
      <c r="F262" s="12">
        <f>SUMIFS(Database[Previsto P95 '[MWh']],Database[Complexo],Previsto2024[[#This Row],[Complexo]],Database[Período],Previsto2024[[#This Row],[Período]])</f>
        <v>197.43333333333331</v>
      </c>
      <c r="G262" s="12">
        <f>SUMIFS(Database[Previsto P99 '[MWh']],Database[Complexo],Previsto2024[[#This Row],[Complexo]],Database[Período],Previsto2024[[#This Row],[Período]])</f>
        <v>195.21544715447152</v>
      </c>
      <c r="H262" s="12">
        <f>SUMIFS('TABELA RESUMO - P50'!$C$2:$C$44,'TABELA RESUMO - P50'!$A$2:$A$44,Previsto2024[[#This Row],[Complexo]],'TABELA RESUMO - P50'!$B$2:$B$44,Previsto2024[[#This Row],[Período]])</f>
        <v>0</v>
      </c>
      <c r="I262" s="12">
        <f>VALUE(Previsto2024[[#This Row],[Geração '[MWh']]])</f>
        <v>0</v>
      </c>
    </row>
    <row r="263" spans="1:9" hidden="1">
      <c r="A263" s="112">
        <f>MONTH(Previsto2024[[#This Row],[Período]])</f>
        <v>3</v>
      </c>
      <c r="B263" s="103">
        <v>45352</v>
      </c>
      <c r="C263" t="s">
        <v>45</v>
      </c>
      <c r="D263" s="12">
        <f>SUMIFS(Database[Previsto P50 '[MWh']],Database[Complexo],Previsto2024[[#This Row],[Complexo]],Database[Período],Previsto2024[[#This Row],[Período]])</f>
        <v>201.7</v>
      </c>
      <c r="E263" s="12">
        <f>SUMIFS(Database[Previsto P90 '[MWh']],Database[Complexo],Previsto2024[[#This Row],[Complexo]],Database[Período],Previsto2024[[#This Row],[Período]])</f>
        <v>192.8284552845528</v>
      </c>
      <c r="F263" s="12">
        <f>SUMIFS(Database[Previsto P95 '[MWh']],Database[Complexo],Previsto2024[[#This Row],[Complexo]],Database[Período],Previsto2024[[#This Row],[Período]])</f>
        <v>190.33333333333329</v>
      </c>
      <c r="G263" s="12">
        <f>SUMIFS(Database[Previsto P99 '[MWh']],Database[Complexo],Previsto2024[[#This Row],[Complexo]],Database[Período],Previsto2024[[#This Row],[Período]])</f>
        <v>188.1154471544715</v>
      </c>
      <c r="H263" s="12">
        <f>SUMIFS('TABELA RESUMO - P50'!$C$2:$C$44,'TABELA RESUMO - P50'!$A$2:$A$44,Previsto2024[[#This Row],[Complexo]],'TABELA RESUMO - P50'!$B$2:$B$44,Previsto2024[[#This Row],[Período]])</f>
        <v>0</v>
      </c>
      <c r="I263" s="12">
        <f>VALUE(Previsto2024[[#This Row],[Geração '[MWh']]])</f>
        <v>0</v>
      </c>
    </row>
    <row r="264" spans="1:9" hidden="1">
      <c r="A264" s="112">
        <f>MONTH(Previsto2024[[#This Row],[Período]])</f>
        <v>4</v>
      </c>
      <c r="B264" s="101">
        <v>45383</v>
      </c>
      <c r="C264" t="s">
        <v>45</v>
      </c>
      <c r="D264" s="12">
        <f>SUMIFS(Database[Previsto P50 '[MWh']],Database[Complexo],Previsto2024[[#This Row],[Complexo]],Database[Período],Previsto2024[[#This Row],[Período]])</f>
        <v>208</v>
      </c>
      <c r="E264" s="12">
        <f>SUMIFS(Database[Previsto P90 '[MWh']],Database[Complexo],Previsto2024[[#This Row],[Complexo]],Database[Período],Previsto2024[[#This Row],[Período]])</f>
        <v>199.12845528455281</v>
      </c>
      <c r="F264" s="12">
        <f>SUMIFS(Database[Previsto P95 '[MWh']],Database[Complexo],Previsto2024[[#This Row],[Complexo]],Database[Período],Previsto2024[[#This Row],[Período]])</f>
        <v>196.6333333333333</v>
      </c>
      <c r="G264" s="12">
        <f>SUMIFS(Database[Previsto P99 '[MWh']],Database[Complexo],Previsto2024[[#This Row],[Complexo]],Database[Período],Previsto2024[[#This Row],[Período]])</f>
        <v>194.41544715447151</v>
      </c>
      <c r="H264" s="12">
        <f>SUMIFS('TABELA RESUMO - P50'!$C$2:$C$44,'TABELA RESUMO - P50'!$A$2:$A$44,Previsto2024[[#This Row],[Complexo]],'TABELA RESUMO - P50'!$B$2:$B$44,Previsto2024[[#This Row],[Período]])</f>
        <v>0</v>
      </c>
      <c r="I264" s="12">
        <f>VALUE(Previsto2024[[#This Row],[Geração '[MWh']]])</f>
        <v>0</v>
      </c>
    </row>
    <row r="265" spans="1:9" hidden="1">
      <c r="A265" s="112">
        <f>MONTH(Previsto2024[[#This Row],[Período]])</f>
        <v>5</v>
      </c>
      <c r="B265" s="103">
        <v>45413</v>
      </c>
      <c r="C265" t="s">
        <v>45</v>
      </c>
      <c r="D265" s="12">
        <f>SUMIFS(Database[Previsto P50 '[MWh']],Database[Complexo],Previsto2024[[#This Row],[Complexo]],Database[Período],Previsto2024[[#This Row],[Período]])</f>
        <v>207</v>
      </c>
      <c r="E265" s="12">
        <f>SUMIFS(Database[Previsto P90 '[MWh']],Database[Complexo],Previsto2024[[#This Row],[Complexo]],Database[Período],Previsto2024[[#This Row],[Período]])</f>
        <v>198.12845528455281</v>
      </c>
      <c r="F265" s="12">
        <f>SUMIFS(Database[Previsto P95 '[MWh']],Database[Complexo],Previsto2024[[#This Row],[Complexo]],Database[Período],Previsto2024[[#This Row],[Período]])</f>
        <v>195.6333333333333</v>
      </c>
      <c r="G265" s="12">
        <f>SUMIFS(Database[Previsto P99 '[MWh']],Database[Complexo],Previsto2024[[#This Row],[Complexo]],Database[Período],Previsto2024[[#This Row],[Período]])</f>
        <v>193.41544715447151</v>
      </c>
      <c r="H265" s="12">
        <f>SUMIFS('TABELA RESUMO - P50'!$C$2:$C$44,'TABELA RESUMO - P50'!$A$2:$A$44,Previsto2024[[#This Row],[Complexo]],'TABELA RESUMO - P50'!$B$2:$B$44,Previsto2024[[#This Row],[Período]])</f>
        <v>0</v>
      </c>
      <c r="I265" s="12">
        <f>VALUE(Previsto2024[[#This Row],[Geração '[MWh']]])</f>
        <v>0</v>
      </c>
    </row>
    <row r="266" spans="1:9" hidden="1">
      <c r="A266" s="112">
        <f>MONTH(Previsto2024[[#This Row],[Período]])</f>
        <v>6</v>
      </c>
      <c r="B266" s="101">
        <v>45444</v>
      </c>
      <c r="C266" t="s">
        <v>45</v>
      </c>
      <c r="D266" s="12">
        <f>SUMIFS(Database[Previsto P50 '[MWh']],Database[Complexo],Previsto2024[[#This Row],[Complexo]],Database[Período],Previsto2024[[#This Row],[Período]])</f>
        <v>207.5</v>
      </c>
      <c r="E266" s="12">
        <f>SUMIFS(Database[Previsto P90 '[MWh']],Database[Complexo],Previsto2024[[#This Row],[Complexo]],Database[Período],Previsto2024[[#This Row],[Período]])</f>
        <v>198.62845528455281</v>
      </c>
      <c r="F266" s="12">
        <f>SUMIFS(Database[Previsto P95 '[MWh']],Database[Complexo],Previsto2024[[#This Row],[Complexo]],Database[Período],Previsto2024[[#This Row],[Período]])</f>
        <v>196.1333333333333</v>
      </c>
      <c r="G266" s="12">
        <f>SUMIFS(Database[Previsto P99 '[MWh']],Database[Complexo],Previsto2024[[#This Row],[Complexo]],Database[Período],Previsto2024[[#This Row],[Período]])</f>
        <v>193.91544715447151</v>
      </c>
      <c r="H266" s="12">
        <f>SUMIFS('TABELA RESUMO - P50'!$C$2:$C$44,'TABELA RESUMO - P50'!$A$2:$A$44,Previsto2024[[#This Row],[Complexo]],'TABELA RESUMO - P50'!$B$2:$B$44,Previsto2024[[#This Row],[Período]])</f>
        <v>0</v>
      </c>
      <c r="I266" s="12">
        <f>VALUE(Previsto2024[[#This Row],[Geração '[MWh']]])</f>
        <v>0</v>
      </c>
    </row>
    <row r="267" spans="1:9" hidden="1">
      <c r="A267" s="112">
        <f>MONTH(Previsto2024[[#This Row],[Período]])</f>
        <v>7</v>
      </c>
      <c r="B267" s="103">
        <v>45474</v>
      </c>
      <c r="C267" t="s">
        <v>45</v>
      </c>
      <c r="D267" s="12">
        <f>SUMIFS(Database[Previsto P50 '[MWh']],Database[Complexo],Previsto2024[[#This Row],[Complexo]],Database[Período],Previsto2024[[#This Row],[Período]])</f>
        <v>224.4</v>
      </c>
      <c r="E267" s="12">
        <f>SUMIFS(Database[Previsto P90 '[MWh']],Database[Complexo],Previsto2024[[#This Row],[Complexo]],Database[Período],Previsto2024[[#This Row],[Período]])</f>
        <v>215.52845528455282</v>
      </c>
      <c r="F267" s="12">
        <f>SUMIFS(Database[Previsto P95 '[MWh']],Database[Complexo],Previsto2024[[#This Row],[Complexo]],Database[Período],Previsto2024[[#This Row],[Período]])</f>
        <v>213.0333333333333</v>
      </c>
      <c r="G267" s="12">
        <f>SUMIFS(Database[Previsto P99 '[MWh']],Database[Complexo],Previsto2024[[#This Row],[Complexo]],Database[Período],Previsto2024[[#This Row],[Período]])</f>
        <v>210.81544715447151</v>
      </c>
      <c r="H267" s="12">
        <f>SUMIFS('TABELA RESUMO - P50'!$C$2:$C$44,'TABELA RESUMO - P50'!$A$2:$A$44,Previsto2024[[#This Row],[Complexo]],'TABELA RESUMO - P50'!$B$2:$B$44,Previsto2024[[#This Row],[Período]])</f>
        <v>0</v>
      </c>
      <c r="I267" s="12">
        <f>VALUE(Previsto2024[[#This Row],[Geração '[MWh']]])</f>
        <v>0</v>
      </c>
    </row>
    <row r="268" spans="1:9" hidden="1">
      <c r="A268" s="112">
        <f>MONTH(Previsto2024[[#This Row],[Período]])</f>
        <v>8</v>
      </c>
      <c r="B268" s="101">
        <v>45505</v>
      </c>
      <c r="C268" t="s">
        <v>45</v>
      </c>
      <c r="D268" s="12">
        <f>SUMIFS(Database[Previsto P50 '[MWh']],Database[Complexo],Previsto2024[[#This Row],[Complexo]],Database[Período],Previsto2024[[#This Row],[Período]])</f>
        <v>227.4</v>
      </c>
      <c r="E268" s="12">
        <f>SUMIFS(Database[Previsto P90 '[MWh']],Database[Complexo],Previsto2024[[#This Row],[Complexo]],Database[Período],Previsto2024[[#This Row],[Período]])</f>
        <v>218.52845528455282</v>
      </c>
      <c r="F268" s="12">
        <f>SUMIFS(Database[Previsto P95 '[MWh']],Database[Complexo],Previsto2024[[#This Row],[Complexo]],Database[Período],Previsto2024[[#This Row],[Período]])</f>
        <v>216.0333333333333</v>
      </c>
      <c r="G268" s="12">
        <f>SUMIFS(Database[Previsto P99 '[MWh']],Database[Complexo],Previsto2024[[#This Row],[Complexo]],Database[Período],Previsto2024[[#This Row],[Período]])</f>
        <v>213.81544715447151</v>
      </c>
      <c r="H268" s="12">
        <f>SUMIFS('TABELA RESUMO - P50'!$C$2:$C$44,'TABELA RESUMO - P50'!$A$2:$A$44,Previsto2024[[#This Row],[Complexo]],'TABELA RESUMO - P50'!$B$2:$B$44,Previsto2024[[#This Row],[Período]])</f>
        <v>0</v>
      </c>
      <c r="I268" s="12">
        <f>VALUE(Previsto2024[[#This Row],[Geração '[MWh']]])</f>
        <v>0</v>
      </c>
    </row>
    <row r="269" spans="1:9" hidden="1">
      <c r="A269" s="112">
        <f>MONTH(Previsto2024[[#This Row],[Período]])</f>
        <v>9</v>
      </c>
      <c r="B269" s="103">
        <v>45536</v>
      </c>
      <c r="C269" t="s">
        <v>45</v>
      </c>
      <c r="D269" s="12">
        <f>SUMIFS(Database[Previsto P50 '[MWh']],Database[Complexo],Previsto2024[[#This Row],[Complexo]],Database[Período],Previsto2024[[#This Row],[Período]])</f>
        <v>249.69999999999996</v>
      </c>
      <c r="E269" s="12">
        <f>SUMIFS(Database[Previsto P90 '[MWh']],Database[Complexo],Previsto2024[[#This Row],[Complexo]],Database[Período],Previsto2024[[#This Row],[Período]])</f>
        <v>240.82845528455283</v>
      </c>
      <c r="F269" s="12">
        <f>SUMIFS(Database[Previsto P95 '[MWh']],Database[Complexo],Previsto2024[[#This Row],[Complexo]],Database[Período],Previsto2024[[#This Row],[Período]])</f>
        <v>238.33333333333329</v>
      </c>
      <c r="G269" s="12">
        <f>SUMIFS(Database[Previsto P99 '[MWh']],Database[Complexo],Previsto2024[[#This Row],[Complexo]],Database[Período],Previsto2024[[#This Row],[Período]])</f>
        <v>236.1154471544715</v>
      </c>
      <c r="H269" s="12">
        <f>SUMIFS('TABELA RESUMO - P50'!$C$2:$C$44,'TABELA RESUMO - P50'!$A$2:$A$44,Previsto2024[[#This Row],[Complexo]],'TABELA RESUMO - P50'!$B$2:$B$44,Previsto2024[[#This Row],[Período]])</f>
        <v>0</v>
      </c>
      <c r="I269" s="12">
        <f>VALUE(Previsto2024[[#This Row],[Geração '[MWh']]])</f>
        <v>0</v>
      </c>
    </row>
    <row r="270" spans="1:9" hidden="1">
      <c r="A270" s="112">
        <f>MONTH(Previsto2024[[#This Row],[Período]])</f>
        <v>10</v>
      </c>
      <c r="B270" s="101">
        <v>45566</v>
      </c>
      <c r="C270" t="s">
        <v>45</v>
      </c>
      <c r="D270" s="12">
        <f>SUMIFS(Database[Previsto P50 '[MWh']],Database[Complexo],Previsto2024[[#This Row],[Complexo]],Database[Período],Previsto2024[[#This Row],[Período]])</f>
        <v>264.10000000000002</v>
      </c>
      <c r="E270" s="12">
        <f>SUMIFS(Database[Previsto P90 '[MWh']],Database[Complexo],Previsto2024[[#This Row],[Complexo]],Database[Período],Previsto2024[[#This Row],[Período]])</f>
        <v>255.22845528455284</v>
      </c>
      <c r="F270" s="12">
        <f>SUMIFS(Database[Previsto P95 '[MWh']],Database[Complexo],Previsto2024[[#This Row],[Complexo]],Database[Período],Previsto2024[[#This Row],[Período]])</f>
        <v>252.73333333333332</v>
      </c>
      <c r="G270" s="12">
        <f>SUMIFS(Database[Previsto P99 '[MWh']],Database[Complexo],Previsto2024[[#This Row],[Complexo]],Database[Período],Previsto2024[[#This Row],[Período]])</f>
        <v>250.5154471544715</v>
      </c>
      <c r="H270" s="12">
        <f>SUMIFS('TABELA RESUMO - P50'!$C$2:$C$44,'TABELA RESUMO - P50'!$A$2:$A$44,Previsto2024[[#This Row],[Complexo]],'TABELA RESUMO - P50'!$B$2:$B$44,Previsto2024[[#This Row],[Período]])</f>
        <v>0</v>
      </c>
      <c r="I270" s="12">
        <f>VALUE(Previsto2024[[#This Row],[Geração '[MWh']]])</f>
        <v>0</v>
      </c>
    </row>
    <row r="271" spans="1:9" hidden="1">
      <c r="A271" s="112">
        <f>MONTH(Previsto2024[[#This Row],[Período]])</f>
        <v>11</v>
      </c>
      <c r="B271" s="103">
        <v>45597</v>
      </c>
      <c r="C271" t="s">
        <v>45</v>
      </c>
      <c r="D271" s="12">
        <f>SUMIFS(Database[Previsto P50 '[MWh']],Database[Complexo],Previsto2024[[#This Row],[Complexo]],Database[Período],Previsto2024[[#This Row],[Período]])</f>
        <v>212.9</v>
      </c>
      <c r="E271" s="12">
        <f>SUMIFS(Database[Previsto P90 '[MWh']],Database[Complexo],Previsto2024[[#This Row],[Complexo]],Database[Período],Previsto2024[[#This Row],[Período]])</f>
        <v>204.02845528455282</v>
      </c>
      <c r="F271" s="12">
        <f>SUMIFS(Database[Previsto P95 '[MWh']],Database[Complexo],Previsto2024[[#This Row],[Complexo]],Database[Período],Previsto2024[[#This Row],[Período]])</f>
        <v>201.5333333333333</v>
      </c>
      <c r="G271" s="12">
        <f>SUMIFS(Database[Previsto P99 '[MWh']],Database[Complexo],Previsto2024[[#This Row],[Complexo]],Database[Período],Previsto2024[[#This Row],[Período]])</f>
        <v>199.31544715447151</v>
      </c>
      <c r="H271" s="12">
        <f>SUMIFS('TABELA RESUMO - P50'!$C$2:$C$44,'TABELA RESUMO - P50'!$A$2:$A$44,Previsto2024[[#This Row],[Complexo]],'TABELA RESUMO - P50'!$B$2:$B$44,Previsto2024[[#This Row],[Período]])</f>
        <v>0</v>
      </c>
      <c r="I271" s="12">
        <f>VALUE(Previsto2024[[#This Row],[Geração '[MWh']]])</f>
        <v>0</v>
      </c>
    </row>
    <row r="272" spans="1:9" hidden="1">
      <c r="A272" s="112">
        <f>MONTH(Previsto2024[[#This Row],[Período]])</f>
        <v>12</v>
      </c>
      <c r="B272" s="101">
        <v>45627</v>
      </c>
      <c r="C272" t="s">
        <v>45</v>
      </c>
      <c r="D272" s="12">
        <f>SUMIFS(Database[Previsto P50 '[MWh']],Database[Complexo],Previsto2024[[#This Row],[Complexo]],Database[Período],Previsto2024[[#This Row],[Período]])</f>
        <v>230.5</v>
      </c>
      <c r="E272" s="12">
        <f>SUMIFS(Database[Previsto P90 '[MWh']],Database[Complexo],Previsto2024[[#This Row],[Complexo]],Database[Período],Previsto2024[[#This Row],[Período]])</f>
        <v>221.62845528455281</v>
      </c>
      <c r="F272" s="12">
        <f>SUMIFS(Database[Previsto P95 '[MWh']],Database[Complexo],Previsto2024[[#This Row],[Complexo]],Database[Período],Previsto2024[[#This Row],[Período]])</f>
        <v>219.1333333333333</v>
      </c>
      <c r="G272" s="12">
        <f>SUMIFS(Database[Previsto P99 '[MWh']],Database[Complexo],Previsto2024[[#This Row],[Complexo]],Database[Período],Previsto2024[[#This Row],[Período]])</f>
        <v>216.91544715447151</v>
      </c>
      <c r="H272" s="12">
        <f>SUMIFS('TABELA RESUMO - P50'!$C$2:$C$44,'TABELA RESUMO - P50'!$A$2:$A$44,Previsto2024[[#This Row],[Complexo]],'TABELA RESUMO - P50'!$B$2:$B$44,Previsto2024[[#This Row],[Período]])</f>
        <v>0</v>
      </c>
      <c r="I272" s="12">
        <f>VALUE(Previsto2024[[#This Row],[Geração '[MWh']]])</f>
        <v>0</v>
      </c>
    </row>
    <row r="273" spans="1:9" hidden="1">
      <c r="A273" s="112">
        <f>MONTH(Previsto2024[[#This Row],[Período]])</f>
        <v>1</v>
      </c>
      <c r="B273" s="103">
        <v>45292</v>
      </c>
      <c r="C273" t="s">
        <v>46</v>
      </c>
      <c r="D273" s="12">
        <f>SUMIFS(Database[Previsto P50 '[MWh']],Database[Complexo],Previsto2024[[#This Row],[Complexo]],Database[Período],Previsto2024[[#This Row],[Período]])</f>
        <v>251.20000000000002</v>
      </c>
      <c r="E273" s="12">
        <f>SUMIFS(Database[Previsto P90 '[MWh']],Database[Complexo],Previsto2024[[#This Row],[Complexo]],Database[Período],Previsto2024[[#This Row],[Período]])</f>
        <v>242.25040650406501</v>
      </c>
      <c r="F273" s="12">
        <f>SUMIFS(Database[Previsto P95 '[MWh']],Database[Complexo],Previsto2024[[#This Row],[Complexo]],Database[Período],Previsto2024[[#This Row],[Período]])</f>
        <v>239.73333333333329</v>
      </c>
      <c r="G273" s="12">
        <f>SUMIFS(Database[Previsto P99 '[MWh']],Database[Complexo],Previsto2024[[#This Row],[Complexo]],Database[Período],Previsto2024[[#This Row],[Período]])</f>
        <v>237.49593495934954</v>
      </c>
      <c r="H273" s="12">
        <f>SUMIFS('TABELA RESUMO - P50'!$C$2:$C$44,'TABELA RESUMO - P50'!$A$2:$A$44,Previsto2024[[#This Row],[Complexo]],'TABELA RESUMO - P50'!$B$2:$B$44,Previsto2024[[#This Row],[Período]])</f>
        <v>0</v>
      </c>
      <c r="I273" s="12">
        <f>VALUE(Previsto2024[[#This Row],[Geração '[MWh']]])</f>
        <v>0</v>
      </c>
    </row>
    <row r="274" spans="1:9">
      <c r="A274" s="112">
        <f>MONTH(Previsto2024[[#This Row],[Período]])</f>
        <v>2</v>
      </c>
      <c r="B274" s="101">
        <v>45323</v>
      </c>
      <c r="C274" t="s">
        <v>46</v>
      </c>
      <c r="D274" s="12">
        <f>SUMIFS(Database[Previsto P50 '[MWh']],Database[Complexo],Previsto2024[[#This Row],[Complexo]],Database[Período],Previsto2024[[#This Row],[Período]])</f>
        <v>209.5</v>
      </c>
      <c r="E274" s="12">
        <f>SUMIFS(Database[Previsto P90 '[MWh']],Database[Complexo],Previsto2024[[#This Row],[Complexo]],Database[Período],Previsto2024[[#This Row],[Período]])</f>
        <v>200.55040650406502</v>
      </c>
      <c r="F274" s="12">
        <f>SUMIFS(Database[Previsto P95 '[MWh']],Database[Complexo],Previsto2024[[#This Row],[Complexo]],Database[Período],Previsto2024[[#This Row],[Período]])</f>
        <v>198.0333333333333</v>
      </c>
      <c r="G274" s="12">
        <f>SUMIFS(Database[Previsto P99 '[MWh']],Database[Complexo],Previsto2024[[#This Row],[Complexo]],Database[Período],Previsto2024[[#This Row],[Período]])</f>
        <v>195.79593495934955</v>
      </c>
      <c r="H274" s="12">
        <f>SUMIFS('TABELA RESUMO - P50'!$C$2:$C$44,'TABELA RESUMO - P50'!$A$2:$A$44,Previsto2024[[#This Row],[Complexo]],'TABELA RESUMO - P50'!$B$2:$B$44,Previsto2024[[#This Row],[Período]])</f>
        <v>0</v>
      </c>
      <c r="I274" s="12">
        <f>VALUE(Previsto2024[[#This Row],[Geração '[MWh']]])</f>
        <v>0</v>
      </c>
    </row>
    <row r="275" spans="1:9" hidden="1">
      <c r="A275" s="112">
        <f>MONTH(Previsto2024[[#This Row],[Período]])</f>
        <v>3</v>
      </c>
      <c r="B275" s="103">
        <v>45352</v>
      </c>
      <c r="C275" t="s">
        <v>46</v>
      </c>
      <c r="D275" s="12">
        <f>SUMIFS(Database[Previsto P50 '[MWh']],Database[Complexo],Previsto2024[[#This Row],[Complexo]],Database[Período],Previsto2024[[#This Row],[Período]])</f>
        <v>202</v>
      </c>
      <c r="E275" s="12">
        <f>SUMIFS(Database[Previsto P90 '[MWh']],Database[Complexo],Previsto2024[[#This Row],[Complexo]],Database[Período],Previsto2024[[#This Row],[Período]])</f>
        <v>193.05040650406502</v>
      </c>
      <c r="F275" s="12">
        <f>SUMIFS(Database[Previsto P95 '[MWh']],Database[Complexo],Previsto2024[[#This Row],[Complexo]],Database[Período],Previsto2024[[#This Row],[Período]])</f>
        <v>190.5333333333333</v>
      </c>
      <c r="G275" s="12">
        <f>SUMIFS(Database[Previsto P99 '[MWh']],Database[Complexo],Previsto2024[[#This Row],[Complexo]],Database[Período],Previsto2024[[#This Row],[Período]])</f>
        <v>188.29593495934955</v>
      </c>
      <c r="H275" s="12">
        <f>SUMIFS('TABELA RESUMO - P50'!$C$2:$C$44,'TABELA RESUMO - P50'!$A$2:$A$44,Previsto2024[[#This Row],[Complexo]],'TABELA RESUMO - P50'!$B$2:$B$44,Previsto2024[[#This Row],[Período]])</f>
        <v>0</v>
      </c>
      <c r="I275" s="12">
        <f>VALUE(Previsto2024[[#This Row],[Geração '[MWh']]])</f>
        <v>0</v>
      </c>
    </row>
    <row r="276" spans="1:9" hidden="1">
      <c r="A276" s="112">
        <f>MONTH(Previsto2024[[#This Row],[Período]])</f>
        <v>4</v>
      </c>
      <c r="B276" s="101">
        <v>45383</v>
      </c>
      <c r="C276" t="s">
        <v>46</v>
      </c>
      <c r="D276" s="12">
        <f>SUMIFS(Database[Previsto P50 '[MWh']],Database[Complexo],Previsto2024[[#This Row],[Complexo]],Database[Período],Previsto2024[[#This Row],[Período]])</f>
        <v>209.9</v>
      </c>
      <c r="E276" s="12">
        <f>SUMIFS(Database[Previsto P90 '[MWh']],Database[Complexo],Previsto2024[[#This Row],[Complexo]],Database[Período],Previsto2024[[#This Row],[Período]])</f>
        <v>200.95040650406503</v>
      </c>
      <c r="F276" s="12">
        <f>SUMIFS(Database[Previsto P95 '[MWh']],Database[Complexo],Previsto2024[[#This Row],[Complexo]],Database[Período],Previsto2024[[#This Row],[Período]])</f>
        <v>198.43333333333331</v>
      </c>
      <c r="G276" s="12">
        <f>SUMIFS(Database[Previsto P99 '[MWh']],Database[Complexo],Previsto2024[[#This Row],[Complexo]],Database[Período],Previsto2024[[#This Row],[Período]])</f>
        <v>196.19593495934956</v>
      </c>
      <c r="H276" s="12">
        <f>SUMIFS('TABELA RESUMO - P50'!$C$2:$C$44,'TABELA RESUMO - P50'!$A$2:$A$44,Previsto2024[[#This Row],[Complexo]],'TABELA RESUMO - P50'!$B$2:$B$44,Previsto2024[[#This Row],[Período]])</f>
        <v>0</v>
      </c>
      <c r="I276" s="12">
        <f>VALUE(Previsto2024[[#This Row],[Geração '[MWh']]])</f>
        <v>0</v>
      </c>
    </row>
    <row r="277" spans="1:9" hidden="1">
      <c r="A277" s="112">
        <f>MONTH(Previsto2024[[#This Row],[Período]])</f>
        <v>5</v>
      </c>
      <c r="B277" s="103">
        <v>45413</v>
      </c>
      <c r="C277" t="s">
        <v>46</v>
      </c>
      <c r="D277" s="12">
        <f>SUMIFS(Database[Previsto P50 '[MWh']],Database[Complexo],Previsto2024[[#This Row],[Complexo]],Database[Período],Previsto2024[[#This Row],[Período]])</f>
        <v>208</v>
      </c>
      <c r="E277" s="12">
        <f>SUMIFS(Database[Previsto P90 '[MWh']],Database[Complexo],Previsto2024[[#This Row],[Complexo]],Database[Período],Previsto2024[[#This Row],[Período]])</f>
        <v>199.05040650406502</v>
      </c>
      <c r="F277" s="12">
        <f>SUMIFS(Database[Previsto P95 '[MWh']],Database[Complexo],Previsto2024[[#This Row],[Complexo]],Database[Período],Previsto2024[[#This Row],[Período]])</f>
        <v>196.5333333333333</v>
      </c>
      <c r="G277" s="12">
        <f>SUMIFS(Database[Previsto P99 '[MWh']],Database[Complexo],Previsto2024[[#This Row],[Complexo]],Database[Período],Previsto2024[[#This Row],[Período]])</f>
        <v>194.29593495934955</v>
      </c>
      <c r="H277" s="12">
        <f>SUMIFS('TABELA RESUMO - P50'!$C$2:$C$44,'TABELA RESUMO - P50'!$A$2:$A$44,Previsto2024[[#This Row],[Complexo]],'TABELA RESUMO - P50'!$B$2:$B$44,Previsto2024[[#This Row],[Período]])</f>
        <v>0</v>
      </c>
      <c r="I277" s="12">
        <f>VALUE(Previsto2024[[#This Row],[Geração '[MWh']]])</f>
        <v>0</v>
      </c>
    </row>
    <row r="278" spans="1:9" hidden="1">
      <c r="A278" s="112">
        <f>MONTH(Previsto2024[[#This Row],[Período]])</f>
        <v>6</v>
      </c>
      <c r="B278" s="101">
        <v>45444</v>
      </c>
      <c r="C278" t="s">
        <v>46</v>
      </c>
      <c r="D278" s="12">
        <f>SUMIFS(Database[Previsto P50 '[MWh']],Database[Complexo],Previsto2024[[#This Row],[Complexo]],Database[Período],Previsto2024[[#This Row],[Período]])</f>
        <v>208.4</v>
      </c>
      <c r="E278" s="12">
        <f>SUMIFS(Database[Previsto P90 '[MWh']],Database[Complexo],Previsto2024[[#This Row],[Complexo]],Database[Período],Previsto2024[[#This Row],[Período]])</f>
        <v>199.45040650406503</v>
      </c>
      <c r="F278" s="12">
        <f>SUMIFS(Database[Previsto P95 '[MWh']],Database[Complexo],Previsto2024[[#This Row],[Complexo]],Database[Período],Previsto2024[[#This Row],[Período]])</f>
        <v>196.93333333333331</v>
      </c>
      <c r="G278" s="12">
        <f>SUMIFS(Database[Previsto P99 '[MWh']],Database[Complexo],Previsto2024[[#This Row],[Complexo]],Database[Período],Previsto2024[[#This Row],[Período]])</f>
        <v>194.69593495934956</v>
      </c>
      <c r="H278" s="12">
        <f>SUMIFS('TABELA RESUMO - P50'!$C$2:$C$44,'TABELA RESUMO - P50'!$A$2:$A$44,Previsto2024[[#This Row],[Complexo]],'TABELA RESUMO - P50'!$B$2:$B$44,Previsto2024[[#This Row],[Período]])</f>
        <v>0</v>
      </c>
      <c r="I278" s="12">
        <f>VALUE(Previsto2024[[#This Row],[Geração '[MWh']]])</f>
        <v>0</v>
      </c>
    </row>
    <row r="279" spans="1:9" hidden="1">
      <c r="A279" s="112">
        <f>MONTH(Previsto2024[[#This Row],[Período]])</f>
        <v>7</v>
      </c>
      <c r="B279" s="103">
        <v>45474</v>
      </c>
      <c r="C279" t="s">
        <v>46</v>
      </c>
      <c r="D279" s="12">
        <f>SUMIFS(Database[Previsto P50 '[MWh']],Database[Complexo],Previsto2024[[#This Row],[Complexo]],Database[Período],Previsto2024[[#This Row],[Período]])</f>
        <v>225.7</v>
      </c>
      <c r="E279" s="12">
        <f>SUMIFS(Database[Previsto P90 '[MWh']],Database[Complexo],Previsto2024[[#This Row],[Complexo]],Database[Período],Previsto2024[[#This Row],[Período]])</f>
        <v>216.75040650406501</v>
      </c>
      <c r="F279" s="12">
        <f>SUMIFS(Database[Previsto P95 '[MWh']],Database[Complexo],Previsto2024[[#This Row],[Complexo]],Database[Período],Previsto2024[[#This Row],[Período]])</f>
        <v>214.23333333333329</v>
      </c>
      <c r="G279" s="12">
        <f>SUMIFS(Database[Previsto P99 '[MWh']],Database[Complexo],Previsto2024[[#This Row],[Complexo]],Database[Período],Previsto2024[[#This Row],[Período]])</f>
        <v>211.99593495934954</v>
      </c>
      <c r="H279" s="12">
        <f>SUMIFS('TABELA RESUMO - P50'!$C$2:$C$44,'TABELA RESUMO - P50'!$A$2:$A$44,Previsto2024[[#This Row],[Complexo]],'TABELA RESUMO - P50'!$B$2:$B$44,Previsto2024[[#This Row],[Período]])</f>
        <v>0</v>
      </c>
      <c r="I279" s="12">
        <f>VALUE(Previsto2024[[#This Row],[Geração '[MWh']]])</f>
        <v>0</v>
      </c>
    </row>
    <row r="280" spans="1:9" hidden="1">
      <c r="A280" s="112">
        <f>MONTH(Previsto2024[[#This Row],[Período]])</f>
        <v>8</v>
      </c>
      <c r="B280" s="101">
        <v>45505</v>
      </c>
      <c r="C280" t="s">
        <v>46</v>
      </c>
      <c r="D280" s="12">
        <f>SUMIFS(Database[Previsto P50 '[MWh']],Database[Complexo],Previsto2024[[#This Row],[Complexo]],Database[Período],Previsto2024[[#This Row],[Período]])</f>
        <v>235.9</v>
      </c>
      <c r="E280" s="12">
        <f>SUMIFS(Database[Previsto P90 '[MWh']],Database[Complexo],Previsto2024[[#This Row],[Complexo]],Database[Período],Previsto2024[[#This Row],[Período]])</f>
        <v>226.95040650406503</v>
      </c>
      <c r="F280" s="12">
        <f>SUMIFS(Database[Previsto P95 '[MWh']],Database[Complexo],Previsto2024[[#This Row],[Complexo]],Database[Período],Previsto2024[[#This Row],[Período]])</f>
        <v>224.43333333333331</v>
      </c>
      <c r="G280" s="12">
        <f>SUMIFS(Database[Previsto P99 '[MWh']],Database[Complexo],Previsto2024[[#This Row],[Complexo]],Database[Período],Previsto2024[[#This Row],[Período]])</f>
        <v>222.19593495934956</v>
      </c>
      <c r="H280" s="12">
        <f>SUMIFS('TABELA RESUMO - P50'!$C$2:$C$44,'TABELA RESUMO - P50'!$A$2:$A$44,Previsto2024[[#This Row],[Complexo]],'TABELA RESUMO - P50'!$B$2:$B$44,Previsto2024[[#This Row],[Período]])</f>
        <v>0</v>
      </c>
      <c r="I280" s="12">
        <f>VALUE(Previsto2024[[#This Row],[Geração '[MWh']]])</f>
        <v>0</v>
      </c>
    </row>
    <row r="281" spans="1:9" hidden="1">
      <c r="A281" s="112">
        <f>MONTH(Previsto2024[[#This Row],[Período]])</f>
        <v>9</v>
      </c>
      <c r="B281" s="103">
        <v>45536</v>
      </c>
      <c r="C281" t="s">
        <v>46</v>
      </c>
      <c r="D281" s="12">
        <f>SUMIFS(Database[Previsto P50 '[MWh']],Database[Complexo],Previsto2024[[#This Row],[Complexo]],Database[Período],Previsto2024[[#This Row],[Período]])</f>
        <v>252.2</v>
      </c>
      <c r="E281" s="12">
        <f>SUMIFS(Database[Previsto P90 '[MWh']],Database[Complexo],Previsto2024[[#This Row],[Complexo]],Database[Período],Previsto2024[[#This Row],[Período]])</f>
        <v>243.25040650406498</v>
      </c>
      <c r="F281" s="12">
        <f>SUMIFS(Database[Previsto P95 '[MWh']],Database[Complexo],Previsto2024[[#This Row],[Complexo]],Database[Período],Previsto2024[[#This Row],[Período]])</f>
        <v>240.73333333333329</v>
      </c>
      <c r="G281" s="12">
        <f>SUMIFS(Database[Previsto P99 '[MWh']],Database[Complexo],Previsto2024[[#This Row],[Complexo]],Database[Período],Previsto2024[[#This Row],[Período]])</f>
        <v>238.49593495934954</v>
      </c>
      <c r="H281" s="12">
        <f>SUMIFS('TABELA RESUMO - P50'!$C$2:$C$44,'TABELA RESUMO - P50'!$A$2:$A$44,Previsto2024[[#This Row],[Complexo]],'TABELA RESUMO - P50'!$B$2:$B$44,Previsto2024[[#This Row],[Período]])</f>
        <v>0</v>
      </c>
      <c r="I281" s="12">
        <f>VALUE(Previsto2024[[#This Row],[Geração '[MWh']]])</f>
        <v>0</v>
      </c>
    </row>
    <row r="282" spans="1:9" hidden="1">
      <c r="A282" s="112">
        <f>MONTH(Previsto2024[[#This Row],[Período]])</f>
        <v>10</v>
      </c>
      <c r="B282" s="101">
        <v>45566</v>
      </c>
      <c r="C282" t="s">
        <v>46</v>
      </c>
      <c r="D282" s="12">
        <f>SUMIFS(Database[Previsto P50 '[MWh']],Database[Complexo],Previsto2024[[#This Row],[Complexo]],Database[Período],Previsto2024[[#This Row],[Período]])</f>
        <v>264.39999999999998</v>
      </c>
      <c r="E282" s="12">
        <f>SUMIFS(Database[Previsto P90 '[MWh']],Database[Complexo],Previsto2024[[#This Row],[Complexo]],Database[Período],Previsto2024[[#This Row],[Período]])</f>
        <v>255.45040650406497</v>
      </c>
      <c r="F282" s="12">
        <f>SUMIFS(Database[Previsto P95 '[MWh']],Database[Complexo],Previsto2024[[#This Row],[Complexo]],Database[Período],Previsto2024[[#This Row],[Período]])</f>
        <v>252.93333333333331</v>
      </c>
      <c r="G282" s="12">
        <f>SUMIFS(Database[Previsto P99 '[MWh']],Database[Complexo],Previsto2024[[#This Row],[Complexo]],Database[Período],Previsto2024[[#This Row],[Período]])</f>
        <v>250.6959349593495</v>
      </c>
      <c r="H282" s="12">
        <f>SUMIFS('TABELA RESUMO - P50'!$C$2:$C$44,'TABELA RESUMO - P50'!$A$2:$A$44,Previsto2024[[#This Row],[Complexo]],'TABELA RESUMO - P50'!$B$2:$B$44,Previsto2024[[#This Row],[Período]])</f>
        <v>0</v>
      </c>
      <c r="I282" s="12">
        <f>VALUE(Previsto2024[[#This Row],[Geração '[MWh']]])</f>
        <v>0</v>
      </c>
    </row>
    <row r="283" spans="1:9" hidden="1">
      <c r="A283" s="112">
        <f>MONTH(Previsto2024[[#This Row],[Período]])</f>
        <v>11</v>
      </c>
      <c r="B283" s="103">
        <v>45597</v>
      </c>
      <c r="C283" t="s">
        <v>46</v>
      </c>
      <c r="D283" s="12">
        <f>SUMIFS(Database[Previsto P50 '[MWh']],Database[Complexo],Previsto2024[[#This Row],[Complexo]],Database[Período],Previsto2024[[#This Row],[Período]])</f>
        <v>213.3</v>
      </c>
      <c r="E283" s="12">
        <f>SUMIFS(Database[Previsto P90 '[MWh']],Database[Complexo],Previsto2024[[#This Row],[Complexo]],Database[Período],Previsto2024[[#This Row],[Período]])</f>
        <v>204.35040650406503</v>
      </c>
      <c r="F283" s="12">
        <f>SUMIFS(Database[Previsto P95 '[MWh']],Database[Complexo],Previsto2024[[#This Row],[Complexo]],Database[Período],Previsto2024[[#This Row],[Período]])</f>
        <v>201.83333333333331</v>
      </c>
      <c r="G283" s="12">
        <f>SUMIFS(Database[Previsto P99 '[MWh']],Database[Complexo],Previsto2024[[#This Row],[Complexo]],Database[Período],Previsto2024[[#This Row],[Período]])</f>
        <v>199.59593495934956</v>
      </c>
      <c r="H283" s="12">
        <f>SUMIFS('TABELA RESUMO - P50'!$C$2:$C$44,'TABELA RESUMO - P50'!$A$2:$A$44,Previsto2024[[#This Row],[Complexo]],'TABELA RESUMO - P50'!$B$2:$B$44,Previsto2024[[#This Row],[Período]])</f>
        <v>0</v>
      </c>
      <c r="I283" s="12">
        <f>VALUE(Previsto2024[[#This Row],[Geração '[MWh']]])</f>
        <v>0</v>
      </c>
    </row>
    <row r="284" spans="1:9" hidden="1">
      <c r="A284" s="112">
        <f>MONTH(Previsto2024[[#This Row],[Período]])</f>
        <v>12</v>
      </c>
      <c r="B284" s="101">
        <v>45627</v>
      </c>
      <c r="C284" t="s">
        <v>46</v>
      </c>
      <c r="D284" s="12">
        <f>SUMIFS(Database[Previsto P50 '[MWh']],Database[Complexo],Previsto2024[[#This Row],[Complexo]],Database[Período],Previsto2024[[#This Row],[Período]])</f>
        <v>231.1</v>
      </c>
      <c r="E284" s="12">
        <f>SUMIFS(Database[Previsto P90 '[MWh']],Database[Complexo],Previsto2024[[#This Row],[Complexo]],Database[Período],Previsto2024[[#This Row],[Período]])</f>
        <v>222.15040650406502</v>
      </c>
      <c r="F284" s="12">
        <f>SUMIFS(Database[Previsto P95 '[MWh']],Database[Complexo],Previsto2024[[#This Row],[Complexo]],Database[Período],Previsto2024[[#This Row],[Período]])</f>
        <v>219.6333333333333</v>
      </c>
      <c r="G284" s="12">
        <f>SUMIFS(Database[Previsto P99 '[MWh']],Database[Complexo],Previsto2024[[#This Row],[Complexo]],Database[Período],Previsto2024[[#This Row],[Período]])</f>
        <v>217.39593495934955</v>
      </c>
      <c r="H284" s="12">
        <f>SUMIFS('TABELA RESUMO - P50'!$C$2:$C$44,'TABELA RESUMO - P50'!$A$2:$A$44,Previsto2024[[#This Row],[Complexo]],'TABELA RESUMO - P50'!$B$2:$B$44,Previsto2024[[#This Row],[Período]])</f>
        <v>0</v>
      </c>
      <c r="I284" s="12">
        <f>VALUE(Previsto2024[[#This Row],[Geração '[MWh']]])</f>
        <v>0</v>
      </c>
    </row>
    <row r="285" spans="1:9" hidden="1">
      <c r="A285" s="112">
        <f>MONTH(Previsto2024[[#This Row],[Período]])</f>
        <v>1</v>
      </c>
      <c r="B285" s="103">
        <v>45292</v>
      </c>
      <c r="C285" t="s">
        <v>47</v>
      </c>
      <c r="D285" s="12">
        <f>SUMIFS(Database[Previsto P50 '[MWh']],Database[Complexo],Previsto2024[[#This Row],[Complexo]],Database[Período],Previsto2024[[#This Row],[Período]])</f>
        <v>120.7</v>
      </c>
      <c r="E285" s="12">
        <f>SUMIFS(Database[Previsto P90 '[MWh']],Database[Complexo],Previsto2024[[#This Row],[Complexo]],Database[Período],Previsto2024[[#This Row],[Período]])</f>
        <v>116.43983739837397</v>
      </c>
      <c r="F285" s="12">
        <f>SUMIFS(Database[Previsto P95 '[MWh']],Database[Complexo],Previsto2024[[#This Row],[Complexo]],Database[Período],Previsto2024[[#This Row],[Período]])</f>
        <v>115.24166666666665</v>
      </c>
      <c r="G285" s="12">
        <f>SUMIFS(Database[Previsto P99 '[MWh']],Database[Complexo],Previsto2024[[#This Row],[Complexo]],Database[Período],Previsto2024[[#This Row],[Período]])</f>
        <v>114.17662601626013</v>
      </c>
      <c r="H285" s="12">
        <f>SUMIFS('TABELA RESUMO - P50'!$C$2:$C$44,'TABELA RESUMO - P50'!$A$2:$A$44,Previsto2024[[#This Row],[Complexo]],'TABELA RESUMO - P50'!$B$2:$B$44,Previsto2024[[#This Row],[Período]])</f>
        <v>0</v>
      </c>
      <c r="I285" s="12">
        <f>VALUE(Previsto2024[[#This Row],[Geração '[MWh']]])</f>
        <v>0</v>
      </c>
    </row>
    <row r="286" spans="1:9">
      <c r="A286" s="112">
        <f>MONTH(Previsto2024[[#This Row],[Período]])</f>
        <v>2</v>
      </c>
      <c r="B286" s="101">
        <v>45323</v>
      </c>
      <c r="C286" t="s">
        <v>47</v>
      </c>
      <c r="D286" s="12">
        <f>SUMIFS(Database[Previsto P50 '[MWh']],Database[Complexo],Previsto2024[[#This Row],[Complexo]],Database[Período],Previsto2024[[#This Row],[Período]])</f>
        <v>100.4</v>
      </c>
      <c r="E286" s="12">
        <f>SUMIFS(Database[Previsto P90 '[MWh']],Database[Complexo],Previsto2024[[#This Row],[Complexo]],Database[Período],Previsto2024[[#This Row],[Período]])</f>
        <v>96.13983739837397</v>
      </c>
      <c r="F286" s="12">
        <f>SUMIFS(Database[Previsto P95 '[MWh']],Database[Complexo],Previsto2024[[#This Row],[Complexo]],Database[Período],Previsto2024[[#This Row],[Período]])</f>
        <v>94.941666666666649</v>
      </c>
      <c r="G286" s="12">
        <f>SUMIFS(Database[Previsto P99 '[MWh']],Database[Complexo],Previsto2024[[#This Row],[Complexo]],Database[Período],Previsto2024[[#This Row],[Período]])</f>
        <v>93.876626016260133</v>
      </c>
      <c r="H286" s="12">
        <f>SUMIFS('TABELA RESUMO - P50'!$C$2:$C$44,'TABELA RESUMO - P50'!$A$2:$A$44,Previsto2024[[#This Row],[Complexo]],'TABELA RESUMO - P50'!$B$2:$B$44,Previsto2024[[#This Row],[Período]])</f>
        <v>0</v>
      </c>
      <c r="I286" s="12">
        <f>VALUE(Previsto2024[[#This Row],[Geração '[MWh']]])</f>
        <v>0</v>
      </c>
    </row>
    <row r="287" spans="1:9" hidden="1">
      <c r="A287" s="112">
        <f>MONTH(Previsto2024[[#This Row],[Período]])</f>
        <v>3</v>
      </c>
      <c r="B287" s="103">
        <v>45352</v>
      </c>
      <c r="C287" t="s">
        <v>47</v>
      </c>
      <c r="D287" s="12">
        <f>SUMIFS(Database[Previsto P50 '[MWh']],Database[Complexo],Previsto2024[[#This Row],[Complexo]],Database[Período],Previsto2024[[#This Row],[Período]])</f>
        <v>96.9</v>
      </c>
      <c r="E287" s="12">
        <f>SUMIFS(Database[Previsto P90 '[MWh']],Database[Complexo],Previsto2024[[#This Row],[Complexo]],Database[Período],Previsto2024[[#This Row],[Período]])</f>
        <v>92.63983739837397</v>
      </c>
      <c r="F287" s="12">
        <f>SUMIFS(Database[Previsto P95 '[MWh']],Database[Complexo],Previsto2024[[#This Row],[Complexo]],Database[Período],Previsto2024[[#This Row],[Período]])</f>
        <v>91.441666666666649</v>
      </c>
      <c r="G287" s="12">
        <f>SUMIFS(Database[Previsto P99 '[MWh']],Database[Complexo],Previsto2024[[#This Row],[Complexo]],Database[Período],Previsto2024[[#This Row],[Período]])</f>
        <v>90.376626016260133</v>
      </c>
      <c r="H287" s="12">
        <f>SUMIFS('TABELA RESUMO - P50'!$C$2:$C$44,'TABELA RESUMO - P50'!$A$2:$A$44,Previsto2024[[#This Row],[Complexo]],'TABELA RESUMO - P50'!$B$2:$B$44,Previsto2024[[#This Row],[Período]])</f>
        <v>0</v>
      </c>
      <c r="I287" s="12">
        <f>VALUE(Previsto2024[[#This Row],[Geração '[MWh']]])</f>
        <v>0</v>
      </c>
    </row>
    <row r="288" spans="1:9" hidden="1">
      <c r="A288" s="112">
        <f>MONTH(Previsto2024[[#This Row],[Período]])</f>
        <v>4</v>
      </c>
      <c r="B288" s="101">
        <v>45383</v>
      </c>
      <c r="C288" t="s">
        <v>47</v>
      </c>
      <c r="D288" s="12">
        <f>SUMIFS(Database[Previsto P50 '[MWh']],Database[Complexo],Previsto2024[[#This Row],[Complexo]],Database[Período],Previsto2024[[#This Row],[Período]])</f>
        <v>99.9</v>
      </c>
      <c r="E288" s="12">
        <f>SUMIFS(Database[Previsto P90 '[MWh']],Database[Complexo],Previsto2024[[#This Row],[Complexo]],Database[Período],Previsto2024[[#This Row],[Período]])</f>
        <v>95.63983739837397</v>
      </c>
      <c r="F288" s="12">
        <f>SUMIFS(Database[Previsto P95 '[MWh']],Database[Complexo],Previsto2024[[#This Row],[Complexo]],Database[Período],Previsto2024[[#This Row],[Período]])</f>
        <v>94.441666666666649</v>
      </c>
      <c r="G288" s="12">
        <f>SUMIFS(Database[Previsto P99 '[MWh']],Database[Complexo],Previsto2024[[#This Row],[Complexo]],Database[Período],Previsto2024[[#This Row],[Período]])</f>
        <v>93.376626016260133</v>
      </c>
      <c r="H288" s="12">
        <f>SUMIFS('TABELA RESUMO - P50'!$C$2:$C$44,'TABELA RESUMO - P50'!$A$2:$A$44,Previsto2024[[#This Row],[Complexo]],'TABELA RESUMO - P50'!$B$2:$B$44,Previsto2024[[#This Row],[Período]])</f>
        <v>0</v>
      </c>
      <c r="I288" s="12">
        <f>VALUE(Previsto2024[[#This Row],[Geração '[MWh']]])</f>
        <v>0</v>
      </c>
    </row>
    <row r="289" spans="1:9" hidden="1">
      <c r="A289" s="112">
        <f>MONTH(Previsto2024[[#This Row],[Período]])</f>
        <v>5</v>
      </c>
      <c r="B289" s="103">
        <v>45413</v>
      </c>
      <c r="C289" t="s">
        <v>47</v>
      </c>
      <c r="D289" s="12">
        <f>SUMIFS(Database[Previsto P50 '[MWh']],Database[Complexo],Previsto2024[[#This Row],[Complexo]],Database[Período],Previsto2024[[#This Row],[Período]])</f>
        <v>99.2</v>
      </c>
      <c r="E289" s="12">
        <f>SUMIFS(Database[Previsto P90 '[MWh']],Database[Complexo],Previsto2024[[#This Row],[Complexo]],Database[Período],Previsto2024[[#This Row],[Período]])</f>
        <v>94.939837398373967</v>
      </c>
      <c r="F289" s="12">
        <f>SUMIFS(Database[Previsto P95 '[MWh']],Database[Complexo],Previsto2024[[#This Row],[Complexo]],Database[Período],Previsto2024[[#This Row],[Período]])</f>
        <v>93.741666666666646</v>
      </c>
      <c r="G289" s="12">
        <f>SUMIFS(Database[Previsto P99 '[MWh']],Database[Complexo],Previsto2024[[#This Row],[Complexo]],Database[Período],Previsto2024[[#This Row],[Período]])</f>
        <v>92.67662601626013</v>
      </c>
      <c r="H289" s="12">
        <f>SUMIFS('TABELA RESUMO - P50'!$C$2:$C$44,'TABELA RESUMO - P50'!$A$2:$A$44,Previsto2024[[#This Row],[Complexo]],'TABELA RESUMO - P50'!$B$2:$B$44,Previsto2024[[#This Row],[Período]])</f>
        <v>0</v>
      </c>
      <c r="I289" s="12">
        <f>VALUE(Previsto2024[[#This Row],[Geração '[MWh']]])</f>
        <v>0</v>
      </c>
    </row>
    <row r="290" spans="1:9" hidden="1">
      <c r="A290" s="112">
        <f>MONTH(Previsto2024[[#This Row],[Período]])</f>
        <v>6</v>
      </c>
      <c r="B290" s="101">
        <v>45444</v>
      </c>
      <c r="C290" t="s">
        <v>47</v>
      </c>
      <c r="D290" s="12">
        <f>SUMIFS(Database[Previsto P50 '[MWh']],Database[Complexo],Previsto2024[[#This Row],[Complexo]],Database[Período],Previsto2024[[#This Row],[Período]])</f>
        <v>99.6</v>
      </c>
      <c r="E290" s="12">
        <f>SUMIFS(Database[Previsto P90 '[MWh']],Database[Complexo],Previsto2024[[#This Row],[Complexo]],Database[Período],Previsto2024[[#This Row],[Período]])</f>
        <v>95.339837398373959</v>
      </c>
      <c r="F290" s="12">
        <f>SUMIFS(Database[Previsto P95 '[MWh']],Database[Complexo],Previsto2024[[#This Row],[Complexo]],Database[Período],Previsto2024[[#This Row],[Período]])</f>
        <v>94.141666666666637</v>
      </c>
      <c r="G290" s="12">
        <f>SUMIFS(Database[Previsto P99 '[MWh']],Database[Complexo],Previsto2024[[#This Row],[Complexo]],Database[Período],Previsto2024[[#This Row],[Período]])</f>
        <v>93.076626016260121</v>
      </c>
      <c r="H290" s="12">
        <f>SUMIFS('TABELA RESUMO - P50'!$C$2:$C$44,'TABELA RESUMO - P50'!$A$2:$A$44,Previsto2024[[#This Row],[Complexo]],'TABELA RESUMO - P50'!$B$2:$B$44,Previsto2024[[#This Row],[Período]])</f>
        <v>0</v>
      </c>
      <c r="I290" s="12">
        <f>VALUE(Previsto2024[[#This Row],[Geração '[MWh']]])</f>
        <v>0</v>
      </c>
    </row>
    <row r="291" spans="1:9" hidden="1">
      <c r="A291" s="112">
        <f>MONTH(Previsto2024[[#This Row],[Período]])</f>
        <v>7</v>
      </c>
      <c r="B291" s="103">
        <v>45474</v>
      </c>
      <c r="C291" t="s">
        <v>47</v>
      </c>
      <c r="D291" s="12">
        <f>SUMIFS(Database[Previsto P50 '[MWh']],Database[Complexo],Previsto2024[[#This Row],[Complexo]],Database[Período],Previsto2024[[#This Row],[Período]])</f>
        <v>107.7</v>
      </c>
      <c r="E291" s="12">
        <f>SUMIFS(Database[Previsto P90 '[MWh']],Database[Complexo],Previsto2024[[#This Row],[Complexo]],Database[Período],Previsto2024[[#This Row],[Período]])</f>
        <v>103.43983739837397</v>
      </c>
      <c r="F291" s="12">
        <f>SUMIFS(Database[Previsto P95 '[MWh']],Database[Complexo],Previsto2024[[#This Row],[Complexo]],Database[Período],Previsto2024[[#This Row],[Período]])</f>
        <v>102.24166666666665</v>
      </c>
      <c r="G291" s="12">
        <f>SUMIFS(Database[Previsto P99 '[MWh']],Database[Complexo],Previsto2024[[#This Row],[Complexo]],Database[Período],Previsto2024[[#This Row],[Período]])</f>
        <v>101.17662601626013</v>
      </c>
      <c r="H291" s="12">
        <f>SUMIFS('TABELA RESUMO - P50'!$C$2:$C$44,'TABELA RESUMO - P50'!$A$2:$A$44,Previsto2024[[#This Row],[Complexo]],'TABELA RESUMO - P50'!$B$2:$B$44,Previsto2024[[#This Row],[Período]])</f>
        <v>0</v>
      </c>
      <c r="I291" s="12">
        <f>VALUE(Previsto2024[[#This Row],[Geração '[MWh']]])</f>
        <v>0</v>
      </c>
    </row>
    <row r="292" spans="1:9" hidden="1">
      <c r="A292" s="112">
        <f>MONTH(Previsto2024[[#This Row],[Período]])</f>
        <v>8</v>
      </c>
      <c r="B292" s="101">
        <v>45505</v>
      </c>
      <c r="C292" t="s">
        <v>47</v>
      </c>
      <c r="D292" s="12">
        <f>SUMIFS(Database[Previsto P50 '[MWh']],Database[Complexo],Previsto2024[[#This Row],[Complexo]],Database[Período],Previsto2024[[#This Row],[Período]])</f>
        <v>110.4</v>
      </c>
      <c r="E292" s="12">
        <f>SUMIFS(Database[Previsto P90 '[MWh']],Database[Complexo],Previsto2024[[#This Row],[Complexo]],Database[Período],Previsto2024[[#This Row],[Período]])</f>
        <v>106.13983739837397</v>
      </c>
      <c r="F292" s="12">
        <f>SUMIFS(Database[Previsto P95 '[MWh']],Database[Complexo],Previsto2024[[#This Row],[Complexo]],Database[Período],Previsto2024[[#This Row],[Período]])</f>
        <v>104.94166666666665</v>
      </c>
      <c r="G292" s="12">
        <f>SUMIFS(Database[Previsto P99 '[MWh']],Database[Complexo],Previsto2024[[#This Row],[Complexo]],Database[Período],Previsto2024[[#This Row],[Período]])</f>
        <v>103.87662601626013</v>
      </c>
      <c r="H292" s="12">
        <f>SUMIFS('TABELA RESUMO - P50'!$C$2:$C$44,'TABELA RESUMO - P50'!$A$2:$A$44,Previsto2024[[#This Row],[Complexo]],'TABELA RESUMO - P50'!$B$2:$B$44,Previsto2024[[#This Row],[Período]])</f>
        <v>0</v>
      </c>
      <c r="I292" s="12">
        <f>VALUE(Previsto2024[[#This Row],[Geração '[MWh']]])</f>
        <v>0</v>
      </c>
    </row>
    <row r="293" spans="1:9" hidden="1">
      <c r="A293" s="112">
        <f>MONTH(Previsto2024[[#This Row],[Período]])</f>
        <v>9</v>
      </c>
      <c r="B293" s="103">
        <v>45536</v>
      </c>
      <c r="C293" t="s">
        <v>47</v>
      </c>
      <c r="D293" s="12">
        <f>SUMIFS(Database[Previsto P50 '[MWh']],Database[Complexo],Previsto2024[[#This Row],[Complexo]],Database[Período],Previsto2024[[#This Row],[Período]])</f>
        <v>121.59999999999998</v>
      </c>
      <c r="E293" s="12">
        <f>SUMIFS(Database[Previsto P90 '[MWh']],Database[Complexo],Previsto2024[[#This Row],[Complexo]],Database[Período],Previsto2024[[#This Row],[Período]])</f>
        <v>117.33983739837396</v>
      </c>
      <c r="F293" s="12">
        <f>SUMIFS(Database[Previsto P95 '[MWh']],Database[Complexo],Previsto2024[[#This Row],[Complexo]],Database[Período],Previsto2024[[#This Row],[Período]])</f>
        <v>116.14166666666664</v>
      </c>
      <c r="G293" s="12">
        <f>SUMIFS(Database[Previsto P99 '[MWh']],Database[Complexo],Previsto2024[[#This Row],[Complexo]],Database[Período],Previsto2024[[#This Row],[Período]])</f>
        <v>115.07662601626012</v>
      </c>
      <c r="H293" s="12">
        <f>SUMIFS('TABELA RESUMO - P50'!$C$2:$C$44,'TABELA RESUMO - P50'!$A$2:$A$44,Previsto2024[[#This Row],[Complexo]],'TABELA RESUMO - P50'!$B$2:$B$44,Previsto2024[[#This Row],[Período]])</f>
        <v>0</v>
      </c>
      <c r="I293" s="12">
        <f>VALUE(Previsto2024[[#This Row],[Geração '[MWh']]])</f>
        <v>0</v>
      </c>
    </row>
    <row r="294" spans="1:9" hidden="1">
      <c r="A294" s="112">
        <f>MONTH(Previsto2024[[#This Row],[Período]])</f>
        <v>10</v>
      </c>
      <c r="B294" s="101">
        <v>45566</v>
      </c>
      <c r="C294" t="s">
        <v>47</v>
      </c>
      <c r="D294" s="12">
        <f>SUMIFS(Database[Previsto P50 '[MWh']],Database[Complexo],Previsto2024[[#This Row],[Complexo]],Database[Período],Previsto2024[[#This Row],[Período]])</f>
        <v>127.60000000000001</v>
      </c>
      <c r="E294" s="12">
        <f>SUMIFS(Database[Previsto P90 '[MWh']],Database[Complexo],Previsto2024[[#This Row],[Complexo]],Database[Período],Previsto2024[[#This Row],[Período]])</f>
        <v>123.33983739837396</v>
      </c>
      <c r="F294" s="12">
        <f>SUMIFS(Database[Previsto P95 '[MWh']],Database[Complexo],Previsto2024[[#This Row],[Complexo]],Database[Período],Previsto2024[[#This Row],[Período]])</f>
        <v>122.14166666666664</v>
      </c>
      <c r="G294" s="12">
        <f>SUMIFS(Database[Previsto P99 '[MWh']],Database[Complexo],Previsto2024[[#This Row],[Complexo]],Database[Período],Previsto2024[[#This Row],[Período]])</f>
        <v>121.07662601626012</v>
      </c>
      <c r="H294" s="12">
        <f>SUMIFS('TABELA RESUMO - P50'!$C$2:$C$44,'TABELA RESUMO - P50'!$A$2:$A$44,Previsto2024[[#This Row],[Complexo]],'TABELA RESUMO - P50'!$B$2:$B$44,Previsto2024[[#This Row],[Período]])</f>
        <v>0</v>
      </c>
      <c r="I294" s="12">
        <f>VALUE(Previsto2024[[#This Row],[Geração '[MWh']]])</f>
        <v>0</v>
      </c>
    </row>
    <row r="295" spans="1:9" hidden="1">
      <c r="A295" s="112">
        <f>MONTH(Previsto2024[[#This Row],[Período]])</f>
        <v>11</v>
      </c>
      <c r="B295" s="103">
        <v>45597</v>
      </c>
      <c r="C295" t="s">
        <v>47</v>
      </c>
      <c r="D295" s="12">
        <f>SUMIFS(Database[Previsto P50 '[MWh']],Database[Complexo],Previsto2024[[#This Row],[Complexo]],Database[Período],Previsto2024[[#This Row],[Período]])</f>
        <v>102.4</v>
      </c>
      <c r="E295" s="12">
        <f>SUMIFS(Database[Previsto P90 '[MWh']],Database[Complexo],Previsto2024[[#This Row],[Complexo]],Database[Período],Previsto2024[[#This Row],[Período]])</f>
        <v>98.13983739837397</v>
      </c>
      <c r="F295" s="12">
        <f>SUMIFS(Database[Previsto P95 '[MWh']],Database[Complexo],Previsto2024[[#This Row],[Complexo]],Database[Período],Previsto2024[[#This Row],[Período]])</f>
        <v>96.941666666666649</v>
      </c>
      <c r="G295" s="12">
        <f>SUMIFS(Database[Previsto P99 '[MWh']],Database[Complexo],Previsto2024[[#This Row],[Complexo]],Database[Período],Previsto2024[[#This Row],[Período]])</f>
        <v>95.876626016260133</v>
      </c>
      <c r="H295" s="12">
        <f>SUMIFS('TABELA RESUMO - P50'!$C$2:$C$44,'TABELA RESUMO - P50'!$A$2:$A$44,Previsto2024[[#This Row],[Complexo]],'TABELA RESUMO - P50'!$B$2:$B$44,Previsto2024[[#This Row],[Período]])</f>
        <v>0</v>
      </c>
      <c r="I295" s="12">
        <f>VALUE(Previsto2024[[#This Row],[Geração '[MWh']]])</f>
        <v>0</v>
      </c>
    </row>
    <row r="296" spans="1:9" hidden="1">
      <c r="A296" s="112">
        <f>MONTH(Previsto2024[[#This Row],[Período]])</f>
        <v>12</v>
      </c>
      <c r="B296" s="101">
        <v>45627</v>
      </c>
      <c r="C296" t="s">
        <v>47</v>
      </c>
      <c r="D296" s="12">
        <f>SUMIFS(Database[Previsto P50 '[MWh']],Database[Complexo],Previsto2024[[#This Row],[Complexo]],Database[Período],Previsto2024[[#This Row],[Período]])</f>
        <v>110.9</v>
      </c>
      <c r="E296" s="12">
        <f>SUMIFS(Database[Previsto P90 '[MWh']],Database[Complexo],Previsto2024[[#This Row],[Complexo]],Database[Período],Previsto2024[[#This Row],[Período]])</f>
        <v>106.63983739837397</v>
      </c>
      <c r="F296" s="12">
        <f>SUMIFS(Database[Previsto P95 '[MWh']],Database[Complexo],Previsto2024[[#This Row],[Complexo]],Database[Período],Previsto2024[[#This Row],[Período]])</f>
        <v>105.44166666666665</v>
      </c>
      <c r="G296" s="12">
        <f>SUMIFS(Database[Previsto P99 '[MWh']],Database[Complexo],Previsto2024[[#This Row],[Complexo]],Database[Período],Previsto2024[[#This Row],[Período]])</f>
        <v>104.37662601626013</v>
      </c>
      <c r="H296" s="12">
        <f>SUMIFS('TABELA RESUMO - P50'!$C$2:$C$44,'TABELA RESUMO - P50'!$A$2:$A$44,Previsto2024[[#This Row],[Complexo]],'TABELA RESUMO - P50'!$B$2:$B$44,Previsto2024[[#This Row],[Período]])</f>
        <v>0</v>
      </c>
      <c r="I296" s="12">
        <f>VALUE(Previsto2024[[#This Row],[Geração '[MWh']]])</f>
        <v>0</v>
      </c>
    </row>
    <row r="297" spans="1:9" hidden="1">
      <c r="A297" s="112">
        <f>MONTH(Previsto2024[[#This Row],[Período]])</f>
        <v>1</v>
      </c>
      <c r="B297" s="103">
        <v>45292</v>
      </c>
      <c r="C297" t="s">
        <v>48</v>
      </c>
      <c r="D297" s="12">
        <f>SUMIFS(Database[Previsto P50 '[MWh']],Database[Complexo],Previsto2024[[#This Row],[Complexo]],Database[Período],Previsto2024[[#This Row],[Período]])</f>
        <v>115.45</v>
      </c>
      <c r="E297" s="12">
        <f>SUMIFS(Database[Previsto P90 '[MWh']],Database[Complexo],Previsto2024[[#This Row],[Complexo]],Database[Período],Previsto2024[[#This Row],[Período]])</f>
        <v>110.90986981723924</v>
      </c>
      <c r="F297" s="12">
        <f>SUMIFS(Database[Previsto P95 '[MWh']],Database[Complexo],Previsto2024[[#This Row],[Complexo]],Database[Período],Previsto2024[[#This Row],[Período]])</f>
        <v>109.63267477794881</v>
      </c>
      <c r="G297" s="12">
        <f>SUMIFS(Database[Previsto P99 '[MWh']],Database[Complexo],Previsto2024[[#This Row],[Complexo]],Database[Período],Previsto2024[[#This Row],[Período]])</f>
        <v>108.4975869297437</v>
      </c>
      <c r="H297" s="12">
        <f>SUMIFS('TABELA RESUMO - P50'!$C$2:$C$44,'TABELA RESUMO - P50'!$A$2:$A$44,Previsto2024[[#This Row],[Complexo]],'TABELA RESUMO - P50'!$B$2:$B$44,Previsto2024[[#This Row],[Período]])</f>
        <v>0</v>
      </c>
      <c r="I297" s="12">
        <f>VALUE(Previsto2024[[#This Row],[Geração '[MWh']]])</f>
        <v>0</v>
      </c>
    </row>
    <row r="298" spans="1:9">
      <c r="A298" s="112">
        <f>MONTH(Previsto2024[[#This Row],[Período]])</f>
        <v>2</v>
      </c>
      <c r="B298" s="101">
        <v>45323</v>
      </c>
      <c r="C298" t="s">
        <v>48</v>
      </c>
      <c r="D298" s="12">
        <f>SUMIFS(Database[Previsto P50 '[MWh']],Database[Complexo],Previsto2024[[#This Row],[Complexo]],Database[Período],Previsto2024[[#This Row],[Período]])</f>
        <v>101.28999999999999</v>
      </c>
      <c r="E298" s="12">
        <f>SUMIFS(Database[Previsto P90 '[MWh']],Database[Complexo],Previsto2024[[#This Row],[Complexo]],Database[Período],Previsto2024[[#This Row],[Período]])</f>
        <v>96.749869817239244</v>
      </c>
      <c r="F298" s="12">
        <f>SUMIFS(Database[Previsto P95 '[MWh']],Database[Complexo],Previsto2024[[#This Row],[Complexo]],Database[Período],Previsto2024[[#This Row],[Período]])</f>
        <v>95.472674777948811</v>
      </c>
      <c r="G298" s="12">
        <f>SUMIFS(Database[Previsto P99 '[MWh']],Database[Complexo],Previsto2024[[#This Row],[Complexo]],Database[Período],Previsto2024[[#This Row],[Período]])</f>
        <v>94.337586929743694</v>
      </c>
      <c r="H298" s="12">
        <f>SUMIFS('TABELA RESUMO - P50'!$C$2:$C$44,'TABELA RESUMO - P50'!$A$2:$A$44,Previsto2024[[#This Row],[Complexo]],'TABELA RESUMO - P50'!$B$2:$B$44,Previsto2024[[#This Row],[Período]])</f>
        <v>0</v>
      </c>
      <c r="I298" s="12">
        <f>VALUE(Previsto2024[[#This Row],[Geração '[MWh']]])</f>
        <v>0</v>
      </c>
    </row>
    <row r="299" spans="1:9" hidden="1">
      <c r="A299" s="112">
        <f>MONTH(Previsto2024[[#This Row],[Período]])</f>
        <v>3</v>
      </c>
      <c r="B299" s="103">
        <v>45352</v>
      </c>
      <c r="C299" t="s">
        <v>48</v>
      </c>
      <c r="D299" s="12">
        <f>SUMIFS(Database[Previsto P50 '[MWh']],Database[Complexo],Previsto2024[[#This Row],[Complexo]],Database[Período],Previsto2024[[#This Row],[Período]])</f>
        <v>116.18</v>
      </c>
      <c r="E299" s="12">
        <f>SUMIFS(Database[Previsto P90 '[MWh']],Database[Complexo],Previsto2024[[#This Row],[Complexo]],Database[Período],Previsto2024[[#This Row],[Período]])</f>
        <v>111.63986981723926</v>
      </c>
      <c r="F299" s="12">
        <f>SUMIFS(Database[Previsto P95 '[MWh']],Database[Complexo],Previsto2024[[#This Row],[Complexo]],Database[Período],Previsto2024[[#This Row],[Período]])</f>
        <v>110.3626747779488</v>
      </c>
      <c r="G299" s="12">
        <f>SUMIFS(Database[Previsto P99 '[MWh']],Database[Complexo],Previsto2024[[#This Row],[Complexo]],Database[Período],Previsto2024[[#This Row],[Período]])</f>
        <v>109.22758692974369</v>
      </c>
      <c r="H299" s="12">
        <f>SUMIFS('TABELA RESUMO - P50'!$C$2:$C$44,'TABELA RESUMO - P50'!$A$2:$A$44,Previsto2024[[#This Row],[Complexo]],'TABELA RESUMO - P50'!$B$2:$B$44,Previsto2024[[#This Row],[Período]])</f>
        <v>0</v>
      </c>
      <c r="I299" s="12">
        <f>VALUE(Previsto2024[[#This Row],[Geração '[MWh']]])</f>
        <v>0</v>
      </c>
    </row>
    <row r="300" spans="1:9" hidden="1">
      <c r="A300" s="112">
        <f>MONTH(Previsto2024[[#This Row],[Período]])</f>
        <v>4</v>
      </c>
      <c r="B300" s="101">
        <v>45383</v>
      </c>
      <c r="C300" t="s">
        <v>48</v>
      </c>
      <c r="D300" s="12">
        <f>SUMIFS(Database[Previsto P50 '[MWh']],Database[Complexo],Previsto2024[[#This Row],[Complexo]],Database[Período],Previsto2024[[#This Row],[Período]])</f>
        <v>109.53999999999999</v>
      </c>
      <c r="E300" s="12">
        <f>SUMIFS(Database[Previsto P90 '[MWh']],Database[Complexo],Previsto2024[[#This Row],[Complexo]],Database[Período],Previsto2024[[#This Row],[Período]])</f>
        <v>104.99986981723924</v>
      </c>
      <c r="F300" s="12">
        <f>SUMIFS(Database[Previsto P95 '[MWh']],Database[Complexo],Previsto2024[[#This Row],[Complexo]],Database[Período],Previsto2024[[#This Row],[Período]])</f>
        <v>103.72267477794881</v>
      </c>
      <c r="G300" s="12">
        <f>SUMIFS(Database[Previsto P99 '[MWh']],Database[Complexo],Previsto2024[[#This Row],[Complexo]],Database[Período],Previsto2024[[#This Row],[Período]])</f>
        <v>102.58758692974369</v>
      </c>
      <c r="H300" s="12">
        <f>SUMIFS('TABELA RESUMO - P50'!$C$2:$C$44,'TABELA RESUMO - P50'!$A$2:$A$44,Previsto2024[[#This Row],[Complexo]],'TABELA RESUMO - P50'!$B$2:$B$44,Previsto2024[[#This Row],[Período]])</f>
        <v>0</v>
      </c>
      <c r="I300" s="12">
        <f>VALUE(Previsto2024[[#This Row],[Geração '[MWh']]])</f>
        <v>0</v>
      </c>
    </row>
    <row r="301" spans="1:9" hidden="1">
      <c r="A301" s="112">
        <f>MONTH(Previsto2024[[#This Row],[Período]])</f>
        <v>5</v>
      </c>
      <c r="B301" s="103">
        <v>45413</v>
      </c>
      <c r="C301" t="s">
        <v>48</v>
      </c>
      <c r="D301" s="12">
        <f>SUMIFS(Database[Previsto P50 '[MWh']],Database[Complexo],Previsto2024[[#This Row],[Complexo]],Database[Período],Previsto2024[[#This Row],[Período]])</f>
        <v>126</v>
      </c>
      <c r="E301" s="12">
        <f>SUMIFS(Database[Previsto P90 '[MWh']],Database[Complexo],Previsto2024[[#This Row],[Complexo]],Database[Período],Previsto2024[[#This Row],[Período]])</f>
        <v>121.45986981723925</v>
      </c>
      <c r="F301" s="12">
        <f>SUMIFS(Database[Previsto P95 '[MWh']],Database[Complexo],Previsto2024[[#This Row],[Complexo]],Database[Período],Previsto2024[[#This Row],[Período]])</f>
        <v>120.1826747779488</v>
      </c>
      <c r="G301" s="12">
        <f>SUMIFS(Database[Previsto P99 '[MWh']],Database[Complexo],Previsto2024[[#This Row],[Complexo]],Database[Período],Previsto2024[[#This Row],[Período]])</f>
        <v>119.0475869297437</v>
      </c>
      <c r="H301" s="12">
        <f>SUMIFS('TABELA RESUMO - P50'!$C$2:$C$44,'TABELA RESUMO - P50'!$A$2:$A$44,Previsto2024[[#This Row],[Complexo]],'TABELA RESUMO - P50'!$B$2:$B$44,Previsto2024[[#This Row],[Período]])</f>
        <v>0</v>
      </c>
      <c r="I301" s="12">
        <f>VALUE(Previsto2024[[#This Row],[Geração '[MWh']]])</f>
        <v>0</v>
      </c>
    </row>
    <row r="302" spans="1:9" hidden="1">
      <c r="A302" s="112">
        <f>MONTH(Previsto2024[[#This Row],[Período]])</f>
        <v>6</v>
      </c>
      <c r="B302" s="101">
        <v>45444</v>
      </c>
      <c r="C302" t="s">
        <v>48</v>
      </c>
      <c r="D302" s="12">
        <f>SUMIFS(Database[Previsto P50 '[MWh']],Database[Complexo],Previsto2024[[#This Row],[Complexo]],Database[Período],Previsto2024[[#This Row],[Período]])</f>
        <v>125.02000000000001</v>
      </c>
      <c r="E302" s="12">
        <f>SUMIFS(Database[Previsto P90 '[MWh']],Database[Complexo],Previsto2024[[#This Row],[Complexo]],Database[Período],Previsto2024[[#This Row],[Período]])</f>
        <v>120.47986981723926</v>
      </c>
      <c r="F302" s="12">
        <f>SUMIFS(Database[Previsto P95 '[MWh']],Database[Complexo],Previsto2024[[#This Row],[Complexo]],Database[Período],Previsto2024[[#This Row],[Período]])</f>
        <v>119.2026747779488</v>
      </c>
      <c r="G302" s="12">
        <f>SUMIFS(Database[Previsto P99 '[MWh']],Database[Complexo],Previsto2024[[#This Row],[Complexo]],Database[Período],Previsto2024[[#This Row],[Período]])</f>
        <v>118.0675869297437</v>
      </c>
      <c r="H302" s="12">
        <f>SUMIFS('TABELA RESUMO - P50'!$C$2:$C$44,'TABELA RESUMO - P50'!$A$2:$A$44,Previsto2024[[#This Row],[Complexo]],'TABELA RESUMO - P50'!$B$2:$B$44,Previsto2024[[#This Row],[Período]])</f>
        <v>0</v>
      </c>
      <c r="I302" s="12">
        <f>VALUE(Previsto2024[[#This Row],[Geração '[MWh']]])</f>
        <v>0</v>
      </c>
    </row>
    <row r="303" spans="1:9" hidden="1">
      <c r="A303" s="112">
        <f>MONTH(Previsto2024[[#This Row],[Período]])</f>
        <v>7</v>
      </c>
      <c r="B303" s="103">
        <v>45474</v>
      </c>
      <c r="C303" t="s">
        <v>48</v>
      </c>
      <c r="D303" s="12">
        <f>SUMIFS(Database[Previsto P50 '[MWh']],Database[Complexo],Previsto2024[[#This Row],[Complexo]],Database[Período],Previsto2024[[#This Row],[Período]])</f>
        <v>122.61000000000001</v>
      </c>
      <c r="E303" s="12">
        <f>SUMIFS(Database[Previsto P90 '[MWh']],Database[Complexo],Previsto2024[[#This Row],[Complexo]],Database[Período],Previsto2024[[#This Row],[Período]])</f>
        <v>118.06986981723924</v>
      </c>
      <c r="F303" s="12">
        <f>SUMIFS(Database[Previsto P95 '[MWh']],Database[Complexo],Previsto2024[[#This Row],[Complexo]],Database[Período],Previsto2024[[#This Row],[Período]])</f>
        <v>116.7926747779488</v>
      </c>
      <c r="G303" s="12">
        <f>SUMIFS(Database[Previsto P99 '[MWh']],Database[Complexo],Previsto2024[[#This Row],[Complexo]],Database[Período],Previsto2024[[#This Row],[Período]])</f>
        <v>115.6575869297437</v>
      </c>
      <c r="H303" s="12">
        <f>SUMIFS('TABELA RESUMO - P50'!$C$2:$C$44,'TABELA RESUMO - P50'!$A$2:$A$44,Previsto2024[[#This Row],[Complexo]],'TABELA RESUMO - P50'!$B$2:$B$44,Previsto2024[[#This Row],[Período]])</f>
        <v>0</v>
      </c>
      <c r="I303" s="12">
        <f>VALUE(Previsto2024[[#This Row],[Geração '[MWh']]])</f>
        <v>0</v>
      </c>
    </row>
    <row r="304" spans="1:9" hidden="1">
      <c r="A304" s="112">
        <f>MONTH(Previsto2024[[#This Row],[Período]])</f>
        <v>8</v>
      </c>
      <c r="B304" s="101">
        <v>45505</v>
      </c>
      <c r="C304" t="s">
        <v>48</v>
      </c>
      <c r="D304" s="12">
        <f>SUMIFS(Database[Previsto P50 '[MWh']],Database[Complexo],Previsto2024[[#This Row],[Complexo]],Database[Período],Previsto2024[[#This Row],[Período]])</f>
        <v>125.4</v>
      </c>
      <c r="E304" s="12">
        <f>SUMIFS(Database[Previsto P90 '[MWh']],Database[Complexo],Previsto2024[[#This Row],[Complexo]],Database[Período],Previsto2024[[#This Row],[Período]])</f>
        <v>120.85986981723926</v>
      </c>
      <c r="F304" s="12">
        <f>SUMIFS(Database[Previsto P95 '[MWh']],Database[Complexo],Previsto2024[[#This Row],[Complexo]],Database[Período],Previsto2024[[#This Row],[Período]])</f>
        <v>119.5826747779488</v>
      </c>
      <c r="G304" s="12">
        <f>SUMIFS(Database[Previsto P99 '[MWh']],Database[Complexo],Previsto2024[[#This Row],[Complexo]],Database[Período],Previsto2024[[#This Row],[Período]])</f>
        <v>118.44758692974369</v>
      </c>
      <c r="H304" s="12">
        <f>SUMIFS('TABELA RESUMO - P50'!$C$2:$C$44,'TABELA RESUMO - P50'!$A$2:$A$44,Previsto2024[[#This Row],[Complexo]],'TABELA RESUMO - P50'!$B$2:$B$44,Previsto2024[[#This Row],[Período]])</f>
        <v>0</v>
      </c>
      <c r="I304" s="12">
        <f>VALUE(Previsto2024[[#This Row],[Geração '[MWh']]])</f>
        <v>0</v>
      </c>
    </row>
    <row r="305" spans="1:9" hidden="1">
      <c r="A305" s="112">
        <f>MONTH(Previsto2024[[#This Row],[Período]])</f>
        <v>9</v>
      </c>
      <c r="B305" s="103">
        <v>45536</v>
      </c>
      <c r="C305" t="s">
        <v>48</v>
      </c>
      <c r="D305" s="12">
        <f>SUMIFS(Database[Previsto P50 '[MWh']],Database[Complexo],Previsto2024[[#This Row],[Complexo]],Database[Período],Previsto2024[[#This Row],[Período]])</f>
        <v>124.16999999999999</v>
      </c>
      <c r="E305" s="12">
        <f>SUMIFS(Database[Previsto P90 '[MWh']],Database[Complexo],Previsto2024[[#This Row],[Complexo]],Database[Período],Previsto2024[[#This Row],[Período]])</f>
        <v>119.62986981723924</v>
      </c>
      <c r="F305" s="12">
        <f>SUMIFS(Database[Previsto P95 '[MWh']],Database[Complexo],Previsto2024[[#This Row],[Complexo]],Database[Período],Previsto2024[[#This Row],[Período]])</f>
        <v>118.35267477794881</v>
      </c>
      <c r="G305" s="12">
        <f>SUMIFS(Database[Previsto P99 '[MWh']],Database[Complexo],Previsto2024[[#This Row],[Complexo]],Database[Período],Previsto2024[[#This Row],[Período]])</f>
        <v>117.2175869297437</v>
      </c>
      <c r="H305" s="12">
        <f>SUMIFS('TABELA RESUMO - P50'!$C$2:$C$44,'TABELA RESUMO - P50'!$A$2:$A$44,Previsto2024[[#This Row],[Complexo]],'TABELA RESUMO - P50'!$B$2:$B$44,Previsto2024[[#This Row],[Período]])</f>
        <v>0</v>
      </c>
      <c r="I305" s="12">
        <f>VALUE(Previsto2024[[#This Row],[Geração '[MWh']]])</f>
        <v>0</v>
      </c>
    </row>
    <row r="306" spans="1:9" hidden="1">
      <c r="A306" s="112">
        <f>MONTH(Previsto2024[[#This Row],[Período]])</f>
        <v>10</v>
      </c>
      <c r="B306" s="101">
        <v>45566</v>
      </c>
      <c r="C306" t="s">
        <v>48</v>
      </c>
      <c r="D306" s="12">
        <f>SUMIFS(Database[Previsto P50 '[MWh']],Database[Complexo],Previsto2024[[#This Row],[Complexo]],Database[Período],Previsto2024[[#This Row],[Período]])</f>
        <v>115.67</v>
      </c>
      <c r="E306" s="12">
        <f>SUMIFS(Database[Previsto P90 '[MWh']],Database[Complexo],Previsto2024[[#This Row],[Complexo]],Database[Período],Previsto2024[[#This Row],[Período]])</f>
        <v>111.12986981723925</v>
      </c>
      <c r="F306" s="12">
        <f>SUMIFS(Database[Previsto P95 '[MWh']],Database[Complexo],Previsto2024[[#This Row],[Complexo]],Database[Período],Previsto2024[[#This Row],[Período]])</f>
        <v>109.85267477794881</v>
      </c>
      <c r="G306" s="12">
        <f>SUMIFS(Database[Previsto P99 '[MWh']],Database[Complexo],Previsto2024[[#This Row],[Complexo]],Database[Período],Previsto2024[[#This Row],[Período]])</f>
        <v>108.7175869297437</v>
      </c>
      <c r="H306" s="12">
        <f>SUMIFS('TABELA RESUMO - P50'!$C$2:$C$44,'TABELA RESUMO - P50'!$A$2:$A$44,Previsto2024[[#This Row],[Complexo]],'TABELA RESUMO - P50'!$B$2:$B$44,Previsto2024[[#This Row],[Período]])</f>
        <v>0</v>
      </c>
      <c r="I306" s="12">
        <f>VALUE(Previsto2024[[#This Row],[Geração '[MWh']]])</f>
        <v>0</v>
      </c>
    </row>
    <row r="307" spans="1:9" hidden="1">
      <c r="A307" s="112">
        <f>MONTH(Previsto2024[[#This Row],[Período]])</f>
        <v>11</v>
      </c>
      <c r="B307" s="103">
        <v>45597</v>
      </c>
      <c r="C307" t="s">
        <v>48</v>
      </c>
      <c r="D307" s="12">
        <f>SUMIFS(Database[Previsto P50 '[MWh']],Database[Complexo],Previsto2024[[#This Row],[Complexo]],Database[Período],Previsto2024[[#This Row],[Período]])</f>
        <v>95.169999999999987</v>
      </c>
      <c r="E307" s="12">
        <f>SUMIFS(Database[Previsto P90 '[MWh']],Database[Complexo],Previsto2024[[#This Row],[Complexo]],Database[Período],Previsto2024[[#This Row],[Período]])</f>
        <v>90.629869817239239</v>
      </c>
      <c r="F307" s="12">
        <f>SUMIFS(Database[Previsto P95 '[MWh']],Database[Complexo],Previsto2024[[#This Row],[Complexo]],Database[Período],Previsto2024[[#This Row],[Período]])</f>
        <v>89.352674777948806</v>
      </c>
      <c r="G307" s="12">
        <f>SUMIFS(Database[Previsto P99 '[MWh']],Database[Complexo],Previsto2024[[#This Row],[Complexo]],Database[Período],Previsto2024[[#This Row],[Período]])</f>
        <v>88.217586929743689</v>
      </c>
      <c r="H307" s="12">
        <f>SUMIFS('TABELA RESUMO - P50'!$C$2:$C$44,'TABELA RESUMO - P50'!$A$2:$A$44,Previsto2024[[#This Row],[Complexo]],'TABELA RESUMO - P50'!$B$2:$B$44,Previsto2024[[#This Row],[Período]])</f>
        <v>0</v>
      </c>
      <c r="I307" s="12">
        <f>VALUE(Previsto2024[[#This Row],[Geração '[MWh']]])</f>
        <v>0</v>
      </c>
    </row>
    <row r="308" spans="1:9" hidden="1">
      <c r="A308" s="112">
        <f>MONTH(Previsto2024[[#This Row],[Período]])</f>
        <v>12</v>
      </c>
      <c r="B308" s="101">
        <v>45627</v>
      </c>
      <c r="C308" t="s">
        <v>48</v>
      </c>
      <c r="D308" s="12">
        <f>SUMIFS(Database[Previsto P50 '[MWh']],Database[Complexo],Previsto2024[[#This Row],[Complexo]],Database[Período],Previsto2024[[#This Row],[Período]])</f>
        <v>101.9</v>
      </c>
      <c r="E308" s="12">
        <f>SUMIFS(Database[Previsto P90 '[MWh']],Database[Complexo],Previsto2024[[#This Row],[Complexo]],Database[Período],Previsto2024[[#This Row],[Período]])</f>
        <v>97.359869817239257</v>
      </c>
      <c r="F308" s="12">
        <f>SUMIFS(Database[Previsto P95 '[MWh']],Database[Complexo],Previsto2024[[#This Row],[Complexo]],Database[Período],Previsto2024[[#This Row],[Período]])</f>
        <v>96.082674777948796</v>
      </c>
      <c r="G308" s="12">
        <f>SUMIFS(Database[Previsto P99 '[MWh']],Database[Complexo],Previsto2024[[#This Row],[Complexo]],Database[Período],Previsto2024[[#This Row],[Período]])</f>
        <v>94.947586929743693</v>
      </c>
      <c r="H308" s="12">
        <f>SUMIFS('TABELA RESUMO - P50'!$C$2:$C$44,'TABELA RESUMO - P50'!$A$2:$A$44,Previsto2024[[#This Row],[Complexo]],'TABELA RESUMO - P50'!$B$2:$B$44,Previsto2024[[#This Row],[Período]])</f>
        <v>0</v>
      </c>
      <c r="I308" s="12">
        <f>VALUE(Previsto2024[[#This Row],[Geração '[MWh']]])</f>
        <v>0</v>
      </c>
    </row>
    <row r="309" spans="1:9" hidden="1">
      <c r="A309" s="112">
        <f>MONTH(Previsto2024[[#This Row],[Período]])</f>
        <v>1</v>
      </c>
      <c r="B309" s="103">
        <v>45292</v>
      </c>
      <c r="C309" t="s">
        <v>49</v>
      </c>
      <c r="D309" s="12">
        <f>SUMIFS(Database[Previsto P50 '[MWh']],Database[Complexo],Previsto2024[[#This Row],[Complexo]],Database[Período],Previsto2024[[#This Row],[Período]])</f>
        <v>174.47225806451615</v>
      </c>
      <c r="E309" s="12">
        <f>SUMIFS(Database[Previsto P90 '[MWh']],Database[Complexo],Previsto2024[[#This Row],[Complexo]],Database[Período],Previsto2024[[#This Row],[Período]])</f>
        <v>167.98665617623922</v>
      </c>
      <c r="F309" s="12">
        <f>SUMIFS(Database[Previsto P95 '[MWh']],Database[Complexo],Previsto2024[[#This Row],[Complexo]],Database[Período],Previsto2024[[#This Row],[Período]])</f>
        <v>166.16258064516134</v>
      </c>
      <c r="G309" s="12">
        <f>SUMIFS(Database[Previsto P99 '[MWh']],Database[Complexo],Previsto2024[[#This Row],[Complexo]],Database[Período],Previsto2024[[#This Row],[Período]])</f>
        <v>164.54118017309207</v>
      </c>
      <c r="H309" s="12">
        <f>SUMIFS('TABELA RESUMO - P50'!$C$2:$C$44,'TABELA RESUMO - P50'!$A$2:$A$44,Previsto2024[[#This Row],[Complexo]],'TABELA RESUMO - P50'!$B$2:$B$44,Previsto2024[[#This Row],[Período]])</f>
        <v>0</v>
      </c>
      <c r="I309" s="12">
        <f>VALUE(Previsto2024[[#This Row],[Geração '[MWh']]])</f>
        <v>0</v>
      </c>
    </row>
    <row r="310" spans="1:9">
      <c r="A310" s="112">
        <f>MONTH(Previsto2024[[#This Row],[Período]])</f>
        <v>2</v>
      </c>
      <c r="B310" s="101">
        <v>45323</v>
      </c>
      <c r="C310" t="s">
        <v>49</v>
      </c>
      <c r="D310" s="12">
        <f>SUMIFS(Database[Previsto P50 '[MWh']],Database[Complexo],Previsto2024[[#This Row],[Complexo]],Database[Período],Previsto2024[[#This Row],[Período]])</f>
        <v>201.12</v>
      </c>
      <c r="E310" s="12">
        <f>SUMIFS(Database[Previsto P90 '[MWh']],Database[Complexo],Previsto2024[[#This Row],[Complexo]],Database[Período],Previsto2024[[#This Row],[Período]])</f>
        <v>192.74276422764231</v>
      </c>
      <c r="F310" s="12">
        <f>SUMIFS(Database[Previsto P95 '[MWh']],Database[Complexo],Previsto2024[[#This Row],[Complexo]],Database[Período],Previsto2024[[#This Row],[Período]])</f>
        <v>190.38666666666671</v>
      </c>
      <c r="G310" s="12">
        <f>SUMIFS(Database[Previsto P99 '[MWh']],Database[Complexo],Previsto2024[[#This Row],[Complexo]],Database[Período],Previsto2024[[#This Row],[Período]])</f>
        <v>188.29235772357728</v>
      </c>
      <c r="H310" s="12">
        <f>SUMIFS('TABELA RESUMO - P50'!$C$2:$C$44,'TABELA RESUMO - P50'!$A$2:$A$44,Previsto2024[[#This Row],[Complexo]],'TABELA RESUMO - P50'!$B$2:$B$44,Previsto2024[[#This Row],[Período]])</f>
        <v>0</v>
      </c>
      <c r="I310" s="12">
        <f>VALUE(Previsto2024[[#This Row],[Geração '[MWh']]])</f>
        <v>0</v>
      </c>
    </row>
    <row r="311" spans="1:9" hidden="1">
      <c r="A311" s="112">
        <f>MONTH(Previsto2024[[#This Row],[Período]])</f>
        <v>3</v>
      </c>
      <c r="B311" s="103">
        <v>45352</v>
      </c>
      <c r="C311" t="s">
        <v>49</v>
      </c>
      <c r="D311" s="12">
        <f>SUMIFS(Database[Previsto P50 '[MWh']],Database[Complexo],Previsto2024[[#This Row],[Complexo]],Database[Período],Previsto2024[[#This Row],[Período]])</f>
        <v>192.36</v>
      </c>
      <c r="E311" s="12">
        <f>SUMIFS(Database[Previsto P90 '[MWh']],Database[Complexo],Previsto2024[[#This Row],[Complexo]],Database[Período],Previsto2024[[#This Row],[Período]])</f>
        <v>183.98276422764232</v>
      </c>
      <c r="F311" s="12">
        <f>SUMIFS(Database[Previsto P95 '[MWh']],Database[Complexo],Previsto2024[[#This Row],[Complexo]],Database[Período],Previsto2024[[#This Row],[Período]])</f>
        <v>181.62666666666672</v>
      </c>
      <c r="G311" s="12">
        <f>SUMIFS(Database[Previsto P99 '[MWh']],Database[Complexo],Previsto2024[[#This Row],[Complexo]],Database[Período],Previsto2024[[#This Row],[Período]])</f>
        <v>179.53235772357729</v>
      </c>
      <c r="H311" s="12">
        <f>SUMIFS('TABELA RESUMO - P50'!$C$2:$C$44,'TABELA RESUMO - P50'!$A$2:$A$44,Previsto2024[[#This Row],[Complexo]],'TABELA RESUMO - P50'!$B$2:$B$44,Previsto2024[[#This Row],[Período]])</f>
        <v>0</v>
      </c>
      <c r="I311" s="12">
        <f>VALUE(Previsto2024[[#This Row],[Geração '[MWh']]])</f>
        <v>0</v>
      </c>
    </row>
    <row r="312" spans="1:9" hidden="1">
      <c r="A312" s="112">
        <f>MONTH(Previsto2024[[#This Row],[Período]])</f>
        <v>4</v>
      </c>
      <c r="B312" s="101">
        <v>45383</v>
      </c>
      <c r="C312" t="s">
        <v>49</v>
      </c>
      <c r="D312" s="12">
        <f>SUMIFS(Database[Previsto P50 '[MWh']],Database[Complexo],Previsto2024[[#This Row],[Complexo]],Database[Período],Previsto2024[[#This Row],[Período]])</f>
        <v>196.28</v>
      </c>
      <c r="E312" s="12">
        <f>SUMIFS(Database[Previsto P90 '[MWh']],Database[Complexo],Previsto2024[[#This Row],[Complexo]],Database[Período],Previsto2024[[#This Row],[Período]])</f>
        <v>187.90276422764231</v>
      </c>
      <c r="F312" s="12">
        <f>SUMIFS(Database[Previsto P95 '[MWh']],Database[Complexo],Previsto2024[[#This Row],[Complexo]],Database[Período],Previsto2024[[#This Row],[Período]])</f>
        <v>185.54666666666671</v>
      </c>
      <c r="G312" s="12">
        <f>SUMIFS(Database[Previsto P99 '[MWh']],Database[Complexo],Previsto2024[[#This Row],[Complexo]],Database[Período],Previsto2024[[#This Row],[Período]])</f>
        <v>183.45235772357728</v>
      </c>
      <c r="H312" s="12">
        <f>SUMIFS('TABELA RESUMO - P50'!$C$2:$C$44,'TABELA RESUMO - P50'!$A$2:$A$44,Previsto2024[[#This Row],[Complexo]],'TABELA RESUMO - P50'!$B$2:$B$44,Previsto2024[[#This Row],[Período]])</f>
        <v>0</v>
      </c>
      <c r="I312" s="12">
        <f>VALUE(Previsto2024[[#This Row],[Geração '[MWh']]])</f>
        <v>0</v>
      </c>
    </row>
    <row r="313" spans="1:9" hidden="1">
      <c r="A313" s="112">
        <f>MONTH(Previsto2024[[#This Row],[Período]])</f>
        <v>5</v>
      </c>
      <c r="B313" s="103">
        <v>45413</v>
      </c>
      <c r="C313" t="s">
        <v>49</v>
      </c>
      <c r="D313" s="12">
        <f>SUMIFS(Database[Previsto P50 '[MWh']],Database[Complexo],Previsto2024[[#This Row],[Complexo]],Database[Período],Previsto2024[[#This Row],[Período]])</f>
        <v>204.36</v>
      </c>
      <c r="E313" s="12">
        <f>SUMIFS(Database[Previsto P90 '[MWh']],Database[Complexo],Previsto2024[[#This Row],[Complexo]],Database[Período],Previsto2024[[#This Row],[Período]])</f>
        <v>195.98276422764232</v>
      </c>
      <c r="F313" s="12">
        <f>SUMIFS(Database[Previsto P95 '[MWh']],Database[Complexo],Previsto2024[[#This Row],[Complexo]],Database[Período],Previsto2024[[#This Row],[Período]])</f>
        <v>193.62666666666672</v>
      </c>
      <c r="G313" s="12">
        <f>SUMIFS(Database[Previsto P99 '[MWh']],Database[Complexo],Previsto2024[[#This Row],[Complexo]],Database[Período],Previsto2024[[#This Row],[Período]])</f>
        <v>191.53235772357729</v>
      </c>
      <c r="H313" s="12">
        <f>SUMIFS('TABELA RESUMO - P50'!$C$2:$C$44,'TABELA RESUMO - P50'!$A$2:$A$44,Previsto2024[[#This Row],[Complexo]],'TABELA RESUMO - P50'!$B$2:$B$44,Previsto2024[[#This Row],[Período]])</f>
        <v>0</v>
      </c>
      <c r="I313" s="12">
        <f>VALUE(Previsto2024[[#This Row],[Geração '[MWh']]])</f>
        <v>0</v>
      </c>
    </row>
    <row r="314" spans="1:9" hidden="1">
      <c r="A314" s="112">
        <f>MONTH(Previsto2024[[#This Row],[Período]])</f>
        <v>6</v>
      </c>
      <c r="B314" s="101">
        <v>45444</v>
      </c>
      <c r="C314" t="s">
        <v>49</v>
      </c>
      <c r="D314" s="12">
        <f>SUMIFS(Database[Previsto P50 '[MWh']],Database[Complexo],Previsto2024[[#This Row],[Complexo]],Database[Período],Previsto2024[[#This Row],[Período]])</f>
        <v>176.96</v>
      </c>
      <c r="E314" s="12">
        <f>SUMIFS(Database[Previsto P90 '[MWh']],Database[Complexo],Previsto2024[[#This Row],[Complexo]],Database[Período],Previsto2024[[#This Row],[Período]])</f>
        <v>168.58276422764231</v>
      </c>
      <c r="F314" s="12">
        <f>SUMIFS(Database[Previsto P95 '[MWh']],Database[Complexo],Previsto2024[[#This Row],[Complexo]],Database[Período],Previsto2024[[#This Row],[Período]])</f>
        <v>166.22666666666672</v>
      </c>
      <c r="G314" s="12">
        <f>SUMIFS(Database[Previsto P99 '[MWh']],Database[Complexo],Previsto2024[[#This Row],[Complexo]],Database[Período],Previsto2024[[#This Row],[Período]])</f>
        <v>164.13235772357729</v>
      </c>
      <c r="H314" s="12">
        <f>SUMIFS('TABELA RESUMO - P50'!$C$2:$C$44,'TABELA RESUMO - P50'!$A$2:$A$44,Previsto2024[[#This Row],[Complexo]],'TABELA RESUMO - P50'!$B$2:$B$44,Previsto2024[[#This Row],[Período]])</f>
        <v>0</v>
      </c>
      <c r="I314" s="12">
        <f>VALUE(Previsto2024[[#This Row],[Geração '[MWh']]])</f>
        <v>0</v>
      </c>
    </row>
    <row r="315" spans="1:9" hidden="1">
      <c r="A315" s="112">
        <f>MONTH(Previsto2024[[#This Row],[Período]])</f>
        <v>7</v>
      </c>
      <c r="B315" s="103">
        <v>45474</v>
      </c>
      <c r="C315" t="s">
        <v>49</v>
      </c>
      <c r="D315" s="12">
        <f>SUMIFS(Database[Previsto P50 '[MWh']],Database[Complexo],Previsto2024[[#This Row],[Complexo]],Database[Período],Previsto2024[[#This Row],[Período]])</f>
        <v>213.56</v>
      </c>
      <c r="E315" s="12">
        <f>SUMIFS(Database[Previsto P90 '[MWh']],Database[Complexo],Previsto2024[[#This Row],[Complexo]],Database[Período],Previsto2024[[#This Row],[Período]])</f>
        <v>205.18276422764231</v>
      </c>
      <c r="F315" s="12">
        <f>SUMIFS(Database[Previsto P95 '[MWh']],Database[Complexo],Previsto2024[[#This Row],[Complexo]],Database[Período],Previsto2024[[#This Row],[Período]])</f>
        <v>202.82666666666671</v>
      </c>
      <c r="G315" s="12">
        <f>SUMIFS(Database[Previsto P99 '[MWh']],Database[Complexo],Previsto2024[[#This Row],[Complexo]],Database[Período],Previsto2024[[#This Row],[Período]])</f>
        <v>200.73235772357728</v>
      </c>
      <c r="H315" s="12">
        <f>SUMIFS('TABELA RESUMO - P50'!$C$2:$C$44,'TABELA RESUMO - P50'!$A$2:$A$44,Previsto2024[[#This Row],[Complexo]],'TABELA RESUMO - P50'!$B$2:$B$44,Previsto2024[[#This Row],[Período]])</f>
        <v>0</v>
      </c>
      <c r="I315" s="12">
        <f>VALUE(Previsto2024[[#This Row],[Geração '[MWh']]])</f>
        <v>0</v>
      </c>
    </row>
    <row r="316" spans="1:9" hidden="1">
      <c r="A316" s="112">
        <f>MONTH(Previsto2024[[#This Row],[Período]])</f>
        <v>8</v>
      </c>
      <c r="B316" s="101">
        <v>45505</v>
      </c>
      <c r="C316" t="s">
        <v>49</v>
      </c>
      <c r="D316" s="12">
        <f>SUMIFS(Database[Previsto P50 '[MWh']],Database[Complexo],Previsto2024[[#This Row],[Complexo]],Database[Período],Previsto2024[[#This Row],[Período]])</f>
        <v>240.28</v>
      </c>
      <c r="E316" s="12">
        <f>SUMIFS(Database[Previsto P90 '[MWh']],Database[Complexo],Previsto2024[[#This Row],[Complexo]],Database[Período],Previsto2024[[#This Row],[Período]])</f>
        <v>231.90276422764231</v>
      </c>
      <c r="F316" s="12">
        <f>SUMIFS(Database[Previsto P95 '[MWh']],Database[Complexo],Previsto2024[[#This Row],[Complexo]],Database[Período],Previsto2024[[#This Row],[Período]])</f>
        <v>229.54666666666671</v>
      </c>
      <c r="G316" s="12">
        <f>SUMIFS(Database[Previsto P99 '[MWh']],Database[Complexo],Previsto2024[[#This Row],[Complexo]],Database[Período],Previsto2024[[#This Row],[Período]])</f>
        <v>227.45235772357728</v>
      </c>
      <c r="H316" s="12">
        <f>SUMIFS('TABELA RESUMO - P50'!$C$2:$C$44,'TABELA RESUMO - P50'!$A$2:$A$44,Previsto2024[[#This Row],[Complexo]],'TABELA RESUMO - P50'!$B$2:$B$44,Previsto2024[[#This Row],[Período]])</f>
        <v>0</v>
      </c>
      <c r="I316" s="12">
        <f>VALUE(Previsto2024[[#This Row],[Geração '[MWh']]])</f>
        <v>0</v>
      </c>
    </row>
    <row r="317" spans="1:9" hidden="1">
      <c r="A317" s="112">
        <f>MONTH(Previsto2024[[#This Row],[Período]])</f>
        <v>9</v>
      </c>
      <c r="B317" s="103">
        <v>45536</v>
      </c>
      <c r="C317" t="s">
        <v>49</v>
      </c>
      <c r="D317" s="12">
        <f>SUMIFS(Database[Previsto P50 '[MWh']],Database[Complexo],Previsto2024[[#This Row],[Complexo]],Database[Período],Previsto2024[[#This Row],[Período]])</f>
        <v>235</v>
      </c>
      <c r="E317" s="12">
        <f>SUMIFS(Database[Previsto P90 '[MWh']],Database[Complexo],Previsto2024[[#This Row],[Complexo]],Database[Período],Previsto2024[[#This Row],[Período]])</f>
        <v>226.62276422764231</v>
      </c>
      <c r="F317" s="12">
        <f>SUMIFS(Database[Previsto P95 '[MWh']],Database[Complexo],Previsto2024[[#This Row],[Complexo]],Database[Período],Previsto2024[[#This Row],[Período]])</f>
        <v>224.26666666666671</v>
      </c>
      <c r="G317" s="12">
        <f>SUMIFS(Database[Previsto P99 '[MWh']],Database[Complexo],Previsto2024[[#This Row],[Complexo]],Database[Período],Previsto2024[[#This Row],[Período]])</f>
        <v>222.17235772357728</v>
      </c>
      <c r="H317" s="12">
        <f>SUMIFS('TABELA RESUMO - P50'!$C$2:$C$44,'TABELA RESUMO - P50'!$A$2:$A$44,Previsto2024[[#This Row],[Complexo]],'TABELA RESUMO - P50'!$B$2:$B$44,Previsto2024[[#This Row],[Período]])</f>
        <v>0</v>
      </c>
      <c r="I317" s="12">
        <f>VALUE(Previsto2024[[#This Row],[Geração '[MWh']]])</f>
        <v>0</v>
      </c>
    </row>
    <row r="318" spans="1:9" hidden="1">
      <c r="A318" s="112">
        <f>MONTH(Previsto2024[[#This Row],[Período]])</f>
        <v>10</v>
      </c>
      <c r="B318" s="101">
        <v>45566</v>
      </c>
      <c r="C318" t="s">
        <v>49</v>
      </c>
      <c r="D318" s="12">
        <f>SUMIFS(Database[Previsto P50 '[MWh']],Database[Complexo],Previsto2024[[#This Row],[Complexo]],Database[Período],Previsto2024[[#This Row],[Período]])</f>
        <v>226.6</v>
      </c>
      <c r="E318" s="12">
        <f>SUMIFS(Database[Previsto P90 '[MWh']],Database[Complexo],Previsto2024[[#This Row],[Complexo]],Database[Período],Previsto2024[[#This Row],[Período]])</f>
        <v>218.2227642276423</v>
      </c>
      <c r="F318" s="12">
        <f>SUMIFS(Database[Previsto P95 '[MWh']],Database[Complexo],Previsto2024[[#This Row],[Complexo]],Database[Período],Previsto2024[[#This Row],[Período]])</f>
        <v>215.8666666666667</v>
      </c>
      <c r="G318" s="12">
        <f>SUMIFS(Database[Previsto P99 '[MWh']],Database[Complexo],Previsto2024[[#This Row],[Complexo]],Database[Período],Previsto2024[[#This Row],[Período]])</f>
        <v>213.77235772357727</v>
      </c>
      <c r="H318" s="12">
        <f>SUMIFS('TABELA RESUMO - P50'!$C$2:$C$44,'TABELA RESUMO - P50'!$A$2:$A$44,Previsto2024[[#This Row],[Complexo]],'TABELA RESUMO - P50'!$B$2:$B$44,Previsto2024[[#This Row],[Período]])</f>
        <v>0</v>
      </c>
      <c r="I318" s="12">
        <f>VALUE(Previsto2024[[#This Row],[Geração '[MWh']]])</f>
        <v>0</v>
      </c>
    </row>
    <row r="319" spans="1:9" hidden="1">
      <c r="A319" s="112">
        <f>MONTH(Previsto2024[[#This Row],[Período]])</f>
        <v>11</v>
      </c>
      <c r="B319" s="103">
        <v>45597</v>
      </c>
      <c r="C319" t="s">
        <v>49</v>
      </c>
      <c r="D319" s="12">
        <f>SUMIFS(Database[Previsto P50 '[MWh']],Database[Complexo],Previsto2024[[#This Row],[Complexo]],Database[Período],Previsto2024[[#This Row],[Período]])</f>
        <v>208.04</v>
      </c>
      <c r="E319" s="12">
        <f>SUMIFS(Database[Previsto P90 '[MWh']],Database[Complexo],Previsto2024[[#This Row],[Complexo]],Database[Período],Previsto2024[[#This Row],[Período]])</f>
        <v>199.6627642276423</v>
      </c>
      <c r="F319" s="12">
        <f>SUMIFS(Database[Previsto P95 '[MWh']],Database[Complexo],Previsto2024[[#This Row],[Complexo]],Database[Período],Previsto2024[[#This Row],[Período]])</f>
        <v>197.3066666666667</v>
      </c>
      <c r="G319" s="12">
        <f>SUMIFS(Database[Previsto P99 '[MWh']],Database[Complexo],Previsto2024[[#This Row],[Complexo]],Database[Período],Previsto2024[[#This Row],[Período]])</f>
        <v>195.21235772357727</v>
      </c>
      <c r="H319" s="12">
        <f>SUMIFS('TABELA RESUMO - P50'!$C$2:$C$44,'TABELA RESUMO - P50'!$A$2:$A$44,Previsto2024[[#This Row],[Complexo]],'TABELA RESUMO - P50'!$B$2:$B$44,Previsto2024[[#This Row],[Período]])</f>
        <v>0</v>
      </c>
      <c r="I319" s="12">
        <f>VALUE(Previsto2024[[#This Row],[Geração '[MWh']]])</f>
        <v>0</v>
      </c>
    </row>
    <row r="320" spans="1:9" hidden="1">
      <c r="A320" s="112">
        <f>MONTH(Previsto2024[[#This Row],[Período]])</f>
        <v>12</v>
      </c>
      <c r="B320" s="101">
        <v>45627</v>
      </c>
      <c r="C320" t="s">
        <v>49</v>
      </c>
      <c r="D320" s="12">
        <f>SUMIFS(Database[Previsto P50 '[MWh']],Database[Complexo],Previsto2024[[#This Row],[Complexo]],Database[Período],Previsto2024[[#This Row],[Período]])</f>
        <v>227.68</v>
      </c>
      <c r="E320" s="12">
        <f>SUMIFS(Database[Previsto P90 '[MWh']],Database[Complexo],Previsto2024[[#This Row],[Complexo]],Database[Período],Previsto2024[[#This Row],[Período]])</f>
        <v>219.30276422764231</v>
      </c>
      <c r="F320" s="12">
        <f>SUMIFS(Database[Previsto P95 '[MWh']],Database[Complexo],Previsto2024[[#This Row],[Complexo]],Database[Período],Previsto2024[[#This Row],[Período]])</f>
        <v>216.94666666666672</v>
      </c>
      <c r="G320" s="12">
        <f>SUMIFS(Database[Previsto P99 '[MWh']],Database[Complexo],Previsto2024[[#This Row],[Complexo]],Database[Período],Previsto2024[[#This Row],[Período]])</f>
        <v>214.85235772357728</v>
      </c>
      <c r="H320" s="12">
        <f>SUMIFS('TABELA RESUMO - P50'!$C$2:$C$44,'TABELA RESUMO - P50'!$A$2:$A$44,Previsto2024[[#This Row],[Complexo]],'TABELA RESUMO - P50'!$B$2:$B$44,Previsto2024[[#This Row],[Período]])</f>
        <v>0</v>
      </c>
      <c r="I320" s="12">
        <f>VALUE(Previsto2024[[#This Row],[Geração '[MWh']]])</f>
        <v>0</v>
      </c>
    </row>
    <row r="321" spans="1:9" hidden="1">
      <c r="A321" s="112">
        <f>MONTH(Previsto2024[[#This Row],[Período]])</f>
        <v>1</v>
      </c>
      <c r="B321" s="103">
        <v>45292</v>
      </c>
      <c r="C321" t="s">
        <v>50</v>
      </c>
      <c r="D321" s="12">
        <f>SUMIFS(Database[Previsto P50 '[MWh']],Database[Complexo],Previsto2024[[#This Row],[Complexo]],Database[Período],Previsto2024[[#This Row],[Período]])</f>
        <v>174.47225806451615</v>
      </c>
      <c r="E321" s="12">
        <f>SUMIFS(Database[Previsto P90 '[MWh']],Database[Complexo],Previsto2024[[#This Row],[Complexo]],Database[Período],Previsto2024[[#This Row],[Período]])</f>
        <v>167.98665617623922</v>
      </c>
      <c r="F321" s="12">
        <f>SUMIFS(Database[Previsto P95 '[MWh']],Database[Complexo],Previsto2024[[#This Row],[Complexo]],Database[Período],Previsto2024[[#This Row],[Período]])</f>
        <v>166.16258064516134</v>
      </c>
      <c r="G321" s="12">
        <f>SUMIFS(Database[Previsto P99 '[MWh']],Database[Complexo],Previsto2024[[#This Row],[Complexo]],Database[Período],Previsto2024[[#This Row],[Período]])</f>
        <v>164.54118017309207</v>
      </c>
      <c r="H321" s="12">
        <f>SUMIFS('TABELA RESUMO - P50'!$C$2:$C$44,'TABELA RESUMO - P50'!$A$2:$A$44,Previsto2024[[#This Row],[Complexo]],'TABELA RESUMO - P50'!$B$2:$B$44,Previsto2024[[#This Row],[Período]])</f>
        <v>0</v>
      </c>
      <c r="I321" s="12">
        <f>VALUE(Previsto2024[[#This Row],[Geração '[MWh']]])</f>
        <v>0</v>
      </c>
    </row>
    <row r="322" spans="1:9">
      <c r="A322" s="112">
        <f>MONTH(Previsto2024[[#This Row],[Período]])</f>
        <v>2</v>
      </c>
      <c r="B322" s="101">
        <v>45323</v>
      </c>
      <c r="C322" t="s">
        <v>50</v>
      </c>
      <c r="D322" s="12">
        <f>SUMIFS(Database[Previsto P50 '[MWh']],Database[Complexo],Previsto2024[[#This Row],[Complexo]],Database[Período],Previsto2024[[#This Row],[Período]])</f>
        <v>201.12</v>
      </c>
      <c r="E322" s="12">
        <f>SUMIFS(Database[Previsto P90 '[MWh']],Database[Complexo],Previsto2024[[#This Row],[Complexo]],Database[Período],Previsto2024[[#This Row],[Período]])</f>
        <v>192.74276422764231</v>
      </c>
      <c r="F322" s="12">
        <f>SUMIFS(Database[Previsto P95 '[MWh']],Database[Complexo],Previsto2024[[#This Row],[Complexo]],Database[Período],Previsto2024[[#This Row],[Período]])</f>
        <v>190.38666666666671</v>
      </c>
      <c r="G322" s="12">
        <f>SUMIFS(Database[Previsto P99 '[MWh']],Database[Complexo],Previsto2024[[#This Row],[Complexo]],Database[Período],Previsto2024[[#This Row],[Período]])</f>
        <v>188.29235772357728</v>
      </c>
      <c r="H322" s="12">
        <f>SUMIFS('TABELA RESUMO - P50'!$C$2:$C$44,'TABELA RESUMO - P50'!$A$2:$A$44,Previsto2024[[#This Row],[Complexo]],'TABELA RESUMO - P50'!$B$2:$B$44,Previsto2024[[#This Row],[Período]])</f>
        <v>0</v>
      </c>
      <c r="I322" s="12">
        <f>VALUE(Previsto2024[[#This Row],[Geração '[MWh']]])</f>
        <v>0</v>
      </c>
    </row>
    <row r="323" spans="1:9" hidden="1">
      <c r="A323" s="112">
        <f>MONTH(Previsto2024[[#This Row],[Período]])</f>
        <v>3</v>
      </c>
      <c r="B323" s="103">
        <v>45352</v>
      </c>
      <c r="C323" t="s">
        <v>50</v>
      </c>
      <c r="D323" s="12">
        <f>SUMIFS(Database[Previsto P50 '[MWh']],Database[Complexo],Previsto2024[[#This Row],[Complexo]],Database[Período],Previsto2024[[#This Row],[Período]])</f>
        <v>192.36</v>
      </c>
      <c r="E323" s="12">
        <f>SUMIFS(Database[Previsto P90 '[MWh']],Database[Complexo],Previsto2024[[#This Row],[Complexo]],Database[Período],Previsto2024[[#This Row],[Período]])</f>
        <v>183.98276422764232</v>
      </c>
      <c r="F323" s="12">
        <f>SUMIFS(Database[Previsto P95 '[MWh']],Database[Complexo],Previsto2024[[#This Row],[Complexo]],Database[Período],Previsto2024[[#This Row],[Período]])</f>
        <v>181.62666666666672</v>
      </c>
      <c r="G323" s="12">
        <f>SUMIFS(Database[Previsto P99 '[MWh']],Database[Complexo],Previsto2024[[#This Row],[Complexo]],Database[Período],Previsto2024[[#This Row],[Período]])</f>
        <v>179.53235772357729</v>
      </c>
      <c r="H323" s="12">
        <f>SUMIFS('TABELA RESUMO - P50'!$C$2:$C$44,'TABELA RESUMO - P50'!$A$2:$A$44,Previsto2024[[#This Row],[Complexo]],'TABELA RESUMO - P50'!$B$2:$B$44,Previsto2024[[#This Row],[Período]])</f>
        <v>0</v>
      </c>
      <c r="I323" s="12">
        <f>VALUE(Previsto2024[[#This Row],[Geração '[MWh']]])</f>
        <v>0</v>
      </c>
    </row>
    <row r="324" spans="1:9" hidden="1">
      <c r="A324" s="112">
        <f>MONTH(Previsto2024[[#This Row],[Período]])</f>
        <v>4</v>
      </c>
      <c r="B324" s="101">
        <v>45383</v>
      </c>
      <c r="C324" t="s">
        <v>50</v>
      </c>
      <c r="D324" s="12">
        <f>SUMIFS(Database[Previsto P50 '[MWh']],Database[Complexo],Previsto2024[[#This Row],[Complexo]],Database[Período],Previsto2024[[#This Row],[Período]])</f>
        <v>196.28</v>
      </c>
      <c r="E324" s="12">
        <f>SUMIFS(Database[Previsto P90 '[MWh']],Database[Complexo],Previsto2024[[#This Row],[Complexo]],Database[Período],Previsto2024[[#This Row],[Período]])</f>
        <v>187.90276422764231</v>
      </c>
      <c r="F324" s="12">
        <f>SUMIFS(Database[Previsto P95 '[MWh']],Database[Complexo],Previsto2024[[#This Row],[Complexo]],Database[Período],Previsto2024[[#This Row],[Período]])</f>
        <v>185.54666666666671</v>
      </c>
      <c r="G324" s="12">
        <f>SUMIFS(Database[Previsto P99 '[MWh']],Database[Complexo],Previsto2024[[#This Row],[Complexo]],Database[Período],Previsto2024[[#This Row],[Período]])</f>
        <v>183.45235772357728</v>
      </c>
      <c r="H324" s="12">
        <f>SUMIFS('TABELA RESUMO - P50'!$C$2:$C$44,'TABELA RESUMO - P50'!$A$2:$A$44,Previsto2024[[#This Row],[Complexo]],'TABELA RESUMO - P50'!$B$2:$B$44,Previsto2024[[#This Row],[Período]])</f>
        <v>0</v>
      </c>
      <c r="I324" s="12">
        <f>VALUE(Previsto2024[[#This Row],[Geração '[MWh']]])</f>
        <v>0</v>
      </c>
    </row>
    <row r="325" spans="1:9" hidden="1">
      <c r="A325" s="112">
        <f>MONTH(Previsto2024[[#This Row],[Período]])</f>
        <v>5</v>
      </c>
      <c r="B325" s="103">
        <v>45413</v>
      </c>
      <c r="C325" t="s">
        <v>50</v>
      </c>
      <c r="D325" s="12">
        <f>SUMIFS(Database[Previsto P50 '[MWh']],Database[Complexo],Previsto2024[[#This Row],[Complexo]],Database[Período],Previsto2024[[#This Row],[Período]])</f>
        <v>204.36</v>
      </c>
      <c r="E325" s="12">
        <f>SUMIFS(Database[Previsto P90 '[MWh']],Database[Complexo],Previsto2024[[#This Row],[Complexo]],Database[Período],Previsto2024[[#This Row],[Período]])</f>
        <v>195.98276422764232</v>
      </c>
      <c r="F325" s="12">
        <f>SUMIFS(Database[Previsto P95 '[MWh']],Database[Complexo],Previsto2024[[#This Row],[Complexo]],Database[Período],Previsto2024[[#This Row],[Período]])</f>
        <v>193.62666666666672</v>
      </c>
      <c r="G325" s="12">
        <f>SUMIFS(Database[Previsto P99 '[MWh']],Database[Complexo],Previsto2024[[#This Row],[Complexo]],Database[Período],Previsto2024[[#This Row],[Período]])</f>
        <v>191.53235772357729</v>
      </c>
      <c r="H325" s="12">
        <f>SUMIFS('TABELA RESUMO - P50'!$C$2:$C$44,'TABELA RESUMO - P50'!$A$2:$A$44,Previsto2024[[#This Row],[Complexo]],'TABELA RESUMO - P50'!$B$2:$B$44,Previsto2024[[#This Row],[Período]])</f>
        <v>0</v>
      </c>
      <c r="I325" s="12">
        <f>VALUE(Previsto2024[[#This Row],[Geração '[MWh']]])</f>
        <v>0</v>
      </c>
    </row>
    <row r="326" spans="1:9" hidden="1">
      <c r="A326" s="112">
        <f>MONTH(Previsto2024[[#This Row],[Período]])</f>
        <v>6</v>
      </c>
      <c r="B326" s="101">
        <v>45444</v>
      </c>
      <c r="C326" t="s">
        <v>50</v>
      </c>
      <c r="D326" s="12">
        <f>SUMIFS(Database[Previsto P50 '[MWh']],Database[Complexo],Previsto2024[[#This Row],[Complexo]],Database[Período],Previsto2024[[#This Row],[Período]])</f>
        <v>176.96</v>
      </c>
      <c r="E326" s="12">
        <f>SUMIFS(Database[Previsto P90 '[MWh']],Database[Complexo],Previsto2024[[#This Row],[Complexo]],Database[Período],Previsto2024[[#This Row],[Período]])</f>
        <v>168.58276422764231</v>
      </c>
      <c r="F326" s="12">
        <f>SUMIFS(Database[Previsto P95 '[MWh']],Database[Complexo],Previsto2024[[#This Row],[Complexo]],Database[Período],Previsto2024[[#This Row],[Período]])</f>
        <v>166.22666666666672</v>
      </c>
      <c r="G326" s="12">
        <f>SUMIFS(Database[Previsto P99 '[MWh']],Database[Complexo],Previsto2024[[#This Row],[Complexo]],Database[Período],Previsto2024[[#This Row],[Período]])</f>
        <v>164.13235772357729</v>
      </c>
      <c r="H326" s="12">
        <f>SUMIFS('TABELA RESUMO - P50'!$C$2:$C$44,'TABELA RESUMO - P50'!$A$2:$A$44,Previsto2024[[#This Row],[Complexo]],'TABELA RESUMO - P50'!$B$2:$B$44,Previsto2024[[#This Row],[Período]])</f>
        <v>0</v>
      </c>
      <c r="I326" s="12">
        <f>VALUE(Previsto2024[[#This Row],[Geração '[MWh']]])</f>
        <v>0</v>
      </c>
    </row>
    <row r="327" spans="1:9" hidden="1">
      <c r="A327" s="112">
        <f>MONTH(Previsto2024[[#This Row],[Período]])</f>
        <v>7</v>
      </c>
      <c r="B327" s="103">
        <v>45474</v>
      </c>
      <c r="C327" t="s">
        <v>50</v>
      </c>
      <c r="D327" s="12">
        <f>SUMIFS(Database[Previsto P50 '[MWh']],Database[Complexo],Previsto2024[[#This Row],[Complexo]],Database[Período],Previsto2024[[#This Row],[Período]])</f>
        <v>213.56</v>
      </c>
      <c r="E327" s="12">
        <f>SUMIFS(Database[Previsto P90 '[MWh']],Database[Complexo],Previsto2024[[#This Row],[Complexo]],Database[Período],Previsto2024[[#This Row],[Período]])</f>
        <v>205.18276422764231</v>
      </c>
      <c r="F327" s="12">
        <f>SUMIFS(Database[Previsto P95 '[MWh']],Database[Complexo],Previsto2024[[#This Row],[Complexo]],Database[Período],Previsto2024[[#This Row],[Período]])</f>
        <v>202.82666666666671</v>
      </c>
      <c r="G327" s="12">
        <f>SUMIFS(Database[Previsto P99 '[MWh']],Database[Complexo],Previsto2024[[#This Row],[Complexo]],Database[Período],Previsto2024[[#This Row],[Período]])</f>
        <v>200.73235772357728</v>
      </c>
      <c r="H327" s="12">
        <f>SUMIFS('TABELA RESUMO - P50'!$C$2:$C$44,'TABELA RESUMO - P50'!$A$2:$A$44,Previsto2024[[#This Row],[Complexo]],'TABELA RESUMO - P50'!$B$2:$B$44,Previsto2024[[#This Row],[Período]])</f>
        <v>0</v>
      </c>
      <c r="I327" s="12">
        <f>VALUE(Previsto2024[[#This Row],[Geração '[MWh']]])</f>
        <v>0</v>
      </c>
    </row>
    <row r="328" spans="1:9" hidden="1">
      <c r="A328" s="112">
        <f>MONTH(Previsto2024[[#This Row],[Período]])</f>
        <v>8</v>
      </c>
      <c r="B328" s="101">
        <v>45505</v>
      </c>
      <c r="C328" t="s">
        <v>50</v>
      </c>
      <c r="D328" s="12">
        <f>SUMIFS(Database[Previsto P50 '[MWh']],Database[Complexo],Previsto2024[[#This Row],[Complexo]],Database[Período],Previsto2024[[#This Row],[Período]])</f>
        <v>240.28</v>
      </c>
      <c r="E328" s="12">
        <f>SUMIFS(Database[Previsto P90 '[MWh']],Database[Complexo],Previsto2024[[#This Row],[Complexo]],Database[Período],Previsto2024[[#This Row],[Período]])</f>
        <v>231.90276422764231</v>
      </c>
      <c r="F328" s="12">
        <f>SUMIFS(Database[Previsto P95 '[MWh']],Database[Complexo],Previsto2024[[#This Row],[Complexo]],Database[Período],Previsto2024[[#This Row],[Período]])</f>
        <v>229.54666666666671</v>
      </c>
      <c r="G328" s="12">
        <f>SUMIFS(Database[Previsto P99 '[MWh']],Database[Complexo],Previsto2024[[#This Row],[Complexo]],Database[Período],Previsto2024[[#This Row],[Período]])</f>
        <v>227.45235772357728</v>
      </c>
      <c r="H328" s="12">
        <f>SUMIFS('TABELA RESUMO - P50'!$C$2:$C$44,'TABELA RESUMO - P50'!$A$2:$A$44,Previsto2024[[#This Row],[Complexo]],'TABELA RESUMO - P50'!$B$2:$B$44,Previsto2024[[#This Row],[Período]])</f>
        <v>0</v>
      </c>
      <c r="I328" s="12">
        <f>VALUE(Previsto2024[[#This Row],[Geração '[MWh']]])</f>
        <v>0</v>
      </c>
    </row>
    <row r="329" spans="1:9" hidden="1">
      <c r="A329" s="112">
        <f>MONTH(Previsto2024[[#This Row],[Período]])</f>
        <v>9</v>
      </c>
      <c r="B329" s="103">
        <v>45536</v>
      </c>
      <c r="C329" t="s">
        <v>50</v>
      </c>
      <c r="D329" s="12">
        <f>SUMIFS(Database[Previsto P50 '[MWh']],Database[Complexo],Previsto2024[[#This Row],[Complexo]],Database[Período],Previsto2024[[#This Row],[Período]])</f>
        <v>235</v>
      </c>
      <c r="E329" s="12">
        <f>SUMIFS(Database[Previsto P90 '[MWh']],Database[Complexo],Previsto2024[[#This Row],[Complexo]],Database[Período],Previsto2024[[#This Row],[Período]])</f>
        <v>226.62276422764231</v>
      </c>
      <c r="F329" s="12">
        <f>SUMIFS(Database[Previsto P95 '[MWh']],Database[Complexo],Previsto2024[[#This Row],[Complexo]],Database[Período],Previsto2024[[#This Row],[Período]])</f>
        <v>224.26666666666671</v>
      </c>
      <c r="G329" s="12">
        <f>SUMIFS(Database[Previsto P99 '[MWh']],Database[Complexo],Previsto2024[[#This Row],[Complexo]],Database[Período],Previsto2024[[#This Row],[Período]])</f>
        <v>222.17235772357728</v>
      </c>
      <c r="H329" s="12">
        <f>SUMIFS('TABELA RESUMO - P50'!$C$2:$C$44,'TABELA RESUMO - P50'!$A$2:$A$44,Previsto2024[[#This Row],[Complexo]],'TABELA RESUMO - P50'!$B$2:$B$44,Previsto2024[[#This Row],[Período]])</f>
        <v>0</v>
      </c>
      <c r="I329" s="12">
        <f>VALUE(Previsto2024[[#This Row],[Geração '[MWh']]])</f>
        <v>0</v>
      </c>
    </row>
    <row r="330" spans="1:9" hidden="1">
      <c r="A330" s="112">
        <f>MONTH(Previsto2024[[#This Row],[Período]])</f>
        <v>10</v>
      </c>
      <c r="B330" s="101">
        <v>45566</v>
      </c>
      <c r="C330" t="s">
        <v>50</v>
      </c>
      <c r="D330" s="12">
        <f>SUMIFS(Database[Previsto P50 '[MWh']],Database[Complexo],Previsto2024[[#This Row],[Complexo]],Database[Período],Previsto2024[[#This Row],[Período]])</f>
        <v>226.6</v>
      </c>
      <c r="E330" s="12">
        <f>SUMIFS(Database[Previsto P90 '[MWh']],Database[Complexo],Previsto2024[[#This Row],[Complexo]],Database[Período],Previsto2024[[#This Row],[Período]])</f>
        <v>218.2227642276423</v>
      </c>
      <c r="F330" s="12">
        <f>SUMIFS(Database[Previsto P95 '[MWh']],Database[Complexo],Previsto2024[[#This Row],[Complexo]],Database[Período],Previsto2024[[#This Row],[Período]])</f>
        <v>215.8666666666667</v>
      </c>
      <c r="G330" s="12">
        <f>SUMIFS(Database[Previsto P99 '[MWh']],Database[Complexo],Previsto2024[[#This Row],[Complexo]],Database[Período],Previsto2024[[#This Row],[Período]])</f>
        <v>213.77235772357727</v>
      </c>
      <c r="H330" s="12">
        <f>SUMIFS('TABELA RESUMO - P50'!$C$2:$C$44,'TABELA RESUMO - P50'!$A$2:$A$44,Previsto2024[[#This Row],[Complexo]],'TABELA RESUMO - P50'!$B$2:$B$44,Previsto2024[[#This Row],[Período]])</f>
        <v>0</v>
      </c>
      <c r="I330" s="12">
        <f>VALUE(Previsto2024[[#This Row],[Geração '[MWh']]])</f>
        <v>0</v>
      </c>
    </row>
    <row r="331" spans="1:9" hidden="1">
      <c r="A331" s="112">
        <f>MONTH(Previsto2024[[#This Row],[Período]])</f>
        <v>11</v>
      </c>
      <c r="B331" s="103">
        <v>45597</v>
      </c>
      <c r="C331" t="s">
        <v>50</v>
      </c>
      <c r="D331" s="12">
        <f>SUMIFS(Database[Previsto P50 '[MWh']],Database[Complexo],Previsto2024[[#This Row],[Complexo]],Database[Período],Previsto2024[[#This Row],[Período]])</f>
        <v>208.04</v>
      </c>
      <c r="E331" s="12">
        <f>SUMIFS(Database[Previsto P90 '[MWh']],Database[Complexo],Previsto2024[[#This Row],[Complexo]],Database[Período],Previsto2024[[#This Row],[Período]])</f>
        <v>199.6627642276423</v>
      </c>
      <c r="F331" s="12">
        <f>SUMIFS(Database[Previsto P95 '[MWh']],Database[Complexo],Previsto2024[[#This Row],[Complexo]],Database[Período],Previsto2024[[#This Row],[Período]])</f>
        <v>197.3066666666667</v>
      </c>
      <c r="G331" s="12">
        <f>SUMIFS(Database[Previsto P99 '[MWh']],Database[Complexo],Previsto2024[[#This Row],[Complexo]],Database[Período],Previsto2024[[#This Row],[Período]])</f>
        <v>195.21235772357727</v>
      </c>
      <c r="H331" s="12">
        <f>SUMIFS('TABELA RESUMO - P50'!$C$2:$C$44,'TABELA RESUMO - P50'!$A$2:$A$44,Previsto2024[[#This Row],[Complexo]],'TABELA RESUMO - P50'!$B$2:$B$44,Previsto2024[[#This Row],[Período]])</f>
        <v>0</v>
      </c>
      <c r="I331" s="12">
        <f>VALUE(Previsto2024[[#This Row],[Geração '[MWh']]])</f>
        <v>0</v>
      </c>
    </row>
    <row r="332" spans="1:9" hidden="1">
      <c r="A332" s="112">
        <f>MONTH(Previsto2024[[#This Row],[Período]])</f>
        <v>12</v>
      </c>
      <c r="B332" s="101">
        <v>45627</v>
      </c>
      <c r="C332" t="s">
        <v>50</v>
      </c>
      <c r="D332" s="12">
        <f>SUMIFS(Database[Previsto P50 '[MWh']],Database[Complexo],Previsto2024[[#This Row],[Complexo]],Database[Período],Previsto2024[[#This Row],[Período]])</f>
        <v>227.68</v>
      </c>
      <c r="E332" s="12">
        <f>SUMIFS(Database[Previsto P90 '[MWh']],Database[Complexo],Previsto2024[[#This Row],[Complexo]],Database[Período],Previsto2024[[#This Row],[Período]])</f>
        <v>219.30276422764231</v>
      </c>
      <c r="F332" s="12">
        <f>SUMIFS(Database[Previsto P95 '[MWh']],Database[Complexo],Previsto2024[[#This Row],[Complexo]],Database[Período],Previsto2024[[#This Row],[Período]])</f>
        <v>216.94666666666672</v>
      </c>
      <c r="G332" s="12">
        <f>SUMIFS(Database[Previsto P99 '[MWh']],Database[Complexo],Previsto2024[[#This Row],[Complexo]],Database[Período],Previsto2024[[#This Row],[Período]])</f>
        <v>214.85235772357728</v>
      </c>
      <c r="H332" s="12">
        <f>SUMIFS('TABELA RESUMO - P50'!$C$2:$C$44,'TABELA RESUMO - P50'!$A$2:$A$44,Previsto2024[[#This Row],[Complexo]],'TABELA RESUMO - P50'!$B$2:$B$44,Previsto2024[[#This Row],[Período]])</f>
        <v>0</v>
      </c>
      <c r="I332" s="12">
        <f>VALUE(Previsto2024[[#This Row],[Geração '[MWh']]])</f>
        <v>0</v>
      </c>
    </row>
    <row r="333" spans="1:9" hidden="1">
      <c r="A333" s="112">
        <f>MONTH(Previsto2024[[#This Row],[Período]])</f>
        <v>1</v>
      </c>
      <c r="B333" s="103">
        <v>45292</v>
      </c>
      <c r="C333" t="s">
        <v>51</v>
      </c>
      <c r="D333" s="12">
        <f>SUMIFS(Database[Previsto P50 '[MWh']],Database[Complexo],Previsto2024[[#This Row],[Complexo]],Database[Período],Previsto2024[[#This Row],[Período]])</f>
        <v>87.236129032258077</v>
      </c>
      <c r="E333" s="12">
        <f>SUMIFS(Database[Previsto P90 '[MWh']],Database[Complexo],Previsto2024[[#This Row],[Complexo]],Database[Período],Previsto2024[[#This Row],[Período]])</f>
        <v>83.993328088119611</v>
      </c>
      <c r="F333" s="12">
        <f>SUMIFS(Database[Previsto P95 '[MWh']],Database[Complexo],Previsto2024[[#This Row],[Complexo]],Database[Período],Previsto2024[[#This Row],[Período]])</f>
        <v>83.081290322580671</v>
      </c>
      <c r="G333" s="12">
        <f>SUMIFS(Database[Previsto P99 '[MWh']],Database[Complexo],Previsto2024[[#This Row],[Complexo]],Database[Período],Previsto2024[[#This Row],[Período]])</f>
        <v>82.270590086546036</v>
      </c>
      <c r="H333" s="12">
        <f>SUMIFS('TABELA RESUMO - P50'!$C$2:$C$44,'TABELA RESUMO - P50'!$A$2:$A$44,Previsto2024[[#This Row],[Complexo]],'TABELA RESUMO - P50'!$B$2:$B$44,Previsto2024[[#This Row],[Período]])</f>
        <v>0</v>
      </c>
      <c r="I333" s="12">
        <f>VALUE(Previsto2024[[#This Row],[Geração '[MWh']]])</f>
        <v>0</v>
      </c>
    </row>
    <row r="334" spans="1:9">
      <c r="A334" s="112">
        <f>MONTH(Previsto2024[[#This Row],[Período]])</f>
        <v>2</v>
      </c>
      <c r="B334" s="101">
        <v>45323</v>
      </c>
      <c r="C334" t="s">
        <v>51</v>
      </c>
      <c r="D334" s="12">
        <f>SUMIFS(Database[Previsto P50 '[MWh']],Database[Complexo],Previsto2024[[#This Row],[Complexo]],Database[Período],Previsto2024[[#This Row],[Período]])</f>
        <v>100.56</v>
      </c>
      <c r="E334" s="12">
        <f>SUMIFS(Database[Previsto P90 '[MWh']],Database[Complexo],Previsto2024[[#This Row],[Complexo]],Database[Período],Previsto2024[[#This Row],[Período]])</f>
        <v>96.371382113821156</v>
      </c>
      <c r="F334" s="12">
        <f>SUMIFS(Database[Previsto P95 '[MWh']],Database[Complexo],Previsto2024[[#This Row],[Complexo]],Database[Período],Previsto2024[[#This Row],[Período]])</f>
        <v>95.193333333333356</v>
      </c>
      <c r="G334" s="12">
        <f>SUMIFS(Database[Previsto P99 '[MWh']],Database[Complexo],Previsto2024[[#This Row],[Complexo]],Database[Período],Previsto2024[[#This Row],[Período]])</f>
        <v>94.146178861788641</v>
      </c>
      <c r="H334" s="12">
        <f>SUMIFS('TABELA RESUMO - P50'!$C$2:$C$44,'TABELA RESUMO - P50'!$A$2:$A$44,Previsto2024[[#This Row],[Complexo]],'TABELA RESUMO - P50'!$B$2:$B$44,Previsto2024[[#This Row],[Período]])</f>
        <v>0</v>
      </c>
      <c r="I334" s="12">
        <f>VALUE(Previsto2024[[#This Row],[Geração '[MWh']]])</f>
        <v>0</v>
      </c>
    </row>
    <row r="335" spans="1:9" hidden="1">
      <c r="A335" s="112">
        <f>MONTH(Previsto2024[[#This Row],[Período]])</f>
        <v>3</v>
      </c>
      <c r="B335" s="103">
        <v>45352</v>
      </c>
      <c r="C335" t="s">
        <v>51</v>
      </c>
      <c r="D335" s="12">
        <f>SUMIFS(Database[Previsto P50 '[MWh']],Database[Complexo],Previsto2024[[#This Row],[Complexo]],Database[Período],Previsto2024[[#This Row],[Período]])</f>
        <v>96.18</v>
      </c>
      <c r="E335" s="12">
        <f>SUMIFS(Database[Previsto P90 '[MWh']],Database[Complexo],Previsto2024[[#This Row],[Complexo]],Database[Período],Previsto2024[[#This Row],[Período]])</f>
        <v>91.99138211382116</v>
      </c>
      <c r="F335" s="12">
        <f>SUMIFS(Database[Previsto P95 '[MWh']],Database[Complexo],Previsto2024[[#This Row],[Complexo]],Database[Período],Previsto2024[[#This Row],[Período]])</f>
        <v>90.813333333333361</v>
      </c>
      <c r="G335" s="12">
        <f>SUMIFS(Database[Previsto P99 '[MWh']],Database[Complexo],Previsto2024[[#This Row],[Complexo]],Database[Período],Previsto2024[[#This Row],[Período]])</f>
        <v>89.766178861788646</v>
      </c>
      <c r="H335" s="12">
        <f>SUMIFS('TABELA RESUMO - P50'!$C$2:$C$44,'TABELA RESUMO - P50'!$A$2:$A$44,Previsto2024[[#This Row],[Complexo]],'TABELA RESUMO - P50'!$B$2:$B$44,Previsto2024[[#This Row],[Período]])</f>
        <v>0</v>
      </c>
      <c r="I335" s="12">
        <f>VALUE(Previsto2024[[#This Row],[Geração '[MWh']]])</f>
        <v>0</v>
      </c>
    </row>
    <row r="336" spans="1:9" hidden="1">
      <c r="A336" s="112">
        <f>MONTH(Previsto2024[[#This Row],[Período]])</f>
        <v>4</v>
      </c>
      <c r="B336" s="101">
        <v>45383</v>
      </c>
      <c r="C336" t="s">
        <v>51</v>
      </c>
      <c r="D336" s="12">
        <f>SUMIFS(Database[Previsto P50 '[MWh']],Database[Complexo],Previsto2024[[#This Row],[Complexo]],Database[Período],Previsto2024[[#This Row],[Período]])</f>
        <v>98.14</v>
      </c>
      <c r="E336" s="12">
        <f>SUMIFS(Database[Previsto P90 '[MWh']],Database[Complexo],Previsto2024[[#This Row],[Complexo]],Database[Período],Previsto2024[[#This Row],[Período]])</f>
        <v>93.951382113821154</v>
      </c>
      <c r="F336" s="12">
        <f>SUMIFS(Database[Previsto P95 '[MWh']],Database[Complexo],Previsto2024[[#This Row],[Complexo]],Database[Período],Previsto2024[[#This Row],[Período]])</f>
        <v>92.773333333333355</v>
      </c>
      <c r="G336" s="12">
        <f>SUMIFS(Database[Previsto P99 '[MWh']],Database[Complexo],Previsto2024[[#This Row],[Complexo]],Database[Período],Previsto2024[[#This Row],[Período]])</f>
        <v>91.72617886178864</v>
      </c>
      <c r="H336" s="12">
        <f>SUMIFS('TABELA RESUMO - P50'!$C$2:$C$44,'TABELA RESUMO - P50'!$A$2:$A$44,Previsto2024[[#This Row],[Complexo]],'TABELA RESUMO - P50'!$B$2:$B$44,Previsto2024[[#This Row],[Período]])</f>
        <v>0</v>
      </c>
      <c r="I336" s="12">
        <f>VALUE(Previsto2024[[#This Row],[Geração '[MWh']]])</f>
        <v>0</v>
      </c>
    </row>
    <row r="337" spans="1:9" hidden="1">
      <c r="A337" s="112">
        <f>MONTH(Previsto2024[[#This Row],[Período]])</f>
        <v>5</v>
      </c>
      <c r="B337" s="103">
        <v>45413</v>
      </c>
      <c r="C337" t="s">
        <v>51</v>
      </c>
      <c r="D337" s="12">
        <f>SUMIFS(Database[Previsto P50 '[MWh']],Database[Complexo],Previsto2024[[#This Row],[Complexo]],Database[Período],Previsto2024[[#This Row],[Período]])</f>
        <v>102.18</v>
      </c>
      <c r="E337" s="12">
        <f>SUMIFS(Database[Previsto P90 '[MWh']],Database[Complexo],Previsto2024[[#This Row],[Complexo]],Database[Período],Previsto2024[[#This Row],[Período]])</f>
        <v>97.99138211382116</v>
      </c>
      <c r="F337" s="12">
        <f>SUMIFS(Database[Previsto P95 '[MWh']],Database[Complexo],Previsto2024[[#This Row],[Complexo]],Database[Período],Previsto2024[[#This Row],[Período]])</f>
        <v>96.813333333333361</v>
      </c>
      <c r="G337" s="12">
        <f>SUMIFS(Database[Previsto P99 '[MWh']],Database[Complexo],Previsto2024[[#This Row],[Complexo]],Database[Período],Previsto2024[[#This Row],[Período]])</f>
        <v>95.766178861788646</v>
      </c>
      <c r="H337" s="12">
        <f>SUMIFS('TABELA RESUMO - P50'!$C$2:$C$44,'TABELA RESUMO - P50'!$A$2:$A$44,Previsto2024[[#This Row],[Complexo]],'TABELA RESUMO - P50'!$B$2:$B$44,Previsto2024[[#This Row],[Período]])</f>
        <v>0</v>
      </c>
      <c r="I337" s="12">
        <f>VALUE(Previsto2024[[#This Row],[Geração '[MWh']]])</f>
        <v>0</v>
      </c>
    </row>
    <row r="338" spans="1:9" hidden="1">
      <c r="A338" s="112">
        <f>MONTH(Previsto2024[[#This Row],[Período]])</f>
        <v>6</v>
      </c>
      <c r="B338" s="101">
        <v>45444</v>
      </c>
      <c r="C338" t="s">
        <v>51</v>
      </c>
      <c r="D338" s="12">
        <f>SUMIFS(Database[Previsto P50 '[MWh']],Database[Complexo],Previsto2024[[#This Row],[Complexo]],Database[Período],Previsto2024[[#This Row],[Período]])</f>
        <v>88.48</v>
      </c>
      <c r="E338" s="12">
        <f>SUMIFS(Database[Previsto P90 '[MWh']],Database[Complexo],Previsto2024[[#This Row],[Complexo]],Database[Período],Previsto2024[[#This Row],[Período]])</f>
        <v>84.291382113821157</v>
      </c>
      <c r="F338" s="12">
        <f>SUMIFS(Database[Previsto P95 '[MWh']],Database[Complexo],Previsto2024[[#This Row],[Complexo]],Database[Período],Previsto2024[[#This Row],[Período]])</f>
        <v>83.113333333333358</v>
      </c>
      <c r="G338" s="12">
        <f>SUMIFS(Database[Previsto P99 '[MWh']],Database[Complexo],Previsto2024[[#This Row],[Complexo]],Database[Período],Previsto2024[[#This Row],[Período]])</f>
        <v>82.066178861788643</v>
      </c>
      <c r="H338" s="12">
        <f>SUMIFS('TABELA RESUMO - P50'!$C$2:$C$44,'TABELA RESUMO - P50'!$A$2:$A$44,Previsto2024[[#This Row],[Complexo]],'TABELA RESUMO - P50'!$B$2:$B$44,Previsto2024[[#This Row],[Período]])</f>
        <v>0</v>
      </c>
      <c r="I338" s="12">
        <f>VALUE(Previsto2024[[#This Row],[Geração '[MWh']]])</f>
        <v>0</v>
      </c>
    </row>
    <row r="339" spans="1:9" hidden="1">
      <c r="A339" s="112">
        <f>MONTH(Previsto2024[[#This Row],[Período]])</f>
        <v>7</v>
      </c>
      <c r="B339" s="103">
        <v>45474</v>
      </c>
      <c r="C339" t="s">
        <v>51</v>
      </c>
      <c r="D339" s="12">
        <f>SUMIFS(Database[Previsto P50 '[MWh']],Database[Complexo],Previsto2024[[#This Row],[Complexo]],Database[Período],Previsto2024[[#This Row],[Período]])</f>
        <v>106.78</v>
      </c>
      <c r="E339" s="12">
        <f>SUMIFS(Database[Previsto P90 '[MWh']],Database[Complexo],Previsto2024[[#This Row],[Complexo]],Database[Período],Previsto2024[[#This Row],[Período]])</f>
        <v>102.59138211382115</v>
      </c>
      <c r="F339" s="12">
        <f>SUMIFS(Database[Previsto P95 '[MWh']],Database[Complexo],Previsto2024[[#This Row],[Complexo]],Database[Período],Previsto2024[[#This Row],[Período]])</f>
        <v>101.41333333333336</v>
      </c>
      <c r="G339" s="12">
        <f>SUMIFS(Database[Previsto P99 '[MWh']],Database[Complexo],Previsto2024[[#This Row],[Complexo]],Database[Período],Previsto2024[[#This Row],[Período]])</f>
        <v>100.36617886178864</v>
      </c>
      <c r="H339" s="12">
        <f>SUMIFS('TABELA RESUMO - P50'!$C$2:$C$44,'TABELA RESUMO - P50'!$A$2:$A$44,Previsto2024[[#This Row],[Complexo]],'TABELA RESUMO - P50'!$B$2:$B$44,Previsto2024[[#This Row],[Período]])</f>
        <v>0</v>
      </c>
      <c r="I339" s="12">
        <f>VALUE(Previsto2024[[#This Row],[Geração '[MWh']]])</f>
        <v>0</v>
      </c>
    </row>
    <row r="340" spans="1:9" hidden="1">
      <c r="A340" s="112">
        <f>MONTH(Previsto2024[[#This Row],[Período]])</f>
        <v>8</v>
      </c>
      <c r="B340" s="101">
        <v>45505</v>
      </c>
      <c r="C340" t="s">
        <v>51</v>
      </c>
      <c r="D340" s="12">
        <f>SUMIFS(Database[Previsto P50 '[MWh']],Database[Complexo],Previsto2024[[#This Row],[Complexo]],Database[Período],Previsto2024[[#This Row],[Período]])</f>
        <v>120.14</v>
      </c>
      <c r="E340" s="12">
        <f>SUMIFS(Database[Previsto P90 '[MWh']],Database[Complexo],Previsto2024[[#This Row],[Complexo]],Database[Período],Previsto2024[[#This Row],[Período]])</f>
        <v>115.95138211382115</v>
      </c>
      <c r="F340" s="12">
        <f>SUMIFS(Database[Previsto P95 '[MWh']],Database[Complexo],Previsto2024[[#This Row],[Complexo]],Database[Período],Previsto2024[[#This Row],[Período]])</f>
        <v>114.77333333333335</v>
      </c>
      <c r="G340" s="12">
        <f>SUMIFS(Database[Previsto P99 '[MWh']],Database[Complexo],Previsto2024[[#This Row],[Complexo]],Database[Período],Previsto2024[[#This Row],[Período]])</f>
        <v>113.72617886178864</v>
      </c>
      <c r="H340" s="12">
        <f>SUMIFS('TABELA RESUMO - P50'!$C$2:$C$44,'TABELA RESUMO - P50'!$A$2:$A$44,Previsto2024[[#This Row],[Complexo]],'TABELA RESUMO - P50'!$B$2:$B$44,Previsto2024[[#This Row],[Período]])</f>
        <v>0</v>
      </c>
      <c r="I340" s="12">
        <f>VALUE(Previsto2024[[#This Row],[Geração '[MWh']]])</f>
        <v>0</v>
      </c>
    </row>
    <row r="341" spans="1:9" hidden="1">
      <c r="A341" s="112">
        <f>MONTH(Previsto2024[[#This Row],[Período]])</f>
        <v>9</v>
      </c>
      <c r="B341" s="103">
        <v>45536</v>
      </c>
      <c r="C341" t="s">
        <v>51</v>
      </c>
      <c r="D341" s="12">
        <f>SUMIFS(Database[Previsto P50 '[MWh']],Database[Complexo],Previsto2024[[#This Row],[Complexo]],Database[Período],Previsto2024[[#This Row],[Período]])</f>
        <v>117.5</v>
      </c>
      <c r="E341" s="12">
        <f>SUMIFS(Database[Previsto P90 '[MWh']],Database[Complexo],Previsto2024[[#This Row],[Complexo]],Database[Período],Previsto2024[[#This Row],[Período]])</f>
        <v>113.31138211382115</v>
      </c>
      <c r="F341" s="12">
        <f>SUMIFS(Database[Previsto P95 '[MWh']],Database[Complexo],Previsto2024[[#This Row],[Complexo]],Database[Período],Previsto2024[[#This Row],[Período]])</f>
        <v>112.13333333333335</v>
      </c>
      <c r="G341" s="12">
        <f>SUMIFS(Database[Previsto P99 '[MWh']],Database[Complexo],Previsto2024[[#This Row],[Complexo]],Database[Período],Previsto2024[[#This Row],[Período]])</f>
        <v>111.08617886178864</v>
      </c>
      <c r="H341" s="12">
        <f>SUMIFS('TABELA RESUMO - P50'!$C$2:$C$44,'TABELA RESUMO - P50'!$A$2:$A$44,Previsto2024[[#This Row],[Complexo]],'TABELA RESUMO - P50'!$B$2:$B$44,Previsto2024[[#This Row],[Período]])</f>
        <v>0</v>
      </c>
      <c r="I341" s="12">
        <f>VALUE(Previsto2024[[#This Row],[Geração '[MWh']]])</f>
        <v>0</v>
      </c>
    </row>
    <row r="342" spans="1:9" hidden="1">
      <c r="A342" s="112">
        <f>MONTH(Previsto2024[[#This Row],[Período]])</f>
        <v>10</v>
      </c>
      <c r="B342" s="101">
        <v>45566</v>
      </c>
      <c r="C342" t="s">
        <v>51</v>
      </c>
      <c r="D342" s="12">
        <f>SUMIFS(Database[Previsto P50 '[MWh']],Database[Complexo],Previsto2024[[#This Row],[Complexo]],Database[Período],Previsto2024[[#This Row],[Período]])</f>
        <v>113.3</v>
      </c>
      <c r="E342" s="12">
        <f>SUMIFS(Database[Previsto P90 '[MWh']],Database[Complexo],Previsto2024[[#This Row],[Complexo]],Database[Período],Previsto2024[[#This Row],[Período]])</f>
        <v>109.11138211382115</v>
      </c>
      <c r="F342" s="12">
        <f>SUMIFS(Database[Previsto P95 '[MWh']],Database[Complexo],Previsto2024[[#This Row],[Complexo]],Database[Período],Previsto2024[[#This Row],[Período]])</f>
        <v>107.93333333333335</v>
      </c>
      <c r="G342" s="12">
        <f>SUMIFS(Database[Previsto P99 '[MWh']],Database[Complexo],Previsto2024[[#This Row],[Complexo]],Database[Período],Previsto2024[[#This Row],[Período]])</f>
        <v>106.88617886178864</v>
      </c>
      <c r="H342" s="12">
        <f>SUMIFS('TABELA RESUMO - P50'!$C$2:$C$44,'TABELA RESUMO - P50'!$A$2:$A$44,Previsto2024[[#This Row],[Complexo]],'TABELA RESUMO - P50'!$B$2:$B$44,Previsto2024[[#This Row],[Período]])</f>
        <v>0</v>
      </c>
      <c r="I342" s="12">
        <f>VALUE(Previsto2024[[#This Row],[Geração '[MWh']]])</f>
        <v>0</v>
      </c>
    </row>
    <row r="343" spans="1:9" hidden="1">
      <c r="A343" s="112">
        <f>MONTH(Previsto2024[[#This Row],[Período]])</f>
        <v>11</v>
      </c>
      <c r="B343" s="103">
        <v>45597</v>
      </c>
      <c r="C343" t="s">
        <v>51</v>
      </c>
      <c r="D343" s="12">
        <f>SUMIFS(Database[Previsto P50 '[MWh']],Database[Complexo],Previsto2024[[#This Row],[Complexo]],Database[Período],Previsto2024[[#This Row],[Período]])</f>
        <v>104.02</v>
      </c>
      <c r="E343" s="12">
        <f>SUMIFS(Database[Previsto P90 '[MWh']],Database[Complexo],Previsto2024[[#This Row],[Complexo]],Database[Período],Previsto2024[[#This Row],[Período]])</f>
        <v>99.831382113821149</v>
      </c>
      <c r="F343" s="12">
        <f>SUMIFS(Database[Previsto P95 '[MWh']],Database[Complexo],Previsto2024[[#This Row],[Complexo]],Database[Período],Previsto2024[[#This Row],[Período]])</f>
        <v>98.65333333333335</v>
      </c>
      <c r="G343" s="12">
        <f>SUMIFS(Database[Previsto P99 '[MWh']],Database[Complexo],Previsto2024[[#This Row],[Complexo]],Database[Período],Previsto2024[[#This Row],[Período]])</f>
        <v>97.606178861788635</v>
      </c>
      <c r="H343" s="12">
        <f>SUMIFS('TABELA RESUMO - P50'!$C$2:$C$44,'TABELA RESUMO - P50'!$A$2:$A$44,Previsto2024[[#This Row],[Complexo]],'TABELA RESUMO - P50'!$B$2:$B$44,Previsto2024[[#This Row],[Período]])</f>
        <v>0</v>
      </c>
      <c r="I343" s="12">
        <f>VALUE(Previsto2024[[#This Row],[Geração '[MWh']]])</f>
        <v>0</v>
      </c>
    </row>
    <row r="344" spans="1:9" hidden="1">
      <c r="A344" s="112">
        <f>MONTH(Previsto2024[[#This Row],[Período]])</f>
        <v>12</v>
      </c>
      <c r="B344" s="101">
        <v>45627</v>
      </c>
      <c r="C344" t="s">
        <v>51</v>
      </c>
      <c r="D344" s="12">
        <f>SUMIFS(Database[Previsto P50 '[MWh']],Database[Complexo],Previsto2024[[#This Row],[Complexo]],Database[Período],Previsto2024[[#This Row],[Período]])</f>
        <v>113.84</v>
      </c>
      <c r="E344" s="12">
        <f>SUMIFS(Database[Previsto P90 '[MWh']],Database[Complexo],Previsto2024[[#This Row],[Complexo]],Database[Período],Previsto2024[[#This Row],[Período]])</f>
        <v>109.65138211382116</v>
      </c>
      <c r="F344" s="12">
        <f>SUMIFS(Database[Previsto P95 '[MWh']],Database[Complexo],Previsto2024[[#This Row],[Complexo]],Database[Período],Previsto2024[[#This Row],[Período]])</f>
        <v>108.47333333333336</v>
      </c>
      <c r="G344" s="12">
        <f>SUMIFS(Database[Previsto P99 '[MWh']],Database[Complexo],Previsto2024[[#This Row],[Complexo]],Database[Período],Previsto2024[[#This Row],[Período]])</f>
        <v>107.42617886178864</v>
      </c>
      <c r="H344" s="12">
        <f>SUMIFS('TABELA RESUMO - P50'!$C$2:$C$44,'TABELA RESUMO - P50'!$A$2:$A$44,Previsto2024[[#This Row],[Complexo]],'TABELA RESUMO - P50'!$B$2:$B$44,Previsto2024[[#This Row],[Período]])</f>
        <v>0</v>
      </c>
      <c r="I344" s="12">
        <f>VALUE(Previsto2024[[#This Row],[Geração '[MWh']]])</f>
        <v>0</v>
      </c>
    </row>
    <row r="345" spans="1:9" hidden="1">
      <c r="A345" s="112">
        <f>MONTH(Previsto2024[[#This Row],[Período]])</f>
        <v>1</v>
      </c>
      <c r="B345" s="103">
        <v>45292</v>
      </c>
      <c r="C345" t="s">
        <v>52</v>
      </c>
      <c r="D345" s="12">
        <f>SUMIFS(Database[Previsto P50 '[MWh']],Database[Complexo],Previsto2024[[#This Row],[Complexo]],Database[Período],Previsto2024[[#This Row],[Período]])</f>
        <v>0</v>
      </c>
      <c r="E345" s="12">
        <f>SUMIFS(Database[Previsto P90 '[MWh']],Database[Complexo],Previsto2024[[#This Row],[Complexo]],Database[Período],Previsto2024[[#This Row],[Período]])</f>
        <v>0</v>
      </c>
      <c r="F345" s="12">
        <f>SUMIFS(Database[Previsto P95 '[MWh']],Database[Complexo],Previsto2024[[#This Row],[Complexo]],Database[Período],Previsto2024[[#This Row],[Período]])</f>
        <v>0</v>
      </c>
      <c r="G345" s="12">
        <f>SUMIFS(Database[Previsto P99 '[MWh']],Database[Complexo],Previsto2024[[#This Row],[Complexo]],Database[Período],Previsto2024[[#This Row],[Período]])</f>
        <v>0</v>
      </c>
      <c r="H345" s="12">
        <f>SUMIFS('TABELA RESUMO - P50'!$C$2:$C$44,'TABELA RESUMO - P50'!$A$2:$A$44,Previsto2024[[#This Row],[Complexo]],'TABELA RESUMO - P50'!$B$2:$B$44,Previsto2024[[#This Row],[Período]])</f>
        <v>0</v>
      </c>
      <c r="I345" s="12">
        <f>VALUE(Previsto2024[[#This Row],[Geração '[MWh']]])</f>
        <v>0</v>
      </c>
    </row>
    <row r="346" spans="1:9">
      <c r="A346" s="112">
        <f>MONTH(Previsto2024[[#This Row],[Período]])</f>
        <v>2</v>
      </c>
      <c r="B346" s="101">
        <v>45323</v>
      </c>
      <c r="C346" t="s">
        <v>52</v>
      </c>
      <c r="D346" s="12">
        <f>SUMIFS(Database[Previsto P50 '[MWh']],Database[Complexo],Previsto2024[[#This Row],[Complexo]],Database[Período],Previsto2024[[#This Row],[Período]])</f>
        <v>104.29655172413791</v>
      </c>
      <c r="E346" s="12">
        <f>SUMIFS(Database[Previsto P90 '[MWh']],Database[Complexo],Previsto2024[[#This Row],[Complexo]],Database[Período],Previsto2024[[#This Row],[Período]])</f>
        <v>99.963498738435646</v>
      </c>
      <c r="F346" s="12">
        <f>SUMIFS(Database[Previsto P95 '[MWh']],Database[Complexo],Previsto2024[[#This Row],[Complexo]],Database[Período],Previsto2024[[#This Row],[Período]])</f>
        <v>98.744827586206881</v>
      </c>
      <c r="G346" s="12">
        <f>SUMIFS(Database[Previsto P99 '[MWh']],Database[Complexo],Previsto2024[[#This Row],[Complexo]],Database[Período],Previsto2024[[#This Row],[Período]])</f>
        <v>97.661564339781307</v>
      </c>
      <c r="H346" s="12">
        <f>SUMIFS('TABELA RESUMO - P50'!$C$2:$C$44,'TABELA RESUMO - P50'!$A$2:$A$44,Previsto2024[[#This Row],[Complexo]],'TABELA RESUMO - P50'!$B$2:$B$44,Previsto2024[[#This Row],[Período]])</f>
        <v>0</v>
      </c>
      <c r="I346" s="12">
        <f>VALUE(Previsto2024[[#This Row],[Geração '[MWh']]])</f>
        <v>0</v>
      </c>
    </row>
    <row r="347" spans="1:9" hidden="1">
      <c r="A347" s="112">
        <f>MONTH(Previsto2024[[#This Row],[Período]])</f>
        <v>3</v>
      </c>
      <c r="B347" s="103">
        <v>45352</v>
      </c>
      <c r="C347" t="s">
        <v>52</v>
      </c>
      <c r="D347" s="12">
        <f>SUMIFS(Database[Previsto P50 '[MWh']],Database[Complexo],Previsto2024[[#This Row],[Complexo]],Database[Período],Previsto2024[[#This Row],[Período]])</f>
        <v>192.36</v>
      </c>
      <c r="E347" s="12">
        <f>SUMIFS(Database[Previsto P90 '[MWh']],Database[Complexo],Previsto2024[[#This Row],[Complexo]],Database[Período],Previsto2024[[#This Row],[Período]])</f>
        <v>183.98276422764226</v>
      </c>
      <c r="F347" s="12">
        <f>SUMIFS(Database[Previsto P95 '[MWh']],Database[Complexo],Previsto2024[[#This Row],[Complexo]],Database[Período],Previsto2024[[#This Row],[Período]])</f>
        <v>181.62666666666667</v>
      </c>
      <c r="G347" s="12">
        <f>SUMIFS(Database[Previsto P99 '[MWh']],Database[Complexo],Previsto2024[[#This Row],[Complexo]],Database[Período],Previsto2024[[#This Row],[Período]])</f>
        <v>179.53235772357723</v>
      </c>
      <c r="H347" s="12">
        <f>SUMIFS('TABELA RESUMO - P50'!$C$2:$C$44,'TABELA RESUMO - P50'!$A$2:$A$44,Previsto2024[[#This Row],[Complexo]],'TABELA RESUMO - P50'!$B$2:$B$44,Previsto2024[[#This Row],[Período]])</f>
        <v>0</v>
      </c>
      <c r="I347" s="12">
        <f>VALUE(Previsto2024[[#This Row],[Geração '[MWh']]])</f>
        <v>0</v>
      </c>
    </row>
    <row r="348" spans="1:9" hidden="1">
      <c r="A348" s="112">
        <f>MONTH(Previsto2024[[#This Row],[Período]])</f>
        <v>4</v>
      </c>
      <c r="B348" s="101">
        <v>45383</v>
      </c>
      <c r="C348" t="s">
        <v>52</v>
      </c>
      <c r="D348" s="12">
        <f>SUMIFS(Database[Previsto P50 '[MWh']],Database[Complexo],Previsto2024[[#This Row],[Complexo]],Database[Período],Previsto2024[[#This Row],[Período]])</f>
        <v>196</v>
      </c>
      <c r="E348" s="12">
        <f>SUMIFS(Database[Previsto P90 '[MWh']],Database[Complexo],Previsto2024[[#This Row],[Complexo]],Database[Período],Previsto2024[[#This Row],[Período]])</f>
        <v>187.62276422764225</v>
      </c>
      <c r="F348" s="12">
        <f>SUMIFS(Database[Previsto P95 '[MWh']],Database[Complexo],Previsto2024[[#This Row],[Complexo]],Database[Período],Previsto2024[[#This Row],[Período]])</f>
        <v>185.26666666666665</v>
      </c>
      <c r="G348" s="12">
        <f>SUMIFS(Database[Previsto P99 '[MWh']],Database[Complexo],Previsto2024[[#This Row],[Complexo]],Database[Período],Previsto2024[[#This Row],[Período]])</f>
        <v>183.17235772357722</v>
      </c>
      <c r="H348" s="12">
        <f>SUMIFS('TABELA RESUMO - P50'!$C$2:$C$44,'TABELA RESUMO - P50'!$A$2:$A$44,Previsto2024[[#This Row],[Complexo]],'TABELA RESUMO - P50'!$B$2:$B$44,Previsto2024[[#This Row],[Período]])</f>
        <v>0</v>
      </c>
      <c r="I348" s="12">
        <f>VALUE(Previsto2024[[#This Row],[Geração '[MWh']]])</f>
        <v>0</v>
      </c>
    </row>
    <row r="349" spans="1:9" hidden="1">
      <c r="A349" s="112">
        <f>MONTH(Previsto2024[[#This Row],[Período]])</f>
        <v>5</v>
      </c>
      <c r="B349" s="103">
        <v>45413</v>
      </c>
      <c r="C349" t="s">
        <v>52</v>
      </c>
      <c r="D349" s="12">
        <f>SUMIFS(Database[Previsto P50 '[MWh']],Database[Complexo],Previsto2024[[#This Row],[Complexo]],Database[Período],Previsto2024[[#This Row],[Período]])</f>
        <v>199.92</v>
      </c>
      <c r="E349" s="12">
        <f>SUMIFS(Database[Previsto P90 '[MWh']],Database[Complexo],Previsto2024[[#This Row],[Complexo]],Database[Período],Previsto2024[[#This Row],[Período]])</f>
        <v>191.54276422764224</v>
      </c>
      <c r="F349" s="12">
        <f>SUMIFS(Database[Previsto P95 '[MWh']],Database[Complexo],Previsto2024[[#This Row],[Complexo]],Database[Período],Previsto2024[[#This Row],[Período]])</f>
        <v>189.18666666666664</v>
      </c>
      <c r="G349" s="12">
        <f>SUMIFS(Database[Previsto P99 '[MWh']],Database[Complexo],Previsto2024[[#This Row],[Complexo]],Database[Período],Previsto2024[[#This Row],[Período]])</f>
        <v>187.09235772357721</v>
      </c>
      <c r="H349" s="12">
        <f>SUMIFS('TABELA RESUMO - P50'!$C$2:$C$44,'TABELA RESUMO - P50'!$A$2:$A$44,Previsto2024[[#This Row],[Complexo]],'TABELA RESUMO - P50'!$B$2:$B$44,Previsto2024[[#This Row],[Período]])</f>
        <v>0</v>
      </c>
      <c r="I349" s="12">
        <f>VALUE(Previsto2024[[#This Row],[Geração '[MWh']]])</f>
        <v>0</v>
      </c>
    </row>
    <row r="350" spans="1:9" hidden="1">
      <c r="A350" s="112">
        <f>MONTH(Previsto2024[[#This Row],[Período]])</f>
        <v>6</v>
      </c>
      <c r="B350" s="101">
        <v>45444</v>
      </c>
      <c r="C350" t="s">
        <v>52</v>
      </c>
      <c r="D350" s="12">
        <f>SUMIFS(Database[Previsto P50 '[MWh']],Database[Complexo],Previsto2024[[#This Row],[Complexo]],Database[Período],Previsto2024[[#This Row],[Período]])</f>
        <v>171.32</v>
      </c>
      <c r="E350" s="12">
        <f>SUMIFS(Database[Previsto P90 '[MWh']],Database[Complexo],Previsto2024[[#This Row],[Complexo]],Database[Período],Previsto2024[[#This Row],[Período]])</f>
        <v>162.94276422764224</v>
      </c>
      <c r="F350" s="12">
        <f>SUMIFS(Database[Previsto P95 '[MWh']],Database[Complexo],Previsto2024[[#This Row],[Complexo]],Database[Período],Previsto2024[[#This Row],[Período]])</f>
        <v>160.58666666666664</v>
      </c>
      <c r="G350" s="12">
        <f>SUMIFS(Database[Previsto P99 '[MWh']],Database[Complexo],Previsto2024[[#This Row],[Complexo]],Database[Período],Previsto2024[[#This Row],[Período]])</f>
        <v>158.49235772357721</v>
      </c>
      <c r="H350" s="12">
        <f>SUMIFS('TABELA RESUMO - P50'!$C$2:$C$44,'TABELA RESUMO - P50'!$A$2:$A$44,Previsto2024[[#This Row],[Complexo]],'TABELA RESUMO - P50'!$B$2:$B$44,Previsto2024[[#This Row],[Período]])</f>
        <v>0</v>
      </c>
      <c r="I350" s="12">
        <f>VALUE(Previsto2024[[#This Row],[Geração '[MWh']]])</f>
        <v>0</v>
      </c>
    </row>
    <row r="351" spans="1:9" hidden="1">
      <c r="A351" s="112">
        <f>MONTH(Previsto2024[[#This Row],[Período]])</f>
        <v>7</v>
      </c>
      <c r="B351" s="103">
        <v>45474</v>
      </c>
      <c r="C351" t="s">
        <v>52</v>
      </c>
      <c r="D351" s="12">
        <f>SUMIFS(Database[Previsto P50 '[MWh']],Database[Complexo],Previsto2024[[#This Row],[Complexo]],Database[Período],Previsto2024[[#This Row],[Período]])</f>
        <v>208.84</v>
      </c>
      <c r="E351" s="12">
        <f>SUMIFS(Database[Previsto P90 '[MWh']],Database[Complexo],Previsto2024[[#This Row],[Complexo]],Database[Período],Previsto2024[[#This Row],[Período]])</f>
        <v>200.46276422764225</v>
      </c>
      <c r="F351" s="12">
        <f>SUMIFS(Database[Previsto P95 '[MWh']],Database[Complexo],Previsto2024[[#This Row],[Complexo]],Database[Período],Previsto2024[[#This Row],[Período]])</f>
        <v>198.10666666666665</v>
      </c>
      <c r="G351" s="12">
        <f>SUMIFS(Database[Previsto P99 '[MWh']],Database[Complexo],Previsto2024[[#This Row],[Complexo]],Database[Período],Previsto2024[[#This Row],[Período]])</f>
        <v>196.01235772357722</v>
      </c>
      <c r="H351" s="12">
        <f>SUMIFS('TABELA RESUMO - P50'!$C$2:$C$44,'TABELA RESUMO - P50'!$A$2:$A$44,Previsto2024[[#This Row],[Complexo]],'TABELA RESUMO - P50'!$B$2:$B$44,Previsto2024[[#This Row],[Período]])</f>
        <v>0</v>
      </c>
      <c r="I351" s="12">
        <f>VALUE(Previsto2024[[#This Row],[Geração '[MWh']]])</f>
        <v>0</v>
      </c>
    </row>
    <row r="352" spans="1:9" hidden="1">
      <c r="A352" s="112">
        <f>MONTH(Previsto2024[[#This Row],[Período]])</f>
        <v>8</v>
      </c>
      <c r="B352" s="101">
        <v>45505</v>
      </c>
      <c r="C352" t="s">
        <v>52</v>
      </c>
      <c r="D352" s="12">
        <f>SUMIFS(Database[Previsto P50 '[MWh']],Database[Complexo],Previsto2024[[#This Row],[Complexo]],Database[Período],Previsto2024[[#This Row],[Período]])</f>
        <v>239.2</v>
      </c>
      <c r="E352" s="12">
        <f>SUMIFS(Database[Previsto P90 '[MWh']],Database[Complexo],Previsto2024[[#This Row],[Complexo]],Database[Período],Previsto2024[[#This Row],[Período]])</f>
        <v>230.82276422764224</v>
      </c>
      <c r="F352" s="12">
        <f>SUMIFS(Database[Previsto P95 '[MWh']],Database[Complexo],Previsto2024[[#This Row],[Complexo]],Database[Período],Previsto2024[[#This Row],[Período]])</f>
        <v>228.46666666666664</v>
      </c>
      <c r="G352" s="12">
        <f>SUMIFS(Database[Previsto P99 '[MWh']],Database[Complexo],Previsto2024[[#This Row],[Complexo]],Database[Período],Previsto2024[[#This Row],[Período]])</f>
        <v>226.37235772357721</v>
      </c>
      <c r="H352" s="12">
        <f>SUMIFS('TABELA RESUMO - P50'!$C$2:$C$44,'TABELA RESUMO - P50'!$A$2:$A$44,Previsto2024[[#This Row],[Complexo]],'TABELA RESUMO - P50'!$B$2:$B$44,Previsto2024[[#This Row],[Período]])</f>
        <v>0</v>
      </c>
      <c r="I352" s="12">
        <f>VALUE(Previsto2024[[#This Row],[Geração '[MWh']]])</f>
        <v>0</v>
      </c>
    </row>
    <row r="353" spans="1:9" hidden="1">
      <c r="A353" s="112">
        <f>MONTH(Previsto2024[[#This Row],[Período]])</f>
        <v>9</v>
      </c>
      <c r="B353" s="103">
        <v>45536</v>
      </c>
      <c r="C353" t="s">
        <v>52</v>
      </c>
      <c r="D353" s="12">
        <f>SUMIFS(Database[Previsto P50 '[MWh']],Database[Complexo],Previsto2024[[#This Row],[Complexo]],Database[Período],Previsto2024[[#This Row],[Período]])</f>
        <v>234.72</v>
      </c>
      <c r="E353" s="12">
        <f>SUMIFS(Database[Previsto P90 '[MWh']],Database[Complexo],Previsto2024[[#This Row],[Complexo]],Database[Período],Previsto2024[[#This Row],[Período]])</f>
        <v>226.34276422764225</v>
      </c>
      <c r="F353" s="12">
        <f>SUMIFS(Database[Previsto P95 '[MWh']],Database[Complexo],Previsto2024[[#This Row],[Complexo]],Database[Período],Previsto2024[[#This Row],[Período]])</f>
        <v>223.98666666666665</v>
      </c>
      <c r="G353" s="12">
        <f>SUMIFS(Database[Previsto P99 '[MWh']],Database[Complexo],Previsto2024[[#This Row],[Complexo]],Database[Período],Previsto2024[[#This Row],[Período]])</f>
        <v>221.89235772357722</v>
      </c>
      <c r="H353" s="12">
        <f>SUMIFS('TABELA RESUMO - P50'!$C$2:$C$44,'TABELA RESUMO - P50'!$A$2:$A$44,Previsto2024[[#This Row],[Complexo]],'TABELA RESUMO - P50'!$B$2:$B$44,Previsto2024[[#This Row],[Período]])</f>
        <v>0</v>
      </c>
      <c r="I353" s="12">
        <f>VALUE(Previsto2024[[#This Row],[Geração '[MWh']]])</f>
        <v>0</v>
      </c>
    </row>
    <row r="354" spans="1:9" hidden="1">
      <c r="A354" s="112">
        <f>MONTH(Previsto2024[[#This Row],[Período]])</f>
        <v>10</v>
      </c>
      <c r="B354" s="101">
        <v>45566</v>
      </c>
      <c r="C354" t="s">
        <v>52</v>
      </c>
      <c r="D354" s="12">
        <f>SUMIFS(Database[Previsto P50 '[MWh']],Database[Complexo],Previsto2024[[#This Row],[Complexo]],Database[Período],Previsto2024[[#This Row],[Período]])</f>
        <v>227.16</v>
      </c>
      <c r="E354" s="12">
        <f>SUMIFS(Database[Previsto P90 '[MWh']],Database[Complexo],Previsto2024[[#This Row],[Complexo]],Database[Período],Previsto2024[[#This Row],[Período]])</f>
        <v>218.78276422764225</v>
      </c>
      <c r="F354" s="12">
        <f>SUMIFS(Database[Previsto P95 '[MWh']],Database[Complexo],Previsto2024[[#This Row],[Complexo]],Database[Período],Previsto2024[[#This Row],[Período]])</f>
        <v>216.42666666666665</v>
      </c>
      <c r="G354" s="12">
        <f>SUMIFS(Database[Previsto P99 '[MWh']],Database[Complexo],Previsto2024[[#This Row],[Complexo]],Database[Período],Previsto2024[[#This Row],[Período]])</f>
        <v>214.33235772357722</v>
      </c>
      <c r="H354" s="12">
        <f>SUMIFS('TABELA RESUMO - P50'!$C$2:$C$44,'TABELA RESUMO - P50'!$A$2:$A$44,Previsto2024[[#This Row],[Complexo]],'TABELA RESUMO - P50'!$B$2:$B$44,Previsto2024[[#This Row],[Período]])</f>
        <v>0</v>
      </c>
      <c r="I354" s="12">
        <f>VALUE(Previsto2024[[#This Row],[Geração '[MWh']]])</f>
        <v>0</v>
      </c>
    </row>
    <row r="355" spans="1:9" hidden="1">
      <c r="A355" s="112">
        <f>MONTH(Previsto2024[[#This Row],[Período]])</f>
        <v>11</v>
      </c>
      <c r="B355" s="103">
        <v>45597</v>
      </c>
      <c r="C355" t="s">
        <v>52</v>
      </c>
      <c r="D355" s="12">
        <f>SUMIFS(Database[Previsto P50 '[MWh']],Database[Complexo],Previsto2024[[#This Row],[Complexo]],Database[Período],Previsto2024[[#This Row],[Período]])</f>
        <v>209.24</v>
      </c>
      <c r="E355" s="12">
        <f>SUMIFS(Database[Previsto P90 '[MWh']],Database[Complexo],Previsto2024[[#This Row],[Complexo]],Database[Período],Previsto2024[[#This Row],[Período]])</f>
        <v>200.86276422764226</v>
      </c>
      <c r="F355" s="12">
        <f>SUMIFS(Database[Previsto P95 '[MWh']],Database[Complexo],Previsto2024[[#This Row],[Complexo]],Database[Período],Previsto2024[[#This Row],[Período]])</f>
        <v>198.50666666666666</v>
      </c>
      <c r="G355" s="12">
        <f>SUMIFS(Database[Previsto P99 '[MWh']],Database[Complexo],Previsto2024[[#This Row],[Complexo]],Database[Período],Previsto2024[[#This Row],[Período]])</f>
        <v>196.41235772357723</v>
      </c>
      <c r="H355" s="12">
        <f>SUMIFS('TABELA RESUMO - P50'!$C$2:$C$44,'TABELA RESUMO - P50'!$A$2:$A$44,Previsto2024[[#This Row],[Complexo]],'TABELA RESUMO - P50'!$B$2:$B$44,Previsto2024[[#This Row],[Período]])</f>
        <v>0</v>
      </c>
      <c r="I355" s="12">
        <f>VALUE(Previsto2024[[#This Row],[Geração '[MWh']]])</f>
        <v>0</v>
      </c>
    </row>
    <row r="356" spans="1:9" hidden="1">
      <c r="A356" s="112">
        <f>MONTH(Previsto2024[[#This Row],[Período]])</f>
        <v>12</v>
      </c>
      <c r="B356" s="101">
        <v>45627</v>
      </c>
      <c r="C356" t="s">
        <v>52</v>
      </c>
      <c r="D356" s="12">
        <f>SUMIFS(Database[Previsto P50 '[MWh']],Database[Complexo],Previsto2024[[#This Row],[Complexo]],Database[Período],Previsto2024[[#This Row],[Período]])</f>
        <v>229.16</v>
      </c>
      <c r="E356" s="12">
        <f>SUMIFS(Database[Previsto P90 '[MWh']],Database[Complexo],Previsto2024[[#This Row],[Complexo]],Database[Período],Previsto2024[[#This Row],[Período]])</f>
        <v>220.78276422764225</v>
      </c>
      <c r="F356" s="12">
        <f>SUMIFS(Database[Previsto P95 '[MWh']],Database[Complexo],Previsto2024[[#This Row],[Complexo]],Database[Período],Previsto2024[[#This Row],[Período]])</f>
        <v>218.42666666666665</v>
      </c>
      <c r="G356" s="12">
        <f>SUMIFS(Database[Previsto P99 '[MWh']],Database[Complexo],Previsto2024[[#This Row],[Complexo]],Database[Período],Previsto2024[[#This Row],[Período]])</f>
        <v>216.33235772357722</v>
      </c>
      <c r="H356" s="12">
        <f>SUMIFS('TABELA RESUMO - P50'!$C$2:$C$44,'TABELA RESUMO - P50'!$A$2:$A$44,Previsto2024[[#This Row],[Complexo]],'TABELA RESUMO - P50'!$B$2:$B$44,Previsto2024[[#This Row],[Período]])</f>
        <v>0</v>
      </c>
      <c r="I356" s="12">
        <f>VALUE(Previsto2024[[#This Row],[Geração '[MWh']]])</f>
        <v>0</v>
      </c>
    </row>
    <row r="357" spans="1:9" hidden="1">
      <c r="A357" s="112">
        <f>MONTH(Previsto2024[[#This Row],[Período]])</f>
        <v>1</v>
      </c>
      <c r="B357" s="103">
        <v>45292</v>
      </c>
      <c r="C357" t="s">
        <v>53</v>
      </c>
      <c r="D357" s="12">
        <f>SUMIFS(Database[Previsto P50 '[MWh']],Database[Complexo],Previsto2024[[#This Row],[Complexo]],Database[Período],Previsto2024[[#This Row],[Período]])</f>
        <v>0</v>
      </c>
      <c r="E357" s="12">
        <f>SUMIFS(Database[Previsto P90 '[MWh']],Database[Complexo],Previsto2024[[#This Row],[Complexo]],Database[Período],Previsto2024[[#This Row],[Período]])</f>
        <v>0</v>
      </c>
      <c r="F357" s="12">
        <f>SUMIFS(Database[Previsto P95 '[MWh']],Database[Complexo],Previsto2024[[#This Row],[Complexo]],Database[Período],Previsto2024[[#This Row],[Período]])</f>
        <v>0</v>
      </c>
      <c r="G357" s="12">
        <f>SUMIFS(Database[Previsto P99 '[MWh']],Database[Complexo],Previsto2024[[#This Row],[Complexo]],Database[Período],Previsto2024[[#This Row],[Período]])</f>
        <v>0</v>
      </c>
      <c r="H357" s="12">
        <f>SUMIFS('TABELA RESUMO - P50'!$C$2:$C$44,'TABELA RESUMO - P50'!$A$2:$A$44,Previsto2024[[#This Row],[Complexo]],'TABELA RESUMO - P50'!$B$2:$B$44,Previsto2024[[#This Row],[Período]])</f>
        <v>0</v>
      </c>
      <c r="I357" s="12">
        <f>VALUE(Previsto2024[[#This Row],[Geração '[MWh']]])</f>
        <v>0</v>
      </c>
    </row>
    <row r="358" spans="1:9">
      <c r="A358" s="112">
        <f>MONTH(Previsto2024[[#This Row],[Período]])</f>
        <v>2</v>
      </c>
      <c r="B358" s="101">
        <v>45323</v>
      </c>
      <c r="C358" t="s">
        <v>53</v>
      </c>
      <c r="D358" s="12">
        <f>SUMIFS(Database[Previsto P50 '[MWh']],Database[Complexo],Previsto2024[[#This Row],[Complexo]],Database[Período],Previsto2024[[#This Row],[Período]])</f>
        <v>104.29655172413791</v>
      </c>
      <c r="E358" s="12">
        <f>SUMIFS(Database[Previsto P90 '[MWh']],Database[Complexo],Previsto2024[[#This Row],[Complexo]],Database[Período],Previsto2024[[#This Row],[Período]])</f>
        <v>99.963498738435646</v>
      </c>
      <c r="F358" s="12">
        <f>SUMIFS(Database[Previsto P95 '[MWh']],Database[Complexo],Previsto2024[[#This Row],[Complexo]],Database[Período],Previsto2024[[#This Row],[Período]])</f>
        <v>98.744827586206881</v>
      </c>
      <c r="G358" s="12">
        <f>SUMIFS(Database[Previsto P99 '[MWh']],Database[Complexo],Previsto2024[[#This Row],[Complexo]],Database[Período],Previsto2024[[#This Row],[Período]])</f>
        <v>97.661564339781307</v>
      </c>
      <c r="H358" s="12">
        <f>SUMIFS('TABELA RESUMO - P50'!$C$2:$C$44,'TABELA RESUMO - P50'!$A$2:$A$44,Previsto2024[[#This Row],[Complexo]],'TABELA RESUMO - P50'!$B$2:$B$44,Previsto2024[[#This Row],[Período]])</f>
        <v>0</v>
      </c>
      <c r="I358" s="12">
        <f>VALUE(Previsto2024[[#This Row],[Geração '[MWh']]])</f>
        <v>0</v>
      </c>
    </row>
    <row r="359" spans="1:9" hidden="1">
      <c r="A359" s="112">
        <f>MONTH(Previsto2024[[#This Row],[Período]])</f>
        <v>3</v>
      </c>
      <c r="B359" s="103">
        <v>45352</v>
      </c>
      <c r="C359" t="s">
        <v>53</v>
      </c>
      <c r="D359" s="12">
        <f>SUMIFS(Database[Previsto P50 '[MWh']],Database[Complexo],Previsto2024[[#This Row],[Complexo]],Database[Período],Previsto2024[[#This Row],[Período]])</f>
        <v>192.36</v>
      </c>
      <c r="E359" s="12">
        <f>SUMIFS(Database[Previsto P90 '[MWh']],Database[Complexo],Previsto2024[[#This Row],[Complexo]],Database[Período],Previsto2024[[#This Row],[Período]])</f>
        <v>183.98276422764226</v>
      </c>
      <c r="F359" s="12">
        <f>SUMIFS(Database[Previsto P95 '[MWh']],Database[Complexo],Previsto2024[[#This Row],[Complexo]],Database[Período],Previsto2024[[#This Row],[Período]])</f>
        <v>181.62666666666667</v>
      </c>
      <c r="G359" s="12">
        <f>SUMIFS(Database[Previsto P99 '[MWh']],Database[Complexo],Previsto2024[[#This Row],[Complexo]],Database[Período],Previsto2024[[#This Row],[Período]])</f>
        <v>179.53235772357723</v>
      </c>
      <c r="H359" s="12">
        <f>SUMIFS('TABELA RESUMO - P50'!$C$2:$C$44,'TABELA RESUMO - P50'!$A$2:$A$44,Previsto2024[[#This Row],[Complexo]],'TABELA RESUMO - P50'!$B$2:$B$44,Previsto2024[[#This Row],[Período]])</f>
        <v>0</v>
      </c>
      <c r="I359" s="12">
        <f>VALUE(Previsto2024[[#This Row],[Geração '[MWh']]])</f>
        <v>0</v>
      </c>
    </row>
    <row r="360" spans="1:9" hidden="1">
      <c r="A360" s="112">
        <f>MONTH(Previsto2024[[#This Row],[Período]])</f>
        <v>4</v>
      </c>
      <c r="B360" s="101">
        <v>45383</v>
      </c>
      <c r="C360" t="s">
        <v>53</v>
      </c>
      <c r="D360" s="12">
        <f>SUMIFS(Database[Previsto P50 '[MWh']],Database[Complexo],Previsto2024[[#This Row],[Complexo]],Database[Período],Previsto2024[[#This Row],[Período]])</f>
        <v>196</v>
      </c>
      <c r="E360" s="12">
        <f>SUMIFS(Database[Previsto P90 '[MWh']],Database[Complexo],Previsto2024[[#This Row],[Complexo]],Database[Período],Previsto2024[[#This Row],[Período]])</f>
        <v>187.62276422764225</v>
      </c>
      <c r="F360" s="12">
        <f>SUMIFS(Database[Previsto P95 '[MWh']],Database[Complexo],Previsto2024[[#This Row],[Complexo]],Database[Período],Previsto2024[[#This Row],[Período]])</f>
        <v>185.26666666666665</v>
      </c>
      <c r="G360" s="12">
        <f>SUMIFS(Database[Previsto P99 '[MWh']],Database[Complexo],Previsto2024[[#This Row],[Complexo]],Database[Período],Previsto2024[[#This Row],[Período]])</f>
        <v>183.17235772357722</v>
      </c>
      <c r="H360" s="12">
        <f>SUMIFS('TABELA RESUMO - P50'!$C$2:$C$44,'TABELA RESUMO - P50'!$A$2:$A$44,Previsto2024[[#This Row],[Complexo]],'TABELA RESUMO - P50'!$B$2:$B$44,Previsto2024[[#This Row],[Período]])</f>
        <v>0</v>
      </c>
      <c r="I360" s="12">
        <f>VALUE(Previsto2024[[#This Row],[Geração '[MWh']]])</f>
        <v>0</v>
      </c>
    </row>
    <row r="361" spans="1:9" hidden="1">
      <c r="A361" s="112">
        <f>MONTH(Previsto2024[[#This Row],[Período]])</f>
        <v>5</v>
      </c>
      <c r="B361" s="103">
        <v>45413</v>
      </c>
      <c r="C361" t="s">
        <v>53</v>
      </c>
      <c r="D361" s="12">
        <f>SUMIFS(Database[Previsto P50 '[MWh']],Database[Complexo],Previsto2024[[#This Row],[Complexo]],Database[Período],Previsto2024[[#This Row],[Período]])</f>
        <v>199.92</v>
      </c>
      <c r="E361" s="12">
        <f>SUMIFS(Database[Previsto P90 '[MWh']],Database[Complexo],Previsto2024[[#This Row],[Complexo]],Database[Período],Previsto2024[[#This Row],[Período]])</f>
        <v>191.54276422764224</v>
      </c>
      <c r="F361" s="12">
        <f>SUMIFS(Database[Previsto P95 '[MWh']],Database[Complexo],Previsto2024[[#This Row],[Complexo]],Database[Período],Previsto2024[[#This Row],[Período]])</f>
        <v>189.18666666666664</v>
      </c>
      <c r="G361" s="12">
        <f>SUMIFS(Database[Previsto P99 '[MWh']],Database[Complexo],Previsto2024[[#This Row],[Complexo]],Database[Período],Previsto2024[[#This Row],[Período]])</f>
        <v>187.09235772357721</v>
      </c>
      <c r="H361" s="12">
        <f>SUMIFS('TABELA RESUMO - P50'!$C$2:$C$44,'TABELA RESUMO - P50'!$A$2:$A$44,Previsto2024[[#This Row],[Complexo]],'TABELA RESUMO - P50'!$B$2:$B$44,Previsto2024[[#This Row],[Período]])</f>
        <v>0</v>
      </c>
      <c r="I361" s="12">
        <f>VALUE(Previsto2024[[#This Row],[Geração '[MWh']]])</f>
        <v>0</v>
      </c>
    </row>
    <row r="362" spans="1:9" hidden="1">
      <c r="A362" s="112">
        <f>MONTH(Previsto2024[[#This Row],[Período]])</f>
        <v>6</v>
      </c>
      <c r="B362" s="101">
        <v>45444</v>
      </c>
      <c r="C362" t="s">
        <v>53</v>
      </c>
      <c r="D362" s="12">
        <f>SUMIFS(Database[Previsto P50 '[MWh']],Database[Complexo],Previsto2024[[#This Row],[Complexo]],Database[Período],Previsto2024[[#This Row],[Período]])</f>
        <v>171.32</v>
      </c>
      <c r="E362" s="12">
        <f>SUMIFS(Database[Previsto P90 '[MWh']],Database[Complexo],Previsto2024[[#This Row],[Complexo]],Database[Período],Previsto2024[[#This Row],[Período]])</f>
        <v>162.94276422764224</v>
      </c>
      <c r="F362" s="12">
        <f>SUMIFS(Database[Previsto P95 '[MWh']],Database[Complexo],Previsto2024[[#This Row],[Complexo]],Database[Período],Previsto2024[[#This Row],[Período]])</f>
        <v>160.58666666666664</v>
      </c>
      <c r="G362" s="12">
        <f>SUMIFS(Database[Previsto P99 '[MWh']],Database[Complexo],Previsto2024[[#This Row],[Complexo]],Database[Período],Previsto2024[[#This Row],[Período]])</f>
        <v>158.49235772357721</v>
      </c>
      <c r="H362" s="12">
        <f>SUMIFS('TABELA RESUMO - P50'!$C$2:$C$44,'TABELA RESUMO - P50'!$A$2:$A$44,Previsto2024[[#This Row],[Complexo]],'TABELA RESUMO - P50'!$B$2:$B$44,Previsto2024[[#This Row],[Período]])</f>
        <v>0</v>
      </c>
      <c r="I362" s="12">
        <f>VALUE(Previsto2024[[#This Row],[Geração '[MWh']]])</f>
        <v>0</v>
      </c>
    </row>
    <row r="363" spans="1:9" hidden="1">
      <c r="A363" s="112">
        <f>MONTH(Previsto2024[[#This Row],[Período]])</f>
        <v>7</v>
      </c>
      <c r="B363" s="103">
        <v>45474</v>
      </c>
      <c r="C363" t="s">
        <v>53</v>
      </c>
      <c r="D363" s="12">
        <f>SUMIFS(Database[Previsto P50 '[MWh']],Database[Complexo],Previsto2024[[#This Row],[Complexo]],Database[Período],Previsto2024[[#This Row],[Período]])</f>
        <v>208.84</v>
      </c>
      <c r="E363" s="12">
        <f>SUMIFS(Database[Previsto P90 '[MWh']],Database[Complexo],Previsto2024[[#This Row],[Complexo]],Database[Período],Previsto2024[[#This Row],[Período]])</f>
        <v>200.46276422764225</v>
      </c>
      <c r="F363" s="12">
        <f>SUMIFS(Database[Previsto P95 '[MWh']],Database[Complexo],Previsto2024[[#This Row],[Complexo]],Database[Período],Previsto2024[[#This Row],[Período]])</f>
        <v>198.10666666666665</v>
      </c>
      <c r="G363" s="12">
        <f>SUMIFS(Database[Previsto P99 '[MWh']],Database[Complexo],Previsto2024[[#This Row],[Complexo]],Database[Período],Previsto2024[[#This Row],[Período]])</f>
        <v>196.01235772357722</v>
      </c>
      <c r="H363" s="12">
        <f>SUMIFS('TABELA RESUMO - P50'!$C$2:$C$44,'TABELA RESUMO - P50'!$A$2:$A$44,Previsto2024[[#This Row],[Complexo]],'TABELA RESUMO - P50'!$B$2:$B$44,Previsto2024[[#This Row],[Período]])</f>
        <v>0</v>
      </c>
      <c r="I363" s="12">
        <f>VALUE(Previsto2024[[#This Row],[Geração '[MWh']]])</f>
        <v>0</v>
      </c>
    </row>
    <row r="364" spans="1:9" hidden="1">
      <c r="A364" s="112">
        <f>MONTH(Previsto2024[[#This Row],[Período]])</f>
        <v>8</v>
      </c>
      <c r="B364" s="101">
        <v>45505</v>
      </c>
      <c r="C364" t="s">
        <v>53</v>
      </c>
      <c r="D364" s="12">
        <f>SUMIFS(Database[Previsto P50 '[MWh']],Database[Complexo],Previsto2024[[#This Row],[Complexo]],Database[Período],Previsto2024[[#This Row],[Período]])</f>
        <v>239.2</v>
      </c>
      <c r="E364" s="12">
        <f>SUMIFS(Database[Previsto P90 '[MWh']],Database[Complexo],Previsto2024[[#This Row],[Complexo]],Database[Período],Previsto2024[[#This Row],[Período]])</f>
        <v>230.82276422764224</v>
      </c>
      <c r="F364" s="12">
        <f>SUMIFS(Database[Previsto P95 '[MWh']],Database[Complexo],Previsto2024[[#This Row],[Complexo]],Database[Período],Previsto2024[[#This Row],[Período]])</f>
        <v>228.46666666666664</v>
      </c>
      <c r="G364" s="12">
        <f>SUMIFS(Database[Previsto P99 '[MWh']],Database[Complexo],Previsto2024[[#This Row],[Complexo]],Database[Período],Previsto2024[[#This Row],[Período]])</f>
        <v>226.37235772357721</v>
      </c>
      <c r="H364" s="12">
        <f>SUMIFS('TABELA RESUMO - P50'!$C$2:$C$44,'TABELA RESUMO - P50'!$A$2:$A$44,Previsto2024[[#This Row],[Complexo]],'TABELA RESUMO - P50'!$B$2:$B$44,Previsto2024[[#This Row],[Período]])</f>
        <v>0</v>
      </c>
      <c r="I364" s="12">
        <f>VALUE(Previsto2024[[#This Row],[Geração '[MWh']]])</f>
        <v>0</v>
      </c>
    </row>
    <row r="365" spans="1:9" hidden="1">
      <c r="A365" s="112">
        <f>MONTH(Previsto2024[[#This Row],[Período]])</f>
        <v>9</v>
      </c>
      <c r="B365" s="103">
        <v>45536</v>
      </c>
      <c r="C365" t="s">
        <v>53</v>
      </c>
      <c r="D365" s="12">
        <f>SUMIFS(Database[Previsto P50 '[MWh']],Database[Complexo],Previsto2024[[#This Row],[Complexo]],Database[Período],Previsto2024[[#This Row],[Período]])</f>
        <v>234.72</v>
      </c>
      <c r="E365" s="12">
        <f>SUMIFS(Database[Previsto P90 '[MWh']],Database[Complexo],Previsto2024[[#This Row],[Complexo]],Database[Período],Previsto2024[[#This Row],[Período]])</f>
        <v>226.34276422764225</v>
      </c>
      <c r="F365" s="12">
        <f>SUMIFS(Database[Previsto P95 '[MWh']],Database[Complexo],Previsto2024[[#This Row],[Complexo]],Database[Período],Previsto2024[[#This Row],[Período]])</f>
        <v>223.98666666666665</v>
      </c>
      <c r="G365" s="12">
        <f>SUMIFS(Database[Previsto P99 '[MWh']],Database[Complexo],Previsto2024[[#This Row],[Complexo]],Database[Período],Previsto2024[[#This Row],[Período]])</f>
        <v>221.89235772357722</v>
      </c>
      <c r="H365" s="12">
        <f>SUMIFS('TABELA RESUMO - P50'!$C$2:$C$44,'TABELA RESUMO - P50'!$A$2:$A$44,Previsto2024[[#This Row],[Complexo]],'TABELA RESUMO - P50'!$B$2:$B$44,Previsto2024[[#This Row],[Período]])</f>
        <v>0</v>
      </c>
      <c r="I365" s="12">
        <f>VALUE(Previsto2024[[#This Row],[Geração '[MWh']]])</f>
        <v>0</v>
      </c>
    </row>
    <row r="366" spans="1:9" hidden="1">
      <c r="A366" s="112">
        <f>MONTH(Previsto2024[[#This Row],[Período]])</f>
        <v>10</v>
      </c>
      <c r="B366" s="101">
        <v>45566</v>
      </c>
      <c r="C366" t="s">
        <v>53</v>
      </c>
      <c r="D366" s="12">
        <f>SUMIFS(Database[Previsto P50 '[MWh']],Database[Complexo],Previsto2024[[#This Row],[Complexo]],Database[Período],Previsto2024[[#This Row],[Período]])</f>
        <v>227.16</v>
      </c>
      <c r="E366" s="12">
        <f>SUMIFS(Database[Previsto P90 '[MWh']],Database[Complexo],Previsto2024[[#This Row],[Complexo]],Database[Período],Previsto2024[[#This Row],[Período]])</f>
        <v>218.78276422764225</v>
      </c>
      <c r="F366" s="12">
        <f>SUMIFS(Database[Previsto P95 '[MWh']],Database[Complexo],Previsto2024[[#This Row],[Complexo]],Database[Período],Previsto2024[[#This Row],[Período]])</f>
        <v>216.42666666666665</v>
      </c>
      <c r="G366" s="12">
        <f>SUMIFS(Database[Previsto P99 '[MWh']],Database[Complexo],Previsto2024[[#This Row],[Complexo]],Database[Período],Previsto2024[[#This Row],[Período]])</f>
        <v>214.33235772357722</v>
      </c>
      <c r="H366" s="12">
        <f>SUMIFS('TABELA RESUMO - P50'!$C$2:$C$44,'TABELA RESUMO - P50'!$A$2:$A$44,Previsto2024[[#This Row],[Complexo]],'TABELA RESUMO - P50'!$B$2:$B$44,Previsto2024[[#This Row],[Período]])</f>
        <v>0</v>
      </c>
      <c r="I366" s="12">
        <f>VALUE(Previsto2024[[#This Row],[Geração '[MWh']]])</f>
        <v>0</v>
      </c>
    </row>
    <row r="367" spans="1:9" hidden="1">
      <c r="A367" s="112">
        <f>MONTH(Previsto2024[[#This Row],[Período]])</f>
        <v>11</v>
      </c>
      <c r="B367" s="103">
        <v>45597</v>
      </c>
      <c r="C367" t="s">
        <v>53</v>
      </c>
      <c r="D367" s="12">
        <f>SUMIFS(Database[Previsto P50 '[MWh']],Database[Complexo],Previsto2024[[#This Row],[Complexo]],Database[Período],Previsto2024[[#This Row],[Período]])</f>
        <v>209.24</v>
      </c>
      <c r="E367" s="12">
        <f>SUMIFS(Database[Previsto P90 '[MWh']],Database[Complexo],Previsto2024[[#This Row],[Complexo]],Database[Período],Previsto2024[[#This Row],[Período]])</f>
        <v>200.86276422764226</v>
      </c>
      <c r="F367" s="12">
        <f>SUMIFS(Database[Previsto P95 '[MWh']],Database[Complexo],Previsto2024[[#This Row],[Complexo]],Database[Período],Previsto2024[[#This Row],[Período]])</f>
        <v>198.50666666666666</v>
      </c>
      <c r="G367" s="12">
        <f>SUMIFS(Database[Previsto P99 '[MWh']],Database[Complexo],Previsto2024[[#This Row],[Complexo]],Database[Período],Previsto2024[[#This Row],[Período]])</f>
        <v>196.41235772357723</v>
      </c>
      <c r="H367" s="12">
        <f>SUMIFS('TABELA RESUMO - P50'!$C$2:$C$44,'TABELA RESUMO - P50'!$A$2:$A$44,Previsto2024[[#This Row],[Complexo]],'TABELA RESUMO - P50'!$B$2:$B$44,Previsto2024[[#This Row],[Período]])</f>
        <v>0</v>
      </c>
      <c r="I367" s="12">
        <f>VALUE(Previsto2024[[#This Row],[Geração '[MWh']]])</f>
        <v>0</v>
      </c>
    </row>
    <row r="368" spans="1:9" hidden="1">
      <c r="A368" s="112">
        <f>MONTH(Previsto2024[[#This Row],[Período]])</f>
        <v>12</v>
      </c>
      <c r="B368" s="101">
        <v>45627</v>
      </c>
      <c r="C368" t="s">
        <v>53</v>
      </c>
      <c r="D368" s="12">
        <f>SUMIFS(Database[Previsto P50 '[MWh']],Database[Complexo],Previsto2024[[#This Row],[Complexo]],Database[Período],Previsto2024[[#This Row],[Período]])</f>
        <v>229.16</v>
      </c>
      <c r="E368" s="12">
        <f>SUMIFS(Database[Previsto P90 '[MWh']],Database[Complexo],Previsto2024[[#This Row],[Complexo]],Database[Período],Previsto2024[[#This Row],[Período]])</f>
        <v>220.78276422764225</v>
      </c>
      <c r="F368" s="12">
        <f>SUMIFS(Database[Previsto P95 '[MWh']],Database[Complexo],Previsto2024[[#This Row],[Complexo]],Database[Período],Previsto2024[[#This Row],[Período]])</f>
        <v>218.42666666666665</v>
      </c>
      <c r="G368" s="12">
        <f>SUMIFS(Database[Previsto P99 '[MWh']],Database[Complexo],Previsto2024[[#This Row],[Complexo]],Database[Período],Previsto2024[[#This Row],[Período]])</f>
        <v>216.33235772357722</v>
      </c>
      <c r="H368" s="12">
        <f>SUMIFS('TABELA RESUMO - P50'!$C$2:$C$44,'TABELA RESUMO - P50'!$A$2:$A$44,Previsto2024[[#This Row],[Complexo]],'TABELA RESUMO - P50'!$B$2:$B$44,Previsto2024[[#This Row],[Período]])</f>
        <v>0</v>
      </c>
      <c r="I368" s="12">
        <f>VALUE(Previsto2024[[#This Row],[Geração '[MWh']]])</f>
        <v>0</v>
      </c>
    </row>
    <row r="369" spans="1:9" hidden="1">
      <c r="A369" s="112">
        <f>MONTH(Previsto2024[[#This Row],[Período]])</f>
        <v>1</v>
      </c>
      <c r="B369" s="103">
        <v>45292</v>
      </c>
      <c r="C369" t="s">
        <v>54</v>
      </c>
      <c r="D369" s="12">
        <f>SUMIFS(Database[Previsto P50 '[MWh']],Database[Complexo],Previsto2024[[#This Row],[Complexo]],Database[Período],Previsto2024[[#This Row],[Período]])</f>
        <v>0</v>
      </c>
      <c r="E369" s="12">
        <f>SUMIFS(Database[Previsto P90 '[MWh']],Database[Complexo],Previsto2024[[#This Row],[Complexo]],Database[Período],Previsto2024[[#This Row],[Período]])</f>
        <v>0</v>
      </c>
      <c r="F369" s="12">
        <f>SUMIFS(Database[Previsto P95 '[MWh']],Database[Complexo],Previsto2024[[#This Row],[Complexo]],Database[Período],Previsto2024[[#This Row],[Período]])</f>
        <v>0</v>
      </c>
      <c r="G369" s="12">
        <f>SUMIFS(Database[Previsto P99 '[MWh']],Database[Complexo],Previsto2024[[#This Row],[Complexo]],Database[Período],Previsto2024[[#This Row],[Período]])</f>
        <v>0</v>
      </c>
      <c r="H369" s="12">
        <f>SUMIFS('TABELA RESUMO - P50'!$C$2:$C$44,'TABELA RESUMO - P50'!$A$2:$A$44,Previsto2024[[#This Row],[Complexo]],'TABELA RESUMO - P50'!$B$2:$B$44,Previsto2024[[#This Row],[Período]])</f>
        <v>0</v>
      </c>
      <c r="I369" s="12">
        <f>VALUE(Previsto2024[[#This Row],[Geração '[MWh']]])</f>
        <v>0</v>
      </c>
    </row>
    <row r="370" spans="1:9">
      <c r="A370" s="112">
        <f>MONTH(Previsto2024[[#This Row],[Período]])</f>
        <v>2</v>
      </c>
      <c r="B370" s="101">
        <v>45323</v>
      </c>
      <c r="C370" t="s">
        <v>54</v>
      </c>
      <c r="D370" s="12">
        <f>SUMIFS(Database[Previsto P50 '[MWh']],Database[Complexo],Previsto2024[[#This Row],[Complexo]],Database[Período],Previsto2024[[#This Row],[Período]])</f>
        <v>52.148275862068957</v>
      </c>
      <c r="E370" s="12">
        <f>SUMIFS(Database[Previsto P90 '[MWh']],Database[Complexo],Previsto2024[[#This Row],[Complexo]],Database[Período],Previsto2024[[#This Row],[Período]])</f>
        <v>49.981749369217823</v>
      </c>
      <c r="F370" s="12">
        <f>SUMIFS(Database[Previsto P95 '[MWh']],Database[Complexo],Previsto2024[[#This Row],[Complexo]],Database[Período],Previsto2024[[#This Row],[Período]])</f>
        <v>49.372413793103441</v>
      </c>
      <c r="G370" s="12">
        <f>SUMIFS(Database[Previsto P99 '[MWh']],Database[Complexo],Previsto2024[[#This Row],[Complexo]],Database[Período],Previsto2024[[#This Row],[Período]])</f>
        <v>48.830782169890654</v>
      </c>
      <c r="H370" s="12">
        <f>SUMIFS('TABELA RESUMO - P50'!$C$2:$C$44,'TABELA RESUMO - P50'!$A$2:$A$44,Previsto2024[[#This Row],[Complexo]],'TABELA RESUMO - P50'!$B$2:$B$44,Previsto2024[[#This Row],[Período]])</f>
        <v>0</v>
      </c>
      <c r="I370" s="12">
        <f>VALUE(Previsto2024[[#This Row],[Geração '[MWh']]])</f>
        <v>0</v>
      </c>
    </row>
    <row r="371" spans="1:9" hidden="1">
      <c r="A371" s="112">
        <f>MONTH(Previsto2024[[#This Row],[Período]])</f>
        <v>3</v>
      </c>
      <c r="B371" s="103">
        <v>45352</v>
      </c>
      <c r="C371" t="s">
        <v>54</v>
      </c>
      <c r="D371" s="12">
        <f>SUMIFS(Database[Previsto P50 '[MWh']],Database[Complexo],Previsto2024[[#This Row],[Complexo]],Database[Período],Previsto2024[[#This Row],[Período]])</f>
        <v>96.18</v>
      </c>
      <c r="E371" s="12">
        <f>SUMIFS(Database[Previsto P90 '[MWh']],Database[Complexo],Previsto2024[[#This Row],[Complexo]],Database[Período],Previsto2024[[#This Row],[Período]])</f>
        <v>91.991382113821132</v>
      </c>
      <c r="F371" s="12">
        <f>SUMIFS(Database[Previsto P95 '[MWh']],Database[Complexo],Previsto2024[[#This Row],[Complexo]],Database[Período],Previsto2024[[#This Row],[Período]])</f>
        <v>90.813333333333333</v>
      </c>
      <c r="G371" s="12">
        <f>SUMIFS(Database[Previsto P99 '[MWh']],Database[Complexo],Previsto2024[[#This Row],[Complexo]],Database[Período],Previsto2024[[#This Row],[Período]])</f>
        <v>89.766178861788617</v>
      </c>
      <c r="H371" s="12">
        <f>SUMIFS('TABELA RESUMO - P50'!$C$2:$C$44,'TABELA RESUMO - P50'!$A$2:$A$44,Previsto2024[[#This Row],[Complexo]],'TABELA RESUMO - P50'!$B$2:$B$44,Previsto2024[[#This Row],[Período]])</f>
        <v>0</v>
      </c>
      <c r="I371" s="12">
        <f>VALUE(Previsto2024[[#This Row],[Geração '[MWh']]])</f>
        <v>0</v>
      </c>
    </row>
    <row r="372" spans="1:9" hidden="1">
      <c r="A372" s="112">
        <f>MONTH(Previsto2024[[#This Row],[Período]])</f>
        <v>4</v>
      </c>
      <c r="B372" s="101">
        <v>45383</v>
      </c>
      <c r="C372" t="s">
        <v>54</v>
      </c>
      <c r="D372" s="12">
        <f>SUMIFS(Database[Previsto P50 '[MWh']],Database[Complexo],Previsto2024[[#This Row],[Complexo]],Database[Período],Previsto2024[[#This Row],[Período]])</f>
        <v>98</v>
      </c>
      <c r="E372" s="12">
        <f>SUMIFS(Database[Previsto P90 '[MWh']],Database[Complexo],Previsto2024[[#This Row],[Complexo]],Database[Período],Previsto2024[[#This Row],[Período]])</f>
        <v>93.811382113821125</v>
      </c>
      <c r="F372" s="12">
        <f>SUMIFS(Database[Previsto P95 '[MWh']],Database[Complexo],Previsto2024[[#This Row],[Complexo]],Database[Período],Previsto2024[[#This Row],[Período]])</f>
        <v>92.633333333333326</v>
      </c>
      <c r="G372" s="12">
        <f>SUMIFS(Database[Previsto P99 '[MWh']],Database[Complexo],Previsto2024[[#This Row],[Complexo]],Database[Período],Previsto2024[[#This Row],[Período]])</f>
        <v>91.586178861788611</v>
      </c>
      <c r="H372" s="12">
        <f>SUMIFS('TABELA RESUMO - P50'!$C$2:$C$44,'TABELA RESUMO - P50'!$A$2:$A$44,Previsto2024[[#This Row],[Complexo]],'TABELA RESUMO - P50'!$B$2:$B$44,Previsto2024[[#This Row],[Período]])</f>
        <v>0</v>
      </c>
      <c r="I372" s="12">
        <f>VALUE(Previsto2024[[#This Row],[Geração '[MWh']]])</f>
        <v>0</v>
      </c>
    </row>
    <row r="373" spans="1:9" hidden="1">
      <c r="A373" s="112">
        <f>MONTH(Previsto2024[[#This Row],[Período]])</f>
        <v>5</v>
      </c>
      <c r="B373" s="103">
        <v>45413</v>
      </c>
      <c r="C373" t="s">
        <v>54</v>
      </c>
      <c r="D373" s="12">
        <f>SUMIFS(Database[Previsto P50 '[MWh']],Database[Complexo],Previsto2024[[#This Row],[Complexo]],Database[Período],Previsto2024[[#This Row],[Período]])</f>
        <v>99.96</v>
      </c>
      <c r="E373" s="12">
        <f>SUMIFS(Database[Previsto P90 '[MWh']],Database[Complexo],Previsto2024[[#This Row],[Complexo]],Database[Período],Previsto2024[[#This Row],[Período]])</f>
        <v>95.771382113821119</v>
      </c>
      <c r="F373" s="12">
        <f>SUMIFS(Database[Previsto P95 '[MWh']],Database[Complexo],Previsto2024[[#This Row],[Complexo]],Database[Período],Previsto2024[[#This Row],[Período]])</f>
        <v>94.59333333333332</v>
      </c>
      <c r="G373" s="12">
        <f>SUMIFS(Database[Previsto P99 '[MWh']],Database[Complexo],Previsto2024[[#This Row],[Complexo]],Database[Período],Previsto2024[[#This Row],[Período]])</f>
        <v>93.546178861788604</v>
      </c>
      <c r="H373" s="12">
        <f>SUMIFS('TABELA RESUMO - P50'!$C$2:$C$44,'TABELA RESUMO - P50'!$A$2:$A$44,Previsto2024[[#This Row],[Complexo]],'TABELA RESUMO - P50'!$B$2:$B$44,Previsto2024[[#This Row],[Período]])</f>
        <v>0</v>
      </c>
      <c r="I373" s="12">
        <f>VALUE(Previsto2024[[#This Row],[Geração '[MWh']]])</f>
        <v>0</v>
      </c>
    </row>
    <row r="374" spans="1:9" hidden="1">
      <c r="A374" s="112">
        <f>MONTH(Previsto2024[[#This Row],[Período]])</f>
        <v>6</v>
      </c>
      <c r="B374" s="101">
        <v>45444</v>
      </c>
      <c r="C374" t="s">
        <v>54</v>
      </c>
      <c r="D374" s="12">
        <f>SUMIFS(Database[Previsto P50 '[MWh']],Database[Complexo],Previsto2024[[#This Row],[Complexo]],Database[Período],Previsto2024[[#This Row],[Período]])</f>
        <v>85.66</v>
      </c>
      <c r="E374" s="12">
        <f>SUMIFS(Database[Previsto P90 '[MWh']],Database[Complexo],Previsto2024[[#This Row],[Complexo]],Database[Período],Previsto2024[[#This Row],[Período]])</f>
        <v>81.471382113821122</v>
      </c>
      <c r="F374" s="12">
        <f>SUMIFS(Database[Previsto P95 '[MWh']],Database[Complexo],Previsto2024[[#This Row],[Complexo]],Database[Período],Previsto2024[[#This Row],[Período]])</f>
        <v>80.293333333333322</v>
      </c>
      <c r="G374" s="12">
        <f>SUMIFS(Database[Previsto P99 '[MWh']],Database[Complexo],Previsto2024[[#This Row],[Complexo]],Database[Período],Previsto2024[[#This Row],[Período]])</f>
        <v>79.246178861788607</v>
      </c>
      <c r="H374" s="12">
        <f>SUMIFS('TABELA RESUMO - P50'!$C$2:$C$44,'TABELA RESUMO - P50'!$A$2:$A$44,Previsto2024[[#This Row],[Complexo]],'TABELA RESUMO - P50'!$B$2:$B$44,Previsto2024[[#This Row],[Período]])</f>
        <v>0</v>
      </c>
      <c r="I374" s="12">
        <f>VALUE(Previsto2024[[#This Row],[Geração '[MWh']]])</f>
        <v>0</v>
      </c>
    </row>
    <row r="375" spans="1:9" hidden="1">
      <c r="A375" s="112">
        <f>MONTH(Previsto2024[[#This Row],[Período]])</f>
        <v>7</v>
      </c>
      <c r="B375" s="103">
        <v>45474</v>
      </c>
      <c r="C375" t="s">
        <v>54</v>
      </c>
      <c r="D375" s="12">
        <f>SUMIFS(Database[Previsto P50 '[MWh']],Database[Complexo],Previsto2024[[#This Row],[Complexo]],Database[Período],Previsto2024[[#This Row],[Período]])</f>
        <v>104.42</v>
      </c>
      <c r="E375" s="12">
        <f>SUMIFS(Database[Previsto P90 '[MWh']],Database[Complexo],Previsto2024[[#This Row],[Complexo]],Database[Período],Previsto2024[[#This Row],[Período]])</f>
        <v>100.23138211382113</v>
      </c>
      <c r="F375" s="12">
        <f>SUMIFS(Database[Previsto P95 '[MWh']],Database[Complexo],Previsto2024[[#This Row],[Complexo]],Database[Período],Previsto2024[[#This Row],[Período]])</f>
        <v>99.053333333333327</v>
      </c>
      <c r="G375" s="12">
        <f>SUMIFS(Database[Previsto P99 '[MWh']],Database[Complexo],Previsto2024[[#This Row],[Complexo]],Database[Período],Previsto2024[[#This Row],[Período]])</f>
        <v>98.006178861788612</v>
      </c>
      <c r="H375" s="12">
        <f>SUMIFS('TABELA RESUMO - P50'!$C$2:$C$44,'TABELA RESUMO - P50'!$A$2:$A$44,Previsto2024[[#This Row],[Complexo]],'TABELA RESUMO - P50'!$B$2:$B$44,Previsto2024[[#This Row],[Período]])</f>
        <v>0</v>
      </c>
      <c r="I375" s="12">
        <f>VALUE(Previsto2024[[#This Row],[Geração '[MWh']]])</f>
        <v>0</v>
      </c>
    </row>
    <row r="376" spans="1:9" hidden="1">
      <c r="A376" s="112">
        <f>MONTH(Previsto2024[[#This Row],[Período]])</f>
        <v>8</v>
      </c>
      <c r="B376" s="101">
        <v>45505</v>
      </c>
      <c r="C376" t="s">
        <v>54</v>
      </c>
      <c r="D376" s="12">
        <f>SUMIFS(Database[Previsto P50 '[MWh']],Database[Complexo],Previsto2024[[#This Row],[Complexo]],Database[Período],Previsto2024[[#This Row],[Período]])</f>
        <v>119.6</v>
      </c>
      <c r="E376" s="12">
        <f>SUMIFS(Database[Previsto P90 '[MWh']],Database[Complexo],Previsto2024[[#This Row],[Complexo]],Database[Período],Previsto2024[[#This Row],[Período]])</f>
        <v>115.41138211382112</v>
      </c>
      <c r="F376" s="12">
        <f>SUMIFS(Database[Previsto P95 '[MWh']],Database[Complexo],Previsto2024[[#This Row],[Complexo]],Database[Período],Previsto2024[[#This Row],[Período]])</f>
        <v>114.23333333333332</v>
      </c>
      <c r="G376" s="12">
        <f>SUMIFS(Database[Previsto P99 '[MWh']],Database[Complexo],Previsto2024[[#This Row],[Complexo]],Database[Período],Previsto2024[[#This Row],[Período]])</f>
        <v>113.1861788617886</v>
      </c>
      <c r="H376" s="12">
        <f>SUMIFS('TABELA RESUMO - P50'!$C$2:$C$44,'TABELA RESUMO - P50'!$A$2:$A$44,Previsto2024[[#This Row],[Complexo]],'TABELA RESUMO - P50'!$B$2:$B$44,Previsto2024[[#This Row],[Período]])</f>
        <v>0</v>
      </c>
      <c r="I376" s="12">
        <f>VALUE(Previsto2024[[#This Row],[Geração '[MWh']]])</f>
        <v>0</v>
      </c>
    </row>
    <row r="377" spans="1:9" hidden="1">
      <c r="A377" s="112">
        <f>MONTH(Previsto2024[[#This Row],[Período]])</f>
        <v>9</v>
      </c>
      <c r="B377" s="103">
        <v>45536</v>
      </c>
      <c r="C377" t="s">
        <v>54</v>
      </c>
      <c r="D377" s="12">
        <f>SUMIFS(Database[Previsto P50 '[MWh']],Database[Complexo],Previsto2024[[#This Row],[Complexo]],Database[Período],Previsto2024[[#This Row],[Período]])</f>
        <v>117.36</v>
      </c>
      <c r="E377" s="12">
        <f>SUMIFS(Database[Previsto P90 '[MWh']],Database[Complexo],Previsto2024[[#This Row],[Complexo]],Database[Período],Previsto2024[[#This Row],[Período]])</f>
        <v>113.17138211382112</v>
      </c>
      <c r="F377" s="12">
        <f>SUMIFS(Database[Previsto P95 '[MWh']],Database[Complexo],Previsto2024[[#This Row],[Complexo]],Database[Período],Previsto2024[[#This Row],[Período]])</f>
        <v>111.99333333333333</v>
      </c>
      <c r="G377" s="12">
        <f>SUMIFS(Database[Previsto P99 '[MWh']],Database[Complexo],Previsto2024[[#This Row],[Complexo]],Database[Período],Previsto2024[[#This Row],[Período]])</f>
        <v>110.94617886178861</v>
      </c>
      <c r="H377" s="12">
        <f>SUMIFS('TABELA RESUMO - P50'!$C$2:$C$44,'TABELA RESUMO - P50'!$A$2:$A$44,Previsto2024[[#This Row],[Complexo]],'TABELA RESUMO - P50'!$B$2:$B$44,Previsto2024[[#This Row],[Período]])</f>
        <v>0</v>
      </c>
      <c r="I377" s="12">
        <f>VALUE(Previsto2024[[#This Row],[Geração '[MWh']]])</f>
        <v>0</v>
      </c>
    </row>
    <row r="378" spans="1:9" hidden="1">
      <c r="A378" s="112">
        <f>MONTH(Previsto2024[[#This Row],[Período]])</f>
        <v>10</v>
      </c>
      <c r="B378" s="101">
        <v>45566</v>
      </c>
      <c r="C378" t="s">
        <v>54</v>
      </c>
      <c r="D378" s="12">
        <f>SUMIFS(Database[Previsto P50 '[MWh']],Database[Complexo],Previsto2024[[#This Row],[Complexo]],Database[Período],Previsto2024[[#This Row],[Período]])</f>
        <v>113.58</v>
      </c>
      <c r="E378" s="12">
        <f>SUMIFS(Database[Previsto P90 '[MWh']],Database[Complexo],Previsto2024[[#This Row],[Complexo]],Database[Período],Previsto2024[[#This Row],[Período]])</f>
        <v>109.39138211382112</v>
      </c>
      <c r="F378" s="12">
        <f>SUMIFS(Database[Previsto P95 '[MWh']],Database[Complexo],Previsto2024[[#This Row],[Complexo]],Database[Período],Previsto2024[[#This Row],[Período]])</f>
        <v>108.21333333333332</v>
      </c>
      <c r="G378" s="12">
        <f>SUMIFS(Database[Previsto P99 '[MWh']],Database[Complexo],Previsto2024[[#This Row],[Complexo]],Database[Período],Previsto2024[[#This Row],[Período]])</f>
        <v>107.16617886178861</v>
      </c>
      <c r="H378" s="12">
        <f>SUMIFS('TABELA RESUMO - P50'!$C$2:$C$44,'TABELA RESUMO - P50'!$A$2:$A$44,Previsto2024[[#This Row],[Complexo]],'TABELA RESUMO - P50'!$B$2:$B$44,Previsto2024[[#This Row],[Período]])</f>
        <v>0</v>
      </c>
      <c r="I378" s="12">
        <f>VALUE(Previsto2024[[#This Row],[Geração '[MWh']]])</f>
        <v>0</v>
      </c>
    </row>
    <row r="379" spans="1:9" hidden="1">
      <c r="A379" s="112">
        <f>MONTH(Previsto2024[[#This Row],[Período]])</f>
        <v>11</v>
      </c>
      <c r="B379" s="103">
        <v>45597</v>
      </c>
      <c r="C379" t="s">
        <v>54</v>
      </c>
      <c r="D379" s="12">
        <f>SUMIFS(Database[Previsto P50 '[MWh']],Database[Complexo],Previsto2024[[#This Row],[Complexo]],Database[Período],Previsto2024[[#This Row],[Período]])</f>
        <v>104.62</v>
      </c>
      <c r="E379" s="12">
        <f>SUMIFS(Database[Previsto P90 '[MWh']],Database[Complexo],Previsto2024[[#This Row],[Complexo]],Database[Período],Previsto2024[[#This Row],[Período]])</f>
        <v>100.43138211382113</v>
      </c>
      <c r="F379" s="12">
        <f>SUMIFS(Database[Previsto P95 '[MWh']],Database[Complexo],Previsto2024[[#This Row],[Complexo]],Database[Período],Previsto2024[[#This Row],[Período]])</f>
        <v>99.25333333333333</v>
      </c>
      <c r="G379" s="12">
        <f>SUMIFS(Database[Previsto P99 '[MWh']],Database[Complexo],Previsto2024[[#This Row],[Complexo]],Database[Período],Previsto2024[[#This Row],[Período]])</f>
        <v>98.206178861788615</v>
      </c>
      <c r="H379" s="12">
        <f>SUMIFS('TABELA RESUMO - P50'!$C$2:$C$44,'TABELA RESUMO - P50'!$A$2:$A$44,Previsto2024[[#This Row],[Complexo]],'TABELA RESUMO - P50'!$B$2:$B$44,Previsto2024[[#This Row],[Período]])</f>
        <v>0</v>
      </c>
      <c r="I379" s="12">
        <f>VALUE(Previsto2024[[#This Row],[Geração '[MWh']]])</f>
        <v>0</v>
      </c>
    </row>
    <row r="380" spans="1:9" hidden="1">
      <c r="A380" s="112">
        <f>MONTH(Previsto2024[[#This Row],[Período]])</f>
        <v>12</v>
      </c>
      <c r="B380" s="101">
        <v>45627</v>
      </c>
      <c r="C380" t="s">
        <v>54</v>
      </c>
      <c r="D380" s="12">
        <f>SUMIFS(Database[Previsto P50 '[MWh']],Database[Complexo],Previsto2024[[#This Row],[Complexo]],Database[Período],Previsto2024[[#This Row],[Período]])</f>
        <v>114.58</v>
      </c>
      <c r="E380" s="12">
        <f>SUMIFS(Database[Previsto P90 '[MWh']],Database[Complexo],Previsto2024[[#This Row],[Complexo]],Database[Período],Previsto2024[[#This Row],[Período]])</f>
        <v>110.39138211382112</v>
      </c>
      <c r="F380" s="12">
        <f>SUMIFS(Database[Previsto P95 '[MWh']],Database[Complexo],Previsto2024[[#This Row],[Complexo]],Database[Período],Previsto2024[[#This Row],[Período]])</f>
        <v>109.21333333333332</v>
      </c>
      <c r="G380" s="12">
        <f>SUMIFS(Database[Previsto P99 '[MWh']],Database[Complexo],Previsto2024[[#This Row],[Complexo]],Database[Período],Previsto2024[[#This Row],[Período]])</f>
        <v>108.16617886178861</v>
      </c>
      <c r="H380" s="12">
        <f>SUMIFS('TABELA RESUMO - P50'!$C$2:$C$44,'TABELA RESUMO - P50'!$A$2:$A$44,Previsto2024[[#This Row],[Complexo]],'TABELA RESUMO - P50'!$B$2:$B$44,Previsto2024[[#This Row],[Período]])</f>
        <v>0</v>
      </c>
      <c r="I380" s="12">
        <f>VALUE(Previsto2024[[#This Row],[Geração '[MWh']]])</f>
        <v>0</v>
      </c>
    </row>
    <row r="381" spans="1:9" hidden="1">
      <c r="A381" s="112">
        <f>MONTH(Previsto2024[[#This Row],[Período]])</f>
        <v>6</v>
      </c>
      <c r="B381" s="101">
        <v>45444</v>
      </c>
      <c r="C381" t="s">
        <v>60</v>
      </c>
      <c r="D381" s="12">
        <f>SUMIFS(Database[Previsto P50 '[MWh']],Database[Complexo],Previsto2024[[#This Row],[Complexo]],Database[Período],Previsto2024[[#This Row],[Período]])</f>
        <v>32.160000000000004</v>
      </c>
      <c r="E381" s="12">
        <f>SUMIFS(Database[Previsto P90 '[MWh']],Database[Complexo],Previsto2024[[#This Row],[Complexo]],Database[Período],Previsto2024[[#This Row],[Período]])</f>
        <v>30.621138211382117</v>
      </c>
      <c r="F381" s="12">
        <f>SUMIFS(Database[Previsto P95 '[MWh']],Database[Complexo],Previsto2024[[#This Row],[Complexo]],Database[Período],Previsto2024[[#This Row],[Período]])</f>
        <v>30.188333333333336</v>
      </c>
      <c r="G381" s="12">
        <f>SUMIFS(Database[Previsto P99 '[MWh']],Database[Complexo],Previsto2024[[#This Row],[Complexo]],Database[Período],Previsto2024[[#This Row],[Período]])</f>
        <v>29.80361788617887</v>
      </c>
      <c r="H381" s="12">
        <f>SUMIFS('TABELA RESUMO - P50'!$C$2:$C$44,'TABELA RESUMO - P50'!$A$2:$A$44,Previsto2024[[#This Row],[Complexo]],'TABELA RESUMO - P50'!$B$2:$B$44,Previsto2024[[#This Row],[Período]])</f>
        <v>0</v>
      </c>
      <c r="I381" s="12">
        <f>VALUE(Previsto2024[[#This Row],[Geração '[MWh']]])</f>
        <v>0</v>
      </c>
    </row>
    <row r="382" spans="1:9" hidden="1">
      <c r="A382" s="112">
        <f>MONTH(Previsto2024[[#This Row],[Período]])</f>
        <v>7</v>
      </c>
      <c r="B382" s="103">
        <v>45474</v>
      </c>
      <c r="C382" t="s">
        <v>60</v>
      </c>
      <c r="D382" s="12">
        <f>SUMIFS(Database[Previsto P50 '[MWh']],Database[Complexo],Previsto2024[[#This Row],[Complexo]],Database[Período],Previsto2024[[#This Row],[Período]])</f>
        <v>194.1</v>
      </c>
      <c r="E382" s="12">
        <f>SUMIFS(Database[Previsto P90 '[MWh']],Database[Complexo],Previsto2024[[#This Row],[Complexo]],Database[Período],Previsto2024[[#This Row],[Período]])</f>
        <v>186.40569105691057</v>
      </c>
      <c r="F382" s="12">
        <f>SUMIFS(Database[Previsto P95 '[MWh']],Database[Complexo],Previsto2024[[#This Row],[Complexo]],Database[Período],Previsto2024[[#This Row],[Período]])</f>
        <v>184.24166666666667</v>
      </c>
      <c r="G382" s="12">
        <f>SUMIFS(Database[Previsto P99 '[MWh']],Database[Complexo],Previsto2024[[#This Row],[Complexo]],Database[Período],Previsto2024[[#This Row],[Período]])</f>
        <v>182.3180894308943</v>
      </c>
      <c r="H382" s="12">
        <f>SUMIFS('TABELA RESUMO - P50'!$C$2:$C$44,'TABELA RESUMO - P50'!$A$2:$A$44,Previsto2024[[#This Row],[Complexo]],'TABELA RESUMO - P50'!$B$2:$B$44,Previsto2024[[#This Row],[Período]])</f>
        <v>0</v>
      </c>
      <c r="I382" s="12">
        <f>VALUE(Previsto2024[[#This Row],[Geração '[MWh']]])</f>
        <v>0</v>
      </c>
    </row>
    <row r="383" spans="1:9" hidden="1">
      <c r="A383" s="112">
        <f>MONTH(Previsto2024[[#This Row],[Período]])</f>
        <v>8</v>
      </c>
      <c r="B383" s="101">
        <v>45505</v>
      </c>
      <c r="C383" t="s">
        <v>60</v>
      </c>
      <c r="D383" s="12">
        <f>SUMIFS(Database[Previsto P50 '[MWh']],Database[Complexo],Previsto2024[[#This Row],[Complexo]],Database[Período],Previsto2024[[#This Row],[Período]])</f>
        <v>221.3</v>
      </c>
      <c r="E383" s="12">
        <f>SUMIFS(Database[Previsto P90 '[MWh']],Database[Complexo],Previsto2024[[#This Row],[Complexo]],Database[Período],Previsto2024[[#This Row],[Período]])</f>
        <v>213.60569105691059</v>
      </c>
      <c r="F383" s="12">
        <f>SUMIFS(Database[Previsto P95 '[MWh']],Database[Complexo],Previsto2024[[#This Row],[Complexo]],Database[Período],Previsto2024[[#This Row],[Período]])</f>
        <v>211.44166666666669</v>
      </c>
      <c r="G383" s="12">
        <f>SUMIFS(Database[Previsto P99 '[MWh']],Database[Complexo],Previsto2024[[#This Row],[Complexo]],Database[Período],Previsto2024[[#This Row],[Período]])</f>
        <v>209.51808943089435</v>
      </c>
      <c r="H383" s="12">
        <f>SUMIFS('TABELA RESUMO - P50'!$C$2:$C$44,'TABELA RESUMO - P50'!$A$2:$A$44,Previsto2024[[#This Row],[Complexo]],'TABELA RESUMO - P50'!$B$2:$B$44,Previsto2024[[#This Row],[Período]])</f>
        <v>0</v>
      </c>
      <c r="I383" s="12">
        <f>VALUE(Previsto2024[[#This Row],[Geração '[MWh']]])</f>
        <v>0</v>
      </c>
    </row>
    <row r="384" spans="1:9" hidden="1">
      <c r="A384" s="112">
        <f>MONTH(Previsto2024[[#This Row],[Período]])</f>
        <v>9</v>
      </c>
      <c r="B384" s="103">
        <v>45536</v>
      </c>
      <c r="C384" t="s">
        <v>60</v>
      </c>
      <c r="D384" s="12">
        <f>SUMIFS(Database[Previsto P50 '[MWh']],Database[Complexo],Previsto2024[[#This Row],[Complexo]],Database[Período],Previsto2024[[#This Row],[Período]])</f>
        <v>213.6</v>
      </c>
      <c r="E384" s="12">
        <f>SUMIFS(Database[Previsto P90 '[MWh']],Database[Complexo],Previsto2024[[#This Row],[Complexo]],Database[Período],Previsto2024[[#This Row],[Período]])</f>
        <v>205.90569105691057</v>
      </c>
      <c r="F384" s="12">
        <f>SUMIFS(Database[Previsto P95 '[MWh']],Database[Complexo],Previsto2024[[#This Row],[Complexo]],Database[Período],Previsto2024[[#This Row],[Período]])</f>
        <v>203.74166666666667</v>
      </c>
      <c r="G384" s="12">
        <f>SUMIFS(Database[Previsto P99 '[MWh']],Database[Complexo],Previsto2024[[#This Row],[Complexo]],Database[Período],Previsto2024[[#This Row],[Período]])</f>
        <v>201.8180894308943</v>
      </c>
      <c r="H384" s="12">
        <f>SUMIFS('TABELA RESUMO - P50'!$C$2:$C$44,'TABELA RESUMO - P50'!$A$2:$A$44,Previsto2024[[#This Row],[Complexo]],'TABELA RESUMO - P50'!$B$2:$B$44,Previsto2024[[#This Row],[Período]])</f>
        <v>0</v>
      </c>
      <c r="I384" s="12">
        <f>VALUE(Previsto2024[[#This Row],[Geração '[MWh']]])</f>
        <v>0</v>
      </c>
    </row>
    <row r="385" spans="1:9" hidden="1">
      <c r="A385" s="112">
        <f>MONTH(Previsto2024[[#This Row],[Período]])</f>
        <v>10</v>
      </c>
      <c r="B385" s="101">
        <v>45566</v>
      </c>
      <c r="C385" t="s">
        <v>60</v>
      </c>
      <c r="D385" s="12">
        <f>SUMIFS(Database[Previsto P50 '[MWh']],Database[Complexo],Previsto2024[[#This Row],[Complexo]],Database[Período],Previsto2024[[#This Row],[Período]])</f>
        <v>211</v>
      </c>
      <c r="E385" s="12">
        <f>SUMIFS(Database[Previsto P90 '[MWh']],Database[Complexo],Previsto2024[[#This Row],[Complexo]],Database[Período],Previsto2024[[#This Row],[Período]])</f>
        <v>203.30569105691058</v>
      </c>
      <c r="F385" s="12">
        <f>SUMIFS(Database[Previsto P95 '[MWh']],Database[Complexo],Previsto2024[[#This Row],[Complexo]],Database[Período],Previsto2024[[#This Row],[Período]])</f>
        <v>201.14166666666668</v>
      </c>
      <c r="G385" s="12">
        <f>SUMIFS(Database[Previsto P99 '[MWh']],Database[Complexo],Previsto2024[[#This Row],[Complexo]],Database[Período],Previsto2024[[#This Row],[Período]])</f>
        <v>199.21808943089434</v>
      </c>
      <c r="H385" s="12">
        <f>SUMIFS('TABELA RESUMO - P50'!$C$2:$C$44,'TABELA RESUMO - P50'!$A$2:$A$44,Previsto2024[[#This Row],[Complexo]],'TABELA RESUMO - P50'!$B$2:$B$44,Previsto2024[[#This Row],[Período]])</f>
        <v>0</v>
      </c>
      <c r="I385" s="12">
        <f>VALUE(Previsto2024[[#This Row],[Geração '[MWh']]])</f>
        <v>0</v>
      </c>
    </row>
    <row r="386" spans="1:9" hidden="1">
      <c r="A386" s="112">
        <f>MONTH(Previsto2024[[#This Row],[Período]])</f>
        <v>11</v>
      </c>
      <c r="B386" s="103">
        <v>45597</v>
      </c>
      <c r="C386" t="s">
        <v>60</v>
      </c>
      <c r="D386" s="12">
        <f>SUMIFS(Database[Previsto P50 '[MWh']],Database[Complexo],Previsto2024[[#This Row],[Complexo]],Database[Período],Previsto2024[[#This Row],[Período]])</f>
        <v>202.9</v>
      </c>
      <c r="E386" s="12">
        <f>SUMIFS(Database[Previsto P90 '[MWh']],Database[Complexo],Previsto2024[[#This Row],[Complexo]],Database[Período],Previsto2024[[#This Row],[Período]])</f>
        <v>195.20569105691058</v>
      </c>
      <c r="F386" s="12">
        <f>SUMIFS(Database[Previsto P95 '[MWh']],Database[Complexo],Previsto2024[[#This Row],[Complexo]],Database[Período],Previsto2024[[#This Row],[Período]])</f>
        <v>193.04166666666669</v>
      </c>
      <c r="G386" s="12">
        <f>SUMIFS(Database[Previsto P99 '[MWh']],Database[Complexo],Previsto2024[[#This Row],[Complexo]],Database[Período],Previsto2024[[#This Row],[Período]])</f>
        <v>191.11808943089432</v>
      </c>
      <c r="H386" s="12">
        <f>SUMIFS('TABELA RESUMO - P50'!$C$2:$C$44,'TABELA RESUMO - P50'!$A$2:$A$44,Previsto2024[[#This Row],[Complexo]],'TABELA RESUMO - P50'!$B$2:$B$44,Previsto2024[[#This Row],[Período]])</f>
        <v>0</v>
      </c>
      <c r="I386" s="12">
        <f>VALUE(Previsto2024[[#This Row],[Geração '[MWh']]])</f>
        <v>0</v>
      </c>
    </row>
    <row r="387" spans="1:9" hidden="1">
      <c r="A387" s="112">
        <f>MONTH(Previsto2024[[#This Row],[Período]])</f>
        <v>12</v>
      </c>
      <c r="B387" s="101">
        <v>45627</v>
      </c>
      <c r="C387" t="s">
        <v>60</v>
      </c>
      <c r="D387" s="12">
        <f>SUMIFS(Database[Previsto P50 '[MWh']],Database[Complexo],Previsto2024[[#This Row],[Complexo]],Database[Período],Previsto2024[[#This Row],[Período]])</f>
        <v>191.3</v>
      </c>
      <c r="E387" s="12">
        <f>SUMIFS(Database[Previsto P90 '[MWh']],Database[Complexo],Previsto2024[[#This Row],[Complexo]],Database[Período],Previsto2024[[#This Row],[Período]])</f>
        <v>183.60569105691059</v>
      </c>
      <c r="F387" s="12">
        <f>SUMIFS(Database[Previsto P95 '[MWh']],Database[Complexo],Previsto2024[[#This Row],[Complexo]],Database[Período],Previsto2024[[#This Row],[Período]])</f>
        <v>181.44166666666669</v>
      </c>
      <c r="G387" s="12">
        <f>SUMIFS(Database[Previsto P99 '[MWh']],Database[Complexo],Previsto2024[[#This Row],[Complexo]],Database[Período],Previsto2024[[#This Row],[Período]])</f>
        <v>179.51808943089435</v>
      </c>
      <c r="H387" s="12">
        <f>SUMIFS('TABELA RESUMO - P50'!$C$2:$C$44,'TABELA RESUMO - P50'!$A$2:$A$44,Previsto2024[[#This Row],[Complexo]],'TABELA RESUMO - P50'!$B$2:$B$44,Previsto2024[[#This Row],[Período]])</f>
        <v>0</v>
      </c>
      <c r="I387" s="12">
        <f>VALUE(Previsto2024[[#This Row],[Geração '[MWh']]])</f>
        <v>0</v>
      </c>
    </row>
    <row r="388" spans="1:9" hidden="1">
      <c r="A388" s="112">
        <f>MONTH(Previsto2024[[#This Row],[Período]])</f>
        <v>6</v>
      </c>
      <c r="B388" s="101">
        <v>45444</v>
      </c>
      <c r="C388" t="s">
        <v>61</v>
      </c>
      <c r="D388" s="12">
        <f>SUMIFS(Database[Previsto P50 '[MWh']],Database[Complexo],Previsto2024[[#This Row],[Complexo]],Database[Período],Previsto2024[[#This Row],[Período]])</f>
        <v>14.780000000000001</v>
      </c>
      <c r="E388" s="12">
        <f>SUMIFS(Database[Previsto P90 '[MWh']],Database[Complexo],Previsto2024[[#This Row],[Complexo]],Database[Período],Previsto2024[[#This Row],[Período]])</f>
        <v>14.058048780487805</v>
      </c>
      <c r="F388" s="12">
        <f>SUMIFS(Database[Previsto P95 '[MWh']],Database[Complexo],Previsto2024[[#This Row],[Complexo]],Database[Período],Previsto2024[[#This Row],[Período]])</f>
        <v>13.855000000000002</v>
      </c>
      <c r="G388" s="12">
        <f>SUMIFS(Database[Previsto P99 '[MWh']],Database[Complexo],Previsto2024[[#This Row],[Complexo]],Database[Período],Previsto2024[[#This Row],[Período]])</f>
        <v>13.674512195121952</v>
      </c>
      <c r="H388" s="12">
        <f>SUMIFS('TABELA RESUMO - P50'!$C$2:$C$44,'TABELA RESUMO - P50'!$A$2:$A$44,Previsto2024[[#This Row],[Complexo]],'TABELA RESUMO - P50'!$B$2:$B$44,Previsto2024[[#This Row],[Período]])</f>
        <v>0</v>
      </c>
      <c r="I388" s="12">
        <f>VALUE(Previsto2024[[#This Row],[Geração '[MWh']]])</f>
        <v>0</v>
      </c>
    </row>
    <row r="389" spans="1:9" hidden="1">
      <c r="A389" s="112">
        <f>MONTH(Previsto2024[[#This Row],[Período]])</f>
        <v>7</v>
      </c>
      <c r="B389" s="103">
        <v>45474</v>
      </c>
      <c r="C389" t="s">
        <v>61</v>
      </c>
      <c r="D389" s="12">
        <f>SUMIFS(Database[Previsto P50 '[MWh']],Database[Complexo],Previsto2024[[#This Row],[Complexo]],Database[Período],Previsto2024[[#This Row],[Período]])</f>
        <v>87.2</v>
      </c>
      <c r="E389" s="12">
        <f>SUMIFS(Database[Previsto P90 '[MWh']],Database[Complexo],Previsto2024[[#This Row],[Complexo]],Database[Período],Previsto2024[[#This Row],[Período]])</f>
        <v>83.590243902439028</v>
      </c>
      <c r="F389" s="12">
        <f>SUMIFS(Database[Previsto P95 '[MWh']],Database[Complexo],Previsto2024[[#This Row],[Complexo]],Database[Período],Previsto2024[[#This Row],[Período]])</f>
        <v>82.575000000000003</v>
      </c>
      <c r="G389" s="12">
        <f>SUMIFS(Database[Previsto P99 '[MWh']],Database[Complexo],Previsto2024[[#This Row],[Complexo]],Database[Período],Previsto2024[[#This Row],[Período]])</f>
        <v>81.672560975609755</v>
      </c>
      <c r="H389" s="12">
        <f>SUMIFS('TABELA RESUMO - P50'!$C$2:$C$44,'TABELA RESUMO - P50'!$A$2:$A$44,Previsto2024[[#This Row],[Complexo]],'TABELA RESUMO - P50'!$B$2:$B$44,Previsto2024[[#This Row],[Período]])</f>
        <v>0</v>
      </c>
      <c r="I389" s="12">
        <f>VALUE(Previsto2024[[#This Row],[Geração '[MWh']]])</f>
        <v>0</v>
      </c>
    </row>
    <row r="390" spans="1:9" hidden="1">
      <c r="A390" s="112">
        <f>MONTH(Previsto2024[[#This Row],[Período]])</f>
        <v>8</v>
      </c>
      <c r="B390" s="101">
        <v>45505</v>
      </c>
      <c r="C390" t="s">
        <v>61</v>
      </c>
      <c r="D390" s="12">
        <f>SUMIFS(Database[Previsto P50 '[MWh']],Database[Complexo],Previsto2024[[#This Row],[Complexo]],Database[Período],Previsto2024[[#This Row],[Período]])</f>
        <v>103.9</v>
      </c>
      <c r="E390" s="12">
        <f>SUMIFS(Database[Previsto P90 '[MWh']],Database[Complexo],Previsto2024[[#This Row],[Complexo]],Database[Período],Previsto2024[[#This Row],[Período]])</f>
        <v>100.29024390243903</v>
      </c>
      <c r="F390" s="12">
        <f>SUMIFS(Database[Previsto P95 '[MWh']],Database[Complexo],Previsto2024[[#This Row],[Complexo]],Database[Período],Previsto2024[[#This Row],[Período]])</f>
        <v>99.275000000000006</v>
      </c>
      <c r="G390" s="12">
        <f>SUMIFS(Database[Previsto P99 '[MWh']],Database[Complexo],Previsto2024[[#This Row],[Complexo]],Database[Período],Previsto2024[[#This Row],[Período]])</f>
        <v>98.372560975609758</v>
      </c>
      <c r="H390" s="12">
        <f>SUMIFS('TABELA RESUMO - P50'!$C$2:$C$44,'TABELA RESUMO - P50'!$A$2:$A$44,Previsto2024[[#This Row],[Complexo]],'TABELA RESUMO - P50'!$B$2:$B$44,Previsto2024[[#This Row],[Período]])</f>
        <v>0</v>
      </c>
      <c r="I390" s="12">
        <f>VALUE(Previsto2024[[#This Row],[Geração '[MWh']]])</f>
        <v>0</v>
      </c>
    </row>
    <row r="391" spans="1:9" hidden="1">
      <c r="A391" s="112">
        <f>MONTH(Previsto2024[[#This Row],[Período]])</f>
        <v>9</v>
      </c>
      <c r="B391" s="103">
        <v>45536</v>
      </c>
      <c r="C391" t="s">
        <v>61</v>
      </c>
      <c r="D391" s="12">
        <f>SUMIFS(Database[Previsto P50 '[MWh']],Database[Complexo],Previsto2024[[#This Row],[Complexo]],Database[Período],Previsto2024[[#This Row],[Período]])</f>
        <v>100.7</v>
      </c>
      <c r="E391" s="12">
        <f>SUMIFS(Database[Previsto P90 '[MWh']],Database[Complexo],Previsto2024[[#This Row],[Complexo]],Database[Período],Previsto2024[[#This Row],[Período]])</f>
        <v>97.090243902439028</v>
      </c>
      <c r="F391" s="12">
        <f>SUMIFS(Database[Previsto P95 '[MWh']],Database[Complexo],Previsto2024[[#This Row],[Complexo]],Database[Período],Previsto2024[[#This Row],[Período]])</f>
        <v>96.075000000000003</v>
      </c>
      <c r="G391" s="12">
        <f>SUMIFS(Database[Previsto P99 '[MWh']],Database[Complexo],Previsto2024[[#This Row],[Complexo]],Database[Período],Previsto2024[[#This Row],[Período]])</f>
        <v>95.172560975609755</v>
      </c>
      <c r="H391" s="12">
        <f>SUMIFS('TABELA RESUMO - P50'!$C$2:$C$44,'TABELA RESUMO - P50'!$A$2:$A$44,Previsto2024[[#This Row],[Complexo]],'TABELA RESUMO - P50'!$B$2:$B$44,Previsto2024[[#This Row],[Período]])</f>
        <v>0</v>
      </c>
      <c r="I391" s="12">
        <f>VALUE(Previsto2024[[#This Row],[Geração '[MWh']]])</f>
        <v>0</v>
      </c>
    </row>
    <row r="392" spans="1:9" hidden="1">
      <c r="A392" s="112">
        <f>MONTH(Previsto2024[[#This Row],[Período]])</f>
        <v>10</v>
      </c>
      <c r="B392" s="101">
        <v>45566</v>
      </c>
      <c r="C392" t="s">
        <v>61</v>
      </c>
      <c r="D392" s="12">
        <f>SUMIFS(Database[Previsto P50 '[MWh']],Database[Complexo],Previsto2024[[#This Row],[Complexo]],Database[Período],Previsto2024[[#This Row],[Período]])</f>
        <v>100.2</v>
      </c>
      <c r="E392" s="12">
        <f>SUMIFS(Database[Previsto P90 '[MWh']],Database[Complexo],Previsto2024[[#This Row],[Complexo]],Database[Período],Previsto2024[[#This Row],[Período]])</f>
        <v>96.590243902439028</v>
      </c>
      <c r="F392" s="12">
        <f>SUMIFS(Database[Previsto P95 '[MWh']],Database[Complexo],Previsto2024[[#This Row],[Complexo]],Database[Período],Previsto2024[[#This Row],[Período]])</f>
        <v>95.575000000000003</v>
      </c>
      <c r="G392" s="12">
        <f>SUMIFS(Database[Previsto P99 '[MWh']],Database[Complexo],Previsto2024[[#This Row],[Complexo]],Database[Período],Previsto2024[[#This Row],[Período]])</f>
        <v>94.672560975609755</v>
      </c>
      <c r="H392" s="12">
        <f>SUMIFS('TABELA RESUMO - P50'!$C$2:$C$44,'TABELA RESUMO - P50'!$A$2:$A$44,Previsto2024[[#This Row],[Complexo]],'TABELA RESUMO - P50'!$B$2:$B$44,Previsto2024[[#This Row],[Período]])</f>
        <v>0</v>
      </c>
      <c r="I392" s="12">
        <f>VALUE(Previsto2024[[#This Row],[Geração '[MWh']]])</f>
        <v>0</v>
      </c>
    </row>
    <row r="393" spans="1:9" hidden="1">
      <c r="A393" s="112">
        <f>MONTH(Previsto2024[[#This Row],[Período]])</f>
        <v>11</v>
      </c>
      <c r="B393" s="103">
        <v>45597</v>
      </c>
      <c r="C393" t="s">
        <v>61</v>
      </c>
      <c r="D393" s="12">
        <f>SUMIFS(Database[Previsto P50 '[MWh']],Database[Complexo],Previsto2024[[#This Row],[Complexo]],Database[Período],Previsto2024[[#This Row],[Período]])</f>
        <v>96.6</v>
      </c>
      <c r="E393" s="12">
        <f>SUMIFS(Database[Previsto P90 '[MWh']],Database[Complexo],Previsto2024[[#This Row],[Complexo]],Database[Período],Previsto2024[[#This Row],[Período]])</f>
        <v>92.990243902439019</v>
      </c>
      <c r="F393" s="12">
        <f>SUMIFS(Database[Previsto P95 '[MWh']],Database[Complexo],Previsto2024[[#This Row],[Complexo]],Database[Período],Previsto2024[[#This Row],[Período]])</f>
        <v>91.974999999999994</v>
      </c>
      <c r="G393" s="12">
        <f>SUMIFS(Database[Previsto P99 '[MWh']],Database[Complexo],Previsto2024[[#This Row],[Complexo]],Database[Período],Previsto2024[[#This Row],[Período]])</f>
        <v>91.072560975609747</v>
      </c>
      <c r="H393" s="12">
        <f>SUMIFS('TABELA RESUMO - P50'!$C$2:$C$44,'TABELA RESUMO - P50'!$A$2:$A$44,Previsto2024[[#This Row],[Complexo]],'TABELA RESUMO - P50'!$B$2:$B$44,Previsto2024[[#This Row],[Período]])</f>
        <v>0</v>
      </c>
      <c r="I393" s="12">
        <f>VALUE(Previsto2024[[#This Row],[Geração '[MWh']]])</f>
        <v>0</v>
      </c>
    </row>
    <row r="394" spans="1:9" hidden="1">
      <c r="A394" s="112">
        <f>MONTH(Previsto2024[[#This Row],[Período]])</f>
        <v>12</v>
      </c>
      <c r="B394" s="101">
        <v>45627</v>
      </c>
      <c r="C394" t="s">
        <v>61</v>
      </c>
      <c r="D394" s="12">
        <f>SUMIFS(Database[Previsto P50 '[MWh']],Database[Complexo],Previsto2024[[#This Row],[Complexo]],Database[Período],Previsto2024[[#This Row],[Período]])</f>
        <v>91.2</v>
      </c>
      <c r="E394" s="12">
        <f>SUMIFS(Database[Previsto P90 '[MWh']],Database[Complexo],Previsto2024[[#This Row],[Complexo]],Database[Período],Previsto2024[[#This Row],[Período]])</f>
        <v>87.590243902439028</v>
      </c>
      <c r="F394" s="12">
        <f>SUMIFS(Database[Previsto P95 '[MWh']],Database[Complexo],Previsto2024[[#This Row],[Complexo]],Database[Período],Previsto2024[[#This Row],[Período]])</f>
        <v>86.575000000000003</v>
      </c>
      <c r="G394" s="12">
        <f>SUMIFS(Database[Previsto P99 '[MWh']],Database[Complexo],Previsto2024[[#This Row],[Complexo]],Database[Período],Previsto2024[[#This Row],[Período]])</f>
        <v>85.672560975609755</v>
      </c>
      <c r="H394" s="12">
        <f>SUMIFS('TABELA RESUMO - P50'!$C$2:$C$44,'TABELA RESUMO - P50'!$A$2:$A$44,Previsto2024[[#This Row],[Complexo]],'TABELA RESUMO - P50'!$B$2:$B$44,Previsto2024[[#This Row],[Período]])</f>
        <v>0</v>
      </c>
      <c r="I394" s="12">
        <f>VALUE(Previsto2024[[#This Row],[Geração '[MWh']]])</f>
        <v>0</v>
      </c>
    </row>
    <row r="395" spans="1:9" hidden="1">
      <c r="A395" s="112">
        <f>MONTH(Previsto2024[[#This Row],[Período]])</f>
        <v>8</v>
      </c>
      <c r="B395" s="101">
        <v>45505</v>
      </c>
      <c r="C395" t="s">
        <v>185</v>
      </c>
      <c r="D395" s="12">
        <f>SUMIFS(Database[Previsto P50 '[MWh']],Database[Complexo],Previsto2024[[#This Row],[Complexo]],Database[Período],Previsto2024[[#This Row],[Período]])</f>
        <v>224.3</v>
      </c>
      <c r="E395" s="12">
        <f>SUMIFS(Database[Previsto P90 '[MWh']],Database[Complexo],Previsto2024[[#This Row],[Complexo]],Database[Período],Previsto2024[[#This Row],[Período]])</f>
        <v>216.12439024390244</v>
      </c>
      <c r="F395" s="12">
        <f>SUMIFS(Database[Previsto P95 '[MWh']],Database[Complexo],Previsto2024[[#This Row],[Complexo]],Database[Período],Previsto2024[[#This Row],[Período]])</f>
        <v>213.82499999999999</v>
      </c>
      <c r="G395" s="12">
        <f>SUMIFS(Database[Previsto P99 '[MWh']],Database[Complexo],Previsto2024[[#This Row],[Complexo]],Database[Período],Previsto2024[[#This Row],[Período]])</f>
        <v>211.78109756097558</v>
      </c>
      <c r="H395" s="12">
        <f>SUMIFS('TABELA RESUMO - P50'!$C$2:$C$44,'TABELA RESUMO - P50'!$A$2:$A$44,Previsto2024[[#This Row],[Complexo]],'TABELA RESUMO - P50'!$B$2:$B$44,Previsto2024[[#This Row],[Período]])</f>
        <v>0</v>
      </c>
      <c r="I395" s="12">
        <f>VALUE(Previsto2024[[#This Row],[Geração '[MWh']]])</f>
        <v>0</v>
      </c>
    </row>
    <row r="396" spans="1:9" hidden="1">
      <c r="A396" s="112">
        <f>MONTH(Previsto2024[[#This Row],[Período]])</f>
        <v>9</v>
      </c>
      <c r="B396" s="103">
        <v>45536</v>
      </c>
      <c r="C396" t="s">
        <v>185</v>
      </c>
      <c r="D396" s="12">
        <f>SUMIFS(Database[Previsto P50 '[MWh']],Database[Complexo],Previsto2024[[#This Row],[Complexo]],Database[Período],Previsto2024[[#This Row],[Período]])</f>
        <v>218.4</v>
      </c>
      <c r="E396" s="12">
        <f>SUMIFS(Database[Previsto P90 '[MWh']],Database[Complexo],Previsto2024[[#This Row],[Complexo]],Database[Período],Previsto2024[[#This Row],[Período]])</f>
        <v>210.22439024390243</v>
      </c>
      <c r="F396" s="12">
        <f>SUMIFS(Database[Previsto P95 '[MWh']],Database[Complexo],Previsto2024[[#This Row],[Complexo]],Database[Período],Previsto2024[[#This Row],[Período]])</f>
        <v>207.92499999999998</v>
      </c>
      <c r="G396" s="12">
        <f>SUMIFS(Database[Previsto P99 '[MWh']],Database[Complexo],Previsto2024[[#This Row],[Complexo]],Database[Período],Previsto2024[[#This Row],[Período]])</f>
        <v>205.88109756097558</v>
      </c>
      <c r="H396" s="12">
        <f>SUMIFS('TABELA RESUMO - P50'!$C$2:$C$44,'TABELA RESUMO - P50'!$A$2:$A$44,Previsto2024[[#This Row],[Complexo]],'TABELA RESUMO - P50'!$B$2:$B$44,Previsto2024[[#This Row],[Período]])</f>
        <v>0</v>
      </c>
      <c r="I396" s="12">
        <f>VALUE(Previsto2024[[#This Row],[Geração '[MWh']]])</f>
        <v>0</v>
      </c>
    </row>
    <row r="397" spans="1:9" hidden="1">
      <c r="A397" s="112">
        <f>MONTH(Previsto2024[[#This Row],[Período]])</f>
        <v>10</v>
      </c>
      <c r="B397" s="101">
        <v>45566</v>
      </c>
      <c r="C397" t="s">
        <v>185</v>
      </c>
      <c r="D397" s="12">
        <f>SUMIFS(Database[Previsto P50 '[MWh']],Database[Complexo],Previsto2024[[#This Row],[Complexo]],Database[Período],Previsto2024[[#This Row],[Período]])</f>
        <v>219</v>
      </c>
      <c r="E397" s="12">
        <f>SUMIFS(Database[Previsto P90 '[MWh']],Database[Complexo],Previsto2024[[#This Row],[Complexo]],Database[Período],Previsto2024[[#This Row],[Período]])</f>
        <v>210.82439024390243</v>
      </c>
      <c r="F397" s="12">
        <f>SUMIFS(Database[Previsto P95 '[MWh']],Database[Complexo],Previsto2024[[#This Row],[Complexo]],Database[Período],Previsto2024[[#This Row],[Período]])</f>
        <v>208.52499999999998</v>
      </c>
      <c r="G397" s="12">
        <f>SUMIFS(Database[Previsto P99 '[MWh']],Database[Complexo],Previsto2024[[#This Row],[Complexo]],Database[Período],Previsto2024[[#This Row],[Período]])</f>
        <v>206.48109756097557</v>
      </c>
      <c r="H397" s="12">
        <f>SUMIFS('TABELA RESUMO - P50'!$C$2:$C$44,'TABELA RESUMO - P50'!$A$2:$A$44,Previsto2024[[#This Row],[Complexo]],'TABELA RESUMO - P50'!$B$2:$B$44,Previsto2024[[#This Row],[Período]])</f>
        <v>0</v>
      </c>
      <c r="I397" s="12">
        <f>VALUE(Previsto2024[[#This Row],[Geração '[MWh']]])</f>
        <v>0</v>
      </c>
    </row>
    <row r="398" spans="1:9" hidden="1">
      <c r="A398" s="112">
        <f>MONTH(Previsto2024[[#This Row],[Período]])</f>
        <v>11</v>
      </c>
      <c r="B398" s="103">
        <v>45597</v>
      </c>
      <c r="C398" t="s">
        <v>185</v>
      </c>
      <c r="D398" s="12">
        <f>SUMIFS(Database[Previsto P50 '[MWh']],Database[Complexo],Previsto2024[[#This Row],[Complexo]],Database[Período],Previsto2024[[#This Row],[Período]])</f>
        <v>212.4</v>
      </c>
      <c r="E398" s="12">
        <f>SUMIFS(Database[Previsto P90 '[MWh']],Database[Complexo],Previsto2024[[#This Row],[Complexo]],Database[Período],Previsto2024[[#This Row],[Período]])</f>
        <v>204.22439024390243</v>
      </c>
      <c r="F398" s="12">
        <f>SUMIFS(Database[Previsto P95 '[MWh']],Database[Complexo],Previsto2024[[#This Row],[Complexo]],Database[Período],Previsto2024[[#This Row],[Período]])</f>
        <v>201.92499999999998</v>
      </c>
      <c r="G398" s="12">
        <f>SUMIFS(Database[Previsto P99 '[MWh']],Database[Complexo],Previsto2024[[#This Row],[Complexo]],Database[Período],Previsto2024[[#This Row],[Período]])</f>
        <v>199.88109756097558</v>
      </c>
      <c r="H398" s="12">
        <f>SUMIFS('TABELA RESUMO - P50'!$C$2:$C$44,'TABELA RESUMO - P50'!$A$2:$A$44,Previsto2024[[#This Row],[Complexo]],'TABELA RESUMO - P50'!$B$2:$B$44,Previsto2024[[#This Row],[Período]])</f>
        <v>0</v>
      </c>
      <c r="I398" s="12">
        <f>VALUE(Previsto2024[[#This Row],[Geração '[MWh']]])</f>
        <v>0</v>
      </c>
    </row>
    <row r="399" spans="1:9" hidden="1">
      <c r="A399" s="112">
        <f>MONTH(Previsto2024[[#This Row],[Período]])</f>
        <v>12</v>
      </c>
      <c r="B399" s="101">
        <v>45627</v>
      </c>
      <c r="C399" t="s">
        <v>185</v>
      </c>
      <c r="D399" s="12">
        <f>SUMIFS(Database[Previsto P50 '[MWh']],Database[Complexo],Previsto2024[[#This Row],[Complexo]],Database[Período],Previsto2024[[#This Row],[Período]])</f>
        <v>217.5</v>
      </c>
      <c r="E399" s="12">
        <f>SUMIFS(Database[Previsto P90 '[MWh']],Database[Complexo],Previsto2024[[#This Row],[Complexo]],Database[Período],Previsto2024[[#This Row],[Período]])</f>
        <v>209.32439024390243</v>
      </c>
      <c r="F399" s="12">
        <f>SUMIFS(Database[Previsto P95 '[MWh']],Database[Complexo],Previsto2024[[#This Row],[Complexo]],Database[Período],Previsto2024[[#This Row],[Período]])</f>
        <v>207.02499999999998</v>
      </c>
      <c r="G399" s="12">
        <f>SUMIFS(Database[Previsto P99 '[MWh']],Database[Complexo],Previsto2024[[#This Row],[Complexo]],Database[Período],Previsto2024[[#This Row],[Período]])</f>
        <v>204.98109756097557</v>
      </c>
      <c r="H399" s="12">
        <f>SUMIFS('TABELA RESUMO - P50'!$C$2:$C$44,'TABELA RESUMO - P50'!$A$2:$A$44,Previsto2024[[#This Row],[Complexo]],'TABELA RESUMO - P50'!$B$2:$B$44,Previsto2024[[#This Row],[Período]])</f>
        <v>0</v>
      </c>
      <c r="I399" s="12">
        <f>VALUE(Previsto2024[[#This Row],[Geração '[MWh']]])</f>
        <v>0</v>
      </c>
    </row>
    <row r="400" spans="1:9" hidden="1">
      <c r="A400" s="112">
        <f>MONTH(Previsto2024[[#This Row],[Período]])</f>
        <v>8</v>
      </c>
      <c r="B400" s="101">
        <v>45505</v>
      </c>
      <c r="C400" t="s">
        <v>187</v>
      </c>
      <c r="D400" s="12">
        <f>SUMIFS(Database[Previsto P50 '[MWh']],Database[Complexo],Previsto2024[[#This Row],[Complexo]],Database[Período],Previsto2024[[#This Row],[Período]])</f>
        <v>214</v>
      </c>
      <c r="E400" s="12">
        <f>SUMIFS(Database[Previsto P90 '[MWh']],Database[Complexo],Previsto2024[[#This Row],[Complexo]],Database[Período],Previsto2024[[#This Row],[Período]])</f>
        <v>206.20162601626015</v>
      </c>
      <c r="F400" s="12">
        <f>SUMIFS(Database[Previsto P95 '[MWh']],Database[Complexo],Previsto2024[[#This Row],[Complexo]],Database[Período],Previsto2024[[#This Row],[Período]])</f>
        <v>204.00833333333333</v>
      </c>
      <c r="G400" s="12">
        <f>SUMIFS(Database[Previsto P99 '[MWh']],Database[Complexo],Previsto2024[[#This Row],[Complexo]],Database[Período],Previsto2024[[#This Row],[Período]])</f>
        <v>202.05873983739838</v>
      </c>
      <c r="H400" s="12">
        <f>SUMIFS('TABELA RESUMO - P50'!$C$2:$C$44,'TABELA RESUMO - P50'!$A$2:$A$44,Previsto2024[[#This Row],[Complexo]],'TABELA RESUMO - P50'!$B$2:$B$44,Previsto2024[[#This Row],[Período]])</f>
        <v>0</v>
      </c>
      <c r="I400" s="12">
        <f>VALUE(Previsto2024[[#This Row],[Geração '[MWh']]])</f>
        <v>0</v>
      </c>
    </row>
    <row r="401" spans="1:9" hidden="1">
      <c r="A401" s="112">
        <f>MONTH(Previsto2024[[#This Row],[Período]])</f>
        <v>9</v>
      </c>
      <c r="B401" s="103">
        <v>45536</v>
      </c>
      <c r="C401" t="s">
        <v>187</v>
      </c>
      <c r="D401" s="12">
        <f>SUMIFS(Database[Previsto P50 '[MWh']],Database[Complexo],Previsto2024[[#This Row],[Complexo]],Database[Período],Previsto2024[[#This Row],[Período]])</f>
        <v>212.2</v>
      </c>
      <c r="E401" s="12">
        <f>SUMIFS(Database[Previsto P90 '[MWh']],Database[Complexo],Previsto2024[[#This Row],[Complexo]],Database[Período],Previsto2024[[#This Row],[Período]])</f>
        <v>204.40162601626014</v>
      </c>
      <c r="F401" s="12">
        <f>SUMIFS(Database[Previsto P95 '[MWh']],Database[Complexo],Previsto2024[[#This Row],[Complexo]],Database[Período],Previsto2024[[#This Row],[Período]])</f>
        <v>202.20833333333331</v>
      </c>
      <c r="G401" s="12">
        <f>SUMIFS(Database[Previsto P99 '[MWh']],Database[Complexo],Previsto2024[[#This Row],[Complexo]],Database[Período],Previsto2024[[#This Row],[Período]])</f>
        <v>200.25873983739837</v>
      </c>
      <c r="H401" s="12">
        <f>SUMIFS('TABELA RESUMO - P50'!$C$2:$C$44,'TABELA RESUMO - P50'!$A$2:$A$44,Previsto2024[[#This Row],[Complexo]],'TABELA RESUMO - P50'!$B$2:$B$44,Previsto2024[[#This Row],[Período]])</f>
        <v>0</v>
      </c>
      <c r="I401" s="12">
        <f>VALUE(Previsto2024[[#This Row],[Geração '[MWh']]])</f>
        <v>0</v>
      </c>
    </row>
    <row r="402" spans="1:9" hidden="1">
      <c r="A402" s="112">
        <f>MONTH(Previsto2024[[#This Row],[Período]])</f>
        <v>10</v>
      </c>
      <c r="B402" s="101">
        <v>45566</v>
      </c>
      <c r="C402" t="s">
        <v>187</v>
      </c>
      <c r="D402" s="12">
        <f>SUMIFS(Database[Previsto P50 '[MWh']],Database[Complexo],Previsto2024[[#This Row],[Complexo]],Database[Período],Previsto2024[[#This Row],[Período]])</f>
        <v>213.8</v>
      </c>
      <c r="E402" s="12">
        <f>SUMIFS(Database[Previsto P90 '[MWh']],Database[Complexo],Previsto2024[[#This Row],[Complexo]],Database[Período],Previsto2024[[#This Row],[Período]])</f>
        <v>206.00162601626016</v>
      </c>
      <c r="F402" s="12">
        <f>SUMIFS(Database[Previsto P95 '[MWh']],Database[Complexo],Previsto2024[[#This Row],[Complexo]],Database[Período],Previsto2024[[#This Row],[Período]])</f>
        <v>203.80833333333334</v>
      </c>
      <c r="G402" s="12">
        <f>SUMIFS(Database[Previsto P99 '[MWh']],Database[Complexo],Previsto2024[[#This Row],[Complexo]],Database[Período],Previsto2024[[#This Row],[Período]])</f>
        <v>201.85873983739839</v>
      </c>
      <c r="H402" s="12">
        <f>SUMIFS('TABELA RESUMO - P50'!$C$2:$C$44,'TABELA RESUMO - P50'!$A$2:$A$44,Previsto2024[[#This Row],[Complexo]],'TABELA RESUMO - P50'!$B$2:$B$44,Previsto2024[[#This Row],[Período]])</f>
        <v>0</v>
      </c>
      <c r="I402" s="12">
        <f>VALUE(Previsto2024[[#This Row],[Geração '[MWh']]])</f>
        <v>0</v>
      </c>
    </row>
    <row r="403" spans="1:9" hidden="1">
      <c r="A403" s="112">
        <f>MONTH(Previsto2024[[#This Row],[Período]])</f>
        <v>11</v>
      </c>
      <c r="B403" s="103">
        <v>45597</v>
      </c>
      <c r="C403" t="s">
        <v>187</v>
      </c>
      <c r="D403" s="12">
        <f>SUMIFS(Database[Previsto P50 '[MWh']],Database[Complexo],Previsto2024[[#This Row],[Complexo]],Database[Período],Previsto2024[[#This Row],[Período]])</f>
        <v>209.7</v>
      </c>
      <c r="E403" s="12">
        <f>SUMIFS(Database[Previsto P90 '[MWh']],Database[Complexo],Previsto2024[[#This Row],[Complexo]],Database[Período],Previsto2024[[#This Row],[Período]])</f>
        <v>201.90162601626014</v>
      </c>
      <c r="F403" s="12">
        <f>SUMIFS(Database[Previsto P95 '[MWh']],Database[Complexo],Previsto2024[[#This Row],[Complexo]],Database[Período],Previsto2024[[#This Row],[Período]])</f>
        <v>199.70833333333331</v>
      </c>
      <c r="G403" s="12">
        <f>SUMIFS(Database[Previsto P99 '[MWh']],Database[Complexo],Previsto2024[[#This Row],[Complexo]],Database[Período],Previsto2024[[#This Row],[Período]])</f>
        <v>197.75873983739837</v>
      </c>
      <c r="H403" s="12">
        <f>SUMIFS('TABELA RESUMO - P50'!$C$2:$C$44,'TABELA RESUMO - P50'!$A$2:$A$44,Previsto2024[[#This Row],[Complexo]],'TABELA RESUMO - P50'!$B$2:$B$44,Previsto2024[[#This Row],[Período]])</f>
        <v>0</v>
      </c>
      <c r="I403" s="12">
        <f>VALUE(Previsto2024[[#This Row],[Geração '[MWh']]])</f>
        <v>0</v>
      </c>
    </row>
    <row r="404" spans="1:9" hidden="1">
      <c r="A404" s="112">
        <f>MONTH(Previsto2024[[#This Row],[Período]])</f>
        <v>12</v>
      </c>
      <c r="B404" s="101">
        <v>45627</v>
      </c>
      <c r="C404" t="s">
        <v>187</v>
      </c>
      <c r="D404" s="12">
        <f>SUMIFS(Database[Previsto P50 '[MWh']],Database[Complexo],Previsto2024[[#This Row],[Complexo]],Database[Período],Previsto2024[[#This Row],[Período]])</f>
        <v>213.9</v>
      </c>
      <c r="E404" s="12">
        <f>SUMIFS(Database[Previsto P90 '[MWh']],Database[Complexo],Previsto2024[[#This Row],[Complexo]],Database[Período],Previsto2024[[#This Row],[Período]])</f>
        <v>206.10162601626016</v>
      </c>
      <c r="F404" s="12">
        <f>SUMIFS(Database[Previsto P95 '[MWh']],Database[Complexo],Previsto2024[[#This Row],[Complexo]],Database[Período],Previsto2024[[#This Row],[Período]])</f>
        <v>203.90833333333333</v>
      </c>
      <c r="G404" s="12">
        <f>SUMIFS(Database[Previsto P99 '[MWh']],Database[Complexo],Previsto2024[[#This Row],[Complexo]],Database[Período],Previsto2024[[#This Row],[Período]])</f>
        <v>201.95873983739838</v>
      </c>
      <c r="H404" s="12">
        <f>SUMIFS('TABELA RESUMO - P50'!$C$2:$C$44,'TABELA RESUMO - P50'!$A$2:$A$44,Previsto2024[[#This Row],[Complexo]],'TABELA RESUMO - P50'!$B$2:$B$44,Previsto2024[[#This Row],[Período]])</f>
        <v>0</v>
      </c>
      <c r="I404" s="12">
        <f>VALUE(Previsto2024[[#This Row],[Geração '[MWh']]])</f>
        <v>0</v>
      </c>
    </row>
    <row r="405" spans="1:9" hidden="1">
      <c r="A405" s="112">
        <f>MONTH(Previsto2024[[#This Row],[Período]])</f>
        <v>8</v>
      </c>
      <c r="B405" s="101">
        <v>45505</v>
      </c>
      <c r="C405" t="s">
        <v>192</v>
      </c>
      <c r="D405" s="12">
        <f>SUMIFS(Database[Previsto P50 '[MWh']],Database[Complexo],Previsto2024[[#This Row],[Complexo]],Database[Período],Previsto2024[[#This Row],[Período]])</f>
        <v>219.3</v>
      </c>
      <c r="E405" s="12">
        <f>SUMIFS(Database[Previsto P90 '[MWh']],Database[Complexo],Previsto2024[[#This Row],[Complexo]],Database[Período],Previsto2024[[#This Row],[Período]])</f>
        <v>211.34552845528455</v>
      </c>
      <c r="F405" s="12">
        <f>SUMIFS(Database[Previsto P95 '[MWh']],Database[Complexo],Previsto2024[[#This Row],[Complexo]],Database[Período],Previsto2024[[#This Row],[Período]])</f>
        <v>209.10833333333332</v>
      </c>
      <c r="G405" s="12">
        <f>SUMIFS(Database[Previsto P99 '[MWh']],Database[Complexo],Previsto2024[[#This Row],[Complexo]],Database[Período],Previsto2024[[#This Row],[Período]])</f>
        <v>207.11971544715445</v>
      </c>
      <c r="H405" s="12">
        <f>SUMIFS('TABELA RESUMO - P50'!$C$2:$C$44,'TABELA RESUMO - P50'!$A$2:$A$44,Previsto2024[[#This Row],[Complexo]],'TABELA RESUMO - P50'!$B$2:$B$44,Previsto2024[[#This Row],[Período]])</f>
        <v>0</v>
      </c>
      <c r="I405" s="12">
        <f>VALUE(Previsto2024[[#This Row],[Geração '[MWh']]])</f>
        <v>0</v>
      </c>
    </row>
    <row r="406" spans="1:9" hidden="1">
      <c r="A406" s="112">
        <f>MONTH(Previsto2024[[#This Row],[Período]])</f>
        <v>9</v>
      </c>
      <c r="B406" s="103">
        <v>45536</v>
      </c>
      <c r="C406" t="s">
        <v>192</v>
      </c>
      <c r="D406" s="12">
        <f>SUMIFS(Database[Previsto P50 '[MWh']],Database[Complexo],Previsto2024[[#This Row],[Complexo]],Database[Período],Previsto2024[[#This Row],[Período]])</f>
        <v>216.3</v>
      </c>
      <c r="E406" s="12">
        <f>SUMIFS(Database[Previsto P90 '[MWh']],Database[Complexo],Previsto2024[[#This Row],[Complexo]],Database[Período],Previsto2024[[#This Row],[Período]])</f>
        <v>208.34552845528455</v>
      </c>
      <c r="F406" s="12">
        <f>SUMIFS(Database[Previsto P95 '[MWh']],Database[Complexo],Previsto2024[[#This Row],[Complexo]],Database[Período],Previsto2024[[#This Row],[Período]])</f>
        <v>206.10833333333332</v>
      </c>
      <c r="G406" s="12">
        <f>SUMIFS(Database[Previsto P99 '[MWh']],Database[Complexo],Previsto2024[[#This Row],[Complexo]],Database[Período],Previsto2024[[#This Row],[Período]])</f>
        <v>204.11971544715445</v>
      </c>
      <c r="H406" s="12">
        <f>SUMIFS('TABELA RESUMO - P50'!$C$2:$C$44,'TABELA RESUMO - P50'!$A$2:$A$44,Previsto2024[[#This Row],[Complexo]],'TABELA RESUMO - P50'!$B$2:$B$44,Previsto2024[[#This Row],[Período]])</f>
        <v>0</v>
      </c>
      <c r="I406" s="12">
        <f>VALUE(Previsto2024[[#This Row],[Geração '[MWh']]])</f>
        <v>0</v>
      </c>
    </row>
    <row r="407" spans="1:9" hidden="1">
      <c r="A407" s="112">
        <f>MONTH(Previsto2024[[#This Row],[Período]])</f>
        <v>10</v>
      </c>
      <c r="B407" s="101">
        <v>45566</v>
      </c>
      <c r="C407" t="s">
        <v>192</v>
      </c>
      <c r="D407" s="12">
        <f>SUMIFS(Database[Previsto P50 '[MWh']],Database[Complexo],Previsto2024[[#This Row],[Complexo]],Database[Período],Previsto2024[[#This Row],[Período]])</f>
        <v>217.9</v>
      </c>
      <c r="E407" s="12">
        <f>SUMIFS(Database[Previsto P90 '[MWh']],Database[Complexo],Previsto2024[[#This Row],[Complexo]],Database[Período],Previsto2024[[#This Row],[Período]])</f>
        <v>209.94552845528455</v>
      </c>
      <c r="F407" s="12">
        <f>SUMIFS(Database[Previsto P95 '[MWh']],Database[Complexo],Previsto2024[[#This Row],[Complexo]],Database[Período],Previsto2024[[#This Row],[Período]])</f>
        <v>207.70833333333331</v>
      </c>
      <c r="G407" s="12">
        <f>SUMIFS(Database[Previsto P99 '[MWh']],Database[Complexo],Previsto2024[[#This Row],[Complexo]],Database[Período],Previsto2024[[#This Row],[Período]])</f>
        <v>205.71971544715444</v>
      </c>
      <c r="H407" s="12">
        <f>SUMIFS('TABELA RESUMO - P50'!$C$2:$C$44,'TABELA RESUMO - P50'!$A$2:$A$44,Previsto2024[[#This Row],[Complexo]],'TABELA RESUMO - P50'!$B$2:$B$44,Previsto2024[[#This Row],[Período]])</f>
        <v>0</v>
      </c>
      <c r="I407" s="12">
        <f>VALUE(Previsto2024[[#This Row],[Geração '[MWh']]])</f>
        <v>0</v>
      </c>
    </row>
    <row r="408" spans="1:9" hidden="1">
      <c r="A408" s="112">
        <f>MONTH(Previsto2024[[#This Row],[Período]])</f>
        <v>11</v>
      </c>
      <c r="B408" s="103">
        <v>45597</v>
      </c>
      <c r="C408" t="s">
        <v>192</v>
      </c>
      <c r="D408" s="12">
        <f>SUMIFS(Database[Previsto P50 '[MWh']],Database[Complexo],Previsto2024[[#This Row],[Complexo]],Database[Período],Previsto2024[[#This Row],[Período]])</f>
        <v>213</v>
      </c>
      <c r="E408" s="12">
        <f>SUMIFS(Database[Previsto P90 '[MWh']],Database[Complexo],Previsto2024[[#This Row],[Complexo]],Database[Período],Previsto2024[[#This Row],[Período]])</f>
        <v>205.04552845528454</v>
      </c>
      <c r="F408" s="12">
        <f>SUMIFS(Database[Previsto P95 '[MWh']],Database[Complexo],Previsto2024[[#This Row],[Complexo]],Database[Período],Previsto2024[[#This Row],[Período]])</f>
        <v>202.80833333333331</v>
      </c>
      <c r="G408" s="12">
        <f>SUMIFS(Database[Previsto P99 '[MWh']],Database[Complexo],Previsto2024[[#This Row],[Complexo]],Database[Período],Previsto2024[[#This Row],[Período]])</f>
        <v>200.81971544715444</v>
      </c>
      <c r="H408" s="12">
        <f>SUMIFS('TABELA RESUMO - P50'!$C$2:$C$44,'TABELA RESUMO - P50'!$A$2:$A$44,Previsto2024[[#This Row],[Complexo]],'TABELA RESUMO - P50'!$B$2:$B$44,Previsto2024[[#This Row],[Período]])</f>
        <v>0</v>
      </c>
      <c r="I408" s="12">
        <f>VALUE(Previsto2024[[#This Row],[Geração '[MWh']]])</f>
        <v>0</v>
      </c>
    </row>
    <row r="409" spans="1:9" hidden="1">
      <c r="A409" s="112">
        <f>MONTH(Previsto2024[[#This Row],[Período]])</f>
        <v>12</v>
      </c>
      <c r="B409" s="101">
        <v>45627</v>
      </c>
      <c r="C409" t="s">
        <v>192</v>
      </c>
      <c r="D409" s="12">
        <f>SUMIFS(Database[Previsto P50 '[MWh']],Database[Complexo],Previsto2024[[#This Row],[Complexo]],Database[Período],Previsto2024[[#This Row],[Período]])</f>
        <v>217.6</v>
      </c>
      <c r="E409" s="12">
        <f>SUMIFS(Database[Previsto P90 '[MWh']],Database[Complexo],Previsto2024[[#This Row],[Complexo]],Database[Período],Previsto2024[[#This Row],[Período]])</f>
        <v>209.64552845528453</v>
      </c>
      <c r="F409" s="12">
        <f>SUMIFS(Database[Previsto P95 '[MWh']],Database[Complexo],Previsto2024[[#This Row],[Complexo]],Database[Período],Previsto2024[[#This Row],[Período]])</f>
        <v>207.4083333333333</v>
      </c>
      <c r="G409" s="12">
        <f>SUMIFS(Database[Previsto P99 '[MWh']],Database[Complexo],Previsto2024[[#This Row],[Complexo]],Database[Período],Previsto2024[[#This Row],[Período]])</f>
        <v>205.41971544715443</v>
      </c>
      <c r="H409" s="12">
        <f>SUMIFS('TABELA RESUMO - P50'!$C$2:$C$44,'TABELA RESUMO - P50'!$A$2:$A$44,Previsto2024[[#This Row],[Complexo]],'TABELA RESUMO - P50'!$B$2:$B$44,Previsto2024[[#This Row],[Período]])</f>
        <v>0</v>
      </c>
      <c r="I409" s="12">
        <f>VALUE(Previsto2024[[#This Row],[Geração '[MWh']]])</f>
        <v>0</v>
      </c>
    </row>
    <row r="410" spans="1:9" hidden="1">
      <c r="A410" s="112">
        <f>MONTH(Previsto2024[[#This Row],[Período]])</f>
        <v>1</v>
      </c>
      <c r="B410" s="103">
        <v>45292</v>
      </c>
      <c r="C410" t="s">
        <v>55</v>
      </c>
      <c r="D410" s="12">
        <f>SUMIFS(Database[Previsto P50 '[MWh']],Database[Complexo],Previsto2024[[#This Row],[Complexo]],Database[Período],Previsto2024[[#This Row],[Período]])</f>
        <v>0</v>
      </c>
      <c r="E410" s="12">
        <f>SUMIFS(Database[Previsto P90 '[MWh']],Database[Complexo],Previsto2024[[#This Row],[Complexo]],Database[Período],Previsto2024[[#This Row],[Período]])</f>
        <v>0</v>
      </c>
      <c r="F410" s="12">
        <f>SUMIFS(Database[Previsto P95 '[MWh']],Database[Complexo],Previsto2024[[#This Row],[Complexo]],Database[Período],Previsto2024[[#This Row],[Período]])</f>
        <v>0</v>
      </c>
      <c r="G410" s="12">
        <f>SUMIFS(Database[Previsto P99 '[MWh']],Database[Complexo],Previsto2024[[#This Row],[Complexo]],Database[Período],Previsto2024[[#This Row],[Período]])</f>
        <v>0</v>
      </c>
      <c r="H410" s="12">
        <f>SUMIFS('TABELA RESUMO - P50'!$C$2:$C$44,'TABELA RESUMO - P50'!$A$2:$A$44,Previsto2024[[#This Row],[Complexo]],'TABELA RESUMO - P50'!$B$2:$B$44,Previsto2024[[#This Row],[Período]])</f>
        <v>0</v>
      </c>
      <c r="I410" s="12">
        <f>VALUE(Previsto2024[[#This Row],[Geração '[MWh']]])</f>
        <v>0</v>
      </c>
    </row>
    <row r="411" spans="1:9">
      <c r="A411" s="112">
        <f>MONTH(Previsto2024[[#This Row],[Período]])</f>
        <v>2</v>
      </c>
      <c r="B411" s="101">
        <v>45323</v>
      </c>
      <c r="C411" t="s">
        <v>55</v>
      </c>
      <c r="D411" s="12">
        <f>SUMIFS(Database[Previsto P50 '[MWh']],Database[Complexo],Previsto2024[[#This Row],[Complexo]],Database[Período],Previsto2024[[#This Row],[Período]])</f>
        <v>188.79310344827587</v>
      </c>
      <c r="E411" s="12">
        <f>SUMIFS(Database[Previsto P90 '[MWh']],Database[Complexo],Previsto2024[[#This Row],[Complexo]],Database[Período],Previsto2024[[#This Row],[Período]])</f>
        <v>180.61816652649284</v>
      </c>
      <c r="F411" s="12">
        <f>SUMIFS(Database[Previsto P95 '[MWh']],Database[Complexo],Previsto2024[[#This Row],[Complexo]],Database[Período],Previsto2024[[#This Row],[Período]])</f>
        <v>178.31896551724137</v>
      </c>
      <c r="G411" s="12">
        <f>SUMIFS(Database[Previsto P99 '[MWh']],Database[Complexo],Previsto2024[[#This Row],[Complexo]],Database[Período],Previsto2024[[#This Row],[Período]])</f>
        <v>176.27523128679562</v>
      </c>
      <c r="H411" s="12">
        <f>SUMIFS('TABELA RESUMO - P50'!$C$2:$C$44,'TABELA RESUMO - P50'!$A$2:$A$44,Previsto2024[[#This Row],[Complexo]],'TABELA RESUMO - P50'!$B$2:$B$44,Previsto2024[[#This Row],[Período]])</f>
        <v>0</v>
      </c>
      <c r="I411" s="12">
        <f>VALUE(Previsto2024[[#This Row],[Geração '[MWh']]])</f>
        <v>0</v>
      </c>
    </row>
    <row r="412" spans="1:9" hidden="1">
      <c r="A412" s="112">
        <f>MONTH(Previsto2024[[#This Row],[Período]])</f>
        <v>3</v>
      </c>
      <c r="B412" s="103">
        <v>45352</v>
      </c>
      <c r="C412" t="s">
        <v>55</v>
      </c>
      <c r="D412" s="12">
        <f>SUMIFS(Database[Previsto P50 '[MWh']],Database[Complexo],Previsto2024[[#This Row],[Complexo]],Database[Período],Previsto2024[[#This Row],[Período]])</f>
        <v>222.8</v>
      </c>
      <c r="E412" s="12">
        <f>SUMIFS(Database[Previsto P90 '[MWh']],Database[Complexo],Previsto2024[[#This Row],[Complexo]],Database[Período],Previsto2024[[#This Row],[Período]])</f>
        <v>213.3170731707317</v>
      </c>
      <c r="F412" s="12">
        <f>SUMIFS(Database[Previsto P95 '[MWh']],Database[Complexo],Previsto2024[[#This Row],[Complexo]],Database[Período],Previsto2024[[#This Row],[Período]])</f>
        <v>210.65</v>
      </c>
      <c r="G412" s="12">
        <f>SUMIFS(Database[Previsto P99 '[MWh']],Database[Complexo],Previsto2024[[#This Row],[Complexo]],Database[Período],Previsto2024[[#This Row],[Período]])</f>
        <v>208.27926829268293</v>
      </c>
      <c r="H412" s="12">
        <f>SUMIFS('TABELA RESUMO - P50'!$C$2:$C$44,'TABELA RESUMO - P50'!$A$2:$A$44,Previsto2024[[#This Row],[Complexo]],'TABELA RESUMO - P50'!$B$2:$B$44,Previsto2024[[#This Row],[Período]])</f>
        <v>0</v>
      </c>
      <c r="I412" s="12">
        <f>VALUE(Previsto2024[[#This Row],[Geração '[MWh']]])</f>
        <v>0</v>
      </c>
    </row>
    <row r="413" spans="1:9" hidden="1">
      <c r="A413" s="112">
        <f>MONTH(Previsto2024[[#This Row],[Período]])</f>
        <v>4</v>
      </c>
      <c r="B413" s="101">
        <v>45383</v>
      </c>
      <c r="C413" t="s">
        <v>55</v>
      </c>
      <c r="D413" s="12">
        <f>SUMIFS(Database[Previsto P50 '[MWh']],Database[Complexo],Previsto2024[[#This Row],[Complexo]],Database[Período],Previsto2024[[#This Row],[Período]])</f>
        <v>233.2</v>
      </c>
      <c r="E413" s="12">
        <f>SUMIFS(Database[Previsto P90 '[MWh']],Database[Complexo],Previsto2024[[#This Row],[Complexo]],Database[Período],Previsto2024[[#This Row],[Período]])</f>
        <v>223.71707317073168</v>
      </c>
      <c r="F413" s="12">
        <f>SUMIFS(Database[Previsto P95 '[MWh']],Database[Complexo],Previsto2024[[#This Row],[Complexo]],Database[Período],Previsto2024[[#This Row],[Período]])</f>
        <v>221.04999999999998</v>
      </c>
      <c r="G413" s="12">
        <f>SUMIFS(Database[Previsto P99 '[MWh']],Database[Complexo],Previsto2024[[#This Row],[Complexo]],Database[Período],Previsto2024[[#This Row],[Período]])</f>
        <v>218.67926829268291</v>
      </c>
      <c r="H413" s="12">
        <f>SUMIFS('TABELA RESUMO - P50'!$C$2:$C$44,'TABELA RESUMO - P50'!$A$2:$A$44,Previsto2024[[#This Row],[Complexo]],'TABELA RESUMO - P50'!$B$2:$B$44,Previsto2024[[#This Row],[Período]])</f>
        <v>0</v>
      </c>
      <c r="I413" s="12">
        <f>VALUE(Previsto2024[[#This Row],[Geração '[MWh']]])</f>
        <v>0</v>
      </c>
    </row>
    <row r="414" spans="1:9" hidden="1">
      <c r="A414" s="112">
        <f>MONTH(Previsto2024[[#This Row],[Período]])</f>
        <v>5</v>
      </c>
      <c r="B414" s="103">
        <v>45413</v>
      </c>
      <c r="C414" t="s">
        <v>55</v>
      </c>
      <c r="D414" s="12">
        <f>SUMIFS(Database[Previsto P50 '[MWh']],Database[Complexo],Previsto2024[[#This Row],[Complexo]],Database[Período],Previsto2024[[#This Row],[Período]])</f>
        <v>213.6</v>
      </c>
      <c r="E414" s="12">
        <f>SUMIFS(Database[Previsto P90 '[MWh']],Database[Complexo],Previsto2024[[#This Row],[Complexo]],Database[Período],Previsto2024[[#This Row],[Período]])</f>
        <v>204.11707317073169</v>
      </c>
      <c r="F414" s="12">
        <f>SUMIFS(Database[Previsto P95 '[MWh']],Database[Complexo],Previsto2024[[#This Row],[Complexo]],Database[Período],Previsto2024[[#This Row],[Período]])</f>
        <v>201.45</v>
      </c>
      <c r="G414" s="12">
        <f>SUMIFS(Database[Previsto P99 '[MWh']],Database[Complexo],Previsto2024[[#This Row],[Complexo]],Database[Período],Previsto2024[[#This Row],[Período]])</f>
        <v>199.07926829268291</v>
      </c>
      <c r="H414" s="12">
        <f>SUMIFS('TABELA RESUMO - P50'!$C$2:$C$44,'TABELA RESUMO - P50'!$A$2:$A$44,Previsto2024[[#This Row],[Complexo]],'TABELA RESUMO - P50'!$B$2:$B$44,Previsto2024[[#This Row],[Período]])</f>
        <v>0</v>
      </c>
      <c r="I414" s="12">
        <f>VALUE(Previsto2024[[#This Row],[Geração '[MWh']]])</f>
        <v>0</v>
      </c>
    </row>
    <row r="415" spans="1:9" hidden="1">
      <c r="A415" s="112">
        <f>MONTH(Previsto2024[[#This Row],[Período]])</f>
        <v>6</v>
      </c>
      <c r="B415" s="101">
        <v>45444</v>
      </c>
      <c r="C415" t="s">
        <v>55</v>
      </c>
      <c r="D415" s="12">
        <f>SUMIFS(Database[Previsto P50 '[MWh']],Database[Complexo],Previsto2024[[#This Row],[Complexo]],Database[Período],Previsto2024[[#This Row],[Período]])</f>
        <v>226.4</v>
      </c>
      <c r="E415" s="12">
        <f>SUMIFS(Database[Previsto P90 '[MWh']],Database[Complexo],Previsto2024[[#This Row],[Complexo]],Database[Período],Previsto2024[[#This Row],[Período]])</f>
        <v>216.9170731707317</v>
      </c>
      <c r="F415" s="12">
        <f>SUMIFS(Database[Previsto P95 '[MWh']],Database[Complexo],Previsto2024[[#This Row],[Complexo]],Database[Período],Previsto2024[[#This Row],[Período]])</f>
        <v>214.25</v>
      </c>
      <c r="G415" s="12">
        <f>SUMIFS(Database[Previsto P99 '[MWh']],Database[Complexo],Previsto2024[[#This Row],[Complexo]],Database[Período],Previsto2024[[#This Row],[Período]])</f>
        <v>211.87926829268292</v>
      </c>
      <c r="H415" s="12">
        <f>SUMIFS('TABELA RESUMO - P50'!$C$2:$C$44,'TABELA RESUMO - P50'!$A$2:$A$44,Previsto2024[[#This Row],[Complexo]],'TABELA RESUMO - P50'!$B$2:$B$44,Previsto2024[[#This Row],[Período]])</f>
        <v>0</v>
      </c>
      <c r="I415" s="12">
        <f>VALUE(Previsto2024[[#This Row],[Geração '[MWh']]])</f>
        <v>0</v>
      </c>
    </row>
    <row r="416" spans="1:9" hidden="1">
      <c r="A416" s="112">
        <f>MONTH(Previsto2024[[#This Row],[Período]])</f>
        <v>7</v>
      </c>
      <c r="B416" s="103">
        <v>45474</v>
      </c>
      <c r="C416" t="s">
        <v>55</v>
      </c>
      <c r="D416" s="12">
        <f>SUMIFS(Database[Previsto P50 '[MWh']],Database[Complexo],Previsto2024[[#This Row],[Complexo]],Database[Período],Previsto2024[[#This Row],[Período]])</f>
        <v>243</v>
      </c>
      <c r="E416" s="12">
        <f>SUMIFS(Database[Previsto P90 '[MWh']],Database[Complexo],Previsto2024[[#This Row],[Complexo]],Database[Período],Previsto2024[[#This Row],[Período]])</f>
        <v>233.51707317073169</v>
      </c>
      <c r="F416" s="12">
        <f>SUMIFS(Database[Previsto P95 '[MWh']],Database[Complexo],Previsto2024[[#This Row],[Complexo]],Database[Período],Previsto2024[[#This Row],[Período]])</f>
        <v>230.85</v>
      </c>
      <c r="G416" s="12">
        <f>SUMIFS(Database[Previsto P99 '[MWh']],Database[Complexo],Previsto2024[[#This Row],[Complexo]],Database[Período],Previsto2024[[#This Row],[Período]])</f>
        <v>228.47926829268292</v>
      </c>
      <c r="H416" s="12">
        <f>SUMIFS('TABELA RESUMO - P50'!$C$2:$C$44,'TABELA RESUMO - P50'!$A$2:$A$44,Previsto2024[[#This Row],[Complexo]],'TABELA RESUMO - P50'!$B$2:$B$44,Previsto2024[[#This Row],[Período]])</f>
        <v>0</v>
      </c>
      <c r="I416" s="12">
        <f>VALUE(Previsto2024[[#This Row],[Geração '[MWh']]])</f>
        <v>0</v>
      </c>
    </row>
    <row r="417" spans="1:9" hidden="1">
      <c r="A417" s="112">
        <f>MONTH(Previsto2024[[#This Row],[Período]])</f>
        <v>8</v>
      </c>
      <c r="B417" s="101">
        <v>45505</v>
      </c>
      <c r="C417" t="s">
        <v>55</v>
      </c>
      <c r="D417" s="12">
        <f>SUMIFS(Database[Previsto P50 '[MWh']],Database[Complexo],Previsto2024[[#This Row],[Complexo]],Database[Período],Previsto2024[[#This Row],[Período]])</f>
        <v>278.60000000000002</v>
      </c>
      <c r="E417" s="12">
        <f>SUMIFS(Database[Previsto P90 '[MWh']],Database[Complexo],Previsto2024[[#This Row],[Complexo]],Database[Período],Previsto2024[[#This Row],[Período]])</f>
        <v>269.11707317073171</v>
      </c>
      <c r="F417" s="12">
        <f>SUMIFS(Database[Previsto P95 '[MWh']],Database[Complexo],Previsto2024[[#This Row],[Complexo]],Database[Período],Previsto2024[[#This Row],[Período]])</f>
        <v>266.45000000000005</v>
      </c>
      <c r="G417" s="12">
        <f>SUMIFS(Database[Previsto P99 '[MWh']],Database[Complexo],Previsto2024[[#This Row],[Complexo]],Database[Período],Previsto2024[[#This Row],[Período]])</f>
        <v>264.07926829268297</v>
      </c>
      <c r="H417" s="12">
        <f>SUMIFS('TABELA RESUMO - P50'!$C$2:$C$44,'TABELA RESUMO - P50'!$A$2:$A$44,Previsto2024[[#This Row],[Complexo]],'TABELA RESUMO - P50'!$B$2:$B$44,Previsto2024[[#This Row],[Período]])</f>
        <v>0</v>
      </c>
      <c r="I417" s="12">
        <f>VALUE(Previsto2024[[#This Row],[Geração '[MWh']]])</f>
        <v>0</v>
      </c>
    </row>
    <row r="418" spans="1:9" hidden="1">
      <c r="A418" s="112">
        <f>MONTH(Previsto2024[[#This Row],[Período]])</f>
        <v>9</v>
      </c>
      <c r="B418" s="103">
        <v>45536</v>
      </c>
      <c r="C418" t="s">
        <v>55</v>
      </c>
      <c r="D418" s="12">
        <f>SUMIFS(Database[Previsto P50 '[MWh']],Database[Complexo],Previsto2024[[#This Row],[Complexo]],Database[Período],Previsto2024[[#This Row],[Período]])</f>
        <v>261.60000000000002</v>
      </c>
      <c r="E418" s="12">
        <f>SUMIFS(Database[Previsto P90 '[MWh']],Database[Complexo],Previsto2024[[#This Row],[Complexo]],Database[Período],Previsto2024[[#This Row],[Período]])</f>
        <v>252.11707317073171</v>
      </c>
      <c r="F418" s="12">
        <f>SUMIFS(Database[Previsto P95 '[MWh']],Database[Complexo],Previsto2024[[#This Row],[Complexo]],Database[Período],Previsto2024[[#This Row],[Período]])</f>
        <v>249.45000000000005</v>
      </c>
      <c r="G418" s="12">
        <f>SUMIFS(Database[Previsto P99 '[MWh']],Database[Complexo],Previsto2024[[#This Row],[Complexo]],Database[Período],Previsto2024[[#This Row],[Período]])</f>
        <v>247.07926829268294</v>
      </c>
      <c r="H418" s="12">
        <f>SUMIFS('TABELA RESUMO - P50'!$C$2:$C$44,'TABELA RESUMO - P50'!$A$2:$A$44,Previsto2024[[#This Row],[Complexo]],'TABELA RESUMO - P50'!$B$2:$B$44,Previsto2024[[#This Row],[Período]])</f>
        <v>0</v>
      </c>
      <c r="I418" s="12">
        <f>VALUE(Previsto2024[[#This Row],[Geração '[MWh']]])</f>
        <v>0</v>
      </c>
    </row>
    <row r="419" spans="1:9" hidden="1">
      <c r="A419" s="112">
        <f>MONTH(Previsto2024[[#This Row],[Período]])</f>
        <v>10</v>
      </c>
      <c r="B419" s="101">
        <v>45566</v>
      </c>
      <c r="C419" t="s">
        <v>55</v>
      </c>
      <c r="D419" s="12">
        <f>SUMIFS(Database[Previsto P50 '[MWh']],Database[Complexo],Previsto2024[[#This Row],[Complexo]],Database[Período],Previsto2024[[#This Row],[Período]])</f>
        <v>230.8</v>
      </c>
      <c r="E419" s="12">
        <f>SUMIFS(Database[Previsto P90 '[MWh']],Database[Complexo],Previsto2024[[#This Row],[Complexo]],Database[Período],Previsto2024[[#This Row],[Período]])</f>
        <v>221.3170731707317</v>
      </c>
      <c r="F419" s="12">
        <f>SUMIFS(Database[Previsto P95 '[MWh']],Database[Complexo],Previsto2024[[#This Row],[Complexo]],Database[Período],Previsto2024[[#This Row],[Período]])</f>
        <v>218.65</v>
      </c>
      <c r="G419" s="12">
        <f>SUMIFS(Database[Previsto P99 '[MWh']],Database[Complexo],Previsto2024[[#This Row],[Complexo]],Database[Período],Previsto2024[[#This Row],[Período]])</f>
        <v>216.27926829268293</v>
      </c>
      <c r="H419" s="12">
        <f>SUMIFS('TABELA RESUMO - P50'!$C$2:$C$44,'TABELA RESUMO - P50'!$A$2:$A$44,Previsto2024[[#This Row],[Complexo]],'TABELA RESUMO - P50'!$B$2:$B$44,Previsto2024[[#This Row],[Período]])</f>
        <v>0</v>
      </c>
      <c r="I419" s="12">
        <f>VALUE(Previsto2024[[#This Row],[Geração '[MWh']]])</f>
        <v>0</v>
      </c>
    </row>
    <row r="420" spans="1:9" hidden="1">
      <c r="A420" s="112">
        <f>MONTH(Previsto2024[[#This Row],[Período]])</f>
        <v>11</v>
      </c>
      <c r="B420" s="103">
        <v>45597</v>
      </c>
      <c r="C420" t="s">
        <v>55</v>
      </c>
      <c r="D420" s="12">
        <f>SUMIFS(Database[Previsto P50 '[MWh']],Database[Complexo],Previsto2024[[#This Row],[Complexo]],Database[Período],Previsto2024[[#This Row],[Período]])</f>
        <v>245.39999999999998</v>
      </c>
      <c r="E420" s="12">
        <f>SUMIFS(Database[Previsto P90 '[MWh']],Database[Complexo],Previsto2024[[#This Row],[Complexo]],Database[Período],Previsto2024[[#This Row],[Período]])</f>
        <v>235.9170731707317</v>
      </c>
      <c r="F420" s="12">
        <f>SUMIFS(Database[Previsto P95 '[MWh']],Database[Complexo],Previsto2024[[#This Row],[Complexo]],Database[Período],Previsto2024[[#This Row],[Período]])</f>
        <v>233.25</v>
      </c>
      <c r="G420" s="12">
        <f>SUMIFS(Database[Previsto P99 '[MWh']],Database[Complexo],Previsto2024[[#This Row],[Complexo]],Database[Período],Previsto2024[[#This Row],[Período]])</f>
        <v>230.87926829268292</v>
      </c>
      <c r="H420" s="12">
        <f>SUMIFS('TABELA RESUMO - P50'!$C$2:$C$44,'TABELA RESUMO - P50'!$A$2:$A$44,Previsto2024[[#This Row],[Complexo]],'TABELA RESUMO - P50'!$B$2:$B$44,Previsto2024[[#This Row],[Período]])</f>
        <v>0</v>
      </c>
      <c r="I420" s="12">
        <f>VALUE(Previsto2024[[#This Row],[Geração '[MWh']]])</f>
        <v>0</v>
      </c>
    </row>
    <row r="421" spans="1:9" hidden="1">
      <c r="A421" s="112">
        <f>MONTH(Previsto2024[[#This Row],[Período]])</f>
        <v>12</v>
      </c>
      <c r="B421" s="101">
        <v>45627</v>
      </c>
      <c r="C421" t="s">
        <v>55</v>
      </c>
      <c r="D421" s="12">
        <f>SUMIFS(Database[Previsto P50 '[MWh']],Database[Complexo],Previsto2024[[#This Row],[Complexo]],Database[Período],Previsto2024[[#This Row],[Período]])</f>
        <v>251.00000000000003</v>
      </c>
      <c r="E421" s="12">
        <f>SUMIFS(Database[Previsto P90 '[MWh']],Database[Complexo],Previsto2024[[#This Row],[Complexo]],Database[Período],Previsto2024[[#This Row],[Período]])</f>
        <v>241.51707317073169</v>
      </c>
      <c r="F421" s="12">
        <f>SUMIFS(Database[Previsto P95 '[MWh']],Database[Complexo],Previsto2024[[#This Row],[Complexo]],Database[Período],Previsto2024[[#This Row],[Período]])</f>
        <v>238.85</v>
      </c>
      <c r="G421" s="12">
        <f>SUMIFS(Database[Previsto P99 '[MWh']],Database[Complexo],Previsto2024[[#This Row],[Complexo]],Database[Período],Previsto2024[[#This Row],[Período]])</f>
        <v>236.47926829268292</v>
      </c>
      <c r="H421" s="12">
        <f>SUMIFS('TABELA RESUMO - P50'!$C$2:$C$44,'TABELA RESUMO - P50'!$A$2:$A$44,Previsto2024[[#This Row],[Complexo]],'TABELA RESUMO - P50'!$B$2:$B$44,Previsto2024[[#This Row],[Período]])</f>
        <v>0</v>
      </c>
      <c r="I421" s="12">
        <f>VALUE(Previsto2024[[#This Row],[Geração '[MWh']]])</f>
        <v>0</v>
      </c>
    </row>
    <row r="422" spans="1:9" hidden="1">
      <c r="A422" s="112">
        <f>MONTH(Previsto2024[[#This Row],[Período]])</f>
        <v>1</v>
      </c>
      <c r="B422" s="103">
        <v>45292</v>
      </c>
      <c r="C422" t="s">
        <v>56</v>
      </c>
      <c r="D422" s="12">
        <f>SUMIFS(Database[Previsto P50 '[MWh']],Database[Complexo],Previsto2024[[#This Row],[Complexo]],Database[Período],Previsto2024[[#This Row],[Período]])</f>
        <v>0</v>
      </c>
      <c r="E422" s="12">
        <f>SUMIFS(Database[Previsto P90 '[MWh']],Database[Complexo],Previsto2024[[#This Row],[Complexo]],Database[Período],Previsto2024[[#This Row],[Período]])</f>
        <v>0</v>
      </c>
      <c r="F422" s="12">
        <f>SUMIFS(Database[Previsto P95 '[MWh']],Database[Complexo],Previsto2024[[#This Row],[Complexo]],Database[Período],Previsto2024[[#This Row],[Período]])</f>
        <v>0</v>
      </c>
      <c r="G422" s="12">
        <f>SUMIFS(Database[Previsto P99 '[MWh']],Database[Complexo],Previsto2024[[#This Row],[Complexo]],Database[Período],Previsto2024[[#This Row],[Período]])</f>
        <v>0</v>
      </c>
      <c r="H422" s="12">
        <f>SUMIFS('TABELA RESUMO - P50'!$C$2:$C$44,'TABELA RESUMO - P50'!$A$2:$A$44,Previsto2024[[#This Row],[Complexo]],'TABELA RESUMO - P50'!$B$2:$B$44,Previsto2024[[#This Row],[Período]])</f>
        <v>0</v>
      </c>
      <c r="I422" s="12">
        <f>VALUE(Previsto2024[[#This Row],[Geração '[MWh']]])</f>
        <v>0</v>
      </c>
    </row>
    <row r="423" spans="1:9">
      <c r="A423" s="112">
        <f>MONTH(Previsto2024[[#This Row],[Período]])</f>
        <v>2</v>
      </c>
      <c r="B423" s="101">
        <v>45323</v>
      </c>
      <c r="C423" t="s">
        <v>56</v>
      </c>
      <c r="D423" s="12">
        <f>SUMIFS(Database[Previsto P50 '[MWh']],Database[Complexo],Previsto2024[[#This Row],[Complexo]],Database[Período],Previsto2024[[#This Row],[Período]])</f>
        <v>188.79310344827587</v>
      </c>
      <c r="E423" s="12">
        <f>SUMIFS(Database[Previsto P90 '[MWh']],Database[Complexo],Previsto2024[[#This Row],[Complexo]],Database[Período],Previsto2024[[#This Row],[Período]])</f>
        <v>180.61816652649284</v>
      </c>
      <c r="F423" s="12">
        <f>SUMIFS(Database[Previsto P95 '[MWh']],Database[Complexo],Previsto2024[[#This Row],[Complexo]],Database[Período],Previsto2024[[#This Row],[Período]])</f>
        <v>178.31896551724137</v>
      </c>
      <c r="G423" s="12">
        <f>SUMIFS(Database[Previsto P99 '[MWh']],Database[Complexo],Previsto2024[[#This Row],[Complexo]],Database[Período],Previsto2024[[#This Row],[Período]])</f>
        <v>176.27523128679562</v>
      </c>
      <c r="H423" s="12">
        <f>SUMIFS('TABELA RESUMO - P50'!$C$2:$C$44,'TABELA RESUMO - P50'!$A$2:$A$44,Previsto2024[[#This Row],[Complexo]],'TABELA RESUMO - P50'!$B$2:$B$44,Previsto2024[[#This Row],[Período]])</f>
        <v>0</v>
      </c>
      <c r="I423" s="12">
        <f>VALUE(Previsto2024[[#This Row],[Geração '[MWh']]])</f>
        <v>0</v>
      </c>
    </row>
    <row r="424" spans="1:9" hidden="1">
      <c r="A424" s="112">
        <f>MONTH(Previsto2024[[#This Row],[Período]])</f>
        <v>3</v>
      </c>
      <c r="B424" s="103">
        <v>45352</v>
      </c>
      <c r="C424" t="s">
        <v>56</v>
      </c>
      <c r="D424" s="12">
        <f>SUMIFS(Database[Previsto P50 '[MWh']],Database[Complexo],Previsto2024[[#This Row],[Complexo]],Database[Período],Previsto2024[[#This Row],[Período]])</f>
        <v>222.8</v>
      </c>
      <c r="E424" s="12">
        <f>SUMIFS(Database[Previsto P90 '[MWh']],Database[Complexo],Previsto2024[[#This Row],[Complexo]],Database[Período],Previsto2024[[#This Row],[Período]])</f>
        <v>213.3170731707317</v>
      </c>
      <c r="F424" s="12">
        <f>SUMIFS(Database[Previsto P95 '[MWh']],Database[Complexo],Previsto2024[[#This Row],[Complexo]],Database[Período],Previsto2024[[#This Row],[Período]])</f>
        <v>210.65</v>
      </c>
      <c r="G424" s="12">
        <f>SUMIFS(Database[Previsto P99 '[MWh']],Database[Complexo],Previsto2024[[#This Row],[Complexo]],Database[Período],Previsto2024[[#This Row],[Período]])</f>
        <v>208.27926829268293</v>
      </c>
      <c r="H424" s="12">
        <f>SUMIFS('TABELA RESUMO - P50'!$C$2:$C$44,'TABELA RESUMO - P50'!$A$2:$A$44,Previsto2024[[#This Row],[Complexo]],'TABELA RESUMO - P50'!$B$2:$B$44,Previsto2024[[#This Row],[Período]])</f>
        <v>0</v>
      </c>
      <c r="I424" s="12">
        <f>VALUE(Previsto2024[[#This Row],[Geração '[MWh']]])</f>
        <v>0</v>
      </c>
    </row>
    <row r="425" spans="1:9" hidden="1">
      <c r="A425" s="112">
        <f>MONTH(Previsto2024[[#This Row],[Período]])</f>
        <v>4</v>
      </c>
      <c r="B425" s="101">
        <v>45383</v>
      </c>
      <c r="C425" t="s">
        <v>56</v>
      </c>
      <c r="D425" s="12">
        <f>SUMIFS(Database[Previsto P50 '[MWh']],Database[Complexo],Previsto2024[[#This Row],[Complexo]],Database[Período],Previsto2024[[#This Row],[Período]])</f>
        <v>233.2</v>
      </c>
      <c r="E425" s="12">
        <f>SUMIFS(Database[Previsto P90 '[MWh']],Database[Complexo],Previsto2024[[#This Row],[Complexo]],Database[Período],Previsto2024[[#This Row],[Período]])</f>
        <v>223.71707317073168</v>
      </c>
      <c r="F425" s="12">
        <f>SUMIFS(Database[Previsto P95 '[MWh']],Database[Complexo],Previsto2024[[#This Row],[Complexo]],Database[Período],Previsto2024[[#This Row],[Período]])</f>
        <v>221.04999999999998</v>
      </c>
      <c r="G425" s="12">
        <f>SUMIFS(Database[Previsto P99 '[MWh']],Database[Complexo],Previsto2024[[#This Row],[Complexo]],Database[Período],Previsto2024[[#This Row],[Período]])</f>
        <v>218.67926829268291</v>
      </c>
      <c r="H425" s="12">
        <f>SUMIFS('TABELA RESUMO - P50'!$C$2:$C$44,'TABELA RESUMO - P50'!$A$2:$A$44,Previsto2024[[#This Row],[Complexo]],'TABELA RESUMO - P50'!$B$2:$B$44,Previsto2024[[#This Row],[Período]])</f>
        <v>0</v>
      </c>
      <c r="I425" s="12">
        <f>VALUE(Previsto2024[[#This Row],[Geração '[MWh']]])</f>
        <v>0</v>
      </c>
    </row>
    <row r="426" spans="1:9" hidden="1">
      <c r="A426" s="112">
        <f>MONTH(Previsto2024[[#This Row],[Período]])</f>
        <v>5</v>
      </c>
      <c r="B426" s="103">
        <v>45413</v>
      </c>
      <c r="C426" t="s">
        <v>56</v>
      </c>
      <c r="D426" s="12">
        <f>SUMIFS(Database[Previsto P50 '[MWh']],Database[Complexo],Previsto2024[[#This Row],[Complexo]],Database[Período],Previsto2024[[#This Row],[Período]])</f>
        <v>213.6</v>
      </c>
      <c r="E426" s="12">
        <f>SUMIFS(Database[Previsto P90 '[MWh']],Database[Complexo],Previsto2024[[#This Row],[Complexo]],Database[Período],Previsto2024[[#This Row],[Período]])</f>
        <v>204.11707317073169</v>
      </c>
      <c r="F426" s="12">
        <f>SUMIFS(Database[Previsto P95 '[MWh']],Database[Complexo],Previsto2024[[#This Row],[Complexo]],Database[Período],Previsto2024[[#This Row],[Período]])</f>
        <v>201.45</v>
      </c>
      <c r="G426" s="12">
        <f>SUMIFS(Database[Previsto P99 '[MWh']],Database[Complexo],Previsto2024[[#This Row],[Complexo]],Database[Período],Previsto2024[[#This Row],[Período]])</f>
        <v>199.07926829268291</v>
      </c>
      <c r="H426" s="12">
        <f>SUMIFS('TABELA RESUMO - P50'!$C$2:$C$44,'TABELA RESUMO - P50'!$A$2:$A$44,Previsto2024[[#This Row],[Complexo]],'TABELA RESUMO - P50'!$B$2:$B$44,Previsto2024[[#This Row],[Período]])</f>
        <v>0</v>
      </c>
      <c r="I426" s="12">
        <f>VALUE(Previsto2024[[#This Row],[Geração '[MWh']]])</f>
        <v>0</v>
      </c>
    </row>
    <row r="427" spans="1:9" hidden="1">
      <c r="A427" s="112">
        <f>MONTH(Previsto2024[[#This Row],[Período]])</f>
        <v>6</v>
      </c>
      <c r="B427" s="101">
        <v>45444</v>
      </c>
      <c r="C427" t="s">
        <v>56</v>
      </c>
      <c r="D427" s="12">
        <f>SUMIFS(Database[Previsto P50 '[MWh']],Database[Complexo],Previsto2024[[#This Row],[Complexo]],Database[Período],Previsto2024[[#This Row],[Período]])</f>
        <v>226.4</v>
      </c>
      <c r="E427" s="12">
        <f>SUMIFS(Database[Previsto P90 '[MWh']],Database[Complexo],Previsto2024[[#This Row],[Complexo]],Database[Período],Previsto2024[[#This Row],[Período]])</f>
        <v>216.9170731707317</v>
      </c>
      <c r="F427" s="12">
        <f>SUMIFS(Database[Previsto P95 '[MWh']],Database[Complexo],Previsto2024[[#This Row],[Complexo]],Database[Período],Previsto2024[[#This Row],[Período]])</f>
        <v>214.25</v>
      </c>
      <c r="G427" s="12">
        <f>SUMIFS(Database[Previsto P99 '[MWh']],Database[Complexo],Previsto2024[[#This Row],[Complexo]],Database[Período],Previsto2024[[#This Row],[Período]])</f>
        <v>211.87926829268292</v>
      </c>
      <c r="H427" s="12">
        <f>SUMIFS('TABELA RESUMO - P50'!$C$2:$C$44,'TABELA RESUMO - P50'!$A$2:$A$44,Previsto2024[[#This Row],[Complexo]],'TABELA RESUMO - P50'!$B$2:$B$44,Previsto2024[[#This Row],[Período]])</f>
        <v>0</v>
      </c>
      <c r="I427" s="12">
        <f>VALUE(Previsto2024[[#This Row],[Geração '[MWh']]])</f>
        <v>0</v>
      </c>
    </row>
    <row r="428" spans="1:9" hidden="1">
      <c r="A428" s="112">
        <f>MONTH(Previsto2024[[#This Row],[Período]])</f>
        <v>7</v>
      </c>
      <c r="B428" s="103">
        <v>45474</v>
      </c>
      <c r="C428" t="s">
        <v>56</v>
      </c>
      <c r="D428" s="12">
        <f>SUMIFS(Database[Previsto P50 '[MWh']],Database[Complexo],Previsto2024[[#This Row],[Complexo]],Database[Período],Previsto2024[[#This Row],[Período]])</f>
        <v>243</v>
      </c>
      <c r="E428" s="12">
        <f>SUMIFS(Database[Previsto P90 '[MWh']],Database[Complexo],Previsto2024[[#This Row],[Complexo]],Database[Período],Previsto2024[[#This Row],[Período]])</f>
        <v>233.51707317073169</v>
      </c>
      <c r="F428" s="12">
        <f>SUMIFS(Database[Previsto P95 '[MWh']],Database[Complexo],Previsto2024[[#This Row],[Complexo]],Database[Período],Previsto2024[[#This Row],[Período]])</f>
        <v>230.85</v>
      </c>
      <c r="G428" s="12">
        <f>SUMIFS(Database[Previsto P99 '[MWh']],Database[Complexo],Previsto2024[[#This Row],[Complexo]],Database[Período],Previsto2024[[#This Row],[Período]])</f>
        <v>228.47926829268292</v>
      </c>
      <c r="H428" s="12">
        <f>SUMIFS('TABELA RESUMO - P50'!$C$2:$C$44,'TABELA RESUMO - P50'!$A$2:$A$44,Previsto2024[[#This Row],[Complexo]],'TABELA RESUMO - P50'!$B$2:$B$44,Previsto2024[[#This Row],[Período]])</f>
        <v>0</v>
      </c>
      <c r="I428" s="12">
        <f>VALUE(Previsto2024[[#This Row],[Geração '[MWh']]])</f>
        <v>0</v>
      </c>
    </row>
    <row r="429" spans="1:9" hidden="1">
      <c r="A429" s="112">
        <f>MONTH(Previsto2024[[#This Row],[Período]])</f>
        <v>8</v>
      </c>
      <c r="B429" s="101">
        <v>45505</v>
      </c>
      <c r="C429" t="s">
        <v>56</v>
      </c>
      <c r="D429" s="12">
        <f>SUMIFS(Database[Previsto P50 '[MWh']],Database[Complexo],Previsto2024[[#This Row],[Complexo]],Database[Período],Previsto2024[[#This Row],[Período]])</f>
        <v>278.60000000000002</v>
      </c>
      <c r="E429" s="12">
        <f>SUMIFS(Database[Previsto P90 '[MWh']],Database[Complexo],Previsto2024[[#This Row],[Complexo]],Database[Período],Previsto2024[[#This Row],[Período]])</f>
        <v>269.11707317073171</v>
      </c>
      <c r="F429" s="12">
        <f>SUMIFS(Database[Previsto P95 '[MWh']],Database[Complexo],Previsto2024[[#This Row],[Complexo]],Database[Período],Previsto2024[[#This Row],[Período]])</f>
        <v>266.45000000000005</v>
      </c>
      <c r="G429" s="12">
        <f>SUMIFS(Database[Previsto P99 '[MWh']],Database[Complexo],Previsto2024[[#This Row],[Complexo]],Database[Período],Previsto2024[[#This Row],[Período]])</f>
        <v>264.07926829268297</v>
      </c>
      <c r="H429" s="12">
        <f>SUMIFS('TABELA RESUMO - P50'!$C$2:$C$44,'TABELA RESUMO - P50'!$A$2:$A$44,Previsto2024[[#This Row],[Complexo]],'TABELA RESUMO - P50'!$B$2:$B$44,Previsto2024[[#This Row],[Período]])</f>
        <v>0</v>
      </c>
      <c r="I429" s="12">
        <f>VALUE(Previsto2024[[#This Row],[Geração '[MWh']]])</f>
        <v>0</v>
      </c>
    </row>
    <row r="430" spans="1:9" hidden="1">
      <c r="A430" s="112">
        <f>MONTH(Previsto2024[[#This Row],[Período]])</f>
        <v>9</v>
      </c>
      <c r="B430" s="103">
        <v>45536</v>
      </c>
      <c r="C430" t="s">
        <v>56</v>
      </c>
      <c r="D430" s="12">
        <f>SUMIFS(Database[Previsto P50 '[MWh']],Database[Complexo],Previsto2024[[#This Row],[Complexo]],Database[Período],Previsto2024[[#This Row],[Período]])</f>
        <v>261.60000000000002</v>
      </c>
      <c r="E430" s="12">
        <f>SUMIFS(Database[Previsto P90 '[MWh']],Database[Complexo],Previsto2024[[#This Row],[Complexo]],Database[Período],Previsto2024[[#This Row],[Período]])</f>
        <v>252.11707317073171</v>
      </c>
      <c r="F430" s="12">
        <f>SUMIFS(Database[Previsto P95 '[MWh']],Database[Complexo],Previsto2024[[#This Row],[Complexo]],Database[Período],Previsto2024[[#This Row],[Período]])</f>
        <v>249.45000000000005</v>
      </c>
      <c r="G430" s="12">
        <f>SUMIFS(Database[Previsto P99 '[MWh']],Database[Complexo],Previsto2024[[#This Row],[Complexo]],Database[Período],Previsto2024[[#This Row],[Período]])</f>
        <v>247.07926829268294</v>
      </c>
      <c r="H430" s="12">
        <f>SUMIFS('TABELA RESUMO - P50'!$C$2:$C$44,'TABELA RESUMO - P50'!$A$2:$A$44,Previsto2024[[#This Row],[Complexo]],'TABELA RESUMO - P50'!$B$2:$B$44,Previsto2024[[#This Row],[Período]])</f>
        <v>0</v>
      </c>
      <c r="I430" s="12">
        <f>VALUE(Previsto2024[[#This Row],[Geração '[MWh']]])</f>
        <v>0</v>
      </c>
    </row>
    <row r="431" spans="1:9" hidden="1">
      <c r="A431" s="112">
        <f>MONTH(Previsto2024[[#This Row],[Período]])</f>
        <v>10</v>
      </c>
      <c r="B431" s="101">
        <v>45566</v>
      </c>
      <c r="C431" t="s">
        <v>56</v>
      </c>
      <c r="D431" s="12">
        <f>SUMIFS(Database[Previsto P50 '[MWh']],Database[Complexo],Previsto2024[[#This Row],[Complexo]],Database[Período],Previsto2024[[#This Row],[Período]])</f>
        <v>230.8</v>
      </c>
      <c r="E431" s="12">
        <f>SUMIFS(Database[Previsto P90 '[MWh']],Database[Complexo],Previsto2024[[#This Row],[Complexo]],Database[Período],Previsto2024[[#This Row],[Período]])</f>
        <v>221.3170731707317</v>
      </c>
      <c r="F431" s="12">
        <f>SUMIFS(Database[Previsto P95 '[MWh']],Database[Complexo],Previsto2024[[#This Row],[Complexo]],Database[Período],Previsto2024[[#This Row],[Período]])</f>
        <v>218.65</v>
      </c>
      <c r="G431" s="12">
        <f>SUMIFS(Database[Previsto P99 '[MWh']],Database[Complexo],Previsto2024[[#This Row],[Complexo]],Database[Período],Previsto2024[[#This Row],[Período]])</f>
        <v>216.27926829268293</v>
      </c>
      <c r="H431" s="12">
        <f>SUMIFS('TABELA RESUMO - P50'!$C$2:$C$44,'TABELA RESUMO - P50'!$A$2:$A$44,Previsto2024[[#This Row],[Complexo]],'TABELA RESUMO - P50'!$B$2:$B$44,Previsto2024[[#This Row],[Período]])</f>
        <v>0</v>
      </c>
      <c r="I431" s="12">
        <f>VALUE(Previsto2024[[#This Row],[Geração '[MWh']]])</f>
        <v>0</v>
      </c>
    </row>
    <row r="432" spans="1:9" hidden="1">
      <c r="A432" s="112">
        <f>MONTH(Previsto2024[[#This Row],[Período]])</f>
        <v>11</v>
      </c>
      <c r="B432" s="103">
        <v>45597</v>
      </c>
      <c r="C432" t="s">
        <v>56</v>
      </c>
      <c r="D432" s="12">
        <f>SUMIFS(Database[Previsto P50 '[MWh']],Database[Complexo],Previsto2024[[#This Row],[Complexo]],Database[Período],Previsto2024[[#This Row],[Período]])</f>
        <v>245.39999999999998</v>
      </c>
      <c r="E432" s="12">
        <f>SUMIFS(Database[Previsto P90 '[MWh']],Database[Complexo],Previsto2024[[#This Row],[Complexo]],Database[Período],Previsto2024[[#This Row],[Período]])</f>
        <v>235.9170731707317</v>
      </c>
      <c r="F432" s="12">
        <f>SUMIFS(Database[Previsto P95 '[MWh']],Database[Complexo],Previsto2024[[#This Row],[Complexo]],Database[Período],Previsto2024[[#This Row],[Período]])</f>
        <v>233.25</v>
      </c>
      <c r="G432" s="12">
        <f>SUMIFS(Database[Previsto P99 '[MWh']],Database[Complexo],Previsto2024[[#This Row],[Complexo]],Database[Período],Previsto2024[[#This Row],[Período]])</f>
        <v>230.87926829268292</v>
      </c>
      <c r="H432" s="12">
        <f>SUMIFS('TABELA RESUMO - P50'!$C$2:$C$44,'TABELA RESUMO - P50'!$A$2:$A$44,Previsto2024[[#This Row],[Complexo]],'TABELA RESUMO - P50'!$B$2:$B$44,Previsto2024[[#This Row],[Período]])</f>
        <v>0</v>
      </c>
      <c r="I432" s="12">
        <f>VALUE(Previsto2024[[#This Row],[Geração '[MWh']]])</f>
        <v>0</v>
      </c>
    </row>
    <row r="433" spans="1:9" hidden="1">
      <c r="A433" s="112">
        <f>MONTH(Previsto2024[[#This Row],[Período]])</f>
        <v>12</v>
      </c>
      <c r="B433" s="101">
        <v>45627</v>
      </c>
      <c r="C433" t="s">
        <v>56</v>
      </c>
      <c r="D433" s="12">
        <f>SUMIFS(Database[Previsto P50 '[MWh']],Database[Complexo],Previsto2024[[#This Row],[Complexo]],Database[Período],Previsto2024[[#This Row],[Período]])</f>
        <v>251.00000000000003</v>
      </c>
      <c r="E433" s="12">
        <f>SUMIFS(Database[Previsto P90 '[MWh']],Database[Complexo],Previsto2024[[#This Row],[Complexo]],Database[Período],Previsto2024[[#This Row],[Período]])</f>
        <v>241.51707317073169</v>
      </c>
      <c r="F433" s="12">
        <f>SUMIFS(Database[Previsto P95 '[MWh']],Database[Complexo],Previsto2024[[#This Row],[Complexo]],Database[Período],Previsto2024[[#This Row],[Período]])</f>
        <v>238.85</v>
      </c>
      <c r="G433" s="12">
        <f>SUMIFS(Database[Previsto P99 '[MWh']],Database[Complexo],Previsto2024[[#This Row],[Complexo]],Database[Período],Previsto2024[[#This Row],[Período]])</f>
        <v>236.47926829268292</v>
      </c>
      <c r="H433" s="12">
        <f>SUMIFS('TABELA RESUMO - P50'!$C$2:$C$44,'TABELA RESUMO - P50'!$A$2:$A$44,Previsto2024[[#This Row],[Complexo]],'TABELA RESUMO - P50'!$B$2:$B$44,Previsto2024[[#This Row],[Período]])</f>
        <v>0</v>
      </c>
      <c r="I433" s="12">
        <f>VALUE(Previsto2024[[#This Row],[Geração '[MWh']]])</f>
        <v>0</v>
      </c>
    </row>
    <row r="434" spans="1:9" hidden="1">
      <c r="A434" s="112">
        <f>MONTH(Previsto2024[[#This Row],[Período]])</f>
        <v>1</v>
      </c>
      <c r="B434" s="103">
        <v>45292</v>
      </c>
      <c r="C434" t="s">
        <v>57</v>
      </c>
      <c r="D434" s="12">
        <f>SUMIFS(Database[Previsto P50 '[MWh']],Database[Complexo],Previsto2024[[#This Row],[Complexo]],Database[Período],Previsto2024[[#This Row],[Período]])</f>
        <v>0</v>
      </c>
      <c r="E434" s="12">
        <f>SUMIFS(Database[Previsto P90 '[MWh']],Database[Complexo],Previsto2024[[#This Row],[Complexo]],Database[Período],Previsto2024[[#This Row],[Período]])</f>
        <v>0</v>
      </c>
      <c r="F434" s="12">
        <f>SUMIFS(Database[Previsto P95 '[MWh']],Database[Complexo],Previsto2024[[#This Row],[Complexo]],Database[Período],Previsto2024[[#This Row],[Período]])</f>
        <v>0</v>
      </c>
      <c r="G434" s="12">
        <f>SUMIFS(Database[Previsto P99 '[MWh']],Database[Complexo],Previsto2024[[#This Row],[Complexo]],Database[Período],Previsto2024[[#This Row],[Período]])</f>
        <v>0</v>
      </c>
      <c r="H434" s="12">
        <f>SUMIFS('TABELA RESUMO - P50'!$C$2:$C$44,'TABELA RESUMO - P50'!$A$2:$A$44,Previsto2024[[#This Row],[Complexo]],'TABELA RESUMO - P50'!$B$2:$B$44,Previsto2024[[#This Row],[Período]])</f>
        <v>0</v>
      </c>
      <c r="I434" s="12">
        <f>VALUE(Previsto2024[[#This Row],[Geração '[MWh']]])</f>
        <v>0</v>
      </c>
    </row>
    <row r="435" spans="1:9">
      <c r="A435" s="112">
        <f>MONTH(Previsto2024[[#This Row],[Período]])</f>
        <v>2</v>
      </c>
      <c r="B435" s="101">
        <v>45323</v>
      </c>
      <c r="C435" t="s">
        <v>57</v>
      </c>
      <c r="D435" s="12">
        <f>SUMIFS(Database[Previsto P50 '[MWh']],Database[Complexo],Previsto2024[[#This Row],[Complexo]],Database[Período],Previsto2024[[#This Row],[Período]])</f>
        <v>188.79310344827587</v>
      </c>
      <c r="E435" s="12">
        <f>SUMIFS(Database[Previsto P90 '[MWh']],Database[Complexo],Previsto2024[[#This Row],[Complexo]],Database[Período],Previsto2024[[#This Row],[Período]])</f>
        <v>180.61816652649284</v>
      </c>
      <c r="F435" s="12">
        <f>SUMIFS(Database[Previsto P95 '[MWh']],Database[Complexo],Previsto2024[[#This Row],[Complexo]],Database[Período],Previsto2024[[#This Row],[Período]])</f>
        <v>178.31896551724137</v>
      </c>
      <c r="G435" s="12">
        <f>SUMIFS(Database[Previsto P99 '[MWh']],Database[Complexo],Previsto2024[[#This Row],[Complexo]],Database[Período],Previsto2024[[#This Row],[Período]])</f>
        <v>176.27523128679562</v>
      </c>
      <c r="H435" s="12">
        <f>SUMIFS('TABELA RESUMO - P50'!$C$2:$C$44,'TABELA RESUMO - P50'!$A$2:$A$44,Previsto2024[[#This Row],[Complexo]],'TABELA RESUMO - P50'!$B$2:$B$44,Previsto2024[[#This Row],[Período]])</f>
        <v>0</v>
      </c>
      <c r="I435" s="12">
        <f>VALUE(Previsto2024[[#This Row],[Geração '[MWh']]])</f>
        <v>0</v>
      </c>
    </row>
    <row r="436" spans="1:9" hidden="1">
      <c r="A436" s="112">
        <f>MONTH(Previsto2024[[#This Row],[Período]])</f>
        <v>3</v>
      </c>
      <c r="B436" s="103">
        <v>45352</v>
      </c>
      <c r="C436" t="s">
        <v>57</v>
      </c>
      <c r="D436" s="12">
        <f>SUMIFS(Database[Previsto P50 '[MWh']],Database[Complexo],Previsto2024[[#This Row],[Complexo]],Database[Período],Previsto2024[[#This Row],[Período]])</f>
        <v>222.8</v>
      </c>
      <c r="E436" s="12">
        <f>SUMIFS(Database[Previsto P90 '[MWh']],Database[Complexo],Previsto2024[[#This Row],[Complexo]],Database[Período],Previsto2024[[#This Row],[Período]])</f>
        <v>213.3170731707317</v>
      </c>
      <c r="F436" s="12">
        <f>SUMIFS(Database[Previsto P95 '[MWh']],Database[Complexo],Previsto2024[[#This Row],[Complexo]],Database[Período],Previsto2024[[#This Row],[Período]])</f>
        <v>210.65</v>
      </c>
      <c r="G436" s="12">
        <f>SUMIFS(Database[Previsto P99 '[MWh']],Database[Complexo],Previsto2024[[#This Row],[Complexo]],Database[Período],Previsto2024[[#This Row],[Período]])</f>
        <v>208.27926829268293</v>
      </c>
      <c r="H436" s="12">
        <f>SUMIFS('TABELA RESUMO - P50'!$C$2:$C$44,'TABELA RESUMO - P50'!$A$2:$A$44,Previsto2024[[#This Row],[Complexo]],'TABELA RESUMO - P50'!$B$2:$B$44,Previsto2024[[#This Row],[Período]])</f>
        <v>0</v>
      </c>
      <c r="I436" s="12">
        <f>VALUE(Previsto2024[[#This Row],[Geração '[MWh']]])</f>
        <v>0</v>
      </c>
    </row>
    <row r="437" spans="1:9" hidden="1">
      <c r="A437" s="112">
        <f>MONTH(Previsto2024[[#This Row],[Período]])</f>
        <v>4</v>
      </c>
      <c r="B437" s="101">
        <v>45383</v>
      </c>
      <c r="C437" t="s">
        <v>57</v>
      </c>
      <c r="D437" s="12">
        <f>SUMIFS(Database[Previsto P50 '[MWh']],Database[Complexo],Previsto2024[[#This Row],[Complexo]],Database[Período],Previsto2024[[#This Row],[Período]])</f>
        <v>233.2</v>
      </c>
      <c r="E437" s="12">
        <f>SUMIFS(Database[Previsto P90 '[MWh']],Database[Complexo],Previsto2024[[#This Row],[Complexo]],Database[Período],Previsto2024[[#This Row],[Período]])</f>
        <v>223.71707317073168</v>
      </c>
      <c r="F437" s="12">
        <f>SUMIFS(Database[Previsto P95 '[MWh']],Database[Complexo],Previsto2024[[#This Row],[Complexo]],Database[Período],Previsto2024[[#This Row],[Período]])</f>
        <v>221.04999999999998</v>
      </c>
      <c r="G437" s="12">
        <f>SUMIFS(Database[Previsto P99 '[MWh']],Database[Complexo],Previsto2024[[#This Row],[Complexo]],Database[Período],Previsto2024[[#This Row],[Período]])</f>
        <v>218.67926829268291</v>
      </c>
      <c r="H437" s="12">
        <f>SUMIFS('TABELA RESUMO - P50'!$C$2:$C$44,'TABELA RESUMO - P50'!$A$2:$A$44,Previsto2024[[#This Row],[Complexo]],'TABELA RESUMO - P50'!$B$2:$B$44,Previsto2024[[#This Row],[Período]])</f>
        <v>0</v>
      </c>
      <c r="I437" s="12">
        <f>VALUE(Previsto2024[[#This Row],[Geração '[MWh']]])</f>
        <v>0</v>
      </c>
    </row>
    <row r="438" spans="1:9" hidden="1">
      <c r="A438" s="112">
        <f>MONTH(Previsto2024[[#This Row],[Período]])</f>
        <v>5</v>
      </c>
      <c r="B438" s="103">
        <v>45413</v>
      </c>
      <c r="C438" t="s">
        <v>57</v>
      </c>
      <c r="D438" s="12">
        <f>SUMIFS(Database[Previsto P50 '[MWh']],Database[Complexo],Previsto2024[[#This Row],[Complexo]],Database[Período],Previsto2024[[#This Row],[Período]])</f>
        <v>213.6</v>
      </c>
      <c r="E438" s="12">
        <f>SUMIFS(Database[Previsto P90 '[MWh']],Database[Complexo],Previsto2024[[#This Row],[Complexo]],Database[Período],Previsto2024[[#This Row],[Período]])</f>
        <v>204.11707317073169</v>
      </c>
      <c r="F438" s="12">
        <f>SUMIFS(Database[Previsto P95 '[MWh']],Database[Complexo],Previsto2024[[#This Row],[Complexo]],Database[Período],Previsto2024[[#This Row],[Período]])</f>
        <v>201.45</v>
      </c>
      <c r="G438" s="12">
        <f>SUMIFS(Database[Previsto P99 '[MWh']],Database[Complexo],Previsto2024[[#This Row],[Complexo]],Database[Período],Previsto2024[[#This Row],[Período]])</f>
        <v>199.07926829268291</v>
      </c>
      <c r="H438" s="12">
        <f>SUMIFS('TABELA RESUMO - P50'!$C$2:$C$44,'TABELA RESUMO - P50'!$A$2:$A$44,Previsto2024[[#This Row],[Complexo]],'TABELA RESUMO - P50'!$B$2:$B$44,Previsto2024[[#This Row],[Período]])</f>
        <v>0</v>
      </c>
      <c r="I438" s="12">
        <f>VALUE(Previsto2024[[#This Row],[Geração '[MWh']]])</f>
        <v>0</v>
      </c>
    </row>
    <row r="439" spans="1:9" hidden="1">
      <c r="A439" s="112">
        <f>MONTH(Previsto2024[[#This Row],[Período]])</f>
        <v>6</v>
      </c>
      <c r="B439" s="101">
        <v>45444</v>
      </c>
      <c r="C439" t="s">
        <v>57</v>
      </c>
      <c r="D439" s="12">
        <f>SUMIFS(Database[Previsto P50 '[MWh']],Database[Complexo],Previsto2024[[#This Row],[Complexo]],Database[Período],Previsto2024[[#This Row],[Período]])</f>
        <v>226.4</v>
      </c>
      <c r="E439" s="12">
        <f>SUMIFS(Database[Previsto P90 '[MWh']],Database[Complexo],Previsto2024[[#This Row],[Complexo]],Database[Período],Previsto2024[[#This Row],[Período]])</f>
        <v>216.9170731707317</v>
      </c>
      <c r="F439" s="12">
        <f>SUMIFS(Database[Previsto P95 '[MWh']],Database[Complexo],Previsto2024[[#This Row],[Complexo]],Database[Período],Previsto2024[[#This Row],[Período]])</f>
        <v>214.25</v>
      </c>
      <c r="G439" s="12">
        <f>SUMIFS(Database[Previsto P99 '[MWh']],Database[Complexo],Previsto2024[[#This Row],[Complexo]],Database[Período],Previsto2024[[#This Row],[Período]])</f>
        <v>211.87926829268292</v>
      </c>
      <c r="H439" s="12">
        <f>SUMIFS('TABELA RESUMO - P50'!$C$2:$C$44,'TABELA RESUMO - P50'!$A$2:$A$44,Previsto2024[[#This Row],[Complexo]],'TABELA RESUMO - P50'!$B$2:$B$44,Previsto2024[[#This Row],[Período]])</f>
        <v>0</v>
      </c>
      <c r="I439" s="12">
        <f>VALUE(Previsto2024[[#This Row],[Geração '[MWh']]])</f>
        <v>0</v>
      </c>
    </row>
    <row r="440" spans="1:9" hidden="1">
      <c r="A440" s="112">
        <f>MONTH(Previsto2024[[#This Row],[Período]])</f>
        <v>7</v>
      </c>
      <c r="B440" s="103">
        <v>45474</v>
      </c>
      <c r="C440" t="s">
        <v>57</v>
      </c>
      <c r="D440" s="12">
        <f>SUMIFS(Database[Previsto P50 '[MWh']],Database[Complexo],Previsto2024[[#This Row],[Complexo]],Database[Período],Previsto2024[[#This Row],[Período]])</f>
        <v>243</v>
      </c>
      <c r="E440" s="12">
        <f>SUMIFS(Database[Previsto P90 '[MWh']],Database[Complexo],Previsto2024[[#This Row],[Complexo]],Database[Período],Previsto2024[[#This Row],[Período]])</f>
        <v>233.51707317073169</v>
      </c>
      <c r="F440" s="12">
        <f>SUMIFS(Database[Previsto P95 '[MWh']],Database[Complexo],Previsto2024[[#This Row],[Complexo]],Database[Período],Previsto2024[[#This Row],[Período]])</f>
        <v>230.85</v>
      </c>
      <c r="G440" s="12">
        <f>SUMIFS(Database[Previsto P99 '[MWh']],Database[Complexo],Previsto2024[[#This Row],[Complexo]],Database[Período],Previsto2024[[#This Row],[Período]])</f>
        <v>228.47926829268292</v>
      </c>
      <c r="H440" s="12">
        <f>SUMIFS('TABELA RESUMO - P50'!$C$2:$C$44,'TABELA RESUMO - P50'!$A$2:$A$44,Previsto2024[[#This Row],[Complexo]],'TABELA RESUMO - P50'!$B$2:$B$44,Previsto2024[[#This Row],[Período]])</f>
        <v>0</v>
      </c>
      <c r="I440" s="12">
        <f>VALUE(Previsto2024[[#This Row],[Geração '[MWh']]])</f>
        <v>0</v>
      </c>
    </row>
    <row r="441" spans="1:9" hidden="1">
      <c r="A441" s="112">
        <f>MONTH(Previsto2024[[#This Row],[Período]])</f>
        <v>8</v>
      </c>
      <c r="B441" s="101">
        <v>45505</v>
      </c>
      <c r="C441" t="s">
        <v>57</v>
      </c>
      <c r="D441" s="12">
        <f>SUMIFS(Database[Previsto P50 '[MWh']],Database[Complexo],Previsto2024[[#This Row],[Complexo]],Database[Período],Previsto2024[[#This Row],[Período]])</f>
        <v>278.60000000000002</v>
      </c>
      <c r="E441" s="12">
        <f>SUMIFS(Database[Previsto P90 '[MWh']],Database[Complexo],Previsto2024[[#This Row],[Complexo]],Database[Período],Previsto2024[[#This Row],[Período]])</f>
        <v>269.11707317073171</v>
      </c>
      <c r="F441" s="12">
        <f>SUMIFS(Database[Previsto P95 '[MWh']],Database[Complexo],Previsto2024[[#This Row],[Complexo]],Database[Período],Previsto2024[[#This Row],[Período]])</f>
        <v>266.45000000000005</v>
      </c>
      <c r="G441" s="12">
        <f>SUMIFS(Database[Previsto P99 '[MWh']],Database[Complexo],Previsto2024[[#This Row],[Complexo]],Database[Período],Previsto2024[[#This Row],[Período]])</f>
        <v>264.07926829268297</v>
      </c>
      <c r="H441" s="12">
        <f>SUMIFS('TABELA RESUMO - P50'!$C$2:$C$44,'TABELA RESUMO - P50'!$A$2:$A$44,Previsto2024[[#This Row],[Complexo]],'TABELA RESUMO - P50'!$B$2:$B$44,Previsto2024[[#This Row],[Período]])</f>
        <v>0</v>
      </c>
      <c r="I441" s="12">
        <f>VALUE(Previsto2024[[#This Row],[Geração '[MWh']]])</f>
        <v>0</v>
      </c>
    </row>
    <row r="442" spans="1:9" hidden="1">
      <c r="A442" s="112">
        <f>MONTH(Previsto2024[[#This Row],[Período]])</f>
        <v>9</v>
      </c>
      <c r="B442" s="103">
        <v>45536</v>
      </c>
      <c r="C442" t="s">
        <v>57</v>
      </c>
      <c r="D442" s="12">
        <f>SUMIFS(Database[Previsto P50 '[MWh']],Database[Complexo],Previsto2024[[#This Row],[Complexo]],Database[Período],Previsto2024[[#This Row],[Período]])</f>
        <v>261.60000000000002</v>
      </c>
      <c r="E442" s="12">
        <f>SUMIFS(Database[Previsto P90 '[MWh']],Database[Complexo],Previsto2024[[#This Row],[Complexo]],Database[Período],Previsto2024[[#This Row],[Período]])</f>
        <v>252.11707317073171</v>
      </c>
      <c r="F442" s="12">
        <f>SUMIFS(Database[Previsto P95 '[MWh']],Database[Complexo],Previsto2024[[#This Row],[Complexo]],Database[Período],Previsto2024[[#This Row],[Período]])</f>
        <v>249.45000000000005</v>
      </c>
      <c r="G442" s="12">
        <f>SUMIFS(Database[Previsto P99 '[MWh']],Database[Complexo],Previsto2024[[#This Row],[Complexo]],Database[Período],Previsto2024[[#This Row],[Período]])</f>
        <v>247.07926829268294</v>
      </c>
      <c r="H442" s="12">
        <f>SUMIFS('TABELA RESUMO - P50'!$C$2:$C$44,'TABELA RESUMO - P50'!$A$2:$A$44,Previsto2024[[#This Row],[Complexo]],'TABELA RESUMO - P50'!$B$2:$B$44,Previsto2024[[#This Row],[Período]])</f>
        <v>0</v>
      </c>
      <c r="I442" s="12">
        <f>VALUE(Previsto2024[[#This Row],[Geração '[MWh']]])</f>
        <v>0</v>
      </c>
    </row>
    <row r="443" spans="1:9" hidden="1">
      <c r="A443" s="112">
        <f>MONTH(Previsto2024[[#This Row],[Período]])</f>
        <v>10</v>
      </c>
      <c r="B443" s="101">
        <v>45566</v>
      </c>
      <c r="C443" t="s">
        <v>57</v>
      </c>
      <c r="D443" s="12">
        <f>SUMIFS(Database[Previsto P50 '[MWh']],Database[Complexo],Previsto2024[[#This Row],[Complexo]],Database[Período],Previsto2024[[#This Row],[Período]])</f>
        <v>230.8</v>
      </c>
      <c r="E443" s="12">
        <f>SUMIFS(Database[Previsto P90 '[MWh']],Database[Complexo],Previsto2024[[#This Row],[Complexo]],Database[Período],Previsto2024[[#This Row],[Período]])</f>
        <v>221.3170731707317</v>
      </c>
      <c r="F443" s="12">
        <f>SUMIFS(Database[Previsto P95 '[MWh']],Database[Complexo],Previsto2024[[#This Row],[Complexo]],Database[Período],Previsto2024[[#This Row],[Período]])</f>
        <v>218.65</v>
      </c>
      <c r="G443" s="12">
        <f>SUMIFS(Database[Previsto P99 '[MWh']],Database[Complexo],Previsto2024[[#This Row],[Complexo]],Database[Período],Previsto2024[[#This Row],[Período]])</f>
        <v>216.27926829268293</v>
      </c>
      <c r="H443" s="12">
        <f>SUMIFS('TABELA RESUMO - P50'!$C$2:$C$44,'TABELA RESUMO - P50'!$A$2:$A$44,Previsto2024[[#This Row],[Complexo]],'TABELA RESUMO - P50'!$B$2:$B$44,Previsto2024[[#This Row],[Período]])</f>
        <v>0</v>
      </c>
      <c r="I443" s="12">
        <f>VALUE(Previsto2024[[#This Row],[Geração '[MWh']]])</f>
        <v>0</v>
      </c>
    </row>
    <row r="444" spans="1:9" hidden="1">
      <c r="A444" s="112">
        <f>MONTH(Previsto2024[[#This Row],[Período]])</f>
        <v>11</v>
      </c>
      <c r="B444" s="103">
        <v>45597</v>
      </c>
      <c r="C444" t="s">
        <v>57</v>
      </c>
      <c r="D444" s="12">
        <f>SUMIFS(Database[Previsto P50 '[MWh']],Database[Complexo],Previsto2024[[#This Row],[Complexo]],Database[Período],Previsto2024[[#This Row],[Período]])</f>
        <v>245.39999999999998</v>
      </c>
      <c r="E444" s="12">
        <f>SUMIFS(Database[Previsto P90 '[MWh']],Database[Complexo],Previsto2024[[#This Row],[Complexo]],Database[Período],Previsto2024[[#This Row],[Período]])</f>
        <v>235.9170731707317</v>
      </c>
      <c r="F444" s="12">
        <f>SUMIFS(Database[Previsto P95 '[MWh']],Database[Complexo],Previsto2024[[#This Row],[Complexo]],Database[Período],Previsto2024[[#This Row],[Período]])</f>
        <v>233.25</v>
      </c>
      <c r="G444" s="12">
        <f>SUMIFS(Database[Previsto P99 '[MWh']],Database[Complexo],Previsto2024[[#This Row],[Complexo]],Database[Período],Previsto2024[[#This Row],[Período]])</f>
        <v>230.87926829268292</v>
      </c>
      <c r="H444" s="12">
        <f>SUMIFS('TABELA RESUMO - P50'!$C$2:$C$44,'TABELA RESUMO - P50'!$A$2:$A$44,Previsto2024[[#This Row],[Complexo]],'TABELA RESUMO - P50'!$B$2:$B$44,Previsto2024[[#This Row],[Período]])</f>
        <v>0</v>
      </c>
      <c r="I444" s="12">
        <f>VALUE(Previsto2024[[#This Row],[Geração '[MWh']]])</f>
        <v>0</v>
      </c>
    </row>
    <row r="445" spans="1:9" hidden="1">
      <c r="A445" s="112">
        <f>MONTH(Previsto2024[[#This Row],[Período]])</f>
        <v>12</v>
      </c>
      <c r="B445" s="101">
        <v>45627</v>
      </c>
      <c r="C445" t="s">
        <v>57</v>
      </c>
      <c r="D445" s="12">
        <f>SUMIFS(Database[Previsto P50 '[MWh']],Database[Complexo],Previsto2024[[#This Row],[Complexo]],Database[Período],Previsto2024[[#This Row],[Período]])</f>
        <v>251.00000000000003</v>
      </c>
      <c r="E445" s="12">
        <f>SUMIFS(Database[Previsto P90 '[MWh']],Database[Complexo],Previsto2024[[#This Row],[Complexo]],Database[Período],Previsto2024[[#This Row],[Período]])</f>
        <v>241.51707317073169</v>
      </c>
      <c r="F445" s="12">
        <f>SUMIFS(Database[Previsto P95 '[MWh']],Database[Complexo],Previsto2024[[#This Row],[Complexo]],Database[Período],Previsto2024[[#This Row],[Período]])</f>
        <v>238.85</v>
      </c>
      <c r="G445" s="12">
        <f>SUMIFS(Database[Previsto P99 '[MWh']],Database[Complexo],Previsto2024[[#This Row],[Complexo]],Database[Período],Previsto2024[[#This Row],[Período]])</f>
        <v>236.47926829268292</v>
      </c>
      <c r="H445" s="12">
        <f>SUMIFS('TABELA RESUMO - P50'!$C$2:$C$44,'TABELA RESUMO - P50'!$A$2:$A$44,Previsto2024[[#This Row],[Complexo]],'TABELA RESUMO - P50'!$B$2:$B$44,Previsto2024[[#This Row],[Período]])</f>
        <v>0</v>
      </c>
      <c r="I445" s="12">
        <f>VALUE(Previsto2024[[#This Row],[Geração '[MWh']]])</f>
        <v>0</v>
      </c>
    </row>
    <row r="446" spans="1:9" hidden="1">
      <c r="A446" s="112">
        <f>MONTH(Previsto2024[[#This Row],[Período]])</f>
        <v>1</v>
      </c>
      <c r="B446" s="103">
        <v>45292</v>
      </c>
      <c r="C446" t="s">
        <v>58</v>
      </c>
      <c r="D446" s="12">
        <f>SUMIFS(Database[Previsto P50 '[MWh']],Database[Complexo],Previsto2024[[#This Row],[Complexo]],Database[Período],Previsto2024[[#This Row],[Período]])</f>
        <v>0</v>
      </c>
      <c r="E446" s="12">
        <f>SUMIFS(Database[Previsto P90 '[MWh']],Database[Complexo],Previsto2024[[#This Row],[Complexo]],Database[Período],Previsto2024[[#This Row],[Período]])</f>
        <v>0</v>
      </c>
      <c r="F446" s="12">
        <f>SUMIFS(Database[Previsto P95 '[MWh']],Database[Complexo],Previsto2024[[#This Row],[Complexo]],Database[Período],Previsto2024[[#This Row],[Período]])</f>
        <v>0</v>
      </c>
      <c r="G446" s="12">
        <f>SUMIFS(Database[Previsto P99 '[MWh']],Database[Complexo],Previsto2024[[#This Row],[Complexo]],Database[Período],Previsto2024[[#This Row],[Período]])</f>
        <v>0</v>
      </c>
      <c r="H446" s="12">
        <f>SUMIFS('TABELA RESUMO - P50'!$C$2:$C$44,'TABELA RESUMO - P50'!$A$2:$A$44,Previsto2024[[#This Row],[Complexo]],'TABELA RESUMO - P50'!$B$2:$B$44,Previsto2024[[#This Row],[Período]])</f>
        <v>0</v>
      </c>
      <c r="I446" s="12">
        <f>VALUE(Previsto2024[[#This Row],[Geração '[MWh']]])</f>
        <v>0</v>
      </c>
    </row>
    <row r="447" spans="1:9">
      <c r="A447" s="112">
        <f>MONTH(Previsto2024[[#This Row],[Período]])</f>
        <v>2</v>
      </c>
      <c r="B447" s="101">
        <v>45323</v>
      </c>
      <c r="C447" t="s">
        <v>58</v>
      </c>
      <c r="D447" s="12">
        <f>SUMIFS(Database[Previsto P50 '[MWh']],Database[Complexo],Previsto2024[[#This Row],[Complexo]],Database[Período],Previsto2024[[#This Row],[Período]])</f>
        <v>188.79310344827587</v>
      </c>
      <c r="E447" s="12">
        <f>SUMIFS(Database[Previsto P90 '[MWh']],Database[Complexo],Previsto2024[[#This Row],[Complexo]],Database[Período],Previsto2024[[#This Row],[Período]])</f>
        <v>180.61816652649284</v>
      </c>
      <c r="F447" s="12">
        <f>SUMIFS(Database[Previsto P95 '[MWh']],Database[Complexo],Previsto2024[[#This Row],[Complexo]],Database[Período],Previsto2024[[#This Row],[Período]])</f>
        <v>178.31896551724137</v>
      </c>
      <c r="G447" s="12">
        <f>SUMIFS(Database[Previsto P99 '[MWh']],Database[Complexo],Previsto2024[[#This Row],[Complexo]],Database[Período],Previsto2024[[#This Row],[Período]])</f>
        <v>176.27523128679562</v>
      </c>
      <c r="H447" s="12">
        <f>SUMIFS('TABELA RESUMO - P50'!$C$2:$C$44,'TABELA RESUMO - P50'!$A$2:$A$44,Previsto2024[[#This Row],[Complexo]],'TABELA RESUMO - P50'!$B$2:$B$44,Previsto2024[[#This Row],[Período]])</f>
        <v>0</v>
      </c>
      <c r="I447" s="12">
        <f>VALUE(Previsto2024[[#This Row],[Geração '[MWh']]])</f>
        <v>0</v>
      </c>
    </row>
    <row r="448" spans="1:9" hidden="1">
      <c r="A448" s="112">
        <f>MONTH(Previsto2024[[#This Row],[Período]])</f>
        <v>3</v>
      </c>
      <c r="B448" s="103">
        <v>45352</v>
      </c>
      <c r="C448" t="s">
        <v>58</v>
      </c>
      <c r="D448" s="12">
        <f>SUMIFS(Database[Previsto P50 '[MWh']],Database[Complexo],Previsto2024[[#This Row],[Complexo]],Database[Período],Previsto2024[[#This Row],[Período]])</f>
        <v>222.8</v>
      </c>
      <c r="E448" s="12">
        <f>SUMIFS(Database[Previsto P90 '[MWh']],Database[Complexo],Previsto2024[[#This Row],[Complexo]],Database[Período],Previsto2024[[#This Row],[Período]])</f>
        <v>213.3170731707317</v>
      </c>
      <c r="F448" s="12">
        <f>SUMIFS(Database[Previsto P95 '[MWh']],Database[Complexo],Previsto2024[[#This Row],[Complexo]],Database[Período],Previsto2024[[#This Row],[Período]])</f>
        <v>210.65</v>
      </c>
      <c r="G448" s="12">
        <f>SUMIFS(Database[Previsto P99 '[MWh']],Database[Complexo],Previsto2024[[#This Row],[Complexo]],Database[Período],Previsto2024[[#This Row],[Período]])</f>
        <v>208.27926829268293</v>
      </c>
      <c r="H448" s="12">
        <f>SUMIFS('TABELA RESUMO - P50'!$C$2:$C$44,'TABELA RESUMO - P50'!$A$2:$A$44,Previsto2024[[#This Row],[Complexo]],'TABELA RESUMO - P50'!$B$2:$B$44,Previsto2024[[#This Row],[Período]])</f>
        <v>0</v>
      </c>
      <c r="I448" s="12">
        <f>VALUE(Previsto2024[[#This Row],[Geração '[MWh']]])</f>
        <v>0</v>
      </c>
    </row>
    <row r="449" spans="1:9" hidden="1">
      <c r="A449" s="112">
        <f>MONTH(Previsto2024[[#This Row],[Período]])</f>
        <v>4</v>
      </c>
      <c r="B449" s="101">
        <v>45383</v>
      </c>
      <c r="C449" t="s">
        <v>58</v>
      </c>
      <c r="D449" s="12">
        <f>SUMIFS(Database[Previsto P50 '[MWh']],Database[Complexo],Previsto2024[[#This Row],[Complexo]],Database[Período],Previsto2024[[#This Row],[Período]])</f>
        <v>233.2</v>
      </c>
      <c r="E449" s="12">
        <f>SUMIFS(Database[Previsto P90 '[MWh']],Database[Complexo],Previsto2024[[#This Row],[Complexo]],Database[Período],Previsto2024[[#This Row],[Período]])</f>
        <v>223.71707317073168</v>
      </c>
      <c r="F449" s="12">
        <f>SUMIFS(Database[Previsto P95 '[MWh']],Database[Complexo],Previsto2024[[#This Row],[Complexo]],Database[Período],Previsto2024[[#This Row],[Período]])</f>
        <v>221.04999999999998</v>
      </c>
      <c r="G449" s="12">
        <f>SUMIFS(Database[Previsto P99 '[MWh']],Database[Complexo],Previsto2024[[#This Row],[Complexo]],Database[Período],Previsto2024[[#This Row],[Período]])</f>
        <v>218.67926829268291</v>
      </c>
      <c r="H449" s="12">
        <f>SUMIFS('TABELA RESUMO - P50'!$C$2:$C$44,'TABELA RESUMO - P50'!$A$2:$A$44,Previsto2024[[#This Row],[Complexo]],'TABELA RESUMO - P50'!$B$2:$B$44,Previsto2024[[#This Row],[Período]])</f>
        <v>0</v>
      </c>
      <c r="I449" s="12">
        <f>VALUE(Previsto2024[[#This Row],[Geração '[MWh']]])</f>
        <v>0</v>
      </c>
    </row>
    <row r="450" spans="1:9" hidden="1">
      <c r="A450" s="112">
        <f>MONTH(Previsto2024[[#This Row],[Período]])</f>
        <v>5</v>
      </c>
      <c r="B450" s="103">
        <v>45413</v>
      </c>
      <c r="C450" t="s">
        <v>58</v>
      </c>
      <c r="D450" s="12">
        <f>SUMIFS(Database[Previsto P50 '[MWh']],Database[Complexo],Previsto2024[[#This Row],[Complexo]],Database[Período],Previsto2024[[#This Row],[Período]])</f>
        <v>213.6</v>
      </c>
      <c r="E450" s="12">
        <f>SUMIFS(Database[Previsto P90 '[MWh']],Database[Complexo],Previsto2024[[#This Row],[Complexo]],Database[Período],Previsto2024[[#This Row],[Período]])</f>
        <v>204.11707317073169</v>
      </c>
      <c r="F450" s="12">
        <f>SUMIFS(Database[Previsto P95 '[MWh']],Database[Complexo],Previsto2024[[#This Row],[Complexo]],Database[Período],Previsto2024[[#This Row],[Período]])</f>
        <v>201.45</v>
      </c>
      <c r="G450" s="12">
        <f>SUMIFS(Database[Previsto P99 '[MWh']],Database[Complexo],Previsto2024[[#This Row],[Complexo]],Database[Período],Previsto2024[[#This Row],[Período]])</f>
        <v>199.07926829268291</v>
      </c>
      <c r="H450" s="12">
        <f>SUMIFS('TABELA RESUMO - P50'!$C$2:$C$44,'TABELA RESUMO - P50'!$A$2:$A$44,Previsto2024[[#This Row],[Complexo]],'TABELA RESUMO - P50'!$B$2:$B$44,Previsto2024[[#This Row],[Período]])</f>
        <v>0</v>
      </c>
      <c r="I450" s="12">
        <f>VALUE(Previsto2024[[#This Row],[Geração '[MWh']]])</f>
        <v>0</v>
      </c>
    </row>
    <row r="451" spans="1:9" hidden="1">
      <c r="A451" s="112">
        <f>MONTH(Previsto2024[[#This Row],[Período]])</f>
        <v>6</v>
      </c>
      <c r="B451" s="101">
        <v>45444</v>
      </c>
      <c r="C451" t="s">
        <v>58</v>
      </c>
      <c r="D451" s="12">
        <f>SUMIFS(Database[Previsto P50 '[MWh']],Database[Complexo],Previsto2024[[#This Row],[Complexo]],Database[Período],Previsto2024[[#This Row],[Período]])</f>
        <v>226.4</v>
      </c>
      <c r="E451" s="12">
        <f>SUMIFS(Database[Previsto P90 '[MWh']],Database[Complexo],Previsto2024[[#This Row],[Complexo]],Database[Período],Previsto2024[[#This Row],[Período]])</f>
        <v>216.9170731707317</v>
      </c>
      <c r="F451" s="12">
        <f>SUMIFS(Database[Previsto P95 '[MWh']],Database[Complexo],Previsto2024[[#This Row],[Complexo]],Database[Período],Previsto2024[[#This Row],[Período]])</f>
        <v>214.25</v>
      </c>
      <c r="G451" s="12">
        <f>SUMIFS(Database[Previsto P99 '[MWh']],Database[Complexo],Previsto2024[[#This Row],[Complexo]],Database[Período],Previsto2024[[#This Row],[Período]])</f>
        <v>211.87926829268292</v>
      </c>
      <c r="H451" s="12">
        <f>SUMIFS('TABELA RESUMO - P50'!$C$2:$C$44,'TABELA RESUMO - P50'!$A$2:$A$44,Previsto2024[[#This Row],[Complexo]],'TABELA RESUMO - P50'!$B$2:$B$44,Previsto2024[[#This Row],[Período]])</f>
        <v>0</v>
      </c>
      <c r="I451" s="12">
        <f>VALUE(Previsto2024[[#This Row],[Geração '[MWh']]])</f>
        <v>0</v>
      </c>
    </row>
    <row r="452" spans="1:9" hidden="1">
      <c r="A452" s="112">
        <f>MONTH(Previsto2024[[#This Row],[Período]])</f>
        <v>7</v>
      </c>
      <c r="B452" s="103">
        <v>45474</v>
      </c>
      <c r="C452" t="s">
        <v>58</v>
      </c>
      <c r="D452" s="12">
        <f>SUMIFS(Database[Previsto P50 '[MWh']],Database[Complexo],Previsto2024[[#This Row],[Complexo]],Database[Período],Previsto2024[[#This Row],[Período]])</f>
        <v>243</v>
      </c>
      <c r="E452" s="12">
        <f>SUMIFS(Database[Previsto P90 '[MWh']],Database[Complexo],Previsto2024[[#This Row],[Complexo]],Database[Período],Previsto2024[[#This Row],[Período]])</f>
        <v>233.51707317073169</v>
      </c>
      <c r="F452" s="12">
        <f>SUMIFS(Database[Previsto P95 '[MWh']],Database[Complexo],Previsto2024[[#This Row],[Complexo]],Database[Período],Previsto2024[[#This Row],[Período]])</f>
        <v>230.85</v>
      </c>
      <c r="G452" s="12">
        <f>SUMIFS(Database[Previsto P99 '[MWh']],Database[Complexo],Previsto2024[[#This Row],[Complexo]],Database[Período],Previsto2024[[#This Row],[Período]])</f>
        <v>228.47926829268292</v>
      </c>
      <c r="H452" s="12">
        <f>SUMIFS('TABELA RESUMO - P50'!$C$2:$C$44,'TABELA RESUMO - P50'!$A$2:$A$44,Previsto2024[[#This Row],[Complexo]],'TABELA RESUMO - P50'!$B$2:$B$44,Previsto2024[[#This Row],[Período]])</f>
        <v>0</v>
      </c>
      <c r="I452" s="12">
        <f>VALUE(Previsto2024[[#This Row],[Geração '[MWh']]])</f>
        <v>0</v>
      </c>
    </row>
    <row r="453" spans="1:9" hidden="1">
      <c r="A453" s="112">
        <f>MONTH(Previsto2024[[#This Row],[Período]])</f>
        <v>8</v>
      </c>
      <c r="B453" s="101">
        <v>45505</v>
      </c>
      <c r="C453" t="s">
        <v>58</v>
      </c>
      <c r="D453" s="12">
        <f>SUMIFS(Database[Previsto P50 '[MWh']],Database[Complexo],Previsto2024[[#This Row],[Complexo]],Database[Período],Previsto2024[[#This Row],[Período]])</f>
        <v>278.60000000000002</v>
      </c>
      <c r="E453" s="12">
        <f>SUMIFS(Database[Previsto P90 '[MWh']],Database[Complexo],Previsto2024[[#This Row],[Complexo]],Database[Período],Previsto2024[[#This Row],[Período]])</f>
        <v>269.11707317073171</v>
      </c>
      <c r="F453" s="12">
        <f>SUMIFS(Database[Previsto P95 '[MWh']],Database[Complexo],Previsto2024[[#This Row],[Complexo]],Database[Período],Previsto2024[[#This Row],[Período]])</f>
        <v>266.45000000000005</v>
      </c>
      <c r="G453" s="12">
        <f>SUMIFS(Database[Previsto P99 '[MWh']],Database[Complexo],Previsto2024[[#This Row],[Complexo]],Database[Período],Previsto2024[[#This Row],[Período]])</f>
        <v>264.07926829268297</v>
      </c>
      <c r="H453" s="12">
        <f>SUMIFS('TABELA RESUMO - P50'!$C$2:$C$44,'TABELA RESUMO - P50'!$A$2:$A$44,Previsto2024[[#This Row],[Complexo]],'TABELA RESUMO - P50'!$B$2:$B$44,Previsto2024[[#This Row],[Período]])</f>
        <v>0</v>
      </c>
      <c r="I453" s="12">
        <f>VALUE(Previsto2024[[#This Row],[Geração '[MWh']]])</f>
        <v>0</v>
      </c>
    </row>
    <row r="454" spans="1:9" hidden="1">
      <c r="A454" s="112">
        <f>MONTH(Previsto2024[[#This Row],[Período]])</f>
        <v>9</v>
      </c>
      <c r="B454" s="103">
        <v>45536</v>
      </c>
      <c r="C454" t="s">
        <v>58</v>
      </c>
      <c r="D454" s="12">
        <f>SUMIFS(Database[Previsto P50 '[MWh']],Database[Complexo],Previsto2024[[#This Row],[Complexo]],Database[Período],Previsto2024[[#This Row],[Período]])</f>
        <v>261.60000000000002</v>
      </c>
      <c r="E454" s="12">
        <f>SUMIFS(Database[Previsto P90 '[MWh']],Database[Complexo],Previsto2024[[#This Row],[Complexo]],Database[Período],Previsto2024[[#This Row],[Período]])</f>
        <v>252.11707317073171</v>
      </c>
      <c r="F454" s="12">
        <f>SUMIFS(Database[Previsto P95 '[MWh']],Database[Complexo],Previsto2024[[#This Row],[Complexo]],Database[Período],Previsto2024[[#This Row],[Período]])</f>
        <v>249.45000000000005</v>
      </c>
      <c r="G454" s="12">
        <f>SUMIFS(Database[Previsto P99 '[MWh']],Database[Complexo],Previsto2024[[#This Row],[Complexo]],Database[Período],Previsto2024[[#This Row],[Período]])</f>
        <v>247.07926829268294</v>
      </c>
      <c r="H454" s="12">
        <f>SUMIFS('TABELA RESUMO - P50'!$C$2:$C$44,'TABELA RESUMO - P50'!$A$2:$A$44,Previsto2024[[#This Row],[Complexo]],'TABELA RESUMO - P50'!$B$2:$B$44,Previsto2024[[#This Row],[Período]])</f>
        <v>0</v>
      </c>
      <c r="I454" s="12">
        <f>VALUE(Previsto2024[[#This Row],[Geração '[MWh']]])</f>
        <v>0</v>
      </c>
    </row>
    <row r="455" spans="1:9" hidden="1">
      <c r="A455" s="112">
        <f>MONTH(Previsto2024[[#This Row],[Período]])</f>
        <v>10</v>
      </c>
      <c r="B455" s="101">
        <v>45566</v>
      </c>
      <c r="C455" t="s">
        <v>58</v>
      </c>
      <c r="D455" s="12">
        <f>SUMIFS(Database[Previsto P50 '[MWh']],Database[Complexo],Previsto2024[[#This Row],[Complexo]],Database[Período],Previsto2024[[#This Row],[Período]])</f>
        <v>230.8</v>
      </c>
      <c r="E455" s="12">
        <f>SUMIFS(Database[Previsto P90 '[MWh']],Database[Complexo],Previsto2024[[#This Row],[Complexo]],Database[Período],Previsto2024[[#This Row],[Período]])</f>
        <v>221.3170731707317</v>
      </c>
      <c r="F455" s="12">
        <f>SUMIFS(Database[Previsto P95 '[MWh']],Database[Complexo],Previsto2024[[#This Row],[Complexo]],Database[Período],Previsto2024[[#This Row],[Período]])</f>
        <v>218.65</v>
      </c>
      <c r="G455" s="12">
        <f>SUMIFS(Database[Previsto P99 '[MWh']],Database[Complexo],Previsto2024[[#This Row],[Complexo]],Database[Período],Previsto2024[[#This Row],[Período]])</f>
        <v>216.27926829268293</v>
      </c>
      <c r="H455" s="12">
        <f>SUMIFS('TABELA RESUMO - P50'!$C$2:$C$44,'TABELA RESUMO - P50'!$A$2:$A$44,Previsto2024[[#This Row],[Complexo]],'TABELA RESUMO - P50'!$B$2:$B$44,Previsto2024[[#This Row],[Período]])</f>
        <v>0</v>
      </c>
      <c r="I455" s="12">
        <f>VALUE(Previsto2024[[#This Row],[Geração '[MWh']]])</f>
        <v>0</v>
      </c>
    </row>
    <row r="456" spans="1:9" hidden="1">
      <c r="A456" s="112">
        <f>MONTH(Previsto2024[[#This Row],[Período]])</f>
        <v>11</v>
      </c>
      <c r="B456" s="103">
        <v>45597</v>
      </c>
      <c r="C456" t="s">
        <v>58</v>
      </c>
      <c r="D456" s="12">
        <f>SUMIFS(Database[Previsto P50 '[MWh']],Database[Complexo],Previsto2024[[#This Row],[Complexo]],Database[Período],Previsto2024[[#This Row],[Período]])</f>
        <v>245.39999999999998</v>
      </c>
      <c r="E456" s="12">
        <f>SUMIFS(Database[Previsto P90 '[MWh']],Database[Complexo],Previsto2024[[#This Row],[Complexo]],Database[Período],Previsto2024[[#This Row],[Período]])</f>
        <v>235.9170731707317</v>
      </c>
      <c r="F456" s="12">
        <f>SUMIFS(Database[Previsto P95 '[MWh']],Database[Complexo],Previsto2024[[#This Row],[Complexo]],Database[Período],Previsto2024[[#This Row],[Período]])</f>
        <v>233.25</v>
      </c>
      <c r="G456" s="12">
        <f>SUMIFS(Database[Previsto P99 '[MWh']],Database[Complexo],Previsto2024[[#This Row],[Complexo]],Database[Período],Previsto2024[[#This Row],[Período]])</f>
        <v>230.87926829268292</v>
      </c>
      <c r="H456" s="12">
        <f>SUMIFS('TABELA RESUMO - P50'!$C$2:$C$44,'TABELA RESUMO - P50'!$A$2:$A$44,Previsto2024[[#This Row],[Complexo]],'TABELA RESUMO - P50'!$B$2:$B$44,Previsto2024[[#This Row],[Período]])</f>
        <v>0</v>
      </c>
      <c r="I456" s="12">
        <f>VALUE(Previsto2024[[#This Row],[Geração '[MWh']]])</f>
        <v>0</v>
      </c>
    </row>
    <row r="457" spans="1:9" hidden="1">
      <c r="A457" s="112">
        <f>MONTH(Previsto2024[[#This Row],[Período]])</f>
        <v>12</v>
      </c>
      <c r="B457" s="101">
        <v>45627</v>
      </c>
      <c r="C457" t="s">
        <v>58</v>
      </c>
      <c r="D457" s="12">
        <f>SUMIFS(Database[Previsto P50 '[MWh']],Database[Complexo],Previsto2024[[#This Row],[Complexo]],Database[Período],Previsto2024[[#This Row],[Período]])</f>
        <v>251.00000000000003</v>
      </c>
      <c r="E457" s="12">
        <f>SUMIFS(Database[Previsto P90 '[MWh']],Database[Complexo],Previsto2024[[#This Row],[Complexo]],Database[Período],Previsto2024[[#This Row],[Período]])</f>
        <v>241.51707317073169</v>
      </c>
      <c r="F457" s="12">
        <f>SUMIFS(Database[Previsto P95 '[MWh']],Database[Complexo],Previsto2024[[#This Row],[Complexo]],Database[Período],Previsto2024[[#This Row],[Período]])</f>
        <v>238.85</v>
      </c>
      <c r="G457" s="12">
        <f>SUMIFS(Database[Previsto P99 '[MWh']],Database[Complexo],Previsto2024[[#This Row],[Complexo]],Database[Período],Previsto2024[[#This Row],[Período]])</f>
        <v>236.47926829268292</v>
      </c>
      <c r="H457" s="12">
        <f>SUMIFS('TABELA RESUMO - P50'!$C$2:$C$44,'TABELA RESUMO - P50'!$A$2:$A$44,Previsto2024[[#This Row],[Complexo]],'TABELA RESUMO - P50'!$B$2:$B$44,Previsto2024[[#This Row],[Período]])</f>
        <v>0</v>
      </c>
      <c r="I457" s="12">
        <f>VALUE(Previsto2024[[#This Row],[Geração '[MWh']]])</f>
        <v>0</v>
      </c>
    </row>
    <row r="458" spans="1:9" hidden="1">
      <c r="A458" s="112">
        <f>MONTH(Previsto2024[[#This Row],[Período]])</f>
        <v>1</v>
      </c>
      <c r="B458" s="103">
        <v>45292</v>
      </c>
      <c r="C458" t="s">
        <v>59</v>
      </c>
      <c r="D458" s="12">
        <f>SUMIFS(Database[Previsto P50 '[MWh']],Database[Complexo],Previsto2024[[#This Row],[Complexo]],Database[Período],Previsto2024[[#This Row],[Período]])</f>
        <v>0</v>
      </c>
      <c r="E458" s="12">
        <f>SUMIFS(Database[Previsto P90 '[MWh']],Database[Complexo],Previsto2024[[#This Row],[Complexo]],Database[Período],Previsto2024[[#This Row],[Período]])</f>
        <v>0</v>
      </c>
      <c r="F458" s="12">
        <f>SUMIFS(Database[Previsto P95 '[MWh']],Database[Complexo],Previsto2024[[#This Row],[Complexo]],Database[Período],Previsto2024[[#This Row],[Período]])</f>
        <v>0</v>
      </c>
      <c r="G458" s="12">
        <f>SUMIFS(Database[Previsto P99 '[MWh']],Database[Complexo],Previsto2024[[#This Row],[Complexo]],Database[Período],Previsto2024[[#This Row],[Período]])</f>
        <v>0</v>
      </c>
      <c r="H458" s="12">
        <f>SUMIFS('TABELA RESUMO - P50'!$C$2:$C$44,'TABELA RESUMO - P50'!$A$2:$A$44,Previsto2024[[#This Row],[Complexo]],'TABELA RESUMO - P50'!$B$2:$B$44,Previsto2024[[#This Row],[Período]])</f>
        <v>0</v>
      </c>
      <c r="I458" s="12">
        <f>VALUE(Previsto2024[[#This Row],[Geração '[MWh']]])</f>
        <v>0</v>
      </c>
    </row>
    <row r="459" spans="1:9">
      <c r="A459" s="112">
        <f>MONTH(Previsto2024[[#This Row],[Período]])</f>
        <v>2</v>
      </c>
      <c r="B459" s="101">
        <v>45323</v>
      </c>
      <c r="C459" t="s">
        <v>59</v>
      </c>
      <c r="D459" s="12">
        <f>SUMIFS(Database[Previsto P50 '[MWh']],Database[Complexo],Previsto2024[[#This Row],[Complexo]],Database[Período],Previsto2024[[#This Row],[Período]])</f>
        <v>188.79310344827587</v>
      </c>
      <c r="E459" s="12">
        <f>SUMIFS(Database[Previsto P90 '[MWh']],Database[Complexo],Previsto2024[[#This Row],[Complexo]],Database[Período],Previsto2024[[#This Row],[Período]])</f>
        <v>180.61816652649284</v>
      </c>
      <c r="F459" s="12">
        <f>SUMIFS(Database[Previsto P95 '[MWh']],Database[Complexo],Previsto2024[[#This Row],[Complexo]],Database[Período],Previsto2024[[#This Row],[Período]])</f>
        <v>178.31896551724137</v>
      </c>
      <c r="G459" s="12">
        <f>SUMIFS(Database[Previsto P99 '[MWh']],Database[Complexo],Previsto2024[[#This Row],[Complexo]],Database[Período],Previsto2024[[#This Row],[Período]])</f>
        <v>176.27523128679562</v>
      </c>
      <c r="H459" s="12">
        <f>SUMIFS('TABELA RESUMO - P50'!$C$2:$C$44,'TABELA RESUMO - P50'!$A$2:$A$44,Previsto2024[[#This Row],[Complexo]],'TABELA RESUMO - P50'!$B$2:$B$44,Previsto2024[[#This Row],[Período]])</f>
        <v>0</v>
      </c>
      <c r="I459" s="12">
        <f>VALUE(Previsto2024[[#This Row],[Geração '[MWh']]])</f>
        <v>0</v>
      </c>
    </row>
    <row r="460" spans="1:9" hidden="1">
      <c r="A460" s="112">
        <f>MONTH(Previsto2024[[#This Row],[Período]])</f>
        <v>3</v>
      </c>
      <c r="B460" s="103">
        <v>45352</v>
      </c>
      <c r="C460" t="s">
        <v>59</v>
      </c>
      <c r="D460" s="12">
        <f>SUMIFS(Database[Previsto P50 '[MWh']],Database[Complexo],Previsto2024[[#This Row],[Complexo]],Database[Período],Previsto2024[[#This Row],[Período]])</f>
        <v>222.8</v>
      </c>
      <c r="E460" s="12">
        <f>SUMIFS(Database[Previsto P90 '[MWh']],Database[Complexo],Previsto2024[[#This Row],[Complexo]],Database[Período],Previsto2024[[#This Row],[Período]])</f>
        <v>213.3170731707317</v>
      </c>
      <c r="F460" s="12">
        <f>SUMIFS(Database[Previsto P95 '[MWh']],Database[Complexo],Previsto2024[[#This Row],[Complexo]],Database[Período],Previsto2024[[#This Row],[Período]])</f>
        <v>210.65</v>
      </c>
      <c r="G460" s="12">
        <f>SUMIFS(Database[Previsto P99 '[MWh']],Database[Complexo],Previsto2024[[#This Row],[Complexo]],Database[Período],Previsto2024[[#This Row],[Período]])</f>
        <v>208.27926829268293</v>
      </c>
      <c r="H460" s="12">
        <f>SUMIFS('TABELA RESUMO - P50'!$C$2:$C$44,'TABELA RESUMO - P50'!$A$2:$A$44,Previsto2024[[#This Row],[Complexo]],'TABELA RESUMO - P50'!$B$2:$B$44,Previsto2024[[#This Row],[Período]])</f>
        <v>0</v>
      </c>
      <c r="I460" s="12">
        <f>VALUE(Previsto2024[[#This Row],[Geração '[MWh']]])</f>
        <v>0</v>
      </c>
    </row>
    <row r="461" spans="1:9" hidden="1">
      <c r="A461" s="112">
        <f>MONTH(Previsto2024[[#This Row],[Período]])</f>
        <v>4</v>
      </c>
      <c r="B461" s="101">
        <v>45383</v>
      </c>
      <c r="C461" t="s">
        <v>59</v>
      </c>
      <c r="D461" s="12">
        <f>SUMIFS(Database[Previsto P50 '[MWh']],Database[Complexo],Previsto2024[[#This Row],[Complexo]],Database[Período],Previsto2024[[#This Row],[Período]])</f>
        <v>233.2</v>
      </c>
      <c r="E461" s="12">
        <f>SUMIFS(Database[Previsto P90 '[MWh']],Database[Complexo],Previsto2024[[#This Row],[Complexo]],Database[Período],Previsto2024[[#This Row],[Período]])</f>
        <v>223.71707317073168</v>
      </c>
      <c r="F461" s="12">
        <f>SUMIFS(Database[Previsto P95 '[MWh']],Database[Complexo],Previsto2024[[#This Row],[Complexo]],Database[Período],Previsto2024[[#This Row],[Período]])</f>
        <v>221.04999999999998</v>
      </c>
      <c r="G461" s="12">
        <f>SUMIFS(Database[Previsto P99 '[MWh']],Database[Complexo],Previsto2024[[#This Row],[Complexo]],Database[Período],Previsto2024[[#This Row],[Período]])</f>
        <v>218.67926829268291</v>
      </c>
      <c r="H461" s="12">
        <f>SUMIFS('TABELA RESUMO - P50'!$C$2:$C$44,'TABELA RESUMO - P50'!$A$2:$A$44,Previsto2024[[#This Row],[Complexo]],'TABELA RESUMO - P50'!$B$2:$B$44,Previsto2024[[#This Row],[Período]])</f>
        <v>0</v>
      </c>
      <c r="I461" s="12">
        <f>VALUE(Previsto2024[[#This Row],[Geração '[MWh']]])</f>
        <v>0</v>
      </c>
    </row>
    <row r="462" spans="1:9" hidden="1">
      <c r="A462" s="112">
        <f>MONTH(Previsto2024[[#This Row],[Período]])</f>
        <v>5</v>
      </c>
      <c r="B462" s="103">
        <v>45413</v>
      </c>
      <c r="C462" t="s">
        <v>59</v>
      </c>
      <c r="D462" s="12">
        <f>SUMIFS(Database[Previsto P50 '[MWh']],Database[Complexo],Previsto2024[[#This Row],[Complexo]],Database[Período],Previsto2024[[#This Row],[Período]])</f>
        <v>213.6</v>
      </c>
      <c r="E462" s="12">
        <f>SUMIFS(Database[Previsto P90 '[MWh']],Database[Complexo],Previsto2024[[#This Row],[Complexo]],Database[Período],Previsto2024[[#This Row],[Período]])</f>
        <v>204.11707317073169</v>
      </c>
      <c r="F462" s="12">
        <f>SUMIFS(Database[Previsto P95 '[MWh']],Database[Complexo],Previsto2024[[#This Row],[Complexo]],Database[Período],Previsto2024[[#This Row],[Período]])</f>
        <v>201.45</v>
      </c>
      <c r="G462" s="12">
        <f>SUMIFS(Database[Previsto P99 '[MWh']],Database[Complexo],Previsto2024[[#This Row],[Complexo]],Database[Período],Previsto2024[[#This Row],[Período]])</f>
        <v>199.07926829268291</v>
      </c>
      <c r="H462" s="12">
        <f>SUMIFS('TABELA RESUMO - P50'!$C$2:$C$44,'TABELA RESUMO - P50'!$A$2:$A$44,Previsto2024[[#This Row],[Complexo]],'TABELA RESUMO - P50'!$B$2:$B$44,Previsto2024[[#This Row],[Período]])</f>
        <v>0</v>
      </c>
      <c r="I462" s="12">
        <f>VALUE(Previsto2024[[#This Row],[Geração '[MWh']]])</f>
        <v>0</v>
      </c>
    </row>
    <row r="463" spans="1:9" hidden="1">
      <c r="A463" s="112">
        <f>MONTH(Previsto2024[[#This Row],[Período]])</f>
        <v>6</v>
      </c>
      <c r="B463" s="101">
        <v>45444</v>
      </c>
      <c r="C463" t="s">
        <v>59</v>
      </c>
      <c r="D463" s="12">
        <f>SUMIFS(Database[Previsto P50 '[MWh']],Database[Complexo],Previsto2024[[#This Row],[Complexo]],Database[Período],Previsto2024[[#This Row],[Período]])</f>
        <v>226.4</v>
      </c>
      <c r="E463" s="12">
        <f>SUMIFS(Database[Previsto P90 '[MWh']],Database[Complexo],Previsto2024[[#This Row],[Complexo]],Database[Período],Previsto2024[[#This Row],[Período]])</f>
        <v>216.9170731707317</v>
      </c>
      <c r="F463" s="12">
        <f>SUMIFS(Database[Previsto P95 '[MWh']],Database[Complexo],Previsto2024[[#This Row],[Complexo]],Database[Período],Previsto2024[[#This Row],[Período]])</f>
        <v>214.25</v>
      </c>
      <c r="G463" s="12">
        <f>SUMIFS(Database[Previsto P99 '[MWh']],Database[Complexo],Previsto2024[[#This Row],[Complexo]],Database[Período],Previsto2024[[#This Row],[Período]])</f>
        <v>211.87926829268292</v>
      </c>
      <c r="H463" s="12">
        <f>SUMIFS('TABELA RESUMO - P50'!$C$2:$C$44,'TABELA RESUMO - P50'!$A$2:$A$44,Previsto2024[[#This Row],[Complexo]],'TABELA RESUMO - P50'!$B$2:$B$44,Previsto2024[[#This Row],[Período]])</f>
        <v>0</v>
      </c>
      <c r="I463" s="12">
        <f>VALUE(Previsto2024[[#This Row],[Geração '[MWh']]])</f>
        <v>0</v>
      </c>
    </row>
    <row r="464" spans="1:9" hidden="1">
      <c r="A464" s="112">
        <f>MONTH(Previsto2024[[#This Row],[Período]])</f>
        <v>7</v>
      </c>
      <c r="B464" s="103">
        <v>45474</v>
      </c>
      <c r="C464" t="s">
        <v>59</v>
      </c>
      <c r="D464" s="12">
        <f>SUMIFS(Database[Previsto P50 '[MWh']],Database[Complexo],Previsto2024[[#This Row],[Complexo]],Database[Período],Previsto2024[[#This Row],[Período]])</f>
        <v>243</v>
      </c>
      <c r="E464" s="12">
        <f>SUMIFS(Database[Previsto P90 '[MWh']],Database[Complexo],Previsto2024[[#This Row],[Complexo]],Database[Período],Previsto2024[[#This Row],[Período]])</f>
        <v>233.51707317073169</v>
      </c>
      <c r="F464" s="12">
        <f>SUMIFS(Database[Previsto P95 '[MWh']],Database[Complexo],Previsto2024[[#This Row],[Complexo]],Database[Período],Previsto2024[[#This Row],[Período]])</f>
        <v>230.85</v>
      </c>
      <c r="G464" s="12">
        <f>SUMIFS(Database[Previsto P99 '[MWh']],Database[Complexo],Previsto2024[[#This Row],[Complexo]],Database[Período],Previsto2024[[#This Row],[Período]])</f>
        <v>228.47926829268292</v>
      </c>
      <c r="H464" s="12">
        <f>SUMIFS('TABELA RESUMO - P50'!$C$2:$C$44,'TABELA RESUMO - P50'!$A$2:$A$44,Previsto2024[[#This Row],[Complexo]],'TABELA RESUMO - P50'!$B$2:$B$44,Previsto2024[[#This Row],[Período]])</f>
        <v>0</v>
      </c>
      <c r="I464" s="12">
        <f>VALUE(Previsto2024[[#This Row],[Geração '[MWh']]])</f>
        <v>0</v>
      </c>
    </row>
    <row r="465" spans="1:9" hidden="1">
      <c r="A465" s="112">
        <f>MONTH(Previsto2024[[#This Row],[Período]])</f>
        <v>8</v>
      </c>
      <c r="B465" s="101">
        <v>45505</v>
      </c>
      <c r="C465" t="s">
        <v>59</v>
      </c>
      <c r="D465" s="12">
        <f>SUMIFS(Database[Previsto P50 '[MWh']],Database[Complexo],Previsto2024[[#This Row],[Complexo]],Database[Período],Previsto2024[[#This Row],[Período]])</f>
        <v>278.60000000000002</v>
      </c>
      <c r="E465" s="12">
        <f>SUMIFS(Database[Previsto P90 '[MWh']],Database[Complexo],Previsto2024[[#This Row],[Complexo]],Database[Período],Previsto2024[[#This Row],[Período]])</f>
        <v>269.11707317073171</v>
      </c>
      <c r="F465" s="12">
        <f>SUMIFS(Database[Previsto P95 '[MWh']],Database[Complexo],Previsto2024[[#This Row],[Complexo]],Database[Período],Previsto2024[[#This Row],[Período]])</f>
        <v>266.45000000000005</v>
      </c>
      <c r="G465" s="12">
        <f>SUMIFS(Database[Previsto P99 '[MWh']],Database[Complexo],Previsto2024[[#This Row],[Complexo]],Database[Período],Previsto2024[[#This Row],[Período]])</f>
        <v>264.07926829268297</v>
      </c>
      <c r="H465" s="12">
        <f>SUMIFS('TABELA RESUMO - P50'!$C$2:$C$44,'TABELA RESUMO - P50'!$A$2:$A$44,Previsto2024[[#This Row],[Complexo]],'TABELA RESUMO - P50'!$B$2:$B$44,Previsto2024[[#This Row],[Período]])</f>
        <v>0</v>
      </c>
      <c r="I465" s="12">
        <f>VALUE(Previsto2024[[#This Row],[Geração '[MWh']]])</f>
        <v>0</v>
      </c>
    </row>
    <row r="466" spans="1:9" hidden="1">
      <c r="A466" s="112">
        <f>MONTH(Previsto2024[[#This Row],[Período]])</f>
        <v>9</v>
      </c>
      <c r="B466" s="103">
        <v>45536</v>
      </c>
      <c r="C466" t="s">
        <v>59</v>
      </c>
      <c r="D466" s="12">
        <f>SUMIFS(Database[Previsto P50 '[MWh']],Database[Complexo],Previsto2024[[#This Row],[Complexo]],Database[Período],Previsto2024[[#This Row],[Período]])</f>
        <v>261.60000000000002</v>
      </c>
      <c r="E466" s="12">
        <f>SUMIFS(Database[Previsto P90 '[MWh']],Database[Complexo],Previsto2024[[#This Row],[Complexo]],Database[Período],Previsto2024[[#This Row],[Período]])</f>
        <v>252.11707317073171</v>
      </c>
      <c r="F466" s="12">
        <f>SUMIFS(Database[Previsto P95 '[MWh']],Database[Complexo],Previsto2024[[#This Row],[Complexo]],Database[Período],Previsto2024[[#This Row],[Período]])</f>
        <v>249.45000000000005</v>
      </c>
      <c r="G466" s="12">
        <f>SUMIFS(Database[Previsto P99 '[MWh']],Database[Complexo],Previsto2024[[#This Row],[Complexo]],Database[Período],Previsto2024[[#This Row],[Período]])</f>
        <v>247.07926829268294</v>
      </c>
      <c r="H466" s="12">
        <f>SUMIFS('TABELA RESUMO - P50'!$C$2:$C$44,'TABELA RESUMO - P50'!$A$2:$A$44,Previsto2024[[#This Row],[Complexo]],'TABELA RESUMO - P50'!$B$2:$B$44,Previsto2024[[#This Row],[Período]])</f>
        <v>0</v>
      </c>
      <c r="I466" s="12">
        <f>VALUE(Previsto2024[[#This Row],[Geração '[MWh']]])</f>
        <v>0</v>
      </c>
    </row>
    <row r="467" spans="1:9" hidden="1">
      <c r="A467" s="112">
        <f>MONTH(Previsto2024[[#This Row],[Período]])</f>
        <v>10</v>
      </c>
      <c r="B467" s="101">
        <v>45566</v>
      </c>
      <c r="C467" t="s">
        <v>59</v>
      </c>
      <c r="D467" s="12">
        <f>SUMIFS(Database[Previsto P50 '[MWh']],Database[Complexo],Previsto2024[[#This Row],[Complexo]],Database[Período],Previsto2024[[#This Row],[Período]])</f>
        <v>230.8</v>
      </c>
      <c r="E467" s="12">
        <f>SUMIFS(Database[Previsto P90 '[MWh']],Database[Complexo],Previsto2024[[#This Row],[Complexo]],Database[Período],Previsto2024[[#This Row],[Período]])</f>
        <v>221.3170731707317</v>
      </c>
      <c r="F467" s="12">
        <f>SUMIFS(Database[Previsto P95 '[MWh']],Database[Complexo],Previsto2024[[#This Row],[Complexo]],Database[Período],Previsto2024[[#This Row],[Período]])</f>
        <v>218.65</v>
      </c>
      <c r="G467" s="12">
        <f>SUMIFS(Database[Previsto P99 '[MWh']],Database[Complexo],Previsto2024[[#This Row],[Complexo]],Database[Período],Previsto2024[[#This Row],[Período]])</f>
        <v>216.27926829268293</v>
      </c>
      <c r="H467" s="12">
        <f>SUMIFS('TABELA RESUMO - P50'!$C$2:$C$44,'TABELA RESUMO - P50'!$A$2:$A$44,Previsto2024[[#This Row],[Complexo]],'TABELA RESUMO - P50'!$B$2:$B$44,Previsto2024[[#This Row],[Período]])</f>
        <v>0</v>
      </c>
      <c r="I467" s="12">
        <f>VALUE(Previsto2024[[#This Row],[Geração '[MWh']]])</f>
        <v>0</v>
      </c>
    </row>
    <row r="468" spans="1:9" hidden="1">
      <c r="A468" s="112">
        <f>MONTH(Previsto2024[[#This Row],[Período]])</f>
        <v>11</v>
      </c>
      <c r="B468" s="103">
        <v>45597</v>
      </c>
      <c r="C468" t="s">
        <v>59</v>
      </c>
      <c r="D468" s="12">
        <f>SUMIFS(Database[Previsto P50 '[MWh']],Database[Complexo],Previsto2024[[#This Row],[Complexo]],Database[Período],Previsto2024[[#This Row],[Período]])</f>
        <v>245.39999999999998</v>
      </c>
      <c r="E468" s="12">
        <f>SUMIFS(Database[Previsto P90 '[MWh']],Database[Complexo],Previsto2024[[#This Row],[Complexo]],Database[Período],Previsto2024[[#This Row],[Período]])</f>
        <v>235.9170731707317</v>
      </c>
      <c r="F468" s="12">
        <f>SUMIFS(Database[Previsto P95 '[MWh']],Database[Complexo],Previsto2024[[#This Row],[Complexo]],Database[Período],Previsto2024[[#This Row],[Período]])</f>
        <v>233.25</v>
      </c>
      <c r="G468" s="12">
        <f>SUMIFS(Database[Previsto P99 '[MWh']],Database[Complexo],Previsto2024[[#This Row],[Complexo]],Database[Período],Previsto2024[[#This Row],[Período]])</f>
        <v>230.87926829268292</v>
      </c>
      <c r="H468" s="12">
        <f>SUMIFS('TABELA RESUMO - P50'!$C$2:$C$44,'TABELA RESUMO - P50'!$A$2:$A$44,Previsto2024[[#This Row],[Complexo]],'TABELA RESUMO - P50'!$B$2:$B$44,Previsto2024[[#This Row],[Período]])</f>
        <v>0</v>
      </c>
      <c r="I468" s="12">
        <f>VALUE(Previsto2024[[#This Row],[Geração '[MWh']]])</f>
        <v>0</v>
      </c>
    </row>
    <row r="469" spans="1:9" hidden="1">
      <c r="A469" s="112">
        <f>MONTH(Previsto2024[[#This Row],[Período]])</f>
        <v>12</v>
      </c>
      <c r="B469" s="101">
        <v>45627</v>
      </c>
      <c r="C469" t="s">
        <v>59</v>
      </c>
      <c r="D469" s="12">
        <f>SUMIFS(Database[Previsto P50 '[MWh']],Database[Complexo],Previsto2024[[#This Row],[Complexo]],Database[Período],Previsto2024[[#This Row],[Período]])</f>
        <v>251.00000000000003</v>
      </c>
      <c r="E469" s="12">
        <f>SUMIFS(Database[Previsto P90 '[MWh']],Database[Complexo],Previsto2024[[#This Row],[Complexo]],Database[Período],Previsto2024[[#This Row],[Período]])</f>
        <v>241.51707317073169</v>
      </c>
      <c r="F469" s="12">
        <f>SUMIFS(Database[Previsto P95 '[MWh']],Database[Complexo],Previsto2024[[#This Row],[Complexo]],Database[Período],Previsto2024[[#This Row],[Período]])</f>
        <v>238.85</v>
      </c>
      <c r="G469" s="12">
        <f>SUMIFS(Database[Previsto P99 '[MWh']],Database[Complexo],Previsto2024[[#This Row],[Complexo]],Database[Período],Previsto2024[[#This Row],[Período]])</f>
        <v>236.47926829268292</v>
      </c>
      <c r="H469" s="12">
        <f>SUMIFS('TABELA RESUMO - P50'!$C$2:$C$44,'TABELA RESUMO - P50'!$A$2:$A$44,Previsto2024[[#This Row],[Complexo]],'TABELA RESUMO - P50'!$B$2:$B$44,Previsto2024[[#This Row],[Período]])</f>
        <v>0</v>
      </c>
      <c r="I469" s="12">
        <f>VALUE(Previsto2024[[#This Row],[Geração '[MWh']]])</f>
        <v>0</v>
      </c>
    </row>
    <row r="470" spans="1:9" hidden="1">
      <c r="A470" s="112">
        <f>MONTH(Previsto2024[[#This Row],[Período]])</f>
        <v>12</v>
      </c>
      <c r="B470" s="101">
        <v>45627</v>
      </c>
      <c r="C470" s="1" t="s">
        <v>180</v>
      </c>
      <c r="D470" s="12">
        <f>SUMIFS(Database[Previsto P50 '[MWh']],Database[Complexo],Previsto2024[[#This Row],[Complexo]],Database[Período],Previsto2024[[#This Row],[Período]])</f>
        <v>234.71290322580646</v>
      </c>
      <c r="E470" s="12">
        <f>SUMIFS(Database[Previsto P90 '[MWh']],Database[Complexo],Previsto2024[[#This Row],[Complexo]],Database[Período],Previsto2024[[#This Row],[Período]])</f>
        <v>174.53847364280094</v>
      </c>
      <c r="F470" s="12">
        <f>SUMIFS(Database[Previsto P95 '[MWh']],Database[Complexo],Previsto2024[[#This Row],[Complexo]],Database[Período],Previsto2024[[#This Row],[Período]])</f>
        <v>223.62741935483871</v>
      </c>
      <c r="G470" s="12">
        <f>SUMIFS(Database[Previsto P99 '[MWh']],Database[Complexo],Previsto2024[[#This Row],[Complexo]],Database[Período],Previsto2024[[#This Row],[Período]])</f>
        <v>221.46439811172303</v>
      </c>
      <c r="H470" s="12">
        <f>SUMIFS('TABELA RESUMO - P50'!$C$2:$C$44,'TABELA RESUMO - P50'!$A$2:$A$44,Previsto2024[[#This Row],[Complexo]],'TABELA RESUMO - P50'!$B$2:$B$44,Previsto2024[[#This Row],[Período]])</f>
        <v>0</v>
      </c>
      <c r="I470" s="12">
        <f>VALUE(Previsto2024[[#This Row],[Geração '[MWh']]])</f>
        <v>0</v>
      </c>
    </row>
    <row r="471" spans="1:9" hidden="1">
      <c r="A471" s="112">
        <f>MONTH(Previsto2024[[#This Row],[Período]])</f>
        <v>1</v>
      </c>
      <c r="B471" s="103">
        <v>45292</v>
      </c>
      <c r="C471" s="114" t="s">
        <v>60</v>
      </c>
      <c r="D471" s="12">
        <f>SUMIFS(Database[Previsto P50 '[MWh']],Database[Complexo],Previsto2024[[#This Row],[Complexo]],Database[Período],Previsto2024[[#This Row],[Período]])</f>
        <v>0</v>
      </c>
      <c r="E471" s="12">
        <f>SUMIFS(Database[Previsto P90 '[MWh']],Database[Complexo],Previsto2024[[#This Row],[Complexo]],Database[Período],Previsto2024[[#This Row],[Período]])</f>
        <v>0</v>
      </c>
      <c r="F471" s="12">
        <f>SUMIFS(Database[Previsto P95 '[MWh']],Database[Complexo],Previsto2024[[#This Row],[Complexo]],Database[Período],Previsto2024[[#This Row],[Período]])</f>
        <v>0</v>
      </c>
      <c r="G471" s="12">
        <f>SUMIFS(Database[Previsto P99 '[MWh']],Database[Complexo],Previsto2024[[#This Row],[Complexo]],Database[Período],Previsto2024[[#This Row],[Período]])</f>
        <v>0</v>
      </c>
      <c r="H471" s="12">
        <f>SUMIFS('TABELA RESUMO - P50'!$C$2:$C$44,'TABELA RESUMO - P50'!$A$2:$A$44,Previsto2024[[#This Row],[Complexo]],'TABELA RESUMO - P50'!$B$2:$B$44,Previsto2024[[#This Row],[Período]])</f>
        <v>0</v>
      </c>
      <c r="I471" s="12">
        <f>VALUE(Previsto2024[[#This Row],[Geração '[MWh']]])</f>
        <v>0</v>
      </c>
    </row>
    <row r="472" spans="1:9" hidden="1">
      <c r="A472" s="112">
        <f>MONTH(Previsto2024[[#This Row],[Período]])</f>
        <v>1</v>
      </c>
      <c r="B472" s="103">
        <v>45292</v>
      </c>
      <c r="C472" s="114" t="s">
        <v>61</v>
      </c>
      <c r="D472" s="12">
        <f>SUMIFS(Database[Previsto P50 '[MWh']],Database[Complexo],Previsto2024[[#This Row],[Complexo]],Database[Período],Previsto2024[[#This Row],[Período]])</f>
        <v>0</v>
      </c>
      <c r="E472" s="12">
        <f>SUMIFS(Database[Previsto P90 '[MWh']],Database[Complexo],Previsto2024[[#This Row],[Complexo]],Database[Período],Previsto2024[[#This Row],[Período]])</f>
        <v>0</v>
      </c>
      <c r="F472" s="12">
        <f>SUMIFS(Database[Previsto P95 '[MWh']],Database[Complexo],Previsto2024[[#This Row],[Complexo]],Database[Período],Previsto2024[[#This Row],[Período]])</f>
        <v>0</v>
      </c>
      <c r="G472" s="12">
        <f>SUMIFS(Database[Previsto P99 '[MWh']],Database[Complexo],Previsto2024[[#This Row],[Complexo]],Database[Período],Previsto2024[[#This Row],[Período]])</f>
        <v>0</v>
      </c>
      <c r="H472" s="12">
        <f>SUMIFS('TABELA RESUMO - P50'!$C$2:$C$44,'TABELA RESUMO - P50'!$A$2:$A$44,Previsto2024[[#This Row],[Complexo]],'TABELA RESUMO - P50'!$B$2:$B$44,Previsto2024[[#This Row],[Período]])</f>
        <v>0</v>
      </c>
      <c r="I472" s="12">
        <f>VALUE(Previsto2024[[#This Row],[Geração '[MWh']]])</f>
        <v>0</v>
      </c>
    </row>
    <row r="473" spans="1:9" hidden="1">
      <c r="A473" s="112">
        <f>MONTH(Previsto2024[[#This Row],[Período]])</f>
        <v>1</v>
      </c>
      <c r="B473" s="103">
        <v>45292</v>
      </c>
      <c r="C473" s="114" t="s">
        <v>185</v>
      </c>
      <c r="D473" s="12">
        <f>SUMIFS(Database[Previsto P50 '[MWh']],Database[Complexo],Previsto2024[[#This Row],[Complexo]],Database[Período],Previsto2024[[#This Row],[Período]])</f>
        <v>0</v>
      </c>
      <c r="E473" s="12">
        <f>SUMIFS(Database[Previsto P90 '[MWh']],Database[Complexo],Previsto2024[[#This Row],[Complexo]],Database[Período],Previsto2024[[#This Row],[Período]])</f>
        <v>0</v>
      </c>
      <c r="F473" s="12">
        <f>SUMIFS(Database[Previsto P95 '[MWh']],Database[Complexo],Previsto2024[[#This Row],[Complexo]],Database[Período],Previsto2024[[#This Row],[Período]])</f>
        <v>0</v>
      </c>
      <c r="G473" s="12">
        <f>SUMIFS(Database[Previsto P99 '[MWh']],Database[Complexo],Previsto2024[[#This Row],[Complexo]],Database[Período],Previsto2024[[#This Row],[Período]])</f>
        <v>0</v>
      </c>
      <c r="H473" s="12">
        <f>SUMIFS('TABELA RESUMO - P50'!$C$2:$C$44,'TABELA RESUMO - P50'!$A$2:$A$44,Previsto2024[[#This Row],[Complexo]],'TABELA RESUMO - P50'!$B$2:$B$44,Previsto2024[[#This Row],[Período]])</f>
        <v>0</v>
      </c>
      <c r="I473" s="12">
        <f>VALUE(Previsto2024[[#This Row],[Geração '[MWh']]])</f>
        <v>0</v>
      </c>
    </row>
    <row r="474" spans="1:9" hidden="1">
      <c r="A474" s="112">
        <f>MONTH(Previsto2024[[#This Row],[Período]])</f>
        <v>1</v>
      </c>
      <c r="B474" s="103">
        <v>45292</v>
      </c>
      <c r="C474" s="114" t="s">
        <v>187</v>
      </c>
      <c r="D474" s="12">
        <f>SUMIFS(Database[Previsto P50 '[MWh']],Database[Complexo],Previsto2024[[#This Row],[Complexo]],Database[Período],Previsto2024[[#This Row],[Período]])</f>
        <v>0</v>
      </c>
      <c r="E474" s="12">
        <f>SUMIFS(Database[Previsto P90 '[MWh']],Database[Complexo],Previsto2024[[#This Row],[Complexo]],Database[Período],Previsto2024[[#This Row],[Período]])</f>
        <v>0</v>
      </c>
      <c r="F474" s="12">
        <f>SUMIFS(Database[Previsto P95 '[MWh']],Database[Complexo],Previsto2024[[#This Row],[Complexo]],Database[Período],Previsto2024[[#This Row],[Período]])</f>
        <v>0</v>
      </c>
      <c r="G474" s="12">
        <f>SUMIFS(Database[Previsto P99 '[MWh']],Database[Complexo],Previsto2024[[#This Row],[Complexo]],Database[Período],Previsto2024[[#This Row],[Período]])</f>
        <v>0</v>
      </c>
      <c r="H474" s="12">
        <f>SUMIFS('TABELA RESUMO - P50'!$C$2:$C$44,'TABELA RESUMO - P50'!$A$2:$A$44,Previsto2024[[#This Row],[Complexo]],'TABELA RESUMO - P50'!$B$2:$B$44,Previsto2024[[#This Row],[Período]])</f>
        <v>0</v>
      </c>
      <c r="I474" s="12">
        <f>VALUE(Previsto2024[[#This Row],[Geração '[MWh']]])</f>
        <v>0</v>
      </c>
    </row>
    <row r="475" spans="1:9" hidden="1">
      <c r="A475" s="112">
        <f>MONTH(Previsto2024[[#This Row],[Período]])</f>
        <v>1</v>
      </c>
      <c r="B475" s="103">
        <v>45292</v>
      </c>
      <c r="C475" s="114" t="s">
        <v>192</v>
      </c>
      <c r="D475" s="12">
        <f>SUMIFS(Database[Previsto P50 '[MWh']],Database[Complexo],Previsto2024[[#This Row],[Complexo]],Database[Período],Previsto2024[[#This Row],[Período]])</f>
        <v>0</v>
      </c>
      <c r="E475" s="12">
        <f>SUMIFS(Database[Previsto P90 '[MWh']],Database[Complexo],Previsto2024[[#This Row],[Complexo]],Database[Período],Previsto2024[[#This Row],[Período]])</f>
        <v>0</v>
      </c>
      <c r="F475" s="12">
        <f>SUMIFS(Database[Previsto P95 '[MWh']],Database[Complexo],Previsto2024[[#This Row],[Complexo]],Database[Período],Previsto2024[[#This Row],[Período]])</f>
        <v>0</v>
      </c>
      <c r="G475" s="12">
        <f>SUMIFS(Database[Previsto P99 '[MWh']],Database[Complexo],Previsto2024[[#This Row],[Complexo]],Database[Período],Previsto2024[[#This Row],[Período]])</f>
        <v>0</v>
      </c>
      <c r="H475" s="12">
        <f>SUMIFS('TABELA RESUMO - P50'!$C$2:$C$44,'TABELA RESUMO - P50'!$A$2:$A$44,Previsto2024[[#This Row],[Complexo]],'TABELA RESUMO - P50'!$B$2:$B$44,Previsto2024[[#This Row],[Período]])</f>
        <v>0</v>
      </c>
      <c r="I475" s="12">
        <f>VALUE(Previsto2024[[#This Row],[Geração '[MWh']]])</f>
        <v>0</v>
      </c>
    </row>
    <row r="476" spans="1:9" hidden="1">
      <c r="A476" s="112">
        <f>MONTH(Previsto2024[[#This Row],[Período]])</f>
        <v>1</v>
      </c>
      <c r="B476" s="103">
        <v>45292</v>
      </c>
      <c r="C476" s="145" t="s">
        <v>180</v>
      </c>
      <c r="D476" s="12">
        <f>SUMIFS(Database[Previsto P50 '[MWh']],Database[Complexo],Previsto2024[[#This Row],[Complexo]],Database[Período],Previsto2024[[#This Row],[Período]])</f>
        <v>0</v>
      </c>
      <c r="E476" s="12">
        <f>SUMIFS(Database[Previsto P90 '[MWh']],Database[Complexo],Previsto2024[[#This Row],[Complexo]],Database[Período],Previsto2024[[#This Row],[Período]])</f>
        <v>0</v>
      </c>
      <c r="F476" s="12">
        <f>SUMIFS(Database[Previsto P95 '[MWh']],Database[Complexo],Previsto2024[[#This Row],[Complexo]],Database[Período],Previsto2024[[#This Row],[Período]])</f>
        <v>0</v>
      </c>
      <c r="G476" s="12">
        <f>SUMIFS(Database[Previsto P99 '[MWh']],Database[Complexo],Previsto2024[[#This Row],[Complexo]],Database[Período],Previsto2024[[#This Row],[Período]])</f>
        <v>0</v>
      </c>
      <c r="H476" s="12">
        <f>SUMIFS('TABELA RESUMO - P50'!$C$2:$C$44,'TABELA RESUMO - P50'!$A$2:$A$44,Previsto2024[[#This Row],[Complexo]],'TABELA RESUMO - P50'!$B$2:$B$44,Previsto2024[[#This Row],[Período]])</f>
        <v>0</v>
      </c>
      <c r="I476" s="12">
        <f>VALUE(Previsto2024[[#This Row],[Geração '[MWh']]])</f>
        <v>0</v>
      </c>
    </row>
    <row r="477" spans="1:9">
      <c r="B477" s="102"/>
      <c r="C477" s="102"/>
      <c r="D477" s="12">
        <f>SUBTOTAL(109,Previsto2024[Previsto P50 '[MWh']])</f>
        <v>6299.5568965517268</v>
      </c>
      <c r="E477" s="12">
        <f>SUBTOTAL(109,Previsto2024[Previsto P90 '[MWh']])</f>
        <v>6064.3449980071073</v>
      </c>
      <c r="F477" s="12">
        <f>SUBTOTAL(109,Previsto2024[Previsto P95 '[MWh']])</f>
        <v>5998.3411576627323</v>
      </c>
      <c r="G477" s="12">
        <f>SUBTOTAL(109,Previsto2024[Previsto P99 '[MWh']])</f>
        <v>5939.5673549526891</v>
      </c>
      <c r="H477" s="12">
        <f>SUBTOTAL(109,Previsto2024[Geração '[MWh']])</f>
        <v>0</v>
      </c>
      <c r="I477" s="1"/>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B138-DE47-4CEA-9ABC-923D58C96397}">
  <sheetPr codeName="Planilha30"/>
  <dimension ref="A1:V767"/>
  <sheetViews>
    <sheetView topLeftCell="J749" workbookViewId="0">
      <selection activeCell="T767" sqref="T767"/>
    </sheetView>
  </sheetViews>
  <sheetFormatPr defaultRowHeight="14.45"/>
  <cols>
    <col min="1" max="1" width="6.7109375" bestFit="1" customWidth="1"/>
    <col min="2" max="2" width="10.5703125" bestFit="1" customWidth="1"/>
    <col min="3" max="3" width="21.42578125" bestFit="1" customWidth="1"/>
    <col min="4" max="5" width="23.42578125" bestFit="1" customWidth="1"/>
    <col min="6" max="6" width="12" bestFit="1" customWidth="1"/>
    <col min="7" max="10" width="20.28515625" bestFit="1" customWidth="1"/>
    <col min="11" max="11" width="25.28515625" bestFit="1" customWidth="1"/>
    <col min="12" max="12" width="16.28515625" bestFit="1" customWidth="1"/>
    <col min="13" max="13" width="25.7109375" bestFit="1" customWidth="1"/>
    <col min="14" max="14" width="22" bestFit="1" customWidth="1"/>
    <col min="15" max="15" width="11" bestFit="1" customWidth="1"/>
    <col min="16" max="17" width="12" bestFit="1" customWidth="1"/>
    <col min="18" max="18" width="12" customWidth="1"/>
    <col min="19" max="19" width="16" bestFit="1" customWidth="1"/>
    <col min="20" max="20" width="20.42578125" bestFit="1" customWidth="1"/>
    <col min="21" max="21" width="11.85546875" bestFit="1" customWidth="1"/>
    <col min="22" max="23" width="12" bestFit="1" customWidth="1"/>
  </cols>
  <sheetData>
    <row r="1" spans="1:22">
      <c r="A1" t="s">
        <v>2014</v>
      </c>
      <c r="B1" t="s">
        <v>2007</v>
      </c>
      <c r="C1" t="s">
        <v>2015</v>
      </c>
      <c r="D1" t="s">
        <v>2008</v>
      </c>
      <c r="E1" t="s">
        <v>2016</v>
      </c>
      <c r="F1" t="s">
        <v>2017</v>
      </c>
      <c r="G1" t="s">
        <v>2009</v>
      </c>
      <c r="H1" t="s">
        <v>2010</v>
      </c>
      <c r="I1" t="s">
        <v>2011</v>
      </c>
      <c r="J1" t="s">
        <v>2012</v>
      </c>
      <c r="K1" t="s">
        <v>2018</v>
      </c>
      <c r="L1" t="s">
        <v>2019</v>
      </c>
      <c r="M1" t="s">
        <v>2020</v>
      </c>
      <c r="N1" t="s">
        <v>2021</v>
      </c>
      <c r="O1" t="s">
        <v>2022</v>
      </c>
      <c r="P1" t="s">
        <v>2023</v>
      </c>
      <c r="Q1" t="s">
        <v>2024</v>
      </c>
      <c r="R1" t="s">
        <v>2025</v>
      </c>
      <c r="S1" t="s">
        <v>2026</v>
      </c>
      <c r="T1" t="s">
        <v>2027</v>
      </c>
      <c r="U1" t="s">
        <v>2028</v>
      </c>
      <c r="V1" t="s">
        <v>1851</v>
      </c>
    </row>
    <row r="2" spans="1:22">
      <c r="A2">
        <v>1</v>
      </c>
      <c r="B2" s="97">
        <v>45292</v>
      </c>
      <c r="C2" t="s">
        <v>2029</v>
      </c>
      <c r="D2" t="s">
        <v>1854</v>
      </c>
      <c r="E2" t="s">
        <v>23</v>
      </c>
      <c r="F2">
        <v>10026446268</v>
      </c>
      <c r="G2">
        <v>655</v>
      </c>
      <c r="H2">
        <v>655</v>
      </c>
      <c r="I2">
        <v>655</v>
      </c>
      <c r="J2">
        <v>655</v>
      </c>
      <c r="K2">
        <v>394</v>
      </c>
      <c r="L2">
        <v>1</v>
      </c>
      <c r="M2" s="97">
        <v>45292</v>
      </c>
      <c r="N2">
        <v>31</v>
      </c>
      <c r="O2">
        <v>655</v>
      </c>
      <c r="P2">
        <v>655</v>
      </c>
      <c r="Q2">
        <v>655</v>
      </c>
      <c r="R2">
        <v>655</v>
      </c>
      <c r="S2">
        <v>0.98</v>
      </c>
      <c r="T2">
        <v>1150</v>
      </c>
      <c r="U2">
        <v>744</v>
      </c>
      <c r="V2">
        <v>0.46049555867227682</v>
      </c>
    </row>
    <row r="3" spans="1:22">
      <c r="A3">
        <v>2</v>
      </c>
      <c r="B3" s="97">
        <v>45323</v>
      </c>
      <c r="C3" t="s">
        <v>2029</v>
      </c>
      <c r="D3" t="s">
        <v>1854</v>
      </c>
      <c r="E3" t="s">
        <v>23</v>
      </c>
      <c r="F3">
        <v>10026446268</v>
      </c>
      <c r="G3">
        <v>610.4</v>
      </c>
      <c r="H3">
        <v>610.4</v>
      </c>
      <c r="I3">
        <v>610.4</v>
      </c>
      <c r="J3">
        <v>610.4</v>
      </c>
      <c r="K3">
        <v>483</v>
      </c>
      <c r="L3">
        <v>1</v>
      </c>
      <c r="M3" s="97">
        <v>45323</v>
      </c>
      <c r="N3">
        <v>29</v>
      </c>
      <c r="O3">
        <v>610.4</v>
      </c>
      <c r="P3">
        <v>610.4</v>
      </c>
      <c r="Q3">
        <v>610.4</v>
      </c>
      <c r="R3">
        <v>610.4</v>
      </c>
      <c r="S3">
        <v>0.98</v>
      </c>
      <c r="T3">
        <v>1150</v>
      </c>
      <c r="U3">
        <v>696</v>
      </c>
      <c r="V3">
        <v>0.60404797601199411</v>
      </c>
    </row>
    <row r="4" spans="1:22">
      <c r="A4">
        <v>3</v>
      </c>
      <c r="B4" s="97">
        <v>45352</v>
      </c>
      <c r="C4" t="s">
        <v>2029</v>
      </c>
      <c r="D4" t="s">
        <v>1854</v>
      </c>
      <c r="E4" t="s">
        <v>23</v>
      </c>
      <c r="F4">
        <v>10026446268</v>
      </c>
      <c r="G4">
        <v>700</v>
      </c>
      <c r="H4">
        <v>700</v>
      </c>
      <c r="I4">
        <v>700</v>
      </c>
      <c r="J4">
        <v>700</v>
      </c>
      <c r="K4">
        <v>529</v>
      </c>
      <c r="L4">
        <v>1</v>
      </c>
      <c r="M4" s="97">
        <v>45352</v>
      </c>
      <c r="N4">
        <v>31</v>
      </c>
      <c r="O4">
        <v>700</v>
      </c>
      <c r="P4">
        <v>700</v>
      </c>
      <c r="Q4">
        <v>700</v>
      </c>
      <c r="R4">
        <v>700</v>
      </c>
      <c r="S4">
        <v>0.98</v>
      </c>
      <c r="T4">
        <v>1150</v>
      </c>
      <c r="U4">
        <v>744</v>
      </c>
      <c r="V4">
        <v>0.61789677512856467</v>
      </c>
    </row>
    <row r="5" spans="1:22">
      <c r="A5">
        <v>4</v>
      </c>
      <c r="B5" s="97">
        <v>45383</v>
      </c>
      <c r="C5" t="s">
        <v>2029</v>
      </c>
      <c r="D5" t="s">
        <v>1854</v>
      </c>
      <c r="E5" t="s">
        <v>23</v>
      </c>
      <c r="F5">
        <v>10026446268</v>
      </c>
      <c r="G5">
        <v>500.00000000000006</v>
      </c>
      <c r="H5">
        <v>500.00000000000006</v>
      </c>
      <c r="I5">
        <v>500.00000000000006</v>
      </c>
      <c r="J5">
        <v>500.00000000000006</v>
      </c>
      <c r="K5">
        <v>542</v>
      </c>
      <c r="L5">
        <v>1</v>
      </c>
      <c r="M5" s="97">
        <v>45383</v>
      </c>
      <c r="N5">
        <v>30</v>
      </c>
      <c r="O5">
        <v>500</v>
      </c>
      <c r="P5">
        <v>500</v>
      </c>
      <c r="Q5">
        <v>500</v>
      </c>
      <c r="R5">
        <v>500</v>
      </c>
      <c r="S5">
        <v>0.98</v>
      </c>
      <c r="T5">
        <v>1150</v>
      </c>
      <c r="U5">
        <v>720</v>
      </c>
      <c r="V5">
        <v>0.65492587149758452</v>
      </c>
    </row>
    <row r="6" spans="1:22">
      <c r="A6">
        <v>5</v>
      </c>
      <c r="B6" s="97">
        <v>45413</v>
      </c>
      <c r="C6" t="s">
        <v>2029</v>
      </c>
      <c r="D6" t="s">
        <v>1854</v>
      </c>
      <c r="E6" t="s">
        <v>23</v>
      </c>
      <c r="F6">
        <v>10026446268</v>
      </c>
      <c r="G6">
        <v>390.3</v>
      </c>
      <c r="H6">
        <v>390.3</v>
      </c>
      <c r="I6">
        <v>390.3</v>
      </c>
      <c r="J6">
        <v>390.3</v>
      </c>
      <c r="K6">
        <v>414</v>
      </c>
      <c r="L6">
        <v>1</v>
      </c>
      <c r="M6" s="97">
        <v>45413</v>
      </c>
      <c r="N6">
        <v>31</v>
      </c>
      <c r="O6">
        <v>390.3</v>
      </c>
      <c r="P6">
        <v>390.3</v>
      </c>
      <c r="Q6">
        <v>390.3</v>
      </c>
      <c r="R6">
        <v>390.3</v>
      </c>
      <c r="S6">
        <v>0.98</v>
      </c>
      <c r="T6">
        <v>1150</v>
      </c>
      <c r="U6">
        <v>744</v>
      </c>
      <c r="V6">
        <v>0.48334502103786831</v>
      </c>
    </row>
    <row r="7" spans="1:22">
      <c r="A7">
        <v>6</v>
      </c>
      <c r="B7" s="97">
        <v>45444</v>
      </c>
      <c r="C7" t="s">
        <v>2029</v>
      </c>
      <c r="D7" t="s">
        <v>1854</v>
      </c>
      <c r="E7" t="s">
        <v>23</v>
      </c>
      <c r="F7">
        <v>10026446268</v>
      </c>
      <c r="G7">
        <v>275.2</v>
      </c>
      <c r="H7">
        <v>275.2</v>
      </c>
      <c r="I7">
        <v>275.2</v>
      </c>
      <c r="J7">
        <v>275.2</v>
      </c>
      <c r="K7">
        <v>211</v>
      </c>
      <c r="L7">
        <v>1</v>
      </c>
      <c r="M7" s="97">
        <v>45444</v>
      </c>
      <c r="N7">
        <v>30</v>
      </c>
      <c r="O7">
        <v>275.2</v>
      </c>
      <c r="P7">
        <v>275.2</v>
      </c>
      <c r="Q7">
        <v>275.2</v>
      </c>
      <c r="R7">
        <v>275.2</v>
      </c>
      <c r="S7">
        <v>0.98</v>
      </c>
      <c r="T7">
        <v>1150</v>
      </c>
      <c r="U7">
        <v>720</v>
      </c>
      <c r="V7">
        <v>0.25446859903381636</v>
      </c>
    </row>
    <row r="8" spans="1:22">
      <c r="A8">
        <v>7</v>
      </c>
      <c r="B8" s="97">
        <v>45474</v>
      </c>
      <c r="C8" t="s">
        <v>2029</v>
      </c>
      <c r="D8" t="s">
        <v>1854</v>
      </c>
      <c r="E8" t="s">
        <v>23</v>
      </c>
      <c r="F8">
        <v>10026446268</v>
      </c>
      <c r="G8">
        <v>185.1</v>
      </c>
      <c r="H8">
        <v>185.1</v>
      </c>
      <c r="I8">
        <v>185.1</v>
      </c>
      <c r="J8">
        <v>185.1</v>
      </c>
      <c r="K8">
        <v>140</v>
      </c>
      <c r="L8">
        <v>1</v>
      </c>
      <c r="M8" s="97">
        <v>45474</v>
      </c>
      <c r="N8">
        <v>31</v>
      </c>
      <c r="O8">
        <v>185.1</v>
      </c>
      <c r="P8">
        <v>185.1</v>
      </c>
      <c r="Q8">
        <v>185.1</v>
      </c>
      <c r="R8">
        <v>185.1</v>
      </c>
      <c r="S8">
        <v>0.98</v>
      </c>
      <c r="T8">
        <v>1150</v>
      </c>
      <c r="U8">
        <v>744</v>
      </c>
      <c r="V8">
        <v>0.1640854782608695</v>
      </c>
    </row>
    <row r="9" spans="1:22">
      <c r="A9">
        <v>8</v>
      </c>
      <c r="B9" s="97">
        <v>45505</v>
      </c>
      <c r="C9" t="s">
        <v>2029</v>
      </c>
      <c r="D9" t="s">
        <v>1854</v>
      </c>
      <c r="E9" t="s">
        <v>23</v>
      </c>
      <c r="F9">
        <v>10026446268</v>
      </c>
      <c r="G9">
        <v>140.1</v>
      </c>
      <c r="H9">
        <v>140.1</v>
      </c>
      <c r="I9">
        <v>140.1</v>
      </c>
      <c r="J9">
        <v>140.1</v>
      </c>
      <c r="K9">
        <v>73</v>
      </c>
      <c r="L9">
        <v>1</v>
      </c>
      <c r="M9" s="97">
        <v>45505</v>
      </c>
      <c r="N9">
        <v>31</v>
      </c>
      <c r="O9">
        <v>140.1</v>
      </c>
      <c r="P9">
        <v>140.1</v>
      </c>
      <c r="Q9">
        <v>140.1</v>
      </c>
      <c r="R9">
        <v>140.1</v>
      </c>
      <c r="S9">
        <v>0.98</v>
      </c>
      <c r="T9">
        <v>1150</v>
      </c>
      <c r="U9">
        <v>744</v>
      </c>
      <c r="V9">
        <v>8.5098176718092569E-2</v>
      </c>
    </row>
    <row r="10" spans="1:22">
      <c r="A10">
        <v>9</v>
      </c>
      <c r="B10" s="97">
        <v>45536</v>
      </c>
      <c r="C10" t="s">
        <v>2029</v>
      </c>
      <c r="D10" t="s">
        <v>1854</v>
      </c>
      <c r="E10" t="s">
        <v>23</v>
      </c>
      <c r="F10">
        <v>10026446268</v>
      </c>
      <c r="G10">
        <v>130.19999999999999</v>
      </c>
      <c r="H10">
        <v>130.19999999999999</v>
      </c>
      <c r="I10">
        <v>130.19999999999999</v>
      </c>
      <c r="J10">
        <v>130.19999999999999</v>
      </c>
      <c r="K10">
        <v>13</v>
      </c>
      <c r="L10">
        <v>0</v>
      </c>
      <c r="M10" s="97">
        <v>45536</v>
      </c>
      <c r="N10">
        <v>30</v>
      </c>
      <c r="O10">
        <v>130.19999999999999</v>
      </c>
      <c r="P10">
        <v>130.19999999999999</v>
      </c>
      <c r="Q10">
        <v>130.19999999999999</v>
      </c>
      <c r="R10">
        <v>130.19999999999999</v>
      </c>
      <c r="S10">
        <v>0.98</v>
      </c>
      <c r="T10">
        <v>1150</v>
      </c>
      <c r="U10">
        <v>720</v>
      </c>
      <c r="V10">
        <v>1.5519323671497588E-2</v>
      </c>
    </row>
    <row r="11" spans="1:22">
      <c r="A11">
        <v>10</v>
      </c>
      <c r="B11" s="97">
        <v>45566</v>
      </c>
      <c r="C11" t="s">
        <v>2029</v>
      </c>
      <c r="D11" t="s">
        <v>1854</v>
      </c>
      <c r="E11" t="s">
        <v>23</v>
      </c>
      <c r="F11">
        <v>10026446268</v>
      </c>
      <c r="G11">
        <v>200.3</v>
      </c>
      <c r="H11">
        <v>200.3</v>
      </c>
      <c r="I11">
        <v>200.3</v>
      </c>
      <c r="J11">
        <v>200.3</v>
      </c>
      <c r="K11">
        <v>159</v>
      </c>
      <c r="L11">
        <v>1</v>
      </c>
      <c r="M11" s="97">
        <v>45566</v>
      </c>
      <c r="N11">
        <v>31</v>
      </c>
      <c r="O11">
        <v>200.3</v>
      </c>
      <c r="P11">
        <v>200.3</v>
      </c>
      <c r="Q11">
        <v>200.3</v>
      </c>
      <c r="R11">
        <v>200.3</v>
      </c>
      <c r="S11">
        <v>0.98</v>
      </c>
      <c r="T11">
        <v>1150</v>
      </c>
      <c r="U11">
        <v>744</v>
      </c>
      <c r="V11">
        <v>0.18596306685366995</v>
      </c>
    </row>
    <row r="12" spans="1:22">
      <c r="A12">
        <v>11</v>
      </c>
      <c r="B12" s="97">
        <v>45597</v>
      </c>
      <c r="C12" t="s">
        <v>2029</v>
      </c>
      <c r="D12" t="s">
        <v>1854</v>
      </c>
      <c r="E12" t="s">
        <v>23</v>
      </c>
      <c r="F12">
        <v>10026446268</v>
      </c>
      <c r="G12">
        <v>190</v>
      </c>
      <c r="H12">
        <v>190</v>
      </c>
      <c r="I12">
        <v>190</v>
      </c>
      <c r="J12">
        <v>190</v>
      </c>
      <c r="K12">
        <v>345</v>
      </c>
      <c r="L12">
        <v>1</v>
      </c>
      <c r="M12" s="97">
        <v>45597</v>
      </c>
      <c r="N12">
        <v>30</v>
      </c>
      <c r="O12">
        <v>190</v>
      </c>
      <c r="P12">
        <v>190</v>
      </c>
      <c r="Q12">
        <v>190</v>
      </c>
      <c r="R12">
        <v>190</v>
      </c>
      <c r="S12">
        <v>0.98</v>
      </c>
      <c r="T12">
        <v>1150</v>
      </c>
      <c r="U12">
        <v>720</v>
      </c>
      <c r="V12">
        <v>0.41644606666666661</v>
      </c>
    </row>
    <row r="13" spans="1:22">
      <c r="A13">
        <v>12</v>
      </c>
      <c r="B13" s="97">
        <v>45627</v>
      </c>
      <c r="C13" t="s">
        <v>2029</v>
      </c>
      <c r="D13" t="s">
        <v>1854</v>
      </c>
      <c r="E13" t="s">
        <v>23</v>
      </c>
      <c r="F13">
        <v>10026446268</v>
      </c>
      <c r="G13">
        <v>320</v>
      </c>
      <c r="H13">
        <v>320</v>
      </c>
      <c r="I13">
        <v>320</v>
      </c>
      <c r="J13">
        <v>320</v>
      </c>
      <c r="K13">
        <v>454</v>
      </c>
      <c r="L13">
        <v>1</v>
      </c>
      <c r="M13" s="97">
        <v>45627</v>
      </c>
      <c r="N13">
        <v>31</v>
      </c>
      <c r="O13">
        <v>320</v>
      </c>
      <c r="P13">
        <v>320</v>
      </c>
      <c r="Q13">
        <v>320</v>
      </c>
      <c r="R13">
        <v>320</v>
      </c>
      <c r="S13">
        <v>0.98</v>
      </c>
      <c r="T13">
        <v>1150</v>
      </c>
      <c r="U13">
        <v>744</v>
      </c>
      <c r="V13">
        <v>0.53089933613838247</v>
      </c>
    </row>
    <row r="14" spans="1:22">
      <c r="A14">
        <v>1</v>
      </c>
      <c r="B14" s="97">
        <v>45292</v>
      </c>
      <c r="C14" t="s">
        <v>2030</v>
      </c>
      <c r="D14" t="s">
        <v>25</v>
      </c>
      <c r="E14" t="s">
        <v>25</v>
      </c>
      <c r="F14">
        <v>10029355760</v>
      </c>
      <c r="G14">
        <v>163.4</v>
      </c>
      <c r="H14">
        <v>157.00650406504064</v>
      </c>
      <c r="I14">
        <v>155.20833333333334</v>
      </c>
      <c r="J14">
        <v>153.60995934959351</v>
      </c>
      <c r="K14">
        <v>185</v>
      </c>
      <c r="L14">
        <v>1</v>
      </c>
      <c r="M14" s="97">
        <v>45292</v>
      </c>
      <c r="N14">
        <v>31</v>
      </c>
      <c r="O14">
        <v>163.4</v>
      </c>
      <c r="P14">
        <v>157.00650406504064</v>
      </c>
      <c r="Q14">
        <v>155.20833333333334</v>
      </c>
      <c r="R14">
        <v>153.60995934959351</v>
      </c>
      <c r="S14">
        <v>0.996</v>
      </c>
      <c r="T14">
        <v>1269.5999999999999</v>
      </c>
      <c r="U14">
        <v>744</v>
      </c>
      <c r="V14">
        <v>0.19565683205615519</v>
      </c>
    </row>
    <row r="15" spans="1:22">
      <c r="A15">
        <v>2</v>
      </c>
      <c r="B15" s="97">
        <v>45323</v>
      </c>
      <c r="C15" t="s">
        <v>2030</v>
      </c>
      <c r="D15" t="s">
        <v>25</v>
      </c>
      <c r="E15" t="s">
        <v>25</v>
      </c>
      <c r="F15">
        <v>10029355760</v>
      </c>
      <c r="G15">
        <v>126.49999999999999</v>
      </c>
      <c r="H15">
        <v>120.10650406504064</v>
      </c>
      <c r="I15">
        <v>118.30833333333334</v>
      </c>
      <c r="J15">
        <v>116.7099593495935</v>
      </c>
      <c r="K15">
        <v>166</v>
      </c>
      <c r="L15">
        <v>1</v>
      </c>
      <c r="M15" s="97">
        <v>45323</v>
      </c>
      <c r="N15">
        <v>29</v>
      </c>
      <c r="O15">
        <v>126.5</v>
      </c>
      <c r="P15">
        <v>120.10650406504065</v>
      </c>
      <c r="Q15">
        <v>118.30833333333334</v>
      </c>
      <c r="R15">
        <v>116.7099593495935</v>
      </c>
      <c r="S15">
        <v>0.996</v>
      </c>
      <c r="T15">
        <v>1269.5999999999999</v>
      </c>
      <c r="U15">
        <v>696</v>
      </c>
      <c r="V15">
        <v>0.18841122916802472</v>
      </c>
    </row>
    <row r="16" spans="1:22">
      <c r="A16">
        <v>3</v>
      </c>
      <c r="B16" s="97">
        <v>45352</v>
      </c>
      <c r="C16" t="s">
        <v>2030</v>
      </c>
      <c r="D16" t="s">
        <v>25</v>
      </c>
      <c r="E16" t="s">
        <v>25</v>
      </c>
      <c r="F16">
        <v>10029355760</v>
      </c>
      <c r="G16">
        <v>148.5</v>
      </c>
      <c r="H16">
        <v>142.10650406504064</v>
      </c>
      <c r="I16">
        <v>140.30833333333334</v>
      </c>
      <c r="J16">
        <v>138.7099593495935</v>
      </c>
      <c r="K16">
        <v>165</v>
      </c>
      <c r="L16">
        <v>1</v>
      </c>
      <c r="M16" s="97">
        <v>45352</v>
      </c>
      <c r="N16">
        <v>31</v>
      </c>
      <c r="O16">
        <v>148.5</v>
      </c>
      <c r="P16">
        <v>142.10650406504064</v>
      </c>
      <c r="Q16">
        <v>140.30833333333334</v>
      </c>
      <c r="R16">
        <v>138.7099593495935</v>
      </c>
      <c r="S16">
        <v>0.996</v>
      </c>
      <c r="T16">
        <v>1269.5999999999999</v>
      </c>
      <c r="U16">
        <v>744</v>
      </c>
      <c r="V16">
        <v>0.17499161534239893</v>
      </c>
    </row>
    <row r="17" spans="1:22">
      <c r="A17">
        <v>4</v>
      </c>
      <c r="B17" s="97">
        <v>45383</v>
      </c>
      <c r="C17" t="s">
        <v>2030</v>
      </c>
      <c r="D17" t="s">
        <v>25</v>
      </c>
      <c r="E17" t="s">
        <v>25</v>
      </c>
      <c r="F17">
        <v>10029355760</v>
      </c>
      <c r="G17">
        <v>159.1</v>
      </c>
      <c r="H17">
        <v>152.70650406504063</v>
      </c>
      <c r="I17">
        <v>150.90833333333333</v>
      </c>
      <c r="J17">
        <v>149.3099593495935</v>
      </c>
      <c r="K17">
        <v>176</v>
      </c>
      <c r="L17">
        <v>1</v>
      </c>
      <c r="M17" s="97">
        <v>45383</v>
      </c>
      <c r="N17">
        <v>30</v>
      </c>
      <c r="O17">
        <v>159.1</v>
      </c>
      <c r="P17">
        <v>152.70650406504063</v>
      </c>
      <c r="Q17">
        <v>150.90833333333333</v>
      </c>
      <c r="R17">
        <v>149.3099593495935</v>
      </c>
      <c r="S17">
        <v>0.996</v>
      </c>
      <c r="T17">
        <v>1269.5999999999999</v>
      </c>
      <c r="U17">
        <v>720</v>
      </c>
      <c r="V17">
        <v>0.19255517923405449</v>
      </c>
    </row>
    <row r="18" spans="1:22">
      <c r="A18">
        <v>5</v>
      </c>
      <c r="B18" s="97">
        <v>45413</v>
      </c>
      <c r="C18" t="s">
        <v>2030</v>
      </c>
      <c r="D18" t="s">
        <v>25</v>
      </c>
      <c r="E18" t="s">
        <v>25</v>
      </c>
      <c r="F18">
        <v>10029355760</v>
      </c>
      <c r="G18">
        <v>169.4</v>
      </c>
      <c r="H18">
        <v>163.00650406504064</v>
      </c>
      <c r="I18">
        <v>161.20833333333334</v>
      </c>
      <c r="J18">
        <v>159.60995934959351</v>
      </c>
      <c r="K18">
        <v>194</v>
      </c>
      <c r="L18">
        <v>1</v>
      </c>
      <c r="M18" s="97">
        <v>45413</v>
      </c>
      <c r="N18">
        <v>31</v>
      </c>
      <c r="O18">
        <v>169.4</v>
      </c>
      <c r="P18">
        <v>163.00650406504064</v>
      </c>
      <c r="Q18">
        <v>161.20833333333334</v>
      </c>
      <c r="R18">
        <v>159.60995934959351</v>
      </c>
      <c r="S18">
        <v>0.996</v>
      </c>
      <c r="T18">
        <v>1269.5999999999999</v>
      </c>
      <c r="U18">
        <v>744</v>
      </c>
      <c r="V18">
        <v>0.20586663482190648</v>
      </c>
    </row>
    <row r="19" spans="1:22">
      <c r="A19">
        <v>6</v>
      </c>
      <c r="B19" s="97">
        <v>45444</v>
      </c>
      <c r="C19" t="s">
        <v>2030</v>
      </c>
      <c r="D19" t="s">
        <v>25</v>
      </c>
      <c r="E19" t="s">
        <v>25</v>
      </c>
      <c r="F19">
        <v>10029355760</v>
      </c>
      <c r="G19">
        <v>164.6</v>
      </c>
      <c r="H19">
        <v>158.20650406504063</v>
      </c>
      <c r="I19">
        <v>156.40833333333333</v>
      </c>
      <c r="J19">
        <v>154.8099593495935</v>
      </c>
      <c r="K19">
        <v>183</v>
      </c>
      <c r="L19">
        <v>1</v>
      </c>
      <c r="M19" s="97">
        <v>45444</v>
      </c>
      <c r="N19">
        <v>30</v>
      </c>
      <c r="O19">
        <v>164.6</v>
      </c>
      <c r="P19">
        <v>158.20650406504063</v>
      </c>
      <c r="Q19">
        <v>156.40833333333333</v>
      </c>
      <c r="R19">
        <v>154.8099593495935</v>
      </c>
      <c r="S19">
        <v>0.996</v>
      </c>
      <c r="T19">
        <v>1269.5999999999999</v>
      </c>
      <c r="U19">
        <v>720</v>
      </c>
      <c r="V19">
        <v>0.19983875061261644</v>
      </c>
    </row>
    <row r="20" spans="1:22">
      <c r="A20">
        <v>7</v>
      </c>
      <c r="B20" s="97">
        <v>45474</v>
      </c>
      <c r="C20" t="s">
        <v>2030</v>
      </c>
      <c r="D20" t="s">
        <v>25</v>
      </c>
      <c r="E20" t="s">
        <v>25</v>
      </c>
      <c r="F20">
        <v>10029355760</v>
      </c>
      <c r="G20">
        <v>168.6</v>
      </c>
      <c r="H20">
        <v>162.20650406504063</v>
      </c>
      <c r="I20">
        <v>160.40833333333333</v>
      </c>
      <c r="J20">
        <v>158.8099593495935</v>
      </c>
      <c r="K20">
        <v>187</v>
      </c>
      <c r="L20">
        <v>1</v>
      </c>
      <c r="M20" s="97">
        <v>45474</v>
      </c>
      <c r="N20">
        <v>31</v>
      </c>
      <c r="O20">
        <v>168.6</v>
      </c>
      <c r="P20">
        <v>162.20650406504063</v>
      </c>
      <c r="Q20">
        <v>160.40833333333333</v>
      </c>
      <c r="R20">
        <v>158.8099593495935</v>
      </c>
      <c r="S20">
        <v>0.996</v>
      </c>
      <c r="T20">
        <v>1269.5999999999999</v>
      </c>
      <c r="U20">
        <v>744</v>
      </c>
      <c r="V20">
        <v>0.19799013828756501</v>
      </c>
    </row>
    <row r="21" spans="1:22">
      <c r="A21">
        <v>8</v>
      </c>
      <c r="B21" s="97">
        <v>45505</v>
      </c>
      <c r="C21" t="s">
        <v>2030</v>
      </c>
      <c r="D21" t="s">
        <v>25</v>
      </c>
      <c r="E21" t="s">
        <v>25</v>
      </c>
      <c r="F21">
        <v>10029355760</v>
      </c>
      <c r="G21">
        <v>183.6</v>
      </c>
      <c r="H21">
        <v>177.20650406504063</v>
      </c>
      <c r="I21">
        <v>175.40833333333333</v>
      </c>
      <c r="J21">
        <v>173.8099593495935</v>
      </c>
      <c r="K21">
        <v>199</v>
      </c>
      <c r="L21">
        <v>1</v>
      </c>
      <c r="M21" s="97">
        <v>45505</v>
      </c>
      <c r="N21">
        <v>31</v>
      </c>
      <c r="O21">
        <v>183.6</v>
      </c>
      <c r="P21">
        <v>177.20650406504063</v>
      </c>
      <c r="Q21">
        <v>175.40833333333333</v>
      </c>
      <c r="R21">
        <v>173.8099593495935</v>
      </c>
      <c r="S21">
        <v>0.996</v>
      </c>
      <c r="T21">
        <v>1269.5999999999999</v>
      </c>
      <c r="U21">
        <v>744</v>
      </c>
      <c r="V21">
        <v>0.21109434179590897</v>
      </c>
    </row>
    <row r="22" spans="1:22">
      <c r="A22">
        <v>9</v>
      </c>
      <c r="B22" s="97">
        <v>45536</v>
      </c>
      <c r="C22" t="s">
        <v>2030</v>
      </c>
      <c r="D22" t="s">
        <v>25</v>
      </c>
      <c r="E22" t="s">
        <v>25</v>
      </c>
      <c r="F22">
        <v>10029355760</v>
      </c>
      <c r="G22">
        <v>171.8</v>
      </c>
      <c r="H22">
        <v>165.40650406504065</v>
      </c>
      <c r="I22">
        <v>163.60833333333335</v>
      </c>
      <c r="J22">
        <v>162.00995934959352</v>
      </c>
      <c r="K22">
        <v>172</v>
      </c>
      <c r="L22">
        <v>1</v>
      </c>
      <c r="M22" s="97">
        <v>45536</v>
      </c>
      <c r="N22">
        <v>30</v>
      </c>
      <c r="O22">
        <v>171.8</v>
      </c>
      <c r="P22">
        <v>165.40650406504065</v>
      </c>
      <c r="Q22">
        <v>163.60833333333335</v>
      </c>
      <c r="R22">
        <v>162.00995934959352</v>
      </c>
      <c r="S22">
        <v>0.996</v>
      </c>
      <c r="T22">
        <v>1269.5999999999999</v>
      </c>
      <c r="U22">
        <v>720</v>
      </c>
      <c r="V22">
        <v>0.18818809948890297</v>
      </c>
    </row>
    <row r="23" spans="1:22">
      <c r="A23">
        <v>10</v>
      </c>
      <c r="B23" s="97">
        <v>45566</v>
      </c>
      <c r="C23" t="s">
        <v>2030</v>
      </c>
      <c r="D23" t="s">
        <v>25</v>
      </c>
      <c r="E23" t="s">
        <v>25</v>
      </c>
      <c r="F23">
        <v>10029355760</v>
      </c>
      <c r="G23">
        <v>166.8</v>
      </c>
      <c r="H23">
        <v>160.40650406504065</v>
      </c>
      <c r="I23">
        <v>158.60833333333335</v>
      </c>
      <c r="J23">
        <v>157.00995934959352</v>
      </c>
      <c r="K23">
        <v>158</v>
      </c>
      <c r="L23">
        <v>1</v>
      </c>
      <c r="M23" s="97">
        <v>45566</v>
      </c>
      <c r="N23">
        <v>31</v>
      </c>
      <c r="O23">
        <v>166.8</v>
      </c>
      <c r="P23">
        <v>160.40650406504065</v>
      </c>
      <c r="Q23">
        <v>158.60833333333335</v>
      </c>
      <c r="R23">
        <v>157.00995934959352</v>
      </c>
      <c r="S23">
        <v>0.996</v>
      </c>
      <c r="T23">
        <v>1269.5999999999999</v>
      </c>
      <c r="U23">
        <v>744</v>
      </c>
      <c r="V23">
        <v>0.16731520722808302</v>
      </c>
    </row>
    <row r="24" spans="1:22">
      <c r="A24">
        <v>11</v>
      </c>
      <c r="B24" s="97">
        <v>45597</v>
      </c>
      <c r="C24" t="s">
        <v>2030</v>
      </c>
      <c r="D24" t="s">
        <v>25</v>
      </c>
      <c r="E24" t="s">
        <v>25</v>
      </c>
      <c r="F24">
        <v>10029355760</v>
      </c>
      <c r="G24">
        <v>158.69999999999999</v>
      </c>
      <c r="H24">
        <v>152.30650406504063</v>
      </c>
      <c r="I24">
        <v>150.50833333333333</v>
      </c>
      <c r="J24">
        <v>148.90995934959349</v>
      </c>
      <c r="K24">
        <v>144</v>
      </c>
      <c r="L24">
        <v>1</v>
      </c>
      <c r="M24" s="97">
        <v>45597</v>
      </c>
      <c r="N24">
        <v>30</v>
      </c>
      <c r="O24">
        <v>158.69999999999999</v>
      </c>
      <c r="P24">
        <v>152.30650406504063</v>
      </c>
      <c r="Q24">
        <v>150.50833333333333</v>
      </c>
      <c r="R24">
        <v>148.90995934959349</v>
      </c>
      <c r="S24">
        <v>0.996</v>
      </c>
      <c r="T24">
        <v>1269.5999999999999</v>
      </c>
      <c r="U24">
        <v>720</v>
      </c>
      <c r="V24">
        <v>0.15779576244486454</v>
      </c>
    </row>
    <row r="25" spans="1:22">
      <c r="A25">
        <v>12</v>
      </c>
      <c r="B25" s="97">
        <v>45627</v>
      </c>
      <c r="C25" t="s">
        <v>2030</v>
      </c>
      <c r="D25" t="s">
        <v>25</v>
      </c>
      <c r="E25" t="s">
        <v>25</v>
      </c>
      <c r="F25">
        <v>10029355760</v>
      </c>
      <c r="G25">
        <v>160.4</v>
      </c>
      <c r="H25">
        <v>154.00650406504064</v>
      </c>
      <c r="I25">
        <v>152.20833333333334</v>
      </c>
      <c r="J25">
        <v>150.60995934959351</v>
      </c>
      <c r="K25">
        <v>169</v>
      </c>
      <c r="L25">
        <v>1</v>
      </c>
      <c r="M25" s="97">
        <v>45627</v>
      </c>
      <c r="N25">
        <v>31</v>
      </c>
      <c r="O25">
        <v>160.4</v>
      </c>
      <c r="P25">
        <v>154.00650406504064</v>
      </c>
      <c r="Q25">
        <v>152.20833333333334</v>
      </c>
      <c r="R25">
        <v>150.60995934959351</v>
      </c>
      <c r="S25">
        <v>0.996</v>
      </c>
      <c r="T25">
        <v>1269.5999999999999</v>
      </c>
      <c r="U25">
        <v>744</v>
      </c>
      <c r="V25">
        <v>0.17846934264284409</v>
      </c>
    </row>
    <row r="26" spans="1:22">
      <c r="A26">
        <v>1</v>
      </c>
      <c r="B26" s="97">
        <v>45292</v>
      </c>
      <c r="C26" t="s">
        <v>26</v>
      </c>
      <c r="D26" t="s">
        <v>26</v>
      </c>
      <c r="E26" t="s">
        <v>1918</v>
      </c>
      <c r="F26" t="s">
        <v>2031</v>
      </c>
      <c r="G26">
        <v>92.6</v>
      </c>
      <c r="H26">
        <v>88.912195121951214</v>
      </c>
      <c r="I26">
        <v>87.874999999999986</v>
      </c>
      <c r="J26">
        <v>86.953048780487791</v>
      </c>
      <c r="K26">
        <v>91</v>
      </c>
      <c r="L26">
        <v>1</v>
      </c>
      <c r="M26" s="97">
        <v>45292</v>
      </c>
      <c r="N26">
        <v>31</v>
      </c>
      <c r="O26">
        <v>92.6</v>
      </c>
      <c r="P26">
        <v>88.912195121951214</v>
      </c>
      <c r="Q26">
        <v>87.874999999999986</v>
      </c>
      <c r="R26">
        <v>86.953048780487791</v>
      </c>
      <c r="S26">
        <v>0.53</v>
      </c>
      <c r="T26">
        <v>689.04</v>
      </c>
      <c r="U26">
        <v>744</v>
      </c>
      <c r="V26">
        <v>0.17765952067954288</v>
      </c>
    </row>
    <row r="27" spans="1:22">
      <c r="A27">
        <v>2</v>
      </c>
      <c r="B27" s="97">
        <v>45323</v>
      </c>
      <c r="C27" t="s">
        <v>26</v>
      </c>
      <c r="D27" t="s">
        <v>26</v>
      </c>
      <c r="E27" t="s">
        <v>1918</v>
      </c>
      <c r="F27" t="s">
        <v>2031</v>
      </c>
      <c r="G27">
        <v>85.8</v>
      </c>
      <c r="H27">
        <v>82.112195121951203</v>
      </c>
      <c r="I27">
        <v>81.074999999999989</v>
      </c>
      <c r="J27">
        <v>80.153048780487794</v>
      </c>
      <c r="K27">
        <v>80</v>
      </c>
      <c r="L27">
        <v>1</v>
      </c>
      <c r="M27" s="97">
        <v>45323</v>
      </c>
      <c r="N27">
        <v>29</v>
      </c>
      <c r="O27">
        <v>85.8</v>
      </c>
      <c r="P27">
        <v>82.112195121951203</v>
      </c>
      <c r="Q27">
        <v>81.074999999999989</v>
      </c>
      <c r="R27">
        <v>80.153048780487794</v>
      </c>
      <c r="S27">
        <v>0.53</v>
      </c>
      <c r="T27">
        <v>689.04</v>
      </c>
      <c r="U27">
        <v>696</v>
      </c>
      <c r="V27">
        <v>0.16647286879896872</v>
      </c>
    </row>
    <row r="28" spans="1:22">
      <c r="A28">
        <v>3</v>
      </c>
      <c r="B28" s="97">
        <v>45352</v>
      </c>
      <c r="C28" t="s">
        <v>26</v>
      </c>
      <c r="D28" t="s">
        <v>26</v>
      </c>
      <c r="E28" t="s">
        <v>1918</v>
      </c>
      <c r="F28" t="s">
        <v>2031</v>
      </c>
      <c r="G28">
        <v>85.6</v>
      </c>
      <c r="H28">
        <v>81.912195121951214</v>
      </c>
      <c r="I28">
        <v>80.874999999999986</v>
      </c>
      <c r="J28">
        <v>79.953048780487791</v>
      </c>
      <c r="K28">
        <v>87</v>
      </c>
      <c r="L28">
        <v>1</v>
      </c>
      <c r="M28" s="97">
        <v>45352</v>
      </c>
      <c r="N28">
        <v>31</v>
      </c>
      <c r="O28">
        <v>85.6</v>
      </c>
      <c r="P28">
        <v>81.912195121951214</v>
      </c>
      <c r="Q28">
        <v>80.874999999999986</v>
      </c>
      <c r="R28">
        <v>79.953048780487791</v>
      </c>
      <c r="S28">
        <v>0.53</v>
      </c>
      <c r="T28">
        <v>689.04</v>
      </c>
      <c r="U28">
        <v>744</v>
      </c>
      <c r="V28">
        <v>0.16893185657089993</v>
      </c>
    </row>
    <row r="29" spans="1:22">
      <c r="A29">
        <v>4</v>
      </c>
      <c r="B29" s="97">
        <v>45383</v>
      </c>
      <c r="C29" t="s">
        <v>26</v>
      </c>
      <c r="D29" t="s">
        <v>26</v>
      </c>
      <c r="E29" t="s">
        <v>1918</v>
      </c>
      <c r="F29" t="s">
        <v>2031</v>
      </c>
      <c r="G29">
        <v>91.2</v>
      </c>
      <c r="H29">
        <v>87.512195121951208</v>
      </c>
      <c r="I29">
        <v>86.474999999999994</v>
      </c>
      <c r="J29">
        <v>85.553048780487799</v>
      </c>
      <c r="K29">
        <v>96</v>
      </c>
      <c r="L29">
        <v>1</v>
      </c>
      <c r="M29" s="97">
        <v>45383</v>
      </c>
      <c r="N29">
        <v>30</v>
      </c>
      <c r="O29">
        <v>91.2</v>
      </c>
      <c r="P29">
        <v>87.512195121951208</v>
      </c>
      <c r="Q29">
        <v>86.474999999999994</v>
      </c>
      <c r="R29">
        <v>85.553048780487799</v>
      </c>
      <c r="S29">
        <v>0.53</v>
      </c>
      <c r="T29">
        <v>689.04</v>
      </c>
      <c r="U29">
        <v>720</v>
      </c>
      <c r="V29">
        <v>0.1925724760375144</v>
      </c>
    </row>
    <row r="30" spans="1:22">
      <c r="A30">
        <v>5</v>
      </c>
      <c r="B30" s="97">
        <v>45413</v>
      </c>
      <c r="C30" t="s">
        <v>26</v>
      </c>
      <c r="D30" t="s">
        <v>26</v>
      </c>
      <c r="E30" t="s">
        <v>1918</v>
      </c>
      <c r="F30" t="s">
        <v>2031</v>
      </c>
      <c r="G30">
        <v>90.9</v>
      </c>
      <c r="H30">
        <v>87.212195121951225</v>
      </c>
      <c r="I30">
        <v>86.174999999999997</v>
      </c>
      <c r="J30">
        <v>85.253048780487802</v>
      </c>
      <c r="K30">
        <v>108</v>
      </c>
      <c r="L30">
        <v>1</v>
      </c>
      <c r="M30" s="97">
        <v>45413</v>
      </c>
      <c r="N30">
        <v>31</v>
      </c>
      <c r="O30">
        <v>90.9</v>
      </c>
      <c r="P30">
        <v>87.212195121951225</v>
      </c>
      <c r="Q30">
        <v>86.174999999999997</v>
      </c>
      <c r="R30">
        <v>85.253048780487802</v>
      </c>
      <c r="S30">
        <v>0.53</v>
      </c>
      <c r="T30">
        <v>689.04</v>
      </c>
      <c r="U30">
        <v>744</v>
      </c>
      <c r="V30">
        <v>0.21161610699754935</v>
      </c>
    </row>
    <row r="31" spans="1:22">
      <c r="A31">
        <v>6</v>
      </c>
      <c r="B31" s="97">
        <v>45444</v>
      </c>
      <c r="C31" t="s">
        <v>26</v>
      </c>
      <c r="D31" t="s">
        <v>26</v>
      </c>
      <c r="E31" t="s">
        <v>1918</v>
      </c>
      <c r="F31" t="s">
        <v>2031</v>
      </c>
      <c r="G31">
        <v>94.2</v>
      </c>
      <c r="H31">
        <v>90.512195121951208</v>
      </c>
      <c r="I31">
        <v>89.474999999999994</v>
      </c>
      <c r="J31">
        <v>88.553048780487799</v>
      </c>
      <c r="K31">
        <v>99</v>
      </c>
      <c r="L31">
        <v>1</v>
      </c>
      <c r="M31" s="97">
        <v>45444</v>
      </c>
      <c r="N31">
        <v>30</v>
      </c>
      <c r="O31">
        <v>94.2</v>
      </c>
      <c r="P31">
        <v>90.512195121951208</v>
      </c>
      <c r="Q31">
        <v>89.474999999999994</v>
      </c>
      <c r="R31">
        <v>88.553048780487799</v>
      </c>
      <c r="S31">
        <v>0.53</v>
      </c>
      <c r="T31">
        <v>689.04</v>
      </c>
      <c r="U31">
        <v>720</v>
      </c>
      <c r="V31">
        <v>0.19874975005482667</v>
      </c>
    </row>
    <row r="32" spans="1:22">
      <c r="A32">
        <v>7</v>
      </c>
      <c r="B32" s="97">
        <v>45474</v>
      </c>
      <c r="C32" t="s">
        <v>26</v>
      </c>
      <c r="D32" t="s">
        <v>26</v>
      </c>
      <c r="E32" t="s">
        <v>1918</v>
      </c>
      <c r="F32" t="s">
        <v>2031</v>
      </c>
      <c r="G32">
        <v>103.9</v>
      </c>
      <c r="H32">
        <v>100.21219512195123</v>
      </c>
      <c r="I32">
        <v>99.174999999999997</v>
      </c>
      <c r="J32">
        <v>98.253048780487802</v>
      </c>
      <c r="K32">
        <v>113</v>
      </c>
      <c r="L32">
        <v>1</v>
      </c>
      <c r="M32" s="97">
        <v>45474</v>
      </c>
      <c r="N32">
        <v>31</v>
      </c>
      <c r="O32">
        <v>103.9</v>
      </c>
      <c r="P32">
        <v>100.21219512195123</v>
      </c>
      <c r="Q32">
        <v>99.174999999999997</v>
      </c>
      <c r="R32">
        <v>98.253048780487802</v>
      </c>
      <c r="S32">
        <v>0.53</v>
      </c>
      <c r="T32">
        <v>689.04</v>
      </c>
      <c r="U32">
        <v>744</v>
      </c>
      <c r="V32">
        <v>0.21977398194027783</v>
      </c>
    </row>
    <row r="33" spans="1:22">
      <c r="A33">
        <v>8</v>
      </c>
      <c r="B33" s="97">
        <v>45505</v>
      </c>
      <c r="C33" t="s">
        <v>26</v>
      </c>
      <c r="D33" t="s">
        <v>26</v>
      </c>
      <c r="E33" t="s">
        <v>1918</v>
      </c>
      <c r="F33" t="s">
        <v>2031</v>
      </c>
      <c r="G33">
        <v>111.7</v>
      </c>
      <c r="H33">
        <v>108.01219512195121</v>
      </c>
      <c r="I33">
        <v>106.97499999999999</v>
      </c>
      <c r="J33">
        <v>106.0530487804878</v>
      </c>
      <c r="K33">
        <v>107</v>
      </c>
      <c r="L33">
        <v>1</v>
      </c>
      <c r="M33" s="97">
        <v>45505</v>
      </c>
      <c r="N33">
        <v>31</v>
      </c>
      <c r="O33">
        <v>111.7</v>
      </c>
      <c r="P33">
        <v>108.01219512195121</v>
      </c>
      <c r="Q33">
        <v>106.97499999999999</v>
      </c>
      <c r="R33">
        <v>106.0530487804878</v>
      </c>
      <c r="S33">
        <v>0.53</v>
      </c>
      <c r="T33">
        <v>689.04</v>
      </c>
      <c r="U33">
        <v>744</v>
      </c>
      <c r="V33">
        <v>0.2087888135464146</v>
      </c>
    </row>
    <row r="34" spans="1:22">
      <c r="A34">
        <v>9</v>
      </c>
      <c r="B34" s="97">
        <v>45536</v>
      </c>
      <c r="C34" t="s">
        <v>26</v>
      </c>
      <c r="D34" t="s">
        <v>26</v>
      </c>
      <c r="E34" t="s">
        <v>1918</v>
      </c>
      <c r="F34" t="s">
        <v>2031</v>
      </c>
      <c r="G34">
        <v>104.6</v>
      </c>
      <c r="H34">
        <v>100.91219512195121</v>
      </c>
      <c r="I34">
        <v>99.874999999999986</v>
      </c>
      <c r="J34">
        <v>98.953048780487791</v>
      </c>
      <c r="K34">
        <v>98</v>
      </c>
      <c r="L34">
        <v>1</v>
      </c>
      <c r="M34" s="97">
        <v>45536</v>
      </c>
      <c r="N34">
        <v>30</v>
      </c>
      <c r="O34">
        <v>104.6</v>
      </c>
      <c r="P34">
        <v>100.91219512195121</v>
      </c>
      <c r="Q34">
        <v>99.874999999999986</v>
      </c>
      <c r="R34">
        <v>98.953048780487791</v>
      </c>
      <c r="S34">
        <v>0.53</v>
      </c>
      <c r="T34">
        <v>689.04</v>
      </c>
      <c r="U34">
        <v>720</v>
      </c>
      <c r="V34">
        <v>0.19787897332198096</v>
      </c>
    </row>
    <row r="35" spans="1:22">
      <c r="A35">
        <v>10</v>
      </c>
      <c r="B35" s="97">
        <v>45566</v>
      </c>
      <c r="C35" t="s">
        <v>26</v>
      </c>
      <c r="D35" t="s">
        <v>26</v>
      </c>
      <c r="E35" t="s">
        <v>1918</v>
      </c>
      <c r="F35" t="s">
        <v>2031</v>
      </c>
      <c r="G35">
        <v>97.1</v>
      </c>
      <c r="H35">
        <v>93.412195121951214</v>
      </c>
      <c r="I35">
        <v>92.374999999999986</v>
      </c>
      <c r="J35">
        <v>91.453048780487791</v>
      </c>
      <c r="K35">
        <v>83</v>
      </c>
      <c r="L35">
        <v>1</v>
      </c>
      <c r="M35" s="97">
        <v>45566</v>
      </c>
      <c r="N35">
        <v>31</v>
      </c>
      <c r="O35">
        <v>97.1</v>
      </c>
      <c r="P35">
        <v>93.412195121951214</v>
      </c>
      <c r="Q35">
        <v>92.374999999999986</v>
      </c>
      <c r="R35">
        <v>91.453048780487791</v>
      </c>
      <c r="S35">
        <v>0.53</v>
      </c>
      <c r="T35">
        <v>689.04</v>
      </c>
      <c r="U35">
        <v>744</v>
      </c>
      <c r="V35">
        <v>0.16159013974874187</v>
      </c>
    </row>
    <row r="36" spans="1:22">
      <c r="A36">
        <v>11</v>
      </c>
      <c r="B36" s="97">
        <v>45597</v>
      </c>
      <c r="C36" t="s">
        <v>26</v>
      </c>
      <c r="D36" t="s">
        <v>26</v>
      </c>
      <c r="E36" t="s">
        <v>1918</v>
      </c>
      <c r="F36" t="s">
        <v>2031</v>
      </c>
      <c r="G36">
        <v>84.1</v>
      </c>
      <c r="H36">
        <v>80.412195121951214</v>
      </c>
      <c r="I36">
        <v>79.374999999999986</v>
      </c>
      <c r="J36">
        <v>78.453048780487791</v>
      </c>
      <c r="K36">
        <v>75</v>
      </c>
      <c r="L36">
        <v>1</v>
      </c>
      <c r="M36" s="97">
        <v>45597</v>
      </c>
      <c r="N36">
        <v>30</v>
      </c>
      <c r="O36">
        <v>84.1</v>
      </c>
      <c r="P36">
        <v>80.412195121951214</v>
      </c>
      <c r="Q36">
        <v>79.374999999999986</v>
      </c>
      <c r="R36">
        <v>78.453048780487791</v>
      </c>
      <c r="S36">
        <v>0.53</v>
      </c>
      <c r="T36">
        <v>689.04</v>
      </c>
      <c r="U36">
        <v>720</v>
      </c>
      <c r="V36">
        <v>0.15188240966497671</v>
      </c>
    </row>
    <row r="37" spans="1:22">
      <c r="A37">
        <v>12</v>
      </c>
      <c r="B37" s="97">
        <v>45627</v>
      </c>
      <c r="C37" t="s">
        <v>26</v>
      </c>
      <c r="D37" t="s">
        <v>26</v>
      </c>
      <c r="E37" t="s">
        <v>1918</v>
      </c>
      <c r="F37" t="s">
        <v>2031</v>
      </c>
      <c r="G37">
        <v>80.900000000000006</v>
      </c>
      <c r="H37">
        <v>77.212195121951225</v>
      </c>
      <c r="I37">
        <v>76.174999999999997</v>
      </c>
      <c r="J37">
        <v>75.253048780487802</v>
      </c>
      <c r="K37">
        <v>88</v>
      </c>
      <c r="L37">
        <v>1</v>
      </c>
      <c r="M37" s="97">
        <v>45627</v>
      </c>
      <c r="N37">
        <v>31</v>
      </c>
      <c r="O37">
        <v>80.900000000000006</v>
      </c>
      <c r="P37">
        <v>77.212195121951225</v>
      </c>
      <c r="Q37">
        <v>76.174999999999997</v>
      </c>
      <c r="R37">
        <v>75.253048780487802</v>
      </c>
      <c r="S37">
        <v>0.53</v>
      </c>
      <c r="T37">
        <v>689.04</v>
      </c>
      <c r="U37">
        <v>744</v>
      </c>
      <c r="V37">
        <v>0.17153092224931299</v>
      </c>
    </row>
    <row r="38" spans="1:22">
      <c r="A38">
        <v>1</v>
      </c>
      <c r="B38" s="97">
        <v>45292</v>
      </c>
      <c r="C38" t="s">
        <v>26</v>
      </c>
      <c r="D38" t="s">
        <v>26</v>
      </c>
      <c r="E38" t="s">
        <v>1919</v>
      </c>
      <c r="F38" t="s">
        <v>2032</v>
      </c>
      <c r="G38">
        <v>50.92</v>
      </c>
      <c r="H38">
        <v>48.883065259250515</v>
      </c>
      <c r="I38">
        <v>48.310000000000009</v>
      </c>
      <c r="J38">
        <v>47.800731707317084</v>
      </c>
      <c r="K38">
        <v>51</v>
      </c>
      <c r="L38">
        <v>1</v>
      </c>
      <c r="M38" s="97">
        <v>45292</v>
      </c>
      <c r="N38">
        <v>31</v>
      </c>
      <c r="O38">
        <v>50.92</v>
      </c>
      <c r="P38">
        <v>48.883065259250515</v>
      </c>
      <c r="Q38">
        <v>48.310000000000009</v>
      </c>
      <c r="R38">
        <v>47.800731707317084</v>
      </c>
      <c r="S38">
        <v>0.28000000000000003</v>
      </c>
      <c r="T38">
        <v>391.5</v>
      </c>
      <c r="U38">
        <v>744</v>
      </c>
      <c r="V38">
        <v>0.1743531907881184</v>
      </c>
    </row>
    <row r="39" spans="1:22">
      <c r="A39">
        <v>2</v>
      </c>
      <c r="B39" s="97">
        <v>45323</v>
      </c>
      <c r="C39" t="s">
        <v>26</v>
      </c>
      <c r="D39" t="s">
        <v>26</v>
      </c>
      <c r="E39" t="s">
        <v>1919</v>
      </c>
      <c r="F39" t="s">
        <v>2032</v>
      </c>
      <c r="G39">
        <v>47.31</v>
      </c>
      <c r="H39">
        <v>45.273065259250515</v>
      </c>
      <c r="I39">
        <v>44.70000000000001</v>
      </c>
      <c r="J39">
        <v>44.190731707317084</v>
      </c>
      <c r="K39">
        <v>45</v>
      </c>
      <c r="L39">
        <v>1</v>
      </c>
      <c r="M39" s="97">
        <v>45323</v>
      </c>
      <c r="N39">
        <v>29</v>
      </c>
      <c r="O39">
        <v>47.31</v>
      </c>
      <c r="P39">
        <v>45.273065259250515</v>
      </c>
      <c r="Q39">
        <v>44.70000000000001</v>
      </c>
      <c r="R39">
        <v>44.190731707317084</v>
      </c>
      <c r="S39">
        <v>0.28000000000000003</v>
      </c>
      <c r="T39">
        <v>391.5</v>
      </c>
      <c r="U39">
        <v>696</v>
      </c>
      <c r="V39">
        <v>0.16459021447130842</v>
      </c>
    </row>
    <row r="40" spans="1:22">
      <c r="A40">
        <v>3</v>
      </c>
      <c r="B40" s="97">
        <v>45352</v>
      </c>
      <c r="C40" t="s">
        <v>26</v>
      </c>
      <c r="D40" t="s">
        <v>26</v>
      </c>
      <c r="E40" t="s">
        <v>1919</v>
      </c>
      <c r="F40" t="s">
        <v>2032</v>
      </c>
      <c r="G40">
        <v>47.14</v>
      </c>
      <c r="H40">
        <v>45.103065259250513</v>
      </c>
      <c r="I40">
        <v>44.530000000000008</v>
      </c>
      <c r="J40">
        <v>44.020731707317083</v>
      </c>
      <c r="K40">
        <v>48</v>
      </c>
      <c r="L40">
        <v>1</v>
      </c>
      <c r="M40" s="97">
        <v>45352</v>
      </c>
      <c r="N40">
        <v>31</v>
      </c>
      <c r="O40">
        <v>47.14</v>
      </c>
      <c r="P40">
        <v>45.103065259250513</v>
      </c>
      <c r="Q40">
        <v>44.530000000000008</v>
      </c>
      <c r="R40">
        <v>44.020731707317083</v>
      </c>
      <c r="S40">
        <v>0.28000000000000003</v>
      </c>
      <c r="T40">
        <v>391.5</v>
      </c>
      <c r="U40">
        <v>744</v>
      </c>
      <c r="V40">
        <v>0.1659350581578983</v>
      </c>
    </row>
    <row r="41" spans="1:22">
      <c r="A41">
        <v>4</v>
      </c>
      <c r="B41" s="97">
        <v>45383</v>
      </c>
      <c r="C41" t="s">
        <v>26</v>
      </c>
      <c r="D41" t="s">
        <v>26</v>
      </c>
      <c r="E41" t="s">
        <v>1919</v>
      </c>
      <c r="F41" t="s">
        <v>2032</v>
      </c>
      <c r="G41">
        <v>50.2</v>
      </c>
      <c r="H41">
        <v>48.163065259250516</v>
      </c>
      <c r="I41">
        <v>47.590000000000011</v>
      </c>
      <c r="J41">
        <v>47.080731707317085</v>
      </c>
      <c r="K41">
        <v>53</v>
      </c>
      <c r="L41">
        <v>1</v>
      </c>
      <c r="M41" s="97">
        <v>45383</v>
      </c>
      <c r="N41">
        <v>30</v>
      </c>
      <c r="O41">
        <v>50.2</v>
      </c>
      <c r="P41">
        <v>48.163065259250516</v>
      </c>
      <c r="Q41">
        <v>47.590000000000011</v>
      </c>
      <c r="R41">
        <v>47.080731707317085</v>
      </c>
      <c r="S41">
        <v>0.28000000000000003</v>
      </c>
      <c r="T41">
        <v>391.5</v>
      </c>
      <c r="U41">
        <v>720</v>
      </c>
      <c r="V41">
        <v>0.18860224208883217</v>
      </c>
    </row>
    <row r="42" spans="1:22">
      <c r="A42">
        <v>5</v>
      </c>
      <c r="B42" s="97">
        <v>45413</v>
      </c>
      <c r="C42" t="s">
        <v>26</v>
      </c>
      <c r="D42" t="s">
        <v>26</v>
      </c>
      <c r="E42" t="s">
        <v>1919</v>
      </c>
      <c r="F42" t="s">
        <v>2032</v>
      </c>
      <c r="G42">
        <v>50.08</v>
      </c>
      <c r="H42">
        <v>48.043065259250511</v>
      </c>
      <c r="I42">
        <v>47.470000000000006</v>
      </c>
      <c r="J42">
        <v>46.96073170731708</v>
      </c>
      <c r="K42">
        <v>61</v>
      </c>
      <c r="L42">
        <v>1</v>
      </c>
      <c r="M42" s="97">
        <v>45413</v>
      </c>
      <c r="N42">
        <v>31</v>
      </c>
      <c r="O42">
        <v>50.08</v>
      </c>
      <c r="P42">
        <v>48.043065259250511</v>
      </c>
      <c r="Q42">
        <v>47.470000000000006</v>
      </c>
      <c r="R42">
        <v>46.96073170731708</v>
      </c>
      <c r="S42">
        <v>0.28000000000000003</v>
      </c>
      <c r="T42">
        <v>391.5</v>
      </c>
      <c r="U42">
        <v>744</v>
      </c>
      <c r="V42">
        <v>0.21013334431947711</v>
      </c>
    </row>
    <row r="43" spans="1:22">
      <c r="A43">
        <v>6</v>
      </c>
      <c r="B43" s="97">
        <v>45444</v>
      </c>
      <c r="C43" t="s">
        <v>26</v>
      </c>
      <c r="D43" t="s">
        <v>26</v>
      </c>
      <c r="E43" t="s">
        <v>1919</v>
      </c>
      <c r="F43" t="s">
        <v>2032</v>
      </c>
      <c r="G43">
        <v>52.1</v>
      </c>
      <c r="H43">
        <v>50.063065259250514</v>
      </c>
      <c r="I43">
        <v>49.490000000000009</v>
      </c>
      <c r="J43">
        <v>48.980731707317084</v>
      </c>
      <c r="K43">
        <v>55</v>
      </c>
      <c r="L43">
        <v>1</v>
      </c>
      <c r="M43" s="97">
        <v>45444</v>
      </c>
      <c r="N43">
        <v>30</v>
      </c>
      <c r="O43">
        <v>52.1</v>
      </c>
      <c r="P43">
        <v>50.063065259250514</v>
      </c>
      <c r="Q43">
        <v>49.490000000000009</v>
      </c>
      <c r="R43">
        <v>48.980731707317084</v>
      </c>
      <c r="S43">
        <v>0.28000000000000003</v>
      </c>
      <c r="T43">
        <v>391.5</v>
      </c>
      <c r="U43">
        <v>720</v>
      </c>
      <c r="V43">
        <v>0.19687029941819209</v>
      </c>
    </row>
    <row r="44" spans="1:22">
      <c r="A44">
        <v>7</v>
      </c>
      <c r="B44" s="97">
        <v>45474</v>
      </c>
      <c r="C44" t="s">
        <v>26</v>
      </c>
      <c r="D44" t="s">
        <v>26</v>
      </c>
      <c r="E44" t="s">
        <v>1919</v>
      </c>
      <c r="F44" t="s">
        <v>2032</v>
      </c>
      <c r="G44">
        <v>57.55</v>
      </c>
      <c r="H44">
        <v>55.51306525925051</v>
      </c>
      <c r="I44">
        <v>54.940000000000005</v>
      </c>
      <c r="J44">
        <v>54.430731707317079</v>
      </c>
      <c r="K44">
        <v>64</v>
      </c>
      <c r="L44">
        <v>1</v>
      </c>
      <c r="M44" s="97">
        <v>45474</v>
      </c>
      <c r="N44">
        <v>31</v>
      </c>
      <c r="O44">
        <v>57.55</v>
      </c>
      <c r="P44">
        <v>55.51306525925051</v>
      </c>
      <c r="Q44">
        <v>54.940000000000005</v>
      </c>
      <c r="R44">
        <v>54.430731707317079</v>
      </c>
      <c r="S44">
        <v>0.28000000000000003</v>
      </c>
      <c r="T44">
        <v>391.5</v>
      </c>
      <c r="U44">
        <v>744</v>
      </c>
      <c r="V44">
        <v>0.21942796522885505</v>
      </c>
    </row>
    <row r="45" spans="1:22">
      <c r="A45">
        <v>8</v>
      </c>
      <c r="B45" s="97">
        <v>45505</v>
      </c>
      <c r="C45" t="s">
        <v>26</v>
      </c>
      <c r="D45" t="s">
        <v>26</v>
      </c>
      <c r="E45" t="s">
        <v>1919</v>
      </c>
      <c r="F45" t="s">
        <v>2032</v>
      </c>
      <c r="G45">
        <v>61.36</v>
      </c>
      <c r="H45">
        <v>59.323065259250512</v>
      </c>
      <c r="I45">
        <v>58.750000000000007</v>
      </c>
      <c r="J45">
        <v>58.240731707317082</v>
      </c>
      <c r="K45">
        <v>61</v>
      </c>
      <c r="L45">
        <v>1</v>
      </c>
      <c r="M45" s="97">
        <v>45505</v>
      </c>
      <c r="N45">
        <v>31</v>
      </c>
      <c r="O45">
        <v>61.36</v>
      </c>
      <c r="P45">
        <v>59.323065259250512</v>
      </c>
      <c r="Q45">
        <v>58.750000000000007</v>
      </c>
      <c r="R45">
        <v>58.240731707317082</v>
      </c>
      <c r="S45">
        <v>0.28000000000000003</v>
      </c>
      <c r="T45">
        <v>391.5</v>
      </c>
      <c r="U45">
        <v>744</v>
      </c>
      <c r="V45">
        <v>0.21045606229143493</v>
      </c>
    </row>
    <row r="46" spans="1:22">
      <c r="A46">
        <v>9</v>
      </c>
      <c r="B46" s="97">
        <v>45536</v>
      </c>
      <c r="C46" t="s">
        <v>26</v>
      </c>
      <c r="D46" t="s">
        <v>26</v>
      </c>
      <c r="E46" t="s">
        <v>1919</v>
      </c>
      <c r="F46" t="s">
        <v>2032</v>
      </c>
      <c r="G46">
        <v>57.33</v>
      </c>
      <c r="H46">
        <v>55.293065259250511</v>
      </c>
      <c r="I46">
        <v>54.720000000000006</v>
      </c>
      <c r="J46">
        <v>54.21073170731708</v>
      </c>
      <c r="K46">
        <v>57</v>
      </c>
      <c r="L46">
        <v>1</v>
      </c>
      <c r="M46" s="97">
        <v>45536</v>
      </c>
      <c r="N46">
        <v>30</v>
      </c>
      <c r="O46">
        <v>57.33</v>
      </c>
      <c r="P46">
        <v>55.293065259250511</v>
      </c>
      <c r="Q46">
        <v>54.720000000000006</v>
      </c>
      <c r="R46">
        <v>54.21073170731708</v>
      </c>
      <c r="S46">
        <v>0.28000000000000003</v>
      </c>
      <c r="T46">
        <v>391.5</v>
      </c>
      <c r="U46">
        <v>720</v>
      </c>
      <c r="V46">
        <v>0.20342840925216399</v>
      </c>
    </row>
    <row r="47" spans="1:22">
      <c r="A47">
        <v>10</v>
      </c>
      <c r="B47" s="97">
        <v>45566</v>
      </c>
      <c r="C47" t="s">
        <v>26</v>
      </c>
      <c r="D47" t="s">
        <v>26</v>
      </c>
      <c r="E47" t="s">
        <v>1919</v>
      </c>
      <c r="F47" t="s">
        <v>2032</v>
      </c>
      <c r="G47">
        <v>53.39</v>
      </c>
      <c r="H47">
        <v>51.353065259250513</v>
      </c>
      <c r="I47">
        <v>50.780000000000008</v>
      </c>
      <c r="J47">
        <v>50.270731707317083</v>
      </c>
      <c r="K47">
        <v>46</v>
      </c>
      <c r="L47">
        <v>1</v>
      </c>
      <c r="M47" s="97">
        <v>45566</v>
      </c>
      <c r="N47">
        <v>31</v>
      </c>
      <c r="O47">
        <v>53.39</v>
      </c>
      <c r="P47">
        <v>51.353065259250513</v>
      </c>
      <c r="Q47">
        <v>50.780000000000008</v>
      </c>
      <c r="R47">
        <v>50.270731707317083</v>
      </c>
      <c r="S47">
        <v>0.28000000000000003</v>
      </c>
      <c r="T47">
        <v>391.5</v>
      </c>
      <c r="U47">
        <v>744</v>
      </c>
      <c r="V47">
        <v>0.15864746838050514</v>
      </c>
    </row>
    <row r="48" spans="1:22">
      <c r="A48">
        <v>11</v>
      </c>
      <c r="B48" s="97">
        <v>45597</v>
      </c>
      <c r="C48" t="s">
        <v>26</v>
      </c>
      <c r="D48" t="s">
        <v>26</v>
      </c>
      <c r="E48" t="s">
        <v>1919</v>
      </c>
      <c r="F48" t="s">
        <v>2032</v>
      </c>
      <c r="G48">
        <v>46.44</v>
      </c>
      <c r="H48">
        <v>44.403065259250511</v>
      </c>
      <c r="I48">
        <v>43.830000000000005</v>
      </c>
      <c r="J48">
        <v>43.32073170731708</v>
      </c>
      <c r="K48">
        <v>42</v>
      </c>
      <c r="L48">
        <v>1</v>
      </c>
      <c r="M48" s="97">
        <v>45597</v>
      </c>
      <c r="N48">
        <v>30</v>
      </c>
      <c r="O48">
        <v>46.44</v>
      </c>
      <c r="P48">
        <v>44.403065259250511</v>
      </c>
      <c r="Q48">
        <v>43.830000000000005</v>
      </c>
      <c r="R48">
        <v>43.32073170731708</v>
      </c>
      <c r="S48">
        <v>0.28000000000000003</v>
      </c>
      <c r="T48">
        <v>391.5</v>
      </c>
      <c r="U48">
        <v>720</v>
      </c>
      <c r="V48">
        <v>0.149944302540088</v>
      </c>
    </row>
    <row r="49" spans="1:22">
      <c r="A49">
        <v>12</v>
      </c>
      <c r="B49" s="97">
        <v>45627</v>
      </c>
      <c r="C49" t="s">
        <v>26</v>
      </c>
      <c r="D49" t="s">
        <v>26</v>
      </c>
      <c r="E49" t="s">
        <v>1919</v>
      </c>
      <c r="F49" t="s">
        <v>2032</v>
      </c>
      <c r="G49">
        <v>44.7</v>
      </c>
      <c r="H49">
        <v>42.663065259250516</v>
      </c>
      <c r="I49">
        <v>42.090000000000011</v>
      </c>
      <c r="J49">
        <v>41.580731707317085</v>
      </c>
      <c r="K49">
        <v>49</v>
      </c>
      <c r="L49">
        <v>1</v>
      </c>
      <c r="M49" s="97">
        <v>45627</v>
      </c>
      <c r="N49">
        <v>31</v>
      </c>
      <c r="O49">
        <v>44.7</v>
      </c>
      <c r="P49">
        <v>42.663065259250516</v>
      </c>
      <c r="Q49">
        <v>42.090000000000011</v>
      </c>
      <c r="R49">
        <v>41.580731707317085</v>
      </c>
      <c r="S49">
        <v>0.28000000000000003</v>
      </c>
      <c r="T49">
        <v>391.5</v>
      </c>
      <c r="U49">
        <v>744</v>
      </c>
      <c r="V49">
        <v>0.16857585245608975</v>
      </c>
    </row>
    <row r="50" spans="1:22">
      <c r="A50">
        <v>1</v>
      </c>
      <c r="B50" s="97">
        <v>45292</v>
      </c>
      <c r="C50" t="s">
        <v>26</v>
      </c>
      <c r="D50" t="s">
        <v>26</v>
      </c>
      <c r="E50" t="s">
        <v>1920</v>
      </c>
      <c r="F50" t="s">
        <v>2033</v>
      </c>
      <c r="G50">
        <v>56.03</v>
      </c>
      <c r="H50">
        <v>53.789349593495942</v>
      </c>
      <c r="I50">
        <v>53.159166666666671</v>
      </c>
      <c r="J50">
        <v>52.599004065040653</v>
      </c>
      <c r="K50">
        <v>56</v>
      </c>
      <c r="L50">
        <v>1</v>
      </c>
      <c r="M50" s="97">
        <v>45292</v>
      </c>
      <c r="N50">
        <v>31</v>
      </c>
      <c r="O50">
        <v>56.03</v>
      </c>
      <c r="P50">
        <v>53.789349593495942</v>
      </c>
      <c r="Q50">
        <v>53.159166666666671</v>
      </c>
      <c r="R50">
        <v>52.599004065040653</v>
      </c>
      <c r="S50">
        <v>0.32</v>
      </c>
      <c r="T50">
        <v>422.82</v>
      </c>
      <c r="U50">
        <v>744</v>
      </c>
      <c r="V50">
        <v>0.17684735058463072</v>
      </c>
    </row>
    <row r="51" spans="1:22">
      <c r="A51">
        <v>2</v>
      </c>
      <c r="B51" s="97">
        <v>45323</v>
      </c>
      <c r="C51" t="s">
        <v>26</v>
      </c>
      <c r="D51" t="s">
        <v>26</v>
      </c>
      <c r="E51" t="s">
        <v>1920</v>
      </c>
      <c r="F51" t="s">
        <v>2033</v>
      </c>
      <c r="G51">
        <v>51.96</v>
      </c>
      <c r="H51">
        <v>49.719349593495942</v>
      </c>
      <c r="I51">
        <v>49.089166666666671</v>
      </c>
      <c r="J51">
        <v>48.529004065040652</v>
      </c>
      <c r="K51">
        <v>50</v>
      </c>
      <c r="L51">
        <v>1</v>
      </c>
      <c r="M51" s="97">
        <v>45323</v>
      </c>
      <c r="N51">
        <v>29</v>
      </c>
      <c r="O51">
        <v>51.96</v>
      </c>
      <c r="P51">
        <v>49.719349593495942</v>
      </c>
      <c r="Q51">
        <v>49.089166666666671</v>
      </c>
      <c r="R51">
        <v>48.529004065040652</v>
      </c>
      <c r="S51">
        <v>0.32</v>
      </c>
      <c r="T51">
        <v>422.82</v>
      </c>
      <c r="U51">
        <v>696</v>
      </c>
      <c r="V51">
        <v>0.17034979152020885</v>
      </c>
    </row>
    <row r="52" spans="1:22">
      <c r="A52">
        <v>3</v>
      </c>
      <c r="B52" s="97">
        <v>45352</v>
      </c>
      <c r="C52" t="s">
        <v>26</v>
      </c>
      <c r="D52" t="s">
        <v>26</v>
      </c>
      <c r="E52" t="s">
        <v>1920</v>
      </c>
      <c r="F52" t="s">
        <v>2033</v>
      </c>
      <c r="G52">
        <v>51.87</v>
      </c>
      <c r="H52">
        <v>49.629349593495938</v>
      </c>
      <c r="I52">
        <v>48.999166666666667</v>
      </c>
      <c r="J52">
        <v>48.439004065040649</v>
      </c>
      <c r="K52">
        <v>53</v>
      </c>
      <c r="L52">
        <v>1</v>
      </c>
      <c r="M52" s="97">
        <v>45352</v>
      </c>
      <c r="N52">
        <v>31</v>
      </c>
      <c r="O52">
        <v>51.87</v>
      </c>
      <c r="P52">
        <v>49.629349593495938</v>
      </c>
      <c r="Q52">
        <v>48.999166666666667</v>
      </c>
      <c r="R52">
        <v>48.439004065040649</v>
      </c>
      <c r="S52">
        <v>0.32</v>
      </c>
      <c r="T52">
        <v>422.82</v>
      </c>
      <c r="U52">
        <v>744</v>
      </c>
      <c r="V52">
        <v>0.16828000221757342</v>
      </c>
    </row>
    <row r="53" spans="1:22">
      <c r="A53">
        <v>4</v>
      </c>
      <c r="B53" s="97">
        <v>45383</v>
      </c>
      <c r="C53" t="s">
        <v>26</v>
      </c>
      <c r="D53" t="s">
        <v>26</v>
      </c>
      <c r="E53" t="s">
        <v>1920</v>
      </c>
      <c r="F53" t="s">
        <v>2033</v>
      </c>
      <c r="G53">
        <v>55.26</v>
      </c>
      <c r="H53">
        <v>53.019349593495939</v>
      </c>
      <c r="I53">
        <v>52.389166666666668</v>
      </c>
      <c r="J53">
        <v>51.82900406504065</v>
      </c>
      <c r="K53">
        <v>58</v>
      </c>
      <c r="L53">
        <v>1</v>
      </c>
      <c r="M53" s="97">
        <v>45383</v>
      </c>
      <c r="N53">
        <v>30</v>
      </c>
      <c r="O53">
        <v>55.26</v>
      </c>
      <c r="P53">
        <v>53.019349593495939</v>
      </c>
      <c r="Q53">
        <v>52.389166666666668</v>
      </c>
      <c r="R53">
        <v>51.82900406504065</v>
      </c>
      <c r="S53">
        <v>0.32</v>
      </c>
      <c r="T53">
        <v>422.82</v>
      </c>
      <c r="U53">
        <v>720</v>
      </c>
      <c r="V53">
        <v>0.19185337600975461</v>
      </c>
    </row>
    <row r="54" spans="1:22">
      <c r="A54">
        <v>5</v>
      </c>
      <c r="B54" s="97">
        <v>45413</v>
      </c>
      <c r="C54" t="s">
        <v>26</v>
      </c>
      <c r="D54" t="s">
        <v>26</v>
      </c>
      <c r="E54" t="s">
        <v>1920</v>
      </c>
      <c r="F54" t="s">
        <v>2033</v>
      </c>
      <c r="G54">
        <v>55.08</v>
      </c>
      <c r="H54">
        <v>52.839349593495939</v>
      </c>
      <c r="I54">
        <v>52.209166666666668</v>
      </c>
      <c r="J54">
        <v>51.64900406504065</v>
      </c>
      <c r="K54">
        <v>66</v>
      </c>
      <c r="L54">
        <v>1</v>
      </c>
      <c r="M54" s="97">
        <v>45413</v>
      </c>
      <c r="N54">
        <v>31</v>
      </c>
      <c r="O54">
        <v>55.08</v>
      </c>
      <c r="P54">
        <v>52.839349593495939</v>
      </c>
      <c r="Q54">
        <v>52.209166666666668</v>
      </c>
      <c r="R54">
        <v>51.64900406504065</v>
      </c>
      <c r="S54">
        <v>0.32</v>
      </c>
      <c r="T54">
        <v>422.82</v>
      </c>
      <c r="U54">
        <v>744</v>
      </c>
      <c r="V54">
        <v>0.20991036629125592</v>
      </c>
    </row>
    <row r="55" spans="1:22">
      <c r="A55">
        <v>6</v>
      </c>
      <c r="B55" s="97">
        <v>45444</v>
      </c>
      <c r="C55" t="s">
        <v>26</v>
      </c>
      <c r="D55" t="s">
        <v>26</v>
      </c>
      <c r="E55" t="s">
        <v>1920</v>
      </c>
      <c r="F55" t="s">
        <v>2033</v>
      </c>
      <c r="G55">
        <v>57.13</v>
      </c>
      <c r="H55">
        <v>54.889349593495943</v>
      </c>
      <c r="I55">
        <v>54.259166666666673</v>
      </c>
      <c r="J55">
        <v>53.699004065040654</v>
      </c>
      <c r="K55">
        <v>61</v>
      </c>
      <c r="L55">
        <v>1</v>
      </c>
      <c r="M55" s="97">
        <v>45444</v>
      </c>
      <c r="N55">
        <v>30</v>
      </c>
      <c r="O55">
        <v>57.13</v>
      </c>
      <c r="P55">
        <v>54.889349593495943</v>
      </c>
      <c r="Q55">
        <v>54.259166666666673</v>
      </c>
      <c r="R55">
        <v>53.699004065040654</v>
      </c>
      <c r="S55">
        <v>0.32</v>
      </c>
      <c r="T55">
        <v>422.82</v>
      </c>
      <c r="U55">
        <v>720</v>
      </c>
      <c r="V55">
        <v>0.19884413645943377</v>
      </c>
    </row>
    <row r="56" spans="1:22">
      <c r="A56">
        <v>7</v>
      </c>
      <c r="B56" s="97">
        <v>45474</v>
      </c>
      <c r="C56" t="s">
        <v>26</v>
      </c>
      <c r="D56" t="s">
        <v>26</v>
      </c>
      <c r="E56" t="s">
        <v>1920</v>
      </c>
      <c r="F56" t="s">
        <v>2033</v>
      </c>
      <c r="G56">
        <v>63.05</v>
      </c>
      <c r="H56">
        <v>60.809349593495938</v>
      </c>
      <c r="I56">
        <v>60.179166666666667</v>
      </c>
      <c r="J56">
        <v>59.619004065040649</v>
      </c>
      <c r="K56">
        <v>68</v>
      </c>
      <c r="L56">
        <v>1</v>
      </c>
      <c r="M56" s="97">
        <v>45474</v>
      </c>
      <c r="N56">
        <v>31</v>
      </c>
      <c r="O56">
        <v>63.05</v>
      </c>
      <c r="P56">
        <v>60.809349593495938</v>
      </c>
      <c r="Q56">
        <v>60.179166666666667</v>
      </c>
      <c r="R56">
        <v>59.619004065040649</v>
      </c>
      <c r="S56">
        <v>0.32</v>
      </c>
      <c r="T56">
        <v>422.82</v>
      </c>
      <c r="U56">
        <v>744</v>
      </c>
      <c r="V56">
        <v>0.2160137794724922</v>
      </c>
    </row>
    <row r="57" spans="1:22">
      <c r="A57">
        <v>8</v>
      </c>
      <c r="B57" s="97">
        <v>45505</v>
      </c>
      <c r="C57" t="s">
        <v>26</v>
      </c>
      <c r="D57" t="s">
        <v>26</v>
      </c>
      <c r="E57" t="s">
        <v>1920</v>
      </c>
      <c r="F57" t="s">
        <v>2033</v>
      </c>
      <c r="G57">
        <v>67.81</v>
      </c>
      <c r="H57">
        <v>65.569349593495943</v>
      </c>
      <c r="I57">
        <v>64.939166666666665</v>
      </c>
      <c r="J57">
        <v>64.379004065040661</v>
      </c>
      <c r="K57">
        <v>64</v>
      </c>
      <c r="L57">
        <v>1</v>
      </c>
      <c r="M57" s="97">
        <v>45505</v>
      </c>
      <c r="N57">
        <v>31</v>
      </c>
      <c r="O57">
        <v>67.81</v>
      </c>
      <c r="P57">
        <v>65.569349593495943</v>
      </c>
      <c r="Q57">
        <v>64.939166666666665</v>
      </c>
      <c r="R57">
        <v>64.379004065040661</v>
      </c>
      <c r="S57">
        <v>0.32</v>
      </c>
      <c r="T57">
        <v>422.82</v>
      </c>
      <c r="U57">
        <v>744</v>
      </c>
      <c r="V57">
        <v>0.20348557025969513</v>
      </c>
    </row>
    <row r="58" spans="1:22">
      <c r="A58">
        <v>9</v>
      </c>
      <c r="B58" s="97">
        <v>45536</v>
      </c>
      <c r="C58" t="s">
        <v>26</v>
      </c>
      <c r="D58" t="s">
        <v>26</v>
      </c>
      <c r="E58" t="s">
        <v>1920</v>
      </c>
      <c r="F58" t="s">
        <v>2033</v>
      </c>
      <c r="G58">
        <v>63.45</v>
      </c>
      <c r="H58">
        <v>61.209349593495944</v>
      </c>
      <c r="I58">
        <v>60.57916666666668</v>
      </c>
      <c r="J58">
        <v>60.019004065040654</v>
      </c>
      <c r="K58">
        <v>58</v>
      </c>
      <c r="L58">
        <v>1</v>
      </c>
      <c r="M58" s="97">
        <v>45536</v>
      </c>
      <c r="N58">
        <v>30</v>
      </c>
      <c r="O58">
        <v>63.45</v>
      </c>
      <c r="P58">
        <v>61.209349593495944</v>
      </c>
      <c r="Q58">
        <v>60.579166666666673</v>
      </c>
      <c r="R58">
        <v>60.019004065040654</v>
      </c>
      <c r="S58">
        <v>0.32</v>
      </c>
      <c r="T58">
        <v>422.82</v>
      </c>
      <c r="U58">
        <v>720</v>
      </c>
      <c r="V58">
        <v>0.19149401636630248</v>
      </c>
    </row>
    <row r="59" spans="1:22">
      <c r="A59">
        <v>10</v>
      </c>
      <c r="B59" s="97">
        <v>45566</v>
      </c>
      <c r="C59" t="s">
        <v>26</v>
      </c>
      <c r="D59" t="s">
        <v>26</v>
      </c>
      <c r="E59" t="s">
        <v>1920</v>
      </c>
      <c r="F59" t="s">
        <v>2033</v>
      </c>
      <c r="G59">
        <v>58.8</v>
      </c>
      <c r="H59">
        <v>56.559349593495938</v>
      </c>
      <c r="I59">
        <v>55.929166666666667</v>
      </c>
      <c r="J59">
        <v>55.369004065040649</v>
      </c>
      <c r="K59">
        <v>51</v>
      </c>
      <c r="L59">
        <v>1</v>
      </c>
      <c r="M59" s="97">
        <v>45566</v>
      </c>
      <c r="N59">
        <v>31</v>
      </c>
      <c r="O59">
        <v>58.8</v>
      </c>
      <c r="P59">
        <v>56.559349593495938</v>
      </c>
      <c r="Q59">
        <v>55.929166666666667</v>
      </c>
      <c r="R59">
        <v>55.369004065040649</v>
      </c>
      <c r="S59">
        <v>0.32</v>
      </c>
      <c r="T59">
        <v>422.82</v>
      </c>
      <c r="U59">
        <v>744</v>
      </c>
      <c r="V59">
        <v>0.16057952925391375</v>
      </c>
    </row>
    <row r="60" spans="1:22">
      <c r="A60">
        <v>11</v>
      </c>
      <c r="B60" s="97">
        <v>45597</v>
      </c>
      <c r="C60" t="s">
        <v>26</v>
      </c>
      <c r="D60" t="s">
        <v>26</v>
      </c>
      <c r="E60" t="s">
        <v>1920</v>
      </c>
      <c r="F60" t="s">
        <v>2033</v>
      </c>
      <c r="G60">
        <v>50.88</v>
      </c>
      <c r="H60">
        <v>48.639349593495943</v>
      </c>
      <c r="I60">
        <v>48.009166666666673</v>
      </c>
      <c r="J60">
        <v>47.449004065040654</v>
      </c>
      <c r="K60">
        <v>50</v>
      </c>
      <c r="L60">
        <v>1</v>
      </c>
      <c r="M60" s="97">
        <v>45597</v>
      </c>
      <c r="N60">
        <v>30</v>
      </c>
      <c r="O60">
        <v>50.88</v>
      </c>
      <c r="P60">
        <v>48.639349593495943</v>
      </c>
      <c r="Q60">
        <v>48.009166666666673</v>
      </c>
      <c r="R60">
        <v>47.449004065040654</v>
      </c>
      <c r="S60">
        <v>0.32</v>
      </c>
      <c r="T60">
        <v>422.82</v>
      </c>
      <c r="U60">
        <v>720</v>
      </c>
      <c r="V60">
        <v>0.1635713778913013</v>
      </c>
    </row>
    <row r="61" spans="1:22">
      <c r="A61">
        <v>12</v>
      </c>
      <c r="B61" s="97">
        <v>45627</v>
      </c>
      <c r="C61" t="s">
        <v>26</v>
      </c>
      <c r="D61" t="s">
        <v>26</v>
      </c>
      <c r="E61" t="s">
        <v>1920</v>
      </c>
      <c r="F61" t="s">
        <v>2033</v>
      </c>
      <c r="G61">
        <v>48.93</v>
      </c>
      <c r="H61">
        <v>46.68934959349594</v>
      </c>
      <c r="I61">
        <v>46.05916666666667</v>
      </c>
      <c r="J61">
        <v>45.499004065040651</v>
      </c>
      <c r="K61">
        <v>54</v>
      </c>
      <c r="L61">
        <v>1</v>
      </c>
      <c r="M61" s="97">
        <v>45627</v>
      </c>
      <c r="N61">
        <v>31</v>
      </c>
      <c r="O61">
        <v>48.93</v>
      </c>
      <c r="P61">
        <v>46.68934959349594</v>
      </c>
      <c r="Q61">
        <v>46.05916666666667</v>
      </c>
      <c r="R61">
        <v>45.499004065040651</v>
      </c>
      <c r="S61">
        <v>0.32</v>
      </c>
      <c r="T61">
        <v>422.82</v>
      </c>
      <c r="U61">
        <v>744</v>
      </c>
      <c r="V61">
        <v>0.17082817722073965</v>
      </c>
    </row>
    <row r="62" spans="1:22">
      <c r="A62">
        <v>1</v>
      </c>
      <c r="B62" s="97">
        <v>45292</v>
      </c>
      <c r="C62" t="s">
        <v>26</v>
      </c>
      <c r="D62" t="s">
        <v>26</v>
      </c>
      <c r="E62" t="s">
        <v>1921</v>
      </c>
      <c r="F62" t="s">
        <v>2034</v>
      </c>
      <c r="G62">
        <v>63.720000000000006</v>
      </c>
      <c r="H62">
        <v>61.187317073170718</v>
      </c>
      <c r="I62">
        <v>60.47499999999998</v>
      </c>
      <c r="J62">
        <v>59.841829268292656</v>
      </c>
      <c r="K62">
        <v>64</v>
      </c>
      <c r="L62">
        <v>1</v>
      </c>
      <c r="M62" s="97">
        <v>45292</v>
      </c>
      <c r="N62">
        <v>31</v>
      </c>
      <c r="O62">
        <v>63.72</v>
      </c>
      <c r="P62">
        <v>61.187317073170718</v>
      </c>
      <c r="Q62">
        <v>60.47499999999998</v>
      </c>
      <c r="R62">
        <v>59.841829268292656</v>
      </c>
      <c r="S62">
        <v>0.36</v>
      </c>
      <c r="T62">
        <v>468</v>
      </c>
      <c r="U62">
        <v>744</v>
      </c>
      <c r="V62">
        <v>0.18250505468247405</v>
      </c>
    </row>
    <row r="63" spans="1:22">
      <c r="A63">
        <v>2</v>
      </c>
      <c r="B63" s="97">
        <v>45323</v>
      </c>
      <c r="C63" t="s">
        <v>26</v>
      </c>
      <c r="D63" t="s">
        <v>26</v>
      </c>
      <c r="E63" t="s">
        <v>1921</v>
      </c>
      <c r="F63" t="s">
        <v>2034</v>
      </c>
      <c r="G63">
        <v>58.980000000000004</v>
      </c>
      <c r="H63">
        <v>56.447317073170716</v>
      </c>
      <c r="I63">
        <v>55.734999999999978</v>
      </c>
      <c r="J63">
        <v>55.101829268292654</v>
      </c>
      <c r="K63">
        <v>56</v>
      </c>
      <c r="L63">
        <v>1</v>
      </c>
      <c r="M63" s="97">
        <v>45323</v>
      </c>
      <c r="N63">
        <v>29</v>
      </c>
      <c r="O63">
        <v>58.98</v>
      </c>
      <c r="P63">
        <v>56.447317073170716</v>
      </c>
      <c r="Q63">
        <v>55.734999999999978</v>
      </c>
      <c r="R63">
        <v>55.101829268292654</v>
      </c>
      <c r="S63">
        <v>0.36</v>
      </c>
      <c r="T63">
        <v>468</v>
      </c>
      <c r="U63">
        <v>696</v>
      </c>
      <c r="V63">
        <v>0.17268641320365458</v>
      </c>
    </row>
    <row r="64" spans="1:22">
      <c r="A64">
        <v>3</v>
      </c>
      <c r="B64" s="97">
        <v>45352</v>
      </c>
      <c r="C64" t="s">
        <v>26</v>
      </c>
      <c r="D64" t="s">
        <v>26</v>
      </c>
      <c r="E64" t="s">
        <v>1921</v>
      </c>
      <c r="F64" t="s">
        <v>2034</v>
      </c>
      <c r="G64">
        <v>58.61</v>
      </c>
      <c r="H64">
        <v>56.077317073170718</v>
      </c>
      <c r="I64">
        <v>55.364999999999981</v>
      </c>
      <c r="J64">
        <v>54.731829268292657</v>
      </c>
      <c r="K64">
        <v>60</v>
      </c>
      <c r="L64">
        <v>1</v>
      </c>
      <c r="M64" s="97">
        <v>45352</v>
      </c>
      <c r="N64">
        <v>31</v>
      </c>
      <c r="O64">
        <v>58.61</v>
      </c>
      <c r="P64">
        <v>56.077317073170718</v>
      </c>
      <c r="Q64">
        <v>55.364999999999981</v>
      </c>
      <c r="R64">
        <v>54.731829268292657</v>
      </c>
      <c r="S64">
        <v>0.36</v>
      </c>
      <c r="T64">
        <v>468</v>
      </c>
      <c r="U64">
        <v>744</v>
      </c>
      <c r="V64">
        <v>0.17135517185920413</v>
      </c>
    </row>
    <row r="65" spans="1:22">
      <c r="A65">
        <v>4</v>
      </c>
      <c r="B65" s="97">
        <v>45383</v>
      </c>
      <c r="C65" t="s">
        <v>26</v>
      </c>
      <c r="D65" t="s">
        <v>26</v>
      </c>
      <c r="E65" t="s">
        <v>1921</v>
      </c>
      <c r="F65" t="s">
        <v>2034</v>
      </c>
      <c r="G65">
        <v>62.3</v>
      </c>
      <c r="H65">
        <v>59.767317073170716</v>
      </c>
      <c r="I65">
        <v>59.054999999999978</v>
      </c>
      <c r="J65">
        <v>58.421829268292655</v>
      </c>
      <c r="K65">
        <v>66</v>
      </c>
      <c r="L65">
        <v>1</v>
      </c>
      <c r="M65" s="97">
        <v>45383</v>
      </c>
      <c r="N65">
        <v>30</v>
      </c>
      <c r="O65">
        <v>62.3</v>
      </c>
      <c r="P65">
        <v>59.767317073170716</v>
      </c>
      <c r="Q65">
        <v>59.054999999999978</v>
      </c>
      <c r="R65">
        <v>58.421829268292655</v>
      </c>
      <c r="S65">
        <v>0.36</v>
      </c>
      <c r="T65">
        <v>468</v>
      </c>
      <c r="U65">
        <v>720</v>
      </c>
      <c r="V65">
        <v>0.19494480056980057</v>
      </c>
    </row>
    <row r="66" spans="1:22">
      <c r="A66">
        <v>5</v>
      </c>
      <c r="B66" s="97">
        <v>45413</v>
      </c>
      <c r="C66" t="s">
        <v>26</v>
      </c>
      <c r="D66" t="s">
        <v>26</v>
      </c>
      <c r="E66" t="s">
        <v>1921</v>
      </c>
      <c r="F66" t="s">
        <v>2034</v>
      </c>
      <c r="G66">
        <v>61.98</v>
      </c>
      <c r="H66">
        <v>59.447317073170716</v>
      </c>
      <c r="I66">
        <v>58.734999999999978</v>
      </c>
      <c r="J66">
        <v>58.101829268292654</v>
      </c>
      <c r="K66">
        <v>75</v>
      </c>
      <c r="L66">
        <v>1</v>
      </c>
      <c r="M66" s="97">
        <v>45413</v>
      </c>
      <c r="N66">
        <v>31</v>
      </c>
      <c r="O66">
        <v>61.98</v>
      </c>
      <c r="P66">
        <v>59.447317073170716</v>
      </c>
      <c r="Q66">
        <v>58.734999999999978</v>
      </c>
      <c r="R66">
        <v>58.101829268292654</v>
      </c>
      <c r="S66">
        <v>0.36</v>
      </c>
      <c r="T66">
        <v>468</v>
      </c>
      <c r="U66">
        <v>744</v>
      </c>
      <c r="V66">
        <v>0.21585849186655631</v>
      </c>
    </row>
    <row r="67" spans="1:22">
      <c r="A67">
        <v>6</v>
      </c>
      <c r="B67" s="97">
        <v>45444</v>
      </c>
      <c r="C67" t="s">
        <v>26</v>
      </c>
      <c r="D67" t="s">
        <v>26</v>
      </c>
      <c r="E67" t="s">
        <v>1921</v>
      </c>
      <c r="F67" t="s">
        <v>2034</v>
      </c>
      <c r="G67">
        <v>64.23</v>
      </c>
      <c r="H67">
        <v>61.697317073170723</v>
      </c>
      <c r="I67">
        <v>60.984999999999992</v>
      </c>
      <c r="J67">
        <v>60.351829268292654</v>
      </c>
      <c r="K67">
        <v>69</v>
      </c>
      <c r="L67">
        <v>1</v>
      </c>
      <c r="M67" s="97">
        <v>45444</v>
      </c>
      <c r="N67">
        <v>30</v>
      </c>
      <c r="O67">
        <v>64.23</v>
      </c>
      <c r="P67">
        <v>61.697317073170723</v>
      </c>
      <c r="Q67">
        <v>60.984999999999985</v>
      </c>
      <c r="R67">
        <v>60.351829268292661</v>
      </c>
      <c r="S67">
        <v>0.36</v>
      </c>
      <c r="T67">
        <v>468</v>
      </c>
      <c r="U67">
        <v>720</v>
      </c>
      <c r="V67">
        <v>0.20390877255460585</v>
      </c>
    </row>
    <row r="68" spans="1:22">
      <c r="A68">
        <v>7</v>
      </c>
      <c r="B68" s="97">
        <v>45474</v>
      </c>
      <c r="C68" t="s">
        <v>26</v>
      </c>
      <c r="D68" t="s">
        <v>26</v>
      </c>
      <c r="E68" t="s">
        <v>1921</v>
      </c>
      <c r="F68" t="s">
        <v>2034</v>
      </c>
      <c r="G68">
        <v>70.97</v>
      </c>
      <c r="H68">
        <v>68.437317073170718</v>
      </c>
      <c r="I68">
        <v>67.72499999999998</v>
      </c>
      <c r="J68">
        <v>67.091829268292656</v>
      </c>
      <c r="K68">
        <v>78</v>
      </c>
      <c r="L68">
        <v>1</v>
      </c>
      <c r="M68" s="97">
        <v>45474</v>
      </c>
      <c r="N68">
        <v>31</v>
      </c>
      <c r="O68">
        <v>70.97</v>
      </c>
      <c r="P68">
        <v>68.437317073170718</v>
      </c>
      <c r="Q68">
        <v>67.72499999999998</v>
      </c>
      <c r="R68">
        <v>67.091829268292656</v>
      </c>
      <c r="S68">
        <v>0.36</v>
      </c>
      <c r="T68">
        <v>468</v>
      </c>
      <c r="U68">
        <v>744</v>
      </c>
      <c r="V68">
        <v>0.22521712158808935</v>
      </c>
    </row>
    <row r="69" spans="1:22">
      <c r="A69">
        <v>8</v>
      </c>
      <c r="B69" s="97">
        <v>45505</v>
      </c>
      <c r="C69" t="s">
        <v>26</v>
      </c>
      <c r="D69" t="s">
        <v>26</v>
      </c>
      <c r="E69" t="s">
        <v>1921</v>
      </c>
      <c r="F69" t="s">
        <v>2034</v>
      </c>
      <c r="G69">
        <v>76.209999999999994</v>
      </c>
      <c r="H69">
        <v>73.677317073170713</v>
      </c>
      <c r="I69">
        <v>72.964999999999975</v>
      </c>
      <c r="J69">
        <v>72.331829268292651</v>
      </c>
      <c r="K69">
        <v>75</v>
      </c>
      <c r="L69">
        <v>1</v>
      </c>
      <c r="M69" s="97">
        <v>45505</v>
      </c>
      <c r="N69">
        <v>31</v>
      </c>
      <c r="O69">
        <v>76.209999999999994</v>
      </c>
      <c r="P69">
        <v>73.677317073170713</v>
      </c>
      <c r="Q69">
        <v>72.964999999999975</v>
      </c>
      <c r="R69">
        <v>72.331829268292651</v>
      </c>
      <c r="S69">
        <v>0.36</v>
      </c>
      <c r="T69">
        <v>468</v>
      </c>
      <c r="U69">
        <v>744</v>
      </c>
      <c r="V69">
        <v>0.21524216524216527</v>
      </c>
    </row>
    <row r="70" spans="1:22">
      <c r="A70">
        <v>9</v>
      </c>
      <c r="B70" s="97">
        <v>45536</v>
      </c>
      <c r="C70" t="s">
        <v>26</v>
      </c>
      <c r="D70" t="s">
        <v>26</v>
      </c>
      <c r="E70" t="s">
        <v>1921</v>
      </c>
      <c r="F70" t="s">
        <v>2034</v>
      </c>
      <c r="G70">
        <v>71.400000000000006</v>
      </c>
      <c r="H70">
        <v>68.867317073170724</v>
      </c>
      <c r="I70">
        <v>68.154999999999987</v>
      </c>
      <c r="J70">
        <v>67.521829268292663</v>
      </c>
      <c r="K70">
        <v>69</v>
      </c>
      <c r="L70">
        <v>1</v>
      </c>
      <c r="M70" s="97">
        <v>45536</v>
      </c>
      <c r="N70">
        <v>30</v>
      </c>
      <c r="O70">
        <v>71.400000000000006</v>
      </c>
      <c r="P70">
        <v>68.867317073170724</v>
      </c>
      <c r="Q70">
        <v>68.154999999999987</v>
      </c>
      <c r="R70">
        <v>67.521829268292663</v>
      </c>
      <c r="S70">
        <v>0.36</v>
      </c>
      <c r="T70">
        <v>468</v>
      </c>
      <c r="U70">
        <v>720</v>
      </c>
      <c r="V70">
        <v>0.20558048433048429</v>
      </c>
    </row>
    <row r="71" spans="1:22">
      <c r="A71">
        <v>10</v>
      </c>
      <c r="B71" s="97">
        <v>45566</v>
      </c>
      <c r="C71" t="s">
        <v>26</v>
      </c>
      <c r="D71" t="s">
        <v>26</v>
      </c>
      <c r="E71" t="s">
        <v>1921</v>
      </c>
      <c r="F71" t="s">
        <v>2034</v>
      </c>
      <c r="G71">
        <v>66.58</v>
      </c>
      <c r="H71">
        <v>64.047317073170717</v>
      </c>
      <c r="I71">
        <v>63.334999999999987</v>
      </c>
      <c r="J71">
        <v>62.701829268292649</v>
      </c>
      <c r="K71">
        <v>54</v>
      </c>
      <c r="L71">
        <v>1</v>
      </c>
      <c r="M71" s="97">
        <v>45566</v>
      </c>
      <c r="N71">
        <v>31</v>
      </c>
      <c r="O71">
        <v>66.58</v>
      </c>
      <c r="P71">
        <v>64.047317073170717</v>
      </c>
      <c r="Q71">
        <v>63.33499999999998</v>
      </c>
      <c r="R71">
        <v>62.701829268292656</v>
      </c>
      <c r="S71">
        <v>0.36</v>
      </c>
      <c r="T71">
        <v>468</v>
      </c>
      <c r="U71">
        <v>744</v>
      </c>
      <c r="V71">
        <v>0.15475369910853784</v>
      </c>
    </row>
    <row r="72" spans="1:22">
      <c r="A72">
        <v>11</v>
      </c>
      <c r="B72" s="97">
        <v>45597</v>
      </c>
      <c r="C72" t="s">
        <v>26</v>
      </c>
      <c r="D72" t="s">
        <v>26</v>
      </c>
      <c r="E72" t="s">
        <v>1921</v>
      </c>
      <c r="F72" t="s">
        <v>2034</v>
      </c>
      <c r="G72">
        <v>57.91</v>
      </c>
      <c r="H72">
        <v>55.377317073170715</v>
      </c>
      <c r="I72">
        <v>54.664999999999978</v>
      </c>
      <c r="J72">
        <v>54.031829268292654</v>
      </c>
      <c r="K72">
        <v>57</v>
      </c>
      <c r="L72">
        <v>1</v>
      </c>
      <c r="M72" s="97">
        <v>45597</v>
      </c>
      <c r="N72">
        <v>30</v>
      </c>
      <c r="O72">
        <v>57.91</v>
      </c>
      <c r="P72">
        <v>55.377317073170715</v>
      </c>
      <c r="Q72">
        <v>54.664999999999978</v>
      </c>
      <c r="R72">
        <v>54.031829268292654</v>
      </c>
      <c r="S72">
        <v>0.36</v>
      </c>
      <c r="T72">
        <v>468</v>
      </c>
      <c r="U72">
        <v>720</v>
      </c>
      <c r="V72">
        <v>0.16931386514719843</v>
      </c>
    </row>
    <row r="73" spans="1:22">
      <c r="A73">
        <v>12</v>
      </c>
      <c r="B73" s="97">
        <v>45627</v>
      </c>
      <c r="C73" t="s">
        <v>26</v>
      </c>
      <c r="D73" t="s">
        <v>26</v>
      </c>
      <c r="E73" t="s">
        <v>1921</v>
      </c>
      <c r="F73" t="s">
        <v>2034</v>
      </c>
      <c r="G73">
        <v>55.85</v>
      </c>
      <c r="H73">
        <v>53.31731707317072</v>
      </c>
      <c r="I73">
        <v>52.604999999999983</v>
      </c>
      <c r="J73">
        <v>51.971829268292659</v>
      </c>
      <c r="K73">
        <v>61</v>
      </c>
      <c r="L73">
        <v>1</v>
      </c>
      <c r="M73" s="97">
        <v>45627</v>
      </c>
      <c r="N73">
        <v>31</v>
      </c>
      <c r="O73">
        <v>55.85</v>
      </c>
      <c r="P73">
        <v>53.31731707317072</v>
      </c>
      <c r="Q73">
        <v>52.604999999999983</v>
      </c>
      <c r="R73">
        <v>51.971829268292659</v>
      </c>
      <c r="S73">
        <v>0.36</v>
      </c>
      <c r="T73">
        <v>468</v>
      </c>
      <c r="U73">
        <v>744</v>
      </c>
      <c r="V73">
        <v>0.17642335263303002</v>
      </c>
    </row>
    <row r="74" spans="1:22">
      <c r="A74">
        <v>1</v>
      </c>
      <c r="B74" s="97">
        <v>45292</v>
      </c>
      <c r="C74" t="s">
        <v>26</v>
      </c>
      <c r="D74" t="s">
        <v>26</v>
      </c>
      <c r="E74" t="s">
        <v>1922</v>
      </c>
      <c r="F74" t="s">
        <v>2035</v>
      </c>
      <c r="G74">
        <v>28.74</v>
      </c>
      <c r="H74">
        <v>27.595284552845527</v>
      </c>
      <c r="I74">
        <v>27.27333333333333</v>
      </c>
      <c r="J74">
        <v>26.987154471544713</v>
      </c>
      <c r="K74">
        <v>29</v>
      </c>
      <c r="L74">
        <v>1</v>
      </c>
      <c r="M74" s="97">
        <v>45292</v>
      </c>
      <c r="N74">
        <v>31</v>
      </c>
      <c r="O74">
        <v>28.74</v>
      </c>
      <c r="P74">
        <v>27.595284552845527</v>
      </c>
      <c r="Q74">
        <v>27.27333333333333</v>
      </c>
      <c r="R74">
        <v>26.987154471544713</v>
      </c>
      <c r="S74">
        <v>0.17</v>
      </c>
      <c r="T74">
        <v>217.8</v>
      </c>
      <c r="U74">
        <v>744</v>
      </c>
      <c r="V74">
        <v>0.18050680312410511</v>
      </c>
    </row>
    <row r="75" spans="1:22">
      <c r="A75">
        <v>2</v>
      </c>
      <c r="B75" s="97">
        <v>45323</v>
      </c>
      <c r="C75" t="s">
        <v>26</v>
      </c>
      <c r="D75" t="s">
        <v>26</v>
      </c>
      <c r="E75" t="s">
        <v>1922</v>
      </c>
      <c r="F75" t="s">
        <v>2035</v>
      </c>
      <c r="G75">
        <v>26.6</v>
      </c>
      <c r="H75">
        <v>25.455284552845526</v>
      </c>
      <c r="I75">
        <v>25.133333333333333</v>
      </c>
      <c r="J75">
        <v>24.847154471544716</v>
      </c>
      <c r="K75">
        <v>25</v>
      </c>
      <c r="L75">
        <v>1</v>
      </c>
      <c r="M75" s="97">
        <v>45323</v>
      </c>
      <c r="N75">
        <v>29</v>
      </c>
      <c r="O75">
        <v>26.6</v>
      </c>
      <c r="P75">
        <v>25.455284552845526</v>
      </c>
      <c r="Q75">
        <v>25.133333333333333</v>
      </c>
      <c r="R75">
        <v>24.847154471544716</v>
      </c>
      <c r="S75">
        <v>0.17</v>
      </c>
      <c r="T75">
        <v>217.8</v>
      </c>
      <c r="U75">
        <v>696</v>
      </c>
      <c r="V75">
        <v>0.16700706120768816</v>
      </c>
    </row>
    <row r="76" spans="1:22">
      <c r="A76">
        <v>3</v>
      </c>
      <c r="B76" s="97">
        <v>45352</v>
      </c>
      <c r="C76" t="s">
        <v>26</v>
      </c>
      <c r="D76" t="s">
        <v>26</v>
      </c>
      <c r="E76" t="s">
        <v>1922</v>
      </c>
      <c r="F76" t="s">
        <v>2035</v>
      </c>
      <c r="G76">
        <v>26.46</v>
      </c>
      <c r="H76">
        <v>25.315284552845526</v>
      </c>
      <c r="I76">
        <v>24.993333333333332</v>
      </c>
      <c r="J76">
        <v>24.707154471544715</v>
      </c>
      <c r="K76">
        <v>27</v>
      </c>
      <c r="L76">
        <v>1</v>
      </c>
      <c r="M76" s="97">
        <v>45352</v>
      </c>
      <c r="N76">
        <v>31</v>
      </c>
      <c r="O76">
        <v>26.46</v>
      </c>
      <c r="P76">
        <v>25.315284552845526</v>
      </c>
      <c r="Q76">
        <v>24.993333333333332</v>
      </c>
      <c r="R76">
        <v>24.707154471544715</v>
      </c>
      <c r="S76">
        <v>0.17</v>
      </c>
      <c r="T76">
        <v>217.8</v>
      </c>
      <c r="U76">
        <v>744</v>
      </c>
      <c r="V76">
        <v>0.16753865635830439</v>
      </c>
    </row>
    <row r="77" spans="1:22">
      <c r="A77">
        <v>4</v>
      </c>
      <c r="B77" s="97">
        <v>45383</v>
      </c>
      <c r="C77" t="s">
        <v>26</v>
      </c>
      <c r="D77" t="s">
        <v>26</v>
      </c>
      <c r="E77" t="s">
        <v>1922</v>
      </c>
      <c r="F77" t="s">
        <v>2035</v>
      </c>
      <c r="G77">
        <v>28.13</v>
      </c>
      <c r="H77">
        <v>26.985284552845528</v>
      </c>
      <c r="I77">
        <v>26.66333333333333</v>
      </c>
      <c r="J77">
        <v>26.377154471544713</v>
      </c>
      <c r="K77">
        <v>30</v>
      </c>
      <c r="L77">
        <v>1</v>
      </c>
      <c r="M77" s="97">
        <v>45383</v>
      </c>
      <c r="N77">
        <v>30</v>
      </c>
      <c r="O77">
        <v>28.13</v>
      </c>
      <c r="P77">
        <v>26.985284552845528</v>
      </c>
      <c r="Q77">
        <v>26.66333333333333</v>
      </c>
      <c r="R77">
        <v>26.377154471544713</v>
      </c>
      <c r="S77">
        <v>0.17</v>
      </c>
      <c r="T77">
        <v>217.8</v>
      </c>
      <c r="U77">
        <v>720</v>
      </c>
      <c r="V77">
        <v>0.19198296092235484</v>
      </c>
    </row>
    <row r="78" spans="1:22">
      <c r="A78">
        <v>5</v>
      </c>
      <c r="B78" s="97">
        <v>45413</v>
      </c>
      <c r="C78" t="s">
        <v>26</v>
      </c>
      <c r="D78" t="s">
        <v>26</v>
      </c>
      <c r="E78" t="s">
        <v>1922</v>
      </c>
      <c r="F78" t="s">
        <v>2035</v>
      </c>
      <c r="G78">
        <v>28.02</v>
      </c>
      <c r="H78">
        <v>26.875284552845528</v>
      </c>
      <c r="I78">
        <v>26.553333333333331</v>
      </c>
      <c r="J78">
        <v>26.267154471544714</v>
      </c>
      <c r="K78">
        <v>34</v>
      </c>
      <c r="L78">
        <v>1</v>
      </c>
      <c r="M78" s="97">
        <v>45413</v>
      </c>
      <c r="N78">
        <v>31</v>
      </c>
      <c r="O78">
        <v>28.02</v>
      </c>
      <c r="P78">
        <v>26.875284552845528</v>
      </c>
      <c r="Q78">
        <v>26.553333333333331</v>
      </c>
      <c r="R78">
        <v>26.267154471544714</v>
      </c>
      <c r="S78">
        <v>0.17</v>
      </c>
      <c r="T78">
        <v>217.8</v>
      </c>
      <c r="U78">
        <v>744</v>
      </c>
      <c r="V78">
        <v>0.21083822091886611</v>
      </c>
    </row>
    <row r="79" spans="1:22">
      <c r="A79">
        <v>6</v>
      </c>
      <c r="B79" s="97">
        <v>45444</v>
      </c>
      <c r="C79" t="s">
        <v>26</v>
      </c>
      <c r="D79" t="s">
        <v>26</v>
      </c>
      <c r="E79" t="s">
        <v>1922</v>
      </c>
      <c r="F79" t="s">
        <v>2035</v>
      </c>
      <c r="G79">
        <v>29.03</v>
      </c>
      <c r="H79">
        <v>27.885284552845526</v>
      </c>
      <c r="I79">
        <v>27.563333333333333</v>
      </c>
      <c r="J79">
        <v>27.277154471544716</v>
      </c>
      <c r="K79">
        <v>31</v>
      </c>
      <c r="L79">
        <v>1</v>
      </c>
      <c r="M79" s="97">
        <v>45444</v>
      </c>
      <c r="N79">
        <v>30</v>
      </c>
      <c r="O79">
        <v>29.03</v>
      </c>
      <c r="P79">
        <v>27.885284552845526</v>
      </c>
      <c r="Q79">
        <v>27.563333333333333</v>
      </c>
      <c r="R79">
        <v>27.277154471544716</v>
      </c>
      <c r="S79">
        <v>0.17</v>
      </c>
      <c r="T79">
        <v>217.8</v>
      </c>
      <c r="U79">
        <v>720</v>
      </c>
      <c r="V79">
        <v>0.19970347413529232</v>
      </c>
    </row>
    <row r="80" spans="1:22">
      <c r="A80">
        <v>7</v>
      </c>
      <c r="B80" s="97">
        <v>45474</v>
      </c>
      <c r="C80" t="s">
        <v>26</v>
      </c>
      <c r="D80" t="s">
        <v>26</v>
      </c>
      <c r="E80" t="s">
        <v>1922</v>
      </c>
      <c r="F80" t="s">
        <v>2035</v>
      </c>
      <c r="G80">
        <v>32.11</v>
      </c>
      <c r="H80">
        <v>30.965284552845525</v>
      </c>
      <c r="I80">
        <v>30.643333333333331</v>
      </c>
      <c r="J80">
        <v>30.357154471544714</v>
      </c>
      <c r="K80">
        <v>36</v>
      </c>
      <c r="L80">
        <v>1</v>
      </c>
      <c r="M80" s="97">
        <v>45474</v>
      </c>
      <c r="N80">
        <v>31</v>
      </c>
      <c r="O80">
        <v>32.11</v>
      </c>
      <c r="P80">
        <v>30.965284552845525</v>
      </c>
      <c r="Q80">
        <v>30.643333333333331</v>
      </c>
      <c r="R80">
        <v>30.357154471544714</v>
      </c>
      <c r="S80">
        <v>0.17</v>
      </c>
      <c r="T80">
        <v>217.8</v>
      </c>
      <c r="U80">
        <v>744</v>
      </c>
      <c r="V80">
        <v>0.21995430848070141</v>
      </c>
    </row>
    <row r="81" spans="1:22">
      <c r="A81">
        <v>8</v>
      </c>
      <c r="B81" s="97">
        <v>45505</v>
      </c>
      <c r="C81" t="s">
        <v>26</v>
      </c>
      <c r="D81" t="s">
        <v>26</v>
      </c>
      <c r="E81" t="s">
        <v>1922</v>
      </c>
      <c r="F81" t="s">
        <v>2035</v>
      </c>
      <c r="G81">
        <v>34.67</v>
      </c>
      <c r="H81">
        <v>33.525284552845527</v>
      </c>
      <c r="I81">
        <v>33.203333333333333</v>
      </c>
      <c r="J81">
        <v>32.917154471544713</v>
      </c>
      <c r="K81">
        <v>34</v>
      </c>
      <c r="L81">
        <v>1</v>
      </c>
      <c r="M81" s="97">
        <v>45505</v>
      </c>
      <c r="N81">
        <v>31</v>
      </c>
      <c r="O81">
        <v>34.67</v>
      </c>
      <c r="P81">
        <v>33.525284552845527</v>
      </c>
      <c r="Q81">
        <v>33.203333333333333</v>
      </c>
      <c r="R81">
        <v>32.917154471544713</v>
      </c>
      <c r="S81">
        <v>0.17</v>
      </c>
      <c r="T81">
        <v>217.8</v>
      </c>
      <c r="U81">
        <v>744</v>
      </c>
      <c r="V81">
        <v>0.21184721111407329</v>
      </c>
    </row>
    <row r="82" spans="1:22">
      <c r="A82">
        <v>9</v>
      </c>
      <c r="B82" s="97">
        <v>45536</v>
      </c>
      <c r="C82" t="s">
        <v>26</v>
      </c>
      <c r="D82" t="s">
        <v>26</v>
      </c>
      <c r="E82" t="s">
        <v>1922</v>
      </c>
      <c r="F82" t="s">
        <v>2035</v>
      </c>
      <c r="G82">
        <v>32.46</v>
      </c>
      <c r="H82">
        <v>31.315284552845529</v>
      </c>
      <c r="I82">
        <v>30.993333333333332</v>
      </c>
      <c r="J82">
        <v>30.707154471544719</v>
      </c>
      <c r="K82">
        <v>33</v>
      </c>
      <c r="L82">
        <v>1</v>
      </c>
      <c r="M82" s="97">
        <v>45536</v>
      </c>
      <c r="N82">
        <v>30</v>
      </c>
      <c r="O82">
        <v>32.46</v>
      </c>
      <c r="P82">
        <v>31.315284552845526</v>
      </c>
      <c r="Q82">
        <v>30.993333333333332</v>
      </c>
      <c r="R82">
        <v>30.707154471544715</v>
      </c>
      <c r="S82">
        <v>0.17</v>
      </c>
      <c r="T82">
        <v>217.8</v>
      </c>
      <c r="U82">
        <v>720</v>
      </c>
      <c r="V82">
        <v>0.20844301601877355</v>
      </c>
    </row>
    <row r="83" spans="1:22">
      <c r="A83">
        <v>10</v>
      </c>
      <c r="B83" s="97">
        <v>45566</v>
      </c>
      <c r="C83" t="s">
        <v>26</v>
      </c>
      <c r="D83" t="s">
        <v>26</v>
      </c>
      <c r="E83" t="s">
        <v>1922</v>
      </c>
      <c r="F83" t="s">
        <v>2035</v>
      </c>
      <c r="G83">
        <v>30.11</v>
      </c>
      <c r="H83">
        <v>28.965284552845525</v>
      </c>
      <c r="I83">
        <v>28.643333333333331</v>
      </c>
      <c r="J83">
        <v>28.357154471544714</v>
      </c>
      <c r="K83">
        <v>26</v>
      </c>
      <c r="L83">
        <v>1</v>
      </c>
      <c r="M83" s="97">
        <v>45566</v>
      </c>
      <c r="N83">
        <v>31</v>
      </c>
      <c r="O83">
        <v>30.11</v>
      </c>
      <c r="P83">
        <v>28.965284552845525</v>
      </c>
      <c r="Q83">
        <v>28.643333333333331</v>
      </c>
      <c r="R83">
        <v>28.357154471544714</v>
      </c>
      <c r="S83">
        <v>0.17</v>
      </c>
      <c r="T83">
        <v>217.8</v>
      </c>
      <c r="U83">
        <v>744</v>
      </c>
      <c r="V83">
        <v>0.1626121923042744</v>
      </c>
    </row>
    <row r="84" spans="1:22">
      <c r="A84">
        <v>11</v>
      </c>
      <c r="B84" s="97">
        <v>45597</v>
      </c>
      <c r="C84" t="s">
        <v>26</v>
      </c>
      <c r="D84" t="s">
        <v>26</v>
      </c>
      <c r="E84" t="s">
        <v>1922</v>
      </c>
      <c r="F84" t="s">
        <v>2035</v>
      </c>
      <c r="G84">
        <v>26.03</v>
      </c>
      <c r="H84">
        <v>24.885284552845526</v>
      </c>
      <c r="I84">
        <v>24.563333333333333</v>
      </c>
      <c r="J84">
        <v>24.277154471544716</v>
      </c>
      <c r="K84">
        <v>26</v>
      </c>
      <c r="L84">
        <v>1</v>
      </c>
      <c r="M84" s="97">
        <v>45597</v>
      </c>
      <c r="N84">
        <v>30</v>
      </c>
      <c r="O84">
        <v>26.03</v>
      </c>
      <c r="P84">
        <v>24.885284552845526</v>
      </c>
      <c r="Q84">
        <v>24.563333333333333</v>
      </c>
      <c r="R84">
        <v>24.277154471544716</v>
      </c>
      <c r="S84">
        <v>0.17</v>
      </c>
      <c r="T84">
        <v>217.8</v>
      </c>
      <c r="U84">
        <v>720</v>
      </c>
      <c r="V84">
        <v>0.16582619120497907</v>
      </c>
    </row>
    <row r="85" spans="1:22">
      <c r="A85">
        <v>12</v>
      </c>
      <c r="B85" s="97">
        <v>45627</v>
      </c>
      <c r="C85" t="s">
        <v>26</v>
      </c>
      <c r="D85" t="s">
        <v>26</v>
      </c>
      <c r="E85" t="s">
        <v>1922</v>
      </c>
      <c r="F85" t="s">
        <v>2035</v>
      </c>
      <c r="G85">
        <v>25.04</v>
      </c>
      <c r="H85">
        <v>23.895284552845524</v>
      </c>
      <c r="I85">
        <v>23.573333333333331</v>
      </c>
      <c r="J85">
        <v>23.287154471544714</v>
      </c>
      <c r="K85">
        <v>28</v>
      </c>
      <c r="L85">
        <v>1</v>
      </c>
      <c r="M85" s="97">
        <v>45627</v>
      </c>
      <c r="N85">
        <v>31</v>
      </c>
      <c r="O85">
        <v>25.04</v>
      </c>
      <c r="P85">
        <v>23.895284552845524</v>
      </c>
      <c r="Q85">
        <v>23.573333333333331</v>
      </c>
      <c r="R85">
        <v>23.287154471544714</v>
      </c>
      <c r="S85">
        <v>0.17</v>
      </c>
      <c r="T85">
        <v>217.8</v>
      </c>
      <c r="U85">
        <v>744</v>
      </c>
      <c r="V85">
        <v>0.17365554370686337</v>
      </c>
    </row>
    <row r="86" spans="1:22">
      <c r="A86">
        <v>1</v>
      </c>
      <c r="B86" s="97">
        <v>45292</v>
      </c>
      <c r="C86" t="s">
        <v>26</v>
      </c>
      <c r="D86" t="s">
        <v>26</v>
      </c>
      <c r="E86" t="s">
        <v>1923</v>
      </c>
      <c r="F86" t="s">
        <v>2036</v>
      </c>
      <c r="G86">
        <v>28.76</v>
      </c>
      <c r="H86">
        <v>27.616585365853659</v>
      </c>
      <c r="I86">
        <v>27.295000000000002</v>
      </c>
      <c r="J86">
        <v>27.009146341463417</v>
      </c>
      <c r="K86">
        <v>29</v>
      </c>
      <c r="L86">
        <v>1</v>
      </c>
      <c r="M86" s="97">
        <v>45292</v>
      </c>
      <c r="N86">
        <v>31</v>
      </c>
      <c r="O86">
        <v>28.76</v>
      </c>
      <c r="P86">
        <v>27.616585365853659</v>
      </c>
      <c r="Q86">
        <v>27.295000000000002</v>
      </c>
      <c r="R86">
        <v>27.009146341463417</v>
      </c>
      <c r="S86">
        <v>0.17</v>
      </c>
      <c r="T86">
        <v>217.8</v>
      </c>
      <c r="U86">
        <v>744</v>
      </c>
      <c r="V86">
        <v>0.17884058078339604</v>
      </c>
    </row>
    <row r="87" spans="1:22">
      <c r="A87">
        <v>2</v>
      </c>
      <c r="B87" s="97">
        <v>45323</v>
      </c>
      <c r="C87" t="s">
        <v>26</v>
      </c>
      <c r="D87" t="s">
        <v>26</v>
      </c>
      <c r="E87" t="s">
        <v>1923</v>
      </c>
      <c r="F87" t="s">
        <v>2036</v>
      </c>
      <c r="G87">
        <v>26.62</v>
      </c>
      <c r="H87">
        <v>25.476585365853659</v>
      </c>
      <c r="I87">
        <v>25.155000000000001</v>
      </c>
      <c r="J87">
        <v>24.869146341463416</v>
      </c>
      <c r="K87">
        <v>23</v>
      </c>
      <c r="L87">
        <v>1</v>
      </c>
      <c r="M87" s="97">
        <v>45323</v>
      </c>
      <c r="N87">
        <v>29</v>
      </c>
      <c r="O87">
        <v>26.62</v>
      </c>
      <c r="P87">
        <v>25.476585365853659</v>
      </c>
      <c r="Q87">
        <v>25.155000000000001</v>
      </c>
      <c r="R87">
        <v>24.869146341463416</v>
      </c>
      <c r="S87">
        <v>0.17</v>
      </c>
      <c r="T87">
        <v>217.8</v>
      </c>
      <c r="U87">
        <v>696</v>
      </c>
      <c r="V87">
        <v>0.15415254952872504</v>
      </c>
    </row>
    <row r="88" spans="1:22">
      <c r="A88">
        <v>3</v>
      </c>
      <c r="B88" s="97">
        <v>45352</v>
      </c>
      <c r="C88" t="s">
        <v>26</v>
      </c>
      <c r="D88" t="s">
        <v>26</v>
      </c>
      <c r="E88" t="s">
        <v>1923</v>
      </c>
      <c r="F88" t="s">
        <v>2036</v>
      </c>
      <c r="G88">
        <v>26.47</v>
      </c>
      <c r="H88">
        <v>25.326585365853656</v>
      </c>
      <c r="I88">
        <v>25.004999999999999</v>
      </c>
      <c r="J88">
        <v>24.719146341463414</v>
      </c>
      <c r="K88">
        <v>27</v>
      </c>
      <c r="L88">
        <v>1</v>
      </c>
      <c r="M88" s="97">
        <v>45352</v>
      </c>
      <c r="N88">
        <v>31</v>
      </c>
      <c r="O88">
        <v>26.47</v>
      </c>
      <c r="P88">
        <v>25.326585365853656</v>
      </c>
      <c r="Q88">
        <v>25.004999999999999</v>
      </c>
      <c r="R88">
        <v>24.719146341463414</v>
      </c>
      <c r="S88">
        <v>0.17</v>
      </c>
      <c r="T88">
        <v>217.8</v>
      </c>
      <c r="U88">
        <v>744</v>
      </c>
      <c r="V88">
        <v>0.16633342219852482</v>
      </c>
    </row>
    <row r="89" spans="1:22">
      <c r="A89">
        <v>4</v>
      </c>
      <c r="B89" s="97">
        <v>45383</v>
      </c>
      <c r="C89" t="s">
        <v>26</v>
      </c>
      <c r="D89" t="s">
        <v>26</v>
      </c>
      <c r="E89" t="s">
        <v>1923</v>
      </c>
      <c r="F89" t="s">
        <v>2036</v>
      </c>
      <c r="G89">
        <v>28.14</v>
      </c>
      <c r="H89">
        <v>26.996585365853658</v>
      </c>
      <c r="I89">
        <v>26.675000000000001</v>
      </c>
      <c r="J89">
        <v>26.389146341463416</v>
      </c>
      <c r="K89">
        <v>30</v>
      </c>
      <c r="L89">
        <v>1</v>
      </c>
      <c r="M89" s="97">
        <v>45383</v>
      </c>
      <c r="N89">
        <v>30</v>
      </c>
      <c r="O89">
        <v>28.14</v>
      </c>
      <c r="P89">
        <v>26.996585365853658</v>
      </c>
      <c r="Q89">
        <v>26.675000000000001</v>
      </c>
      <c r="R89">
        <v>26.389146341463416</v>
      </c>
      <c r="S89">
        <v>0.17</v>
      </c>
      <c r="T89">
        <v>217.8</v>
      </c>
      <c r="U89">
        <v>720</v>
      </c>
      <c r="V89">
        <v>0.18916309560248953</v>
      </c>
    </row>
    <row r="90" spans="1:22">
      <c r="A90">
        <v>5</v>
      </c>
      <c r="B90" s="97">
        <v>45413</v>
      </c>
      <c r="C90" t="s">
        <v>26</v>
      </c>
      <c r="D90" t="s">
        <v>26</v>
      </c>
      <c r="E90" t="s">
        <v>1923</v>
      </c>
      <c r="F90" t="s">
        <v>2036</v>
      </c>
      <c r="G90">
        <v>28.03</v>
      </c>
      <c r="H90">
        <v>26.886585365853659</v>
      </c>
      <c r="I90">
        <v>26.565000000000001</v>
      </c>
      <c r="J90">
        <v>26.279146341463417</v>
      </c>
      <c r="K90">
        <v>33</v>
      </c>
      <c r="L90">
        <v>1</v>
      </c>
      <c r="M90" s="97">
        <v>45413</v>
      </c>
      <c r="N90">
        <v>31</v>
      </c>
      <c r="O90">
        <v>28.03</v>
      </c>
      <c r="P90">
        <v>26.886585365853659</v>
      </c>
      <c r="Q90">
        <v>26.565000000000001</v>
      </c>
      <c r="R90">
        <v>26.279146341463417</v>
      </c>
      <c r="S90">
        <v>0.17</v>
      </c>
      <c r="T90">
        <v>217.8</v>
      </c>
      <c r="U90">
        <v>744</v>
      </c>
      <c r="V90">
        <v>0.20614009103745173</v>
      </c>
    </row>
    <row r="91" spans="1:22">
      <c r="A91">
        <v>6</v>
      </c>
      <c r="B91" s="97">
        <v>45444</v>
      </c>
      <c r="C91" t="s">
        <v>26</v>
      </c>
      <c r="D91" t="s">
        <v>26</v>
      </c>
      <c r="E91" t="s">
        <v>1923</v>
      </c>
      <c r="F91" t="s">
        <v>2036</v>
      </c>
      <c r="G91">
        <v>29.04</v>
      </c>
      <c r="H91">
        <v>27.896585365853657</v>
      </c>
      <c r="I91">
        <v>27.574999999999999</v>
      </c>
      <c r="J91">
        <v>27.289146341463415</v>
      </c>
      <c r="K91">
        <v>31</v>
      </c>
      <c r="L91">
        <v>1</v>
      </c>
      <c r="M91" s="97">
        <v>45444</v>
      </c>
      <c r="N91">
        <v>30</v>
      </c>
      <c r="O91">
        <v>29.04</v>
      </c>
      <c r="P91">
        <v>27.896585365853657</v>
      </c>
      <c r="Q91">
        <v>27.574999999999999</v>
      </c>
      <c r="R91">
        <v>27.289146341463415</v>
      </c>
      <c r="S91">
        <v>0.17</v>
      </c>
      <c r="T91">
        <v>217.8</v>
      </c>
      <c r="U91">
        <v>720</v>
      </c>
      <c r="V91">
        <v>0.19492398734822977</v>
      </c>
    </row>
    <row r="92" spans="1:22">
      <c r="A92">
        <v>7</v>
      </c>
      <c r="B92" s="97">
        <v>45474</v>
      </c>
      <c r="C92" t="s">
        <v>26</v>
      </c>
      <c r="D92" t="s">
        <v>26</v>
      </c>
      <c r="E92" t="s">
        <v>1923</v>
      </c>
      <c r="F92" t="s">
        <v>2036</v>
      </c>
      <c r="G92">
        <v>32.130000000000003</v>
      </c>
      <c r="H92">
        <v>30.98658536585366</v>
      </c>
      <c r="I92">
        <v>30.665000000000003</v>
      </c>
      <c r="J92">
        <v>30.379146341463418</v>
      </c>
      <c r="K92">
        <v>35</v>
      </c>
      <c r="L92">
        <v>1</v>
      </c>
      <c r="M92" s="97">
        <v>45474</v>
      </c>
      <c r="N92">
        <v>31</v>
      </c>
      <c r="O92">
        <v>32.130000000000003</v>
      </c>
      <c r="P92">
        <v>30.98658536585366</v>
      </c>
      <c r="Q92">
        <v>30.665000000000003</v>
      </c>
      <c r="R92">
        <v>30.379146341463418</v>
      </c>
      <c r="S92">
        <v>0.17</v>
      </c>
      <c r="T92">
        <v>217.8</v>
      </c>
      <c r="U92">
        <v>744</v>
      </c>
      <c r="V92">
        <v>0.21654595811487309</v>
      </c>
    </row>
    <row r="93" spans="1:22">
      <c r="A93">
        <v>8</v>
      </c>
      <c r="B93" s="97">
        <v>45505</v>
      </c>
      <c r="C93" t="s">
        <v>26</v>
      </c>
      <c r="D93" t="s">
        <v>26</v>
      </c>
      <c r="E93" t="s">
        <v>1923</v>
      </c>
      <c r="F93" t="s">
        <v>2036</v>
      </c>
      <c r="G93">
        <v>34.69</v>
      </c>
      <c r="H93">
        <v>33.546585365853659</v>
      </c>
      <c r="I93">
        <v>33.224999999999994</v>
      </c>
      <c r="J93">
        <v>32.939146341463413</v>
      </c>
      <c r="K93">
        <v>34</v>
      </c>
      <c r="L93">
        <v>1</v>
      </c>
      <c r="M93" s="97">
        <v>45505</v>
      </c>
      <c r="N93">
        <v>31</v>
      </c>
      <c r="O93">
        <v>34.69</v>
      </c>
      <c r="P93">
        <v>33.546585365853659</v>
      </c>
      <c r="Q93">
        <v>33.224999999999994</v>
      </c>
      <c r="R93">
        <v>32.939146341463413</v>
      </c>
      <c r="S93">
        <v>0.17</v>
      </c>
      <c r="T93">
        <v>217.8</v>
      </c>
      <c r="U93">
        <v>744</v>
      </c>
      <c r="V93">
        <v>0.2105913731646869</v>
      </c>
    </row>
    <row r="94" spans="1:22">
      <c r="A94">
        <v>9</v>
      </c>
      <c r="B94" s="97">
        <v>45536</v>
      </c>
      <c r="C94" t="s">
        <v>26</v>
      </c>
      <c r="D94" t="s">
        <v>26</v>
      </c>
      <c r="E94" t="s">
        <v>1923</v>
      </c>
      <c r="F94" t="s">
        <v>2036</v>
      </c>
      <c r="G94">
        <v>32.479999999999997</v>
      </c>
      <c r="H94">
        <v>31.336585365853654</v>
      </c>
      <c r="I94">
        <v>31.014999999999993</v>
      </c>
      <c r="J94">
        <v>30.729146341463412</v>
      </c>
      <c r="K94">
        <v>32</v>
      </c>
      <c r="L94">
        <v>1</v>
      </c>
      <c r="M94" s="97">
        <v>45536</v>
      </c>
      <c r="N94">
        <v>30</v>
      </c>
      <c r="O94">
        <v>32.479999999999997</v>
      </c>
      <c r="P94">
        <v>31.336585365853654</v>
      </c>
      <c r="Q94">
        <v>31.014999999999997</v>
      </c>
      <c r="R94">
        <v>30.729146341463412</v>
      </c>
      <c r="S94">
        <v>0.17</v>
      </c>
      <c r="T94">
        <v>217.8</v>
      </c>
      <c r="U94">
        <v>720</v>
      </c>
      <c r="V94">
        <v>0.20295569329660235</v>
      </c>
    </row>
    <row r="95" spans="1:22">
      <c r="A95">
        <v>10</v>
      </c>
      <c r="B95" s="97">
        <v>45566</v>
      </c>
      <c r="C95" t="s">
        <v>26</v>
      </c>
      <c r="D95" t="s">
        <v>26</v>
      </c>
      <c r="E95" t="s">
        <v>1923</v>
      </c>
      <c r="F95" t="s">
        <v>2036</v>
      </c>
      <c r="G95">
        <v>30.13</v>
      </c>
      <c r="H95">
        <v>28.986585365853657</v>
      </c>
      <c r="I95">
        <v>28.664999999999999</v>
      </c>
      <c r="J95">
        <v>28.379146341463414</v>
      </c>
      <c r="K95">
        <v>26</v>
      </c>
      <c r="L95">
        <v>1</v>
      </c>
      <c r="M95" s="97">
        <v>45566</v>
      </c>
      <c r="N95">
        <v>31</v>
      </c>
      <c r="O95">
        <v>30.13</v>
      </c>
      <c r="P95">
        <v>28.986585365853657</v>
      </c>
      <c r="Q95">
        <v>28.664999999999999</v>
      </c>
      <c r="R95">
        <v>28.379146341463414</v>
      </c>
      <c r="S95">
        <v>0.17</v>
      </c>
      <c r="T95">
        <v>217.8</v>
      </c>
      <c r="U95">
        <v>744</v>
      </c>
      <c r="V95">
        <v>0.16146373312795601</v>
      </c>
    </row>
    <row r="96" spans="1:22">
      <c r="A96">
        <v>11</v>
      </c>
      <c r="B96" s="97">
        <v>45597</v>
      </c>
      <c r="C96" t="s">
        <v>26</v>
      </c>
      <c r="D96" t="s">
        <v>26</v>
      </c>
      <c r="E96" t="s">
        <v>1923</v>
      </c>
      <c r="F96" t="s">
        <v>2036</v>
      </c>
      <c r="G96">
        <v>26.04</v>
      </c>
      <c r="H96">
        <v>24.896585365853657</v>
      </c>
      <c r="I96">
        <v>24.574999999999999</v>
      </c>
      <c r="J96">
        <v>24.289146341463415</v>
      </c>
      <c r="K96">
        <v>26</v>
      </c>
      <c r="L96">
        <v>1</v>
      </c>
      <c r="M96" s="97">
        <v>45597</v>
      </c>
      <c r="N96">
        <v>30</v>
      </c>
      <c r="O96">
        <v>26.04</v>
      </c>
      <c r="P96">
        <v>24.896585365853657</v>
      </c>
      <c r="Q96">
        <v>24.574999999999999</v>
      </c>
      <c r="R96">
        <v>24.289146341463415</v>
      </c>
      <c r="S96">
        <v>0.17</v>
      </c>
      <c r="T96">
        <v>217.8</v>
      </c>
      <c r="U96">
        <v>720</v>
      </c>
      <c r="V96">
        <v>0.1646037394143455</v>
      </c>
    </row>
    <row r="97" spans="1:22">
      <c r="A97">
        <v>12</v>
      </c>
      <c r="B97" s="97">
        <v>45627</v>
      </c>
      <c r="C97" t="s">
        <v>26</v>
      </c>
      <c r="D97" t="s">
        <v>26</v>
      </c>
      <c r="E97" t="s">
        <v>1923</v>
      </c>
      <c r="F97" t="s">
        <v>2036</v>
      </c>
      <c r="G97">
        <v>25.05</v>
      </c>
      <c r="H97">
        <v>23.906585365853658</v>
      </c>
      <c r="I97">
        <v>23.585000000000001</v>
      </c>
      <c r="J97">
        <v>23.299146341463416</v>
      </c>
      <c r="K97">
        <v>28</v>
      </c>
      <c r="L97">
        <v>1</v>
      </c>
      <c r="M97" s="97">
        <v>45627</v>
      </c>
      <c r="N97">
        <v>31</v>
      </c>
      <c r="O97">
        <v>25.05</v>
      </c>
      <c r="P97">
        <v>23.906585365853658</v>
      </c>
      <c r="Q97">
        <v>23.585000000000001</v>
      </c>
      <c r="R97">
        <v>23.299146341463416</v>
      </c>
      <c r="S97">
        <v>0.17</v>
      </c>
      <c r="T97">
        <v>217.8</v>
      </c>
      <c r="U97">
        <v>744</v>
      </c>
      <c r="V97">
        <v>0.17247005736741808</v>
      </c>
    </row>
    <row r="98" spans="1:22">
      <c r="A98">
        <v>1</v>
      </c>
      <c r="B98" s="97">
        <v>45292</v>
      </c>
      <c r="C98" t="s">
        <v>26</v>
      </c>
      <c r="D98" t="s">
        <v>26</v>
      </c>
      <c r="E98" t="s">
        <v>1924</v>
      </c>
      <c r="F98" t="s">
        <v>2037</v>
      </c>
      <c r="G98">
        <v>64.55</v>
      </c>
      <c r="H98">
        <v>61.982195121951229</v>
      </c>
      <c r="I98">
        <v>61.260000000000012</v>
      </c>
      <c r="J98">
        <v>60.618048780487818</v>
      </c>
      <c r="K98">
        <v>64</v>
      </c>
      <c r="L98">
        <v>1</v>
      </c>
      <c r="M98" s="97">
        <v>45292</v>
      </c>
      <c r="N98">
        <v>31</v>
      </c>
      <c r="O98">
        <v>64.55</v>
      </c>
      <c r="P98">
        <v>61.982195121951229</v>
      </c>
      <c r="Q98">
        <v>61.260000000000012</v>
      </c>
      <c r="R98">
        <v>60.618048780487818</v>
      </c>
      <c r="S98">
        <v>0.36</v>
      </c>
      <c r="T98">
        <v>475.2</v>
      </c>
      <c r="U98">
        <v>744</v>
      </c>
      <c r="V98">
        <v>0.18207924903153391</v>
      </c>
    </row>
    <row r="99" spans="1:22">
      <c r="A99">
        <v>2</v>
      </c>
      <c r="B99" s="97">
        <v>45323</v>
      </c>
      <c r="C99" t="s">
        <v>26</v>
      </c>
      <c r="D99" t="s">
        <v>26</v>
      </c>
      <c r="E99" t="s">
        <v>1924</v>
      </c>
      <c r="F99" t="s">
        <v>2037</v>
      </c>
      <c r="G99">
        <v>59.77</v>
      </c>
      <c r="H99">
        <v>57.202195121951235</v>
      </c>
      <c r="I99">
        <v>56.480000000000018</v>
      </c>
      <c r="J99">
        <v>55.838048780487824</v>
      </c>
      <c r="K99">
        <v>56</v>
      </c>
      <c r="L99">
        <v>1</v>
      </c>
      <c r="M99" s="97">
        <v>45323</v>
      </c>
      <c r="N99">
        <v>29</v>
      </c>
      <c r="O99">
        <v>59.77</v>
      </c>
      <c r="P99">
        <v>57.202195121951235</v>
      </c>
      <c r="Q99">
        <v>56.480000000000018</v>
      </c>
      <c r="R99">
        <v>55.838048780487824</v>
      </c>
      <c r="S99">
        <v>0.36</v>
      </c>
      <c r="T99">
        <v>475.2</v>
      </c>
      <c r="U99">
        <v>696</v>
      </c>
      <c r="V99">
        <v>0.17009262887495649</v>
      </c>
    </row>
    <row r="100" spans="1:22">
      <c r="A100">
        <v>3</v>
      </c>
      <c r="B100" s="97">
        <v>45352</v>
      </c>
      <c r="C100" t="s">
        <v>26</v>
      </c>
      <c r="D100" t="s">
        <v>26</v>
      </c>
      <c r="E100" t="s">
        <v>1924</v>
      </c>
      <c r="F100" t="s">
        <v>2037</v>
      </c>
      <c r="G100">
        <v>59.39</v>
      </c>
      <c r="H100">
        <v>56.822195121951232</v>
      </c>
      <c r="I100">
        <v>56.100000000000016</v>
      </c>
      <c r="J100">
        <v>55.458048780487822</v>
      </c>
      <c r="K100">
        <v>61</v>
      </c>
      <c r="L100">
        <v>1</v>
      </c>
      <c r="M100" s="97">
        <v>45352</v>
      </c>
      <c r="N100">
        <v>31</v>
      </c>
      <c r="O100">
        <v>59.39</v>
      </c>
      <c r="P100">
        <v>56.822195121951232</v>
      </c>
      <c r="Q100">
        <v>56.100000000000016</v>
      </c>
      <c r="R100">
        <v>55.458048780487822</v>
      </c>
      <c r="S100">
        <v>0.36</v>
      </c>
      <c r="T100">
        <v>475.2</v>
      </c>
      <c r="U100">
        <v>744</v>
      </c>
      <c r="V100">
        <v>0.17172141441294664</v>
      </c>
    </row>
    <row r="101" spans="1:22">
      <c r="A101">
        <v>4</v>
      </c>
      <c r="B101" s="97">
        <v>45383</v>
      </c>
      <c r="C101" t="s">
        <v>26</v>
      </c>
      <c r="D101" t="s">
        <v>26</v>
      </c>
      <c r="E101" t="s">
        <v>1924</v>
      </c>
      <c r="F101" t="s">
        <v>2037</v>
      </c>
      <c r="G101">
        <v>63.15</v>
      </c>
      <c r="H101">
        <v>60.582195121951223</v>
      </c>
      <c r="I101">
        <v>59.860000000000014</v>
      </c>
      <c r="J101">
        <v>59.21804878048782</v>
      </c>
      <c r="K101">
        <v>67</v>
      </c>
      <c r="L101">
        <v>1</v>
      </c>
      <c r="M101" s="97">
        <v>45383</v>
      </c>
      <c r="N101">
        <v>30</v>
      </c>
      <c r="O101">
        <v>63.15</v>
      </c>
      <c r="P101">
        <v>60.58219512195123</v>
      </c>
      <c r="Q101">
        <v>59.860000000000014</v>
      </c>
      <c r="R101">
        <v>59.21804878048782</v>
      </c>
      <c r="S101">
        <v>0.36</v>
      </c>
      <c r="T101">
        <v>475.2</v>
      </c>
      <c r="U101">
        <v>720</v>
      </c>
      <c r="V101">
        <v>0.19529467124953231</v>
      </c>
    </row>
    <row r="102" spans="1:22">
      <c r="A102">
        <v>5</v>
      </c>
      <c r="B102" s="97">
        <v>45413</v>
      </c>
      <c r="C102" t="s">
        <v>26</v>
      </c>
      <c r="D102" t="s">
        <v>26</v>
      </c>
      <c r="E102" t="s">
        <v>1924</v>
      </c>
      <c r="F102" t="s">
        <v>2037</v>
      </c>
      <c r="G102">
        <v>62.84</v>
      </c>
      <c r="H102">
        <v>60.272195121951235</v>
      </c>
      <c r="I102">
        <v>59.550000000000018</v>
      </c>
      <c r="J102">
        <v>58.908048780487825</v>
      </c>
      <c r="K102">
        <v>76</v>
      </c>
      <c r="L102">
        <v>1</v>
      </c>
      <c r="M102" s="97">
        <v>45413</v>
      </c>
      <c r="N102">
        <v>31</v>
      </c>
      <c r="O102">
        <v>62.84</v>
      </c>
      <c r="P102">
        <v>60.272195121951235</v>
      </c>
      <c r="Q102">
        <v>59.550000000000018</v>
      </c>
      <c r="R102">
        <v>58.908048780487825</v>
      </c>
      <c r="S102">
        <v>0.36</v>
      </c>
      <c r="T102">
        <v>475.2</v>
      </c>
      <c r="U102">
        <v>744</v>
      </c>
      <c r="V102">
        <v>0.215613799283154</v>
      </c>
    </row>
    <row r="103" spans="1:22">
      <c r="A103">
        <v>6</v>
      </c>
      <c r="B103" s="97">
        <v>45444</v>
      </c>
      <c r="C103" t="s">
        <v>26</v>
      </c>
      <c r="D103" t="s">
        <v>26</v>
      </c>
      <c r="E103" t="s">
        <v>1924</v>
      </c>
      <c r="F103" t="s">
        <v>2037</v>
      </c>
      <c r="G103">
        <v>65.17</v>
      </c>
      <c r="H103">
        <v>62.602195121951226</v>
      </c>
      <c r="I103">
        <v>61.880000000000017</v>
      </c>
      <c r="J103">
        <v>61.238048780487816</v>
      </c>
      <c r="K103">
        <v>69</v>
      </c>
      <c r="L103">
        <v>1</v>
      </c>
      <c r="M103" s="97">
        <v>45444</v>
      </c>
      <c r="N103">
        <v>30</v>
      </c>
      <c r="O103">
        <v>65.17</v>
      </c>
      <c r="P103">
        <v>62.602195121951233</v>
      </c>
      <c r="Q103">
        <v>61.880000000000017</v>
      </c>
      <c r="R103">
        <v>61.238048780487823</v>
      </c>
      <c r="S103">
        <v>0.36</v>
      </c>
      <c r="T103">
        <v>475.2</v>
      </c>
      <c r="U103">
        <v>720</v>
      </c>
      <c r="V103">
        <v>0.20292888374485599</v>
      </c>
    </row>
    <row r="104" spans="1:22">
      <c r="A104">
        <v>7</v>
      </c>
      <c r="B104" s="97">
        <v>45474</v>
      </c>
      <c r="C104" t="s">
        <v>26</v>
      </c>
      <c r="D104" t="s">
        <v>26</v>
      </c>
      <c r="E104" t="s">
        <v>1924</v>
      </c>
      <c r="F104" t="s">
        <v>2037</v>
      </c>
      <c r="G104">
        <v>72</v>
      </c>
      <c r="H104">
        <v>69.432195121951224</v>
      </c>
      <c r="I104">
        <v>68.710000000000008</v>
      </c>
      <c r="J104">
        <v>68.068048780487828</v>
      </c>
      <c r="K104">
        <v>79</v>
      </c>
      <c r="L104">
        <v>1</v>
      </c>
      <c r="M104" s="97">
        <v>45474</v>
      </c>
      <c r="N104">
        <v>31</v>
      </c>
      <c r="O104">
        <v>72</v>
      </c>
      <c r="P104">
        <v>69.432195121951224</v>
      </c>
      <c r="Q104">
        <v>68.710000000000008</v>
      </c>
      <c r="R104">
        <v>68.068048780487828</v>
      </c>
      <c r="S104">
        <v>0.36</v>
      </c>
      <c r="T104">
        <v>475.2</v>
      </c>
      <c r="U104">
        <v>744</v>
      </c>
      <c r="V104">
        <v>0.22384774039679955</v>
      </c>
    </row>
    <row r="105" spans="1:22">
      <c r="A105">
        <v>8</v>
      </c>
      <c r="B105" s="97">
        <v>45505</v>
      </c>
      <c r="C105" t="s">
        <v>26</v>
      </c>
      <c r="D105" t="s">
        <v>26</v>
      </c>
      <c r="E105" t="s">
        <v>1924</v>
      </c>
      <c r="F105" t="s">
        <v>2037</v>
      </c>
      <c r="G105">
        <v>77.209999999999994</v>
      </c>
      <c r="H105">
        <v>74.642195121951218</v>
      </c>
      <c r="I105">
        <v>73.920000000000016</v>
      </c>
      <c r="J105">
        <v>73.278048780487822</v>
      </c>
      <c r="K105">
        <v>76</v>
      </c>
      <c r="L105">
        <v>1</v>
      </c>
      <c r="M105" s="97">
        <v>45505</v>
      </c>
      <c r="N105">
        <v>31</v>
      </c>
      <c r="O105">
        <v>77.209999999999994</v>
      </c>
      <c r="P105">
        <v>74.642195121951218</v>
      </c>
      <c r="Q105">
        <v>73.920000000000016</v>
      </c>
      <c r="R105">
        <v>73.278048780487822</v>
      </c>
      <c r="S105">
        <v>0.36</v>
      </c>
      <c r="T105">
        <v>475.2</v>
      </c>
      <c r="U105">
        <v>744</v>
      </c>
      <c r="V105">
        <v>0.21410283389450055</v>
      </c>
    </row>
    <row r="106" spans="1:22">
      <c r="A106">
        <v>9</v>
      </c>
      <c r="B106" s="97">
        <v>45536</v>
      </c>
      <c r="C106" t="s">
        <v>26</v>
      </c>
      <c r="D106" t="s">
        <v>26</v>
      </c>
      <c r="E106" t="s">
        <v>1924</v>
      </c>
      <c r="F106" t="s">
        <v>2037</v>
      </c>
      <c r="G106">
        <v>72.290000000000006</v>
      </c>
      <c r="H106">
        <v>69.722195121951231</v>
      </c>
      <c r="I106">
        <v>69.000000000000028</v>
      </c>
      <c r="J106">
        <v>68.358048780487835</v>
      </c>
      <c r="K106">
        <v>70</v>
      </c>
      <c r="L106">
        <v>1</v>
      </c>
      <c r="M106" s="97">
        <v>45536</v>
      </c>
      <c r="N106">
        <v>30</v>
      </c>
      <c r="O106">
        <v>72.290000000000006</v>
      </c>
      <c r="P106">
        <v>69.722195121951231</v>
      </c>
      <c r="Q106">
        <v>69.000000000000028</v>
      </c>
      <c r="R106">
        <v>68.358048780487835</v>
      </c>
      <c r="S106">
        <v>0.36</v>
      </c>
      <c r="T106">
        <v>475.2</v>
      </c>
      <c r="U106">
        <v>720</v>
      </c>
      <c r="V106">
        <v>0.20352980031799472</v>
      </c>
    </row>
    <row r="107" spans="1:22">
      <c r="A107">
        <v>10</v>
      </c>
      <c r="B107" s="97">
        <v>45566</v>
      </c>
      <c r="C107" t="s">
        <v>26</v>
      </c>
      <c r="D107" t="s">
        <v>26</v>
      </c>
      <c r="E107" t="s">
        <v>1924</v>
      </c>
      <c r="F107" t="s">
        <v>2037</v>
      </c>
      <c r="G107">
        <v>67.44</v>
      </c>
      <c r="H107">
        <v>64.872195121951222</v>
      </c>
      <c r="I107">
        <v>64.150000000000006</v>
      </c>
      <c r="J107">
        <v>63.508048780487826</v>
      </c>
      <c r="K107">
        <v>58</v>
      </c>
      <c r="L107">
        <v>1</v>
      </c>
      <c r="M107" s="97">
        <v>45566</v>
      </c>
      <c r="N107">
        <v>31</v>
      </c>
      <c r="O107">
        <v>67.44</v>
      </c>
      <c r="P107">
        <v>64.872195121951222</v>
      </c>
      <c r="Q107">
        <v>64.150000000000006</v>
      </c>
      <c r="R107">
        <v>63.508048780487819</v>
      </c>
      <c r="S107">
        <v>0.36</v>
      </c>
      <c r="T107">
        <v>475.2</v>
      </c>
      <c r="U107">
        <v>744</v>
      </c>
      <c r="V107">
        <v>0.16453117645993989</v>
      </c>
    </row>
    <row r="108" spans="1:22">
      <c r="A108">
        <v>11</v>
      </c>
      <c r="B108" s="97">
        <v>45597</v>
      </c>
      <c r="C108" t="s">
        <v>26</v>
      </c>
      <c r="D108" t="s">
        <v>26</v>
      </c>
      <c r="E108" t="s">
        <v>1924</v>
      </c>
      <c r="F108" t="s">
        <v>2037</v>
      </c>
      <c r="G108">
        <v>58.71</v>
      </c>
      <c r="H108">
        <v>56.142195121951232</v>
      </c>
      <c r="I108">
        <v>55.420000000000016</v>
      </c>
      <c r="J108">
        <v>54.778048780487822</v>
      </c>
      <c r="K108">
        <v>58</v>
      </c>
      <c r="L108">
        <v>1</v>
      </c>
      <c r="M108" s="97">
        <v>45597</v>
      </c>
      <c r="N108">
        <v>30</v>
      </c>
      <c r="O108">
        <v>58.71</v>
      </c>
      <c r="P108">
        <v>56.142195121951232</v>
      </c>
      <c r="Q108">
        <v>55.420000000000016</v>
      </c>
      <c r="R108">
        <v>54.778048780487822</v>
      </c>
      <c r="S108">
        <v>0.36</v>
      </c>
      <c r="T108">
        <v>475.2</v>
      </c>
      <c r="U108">
        <v>720</v>
      </c>
      <c r="V108">
        <v>0.16929713804713803</v>
      </c>
    </row>
    <row r="109" spans="1:22">
      <c r="A109">
        <v>12</v>
      </c>
      <c r="B109" s="97">
        <v>45627</v>
      </c>
      <c r="C109" t="s">
        <v>26</v>
      </c>
      <c r="D109" t="s">
        <v>26</v>
      </c>
      <c r="E109" t="s">
        <v>1924</v>
      </c>
      <c r="F109" t="s">
        <v>2037</v>
      </c>
      <c r="G109">
        <v>56.66</v>
      </c>
      <c r="H109">
        <v>54.092195121951228</v>
      </c>
      <c r="I109">
        <v>53.370000000000012</v>
      </c>
      <c r="J109">
        <v>52.728048780487818</v>
      </c>
      <c r="K109">
        <v>62</v>
      </c>
      <c r="L109">
        <v>1</v>
      </c>
      <c r="M109" s="97">
        <v>45627</v>
      </c>
      <c r="N109">
        <v>31</v>
      </c>
      <c r="O109">
        <v>56.66</v>
      </c>
      <c r="P109">
        <v>54.092195121951228</v>
      </c>
      <c r="Q109">
        <v>53.370000000000012</v>
      </c>
      <c r="R109">
        <v>52.728048780487818</v>
      </c>
      <c r="S109">
        <v>0.36</v>
      </c>
      <c r="T109">
        <v>475.2</v>
      </c>
      <c r="U109">
        <v>744</v>
      </c>
      <c r="V109">
        <v>0.17611543300387386</v>
      </c>
    </row>
    <row r="110" spans="1:22">
      <c r="A110">
        <v>1</v>
      </c>
      <c r="B110" s="97">
        <v>45292</v>
      </c>
      <c r="C110" t="s">
        <v>26</v>
      </c>
      <c r="D110" t="s">
        <v>26</v>
      </c>
      <c r="E110" t="s">
        <v>1925</v>
      </c>
      <c r="F110" t="s">
        <v>2038</v>
      </c>
      <c r="G110">
        <v>30.53</v>
      </c>
      <c r="H110">
        <v>29.304280828241584</v>
      </c>
      <c r="I110">
        <v>28.959547311184529</v>
      </c>
      <c r="J110">
        <v>28.653117518244922</v>
      </c>
      <c r="K110">
        <v>29</v>
      </c>
      <c r="L110">
        <v>1</v>
      </c>
      <c r="M110" s="97">
        <v>45292</v>
      </c>
      <c r="N110">
        <v>31</v>
      </c>
      <c r="O110">
        <v>30.53</v>
      </c>
      <c r="P110">
        <v>29.304280828241584</v>
      </c>
      <c r="Q110">
        <v>28.959547311184529</v>
      </c>
      <c r="R110">
        <v>28.653117518244922</v>
      </c>
      <c r="S110">
        <v>0.16</v>
      </c>
      <c r="T110">
        <v>242.73</v>
      </c>
      <c r="U110">
        <v>744</v>
      </c>
      <c r="V110">
        <v>0.16076870224848264</v>
      </c>
    </row>
    <row r="111" spans="1:22">
      <c r="A111">
        <v>2</v>
      </c>
      <c r="B111" s="97">
        <v>45323</v>
      </c>
      <c r="C111" t="s">
        <v>26</v>
      </c>
      <c r="D111" t="s">
        <v>26</v>
      </c>
      <c r="E111" t="s">
        <v>1925</v>
      </c>
      <c r="F111" t="s">
        <v>2038</v>
      </c>
      <c r="G111">
        <v>28.42</v>
      </c>
      <c r="H111">
        <v>27.194280828241585</v>
      </c>
      <c r="I111">
        <v>26.84954731118453</v>
      </c>
      <c r="J111">
        <v>26.543117518244923</v>
      </c>
      <c r="K111">
        <v>25</v>
      </c>
      <c r="L111">
        <v>1</v>
      </c>
      <c r="M111" s="97">
        <v>45323</v>
      </c>
      <c r="N111">
        <v>29</v>
      </c>
      <c r="O111">
        <v>28.42</v>
      </c>
      <c r="P111">
        <v>27.194280828241585</v>
      </c>
      <c r="Q111">
        <v>26.84954731118453</v>
      </c>
      <c r="R111">
        <v>26.543117518244923</v>
      </c>
      <c r="S111">
        <v>0.16</v>
      </c>
      <c r="T111">
        <v>242.73</v>
      </c>
      <c r="U111">
        <v>696</v>
      </c>
      <c r="V111">
        <v>0.14883146734629221</v>
      </c>
    </row>
    <row r="112" spans="1:22">
      <c r="A112">
        <v>3</v>
      </c>
      <c r="B112" s="97">
        <v>45352</v>
      </c>
      <c r="C112" t="s">
        <v>26</v>
      </c>
      <c r="D112" t="s">
        <v>26</v>
      </c>
      <c r="E112" t="s">
        <v>1925</v>
      </c>
      <c r="F112" t="s">
        <v>2038</v>
      </c>
      <c r="G112">
        <v>28.3</v>
      </c>
      <c r="H112">
        <v>27.074280828241584</v>
      </c>
      <c r="I112">
        <v>26.729547311184529</v>
      </c>
      <c r="J112">
        <v>26.423117518244922</v>
      </c>
      <c r="K112">
        <v>27</v>
      </c>
      <c r="L112">
        <v>1</v>
      </c>
      <c r="M112" s="97">
        <v>45352</v>
      </c>
      <c r="N112">
        <v>31</v>
      </c>
      <c r="O112">
        <v>28.3</v>
      </c>
      <c r="P112">
        <v>27.074280828241584</v>
      </c>
      <c r="Q112">
        <v>26.729547311184529</v>
      </c>
      <c r="R112">
        <v>26.423117518244922</v>
      </c>
      <c r="S112">
        <v>0.16</v>
      </c>
      <c r="T112">
        <v>242.73</v>
      </c>
      <c r="U112">
        <v>744</v>
      </c>
      <c r="V112">
        <v>0.15225887075732181</v>
      </c>
    </row>
    <row r="113" spans="1:22">
      <c r="A113">
        <v>4</v>
      </c>
      <c r="B113" s="97">
        <v>45383</v>
      </c>
      <c r="C113" t="s">
        <v>26</v>
      </c>
      <c r="D113" t="s">
        <v>26</v>
      </c>
      <c r="E113" t="s">
        <v>1925</v>
      </c>
      <c r="F113" t="s">
        <v>2038</v>
      </c>
      <c r="G113">
        <v>30.18</v>
      </c>
      <c r="H113">
        <v>28.954280828241583</v>
      </c>
      <c r="I113">
        <v>28.609547311184528</v>
      </c>
      <c r="J113">
        <v>28.303117518244921</v>
      </c>
      <c r="K113">
        <v>30</v>
      </c>
      <c r="L113">
        <v>1</v>
      </c>
      <c r="M113" s="97">
        <v>45383</v>
      </c>
      <c r="N113">
        <v>30</v>
      </c>
      <c r="O113">
        <v>30.18</v>
      </c>
      <c r="P113">
        <v>28.954280828241583</v>
      </c>
      <c r="Q113">
        <v>28.609547311184528</v>
      </c>
      <c r="R113">
        <v>28.303117518244921</v>
      </c>
      <c r="S113">
        <v>0.16</v>
      </c>
      <c r="T113">
        <v>242.73</v>
      </c>
      <c r="U113">
        <v>720</v>
      </c>
      <c r="V113">
        <v>0.17321314949852831</v>
      </c>
    </row>
    <row r="114" spans="1:22">
      <c r="A114">
        <v>5</v>
      </c>
      <c r="B114" s="97">
        <v>45413</v>
      </c>
      <c r="C114" t="s">
        <v>26</v>
      </c>
      <c r="D114" t="s">
        <v>26</v>
      </c>
      <c r="E114" t="s">
        <v>1925</v>
      </c>
      <c r="F114" t="s">
        <v>2038</v>
      </c>
      <c r="G114">
        <v>30.15</v>
      </c>
      <c r="H114">
        <v>28.924280828241582</v>
      </c>
      <c r="I114">
        <v>28.579547311184527</v>
      </c>
      <c r="J114">
        <v>28.27311751824492</v>
      </c>
      <c r="K114">
        <v>35</v>
      </c>
      <c r="L114">
        <v>1</v>
      </c>
      <c r="M114" s="97">
        <v>45413</v>
      </c>
      <c r="N114">
        <v>31</v>
      </c>
      <c r="O114">
        <v>30.15</v>
      </c>
      <c r="P114">
        <v>28.924280828241582</v>
      </c>
      <c r="Q114">
        <v>28.579547311184527</v>
      </c>
      <c r="R114">
        <v>28.27311751824492</v>
      </c>
      <c r="S114">
        <v>0.16</v>
      </c>
      <c r="T114">
        <v>242.73</v>
      </c>
      <c r="U114">
        <v>744</v>
      </c>
      <c r="V114">
        <v>0.19305268166009484</v>
      </c>
    </row>
    <row r="115" spans="1:22">
      <c r="A115">
        <v>6</v>
      </c>
      <c r="B115" s="97">
        <v>45444</v>
      </c>
      <c r="C115" t="s">
        <v>26</v>
      </c>
      <c r="D115" t="s">
        <v>26</v>
      </c>
      <c r="E115" t="s">
        <v>1925</v>
      </c>
      <c r="F115" t="s">
        <v>2038</v>
      </c>
      <c r="G115">
        <v>31.45</v>
      </c>
      <c r="H115">
        <v>30.224280828241582</v>
      </c>
      <c r="I115">
        <v>29.879547311184528</v>
      </c>
      <c r="J115">
        <v>29.573117518244921</v>
      </c>
      <c r="K115">
        <v>31</v>
      </c>
      <c r="L115">
        <v>1</v>
      </c>
      <c r="M115" s="97">
        <v>45444</v>
      </c>
      <c r="N115">
        <v>30</v>
      </c>
      <c r="O115">
        <v>31.45</v>
      </c>
      <c r="P115">
        <v>30.224280828241582</v>
      </c>
      <c r="Q115">
        <v>29.879547311184528</v>
      </c>
      <c r="R115">
        <v>29.573117518244921</v>
      </c>
      <c r="S115">
        <v>0.16</v>
      </c>
      <c r="T115">
        <v>242.73</v>
      </c>
      <c r="U115">
        <v>720</v>
      </c>
      <c r="V115">
        <v>0.17764193868816286</v>
      </c>
    </row>
    <row r="116" spans="1:22">
      <c r="A116">
        <v>7</v>
      </c>
      <c r="B116" s="97">
        <v>45474</v>
      </c>
      <c r="C116" t="s">
        <v>26</v>
      </c>
      <c r="D116" t="s">
        <v>26</v>
      </c>
      <c r="E116" t="s">
        <v>1925</v>
      </c>
      <c r="F116" t="s">
        <v>2038</v>
      </c>
      <c r="G116">
        <v>34.770000000000003</v>
      </c>
      <c r="H116">
        <v>33.544280828241583</v>
      </c>
      <c r="I116">
        <v>33.199547311184531</v>
      </c>
      <c r="J116">
        <v>32.893117518244928</v>
      </c>
      <c r="K116">
        <v>35</v>
      </c>
      <c r="L116">
        <v>1</v>
      </c>
      <c r="M116" s="97">
        <v>45474</v>
      </c>
      <c r="N116">
        <v>31</v>
      </c>
      <c r="O116">
        <v>34.770000000000003</v>
      </c>
      <c r="P116">
        <v>33.544280828241583</v>
      </c>
      <c r="Q116">
        <v>33.199547311184531</v>
      </c>
      <c r="R116">
        <v>32.893117518244928</v>
      </c>
      <c r="S116">
        <v>0.16</v>
      </c>
      <c r="T116">
        <v>242.73</v>
      </c>
      <c r="U116">
        <v>744</v>
      </c>
      <c r="V116">
        <v>0.19485952576184259</v>
      </c>
    </row>
    <row r="117" spans="1:22">
      <c r="A117">
        <v>8</v>
      </c>
      <c r="B117" s="97">
        <v>45505</v>
      </c>
      <c r="C117" t="s">
        <v>26</v>
      </c>
      <c r="D117" t="s">
        <v>26</v>
      </c>
      <c r="E117" t="s">
        <v>1925</v>
      </c>
      <c r="F117" t="s">
        <v>2038</v>
      </c>
      <c r="G117">
        <v>36.97</v>
      </c>
      <c r="H117">
        <v>35.744280828241578</v>
      </c>
      <c r="I117">
        <v>35.399547311184527</v>
      </c>
      <c r="J117">
        <v>35.093117518244924</v>
      </c>
      <c r="K117">
        <v>33</v>
      </c>
      <c r="L117">
        <v>1</v>
      </c>
      <c r="M117" s="97">
        <v>45505</v>
      </c>
      <c r="N117">
        <v>31</v>
      </c>
      <c r="O117">
        <v>36.97</v>
      </c>
      <c r="P117">
        <v>35.744280828241578</v>
      </c>
      <c r="Q117">
        <v>35.399547311184527</v>
      </c>
      <c r="R117">
        <v>35.093117518244924</v>
      </c>
      <c r="S117">
        <v>0.16</v>
      </c>
      <c r="T117">
        <v>242.73</v>
      </c>
      <c r="U117">
        <v>744</v>
      </c>
      <c r="V117">
        <v>0.18397969955554849</v>
      </c>
    </row>
    <row r="118" spans="1:22">
      <c r="A118">
        <v>9</v>
      </c>
      <c r="B118" s="97">
        <v>45536</v>
      </c>
      <c r="C118" t="s">
        <v>26</v>
      </c>
      <c r="D118" t="s">
        <v>26</v>
      </c>
      <c r="E118" t="s">
        <v>1925</v>
      </c>
      <c r="F118" t="s">
        <v>2038</v>
      </c>
      <c r="G118">
        <v>34.46</v>
      </c>
      <c r="H118">
        <v>33.23428082824158</v>
      </c>
      <c r="I118">
        <v>32.889547311184529</v>
      </c>
      <c r="J118">
        <v>32.583117518244926</v>
      </c>
      <c r="K118">
        <v>32</v>
      </c>
      <c r="L118">
        <v>1</v>
      </c>
      <c r="M118" s="97">
        <v>45536</v>
      </c>
      <c r="N118">
        <v>30</v>
      </c>
      <c r="O118">
        <v>34.46</v>
      </c>
      <c r="P118">
        <v>33.23428082824158</v>
      </c>
      <c r="Q118">
        <v>32.889547311184529</v>
      </c>
      <c r="R118">
        <v>32.583117518244926</v>
      </c>
      <c r="S118">
        <v>0.16</v>
      </c>
      <c r="T118">
        <v>242.73</v>
      </c>
      <c r="U118">
        <v>720</v>
      </c>
      <c r="V118">
        <v>0.18374325382111803</v>
      </c>
    </row>
    <row r="119" spans="1:22">
      <c r="A119">
        <v>10</v>
      </c>
      <c r="B119" s="97">
        <v>45566</v>
      </c>
      <c r="C119" t="s">
        <v>26</v>
      </c>
      <c r="D119" t="s">
        <v>26</v>
      </c>
      <c r="E119" t="s">
        <v>1925</v>
      </c>
      <c r="F119" t="s">
        <v>2038</v>
      </c>
      <c r="G119">
        <v>32.08</v>
      </c>
      <c r="H119">
        <v>30.854280828241581</v>
      </c>
      <c r="I119">
        <v>30.509547311184527</v>
      </c>
      <c r="J119">
        <v>30.20311751824492</v>
      </c>
      <c r="K119">
        <v>26</v>
      </c>
      <c r="L119">
        <v>1</v>
      </c>
      <c r="M119" s="97">
        <v>45566</v>
      </c>
      <c r="N119">
        <v>31</v>
      </c>
      <c r="O119">
        <v>32.08</v>
      </c>
      <c r="P119">
        <v>30.854280828241581</v>
      </c>
      <c r="Q119">
        <v>30.509547311184527</v>
      </c>
      <c r="R119">
        <v>30.20311751824492</v>
      </c>
      <c r="S119">
        <v>0.16</v>
      </c>
      <c r="T119">
        <v>242.73</v>
      </c>
      <c r="U119">
        <v>744</v>
      </c>
      <c r="V119">
        <v>0.14207287711599556</v>
      </c>
    </row>
    <row r="120" spans="1:22">
      <c r="A120">
        <v>11</v>
      </c>
      <c r="B120" s="97">
        <v>45597</v>
      </c>
      <c r="C120" t="s">
        <v>26</v>
      </c>
      <c r="D120" t="s">
        <v>26</v>
      </c>
      <c r="E120" t="s">
        <v>1925</v>
      </c>
      <c r="F120" t="s">
        <v>2038</v>
      </c>
      <c r="G120">
        <v>27.89</v>
      </c>
      <c r="H120">
        <v>26.664280828241584</v>
      </c>
      <c r="I120">
        <v>26.319547311184529</v>
      </c>
      <c r="J120">
        <v>26.013117518244922</v>
      </c>
      <c r="K120">
        <v>23</v>
      </c>
      <c r="L120">
        <v>1</v>
      </c>
      <c r="M120" s="97">
        <v>45597</v>
      </c>
      <c r="N120">
        <v>30</v>
      </c>
      <c r="O120">
        <v>27.89</v>
      </c>
      <c r="P120">
        <v>26.664280828241584</v>
      </c>
      <c r="Q120">
        <v>26.319547311184529</v>
      </c>
      <c r="R120">
        <v>26.013117518244922</v>
      </c>
      <c r="S120">
        <v>0.16</v>
      </c>
      <c r="T120">
        <v>242.73</v>
      </c>
      <c r="U120">
        <v>720</v>
      </c>
      <c r="V120">
        <v>0.13405956320923568</v>
      </c>
    </row>
    <row r="121" spans="1:22">
      <c r="A121">
        <v>12</v>
      </c>
      <c r="B121" s="97">
        <v>45627</v>
      </c>
      <c r="C121" t="s">
        <v>26</v>
      </c>
      <c r="D121" t="s">
        <v>26</v>
      </c>
      <c r="E121" t="s">
        <v>1925</v>
      </c>
      <c r="F121" t="s">
        <v>2038</v>
      </c>
      <c r="G121">
        <v>26.84</v>
      </c>
      <c r="H121">
        <v>25.614280828241583</v>
      </c>
      <c r="I121">
        <v>25.269547311184528</v>
      </c>
      <c r="J121">
        <v>24.963117518244921</v>
      </c>
      <c r="K121">
        <v>27</v>
      </c>
      <c r="L121">
        <v>1</v>
      </c>
      <c r="M121" s="97">
        <v>45627</v>
      </c>
      <c r="N121">
        <v>31</v>
      </c>
      <c r="O121">
        <v>26.84</v>
      </c>
      <c r="P121">
        <v>25.614280828241583</v>
      </c>
      <c r="Q121">
        <v>25.269547311184528</v>
      </c>
      <c r="R121">
        <v>24.963117518244921</v>
      </c>
      <c r="S121">
        <v>0.16</v>
      </c>
      <c r="T121">
        <v>242.73</v>
      </c>
      <c r="U121">
        <v>744</v>
      </c>
      <c r="V121">
        <v>0.15176493727930801</v>
      </c>
    </row>
    <row r="122" spans="1:22">
      <c r="A122">
        <v>1</v>
      </c>
      <c r="B122" s="97">
        <v>45292</v>
      </c>
      <c r="C122" t="s">
        <v>2039</v>
      </c>
      <c r="D122" t="s">
        <v>27</v>
      </c>
      <c r="E122" t="s">
        <v>193</v>
      </c>
      <c r="F122">
        <v>10031214850</v>
      </c>
      <c r="G122">
        <v>134.69999999999999</v>
      </c>
      <c r="H122">
        <v>128.84634146341463</v>
      </c>
      <c r="I122">
        <v>127.19999999999997</v>
      </c>
      <c r="J122">
        <v>125.73658536585364</v>
      </c>
      <c r="K122">
        <v>131</v>
      </c>
      <c r="L122">
        <v>1</v>
      </c>
      <c r="M122" s="97">
        <v>45292</v>
      </c>
      <c r="N122">
        <v>31</v>
      </c>
      <c r="O122">
        <v>134.69999999999999</v>
      </c>
      <c r="P122">
        <v>128.84634146341463</v>
      </c>
      <c r="Q122">
        <v>127.19999999999999</v>
      </c>
      <c r="R122">
        <v>125.73658536585364</v>
      </c>
      <c r="S122">
        <v>0.875</v>
      </c>
      <c r="T122">
        <v>1097.5999999999999</v>
      </c>
      <c r="U122">
        <v>744</v>
      </c>
      <c r="V122">
        <v>0.16034385384338071</v>
      </c>
    </row>
    <row r="123" spans="1:22">
      <c r="A123">
        <v>2</v>
      </c>
      <c r="B123" s="97">
        <v>45323</v>
      </c>
      <c r="C123" t="s">
        <v>2039</v>
      </c>
      <c r="D123" t="s">
        <v>27</v>
      </c>
      <c r="E123" t="s">
        <v>193</v>
      </c>
      <c r="F123">
        <v>10031214850</v>
      </c>
      <c r="G123">
        <v>130</v>
      </c>
      <c r="H123">
        <v>124.14634146341461</v>
      </c>
      <c r="I123">
        <v>122.50000000000001</v>
      </c>
      <c r="J123">
        <v>121.03658536585364</v>
      </c>
      <c r="K123">
        <v>124</v>
      </c>
      <c r="L123">
        <v>1</v>
      </c>
      <c r="M123" s="97">
        <v>45323</v>
      </c>
      <c r="N123">
        <v>29</v>
      </c>
      <c r="O123">
        <v>130</v>
      </c>
      <c r="P123">
        <v>124.14634146341463</v>
      </c>
      <c r="Q123">
        <v>122.5</v>
      </c>
      <c r="R123">
        <v>121.03658536585365</v>
      </c>
      <c r="S123">
        <v>0.875</v>
      </c>
      <c r="T123">
        <v>1097.5999999999999</v>
      </c>
      <c r="U123">
        <v>696</v>
      </c>
      <c r="V123">
        <v>0.16247936982674846</v>
      </c>
    </row>
    <row r="124" spans="1:22">
      <c r="A124">
        <v>3</v>
      </c>
      <c r="B124" s="97">
        <v>45352</v>
      </c>
      <c r="C124" t="s">
        <v>2039</v>
      </c>
      <c r="D124" t="s">
        <v>27</v>
      </c>
      <c r="E124" t="s">
        <v>193</v>
      </c>
      <c r="F124">
        <v>10031214850</v>
      </c>
      <c r="G124">
        <v>144.5</v>
      </c>
      <c r="H124">
        <v>138.64634146341464</v>
      </c>
      <c r="I124">
        <v>137</v>
      </c>
      <c r="J124">
        <v>135.53658536585365</v>
      </c>
      <c r="K124">
        <v>119</v>
      </c>
      <c r="L124">
        <v>1</v>
      </c>
      <c r="M124" s="97">
        <v>45352</v>
      </c>
      <c r="N124">
        <v>31</v>
      </c>
      <c r="O124">
        <v>144.5</v>
      </c>
      <c r="P124">
        <v>138.64634146341464</v>
      </c>
      <c r="Q124">
        <v>137</v>
      </c>
      <c r="R124">
        <v>135.53658536585365</v>
      </c>
      <c r="S124">
        <v>0.875</v>
      </c>
      <c r="T124">
        <v>1097.5999999999999</v>
      </c>
      <c r="U124">
        <v>744</v>
      </c>
      <c r="V124">
        <v>0.14586651913069376</v>
      </c>
    </row>
    <row r="125" spans="1:22">
      <c r="A125">
        <v>4</v>
      </c>
      <c r="B125" s="97">
        <v>45383</v>
      </c>
      <c r="C125" t="s">
        <v>2039</v>
      </c>
      <c r="D125" t="s">
        <v>27</v>
      </c>
      <c r="E125" t="s">
        <v>193</v>
      </c>
      <c r="F125">
        <v>10031214850</v>
      </c>
      <c r="G125">
        <v>147</v>
      </c>
      <c r="H125">
        <v>141.14634146341464</v>
      </c>
      <c r="I125">
        <v>139.5</v>
      </c>
      <c r="J125">
        <v>138.03658536585365</v>
      </c>
      <c r="K125">
        <v>139</v>
      </c>
      <c r="L125">
        <v>1</v>
      </c>
      <c r="M125" s="97">
        <v>45383</v>
      </c>
      <c r="N125">
        <v>30</v>
      </c>
      <c r="O125">
        <v>147</v>
      </c>
      <c r="P125">
        <v>141.14634146341464</v>
      </c>
      <c r="Q125">
        <v>139.5</v>
      </c>
      <c r="R125">
        <v>138.03658536585365</v>
      </c>
      <c r="S125">
        <v>0.875</v>
      </c>
      <c r="T125">
        <v>1097.5999999999999</v>
      </c>
      <c r="U125">
        <v>720</v>
      </c>
      <c r="V125">
        <v>0.17596713536605121</v>
      </c>
    </row>
    <row r="126" spans="1:22">
      <c r="A126">
        <v>5</v>
      </c>
      <c r="B126" s="97">
        <v>45413</v>
      </c>
      <c r="C126" t="s">
        <v>2039</v>
      </c>
      <c r="D126" t="s">
        <v>27</v>
      </c>
      <c r="E126" t="s">
        <v>193</v>
      </c>
      <c r="F126">
        <v>10031214850</v>
      </c>
      <c r="G126">
        <v>160.30000000000001</v>
      </c>
      <c r="H126">
        <v>154.44634146341465</v>
      </c>
      <c r="I126">
        <v>152.80000000000001</v>
      </c>
      <c r="J126">
        <v>151.33658536585367</v>
      </c>
      <c r="K126">
        <v>161</v>
      </c>
      <c r="L126">
        <v>1</v>
      </c>
      <c r="M126" s="97">
        <v>45413</v>
      </c>
      <c r="N126">
        <v>31</v>
      </c>
      <c r="O126">
        <v>160.30000000000001</v>
      </c>
      <c r="P126">
        <v>154.44634146341465</v>
      </c>
      <c r="Q126">
        <v>152.80000000000001</v>
      </c>
      <c r="R126">
        <v>151.33658536585367</v>
      </c>
      <c r="S126">
        <v>0.875</v>
      </c>
      <c r="T126">
        <v>1097.5999999999999</v>
      </c>
      <c r="U126">
        <v>744</v>
      </c>
      <c r="V126">
        <v>0.19771473537571721</v>
      </c>
    </row>
    <row r="127" spans="1:22">
      <c r="A127">
        <v>6</v>
      </c>
      <c r="B127" s="97">
        <v>45444</v>
      </c>
      <c r="C127" t="s">
        <v>2039</v>
      </c>
      <c r="D127" t="s">
        <v>27</v>
      </c>
      <c r="E127" t="s">
        <v>193</v>
      </c>
      <c r="F127">
        <v>10031214850</v>
      </c>
      <c r="G127">
        <v>155.30000000000001</v>
      </c>
      <c r="H127">
        <v>149.44634146341465</v>
      </c>
      <c r="I127">
        <v>147.80000000000001</v>
      </c>
      <c r="J127">
        <v>146.33658536585367</v>
      </c>
      <c r="K127">
        <v>160</v>
      </c>
      <c r="L127">
        <v>1</v>
      </c>
      <c r="M127" s="97">
        <v>45444</v>
      </c>
      <c r="N127">
        <v>30</v>
      </c>
      <c r="O127">
        <v>155.30000000000001</v>
      </c>
      <c r="P127">
        <v>149.44634146341465</v>
      </c>
      <c r="Q127">
        <v>147.80000000000001</v>
      </c>
      <c r="R127">
        <v>146.33658536585367</v>
      </c>
      <c r="S127">
        <v>0.875</v>
      </c>
      <c r="T127">
        <v>1097.5999999999999</v>
      </c>
      <c r="U127">
        <v>720</v>
      </c>
      <c r="V127">
        <v>0.20307463759313252</v>
      </c>
    </row>
    <row r="128" spans="1:22">
      <c r="A128">
        <v>7</v>
      </c>
      <c r="B128" s="97">
        <v>45474</v>
      </c>
      <c r="C128" t="s">
        <v>2039</v>
      </c>
      <c r="D128" t="s">
        <v>27</v>
      </c>
      <c r="E128" t="s">
        <v>193</v>
      </c>
      <c r="F128">
        <v>10031214850</v>
      </c>
      <c r="G128">
        <v>156.80000000000001</v>
      </c>
      <c r="H128">
        <v>150.94634146341465</v>
      </c>
      <c r="I128">
        <v>149.30000000000001</v>
      </c>
      <c r="J128">
        <v>147.83658536585367</v>
      </c>
      <c r="K128">
        <v>173</v>
      </c>
      <c r="L128">
        <v>1</v>
      </c>
      <c r="M128" s="97">
        <v>45474</v>
      </c>
      <c r="N128">
        <v>31</v>
      </c>
      <c r="O128">
        <v>156.80000000000001</v>
      </c>
      <c r="P128">
        <v>150.94634146341465</v>
      </c>
      <c r="Q128">
        <v>149.30000000000001</v>
      </c>
      <c r="R128">
        <v>147.83658536585367</v>
      </c>
      <c r="S128">
        <v>0.875</v>
      </c>
      <c r="T128">
        <v>1097.5999999999999</v>
      </c>
      <c r="U128">
        <v>744</v>
      </c>
      <c r="V128">
        <v>0.21172110117088311</v>
      </c>
    </row>
    <row r="129" spans="1:22">
      <c r="A129">
        <v>8</v>
      </c>
      <c r="B129" s="97">
        <v>45505</v>
      </c>
      <c r="C129" t="s">
        <v>2039</v>
      </c>
      <c r="D129" t="s">
        <v>27</v>
      </c>
      <c r="E129" t="s">
        <v>193</v>
      </c>
      <c r="F129">
        <v>10031214850</v>
      </c>
      <c r="G129">
        <v>180.4</v>
      </c>
      <c r="H129">
        <v>174.54634146341465</v>
      </c>
      <c r="I129">
        <v>172.9</v>
      </c>
      <c r="J129">
        <v>171.43658536585366</v>
      </c>
      <c r="K129">
        <v>170</v>
      </c>
      <c r="L129">
        <v>1</v>
      </c>
      <c r="M129" s="97">
        <v>45505</v>
      </c>
      <c r="N129">
        <v>31</v>
      </c>
      <c r="O129">
        <v>180.4</v>
      </c>
      <c r="P129">
        <v>174.54634146341465</v>
      </c>
      <c r="Q129">
        <v>172.9</v>
      </c>
      <c r="R129">
        <v>171.43658536585366</v>
      </c>
      <c r="S129">
        <v>0.875</v>
      </c>
      <c r="T129">
        <v>1097.5999999999999</v>
      </c>
      <c r="U129">
        <v>744</v>
      </c>
      <c r="V129">
        <v>0.20774198936487037</v>
      </c>
    </row>
    <row r="130" spans="1:22">
      <c r="A130">
        <v>9</v>
      </c>
      <c r="B130" s="97">
        <v>45536</v>
      </c>
      <c r="C130" t="s">
        <v>2039</v>
      </c>
      <c r="D130" t="s">
        <v>193</v>
      </c>
      <c r="E130" t="s">
        <v>193</v>
      </c>
      <c r="F130">
        <v>10031214850</v>
      </c>
      <c r="G130">
        <v>159.4</v>
      </c>
      <c r="H130">
        <v>153.54634146341465</v>
      </c>
      <c r="I130">
        <v>151.9</v>
      </c>
      <c r="J130">
        <v>150.43658536585366</v>
      </c>
      <c r="K130">
        <v>172</v>
      </c>
      <c r="L130">
        <v>1</v>
      </c>
      <c r="M130" s="97">
        <v>45536</v>
      </c>
      <c r="N130">
        <v>30</v>
      </c>
      <c r="O130">
        <v>159.4</v>
      </c>
      <c r="P130">
        <v>153.54634146341465</v>
      </c>
      <c r="Q130">
        <v>151.9</v>
      </c>
      <c r="R130">
        <v>150.43658536585366</v>
      </c>
      <c r="S130">
        <v>0.875</v>
      </c>
      <c r="T130">
        <v>1097.5999999999999</v>
      </c>
      <c r="U130">
        <v>720</v>
      </c>
      <c r="V130">
        <v>0.21734187722708131</v>
      </c>
    </row>
    <row r="131" spans="1:22">
      <c r="A131">
        <v>10</v>
      </c>
      <c r="B131" s="97">
        <v>45566</v>
      </c>
      <c r="C131" t="s">
        <v>2039</v>
      </c>
      <c r="D131" t="s">
        <v>193</v>
      </c>
      <c r="E131" t="s">
        <v>193</v>
      </c>
      <c r="F131">
        <v>10031214850</v>
      </c>
      <c r="G131">
        <v>147.4</v>
      </c>
      <c r="H131">
        <v>141.54634146341465</v>
      </c>
      <c r="I131">
        <v>139.9</v>
      </c>
      <c r="J131">
        <v>138.43658536585366</v>
      </c>
      <c r="K131">
        <v>127</v>
      </c>
      <c r="L131">
        <v>1</v>
      </c>
      <c r="M131" s="97">
        <v>45566</v>
      </c>
      <c r="N131">
        <v>31</v>
      </c>
      <c r="O131">
        <v>147.4</v>
      </c>
      <c r="P131">
        <v>141.54634146341465</v>
      </c>
      <c r="Q131">
        <v>139.9</v>
      </c>
      <c r="R131">
        <v>138.43658536585366</v>
      </c>
      <c r="S131">
        <v>0.875</v>
      </c>
      <c r="T131">
        <v>1097.5999999999999</v>
      </c>
      <c r="U131">
        <v>744</v>
      </c>
      <c r="V131">
        <v>0.15594900114423652</v>
      </c>
    </row>
    <row r="132" spans="1:22">
      <c r="A132">
        <v>11</v>
      </c>
      <c r="B132" s="97">
        <v>45597</v>
      </c>
      <c r="C132" t="s">
        <v>2039</v>
      </c>
      <c r="D132" t="s">
        <v>193</v>
      </c>
      <c r="E132" t="s">
        <v>193</v>
      </c>
      <c r="F132">
        <v>10031214850</v>
      </c>
      <c r="G132">
        <v>134.6</v>
      </c>
      <c r="H132">
        <v>128.74634146341464</v>
      </c>
      <c r="I132">
        <v>127.1</v>
      </c>
      <c r="J132">
        <v>125.63658536585365</v>
      </c>
      <c r="K132">
        <v>114</v>
      </c>
      <c r="L132">
        <v>1</v>
      </c>
      <c r="M132" s="97">
        <v>45597</v>
      </c>
      <c r="N132">
        <v>30</v>
      </c>
      <c r="O132">
        <v>134.6</v>
      </c>
      <c r="P132">
        <v>128.74634146341464</v>
      </c>
      <c r="Q132">
        <v>127.1</v>
      </c>
      <c r="R132">
        <v>125.63658536585365</v>
      </c>
      <c r="S132">
        <v>0.875</v>
      </c>
      <c r="T132">
        <v>1097.5999999999999</v>
      </c>
      <c r="U132">
        <v>720</v>
      </c>
      <c r="V132">
        <v>0.14485038062844188</v>
      </c>
    </row>
    <row r="133" spans="1:22">
      <c r="A133">
        <v>12</v>
      </c>
      <c r="B133" s="97">
        <v>45627</v>
      </c>
      <c r="C133" t="s">
        <v>2039</v>
      </c>
      <c r="D133" t="s">
        <v>193</v>
      </c>
      <c r="E133" t="s">
        <v>193</v>
      </c>
      <c r="F133">
        <v>10031214850</v>
      </c>
      <c r="G133">
        <v>129.1</v>
      </c>
      <c r="H133">
        <v>123.24634146341462</v>
      </c>
      <c r="I133">
        <v>121.6</v>
      </c>
      <c r="J133">
        <v>120.13658536585365</v>
      </c>
      <c r="K133">
        <v>131</v>
      </c>
      <c r="L133">
        <v>1</v>
      </c>
      <c r="M133" s="97">
        <v>45627</v>
      </c>
      <c r="N133">
        <v>31</v>
      </c>
      <c r="O133">
        <v>129.1</v>
      </c>
      <c r="P133">
        <v>123.24634146341462</v>
      </c>
      <c r="Q133">
        <v>121.6</v>
      </c>
      <c r="R133">
        <v>120.13658536585365</v>
      </c>
      <c r="S133">
        <v>0.875</v>
      </c>
      <c r="T133">
        <v>1097.5999999999999</v>
      </c>
      <c r="U133">
        <v>744</v>
      </c>
      <c r="V133">
        <v>0.16012698282077811</v>
      </c>
    </row>
    <row r="134" spans="1:22">
      <c r="A134">
        <v>1</v>
      </c>
      <c r="B134" s="97">
        <v>45292</v>
      </c>
      <c r="C134" t="s">
        <v>2039</v>
      </c>
      <c r="D134" t="s">
        <v>28</v>
      </c>
      <c r="E134" t="s">
        <v>28</v>
      </c>
      <c r="F134">
        <v>10031394475</v>
      </c>
      <c r="G134">
        <v>37.020000000000003</v>
      </c>
      <c r="H134">
        <v>35.637822968286649</v>
      </c>
      <c r="I134">
        <v>35.249085678117268</v>
      </c>
      <c r="J134">
        <v>34.90354142018893</v>
      </c>
      <c r="K134">
        <v>31</v>
      </c>
      <c r="L134">
        <v>1</v>
      </c>
      <c r="M134" s="97">
        <v>45292</v>
      </c>
      <c r="N134">
        <v>31</v>
      </c>
      <c r="O134">
        <v>37.020000000000003</v>
      </c>
      <c r="P134">
        <v>35.637822968286649</v>
      </c>
      <c r="Q134">
        <v>35.249085678117268</v>
      </c>
      <c r="R134">
        <v>34.90354142018893</v>
      </c>
      <c r="S134">
        <v>0.15</v>
      </c>
      <c r="T134">
        <v>214.89</v>
      </c>
      <c r="U134">
        <v>744</v>
      </c>
      <c r="V134">
        <v>0.1908052982346056</v>
      </c>
    </row>
    <row r="135" spans="1:22">
      <c r="A135">
        <v>2</v>
      </c>
      <c r="B135" s="97">
        <v>45323</v>
      </c>
      <c r="C135" t="s">
        <v>2039</v>
      </c>
      <c r="D135" t="s">
        <v>28</v>
      </c>
      <c r="E135" t="s">
        <v>28</v>
      </c>
      <c r="F135">
        <v>10031394475</v>
      </c>
      <c r="G135">
        <v>30.67</v>
      </c>
      <c r="H135">
        <v>29.287822968286651</v>
      </c>
      <c r="I135">
        <v>28.89908567811727</v>
      </c>
      <c r="J135">
        <v>28.553541420188932</v>
      </c>
      <c r="K135">
        <v>30</v>
      </c>
      <c r="L135">
        <v>1</v>
      </c>
      <c r="M135" s="97">
        <v>45323</v>
      </c>
      <c r="N135">
        <v>29</v>
      </c>
      <c r="O135">
        <v>30.67</v>
      </c>
      <c r="P135">
        <v>29.287822968286651</v>
      </c>
      <c r="Q135">
        <v>28.89908567811727</v>
      </c>
      <c r="R135">
        <v>28.553541420188932</v>
      </c>
      <c r="S135">
        <v>0.15</v>
      </c>
      <c r="T135">
        <v>214.89</v>
      </c>
      <c r="U135">
        <v>696</v>
      </c>
      <c r="V135">
        <v>0.19987438106531924</v>
      </c>
    </row>
    <row r="136" spans="1:22">
      <c r="A136">
        <v>3</v>
      </c>
      <c r="B136" s="97">
        <v>45352</v>
      </c>
      <c r="C136" t="s">
        <v>2039</v>
      </c>
      <c r="D136" t="s">
        <v>28</v>
      </c>
      <c r="E136" t="s">
        <v>28</v>
      </c>
      <c r="F136">
        <v>10031394475</v>
      </c>
      <c r="G136">
        <v>31.439999999999998</v>
      </c>
      <c r="H136">
        <v>30.057822968286651</v>
      </c>
      <c r="I136">
        <v>29.66908567811727</v>
      </c>
      <c r="J136">
        <v>29.323541420188931</v>
      </c>
      <c r="K136">
        <v>26</v>
      </c>
      <c r="L136">
        <v>1</v>
      </c>
      <c r="M136" s="97">
        <v>45352</v>
      </c>
      <c r="N136">
        <v>31</v>
      </c>
      <c r="O136">
        <v>31.44</v>
      </c>
      <c r="P136">
        <v>30.057822968286651</v>
      </c>
      <c r="Q136">
        <v>29.66908567811727</v>
      </c>
      <c r="R136">
        <v>29.323541420188931</v>
      </c>
      <c r="S136">
        <v>0.15</v>
      </c>
      <c r="T136">
        <v>214.89</v>
      </c>
      <c r="U136">
        <v>744</v>
      </c>
      <c r="V136">
        <v>0.1607686753462762</v>
      </c>
    </row>
    <row r="137" spans="1:22">
      <c r="A137">
        <v>4</v>
      </c>
      <c r="B137" s="97">
        <v>45383</v>
      </c>
      <c r="C137" t="s">
        <v>2039</v>
      </c>
      <c r="D137" t="s">
        <v>28</v>
      </c>
      <c r="E137" t="s">
        <v>28</v>
      </c>
      <c r="F137">
        <v>10031394475</v>
      </c>
      <c r="G137">
        <v>33.67</v>
      </c>
      <c r="H137">
        <v>32.287822968286648</v>
      </c>
      <c r="I137">
        <v>31.89908567811727</v>
      </c>
      <c r="J137">
        <v>31.553541420188932</v>
      </c>
      <c r="K137">
        <v>28</v>
      </c>
      <c r="L137">
        <v>1</v>
      </c>
      <c r="M137" s="97">
        <v>45383</v>
      </c>
      <c r="N137">
        <v>30</v>
      </c>
      <c r="O137">
        <v>33.67</v>
      </c>
      <c r="P137">
        <v>32.287822968286648</v>
      </c>
      <c r="Q137">
        <v>31.89908567811727</v>
      </c>
      <c r="R137">
        <v>31.553541420188932</v>
      </c>
      <c r="S137">
        <v>0.15</v>
      </c>
      <c r="T137">
        <v>214.89</v>
      </c>
      <c r="U137">
        <v>720</v>
      </c>
      <c r="V137">
        <v>0.18122450245862223</v>
      </c>
    </row>
    <row r="138" spans="1:22">
      <c r="A138">
        <v>5</v>
      </c>
      <c r="B138" s="97">
        <v>45413</v>
      </c>
      <c r="C138" t="s">
        <v>2039</v>
      </c>
      <c r="D138" t="s">
        <v>28</v>
      </c>
      <c r="E138" t="s">
        <v>28</v>
      </c>
      <c r="F138">
        <v>10031394475</v>
      </c>
      <c r="G138">
        <v>34.24</v>
      </c>
      <c r="H138">
        <v>32.857822968286648</v>
      </c>
      <c r="I138">
        <v>32.469085678117267</v>
      </c>
      <c r="J138">
        <v>32.123541420188928</v>
      </c>
      <c r="K138">
        <v>34</v>
      </c>
      <c r="L138">
        <v>1</v>
      </c>
      <c r="M138" s="97">
        <v>45413</v>
      </c>
      <c r="N138">
        <v>31</v>
      </c>
      <c r="O138">
        <v>34.24</v>
      </c>
      <c r="P138">
        <v>32.857822968286648</v>
      </c>
      <c r="Q138">
        <v>32.469085678117267</v>
      </c>
      <c r="R138">
        <v>32.123541420188928</v>
      </c>
      <c r="S138">
        <v>0.15</v>
      </c>
      <c r="T138">
        <v>214.89</v>
      </c>
      <c r="U138">
        <v>744</v>
      </c>
      <c r="V138">
        <v>0.21095751915083336</v>
      </c>
    </row>
    <row r="139" spans="1:22">
      <c r="A139">
        <v>6</v>
      </c>
      <c r="B139" s="97">
        <v>45444</v>
      </c>
      <c r="C139" t="s">
        <v>2039</v>
      </c>
      <c r="D139" t="s">
        <v>28</v>
      </c>
      <c r="E139" t="s">
        <v>28</v>
      </c>
      <c r="F139">
        <v>10031394475</v>
      </c>
      <c r="G139">
        <v>29.11</v>
      </c>
      <c r="H139">
        <v>27.727822968286649</v>
      </c>
      <c r="I139">
        <v>27.339085678117268</v>
      </c>
      <c r="J139">
        <v>26.993541420188929</v>
      </c>
      <c r="K139">
        <v>31</v>
      </c>
      <c r="L139">
        <v>1</v>
      </c>
      <c r="M139" s="97">
        <v>45444</v>
      </c>
      <c r="N139">
        <v>30</v>
      </c>
      <c r="O139">
        <v>29.11</v>
      </c>
      <c r="P139">
        <v>27.727822968286649</v>
      </c>
      <c r="Q139">
        <v>27.339085678117268</v>
      </c>
      <c r="R139">
        <v>26.993541420188929</v>
      </c>
      <c r="S139">
        <v>0.15</v>
      </c>
      <c r="T139">
        <v>214.89</v>
      </c>
      <c r="U139">
        <v>720</v>
      </c>
      <c r="V139">
        <v>0.20174210578021831</v>
      </c>
    </row>
    <row r="140" spans="1:22">
      <c r="A140">
        <v>7</v>
      </c>
      <c r="B140" s="97">
        <v>45474</v>
      </c>
      <c r="C140" t="s">
        <v>2039</v>
      </c>
      <c r="D140" t="s">
        <v>28</v>
      </c>
      <c r="E140" t="s">
        <v>28</v>
      </c>
      <c r="F140">
        <v>10031394475</v>
      </c>
      <c r="G140">
        <v>34.93</v>
      </c>
      <c r="H140">
        <v>33.547822968286646</v>
      </c>
      <c r="I140">
        <v>33.159085678117265</v>
      </c>
      <c r="J140">
        <v>32.813541420188926</v>
      </c>
      <c r="K140">
        <v>35</v>
      </c>
      <c r="L140">
        <v>1</v>
      </c>
      <c r="M140" s="97">
        <v>45474</v>
      </c>
      <c r="N140">
        <v>31</v>
      </c>
      <c r="O140">
        <v>34.93</v>
      </c>
      <c r="P140">
        <v>33.547822968286646</v>
      </c>
      <c r="Q140">
        <v>33.159085678117265</v>
      </c>
      <c r="R140">
        <v>32.813541420188926</v>
      </c>
      <c r="S140">
        <v>0.15</v>
      </c>
      <c r="T140">
        <v>214.89</v>
      </c>
      <c r="U140">
        <v>744</v>
      </c>
      <c r="V140">
        <v>0.21721165667655923</v>
      </c>
    </row>
    <row r="141" spans="1:22">
      <c r="A141">
        <v>8</v>
      </c>
      <c r="B141" s="97">
        <v>45505</v>
      </c>
      <c r="C141" t="s">
        <v>2039</v>
      </c>
      <c r="D141" t="s">
        <v>28</v>
      </c>
      <c r="E141" t="s">
        <v>28</v>
      </c>
      <c r="F141">
        <v>10031394475</v>
      </c>
      <c r="G141">
        <v>40.86</v>
      </c>
      <c r="H141">
        <v>39.477822968286645</v>
      </c>
      <c r="I141">
        <v>39.089085678117264</v>
      </c>
      <c r="J141">
        <v>38.743541420188926</v>
      </c>
      <c r="K141">
        <v>36</v>
      </c>
      <c r="L141">
        <v>1</v>
      </c>
      <c r="M141" s="97">
        <v>45505</v>
      </c>
      <c r="N141">
        <v>31</v>
      </c>
      <c r="O141">
        <v>40.86</v>
      </c>
      <c r="P141">
        <v>39.477822968286645</v>
      </c>
      <c r="Q141">
        <v>39.089085678117264</v>
      </c>
      <c r="R141">
        <v>38.743541420188926</v>
      </c>
      <c r="S141">
        <v>0.15</v>
      </c>
      <c r="T141">
        <v>214.89</v>
      </c>
      <c r="U141">
        <v>744</v>
      </c>
      <c r="V141">
        <v>0.22358463469932352</v>
      </c>
    </row>
    <row r="142" spans="1:22">
      <c r="A142">
        <v>9</v>
      </c>
      <c r="B142" s="97">
        <v>45536</v>
      </c>
      <c r="C142" t="s">
        <v>2039</v>
      </c>
      <c r="D142" t="s">
        <v>28</v>
      </c>
      <c r="E142" t="s">
        <v>28</v>
      </c>
      <c r="F142">
        <v>10031394475</v>
      </c>
      <c r="G142">
        <v>38.26</v>
      </c>
      <c r="H142">
        <v>36.877822968286644</v>
      </c>
      <c r="I142">
        <v>36.489085678117263</v>
      </c>
      <c r="J142">
        <v>36.143541420188924</v>
      </c>
      <c r="K142">
        <v>38</v>
      </c>
      <c r="L142">
        <v>1</v>
      </c>
      <c r="M142" s="97">
        <v>45536</v>
      </c>
      <c r="N142">
        <v>30</v>
      </c>
      <c r="O142">
        <v>38.26</v>
      </c>
      <c r="P142">
        <v>36.877822968286644</v>
      </c>
      <c r="Q142">
        <v>36.489085678117263</v>
      </c>
      <c r="R142">
        <v>36.143541420188924</v>
      </c>
      <c r="S142">
        <v>0.15</v>
      </c>
      <c r="T142">
        <v>214.89</v>
      </c>
      <c r="U142">
        <v>720</v>
      </c>
      <c r="V142">
        <v>0.24351864778362059</v>
      </c>
    </row>
    <row r="143" spans="1:22">
      <c r="A143">
        <v>10</v>
      </c>
      <c r="B143" s="97">
        <v>45566</v>
      </c>
      <c r="C143" t="s">
        <v>2039</v>
      </c>
      <c r="D143" t="s">
        <v>28</v>
      </c>
      <c r="E143" t="s">
        <v>28</v>
      </c>
      <c r="F143">
        <v>10031394475</v>
      </c>
      <c r="G143">
        <v>37.5</v>
      </c>
      <c r="H143">
        <v>36.117822968286646</v>
      </c>
      <c r="I143">
        <v>35.729085678117265</v>
      </c>
      <c r="J143">
        <v>35.383541420188926</v>
      </c>
      <c r="K143">
        <v>27</v>
      </c>
      <c r="L143">
        <v>1</v>
      </c>
      <c r="M143" s="97">
        <v>45566</v>
      </c>
      <c r="N143">
        <v>31</v>
      </c>
      <c r="O143">
        <v>37.5</v>
      </c>
      <c r="P143">
        <v>36.117822968286646</v>
      </c>
      <c r="Q143">
        <v>35.729085678117265</v>
      </c>
      <c r="R143">
        <v>35.383541420188926</v>
      </c>
      <c r="S143">
        <v>0.15</v>
      </c>
      <c r="T143">
        <v>214.89</v>
      </c>
      <c r="U143">
        <v>744</v>
      </c>
      <c r="V143">
        <v>0.1704235275162036</v>
      </c>
    </row>
    <row r="144" spans="1:22">
      <c r="A144">
        <v>11</v>
      </c>
      <c r="B144" s="97">
        <v>45597</v>
      </c>
      <c r="C144" t="s">
        <v>2039</v>
      </c>
      <c r="D144" t="s">
        <v>28</v>
      </c>
      <c r="E144" t="s">
        <v>28</v>
      </c>
      <c r="F144">
        <v>10031394475</v>
      </c>
      <c r="G144">
        <v>35.47</v>
      </c>
      <c r="H144">
        <v>34.087822968286645</v>
      </c>
      <c r="I144">
        <v>33.699085678117264</v>
      </c>
      <c r="J144">
        <v>33.353541420188925</v>
      </c>
      <c r="K144">
        <v>25</v>
      </c>
      <c r="L144">
        <v>1</v>
      </c>
      <c r="M144" s="97">
        <v>45597</v>
      </c>
      <c r="N144">
        <v>30</v>
      </c>
      <c r="O144">
        <v>35.47</v>
      </c>
      <c r="P144">
        <v>34.087822968286645</v>
      </c>
      <c r="Q144">
        <v>33.699085678117264</v>
      </c>
      <c r="R144">
        <v>33.353541420188925</v>
      </c>
      <c r="S144">
        <v>0.15</v>
      </c>
      <c r="T144">
        <v>214.89</v>
      </c>
      <c r="U144">
        <v>720</v>
      </c>
      <c r="V144">
        <v>0.16258059679112313</v>
      </c>
    </row>
    <row r="145" spans="1:22">
      <c r="A145">
        <v>12</v>
      </c>
      <c r="B145" s="97">
        <v>45627</v>
      </c>
      <c r="C145" t="s">
        <v>2039</v>
      </c>
      <c r="D145" t="s">
        <v>28</v>
      </c>
      <c r="E145" t="s">
        <v>28</v>
      </c>
      <c r="F145">
        <v>10031394475</v>
      </c>
      <c r="G145">
        <v>36.99</v>
      </c>
      <c r="H145">
        <v>35.607822968286648</v>
      </c>
      <c r="I145">
        <v>35.219085678117267</v>
      </c>
      <c r="J145">
        <v>34.873541420188928</v>
      </c>
      <c r="K145">
        <v>30</v>
      </c>
      <c r="L145">
        <v>1</v>
      </c>
      <c r="M145" s="97">
        <v>45627</v>
      </c>
      <c r="N145">
        <v>31</v>
      </c>
      <c r="O145">
        <v>36.99</v>
      </c>
      <c r="P145">
        <v>35.607822968286648</v>
      </c>
      <c r="Q145">
        <v>35.219085678117267</v>
      </c>
      <c r="R145">
        <v>34.873541420188928</v>
      </c>
      <c r="S145">
        <v>0.15</v>
      </c>
      <c r="T145">
        <v>214.89</v>
      </c>
      <c r="U145">
        <v>744</v>
      </c>
      <c r="V145">
        <v>0.18553566040539876</v>
      </c>
    </row>
    <row r="146" spans="1:22">
      <c r="A146">
        <v>1</v>
      </c>
      <c r="B146" s="97">
        <v>45292</v>
      </c>
      <c r="C146" t="s">
        <v>2039</v>
      </c>
      <c r="D146" t="s">
        <v>28</v>
      </c>
      <c r="E146" t="s">
        <v>510</v>
      </c>
      <c r="F146">
        <v>10031394572</v>
      </c>
      <c r="G146">
        <v>43.7</v>
      </c>
      <c r="H146">
        <v>42.01219512195123</v>
      </c>
      <c r="I146">
        <v>41.537500000000009</v>
      </c>
      <c r="J146">
        <v>41.115548780487813</v>
      </c>
      <c r="K146">
        <v>38</v>
      </c>
      <c r="L146">
        <v>1</v>
      </c>
      <c r="M146" s="97">
        <v>45292</v>
      </c>
      <c r="N146">
        <v>31</v>
      </c>
      <c r="O146">
        <v>43.7</v>
      </c>
      <c r="P146">
        <v>42.01219512195123</v>
      </c>
      <c r="Q146">
        <v>41.537500000000009</v>
      </c>
      <c r="R146">
        <v>41.115548780487813</v>
      </c>
      <c r="S146">
        <v>0.18</v>
      </c>
      <c r="T146">
        <v>264.48</v>
      </c>
      <c r="U146">
        <v>744</v>
      </c>
      <c r="V146">
        <v>0.19262691977440824</v>
      </c>
    </row>
    <row r="147" spans="1:22">
      <c r="A147">
        <v>2</v>
      </c>
      <c r="B147" s="97">
        <v>45323</v>
      </c>
      <c r="C147" t="s">
        <v>2039</v>
      </c>
      <c r="D147" t="s">
        <v>28</v>
      </c>
      <c r="E147" t="s">
        <v>510</v>
      </c>
      <c r="F147">
        <v>10031394572</v>
      </c>
      <c r="G147">
        <v>36.479999999999997</v>
      </c>
      <c r="H147">
        <v>34.792195121951224</v>
      </c>
      <c r="I147">
        <v>34.317500000000003</v>
      </c>
      <c r="J147">
        <v>33.895548780487808</v>
      </c>
      <c r="K147">
        <v>38</v>
      </c>
      <c r="L147">
        <v>1</v>
      </c>
      <c r="M147" s="97">
        <v>45323</v>
      </c>
      <c r="N147">
        <v>29</v>
      </c>
      <c r="O147">
        <v>36.479999999999997</v>
      </c>
      <c r="P147">
        <v>34.792195121951224</v>
      </c>
      <c r="Q147">
        <v>34.317500000000003</v>
      </c>
      <c r="R147">
        <v>33.895548780487808</v>
      </c>
      <c r="S147">
        <v>0.18</v>
      </c>
      <c r="T147">
        <v>264.48</v>
      </c>
      <c r="U147">
        <v>696</v>
      </c>
      <c r="V147">
        <v>0.2066954414126875</v>
      </c>
    </row>
    <row r="148" spans="1:22">
      <c r="A148">
        <v>3</v>
      </c>
      <c r="B148" s="97">
        <v>45352</v>
      </c>
      <c r="C148" t="s">
        <v>2039</v>
      </c>
      <c r="D148" t="s">
        <v>28</v>
      </c>
      <c r="E148" t="s">
        <v>510</v>
      </c>
      <c r="F148">
        <v>10031394572</v>
      </c>
      <c r="G148">
        <v>37.89</v>
      </c>
      <c r="H148">
        <v>36.202195121951227</v>
      </c>
      <c r="I148">
        <v>35.727500000000006</v>
      </c>
      <c r="J148">
        <v>35.305548780487811</v>
      </c>
      <c r="K148">
        <v>33</v>
      </c>
      <c r="L148">
        <v>1</v>
      </c>
      <c r="M148" s="97">
        <v>45352</v>
      </c>
      <c r="N148">
        <v>31</v>
      </c>
      <c r="O148">
        <v>37.89</v>
      </c>
      <c r="P148">
        <v>36.202195121951227</v>
      </c>
      <c r="Q148">
        <v>35.727500000000006</v>
      </c>
      <c r="R148">
        <v>35.305548780487811</v>
      </c>
      <c r="S148">
        <v>0.18</v>
      </c>
      <c r="T148">
        <v>264.48</v>
      </c>
      <c r="U148">
        <v>744</v>
      </c>
      <c r="V148">
        <v>0.16676972952403257</v>
      </c>
    </row>
    <row r="149" spans="1:22">
      <c r="A149">
        <v>4</v>
      </c>
      <c r="B149" s="97">
        <v>45383</v>
      </c>
      <c r="C149" t="s">
        <v>2039</v>
      </c>
      <c r="D149" t="s">
        <v>28</v>
      </c>
      <c r="E149" t="s">
        <v>510</v>
      </c>
      <c r="F149">
        <v>10031394572</v>
      </c>
      <c r="G149">
        <v>40.74</v>
      </c>
      <c r="H149">
        <v>39.052195121951229</v>
      </c>
      <c r="I149">
        <v>38.577500000000008</v>
      </c>
      <c r="J149">
        <v>38.155548780487813</v>
      </c>
      <c r="K149">
        <v>36</v>
      </c>
      <c r="L149">
        <v>1</v>
      </c>
      <c r="M149" s="97">
        <v>45383</v>
      </c>
      <c r="N149">
        <v>30</v>
      </c>
      <c r="O149">
        <v>40.74</v>
      </c>
      <c r="P149">
        <v>39.052195121951229</v>
      </c>
      <c r="Q149">
        <v>38.577500000000008</v>
      </c>
      <c r="R149">
        <v>38.155548780487813</v>
      </c>
      <c r="S149">
        <v>0.18</v>
      </c>
      <c r="T149">
        <v>264.48</v>
      </c>
      <c r="U149">
        <v>720</v>
      </c>
      <c r="V149">
        <v>0.19062037877260196</v>
      </c>
    </row>
    <row r="150" spans="1:22">
      <c r="A150">
        <v>5</v>
      </c>
      <c r="B150" s="97">
        <v>45413</v>
      </c>
      <c r="C150" t="s">
        <v>2039</v>
      </c>
      <c r="D150" t="s">
        <v>28</v>
      </c>
      <c r="E150" t="s">
        <v>510</v>
      </c>
      <c r="F150">
        <v>10031394572</v>
      </c>
      <c r="G150">
        <v>43.32</v>
      </c>
      <c r="H150">
        <v>41.632195121951227</v>
      </c>
      <c r="I150">
        <v>41.157500000000006</v>
      </c>
      <c r="J150">
        <v>40.735548780487811</v>
      </c>
      <c r="K150">
        <v>44</v>
      </c>
      <c r="L150">
        <v>1</v>
      </c>
      <c r="M150" s="97">
        <v>45413</v>
      </c>
      <c r="N150">
        <v>31</v>
      </c>
      <c r="O150">
        <v>43.32</v>
      </c>
      <c r="P150">
        <v>41.632195121951227</v>
      </c>
      <c r="Q150">
        <v>41.157500000000006</v>
      </c>
      <c r="R150">
        <v>40.735548780487811</v>
      </c>
      <c r="S150">
        <v>0.18</v>
      </c>
      <c r="T150">
        <v>264.48</v>
      </c>
      <c r="U150">
        <v>744</v>
      </c>
      <c r="V150">
        <v>0.22300657732113005</v>
      </c>
    </row>
    <row r="151" spans="1:22">
      <c r="A151">
        <v>6</v>
      </c>
      <c r="B151" s="97">
        <v>45444</v>
      </c>
      <c r="C151" t="s">
        <v>2039</v>
      </c>
      <c r="D151" t="s">
        <v>28</v>
      </c>
      <c r="E151" t="s">
        <v>510</v>
      </c>
      <c r="F151">
        <v>10031394572</v>
      </c>
      <c r="G151">
        <v>37.01</v>
      </c>
      <c r="H151">
        <v>35.322195121951225</v>
      </c>
      <c r="I151">
        <v>34.847500000000004</v>
      </c>
      <c r="J151">
        <v>34.425548780487809</v>
      </c>
      <c r="K151">
        <v>41</v>
      </c>
      <c r="L151">
        <v>1</v>
      </c>
      <c r="M151" s="97">
        <v>45444</v>
      </c>
      <c r="N151">
        <v>30</v>
      </c>
      <c r="O151">
        <v>37.01</v>
      </c>
      <c r="P151">
        <v>35.322195121951225</v>
      </c>
      <c r="Q151">
        <v>34.847500000000004</v>
      </c>
      <c r="R151">
        <v>34.425548780487809</v>
      </c>
      <c r="S151">
        <v>0.18</v>
      </c>
      <c r="T151">
        <v>264.48</v>
      </c>
      <c r="U151">
        <v>720</v>
      </c>
      <c r="V151">
        <v>0.21578453737312633</v>
      </c>
    </row>
    <row r="152" spans="1:22">
      <c r="A152">
        <v>7</v>
      </c>
      <c r="B152" s="97">
        <v>45474</v>
      </c>
      <c r="C152" t="s">
        <v>2039</v>
      </c>
      <c r="D152" t="s">
        <v>28</v>
      </c>
      <c r="E152" t="s">
        <v>510</v>
      </c>
      <c r="F152">
        <v>10031394572</v>
      </c>
      <c r="G152">
        <v>44.66</v>
      </c>
      <c r="H152">
        <v>42.972195121951223</v>
      </c>
      <c r="I152">
        <v>42.497500000000002</v>
      </c>
      <c r="J152">
        <v>42.075548780487807</v>
      </c>
      <c r="K152">
        <v>45</v>
      </c>
      <c r="L152">
        <v>1</v>
      </c>
      <c r="M152" s="97">
        <v>45474</v>
      </c>
      <c r="N152">
        <v>31</v>
      </c>
      <c r="O152">
        <v>44.66</v>
      </c>
      <c r="P152">
        <v>42.972195121951223</v>
      </c>
      <c r="Q152">
        <v>42.497500000000002</v>
      </c>
      <c r="R152">
        <v>42.075548780487807</v>
      </c>
      <c r="S152">
        <v>0.18</v>
      </c>
      <c r="T152">
        <v>264.48</v>
      </c>
      <c r="U152">
        <v>744</v>
      </c>
      <c r="V152">
        <v>0.23099547336546783</v>
      </c>
    </row>
    <row r="153" spans="1:22">
      <c r="A153">
        <v>8</v>
      </c>
      <c r="B153" s="97">
        <v>45505</v>
      </c>
      <c r="C153" t="s">
        <v>2039</v>
      </c>
      <c r="D153" t="s">
        <v>28</v>
      </c>
      <c r="E153" t="s">
        <v>510</v>
      </c>
      <c r="F153">
        <v>10031394572</v>
      </c>
      <c r="G153">
        <v>50.99</v>
      </c>
      <c r="H153">
        <v>49.302195121951229</v>
      </c>
      <c r="I153">
        <v>48.827500000000008</v>
      </c>
      <c r="J153">
        <v>48.405548780487813</v>
      </c>
      <c r="K153">
        <v>45</v>
      </c>
      <c r="L153">
        <v>1</v>
      </c>
      <c r="M153" s="97">
        <v>45505</v>
      </c>
      <c r="N153">
        <v>31</v>
      </c>
      <c r="O153">
        <v>50.99</v>
      </c>
      <c r="P153">
        <v>49.302195121951229</v>
      </c>
      <c r="Q153">
        <v>48.827500000000008</v>
      </c>
      <c r="R153">
        <v>48.405548780487813</v>
      </c>
      <c r="S153">
        <v>0.18</v>
      </c>
      <c r="T153">
        <v>264.48</v>
      </c>
      <c r="U153">
        <v>744</v>
      </c>
      <c r="V153">
        <v>0.22953389162096943</v>
      </c>
    </row>
    <row r="154" spans="1:22">
      <c r="A154">
        <v>9</v>
      </c>
      <c r="B154" s="97">
        <v>45536</v>
      </c>
      <c r="C154" t="s">
        <v>2039</v>
      </c>
      <c r="D154" t="s">
        <v>28</v>
      </c>
      <c r="E154" t="s">
        <v>510</v>
      </c>
      <c r="F154">
        <v>10031394572</v>
      </c>
      <c r="G154">
        <v>45.55</v>
      </c>
      <c r="H154">
        <v>43.862195121951224</v>
      </c>
      <c r="I154">
        <v>43.387500000000003</v>
      </c>
      <c r="J154">
        <v>42.965548780487808</v>
      </c>
      <c r="K154">
        <v>47</v>
      </c>
      <c r="L154">
        <v>1</v>
      </c>
      <c r="M154" s="97">
        <v>45536</v>
      </c>
      <c r="N154">
        <v>30</v>
      </c>
      <c r="O154">
        <v>45.55</v>
      </c>
      <c r="P154">
        <v>43.862195121951224</v>
      </c>
      <c r="Q154">
        <v>43.387500000000003</v>
      </c>
      <c r="R154">
        <v>42.965548780487808</v>
      </c>
      <c r="S154">
        <v>0.18</v>
      </c>
      <c r="T154">
        <v>264.48</v>
      </c>
      <c r="U154">
        <v>720</v>
      </c>
      <c r="V154">
        <v>0.24476068343752105</v>
      </c>
    </row>
    <row r="155" spans="1:22">
      <c r="A155">
        <v>10</v>
      </c>
      <c r="B155" s="97">
        <v>45566</v>
      </c>
      <c r="C155" t="s">
        <v>2039</v>
      </c>
      <c r="D155" t="s">
        <v>28</v>
      </c>
      <c r="E155" t="s">
        <v>510</v>
      </c>
      <c r="F155">
        <v>10031394572</v>
      </c>
      <c r="G155">
        <v>45.13</v>
      </c>
      <c r="H155">
        <v>43.442195121951229</v>
      </c>
      <c r="I155">
        <v>42.967500000000008</v>
      </c>
      <c r="J155">
        <v>42.545548780487813</v>
      </c>
      <c r="K155">
        <v>35</v>
      </c>
      <c r="L155">
        <v>1</v>
      </c>
      <c r="M155" s="97">
        <v>45566</v>
      </c>
      <c r="N155">
        <v>31</v>
      </c>
      <c r="O155">
        <v>45.13</v>
      </c>
      <c r="P155">
        <v>43.442195121951229</v>
      </c>
      <c r="Q155">
        <v>42.967500000000008</v>
      </c>
      <c r="R155">
        <v>42.545548780487813</v>
      </c>
      <c r="S155">
        <v>0.18</v>
      </c>
      <c r="T155">
        <v>264.48</v>
      </c>
      <c r="U155">
        <v>744</v>
      </c>
      <c r="V155">
        <v>0.17549907223100394</v>
      </c>
    </row>
    <row r="156" spans="1:22">
      <c r="A156">
        <v>11</v>
      </c>
      <c r="B156" s="97">
        <v>45597</v>
      </c>
      <c r="C156" t="s">
        <v>2039</v>
      </c>
      <c r="D156" t="s">
        <v>28</v>
      </c>
      <c r="E156" t="s">
        <v>510</v>
      </c>
      <c r="F156">
        <v>10031394572</v>
      </c>
      <c r="G156">
        <v>41.96</v>
      </c>
      <c r="H156">
        <v>40.272195121951228</v>
      </c>
      <c r="I156">
        <v>39.797500000000007</v>
      </c>
      <c r="J156">
        <v>39.375548780487811</v>
      </c>
      <c r="K156">
        <v>26</v>
      </c>
      <c r="L156">
        <v>1</v>
      </c>
      <c r="M156" s="97">
        <v>45597</v>
      </c>
      <c r="N156">
        <v>30</v>
      </c>
      <c r="O156">
        <v>41.96</v>
      </c>
      <c r="P156">
        <v>40.272195121951228</v>
      </c>
      <c r="Q156">
        <v>39.797500000000007</v>
      </c>
      <c r="R156">
        <v>39.375548780487811</v>
      </c>
      <c r="S156">
        <v>0.18</v>
      </c>
      <c r="T156">
        <v>264.48</v>
      </c>
      <c r="U156">
        <v>720</v>
      </c>
      <c r="V156">
        <v>0.13767056530214425</v>
      </c>
    </row>
    <row r="157" spans="1:22">
      <c r="A157">
        <v>12</v>
      </c>
      <c r="B157" s="97">
        <v>45627</v>
      </c>
      <c r="C157" t="s">
        <v>2039</v>
      </c>
      <c r="D157" t="s">
        <v>28</v>
      </c>
      <c r="E157" t="s">
        <v>510</v>
      </c>
      <c r="F157">
        <v>10031394572</v>
      </c>
      <c r="G157">
        <v>44.02</v>
      </c>
      <c r="H157">
        <v>42.33219512195123</v>
      </c>
      <c r="I157">
        <v>41.857500000000009</v>
      </c>
      <c r="J157">
        <v>41.435548780487814</v>
      </c>
      <c r="K157">
        <v>37</v>
      </c>
      <c r="L157">
        <v>1</v>
      </c>
      <c r="M157" s="97">
        <v>45627</v>
      </c>
      <c r="N157">
        <v>31</v>
      </c>
      <c r="O157">
        <v>44.02</v>
      </c>
      <c r="P157">
        <v>42.33219512195123</v>
      </c>
      <c r="Q157">
        <v>41.857500000000009</v>
      </c>
      <c r="R157">
        <v>41.435548780487814</v>
      </c>
      <c r="S157">
        <v>0.18</v>
      </c>
      <c r="T157">
        <v>264.48</v>
      </c>
      <c r="U157">
        <v>744</v>
      </c>
      <c r="V157">
        <v>0.1897525434368271</v>
      </c>
    </row>
    <row r="158" spans="1:22">
      <c r="A158">
        <v>1</v>
      </c>
      <c r="B158" s="97">
        <v>45292</v>
      </c>
      <c r="C158" t="s">
        <v>2039</v>
      </c>
      <c r="D158" t="s">
        <v>28</v>
      </c>
      <c r="E158" t="s">
        <v>511</v>
      </c>
      <c r="F158">
        <v>10031394211</v>
      </c>
      <c r="G158">
        <v>79.42</v>
      </c>
      <c r="H158">
        <v>76.382601626016267</v>
      </c>
      <c r="I158">
        <v>75.528333333333336</v>
      </c>
      <c r="J158">
        <v>74.768983739837395</v>
      </c>
      <c r="K158">
        <v>68</v>
      </c>
      <c r="L158">
        <v>1</v>
      </c>
      <c r="M158" s="97">
        <v>45292</v>
      </c>
      <c r="N158">
        <v>31</v>
      </c>
      <c r="O158">
        <v>79.42</v>
      </c>
      <c r="P158">
        <v>76.382601626016267</v>
      </c>
      <c r="Q158">
        <v>75.528333333333336</v>
      </c>
      <c r="R158">
        <v>74.768983739837395</v>
      </c>
      <c r="S158">
        <v>0.31</v>
      </c>
      <c r="T158">
        <v>479.37</v>
      </c>
      <c r="U158">
        <v>744</v>
      </c>
      <c r="V158">
        <v>0.19050625585866399</v>
      </c>
    </row>
    <row r="159" spans="1:22">
      <c r="A159">
        <v>2</v>
      </c>
      <c r="B159" s="97">
        <v>45323</v>
      </c>
      <c r="C159" t="s">
        <v>2039</v>
      </c>
      <c r="D159" t="s">
        <v>28</v>
      </c>
      <c r="E159" t="s">
        <v>511</v>
      </c>
      <c r="F159">
        <v>10031394211</v>
      </c>
      <c r="G159">
        <v>65.87</v>
      </c>
      <c r="H159">
        <v>62.832601626016263</v>
      </c>
      <c r="I159">
        <v>61.978333333333346</v>
      </c>
      <c r="J159">
        <v>61.218983739837398</v>
      </c>
      <c r="K159">
        <v>63</v>
      </c>
      <c r="L159">
        <v>1</v>
      </c>
      <c r="M159" s="97">
        <v>45323</v>
      </c>
      <c r="N159">
        <v>29</v>
      </c>
      <c r="O159">
        <v>65.87</v>
      </c>
      <c r="P159">
        <v>62.832601626016263</v>
      </c>
      <c r="Q159">
        <v>61.978333333333339</v>
      </c>
      <c r="R159">
        <v>61.218983739837405</v>
      </c>
      <c r="S159">
        <v>0.31</v>
      </c>
      <c r="T159">
        <v>479.37</v>
      </c>
      <c r="U159">
        <v>696</v>
      </c>
      <c r="V159">
        <v>0.18984807406464277</v>
      </c>
    </row>
    <row r="160" spans="1:22">
      <c r="A160">
        <v>3</v>
      </c>
      <c r="B160" s="97">
        <v>45352</v>
      </c>
      <c r="C160" t="s">
        <v>2039</v>
      </c>
      <c r="D160" t="s">
        <v>28</v>
      </c>
      <c r="E160" t="s">
        <v>511</v>
      </c>
      <c r="F160">
        <v>10031394211</v>
      </c>
      <c r="G160">
        <v>68.23</v>
      </c>
      <c r="H160">
        <v>65.19260162601627</v>
      </c>
      <c r="I160">
        <v>64.338333333333338</v>
      </c>
      <c r="J160">
        <v>63.578983739837405</v>
      </c>
      <c r="K160">
        <v>56</v>
      </c>
      <c r="L160">
        <v>1</v>
      </c>
      <c r="M160" s="97">
        <v>45352</v>
      </c>
      <c r="N160">
        <v>31</v>
      </c>
      <c r="O160">
        <v>68.23</v>
      </c>
      <c r="P160">
        <v>65.19260162601627</v>
      </c>
      <c r="Q160">
        <v>64.338333333333338</v>
      </c>
      <c r="R160">
        <v>63.578983739837405</v>
      </c>
      <c r="S160">
        <v>0.31</v>
      </c>
      <c r="T160">
        <v>479.37</v>
      </c>
      <c r="U160">
        <v>744</v>
      </c>
      <c r="V160">
        <v>0.1556458734705789</v>
      </c>
    </row>
    <row r="161" spans="1:22">
      <c r="A161">
        <v>4</v>
      </c>
      <c r="B161" s="97">
        <v>45383</v>
      </c>
      <c r="C161" t="s">
        <v>2039</v>
      </c>
      <c r="D161" t="s">
        <v>28</v>
      </c>
      <c r="E161" t="s">
        <v>511</v>
      </c>
      <c r="F161">
        <v>10031394211</v>
      </c>
      <c r="G161">
        <v>73.36</v>
      </c>
      <c r="H161">
        <v>70.322601626016265</v>
      </c>
      <c r="I161">
        <v>69.468333333333334</v>
      </c>
      <c r="J161">
        <v>68.708983739837393</v>
      </c>
      <c r="K161">
        <v>61</v>
      </c>
      <c r="L161">
        <v>1</v>
      </c>
      <c r="M161" s="97">
        <v>45383</v>
      </c>
      <c r="N161">
        <v>30</v>
      </c>
      <c r="O161">
        <v>73.36</v>
      </c>
      <c r="P161">
        <v>70.322601626016265</v>
      </c>
      <c r="Q161">
        <v>69.468333333333334</v>
      </c>
      <c r="R161">
        <v>68.708983739837393</v>
      </c>
      <c r="S161">
        <v>0.31</v>
      </c>
      <c r="T161">
        <v>479.37</v>
      </c>
      <c r="U161">
        <v>720</v>
      </c>
      <c r="V161">
        <v>0.17712425799602718</v>
      </c>
    </row>
    <row r="162" spans="1:22">
      <c r="A162">
        <v>5</v>
      </c>
      <c r="B162" s="97">
        <v>45413</v>
      </c>
      <c r="C162" t="s">
        <v>2039</v>
      </c>
      <c r="D162" t="s">
        <v>28</v>
      </c>
      <c r="E162" t="s">
        <v>511</v>
      </c>
      <c r="F162">
        <v>10031394211</v>
      </c>
      <c r="G162">
        <v>77.25</v>
      </c>
      <c r="H162">
        <v>74.212601626016266</v>
      </c>
      <c r="I162">
        <v>73.358333333333334</v>
      </c>
      <c r="J162">
        <v>72.598983739837394</v>
      </c>
      <c r="K162">
        <v>73</v>
      </c>
      <c r="L162">
        <v>1</v>
      </c>
      <c r="M162" s="97">
        <v>45413</v>
      </c>
      <c r="N162">
        <v>31</v>
      </c>
      <c r="O162">
        <v>77.25</v>
      </c>
      <c r="P162">
        <v>74.212601626016266</v>
      </c>
      <c r="Q162">
        <v>73.358333333333334</v>
      </c>
      <c r="R162">
        <v>72.598983739837394</v>
      </c>
      <c r="S162">
        <v>0.31</v>
      </c>
      <c r="T162">
        <v>479.37</v>
      </c>
      <c r="U162">
        <v>744</v>
      </c>
      <c r="V162">
        <v>0.20502968614047876</v>
      </c>
    </row>
    <row r="163" spans="1:22">
      <c r="A163">
        <v>6</v>
      </c>
      <c r="B163" s="97">
        <v>45444</v>
      </c>
      <c r="C163" t="s">
        <v>2039</v>
      </c>
      <c r="D163" t="s">
        <v>28</v>
      </c>
      <c r="E163" t="s">
        <v>511</v>
      </c>
      <c r="F163">
        <v>10031394211</v>
      </c>
      <c r="G163">
        <v>66.61</v>
      </c>
      <c r="H163">
        <v>63.572601626016251</v>
      </c>
      <c r="I163">
        <v>62.718333333333327</v>
      </c>
      <c r="J163">
        <v>61.9589837398374</v>
      </c>
      <c r="K163">
        <v>67</v>
      </c>
      <c r="L163">
        <v>1</v>
      </c>
      <c r="M163" s="97">
        <v>45444</v>
      </c>
      <c r="N163">
        <v>30</v>
      </c>
      <c r="O163">
        <v>66.61</v>
      </c>
      <c r="P163">
        <v>63.572601626016258</v>
      </c>
      <c r="Q163">
        <v>62.718333333333334</v>
      </c>
      <c r="R163">
        <v>61.9589837398374</v>
      </c>
      <c r="S163">
        <v>0.31</v>
      </c>
      <c r="T163">
        <v>479.37</v>
      </c>
      <c r="U163">
        <v>720</v>
      </c>
      <c r="V163">
        <v>0.1951122769931832</v>
      </c>
    </row>
    <row r="164" spans="1:22">
      <c r="A164">
        <v>7</v>
      </c>
      <c r="B164" s="97">
        <v>45474</v>
      </c>
      <c r="C164" t="s">
        <v>2039</v>
      </c>
      <c r="D164" t="s">
        <v>28</v>
      </c>
      <c r="E164" t="s">
        <v>511</v>
      </c>
      <c r="F164">
        <v>10031394211</v>
      </c>
      <c r="G164">
        <v>80.45</v>
      </c>
      <c r="H164">
        <v>77.412601626016269</v>
      </c>
      <c r="I164">
        <v>76.558333333333337</v>
      </c>
      <c r="J164">
        <v>75.798983739837396</v>
      </c>
      <c r="K164">
        <v>73</v>
      </c>
      <c r="L164">
        <v>1</v>
      </c>
      <c r="M164" s="97">
        <v>45474</v>
      </c>
      <c r="N164">
        <v>31</v>
      </c>
      <c r="O164">
        <v>80.45</v>
      </c>
      <c r="P164">
        <v>77.412601626016269</v>
      </c>
      <c r="Q164">
        <v>76.558333333333337</v>
      </c>
      <c r="R164">
        <v>75.798983739837396</v>
      </c>
      <c r="S164">
        <v>0.31</v>
      </c>
      <c r="T164">
        <v>479.37</v>
      </c>
      <c r="U164">
        <v>744</v>
      </c>
      <c r="V164">
        <v>0.2041826402529664</v>
      </c>
    </row>
    <row r="165" spans="1:22">
      <c r="A165">
        <v>8</v>
      </c>
      <c r="B165" s="97">
        <v>45505</v>
      </c>
      <c r="C165" t="s">
        <v>2039</v>
      </c>
      <c r="D165" t="s">
        <v>28</v>
      </c>
      <c r="E165" t="s">
        <v>511</v>
      </c>
      <c r="F165">
        <v>10031394211</v>
      </c>
      <c r="G165">
        <v>91.67</v>
      </c>
      <c r="H165">
        <v>88.632601626016267</v>
      </c>
      <c r="I165">
        <v>87.778333333333336</v>
      </c>
      <c r="J165">
        <v>87.018983739837395</v>
      </c>
      <c r="K165">
        <v>77</v>
      </c>
      <c r="L165">
        <v>1</v>
      </c>
      <c r="M165" s="97">
        <v>45505</v>
      </c>
      <c r="N165">
        <v>31</v>
      </c>
      <c r="O165">
        <v>91.67</v>
      </c>
      <c r="P165">
        <v>88.632601626016267</v>
      </c>
      <c r="Q165">
        <v>87.778333333333336</v>
      </c>
      <c r="R165">
        <v>87.018983739837395</v>
      </c>
      <c r="S165">
        <v>0.31</v>
      </c>
      <c r="T165">
        <v>479.37</v>
      </c>
      <c r="U165">
        <v>744</v>
      </c>
      <c r="V165">
        <v>0.21501535056876847</v>
      </c>
    </row>
    <row r="166" spans="1:22">
      <c r="A166">
        <v>9</v>
      </c>
      <c r="B166" s="97">
        <v>45536</v>
      </c>
      <c r="C166" t="s">
        <v>2039</v>
      </c>
      <c r="D166" t="s">
        <v>28</v>
      </c>
      <c r="E166" t="s">
        <v>511</v>
      </c>
      <c r="F166">
        <v>10031394211</v>
      </c>
      <c r="G166">
        <v>82.35</v>
      </c>
      <c r="H166">
        <v>79.31260162601626</v>
      </c>
      <c r="I166">
        <v>78.458333333333329</v>
      </c>
      <c r="J166">
        <v>77.698983739837388</v>
      </c>
      <c r="K166">
        <v>79</v>
      </c>
      <c r="L166">
        <v>1</v>
      </c>
      <c r="M166" s="97">
        <v>45536</v>
      </c>
      <c r="N166">
        <v>30</v>
      </c>
      <c r="O166">
        <v>82.35</v>
      </c>
      <c r="P166">
        <v>79.31260162601626</v>
      </c>
      <c r="Q166">
        <v>78.458333333333329</v>
      </c>
      <c r="R166">
        <v>77.698983739837388</v>
      </c>
      <c r="S166">
        <v>0.31</v>
      </c>
      <c r="T166">
        <v>479.37</v>
      </c>
      <c r="U166">
        <v>720</v>
      </c>
      <c r="V166">
        <v>0.22964602846791968</v>
      </c>
    </row>
    <row r="167" spans="1:22">
      <c r="A167">
        <v>10</v>
      </c>
      <c r="B167" s="97">
        <v>45566</v>
      </c>
      <c r="C167" t="s">
        <v>2039</v>
      </c>
      <c r="D167" t="s">
        <v>28</v>
      </c>
      <c r="E167" t="s">
        <v>511</v>
      </c>
      <c r="F167">
        <v>10031394211</v>
      </c>
      <c r="G167">
        <v>81.86</v>
      </c>
      <c r="H167">
        <v>78.822601626016265</v>
      </c>
      <c r="I167">
        <v>77.968333333333334</v>
      </c>
      <c r="J167">
        <v>77.208983739837393</v>
      </c>
      <c r="K167">
        <v>58</v>
      </c>
      <c r="L167">
        <v>1</v>
      </c>
      <c r="M167" s="97">
        <v>45566</v>
      </c>
      <c r="N167">
        <v>31</v>
      </c>
      <c r="O167">
        <v>81.86</v>
      </c>
      <c r="P167">
        <v>78.822601626016265</v>
      </c>
      <c r="Q167">
        <v>77.968333333333334</v>
      </c>
      <c r="R167">
        <v>77.208983739837393</v>
      </c>
      <c r="S167">
        <v>0.31</v>
      </c>
      <c r="T167">
        <v>479.37</v>
      </c>
      <c r="U167">
        <v>744</v>
      </c>
      <c r="V167">
        <v>0.16247719621250198</v>
      </c>
    </row>
    <row r="168" spans="1:22">
      <c r="A168">
        <v>11</v>
      </c>
      <c r="B168" s="97">
        <v>45597</v>
      </c>
      <c r="C168" t="s">
        <v>2039</v>
      </c>
      <c r="D168" t="s">
        <v>28</v>
      </c>
      <c r="E168" t="s">
        <v>511</v>
      </c>
      <c r="F168">
        <v>10031394211</v>
      </c>
      <c r="G168">
        <v>76.03</v>
      </c>
      <c r="H168">
        <v>72.992601626016267</v>
      </c>
      <c r="I168">
        <v>72.138333333333335</v>
      </c>
      <c r="J168">
        <v>71.378983739837395</v>
      </c>
      <c r="K168">
        <v>54</v>
      </c>
      <c r="L168">
        <v>1</v>
      </c>
      <c r="M168" s="97">
        <v>45597</v>
      </c>
      <c r="N168">
        <v>30</v>
      </c>
      <c r="O168">
        <v>76.03</v>
      </c>
      <c r="P168">
        <v>72.992601626016267</v>
      </c>
      <c r="Q168">
        <v>72.138333333333335</v>
      </c>
      <c r="R168">
        <v>71.378983739837395</v>
      </c>
      <c r="S168">
        <v>0.31</v>
      </c>
      <c r="T168">
        <v>479.37</v>
      </c>
      <c r="U168">
        <v>720</v>
      </c>
      <c r="V168">
        <v>0.15651937844346633</v>
      </c>
    </row>
    <row r="169" spans="1:22">
      <c r="A169">
        <v>12</v>
      </c>
      <c r="B169" s="97">
        <v>45627</v>
      </c>
      <c r="C169" t="s">
        <v>2039</v>
      </c>
      <c r="D169" t="s">
        <v>28</v>
      </c>
      <c r="E169" t="s">
        <v>511</v>
      </c>
      <c r="F169">
        <v>10031394211</v>
      </c>
      <c r="G169">
        <v>79.599999999999994</v>
      </c>
      <c r="H169">
        <v>76.56260162601626</v>
      </c>
      <c r="I169">
        <v>75.708333333333329</v>
      </c>
      <c r="J169">
        <v>74.948983739837388</v>
      </c>
      <c r="K169">
        <v>64</v>
      </c>
      <c r="L169">
        <v>1</v>
      </c>
      <c r="M169" s="97">
        <v>45627</v>
      </c>
      <c r="N169">
        <v>31</v>
      </c>
      <c r="O169">
        <v>79.599999999999994</v>
      </c>
      <c r="P169">
        <v>76.56260162601626</v>
      </c>
      <c r="Q169">
        <v>75.708333333333329</v>
      </c>
      <c r="R169">
        <v>74.948983739837388</v>
      </c>
      <c r="S169">
        <v>0.31</v>
      </c>
      <c r="T169">
        <v>479.37</v>
      </c>
      <c r="U169">
        <v>744</v>
      </c>
      <c r="V169">
        <v>0.17828563520086063</v>
      </c>
    </row>
    <row r="170" spans="1:22">
      <c r="A170">
        <v>1</v>
      </c>
      <c r="B170" s="97">
        <v>45292</v>
      </c>
      <c r="C170" t="s">
        <v>2039</v>
      </c>
      <c r="D170" t="s">
        <v>28</v>
      </c>
      <c r="E170" t="s">
        <v>512</v>
      </c>
      <c r="F170">
        <v>10031394599</v>
      </c>
      <c r="G170">
        <v>87.8</v>
      </c>
      <c r="H170">
        <v>84.404878048780489</v>
      </c>
      <c r="I170">
        <v>83.45</v>
      </c>
      <c r="J170">
        <v>82.601219512195129</v>
      </c>
      <c r="K170">
        <v>79</v>
      </c>
      <c r="L170">
        <v>1</v>
      </c>
      <c r="M170" s="97">
        <v>45292</v>
      </c>
      <c r="N170">
        <v>31</v>
      </c>
      <c r="O170">
        <v>87.8</v>
      </c>
      <c r="P170">
        <v>84.404878048780489</v>
      </c>
      <c r="Q170">
        <v>83.45</v>
      </c>
      <c r="R170">
        <v>82.601219512195129</v>
      </c>
      <c r="S170">
        <v>0.36</v>
      </c>
      <c r="T170">
        <v>545.49</v>
      </c>
      <c r="U170">
        <v>744</v>
      </c>
      <c r="V170">
        <v>0.19476939644084423</v>
      </c>
    </row>
    <row r="171" spans="1:22">
      <c r="A171">
        <v>2</v>
      </c>
      <c r="B171" s="97">
        <v>45323</v>
      </c>
      <c r="C171" t="s">
        <v>2039</v>
      </c>
      <c r="D171" t="s">
        <v>28</v>
      </c>
      <c r="E171" t="s">
        <v>512</v>
      </c>
      <c r="F171">
        <v>10031394599</v>
      </c>
      <c r="G171">
        <v>72.900000000000006</v>
      </c>
      <c r="H171">
        <v>69.504878048780498</v>
      </c>
      <c r="I171">
        <v>68.550000000000011</v>
      </c>
      <c r="J171">
        <v>67.701219512195138</v>
      </c>
      <c r="K171">
        <v>76</v>
      </c>
      <c r="L171">
        <v>1</v>
      </c>
      <c r="M171" s="97">
        <v>45323</v>
      </c>
      <c r="N171">
        <v>29</v>
      </c>
      <c r="O171">
        <v>72.900000000000006</v>
      </c>
      <c r="P171">
        <v>69.504878048780498</v>
      </c>
      <c r="Q171">
        <v>68.550000000000011</v>
      </c>
      <c r="R171">
        <v>67.701219512195138</v>
      </c>
      <c r="S171">
        <v>0.36</v>
      </c>
      <c r="T171">
        <v>545.49</v>
      </c>
      <c r="U171">
        <v>696</v>
      </c>
      <c r="V171">
        <v>0.1991436888019904</v>
      </c>
    </row>
    <row r="172" spans="1:22">
      <c r="A172">
        <v>3</v>
      </c>
      <c r="B172" s="97">
        <v>45352</v>
      </c>
      <c r="C172" t="s">
        <v>2039</v>
      </c>
      <c r="D172" t="s">
        <v>28</v>
      </c>
      <c r="E172" t="s">
        <v>512</v>
      </c>
      <c r="F172">
        <v>10031394599</v>
      </c>
      <c r="G172">
        <v>76.2</v>
      </c>
      <c r="H172">
        <v>72.804878048780495</v>
      </c>
      <c r="I172">
        <v>71.850000000000009</v>
      </c>
      <c r="J172">
        <v>71.001219512195135</v>
      </c>
      <c r="K172">
        <v>66</v>
      </c>
      <c r="L172">
        <v>1</v>
      </c>
      <c r="M172" s="97">
        <v>45352</v>
      </c>
      <c r="N172">
        <v>31</v>
      </c>
      <c r="O172">
        <v>76.2</v>
      </c>
      <c r="P172">
        <v>72.804878048780495</v>
      </c>
      <c r="Q172">
        <v>71.850000000000009</v>
      </c>
      <c r="R172">
        <v>71.001219512195135</v>
      </c>
      <c r="S172">
        <v>0.36</v>
      </c>
      <c r="T172">
        <v>545.49</v>
      </c>
      <c r="U172">
        <v>744</v>
      </c>
      <c r="V172">
        <v>0.16229760477755328</v>
      </c>
    </row>
    <row r="173" spans="1:22">
      <c r="A173">
        <v>4</v>
      </c>
      <c r="B173" s="97">
        <v>45383</v>
      </c>
      <c r="C173" t="s">
        <v>2039</v>
      </c>
      <c r="D173" t="s">
        <v>28</v>
      </c>
      <c r="E173" t="s">
        <v>512</v>
      </c>
      <c r="F173">
        <v>10031394599</v>
      </c>
      <c r="G173">
        <v>81.5</v>
      </c>
      <c r="H173">
        <v>78.104878048780492</v>
      </c>
      <c r="I173">
        <v>77.150000000000006</v>
      </c>
      <c r="J173">
        <v>76.301219512195132</v>
      </c>
      <c r="K173">
        <v>73</v>
      </c>
      <c r="L173">
        <v>1</v>
      </c>
      <c r="M173" s="97">
        <v>45383</v>
      </c>
      <c r="N173">
        <v>30</v>
      </c>
      <c r="O173">
        <v>81.5</v>
      </c>
      <c r="P173">
        <v>78.104878048780492</v>
      </c>
      <c r="Q173">
        <v>77.150000000000006</v>
      </c>
      <c r="R173">
        <v>76.301219512195132</v>
      </c>
      <c r="S173">
        <v>0.36</v>
      </c>
      <c r="T173">
        <v>545.49</v>
      </c>
      <c r="U173">
        <v>720</v>
      </c>
      <c r="V173">
        <v>0.18500797448165865</v>
      </c>
    </row>
    <row r="174" spans="1:22">
      <c r="A174">
        <v>5</v>
      </c>
      <c r="B174" s="97">
        <v>45413</v>
      </c>
      <c r="C174" t="s">
        <v>2039</v>
      </c>
      <c r="D174" t="s">
        <v>28</v>
      </c>
      <c r="E174" t="s">
        <v>512</v>
      </c>
      <c r="F174">
        <v>10031394599</v>
      </c>
      <c r="G174">
        <v>87.6</v>
      </c>
      <c r="H174">
        <v>84.204878048780486</v>
      </c>
      <c r="I174">
        <v>83.25</v>
      </c>
      <c r="J174">
        <v>82.401219512195127</v>
      </c>
      <c r="K174">
        <v>86</v>
      </c>
      <c r="L174">
        <v>1</v>
      </c>
      <c r="M174" s="97">
        <v>45413</v>
      </c>
      <c r="N174">
        <v>31</v>
      </c>
      <c r="O174">
        <v>87.6</v>
      </c>
      <c r="P174">
        <v>84.204878048780486</v>
      </c>
      <c r="Q174">
        <v>83.25</v>
      </c>
      <c r="R174">
        <v>82.401219512195127</v>
      </c>
      <c r="S174">
        <v>0.36</v>
      </c>
      <c r="T174">
        <v>545.49</v>
      </c>
      <c r="U174">
        <v>744</v>
      </c>
      <c r="V174">
        <v>0.21073511494154312</v>
      </c>
    </row>
    <row r="175" spans="1:22">
      <c r="A175">
        <v>6</v>
      </c>
      <c r="B175" s="97">
        <v>45444</v>
      </c>
      <c r="C175" t="s">
        <v>2039</v>
      </c>
      <c r="D175" t="s">
        <v>28</v>
      </c>
      <c r="E175" t="s">
        <v>512</v>
      </c>
      <c r="F175">
        <v>10031394599</v>
      </c>
      <c r="G175">
        <v>76.099999999999994</v>
      </c>
      <c r="H175">
        <v>72.704878048780486</v>
      </c>
      <c r="I175">
        <v>71.75</v>
      </c>
      <c r="J175">
        <v>70.901219512195127</v>
      </c>
      <c r="K175">
        <v>81</v>
      </c>
      <c r="L175">
        <v>1</v>
      </c>
      <c r="M175" s="97">
        <v>45444</v>
      </c>
      <c r="N175">
        <v>30</v>
      </c>
      <c r="O175">
        <v>76.099999999999994</v>
      </c>
      <c r="P175">
        <v>72.704878048780486</v>
      </c>
      <c r="Q175">
        <v>71.75</v>
      </c>
      <c r="R175">
        <v>70.901219512195127</v>
      </c>
      <c r="S175">
        <v>0.36</v>
      </c>
      <c r="T175">
        <v>545.49</v>
      </c>
      <c r="U175">
        <v>720</v>
      </c>
      <c r="V175">
        <v>0.20636313732200004</v>
      </c>
    </row>
    <row r="176" spans="1:22">
      <c r="A176">
        <v>7</v>
      </c>
      <c r="B176" s="97">
        <v>45474</v>
      </c>
      <c r="C176" t="s">
        <v>2039</v>
      </c>
      <c r="D176" t="s">
        <v>28</v>
      </c>
      <c r="E176" t="s">
        <v>512</v>
      </c>
      <c r="F176">
        <v>10031394599</v>
      </c>
      <c r="G176">
        <v>92</v>
      </c>
      <c r="H176">
        <v>88.604878048780492</v>
      </c>
      <c r="I176">
        <v>87.65</v>
      </c>
      <c r="J176">
        <v>86.801219512195132</v>
      </c>
      <c r="K176">
        <v>88</v>
      </c>
      <c r="L176">
        <v>1</v>
      </c>
      <c r="M176" s="97">
        <v>45474</v>
      </c>
      <c r="N176">
        <v>31</v>
      </c>
      <c r="O176">
        <v>92</v>
      </c>
      <c r="P176">
        <v>88.604878048780492</v>
      </c>
      <c r="Q176">
        <v>87.65</v>
      </c>
      <c r="R176">
        <v>86.801219512195132</v>
      </c>
      <c r="S176">
        <v>0.36</v>
      </c>
      <c r="T176">
        <v>545.49</v>
      </c>
      <c r="U176">
        <v>744</v>
      </c>
      <c r="V176">
        <v>0.21620888549054343</v>
      </c>
    </row>
    <row r="177" spans="1:22">
      <c r="A177">
        <v>8</v>
      </c>
      <c r="B177" s="97">
        <v>45505</v>
      </c>
      <c r="C177" t="s">
        <v>2039</v>
      </c>
      <c r="D177" t="s">
        <v>28</v>
      </c>
      <c r="E177" t="s">
        <v>512</v>
      </c>
      <c r="F177">
        <v>10031394599</v>
      </c>
      <c r="G177">
        <v>102.7</v>
      </c>
      <c r="H177">
        <v>99.304878048780495</v>
      </c>
      <c r="I177">
        <v>98.350000000000009</v>
      </c>
      <c r="J177">
        <v>97.501219512195135</v>
      </c>
      <c r="K177">
        <v>93</v>
      </c>
      <c r="L177">
        <v>1</v>
      </c>
      <c r="M177" s="97">
        <v>45505</v>
      </c>
      <c r="N177">
        <v>31</v>
      </c>
      <c r="O177">
        <v>102.7</v>
      </c>
      <c r="P177">
        <v>99.304878048780495</v>
      </c>
      <c r="Q177">
        <v>98.350000000000009</v>
      </c>
      <c r="R177">
        <v>97.501219512195135</v>
      </c>
      <c r="S177">
        <v>0.36</v>
      </c>
      <c r="T177">
        <v>545.49</v>
      </c>
      <c r="U177">
        <v>744</v>
      </c>
      <c r="V177">
        <v>0.22942527552913361</v>
      </c>
    </row>
    <row r="178" spans="1:22">
      <c r="A178">
        <v>9</v>
      </c>
      <c r="B178" s="97">
        <v>45536</v>
      </c>
      <c r="C178" t="s">
        <v>2039</v>
      </c>
      <c r="D178" t="s">
        <v>28</v>
      </c>
      <c r="E178" t="s">
        <v>512</v>
      </c>
      <c r="F178">
        <v>10031394599</v>
      </c>
      <c r="G178">
        <v>90.8</v>
      </c>
      <c r="H178">
        <v>87.404878048780489</v>
      </c>
      <c r="I178">
        <v>86.45</v>
      </c>
      <c r="J178">
        <v>85.601219512195129</v>
      </c>
      <c r="K178">
        <v>95</v>
      </c>
      <c r="L178">
        <v>1</v>
      </c>
      <c r="M178" s="97">
        <v>45536</v>
      </c>
      <c r="N178">
        <v>30</v>
      </c>
      <c r="O178">
        <v>90.8</v>
      </c>
      <c r="P178">
        <v>87.404878048780489</v>
      </c>
      <c r="Q178">
        <v>86.45</v>
      </c>
      <c r="R178">
        <v>85.601219512195129</v>
      </c>
      <c r="S178">
        <v>0.36</v>
      </c>
      <c r="T178">
        <v>545.49</v>
      </c>
      <c r="U178">
        <v>720</v>
      </c>
      <c r="V178">
        <v>0.24170037743842945</v>
      </c>
    </row>
    <row r="179" spans="1:22">
      <c r="A179">
        <v>10</v>
      </c>
      <c r="B179" s="97">
        <v>45566</v>
      </c>
      <c r="C179" t="s">
        <v>2039</v>
      </c>
      <c r="D179" t="s">
        <v>28</v>
      </c>
      <c r="E179" t="s">
        <v>512</v>
      </c>
      <c r="F179">
        <v>10031394599</v>
      </c>
      <c r="G179">
        <v>91.4</v>
      </c>
      <c r="H179">
        <v>88.004878048780498</v>
      </c>
      <c r="I179">
        <v>87.050000000000011</v>
      </c>
      <c r="J179">
        <v>86.201219512195138</v>
      </c>
      <c r="K179">
        <v>73</v>
      </c>
      <c r="L179">
        <v>1</v>
      </c>
      <c r="M179" s="97">
        <v>45566</v>
      </c>
      <c r="N179">
        <v>31</v>
      </c>
      <c r="O179">
        <v>91.4</v>
      </c>
      <c r="P179">
        <v>88.004878048780498</v>
      </c>
      <c r="Q179">
        <v>87.050000000000011</v>
      </c>
      <c r="R179">
        <v>86.201219512195138</v>
      </c>
      <c r="S179">
        <v>0.36</v>
      </c>
      <c r="T179">
        <v>545.49</v>
      </c>
      <c r="U179">
        <v>744</v>
      </c>
      <c r="V179">
        <v>0.18084559270672496</v>
      </c>
    </row>
    <row r="180" spans="1:22">
      <c r="A180">
        <v>11</v>
      </c>
      <c r="B180" s="97">
        <v>45597</v>
      </c>
      <c r="C180" t="s">
        <v>2039</v>
      </c>
      <c r="D180" t="s">
        <v>28</v>
      </c>
      <c r="E180" t="s">
        <v>512</v>
      </c>
      <c r="F180">
        <v>10031394599</v>
      </c>
      <c r="G180">
        <v>84.2</v>
      </c>
      <c r="H180">
        <v>80.804878048780495</v>
      </c>
      <c r="I180">
        <v>79.850000000000009</v>
      </c>
      <c r="J180">
        <v>79.001219512195135</v>
      </c>
      <c r="K180">
        <v>68</v>
      </c>
      <c r="L180">
        <v>1</v>
      </c>
      <c r="M180" s="97">
        <v>45597</v>
      </c>
      <c r="N180">
        <v>30</v>
      </c>
      <c r="O180">
        <v>84.2</v>
      </c>
      <c r="P180">
        <v>80.804878048780495</v>
      </c>
      <c r="Q180">
        <v>79.850000000000009</v>
      </c>
      <c r="R180">
        <v>79.001219512195135</v>
      </c>
      <c r="S180">
        <v>0.36</v>
      </c>
      <c r="T180">
        <v>545.49</v>
      </c>
      <c r="U180">
        <v>720</v>
      </c>
      <c r="V180">
        <v>0.17305567267757219</v>
      </c>
    </row>
    <row r="181" spans="1:22">
      <c r="A181">
        <v>12</v>
      </c>
      <c r="B181" s="97">
        <v>45627</v>
      </c>
      <c r="C181" t="s">
        <v>2039</v>
      </c>
      <c r="D181" t="s">
        <v>28</v>
      </c>
      <c r="E181" t="s">
        <v>512</v>
      </c>
      <c r="F181">
        <v>10031394599</v>
      </c>
      <c r="G181">
        <v>88.6</v>
      </c>
      <c r="H181">
        <v>85.204878048780486</v>
      </c>
      <c r="I181">
        <v>84.25</v>
      </c>
      <c r="J181">
        <v>83.401219512195127</v>
      </c>
      <c r="K181">
        <v>81</v>
      </c>
      <c r="L181">
        <v>1</v>
      </c>
      <c r="M181" s="97">
        <v>45627</v>
      </c>
      <c r="N181">
        <v>31</v>
      </c>
      <c r="O181">
        <v>88.6</v>
      </c>
      <c r="P181">
        <v>85.204878048780486</v>
      </c>
      <c r="Q181">
        <v>84.25</v>
      </c>
      <c r="R181">
        <v>83.401219512195127</v>
      </c>
      <c r="S181">
        <v>0.36</v>
      </c>
      <c r="T181">
        <v>545.49</v>
      </c>
      <c r="U181">
        <v>744</v>
      </c>
      <c r="V181">
        <v>0.19840256082279384</v>
      </c>
    </row>
    <row r="182" spans="1:22">
      <c r="A182">
        <v>1</v>
      </c>
      <c r="B182" s="97">
        <v>45292</v>
      </c>
      <c r="C182" t="s">
        <v>2039</v>
      </c>
      <c r="D182" t="s">
        <v>27</v>
      </c>
      <c r="E182" t="s">
        <v>1896</v>
      </c>
      <c r="F182">
        <v>10035044444</v>
      </c>
      <c r="G182">
        <v>22.34</v>
      </c>
      <c r="H182">
        <v>21.48077099238094</v>
      </c>
      <c r="I182">
        <v>21.24</v>
      </c>
      <c r="J182">
        <v>21.025365853658535</v>
      </c>
      <c r="K182">
        <v>20</v>
      </c>
      <c r="L182">
        <v>1</v>
      </c>
      <c r="M182" s="97">
        <v>45292</v>
      </c>
      <c r="N182">
        <v>31</v>
      </c>
      <c r="O182">
        <v>22.34</v>
      </c>
      <c r="P182">
        <v>21.48077099238094</v>
      </c>
      <c r="Q182">
        <v>21.24</v>
      </c>
      <c r="R182">
        <v>21.025365853658535</v>
      </c>
      <c r="S182">
        <v>0.11</v>
      </c>
      <c r="T182">
        <v>153</v>
      </c>
      <c r="U182">
        <v>744</v>
      </c>
      <c r="V182">
        <v>0.18008029376625201</v>
      </c>
    </row>
    <row r="183" spans="1:22">
      <c r="A183">
        <v>2</v>
      </c>
      <c r="B183" s="97">
        <v>45323</v>
      </c>
      <c r="C183" t="s">
        <v>2039</v>
      </c>
      <c r="D183" t="s">
        <v>27</v>
      </c>
      <c r="E183" t="s">
        <v>1896</v>
      </c>
      <c r="F183">
        <v>10035044444</v>
      </c>
      <c r="G183">
        <v>18.53</v>
      </c>
      <c r="H183">
        <v>17.670770992380941</v>
      </c>
      <c r="I183">
        <v>17.43</v>
      </c>
      <c r="J183">
        <v>17.215365853658536</v>
      </c>
      <c r="K183">
        <v>20</v>
      </c>
      <c r="L183">
        <v>1</v>
      </c>
      <c r="M183" s="97">
        <v>45323</v>
      </c>
      <c r="N183">
        <v>29</v>
      </c>
      <c r="O183">
        <v>18.53</v>
      </c>
      <c r="P183">
        <v>17.670770992380941</v>
      </c>
      <c r="Q183">
        <v>17.43</v>
      </c>
      <c r="R183">
        <v>17.215365853658536</v>
      </c>
      <c r="S183">
        <v>0.11</v>
      </c>
      <c r="T183">
        <v>153</v>
      </c>
      <c r="U183">
        <v>696</v>
      </c>
      <c r="V183">
        <v>0.18328825783186839</v>
      </c>
    </row>
    <row r="184" spans="1:22">
      <c r="A184">
        <v>3</v>
      </c>
      <c r="B184" s="97">
        <v>45352</v>
      </c>
      <c r="C184" t="s">
        <v>2039</v>
      </c>
      <c r="D184" t="s">
        <v>27</v>
      </c>
      <c r="E184" t="s">
        <v>1896</v>
      </c>
      <c r="F184">
        <v>10035044444</v>
      </c>
      <c r="G184">
        <v>21.73</v>
      </c>
      <c r="H184">
        <v>20.87077099238094</v>
      </c>
      <c r="I184">
        <v>20.63</v>
      </c>
      <c r="J184">
        <v>20.415365853658535</v>
      </c>
      <c r="K184">
        <v>19</v>
      </c>
      <c r="L184">
        <v>1</v>
      </c>
      <c r="M184" s="97">
        <v>45352</v>
      </c>
      <c r="N184">
        <v>31</v>
      </c>
      <c r="O184">
        <v>21.73</v>
      </c>
      <c r="P184">
        <v>20.87077099238094</v>
      </c>
      <c r="Q184">
        <v>20.63</v>
      </c>
      <c r="R184">
        <v>20.415365853658535</v>
      </c>
      <c r="S184">
        <v>0.11</v>
      </c>
      <c r="T184">
        <v>153</v>
      </c>
      <c r="U184">
        <v>744</v>
      </c>
      <c r="V184">
        <v>0.1633328062407759</v>
      </c>
    </row>
    <row r="185" spans="1:22">
      <c r="A185">
        <v>4</v>
      </c>
      <c r="B185" s="97">
        <v>45383</v>
      </c>
      <c r="C185" t="s">
        <v>2039</v>
      </c>
      <c r="D185" t="s">
        <v>27</v>
      </c>
      <c r="E185" t="s">
        <v>1896</v>
      </c>
      <c r="F185">
        <v>10035044444</v>
      </c>
      <c r="G185">
        <v>21.01</v>
      </c>
      <c r="H185">
        <v>20.150770992380941</v>
      </c>
      <c r="I185">
        <v>19.91</v>
      </c>
      <c r="J185">
        <v>19.695365853658537</v>
      </c>
      <c r="K185">
        <v>21</v>
      </c>
      <c r="L185">
        <v>1</v>
      </c>
      <c r="M185" s="97">
        <v>45383</v>
      </c>
      <c r="N185">
        <v>30</v>
      </c>
      <c r="O185">
        <v>21.01</v>
      </c>
      <c r="P185">
        <v>20.150770992380941</v>
      </c>
      <c r="Q185">
        <v>19.91</v>
      </c>
      <c r="R185">
        <v>19.695365853658537</v>
      </c>
      <c r="S185">
        <v>0.11</v>
      </c>
      <c r="T185">
        <v>153</v>
      </c>
      <c r="U185">
        <v>720</v>
      </c>
      <c r="V185">
        <v>0.19136710239651417</v>
      </c>
    </row>
    <row r="186" spans="1:22">
      <c r="A186">
        <v>5</v>
      </c>
      <c r="B186" s="97">
        <v>45413</v>
      </c>
      <c r="C186" t="s">
        <v>2039</v>
      </c>
      <c r="D186" t="s">
        <v>27</v>
      </c>
      <c r="E186" t="s">
        <v>1896</v>
      </c>
      <c r="F186">
        <v>10035044444</v>
      </c>
      <c r="G186">
        <v>22.91</v>
      </c>
      <c r="H186">
        <v>22.05077099238094</v>
      </c>
      <c r="I186">
        <v>21.81</v>
      </c>
      <c r="J186">
        <v>21.595365853658535</v>
      </c>
      <c r="K186">
        <v>22</v>
      </c>
      <c r="L186">
        <v>1</v>
      </c>
      <c r="M186" s="97">
        <v>45413</v>
      </c>
      <c r="N186">
        <v>31</v>
      </c>
      <c r="O186">
        <v>22.91</v>
      </c>
      <c r="P186">
        <v>22.05077099238094</v>
      </c>
      <c r="Q186">
        <v>21.81</v>
      </c>
      <c r="R186">
        <v>21.595365853658535</v>
      </c>
      <c r="S186">
        <v>0.11</v>
      </c>
      <c r="T186">
        <v>153</v>
      </c>
      <c r="U186">
        <v>744</v>
      </c>
      <c r="V186">
        <v>0.19378557874762803</v>
      </c>
    </row>
    <row r="187" spans="1:22">
      <c r="A187">
        <v>6</v>
      </c>
      <c r="B187" s="97">
        <v>45444</v>
      </c>
      <c r="C187" t="s">
        <v>2039</v>
      </c>
      <c r="D187" t="s">
        <v>27</v>
      </c>
      <c r="E187" t="s">
        <v>1896</v>
      </c>
      <c r="F187">
        <v>10035044444</v>
      </c>
      <c r="G187">
        <v>20.04</v>
      </c>
      <c r="H187">
        <v>19.180770992380939</v>
      </c>
      <c r="I187">
        <v>18.939999999999998</v>
      </c>
      <c r="J187">
        <v>18.725365853658534</v>
      </c>
      <c r="K187">
        <v>23</v>
      </c>
      <c r="L187">
        <v>1</v>
      </c>
      <c r="M187" s="97">
        <v>45444</v>
      </c>
      <c r="N187">
        <v>30</v>
      </c>
      <c r="O187">
        <v>20.04</v>
      </c>
      <c r="P187">
        <v>19.180770992380939</v>
      </c>
      <c r="Q187">
        <v>18.939999999999998</v>
      </c>
      <c r="R187">
        <v>18.725365853658534</v>
      </c>
      <c r="S187">
        <v>0.11</v>
      </c>
      <c r="T187">
        <v>153</v>
      </c>
      <c r="U187">
        <v>720</v>
      </c>
      <c r="V187">
        <v>0.21043936092955695</v>
      </c>
    </row>
    <row r="188" spans="1:22">
      <c r="A188">
        <v>7</v>
      </c>
      <c r="B188" s="97">
        <v>45474</v>
      </c>
      <c r="C188" t="s">
        <v>2039</v>
      </c>
      <c r="D188" t="s">
        <v>27</v>
      </c>
      <c r="E188" t="s">
        <v>1896</v>
      </c>
      <c r="F188">
        <v>10035044444</v>
      </c>
      <c r="G188">
        <v>24.23</v>
      </c>
      <c r="H188">
        <v>23.37077099238094</v>
      </c>
      <c r="I188">
        <v>23.13</v>
      </c>
      <c r="J188">
        <v>22.915365853658535</v>
      </c>
      <c r="K188">
        <v>25</v>
      </c>
      <c r="L188">
        <v>1</v>
      </c>
      <c r="M188" s="97">
        <v>45474</v>
      </c>
      <c r="N188">
        <v>31</v>
      </c>
      <c r="O188">
        <v>24.23</v>
      </c>
      <c r="P188">
        <v>23.37077099238094</v>
      </c>
      <c r="Q188">
        <v>23.13</v>
      </c>
      <c r="R188">
        <v>22.915365853658535</v>
      </c>
      <c r="S188">
        <v>0.11</v>
      </c>
      <c r="T188">
        <v>153</v>
      </c>
      <c r="U188">
        <v>744</v>
      </c>
      <c r="V188">
        <v>0.22190596668775037</v>
      </c>
    </row>
    <row r="189" spans="1:22">
      <c r="A189">
        <v>8</v>
      </c>
      <c r="B189" s="97">
        <v>45505</v>
      </c>
      <c r="C189" t="s">
        <v>2039</v>
      </c>
      <c r="D189" t="s">
        <v>27</v>
      </c>
      <c r="E189" t="s">
        <v>1896</v>
      </c>
      <c r="F189">
        <v>10035044444</v>
      </c>
      <c r="G189">
        <v>23.64</v>
      </c>
      <c r="H189">
        <v>22.78077099238094</v>
      </c>
      <c r="I189">
        <v>22.54</v>
      </c>
      <c r="J189">
        <v>22.325365853658536</v>
      </c>
      <c r="K189">
        <v>25</v>
      </c>
      <c r="L189">
        <v>1</v>
      </c>
      <c r="M189" s="97">
        <v>45505</v>
      </c>
      <c r="N189">
        <v>31</v>
      </c>
      <c r="O189">
        <v>23.64</v>
      </c>
      <c r="P189">
        <v>22.78077099238094</v>
      </c>
      <c r="Q189">
        <v>22.54</v>
      </c>
      <c r="R189">
        <v>22.325365853658536</v>
      </c>
      <c r="S189">
        <v>0.11</v>
      </c>
      <c r="T189">
        <v>153</v>
      </c>
      <c r="U189">
        <v>744</v>
      </c>
      <c r="V189">
        <v>0.21537001897533212</v>
      </c>
    </row>
    <row r="190" spans="1:22">
      <c r="A190">
        <v>9</v>
      </c>
      <c r="B190" s="97">
        <v>45536</v>
      </c>
      <c r="C190" t="s">
        <v>2039</v>
      </c>
      <c r="D190" t="s">
        <v>135</v>
      </c>
      <c r="E190" t="s">
        <v>1896</v>
      </c>
      <c r="F190">
        <v>10035044444</v>
      </c>
      <c r="G190">
        <v>23.77</v>
      </c>
      <c r="H190">
        <v>22.91077099238094</v>
      </c>
      <c r="I190">
        <v>22.669999999999998</v>
      </c>
      <c r="J190">
        <v>22.455365853658535</v>
      </c>
      <c r="K190">
        <v>24</v>
      </c>
      <c r="L190">
        <v>1</v>
      </c>
      <c r="M190" s="97">
        <v>45536</v>
      </c>
      <c r="N190">
        <v>30</v>
      </c>
      <c r="O190">
        <v>23.77</v>
      </c>
      <c r="P190">
        <v>22.91077099238094</v>
      </c>
      <c r="Q190">
        <v>22.669999999999998</v>
      </c>
      <c r="R190">
        <v>22.455365853658535</v>
      </c>
      <c r="S190">
        <v>0.11</v>
      </c>
      <c r="T190">
        <v>153</v>
      </c>
      <c r="U190">
        <v>720</v>
      </c>
      <c r="V190">
        <v>0.21527596223674661</v>
      </c>
    </row>
    <row r="191" spans="1:22">
      <c r="A191">
        <v>10</v>
      </c>
      <c r="B191" s="97">
        <v>45566</v>
      </c>
      <c r="C191" t="s">
        <v>2039</v>
      </c>
      <c r="D191" t="s">
        <v>135</v>
      </c>
      <c r="E191" t="s">
        <v>1896</v>
      </c>
      <c r="F191">
        <v>10035044444</v>
      </c>
      <c r="G191">
        <v>21.92</v>
      </c>
      <c r="H191">
        <v>21.060770992380942</v>
      </c>
      <c r="I191">
        <v>20.82</v>
      </c>
      <c r="J191">
        <v>20.605365853658537</v>
      </c>
      <c r="K191">
        <v>19</v>
      </c>
      <c r="L191">
        <v>1</v>
      </c>
      <c r="M191" s="97">
        <v>45566</v>
      </c>
      <c r="N191">
        <v>31</v>
      </c>
      <c r="O191">
        <v>21.92</v>
      </c>
      <c r="P191">
        <v>21.060770992380942</v>
      </c>
      <c r="Q191">
        <v>20.82</v>
      </c>
      <c r="R191">
        <v>20.605365853658537</v>
      </c>
      <c r="S191">
        <v>0.11</v>
      </c>
      <c r="T191">
        <v>153</v>
      </c>
      <c r="U191">
        <v>744</v>
      </c>
      <c r="V191">
        <v>0.16389679527725068</v>
      </c>
    </row>
    <row r="192" spans="1:22">
      <c r="A192">
        <v>11</v>
      </c>
      <c r="B192" s="97">
        <v>45597</v>
      </c>
      <c r="C192" t="s">
        <v>2039</v>
      </c>
      <c r="D192" t="s">
        <v>135</v>
      </c>
      <c r="E192" t="s">
        <v>1896</v>
      </c>
      <c r="F192">
        <v>10035044444</v>
      </c>
      <c r="G192">
        <v>20.32</v>
      </c>
      <c r="H192">
        <v>19.46077099238094</v>
      </c>
      <c r="I192">
        <v>19.22</v>
      </c>
      <c r="J192">
        <v>19.005365853658535</v>
      </c>
      <c r="K192">
        <v>17</v>
      </c>
      <c r="L192">
        <v>1</v>
      </c>
      <c r="M192" s="97">
        <v>45597</v>
      </c>
      <c r="N192">
        <v>30</v>
      </c>
      <c r="O192">
        <v>20.32</v>
      </c>
      <c r="P192">
        <v>19.46077099238094</v>
      </c>
      <c r="Q192">
        <v>19.22</v>
      </c>
      <c r="R192">
        <v>19.005365853658535</v>
      </c>
      <c r="S192">
        <v>0.11</v>
      </c>
      <c r="T192">
        <v>153</v>
      </c>
      <c r="U192">
        <v>720</v>
      </c>
      <c r="V192">
        <v>0.1574854756717502</v>
      </c>
    </row>
    <row r="193" spans="1:22">
      <c r="A193">
        <v>12</v>
      </c>
      <c r="B193" s="97">
        <v>45627</v>
      </c>
      <c r="C193" t="s">
        <v>2039</v>
      </c>
      <c r="D193" t="s">
        <v>135</v>
      </c>
      <c r="E193" t="s">
        <v>1896</v>
      </c>
      <c r="F193">
        <v>10035044444</v>
      </c>
      <c r="G193">
        <v>20.36</v>
      </c>
      <c r="H193">
        <v>19.500770992380939</v>
      </c>
      <c r="I193">
        <v>19.259999999999998</v>
      </c>
      <c r="J193">
        <v>19.045365853658534</v>
      </c>
      <c r="K193">
        <v>20</v>
      </c>
      <c r="L193">
        <v>1</v>
      </c>
      <c r="M193" s="97">
        <v>45627</v>
      </c>
      <c r="N193">
        <v>31</v>
      </c>
      <c r="O193">
        <v>20.36</v>
      </c>
      <c r="P193">
        <v>19.500770992380939</v>
      </c>
      <c r="Q193">
        <v>19.259999999999998</v>
      </c>
      <c r="R193">
        <v>19.045365853658534</v>
      </c>
      <c r="S193">
        <v>0.11</v>
      </c>
      <c r="T193">
        <v>153</v>
      </c>
      <c r="U193">
        <v>744</v>
      </c>
      <c r="V193">
        <v>0.17623339658444018</v>
      </c>
    </row>
    <row r="194" spans="1:22">
      <c r="A194">
        <v>1</v>
      </c>
      <c r="B194" s="97">
        <v>45292</v>
      </c>
      <c r="C194" t="s">
        <v>2039</v>
      </c>
      <c r="D194" t="s">
        <v>27</v>
      </c>
      <c r="E194" t="s">
        <v>1897</v>
      </c>
      <c r="F194">
        <v>10035044363</v>
      </c>
      <c r="G194">
        <v>22.21</v>
      </c>
      <c r="H194">
        <v>21.354725557100132</v>
      </c>
      <c r="I194">
        <v>21.113333333333337</v>
      </c>
      <c r="J194">
        <v>20.899349593495938</v>
      </c>
      <c r="K194">
        <v>18</v>
      </c>
      <c r="L194">
        <v>1</v>
      </c>
      <c r="M194" s="97">
        <v>45292</v>
      </c>
      <c r="N194">
        <v>31</v>
      </c>
      <c r="O194">
        <v>22.21</v>
      </c>
      <c r="P194">
        <v>21.354725557100132</v>
      </c>
      <c r="Q194">
        <v>21.113333333333337</v>
      </c>
      <c r="R194">
        <v>20.899349593495938</v>
      </c>
      <c r="S194">
        <v>0.11</v>
      </c>
      <c r="T194">
        <v>152</v>
      </c>
      <c r="U194">
        <v>744</v>
      </c>
      <c r="V194">
        <v>0.16232933644595365</v>
      </c>
    </row>
    <row r="195" spans="1:22">
      <c r="A195">
        <v>2</v>
      </c>
      <c r="B195" s="97">
        <v>45323</v>
      </c>
      <c r="C195" t="s">
        <v>2039</v>
      </c>
      <c r="D195" t="s">
        <v>27</v>
      </c>
      <c r="E195" t="s">
        <v>1897</v>
      </c>
      <c r="F195">
        <v>10035044363</v>
      </c>
      <c r="G195">
        <v>18.43</v>
      </c>
      <c r="H195">
        <v>17.57472555710013</v>
      </c>
      <c r="I195">
        <v>17.333333333333336</v>
      </c>
      <c r="J195">
        <v>17.119349593495937</v>
      </c>
      <c r="K195">
        <v>17</v>
      </c>
      <c r="L195">
        <v>1</v>
      </c>
      <c r="M195" s="97">
        <v>45323</v>
      </c>
      <c r="N195">
        <v>29</v>
      </c>
      <c r="O195">
        <v>18.43</v>
      </c>
      <c r="P195">
        <v>17.57472555710013</v>
      </c>
      <c r="Q195">
        <v>17.333333333333336</v>
      </c>
      <c r="R195">
        <v>17.119349593495937</v>
      </c>
      <c r="S195">
        <v>0.11</v>
      </c>
      <c r="T195">
        <v>152</v>
      </c>
      <c r="U195">
        <v>696</v>
      </c>
      <c r="V195">
        <v>0.16460696460980037</v>
      </c>
    </row>
    <row r="196" spans="1:22">
      <c r="A196">
        <v>3</v>
      </c>
      <c r="B196" s="97">
        <v>45352</v>
      </c>
      <c r="C196" t="s">
        <v>2039</v>
      </c>
      <c r="D196" t="s">
        <v>27</v>
      </c>
      <c r="E196" t="s">
        <v>1897</v>
      </c>
      <c r="F196">
        <v>10035044363</v>
      </c>
      <c r="G196">
        <v>21.61</v>
      </c>
      <c r="H196">
        <v>20.75472555710013</v>
      </c>
      <c r="I196">
        <v>20.513333333333335</v>
      </c>
      <c r="J196">
        <v>20.299349593495936</v>
      </c>
      <c r="K196">
        <v>15</v>
      </c>
      <c r="L196">
        <v>1</v>
      </c>
      <c r="M196" s="97">
        <v>45352</v>
      </c>
      <c r="N196">
        <v>31</v>
      </c>
      <c r="O196">
        <v>21.61</v>
      </c>
      <c r="P196">
        <v>20.75472555710013</v>
      </c>
      <c r="Q196">
        <v>20.513333333333335</v>
      </c>
      <c r="R196">
        <v>20.299349593495936</v>
      </c>
      <c r="S196">
        <v>0.11</v>
      </c>
      <c r="T196">
        <v>152</v>
      </c>
      <c r="U196">
        <v>744</v>
      </c>
      <c r="V196">
        <v>0.12833722410865878</v>
      </c>
    </row>
    <row r="197" spans="1:22">
      <c r="A197">
        <v>4</v>
      </c>
      <c r="B197" s="97">
        <v>45383</v>
      </c>
      <c r="C197" t="s">
        <v>2039</v>
      </c>
      <c r="D197" t="s">
        <v>27</v>
      </c>
      <c r="E197" t="s">
        <v>1897</v>
      </c>
      <c r="F197">
        <v>10035044363</v>
      </c>
      <c r="G197">
        <v>20.89</v>
      </c>
      <c r="H197">
        <v>20.034725557100131</v>
      </c>
      <c r="I197">
        <v>19.793333333333337</v>
      </c>
      <c r="J197">
        <v>19.579349593495937</v>
      </c>
      <c r="K197">
        <v>18</v>
      </c>
      <c r="L197">
        <v>1</v>
      </c>
      <c r="M197" s="97">
        <v>45383</v>
      </c>
      <c r="N197">
        <v>30</v>
      </c>
      <c r="O197">
        <v>20.89</v>
      </c>
      <c r="P197">
        <v>20.034725557100131</v>
      </c>
      <c r="Q197">
        <v>19.793333333333337</v>
      </c>
      <c r="R197">
        <v>19.579349593495937</v>
      </c>
      <c r="S197">
        <v>0.11</v>
      </c>
      <c r="T197">
        <v>152</v>
      </c>
      <c r="U197">
        <v>720</v>
      </c>
      <c r="V197">
        <v>0.16379751461988304</v>
      </c>
    </row>
    <row r="198" spans="1:22">
      <c r="A198">
        <v>5</v>
      </c>
      <c r="B198" s="97">
        <v>45413</v>
      </c>
      <c r="C198" t="s">
        <v>2039</v>
      </c>
      <c r="D198" t="s">
        <v>27</v>
      </c>
      <c r="E198" t="s">
        <v>1897</v>
      </c>
      <c r="F198">
        <v>10035044363</v>
      </c>
      <c r="G198">
        <v>22.79</v>
      </c>
      <c r="H198">
        <v>21.93472555710013</v>
      </c>
      <c r="I198">
        <v>21.693333333333335</v>
      </c>
      <c r="J198">
        <v>21.479349593495936</v>
      </c>
      <c r="K198">
        <v>20</v>
      </c>
      <c r="L198">
        <v>1</v>
      </c>
      <c r="M198" s="97">
        <v>45413</v>
      </c>
      <c r="N198">
        <v>31</v>
      </c>
      <c r="O198">
        <v>22.79</v>
      </c>
      <c r="P198">
        <v>21.93472555710013</v>
      </c>
      <c r="Q198">
        <v>21.693333333333335</v>
      </c>
      <c r="R198">
        <v>21.479349593495936</v>
      </c>
      <c r="S198">
        <v>0.11</v>
      </c>
      <c r="T198">
        <v>152</v>
      </c>
      <c r="U198">
        <v>744</v>
      </c>
      <c r="V198">
        <v>0.17826825127334464</v>
      </c>
    </row>
    <row r="199" spans="1:22">
      <c r="A199">
        <v>6</v>
      </c>
      <c r="B199" s="97">
        <v>45444</v>
      </c>
      <c r="C199" t="s">
        <v>2039</v>
      </c>
      <c r="D199" t="s">
        <v>27</v>
      </c>
      <c r="E199" t="s">
        <v>1897</v>
      </c>
      <c r="F199">
        <v>10035044363</v>
      </c>
      <c r="G199">
        <v>22.8</v>
      </c>
      <c r="H199">
        <v>21.944725557100131</v>
      </c>
      <c r="I199">
        <v>21.703333333333337</v>
      </c>
      <c r="J199">
        <v>21.489349593495938</v>
      </c>
      <c r="K199">
        <v>20</v>
      </c>
      <c r="L199">
        <v>1</v>
      </c>
      <c r="M199" s="97">
        <v>45444</v>
      </c>
      <c r="N199">
        <v>30</v>
      </c>
      <c r="O199">
        <v>22.8</v>
      </c>
      <c r="P199">
        <v>21.944725557100131</v>
      </c>
      <c r="Q199">
        <v>21.703333333333337</v>
      </c>
      <c r="R199">
        <v>21.489349593495938</v>
      </c>
      <c r="S199">
        <v>0.11</v>
      </c>
      <c r="T199">
        <v>152</v>
      </c>
      <c r="U199">
        <v>720</v>
      </c>
      <c r="V199">
        <v>0.1833516081871345</v>
      </c>
    </row>
    <row r="200" spans="1:22">
      <c r="A200">
        <v>7</v>
      </c>
      <c r="B200" s="97">
        <v>45474</v>
      </c>
      <c r="C200" t="s">
        <v>2039</v>
      </c>
      <c r="D200" t="s">
        <v>27</v>
      </c>
      <c r="E200" t="s">
        <v>1897</v>
      </c>
      <c r="F200">
        <v>10035044363</v>
      </c>
      <c r="G200">
        <v>21.64</v>
      </c>
      <c r="H200">
        <v>20.784725557100131</v>
      </c>
      <c r="I200">
        <v>20.543333333333337</v>
      </c>
      <c r="J200">
        <v>20.329349593495937</v>
      </c>
      <c r="K200">
        <v>22</v>
      </c>
      <c r="L200">
        <v>1</v>
      </c>
      <c r="M200" s="97">
        <v>45474</v>
      </c>
      <c r="N200">
        <v>31</v>
      </c>
      <c r="O200">
        <v>21.64</v>
      </c>
      <c r="P200">
        <v>20.784725557100131</v>
      </c>
      <c r="Q200">
        <v>20.543333333333337</v>
      </c>
      <c r="R200">
        <v>20.329349593495937</v>
      </c>
      <c r="S200">
        <v>0.11</v>
      </c>
      <c r="T200">
        <v>152</v>
      </c>
      <c r="U200">
        <v>744</v>
      </c>
      <c r="V200">
        <v>0.19259337860780981</v>
      </c>
    </row>
    <row r="201" spans="1:22">
      <c r="A201">
        <v>8</v>
      </c>
      <c r="B201" s="97">
        <v>45505</v>
      </c>
      <c r="C201" t="s">
        <v>2039</v>
      </c>
      <c r="D201" t="s">
        <v>27</v>
      </c>
      <c r="E201" t="s">
        <v>1897</v>
      </c>
      <c r="F201">
        <v>10035044363</v>
      </c>
      <c r="G201">
        <v>25.83</v>
      </c>
      <c r="H201">
        <v>24.974725557100129</v>
      </c>
      <c r="I201">
        <v>24.733333333333334</v>
      </c>
      <c r="J201">
        <v>24.519349593495935</v>
      </c>
      <c r="K201">
        <v>22</v>
      </c>
      <c r="L201">
        <v>1</v>
      </c>
      <c r="M201" s="97">
        <v>45505</v>
      </c>
      <c r="N201">
        <v>31</v>
      </c>
      <c r="O201">
        <v>25.83</v>
      </c>
      <c r="P201">
        <v>24.974725557100129</v>
      </c>
      <c r="Q201">
        <v>24.733333333333334</v>
      </c>
      <c r="R201">
        <v>24.519349593495935</v>
      </c>
      <c r="S201">
        <v>0.11</v>
      </c>
      <c r="T201">
        <v>152</v>
      </c>
      <c r="U201">
        <v>744</v>
      </c>
      <c r="V201">
        <v>0.19241652518392752</v>
      </c>
    </row>
    <row r="202" spans="1:22">
      <c r="A202">
        <v>9</v>
      </c>
      <c r="B202" s="97">
        <v>45536</v>
      </c>
      <c r="C202" t="s">
        <v>2039</v>
      </c>
      <c r="D202" t="s">
        <v>135</v>
      </c>
      <c r="E202" t="s">
        <v>1897</v>
      </c>
      <c r="F202">
        <v>10035044363</v>
      </c>
      <c r="G202">
        <v>23.64</v>
      </c>
      <c r="H202">
        <v>22.784725557100131</v>
      </c>
      <c r="I202">
        <v>22.543333333333337</v>
      </c>
      <c r="J202">
        <v>22.329349593495937</v>
      </c>
      <c r="K202">
        <v>21</v>
      </c>
      <c r="L202">
        <v>1</v>
      </c>
      <c r="M202" s="97">
        <v>45536</v>
      </c>
      <c r="N202">
        <v>30</v>
      </c>
      <c r="O202">
        <v>23.64</v>
      </c>
      <c r="P202">
        <v>22.784725557100131</v>
      </c>
      <c r="Q202">
        <v>22.543333333333337</v>
      </c>
      <c r="R202">
        <v>22.329349593495937</v>
      </c>
      <c r="S202">
        <v>0.11</v>
      </c>
      <c r="T202">
        <v>152</v>
      </c>
      <c r="U202">
        <v>720</v>
      </c>
      <c r="V202">
        <v>0.1945513523391813</v>
      </c>
    </row>
    <row r="203" spans="1:22">
      <c r="A203">
        <v>10</v>
      </c>
      <c r="B203" s="97">
        <v>45566</v>
      </c>
      <c r="C203" t="s">
        <v>2039</v>
      </c>
      <c r="D203" t="s">
        <v>135</v>
      </c>
      <c r="E203" t="s">
        <v>1897</v>
      </c>
      <c r="F203">
        <v>10035044363</v>
      </c>
      <c r="G203">
        <v>20.86</v>
      </c>
      <c r="H203">
        <v>20.00472555710013</v>
      </c>
      <c r="I203">
        <v>19.763333333333335</v>
      </c>
      <c r="J203">
        <v>19.549349593495936</v>
      </c>
      <c r="K203">
        <v>17</v>
      </c>
      <c r="L203">
        <v>1</v>
      </c>
      <c r="M203" s="97">
        <v>45566</v>
      </c>
      <c r="N203">
        <v>31</v>
      </c>
      <c r="O203">
        <v>20.86</v>
      </c>
      <c r="P203">
        <v>20.00472555710013</v>
      </c>
      <c r="Q203">
        <v>19.763333333333335</v>
      </c>
      <c r="R203">
        <v>19.549349593495936</v>
      </c>
      <c r="S203">
        <v>0.11</v>
      </c>
      <c r="T203">
        <v>152</v>
      </c>
      <c r="U203">
        <v>744</v>
      </c>
      <c r="V203">
        <v>0.14642490803621955</v>
      </c>
    </row>
    <row r="204" spans="1:22">
      <c r="A204">
        <v>11</v>
      </c>
      <c r="B204" s="97">
        <v>45597</v>
      </c>
      <c r="C204" t="s">
        <v>2039</v>
      </c>
      <c r="D204" t="s">
        <v>135</v>
      </c>
      <c r="E204" t="s">
        <v>1897</v>
      </c>
      <c r="F204">
        <v>10035044363</v>
      </c>
      <c r="G204">
        <v>20.2</v>
      </c>
      <c r="H204">
        <v>19.34472555710013</v>
      </c>
      <c r="I204">
        <v>19.103333333333335</v>
      </c>
      <c r="J204">
        <v>18.889349593495936</v>
      </c>
      <c r="K204">
        <v>15</v>
      </c>
      <c r="L204">
        <v>1</v>
      </c>
      <c r="M204" s="97">
        <v>45597</v>
      </c>
      <c r="N204">
        <v>30</v>
      </c>
      <c r="O204">
        <v>20.2</v>
      </c>
      <c r="P204">
        <v>19.34472555710013</v>
      </c>
      <c r="Q204">
        <v>19.103333333333335</v>
      </c>
      <c r="R204">
        <v>18.889349593495936</v>
      </c>
      <c r="S204">
        <v>0.11</v>
      </c>
      <c r="T204">
        <v>152</v>
      </c>
      <c r="U204">
        <v>720</v>
      </c>
      <c r="V204">
        <v>0.14072368421052631</v>
      </c>
    </row>
    <row r="205" spans="1:22">
      <c r="A205">
        <v>12</v>
      </c>
      <c r="B205" s="97">
        <v>45627</v>
      </c>
      <c r="C205" t="s">
        <v>2039</v>
      </c>
      <c r="D205" t="s">
        <v>135</v>
      </c>
      <c r="E205" t="s">
        <v>1897</v>
      </c>
      <c r="F205">
        <v>10035044363</v>
      </c>
      <c r="G205">
        <v>18.66</v>
      </c>
      <c r="H205">
        <v>17.804725557100131</v>
      </c>
      <c r="I205">
        <v>17.563333333333336</v>
      </c>
      <c r="J205">
        <v>17.349349593495937</v>
      </c>
      <c r="K205">
        <v>18</v>
      </c>
      <c r="L205">
        <v>1</v>
      </c>
      <c r="M205" s="97">
        <v>45627</v>
      </c>
      <c r="N205">
        <v>31</v>
      </c>
      <c r="O205">
        <v>18.66</v>
      </c>
      <c r="P205">
        <v>17.804725557100131</v>
      </c>
      <c r="Q205">
        <v>17.563333333333336</v>
      </c>
      <c r="R205">
        <v>17.349349593495937</v>
      </c>
      <c r="S205">
        <v>0.11</v>
      </c>
      <c r="T205">
        <v>152</v>
      </c>
      <c r="U205">
        <v>744</v>
      </c>
      <c r="V205">
        <v>0.15758701188455004</v>
      </c>
    </row>
    <row r="206" spans="1:22">
      <c r="A206">
        <v>1</v>
      </c>
      <c r="B206" s="97">
        <v>45292</v>
      </c>
      <c r="C206" t="s">
        <v>2039</v>
      </c>
      <c r="D206" t="s">
        <v>34</v>
      </c>
      <c r="E206" t="s">
        <v>34</v>
      </c>
      <c r="F206">
        <v>10035302079</v>
      </c>
      <c r="G206">
        <v>54.76</v>
      </c>
      <c r="H206">
        <v>52.503739837398378</v>
      </c>
      <c r="I206">
        <v>51.869166666666672</v>
      </c>
      <c r="J206">
        <v>51.305101626016267</v>
      </c>
      <c r="K206">
        <v>54</v>
      </c>
      <c r="L206">
        <v>1</v>
      </c>
      <c r="M206" s="97">
        <v>45292</v>
      </c>
      <c r="N206">
        <v>31</v>
      </c>
      <c r="O206">
        <v>54.76</v>
      </c>
      <c r="P206">
        <v>52.503739837398378</v>
      </c>
      <c r="Q206">
        <v>51.869166666666672</v>
      </c>
      <c r="R206">
        <v>51.305101626016267</v>
      </c>
      <c r="S206">
        <v>0.3</v>
      </c>
      <c r="T206">
        <v>419.76</v>
      </c>
      <c r="U206">
        <v>744</v>
      </c>
      <c r="V206">
        <v>0.17275970293316614</v>
      </c>
    </row>
    <row r="207" spans="1:22">
      <c r="A207">
        <v>2</v>
      </c>
      <c r="B207" s="97">
        <v>45323</v>
      </c>
      <c r="C207" t="s">
        <v>2039</v>
      </c>
      <c r="D207" t="s">
        <v>34</v>
      </c>
      <c r="E207" t="s">
        <v>34</v>
      </c>
      <c r="F207">
        <v>10035302079</v>
      </c>
      <c r="G207">
        <v>47.39</v>
      </c>
      <c r="H207">
        <v>45.13373983739838</v>
      </c>
      <c r="I207">
        <v>44.499166666666675</v>
      </c>
      <c r="J207">
        <v>43.935101626016269</v>
      </c>
      <c r="K207">
        <v>51</v>
      </c>
      <c r="L207">
        <v>1</v>
      </c>
      <c r="M207" s="97">
        <v>45323</v>
      </c>
      <c r="N207">
        <v>29</v>
      </c>
      <c r="O207">
        <v>47.39</v>
      </c>
      <c r="P207">
        <v>45.13373983739838</v>
      </c>
      <c r="Q207">
        <v>44.499166666666675</v>
      </c>
      <c r="R207">
        <v>43.935101626016269</v>
      </c>
      <c r="S207">
        <v>0.3</v>
      </c>
      <c r="T207">
        <v>419.76</v>
      </c>
      <c r="U207">
        <v>696</v>
      </c>
      <c r="V207">
        <v>0.17466050660585469</v>
      </c>
    </row>
    <row r="208" spans="1:22">
      <c r="A208">
        <v>3</v>
      </c>
      <c r="B208" s="97">
        <v>45352</v>
      </c>
      <c r="C208" t="s">
        <v>2039</v>
      </c>
      <c r="D208" t="s">
        <v>34</v>
      </c>
      <c r="E208" t="s">
        <v>34</v>
      </c>
      <c r="F208">
        <v>10035302079</v>
      </c>
      <c r="G208">
        <v>57.45</v>
      </c>
      <c r="H208">
        <v>55.193739837398383</v>
      </c>
      <c r="I208">
        <v>54.559166666666677</v>
      </c>
      <c r="J208">
        <v>53.995101626016272</v>
      </c>
      <c r="K208">
        <v>49</v>
      </c>
      <c r="L208">
        <v>1</v>
      </c>
      <c r="M208" s="97">
        <v>45352</v>
      </c>
      <c r="N208">
        <v>31</v>
      </c>
      <c r="O208">
        <v>57.45</v>
      </c>
      <c r="P208">
        <v>55.193739837398383</v>
      </c>
      <c r="Q208">
        <v>54.559166666666677</v>
      </c>
      <c r="R208">
        <v>53.995101626016272</v>
      </c>
      <c r="S208">
        <v>0.3</v>
      </c>
      <c r="T208">
        <v>419.76</v>
      </c>
      <c r="U208">
        <v>744</v>
      </c>
      <c r="V208">
        <v>0.1570699898149685</v>
      </c>
    </row>
    <row r="209" spans="1:22">
      <c r="A209">
        <v>4</v>
      </c>
      <c r="B209" s="97">
        <v>45383</v>
      </c>
      <c r="C209" t="s">
        <v>2039</v>
      </c>
      <c r="D209" t="s">
        <v>34</v>
      </c>
      <c r="E209" t="s">
        <v>34</v>
      </c>
      <c r="F209">
        <v>10035302079</v>
      </c>
      <c r="G209">
        <v>48.54</v>
      </c>
      <c r="H209">
        <v>46.283739837398379</v>
      </c>
      <c r="I209">
        <v>45.649166666666673</v>
      </c>
      <c r="J209">
        <v>45.085101626016268</v>
      </c>
      <c r="K209">
        <v>55</v>
      </c>
      <c r="L209">
        <v>1</v>
      </c>
      <c r="M209" s="97">
        <v>45383</v>
      </c>
      <c r="N209">
        <v>30</v>
      </c>
      <c r="O209">
        <v>48.54</v>
      </c>
      <c r="P209">
        <v>46.283739837398379</v>
      </c>
      <c r="Q209">
        <v>45.649166666666673</v>
      </c>
      <c r="R209">
        <v>45.085101626016268</v>
      </c>
      <c r="S209">
        <v>0.3</v>
      </c>
      <c r="T209">
        <v>419.76</v>
      </c>
      <c r="U209">
        <v>720</v>
      </c>
      <c r="V209">
        <v>0.18211110052305024</v>
      </c>
    </row>
    <row r="210" spans="1:22">
      <c r="A210">
        <v>5</v>
      </c>
      <c r="B210" s="97">
        <v>45413</v>
      </c>
      <c r="C210" t="s">
        <v>2039</v>
      </c>
      <c r="D210" t="s">
        <v>34</v>
      </c>
      <c r="E210" t="s">
        <v>34</v>
      </c>
      <c r="F210">
        <v>10035302079</v>
      </c>
      <c r="G210">
        <v>60.98</v>
      </c>
      <c r="H210">
        <v>58.723739837398377</v>
      </c>
      <c r="I210">
        <v>58.089166666666671</v>
      </c>
      <c r="J210">
        <v>57.525101626016266</v>
      </c>
      <c r="K210">
        <v>60</v>
      </c>
      <c r="L210">
        <v>1</v>
      </c>
      <c r="M210" s="97">
        <v>45413</v>
      </c>
      <c r="N210">
        <v>31</v>
      </c>
      <c r="O210">
        <v>60.98</v>
      </c>
      <c r="P210">
        <v>58.723739837398377</v>
      </c>
      <c r="Q210">
        <v>58.089166666666671</v>
      </c>
      <c r="R210">
        <v>57.525101626016266</v>
      </c>
      <c r="S210">
        <v>0.3</v>
      </c>
      <c r="T210">
        <v>419.76</v>
      </c>
      <c r="U210">
        <v>744</v>
      </c>
      <c r="V210">
        <v>0.19283607529955671</v>
      </c>
    </row>
    <row r="211" spans="1:22">
      <c r="A211">
        <v>6</v>
      </c>
      <c r="B211" s="97">
        <v>45444</v>
      </c>
      <c r="C211" t="s">
        <v>2039</v>
      </c>
      <c r="D211" t="s">
        <v>34</v>
      </c>
      <c r="E211" t="s">
        <v>34</v>
      </c>
      <c r="F211">
        <v>10035302079</v>
      </c>
      <c r="G211">
        <v>61.2</v>
      </c>
      <c r="H211">
        <v>58.943739837398383</v>
      </c>
      <c r="I211">
        <v>58.309166666666677</v>
      </c>
      <c r="J211">
        <v>57.745101626016272</v>
      </c>
      <c r="K211">
        <v>59</v>
      </c>
      <c r="L211">
        <v>1</v>
      </c>
      <c r="M211" s="97">
        <v>45444</v>
      </c>
      <c r="N211">
        <v>30</v>
      </c>
      <c r="O211">
        <v>61.2</v>
      </c>
      <c r="P211">
        <v>58.943739837398383</v>
      </c>
      <c r="Q211">
        <v>58.309166666666677</v>
      </c>
      <c r="R211">
        <v>57.745101626016272</v>
      </c>
      <c r="S211">
        <v>0.3</v>
      </c>
      <c r="T211">
        <v>419.76</v>
      </c>
      <c r="U211">
        <v>720</v>
      </c>
      <c r="V211">
        <v>0.19370825656989177</v>
      </c>
    </row>
    <row r="212" spans="1:22">
      <c r="A212">
        <v>7</v>
      </c>
      <c r="B212" s="97">
        <v>45474</v>
      </c>
      <c r="C212" t="s">
        <v>2039</v>
      </c>
      <c r="D212" t="s">
        <v>34</v>
      </c>
      <c r="E212" t="s">
        <v>34</v>
      </c>
      <c r="F212">
        <v>10035302079</v>
      </c>
      <c r="G212">
        <v>59.84</v>
      </c>
      <c r="H212">
        <v>57.583739837398383</v>
      </c>
      <c r="I212">
        <v>56.949166666666677</v>
      </c>
      <c r="J212">
        <v>56.385101626016272</v>
      </c>
      <c r="K212">
        <v>62</v>
      </c>
      <c r="L212">
        <v>1</v>
      </c>
      <c r="M212" s="97">
        <v>45474</v>
      </c>
      <c r="N212">
        <v>31</v>
      </c>
      <c r="O212">
        <v>59.84</v>
      </c>
      <c r="P212">
        <v>57.583739837398383</v>
      </c>
      <c r="Q212">
        <v>56.949166666666677</v>
      </c>
      <c r="R212">
        <v>56.385101626016272</v>
      </c>
      <c r="S212">
        <v>0.3</v>
      </c>
      <c r="T212">
        <v>419.76</v>
      </c>
      <c r="U212">
        <v>744</v>
      </c>
      <c r="V212">
        <v>0.19844314518690659</v>
      </c>
    </row>
    <row r="213" spans="1:22">
      <c r="A213">
        <v>8</v>
      </c>
      <c r="B213" s="97">
        <v>45505</v>
      </c>
      <c r="C213" t="s">
        <v>2039</v>
      </c>
      <c r="D213" t="s">
        <v>34</v>
      </c>
      <c r="E213" t="s">
        <v>34</v>
      </c>
      <c r="F213">
        <v>10035302079</v>
      </c>
      <c r="G213">
        <v>68.62</v>
      </c>
      <c r="H213">
        <v>66.363739837398384</v>
      </c>
      <c r="I213">
        <v>65.729166666666686</v>
      </c>
      <c r="J213">
        <v>65.165101626016281</v>
      </c>
      <c r="K213">
        <v>63</v>
      </c>
      <c r="L213">
        <v>1</v>
      </c>
      <c r="M213" s="97">
        <v>45505</v>
      </c>
      <c r="N213">
        <v>31</v>
      </c>
      <c r="O213">
        <v>68.62</v>
      </c>
      <c r="P213">
        <v>66.363739837398384</v>
      </c>
      <c r="Q213">
        <v>65.729166666666686</v>
      </c>
      <c r="R213">
        <v>65.165101626016281</v>
      </c>
      <c r="S213">
        <v>0.3</v>
      </c>
      <c r="T213">
        <v>419.76</v>
      </c>
      <c r="U213">
        <v>744</v>
      </c>
      <c r="V213">
        <v>0.20267895018351501</v>
      </c>
    </row>
    <row r="214" spans="1:22">
      <c r="A214">
        <v>9</v>
      </c>
      <c r="B214" s="97">
        <v>45536</v>
      </c>
      <c r="C214" t="s">
        <v>2039</v>
      </c>
      <c r="D214" t="s">
        <v>34</v>
      </c>
      <c r="E214" t="s">
        <v>34</v>
      </c>
      <c r="F214">
        <v>10035302079</v>
      </c>
      <c r="G214">
        <v>63.13</v>
      </c>
      <c r="H214">
        <v>60.873739837398389</v>
      </c>
      <c r="I214">
        <v>60.239166666666677</v>
      </c>
      <c r="J214">
        <v>59.675101626016271</v>
      </c>
      <c r="K214">
        <v>59</v>
      </c>
      <c r="L214">
        <v>1</v>
      </c>
      <c r="M214" s="97">
        <v>45536</v>
      </c>
      <c r="N214">
        <v>30</v>
      </c>
      <c r="O214">
        <v>63.13</v>
      </c>
      <c r="P214">
        <v>60.873739837398382</v>
      </c>
      <c r="Q214">
        <v>60.239166666666677</v>
      </c>
      <c r="R214">
        <v>59.675101626016271</v>
      </c>
      <c r="S214">
        <v>0.3</v>
      </c>
      <c r="T214">
        <v>419.76</v>
      </c>
      <c r="U214">
        <v>720</v>
      </c>
      <c r="V214">
        <v>0.19440939796285711</v>
      </c>
    </row>
    <row r="215" spans="1:22">
      <c r="A215">
        <v>10</v>
      </c>
      <c r="B215" s="97">
        <v>45566</v>
      </c>
      <c r="C215" t="s">
        <v>2039</v>
      </c>
      <c r="D215" t="s">
        <v>34</v>
      </c>
      <c r="E215" t="s">
        <v>34</v>
      </c>
      <c r="F215">
        <v>10035302079</v>
      </c>
      <c r="G215">
        <v>57.61</v>
      </c>
      <c r="H215">
        <v>55.353739837398379</v>
      </c>
      <c r="I215">
        <v>54.719166666666673</v>
      </c>
      <c r="J215">
        <v>54.155101626016268</v>
      </c>
      <c r="K215">
        <v>41</v>
      </c>
      <c r="L215">
        <v>1</v>
      </c>
      <c r="M215" s="97">
        <v>45566</v>
      </c>
      <c r="N215">
        <v>31</v>
      </c>
      <c r="O215">
        <v>57.61</v>
      </c>
      <c r="P215">
        <v>55.353739837398379</v>
      </c>
      <c r="Q215">
        <v>54.719166666666673</v>
      </c>
      <c r="R215">
        <v>54.155101626016268</v>
      </c>
      <c r="S215">
        <v>0.3</v>
      </c>
      <c r="T215">
        <v>419.76</v>
      </c>
      <c r="U215">
        <v>744</v>
      </c>
      <c r="V215">
        <v>0.12968321887981049</v>
      </c>
    </row>
    <row r="216" spans="1:22">
      <c r="A216">
        <v>11</v>
      </c>
      <c r="B216" s="97">
        <v>45597</v>
      </c>
      <c r="C216" t="s">
        <v>2039</v>
      </c>
      <c r="D216" t="s">
        <v>34</v>
      </c>
      <c r="E216" t="s">
        <v>34</v>
      </c>
      <c r="F216">
        <v>10035302079</v>
      </c>
      <c r="G216">
        <v>53.15</v>
      </c>
      <c r="H216">
        <v>50.893739837398378</v>
      </c>
      <c r="I216">
        <v>50.259166666666673</v>
      </c>
      <c r="J216">
        <v>49.695101626016267</v>
      </c>
      <c r="K216">
        <v>37</v>
      </c>
      <c r="L216">
        <v>1</v>
      </c>
      <c r="M216" s="97">
        <v>45597</v>
      </c>
      <c r="N216">
        <v>30</v>
      </c>
      <c r="O216">
        <v>53.15</v>
      </c>
      <c r="P216">
        <v>50.893739837398378</v>
      </c>
      <c r="Q216">
        <v>50.259166666666673</v>
      </c>
      <c r="R216">
        <v>49.695101626016267</v>
      </c>
      <c r="S216">
        <v>0.3</v>
      </c>
      <c r="T216">
        <v>419.76</v>
      </c>
      <c r="U216">
        <v>720</v>
      </c>
      <c r="V216">
        <v>0.12163680833492158</v>
      </c>
    </row>
    <row r="217" spans="1:22">
      <c r="A217">
        <v>12</v>
      </c>
      <c r="B217" s="97">
        <v>45627</v>
      </c>
      <c r="C217" t="s">
        <v>2039</v>
      </c>
      <c r="D217" t="s">
        <v>34</v>
      </c>
      <c r="E217" t="s">
        <v>34</v>
      </c>
      <c r="F217">
        <v>10035302079</v>
      </c>
      <c r="G217">
        <v>53.02</v>
      </c>
      <c r="H217">
        <v>50.763739837398383</v>
      </c>
      <c r="I217">
        <v>50.129166666666677</v>
      </c>
      <c r="J217">
        <v>49.565101626016272</v>
      </c>
      <c r="K217">
        <v>43</v>
      </c>
      <c r="L217">
        <v>1</v>
      </c>
      <c r="M217" s="97">
        <v>45627</v>
      </c>
      <c r="N217">
        <v>31</v>
      </c>
      <c r="O217">
        <v>53.02</v>
      </c>
      <c r="P217">
        <v>50.763739837398383</v>
      </c>
      <c r="Q217">
        <v>50.129166666666677</v>
      </c>
      <c r="R217">
        <v>49.565101626016272</v>
      </c>
      <c r="S217">
        <v>0.3</v>
      </c>
      <c r="T217">
        <v>419.76</v>
      </c>
      <c r="U217">
        <v>744</v>
      </c>
      <c r="V217">
        <v>0.13719838115379809</v>
      </c>
    </row>
    <row r="218" spans="1:22">
      <c r="A218">
        <v>1</v>
      </c>
      <c r="B218" s="97">
        <v>45292</v>
      </c>
      <c r="C218" t="s">
        <v>2040</v>
      </c>
      <c r="D218" t="s">
        <v>29</v>
      </c>
      <c r="E218" t="s">
        <v>29</v>
      </c>
      <c r="F218">
        <v>10035154517</v>
      </c>
      <c r="G218">
        <v>9.81</v>
      </c>
      <c r="H218">
        <v>9.4126016260162597</v>
      </c>
      <c r="I218">
        <v>9.3005439393939398</v>
      </c>
      <c r="J218">
        <v>9.2011378787878808</v>
      </c>
      <c r="K218">
        <v>11</v>
      </c>
      <c r="L218">
        <v>1</v>
      </c>
      <c r="M218" s="97">
        <v>45292</v>
      </c>
      <c r="N218">
        <v>31</v>
      </c>
      <c r="O218">
        <v>9.81</v>
      </c>
      <c r="P218">
        <v>9.4126016260162597</v>
      </c>
      <c r="Q218">
        <v>9.3005439393939398</v>
      </c>
      <c r="R218">
        <v>9.2011378787878808</v>
      </c>
      <c r="S218">
        <v>0.06</v>
      </c>
      <c r="T218">
        <v>72.900000000000006</v>
      </c>
      <c r="U218">
        <v>744</v>
      </c>
      <c r="V218">
        <v>0.19507500331873087</v>
      </c>
    </row>
    <row r="219" spans="1:22">
      <c r="A219">
        <v>2</v>
      </c>
      <c r="B219" s="97">
        <v>45323</v>
      </c>
      <c r="C219" t="s">
        <v>2040</v>
      </c>
      <c r="D219" t="s">
        <v>29</v>
      </c>
      <c r="E219" t="s">
        <v>29</v>
      </c>
      <c r="F219">
        <v>10035154517</v>
      </c>
      <c r="G219">
        <v>9.11</v>
      </c>
      <c r="H219">
        <v>8.7126016260162586</v>
      </c>
      <c r="I219">
        <v>8.6005439393939405</v>
      </c>
      <c r="J219">
        <v>8.5011378787878797</v>
      </c>
      <c r="K219">
        <v>10</v>
      </c>
      <c r="L219">
        <v>1</v>
      </c>
      <c r="M219" s="97">
        <v>45323</v>
      </c>
      <c r="N219">
        <v>29</v>
      </c>
      <c r="O219">
        <v>9.11</v>
      </c>
      <c r="P219">
        <v>8.7126016260162586</v>
      </c>
      <c r="Q219">
        <v>8.6005439393939405</v>
      </c>
      <c r="R219">
        <v>8.5011378787878797</v>
      </c>
      <c r="S219">
        <v>0.06</v>
      </c>
      <c r="T219">
        <v>72.900000000000006</v>
      </c>
      <c r="U219">
        <v>696</v>
      </c>
      <c r="V219">
        <v>0.19098355486180096</v>
      </c>
    </row>
    <row r="220" spans="1:22">
      <c r="A220">
        <v>3</v>
      </c>
      <c r="B220" s="97">
        <v>45352</v>
      </c>
      <c r="C220" t="s">
        <v>2040</v>
      </c>
      <c r="D220" t="s">
        <v>29</v>
      </c>
      <c r="E220" t="s">
        <v>29</v>
      </c>
      <c r="F220">
        <v>10035154517</v>
      </c>
      <c r="G220">
        <v>10.24</v>
      </c>
      <c r="H220">
        <v>9.8426016260162594</v>
      </c>
      <c r="I220">
        <v>9.7305439393939395</v>
      </c>
      <c r="J220">
        <v>9.6311378787878805</v>
      </c>
      <c r="K220">
        <v>9</v>
      </c>
      <c r="L220">
        <v>1</v>
      </c>
      <c r="M220" s="97">
        <v>45352</v>
      </c>
      <c r="N220">
        <v>31</v>
      </c>
      <c r="O220">
        <v>10.24</v>
      </c>
      <c r="P220">
        <v>9.8426016260162594</v>
      </c>
      <c r="Q220">
        <v>9.7305439393939395</v>
      </c>
      <c r="R220">
        <v>9.6311378787878805</v>
      </c>
      <c r="S220">
        <v>0.06</v>
      </c>
      <c r="T220">
        <v>72.900000000000006</v>
      </c>
      <c r="U220">
        <v>744</v>
      </c>
      <c r="V220">
        <v>0.15704603448530166</v>
      </c>
    </row>
    <row r="221" spans="1:22">
      <c r="A221">
        <v>4</v>
      </c>
      <c r="B221" s="97">
        <v>45383</v>
      </c>
      <c r="C221" t="s">
        <v>2040</v>
      </c>
      <c r="D221" t="s">
        <v>29</v>
      </c>
      <c r="E221" t="s">
        <v>29</v>
      </c>
      <c r="F221">
        <v>10035154517</v>
      </c>
      <c r="G221">
        <v>10.119999999999999</v>
      </c>
      <c r="H221">
        <v>9.7226016260162584</v>
      </c>
      <c r="I221">
        <v>9.6105439393939385</v>
      </c>
      <c r="J221">
        <v>9.5111378787878795</v>
      </c>
      <c r="K221">
        <v>10</v>
      </c>
      <c r="L221">
        <v>1</v>
      </c>
      <c r="M221" s="97">
        <v>45383</v>
      </c>
      <c r="N221">
        <v>30</v>
      </c>
      <c r="O221">
        <v>10.119999999999999</v>
      </c>
      <c r="P221">
        <v>9.7226016260162584</v>
      </c>
      <c r="Q221">
        <v>9.6105439393939385</v>
      </c>
      <c r="R221">
        <v>9.5111378787878795</v>
      </c>
      <c r="S221">
        <v>0.06</v>
      </c>
      <c r="T221">
        <v>72.900000000000006</v>
      </c>
      <c r="U221">
        <v>720</v>
      </c>
      <c r="V221">
        <v>0.18746380124980944</v>
      </c>
    </row>
    <row r="222" spans="1:22">
      <c r="A222">
        <v>5</v>
      </c>
      <c r="B222" s="97">
        <v>45413</v>
      </c>
      <c r="C222" t="s">
        <v>2040</v>
      </c>
      <c r="D222" t="s">
        <v>29</v>
      </c>
      <c r="E222" t="s">
        <v>29</v>
      </c>
      <c r="F222">
        <v>10035154517</v>
      </c>
      <c r="G222">
        <v>9.77</v>
      </c>
      <c r="H222">
        <v>9.3726016260162588</v>
      </c>
      <c r="I222">
        <v>9.2605439393939406</v>
      </c>
      <c r="J222">
        <v>9.1611378787878799</v>
      </c>
      <c r="K222">
        <v>11</v>
      </c>
      <c r="L222">
        <v>1</v>
      </c>
      <c r="M222" s="97">
        <v>45413</v>
      </c>
      <c r="N222">
        <v>31</v>
      </c>
      <c r="O222">
        <v>9.77</v>
      </c>
      <c r="P222">
        <v>9.3726016260162588</v>
      </c>
      <c r="Q222">
        <v>9.2605439393939406</v>
      </c>
      <c r="R222">
        <v>9.1611378787878799</v>
      </c>
      <c r="S222">
        <v>0.06</v>
      </c>
      <c r="T222">
        <v>72.900000000000006</v>
      </c>
      <c r="U222">
        <v>744</v>
      </c>
      <c r="V222">
        <v>0.20797564789002468</v>
      </c>
    </row>
    <row r="223" spans="1:22">
      <c r="A223">
        <v>6</v>
      </c>
      <c r="B223" s="97">
        <v>45444</v>
      </c>
      <c r="C223" t="s">
        <v>2040</v>
      </c>
      <c r="D223" t="s">
        <v>29</v>
      </c>
      <c r="E223" t="s">
        <v>29</v>
      </c>
      <c r="F223">
        <v>10035154517</v>
      </c>
      <c r="G223">
        <v>10.41</v>
      </c>
      <c r="H223">
        <v>10.012601626016259</v>
      </c>
      <c r="I223">
        <v>9.9005439393939412</v>
      </c>
      <c r="J223">
        <v>9.8011378787878805</v>
      </c>
      <c r="K223">
        <v>11</v>
      </c>
      <c r="L223">
        <v>1</v>
      </c>
      <c r="M223" s="97">
        <v>45444</v>
      </c>
      <c r="N223">
        <v>30</v>
      </c>
      <c r="O223">
        <v>10.41</v>
      </c>
      <c r="P223">
        <v>10.012601626016259</v>
      </c>
      <c r="Q223">
        <v>9.9005439393939412</v>
      </c>
      <c r="R223">
        <v>9.8011378787878805</v>
      </c>
      <c r="S223">
        <v>0.06</v>
      </c>
      <c r="T223">
        <v>72.900000000000006</v>
      </c>
      <c r="U223">
        <v>720</v>
      </c>
      <c r="V223">
        <v>0.20681870141746689</v>
      </c>
    </row>
    <row r="224" spans="1:22">
      <c r="A224">
        <v>7</v>
      </c>
      <c r="B224" s="97">
        <v>45474</v>
      </c>
      <c r="C224" t="s">
        <v>2040</v>
      </c>
      <c r="D224" t="s">
        <v>29</v>
      </c>
      <c r="E224" t="s">
        <v>29</v>
      </c>
      <c r="F224">
        <v>10035154517</v>
      </c>
      <c r="G224">
        <v>10.76</v>
      </c>
      <c r="H224">
        <v>10.362601626016259</v>
      </c>
      <c r="I224">
        <v>10.250543939393939</v>
      </c>
      <c r="J224">
        <v>10.15113787878788</v>
      </c>
      <c r="K224">
        <v>11</v>
      </c>
      <c r="L224">
        <v>1</v>
      </c>
      <c r="M224" s="97">
        <v>45474</v>
      </c>
      <c r="N224">
        <v>31</v>
      </c>
      <c r="O224">
        <v>10.76</v>
      </c>
      <c r="P224">
        <v>10.362601626016259</v>
      </c>
      <c r="Q224">
        <v>10.250543939393939</v>
      </c>
      <c r="R224">
        <v>10.15113787878788</v>
      </c>
      <c r="S224">
        <v>0.06</v>
      </c>
      <c r="T224">
        <v>72.900000000000006</v>
      </c>
      <c r="U224">
        <v>744</v>
      </c>
      <c r="V224">
        <v>0.20790189831408465</v>
      </c>
    </row>
    <row r="225" spans="1:22">
      <c r="A225">
        <v>8</v>
      </c>
      <c r="B225" s="97">
        <v>45505</v>
      </c>
      <c r="C225" t="s">
        <v>2040</v>
      </c>
      <c r="D225" t="s">
        <v>29</v>
      </c>
      <c r="E225" t="s">
        <v>29</v>
      </c>
      <c r="F225">
        <v>10035154517</v>
      </c>
      <c r="G225">
        <v>11.45</v>
      </c>
      <c r="H225">
        <v>11.052601626016259</v>
      </c>
      <c r="I225">
        <v>10.94054393939394</v>
      </c>
      <c r="J225">
        <v>10.84113787878788</v>
      </c>
      <c r="K225">
        <v>12</v>
      </c>
      <c r="L225">
        <v>1</v>
      </c>
      <c r="M225" s="97">
        <v>45505</v>
      </c>
      <c r="N225">
        <v>31</v>
      </c>
      <c r="O225">
        <v>11.45</v>
      </c>
      <c r="P225">
        <v>11.052601626016259</v>
      </c>
      <c r="Q225">
        <v>10.94054393939394</v>
      </c>
      <c r="R225">
        <v>10.84113787878788</v>
      </c>
      <c r="S225">
        <v>0.06</v>
      </c>
      <c r="T225">
        <v>72.900000000000006</v>
      </c>
      <c r="U225">
        <v>744</v>
      </c>
      <c r="V225">
        <v>0.2249509565319999</v>
      </c>
    </row>
    <row r="226" spans="1:22">
      <c r="A226">
        <v>9</v>
      </c>
      <c r="B226" s="97">
        <v>45536</v>
      </c>
      <c r="C226" t="s">
        <v>2040</v>
      </c>
      <c r="D226" t="s">
        <v>29</v>
      </c>
      <c r="E226" t="s">
        <v>29</v>
      </c>
      <c r="F226">
        <v>10035154517</v>
      </c>
      <c r="G226">
        <v>10.9</v>
      </c>
      <c r="H226">
        <v>10.50260162601626</v>
      </c>
      <c r="I226">
        <v>10.39054393939394</v>
      </c>
      <c r="J226">
        <v>10.291137878787881</v>
      </c>
      <c r="K226">
        <v>12</v>
      </c>
      <c r="L226">
        <v>1</v>
      </c>
      <c r="M226" s="97">
        <v>45536</v>
      </c>
      <c r="N226">
        <v>30</v>
      </c>
      <c r="O226">
        <v>10.9</v>
      </c>
      <c r="P226">
        <v>10.50260162601626</v>
      </c>
      <c r="Q226">
        <v>10.39054393939394</v>
      </c>
      <c r="R226">
        <v>10.291137878787881</v>
      </c>
      <c r="S226">
        <v>0.06</v>
      </c>
      <c r="T226">
        <v>72.900000000000006</v>
      </c>
      <c r="U226">
        <v>720</v>
      </c>
      <c r="V226">
        <v>0.231407178783722</v>
      </c>
    </row>
    <row r="227" spans="1:22">
      <c r="A227">
        <v>10</v>
      </c>
      <c r="B227" s="97">
        <v>45566</v>
      </c>
      <c r="C227" t="s">
        <v>2040</v>
      </c>
      <c r="D227" t="s">
        <v>29</v>
      </c>
      <c r="E227" t="s">
        <v>29</v>
      </c>
      <c r="F227">
        <v>10035154517</v>
      </c>
      <c r="G227">
        <v>10.9</v>
      </c>
      <c r="H227">
        <v>10.50260162601626</v>
      </c>
      <c r="I227">
        <v>10.39054393939394</v>
      </c>
      <c r="J227">
        <v>10.291137878787881</v>
      </c>
      <c r="K227">
        <v>9</v>
      </c>
      <c r="L227">
        <v>1</v>
      </c>
      <c r="M227" s="97">
        <v>45566</v>
      </c>
      <c r="N227">
        <v>31</v>
      </c>
      <c r="O227">
        <v>10.9</v>
      </c>
      <c r="P227">
        <v>10.50260162601626</v>
      </c>
      <c r="Q227">
        <v>10.39054393939394</v>
      </c>
      <c r="R227">
        <v>10.291137878787881</v>
      </c>
      <c r="S227">
        <v>0.06</v>
      </c>
      <c r="T227">
        <v>72.900000000000006</v>
      </c>
      <c r="U227">
        <v>744</v>
      </c>
      <c r="V227">
        <v>0.17326909745268965</v>
      </c>
    </row>
    <row r="228" spans="1:22">
      <c r="A228">
        <v>11</v>
      </c>
      <c r="B228" s="97">
        <v>45597</v>
      </c>
      <c r="C228" t="s">
        <v>2040</v>
      </c>
      <c r="D228" t="s">
        <v>29</v>
      </c>
      <c r="E228" t="s">
        <v>29</v>
      </c>
      <c r="F228">
        <v>10035154517</v>
      </c>
      <c r="G228">
        <v>9.32</v>
      </c>
      <c r="H228">
        <v>8.9226016260162595</v>
      </c>
      <c r="I228">
        <v>8.8105439393939413</v>
      </c>
      <c r="J228">
        <v>8.7111378787878806</v>
      </c>
      <c r="K228">
        <v>10</v>
      </c>
      <c r="L228">
        <v>1</v>
      </c>
      <c r="M228" s="97">
        <v>45597</v>
      </c>
      <c r="N228">
        <v>30</v>
      </c>
      <c r="O228">
        <v>9.32</v>
      </c>
      <c r="P228">
        <v>8.9226016260162595</v>
      </c>
      <c r="Q228">
        <v>8.8105439393939413</v>
      </c>
      <c r="R228">
        <v>8.7111378787878806</v>
      </c>
      <c r="S228">
        <v>0.06</v>
      </c>
      <c r="T228">
        <v>72.900000000000006</v>
      </c>
      <c r="U228">
        <v>720</v>
      </c>
      <c r="V228">
        <v>0.18317901234567904</v>
      </c>
    </row>
    <row r="229" spans="1:22">
      <c r="A229">
        <v>12</v>
      </c>
      <c r="B229" s="97">
        <v>45627</v>
      </c>
      <c r="C229" t="s">
        <v>2040</v>
      </c>
      <c r="D229" t="s">
        <v>29</v>
      </c>
      <c r="E229" t="s">
        <v>29</v>
      </c>
      <c r="F229">
        <v>10035154517</v>
      </c>
      <c r="G229">
        <v>8.16</v>
      </c>
      <c r="H229">
        <v>7.7626016260162594</v>
      </c>
      <c r="I229">
        <v>7.6505439393939403</v>
      </c>
      <c r="J229">
        <v>7.5511378787878796</v>
      </c>
      <c r="K229">
        <v>9</v>
      </c>
      <c r="L229">
        <v>1</v>
      </c>
      <c r="M229" s="97">
        <v>45627</v>
      </c>
      <c r="N229">
        <v>31</v>
      </c>
      <c r="O229">
        <v>8.16</v>
      </c>
      <c r="P229">
        <v>7.7626016260162594</v>
      </c>
      <c r="Q229">
        <v>7.6505439393939403</v>
      </c>
      <c r="R229">
        <v>7.5511378787878796</v>
      </c>
      <c r="S229">
        <v>0.06</v>
      </c>
      <c r="T229">
        <v>72.900000000000006</v>
      </c>
      <c r="U229">
        <v>744</v>
      </c>
      <c r="V229">
        <v>0.16604348274997421</v>
      </c>
    </row>
    <row r="230" spans="1:22">
      <c r="A230">
        <v>1</v>
      </c>
      <c r="B230" s="97">
        <v>45292</v>
      </c>
      <c r="C230" t="s">
        <v>2040</v>
      </c>
      <c r="D230" t="s">
        <v>29</v>
      </c>
      <c r="E230" t="s">
        <v>30</v>
      </c>
      <c r="F230">
        <v>10034908372</v>
      </c>
      <c r="G230">
        <v>9.98</v>
      </c>
      <c r="H230">
        <v>9.6043554949272956</v>
      </c>
      <c r="I230">
        <v>9.4991666666666674</v>
      </c>
      <c r="J230">
        <v>9.4053455284552854</v>
      </c>
      <c r="K230">
        <v>9</v>
      </c>
      <c r="L230">
        <v>1</v>
      </c>
      <c r="M230" s="97">
        <v>45292</v>
      </c>
      <c r="N230">
        <v>31</v>
      </c>
      <c r="O230">
        <v>9.98</v>
      </c>
      <c r="P230">
        <v>9.6043554949272956</v>
      </c>
      <c r="Q230">
        <v>9.4991666666666674</v>
      </c>
      <c r="R230">
        <v>9.4053455284552854</v>
      </c>
      <c r="S230">
        <v>0.05</v>
      </c>
      <c r="T230">
        <v>66.78</v>
      </c>
      <c r="U230">
        <v>744</v>
      </c>
      <c r="V230">
        <v>0.18706907933931669</v>
      </c>
    </row>
    <row r="231" spans="1:22">
      <c r="A231">
        <v>2</v>
      </c>
      <c r="B231" s="97">
        <v>45323</v>
      </c>
      <c r="C231" t="s">
        <v>2040</v>
      </c>
      <c r="D231" t="s">
        <v>29</v>
      </c>
      <c r="E231" t="s">
        <v>30</v>
      </c>
      <c r="F231">
        <v>10034908372</v>
      </c>
      <c r="G231">
        <v>8.2200000000000006</v>
      </c>
      <c r="H231">
        <v>7.8443554949272949</v>
      </c>
      <c r="I231">
        <v>7.7391666666666667</v>
      </c>
      <c r="J231">
        <v>7.6453455284552856</v>
      </c>
      <c r="K231">
        <v>8</v>
      </c>
      <c r="L231">
        <v>1</v>
      </c>
      <c r="M231" s="97">
        <v>45323</v>
      </c>
      <c r="N231">
        <v>29</v>
      </c>
      <c r="O231">
        <v>8.2200000000000006</v>
      </c>
      <c r="P231">
        <v>7.8443554949272958</v>
      </c>
      <c r="Q231">
        <v>7.7391666666666676</v>
      </c>
      <c r="R231">
        <v>7.6453455284552856</v>
      </c>
      <c r="S231">
        <v>0.05</v>
      </c>
      <c r="T231">
        <v>66.78</v>
      </c>
      <c r="U231">
        <v>696</v>
      </c>
      <c r="V231">
        <v>0.18223760985634763</v>
      </c>
    </row>
    <row r="232" spans="1:22">
      <c r="A232">
        <v>3</v>
      </c>
      <c r="B232" s="97">
        <v>45352</v>
      </c>
      <c r="C232" t="s">
        <v>2040</v>
      </c>
      <c r="D232" t="s">
        <v>29</v>
      </c>
      <c r="E232" t="s">
        <v>30</v>
      </c>
      <c r="F232">
        <v>10034908372</v>
      </c>
      <c r="G232">
        <v>9.6199999999999992</v>
      </c>
      <c r="H232">
        <v>9.2443554949272944</v>
      </c>
      <c r="I232">
        <v>9.1391666666666662</v>
      </c>
      <c r="J232">
        <v>9.0453455284552842</v>
      </c>
      <c r="K232">
        <v>8</v>
      </c>
      <c r="L232">
        <v>1</v>
      </c>
      <c r="M232" s="97">
        <v>45352</v>
      </c>
      <c r="N232">
        <v>31</v>
      </c>
      <c r="O232">
        <v>9.6199999999999992</v>
      </c>
      <c r="P232">
        <v>9.2443554949272944</v>
      </c>
      <c r="Q232">
        <v>9.1391666666666662</v>
      </c>
      <c r="R232">
        <v>9.0453455284552842</v>
      </c>
      <c r="S232">
        <v>0.05</v>
      </c>
      <c r="T232">
        <v>66.78</v>
      </c>
      <c r="U232">
        <v>744</v>
      </c>
      <c r="V232">
        <v>0.15609149928991678</v>
      </c>
    </row>
    <row r="233" spans="1:22">
      <c r="A233">
        <v>4</v>
      </c>
      <c r="B233" s="97">
        <v>45383</v>
      </c>
      <c r="C233" t="s">
        <v>2040</v>
      </c>
      <c r="D233" t="s">
        <v>29</v>
      </c>
      <c r="E233" t="s">
        <v>30</v>
      </c>
      <c r="F233">
        <v>10034908372</v>
      </c>
      <c r="G233">
        <v>9.4700000000000006</v>
      </c>
      <c r="H233">
        <v>9.0943554949272958</v>
      </c>
      <c r="I233">
        <v>8.9891666666666676</v>
      </c>
      <c r="J233">
        <v>8.8953455284552856</v>
      </c>
      <c r="K233">
        <v>9</v>
      </c>
      <c r="L233">
        <v>1</v>
      </c>
      <c r="M233" s="97">
        <v>45383</v>
      </c>
      <c r="N233">
        <v>30</v>
      </c>
      <c r="O233">
        <v>9.4700000000000006</v>
      </c>
      <c r="P233">
        <v>9.0943554949272958</v>
      </c>
      <c r="Q233">
        <v>8.9891666666666676</v>
      </c>
      <c r="R233">
        <v>8.8953455284552856</v>
      </c>
      <c r="S233">
        <v>0.05</v>
      </c>
      <c r="T233">
        <v>66.78</v>
      </c>
      <c r="U233">
        <v>720</v>
      </c>
      <c r="V233">
        <v>0.18065954543941964</v>
      </c>
    </row>
    <row r="234" spans="1:22">
      <c r="A234">
        <v>5</v>
      </c>
      <c r="B234" s="97">
        <v>45413</v>
      </c>
      <c r="C234" t="s">
        <v>2040</v>
      </c>
      <c r="D234" t="s">
        <v>29</v>
      </c>
      <c r="E234" t="s">
        <v>30</v>
      </c>
      <c r="F234">
        <v>10034908372</v>
      </c>
      <c r="G234">
        <v>9.7100000000000009</v>
      </c>
      <c r="H234">
        <v>9.334355494927296</v>
      </c>
      <c r="I234">
        <v>9.2291666666666679</v>
      </c>
      <c r="J234">
        <v>9.1353455284552858</v>
      </c>
      <c r="K234">
        <v>10</v>
      </c>
      <c r="L234">
        <v>1</v>
      </c>
      <c r="M234" s="97">
        <v>45413</v>
      </c>
      <c r="N234">
        <v>31</v>
      </c>
      <c r="O234">
        <v>9.7100000000000009</v>
      </c>
      <c r="P234">
        <v>9.334355494927296</v>
      </c>
      <c r="Q234">
        <v>9.2291666666666679</v>
      </c>
      <c r="R234">
        <v>9.1353455284552858</v>
      </c>
      <c r="S234">
        <v>0.05</v>
      </c>
      <c r="T234">
        <v>66.78</v>
      </c>
      <c r="U234">
        <v>744</v>
      </c>
      <c r="V234">
        <v>0.20273800667896827</v>
      </c>
    </row>
    <row r="235" spans="1:22">
      <c r="A235">
        <v>6</v>
      </c>
      <c r="B235" s="97">
        <v>45444</v>
      </c>
      <c r="C235" t="s">
        <v>2040</v>
      </c>
      <c r="D235" t="s">
        <v>29</v>
      </c>
      <c r="E235" t="s">
        <v>30</v>
      </c>
      <c r="F235">
        <v>10034908372</v>
      </c>
      <c r="G235">
        <v>9.6</v>
      </c>
      <c r="H235">
        <v>9.2243554949272948</v>
      </c>
      <c r="I235">
        <v>9.1191666666666666</v>
      </c>
      <c r="J235">
        <v>9.0253455284552846</v>
      </c>
      <c r="K235">
        <v>10</v>
      </c>
      <c r="L235">
        <v>1</v>
      </c>
      <c r="M235" s="97">
        <v>45444</v>
      </c>
      <c r="N235">
        <v>30</v>
      </c>
      <c r="O235">
        <v>9.6</v>
      </c>
      <c r="P235">
        <v>9.2243554949272948</v>
      </c>
      <c r="Q235">
        <v>9.1191666666666666</v>
      </c>
      <c r="R235">
        <v>9.0253455284552846</v>
      </c>
      <c r="S235">
        <v>0.05</v>
      </c>
      <c r="T235">
        <v>66.78</v>
      </c>
      <c r="U235">
        <v>720</v>
      </c>
      <c r="V235">
        <v>0.20027203753618844</v>
      </c>
    </row>
    <row r="236" spans="1:22">
      <c r="A236">
        <v>7</v>
      </c>
      <c r="B236" s="97">
        <v>45474</v>
      </c>
      <c r="C236" t="s">
        <v>2040</v>
      </c>
      <c r="D236" t="s">
        <v>29</v>
      </c>
      <c r="E236" t="s">
        <v>30</v>
      </c>
      <c r="F236">
        <v>10034908372</v>
      </c>
      <c r="G236">
        <v>8.61</v>
      </c>
      <c r="H236">
        <v>8.2343554949272946</v>
      </c>
      <c r="I236">
        <v>8.1291666666666664</v>
      </c>
      <c r="J236">
        <v>8.0353455284552844</v>
      </c>
      <c r="K236">
        <v>10</v>
      </c>
      <c r="L236">
        <v>1</v>
      </c>
      <c r="M236" s="97">
        <v>45474</v>
      </c>
      <c r="N236">
        <v>31</v>
      </c>
      <c r="O236">
        <v>8.61</v>
      </c>
      <c r="P236">
        <v>8.2343554949272946</v>
      </c>
      <c r="Q236">
        <v>8.1291666666666664</v>
      </c>
      <c r="R236">
        <v>8.0353455284552844</v>
      </c>
      <c r="S236">
        <v>0.05</v>
      </c>
      <c r="T236">
        <v>66.78</v>
      </c>
      <c r="U236">
        <v>744</v>
      </c>
      <c r="V236">
        <v>0.20217444859867248</v>
      </c>
    </row>
    <row r="237" spans="1:22">
      <c r="A237">
        <v>8</v>
      </c>
      <c r="B237" s="97">
        <v>45505</v>
      </c>
      <c r="C237" t="s">
        <v>2040</v>
      </c>
      <c r="D237" t="s">
        <v>29</v>
      </c>
      <c r="E237" t="s">
        <v>30</v>
      </c>
      <c r="F237">
        <v>10034908372</v>
      </c>
      <c r="G237">
        <v>10.63</v>
      </c>
      <c r="H237">
        <v>10.254355494927296</v>
      </c>
      <c r="I237">
        <v>10.149166666666668</v>
      </c>
      <c r="J237">
        <v>10.055345528455286</v>
      </c>
      <c r="K237">
        <v>11</v>
      </c>
      <c r="L237">
        <v>1</v>
      </c>
      <c r="M237" s="97">
        <v>45505</v>
      </c>
      <c r="N237">
        <v>31</v>
      </c>
      <c r="O237">
        <v>10.63</v>
      </c>
      <c r="P237">
        <v>10.254355494927296</v>
      </c>
      <c r="Q237">
        <v>10.149166666666668</v>
      </c>
      <c r="R237">
        <v>10.055345528455286</v>
      </c>
      <c r="S237">
        <v>0.05</v>
      </c>
      <c r="T237">
        <v>66.78</v>
      </c>
      <c r="U237">
        <v>744</v>
      </c>
      <c r="V237">
        <v>0.21888998380173064</v>
      </c>
    </row>
    <row r="238" spans="1:22">
      <c r="A238">
        <v>9</v>
      </c>
      <c r="B238" s="97">
        <v>45536</v>
      </c>
      <c r="C238" t="s">
        <v>2040</v>
      </c>
      <c r="D238" t="s">
        <v>29</v>
      </c>
      <c r="E238" t="s">
        <v>30</v>
      </c>
      <c r="F238">
        <v>10034908372</v>
      </c>
      <c r="G238">
        <v>10.24</v>
      </c>
      <c r="H238">
        <v>9.8643554949272954</v>
      </c>
      <c r="I238">
        <v>9.7591666666666672</v>
      </c>
      <c r="J238">
        <v>9.6653455284552852</v>
      </c>
      <c r="K238">
        <v>11</v>
      </c>
      <c r="L238">
        <v>1</v>
      </c>
      <c r="M238" s="97">
        <v>45536</v>
      </c>
      <c r="N238">
        <v>30</v>
      </c>
      <c r="O238">
        <v>10.24</v>
      </c>
      <c r="P238">
        <v>9.8643554949272954</v>
      </c>
      <c r="Q238">
        <v>9.7591666666666672</v>
      </c>
      <c r="R238">
        <v>9.6653455284552852</v>
      </c>
      <c r="S238">
        <v>0.05</v>
      </c>
      <c r="T238">
        <v>66.78</v>
      </c>
      <c r="U238">
        <v>720</v>
      </c>
      <c r="V238">
        <v>0.22606984792519383</v>
      </c>
    </row>
    <row r="239" spans="1:22">
      <c r="A239">
        <v>10</v>
      </c>
      <c r="B239" s="97">
        <v>45566</v>
      </c>
      <c r="C239" t="s">
        <v>2040</v>
      </c>
      <c r="D239" t="s">
        <v>29</v>
      </c>
      <c r="E239" t="s">
        <v>30</v>
      </c>
      <c r="F239">
        <v>10034908372</v>
      </c>
      <c r="G239">
        <v>10.3</v>
      </c>
      <c r="H239">
        <v>9.9243554949272959</v>
      </c>
      <c r="I239">
        <v>9.8191666666666677</v>
      </c>
      <c r="J239">
        <v>9.7253455284552857</v>
      </c>
      <c r="K239">
        <v>8</v>
      </c>
      <c r="L239">
        <v>1</v>
      </c>
      <c r="M239" s="97">
        <v>45566</v>
      </c>
      <c r="N239">
        <v>31</v>
      </c>
      <c r="O239">
        <v>10.3</v>
      </c>
      <c r="P239">
        <v>9.9243554949272959</v>
      </c>
      <c r="Q239">
        <v>9.8191666666666677</v>
      </c>
      <c r="R239">
        <v>9.7253455284552857</v>
      </c>
      <c r="S239">
        <v>0.05</v>
      </c>
      <c r="T239">
        <v>66.78</v>
      </c>
      <c r="U239">
        <v>744</v>
      </c>
      <c r="V239">
        <v>0.16717145369001726</v>
      </c>
    </row>
    <row r="240" spans="1:22">
      <c r="A240">
        <v>11</v>
      </c>
      <c r="B240" s="97">
        <v>45597</v>
      </c>
      <c r="C240" t="s">
        <v>2040</v>
      </c>
      <c r="D240" t="s">
        <v>29</v>
      </c>
      <c r="E240" t="s">
        <v>30</v>
      </c>
      <c r="F240">
        <v>10034908372</v>
      </c>
      <c r="G240">
        <v>8.91</v>
      </c>
      <c r="H240">
        <v>8.5343554949272953</v>
      </c>
      <c r="I240">
        <v>8.4291666666666671</v>
      </c>
      <c r="J240">
        <v>8.3353455284552851</v>
      </c>
      <c r="K240">
        <v>8</v>
      </c>
      <c r="L240">
        <v>1</v>
      </c>
      <c r="M240" s="97">
        <v>45597</v>
      </c>
      <c r="N240">
        <v>30</v>
      </c>
      <c r="O240">
        <v>8.91</v>
      </c>
      <c r="P240">
        <v>8.5343554949272953</v>
      </c>
      <c r="Q240">
        <v>8.4291666666666671</v>
      </c>
      <c r="R240">
        <v>8.3353455284552851</v>
      </c>
      <c r="S240">
        <v>0.05</v>
      </c>
      <c r="T240">
        <v>66.78</v>
      </c>
      <c r="U240">
        <v>720</v>
      </c>
      <c r="V240">
        <v>0.17526455026455023</v>
      </c>
    </row>
    <row r="241" spans="1:22">
      <c r="A241">
        <v>12</v>
      </c>
      <c r="B241" s="97">
        <v>45627</v>
      </c>
      <c r="C241" t="s">
        <v>2040</v>
      </c>
      <c r="D241" t="s">
        <v>29</v>
      </c>
      <c r="E241" t="s">
        <v>30</v>
      </c>
      <c r="F241">
        <v>10034908372</v>
      </c>
      <c r="G241">
        <v>8.9</v>
      </c>
      <c r="H241">
        <v>8.5243554949272955</v>
      </c>
      <c r="I241">
        <v>8.4191666666666674</v>
      </c>
      <c r="J241">
        <v>8.3253455284552853</v>
      </c>
      <c r="K241">
        <v>7</v>
      </c>
      <c r="L241">
        <v>1</v>
      </c>
      <c r="M241" s="97">
        <v>45627</v>
      </c>
      <c r="N241">
        <v>31</v>
      </c>
      <c r="O241">
        <v>8.9</v>
      </c>
      <c r="P241">
        <v>8.5243554949272955</v>
      </c>
      <c r="Q241">
        <v>8.4191666666666674</v>
      </c>
      <c r="R241">
        <v>8.3253455284552853</v>
      </c>
      <c r="S241">
        <v>0.05</v>
      </c>
      <c r="T241">
        <v>66.78</v>
      </c>
      <c r="U241">
        <v>744</v>
      </c>
      <c r="V241">
        <v>0.13221273834481381</v>
      </c>
    </row>
    <row r="242" spans="1:22">
      <c r="A242">
        <v>1</v>
      </c>
      <c r="B242" s="97">
        <v>45292</v>
      </c>
      <c r="C242" t="s">
        <v>2040</v>
      </c>
      <c r="D242" t="s">
        <v>29</v>
      </c>
      <c r="E242" t="s">
        <v>2041</v>
      </c>
      <c r="F242">
        <v>10035156587</v>
      </c>
      <c r="G242">
        <v>9.81</v>
      </c>
      <c r="H242">
        <v>9.4126016260162597</v>
      </c>
      <c r="I242">
        <v>9.3008333333333333</v>
      </c>
      <c r="J242">
        <v>9.2014837398373981</v>
      </c>
      <c r="K242">
        <v>11</v>
      </c>
      <c r="L242">
        <v>1</v>
      </c>
      <c r="M242" s="97">
        <v>45292</v>
      </c>
      <c r="N242">
        <v>31</v>
      </c>
      <c r="O242">
        <v>9.81</v>
      </c>
      <c r="P242">
        <v>9.4126016260162597</v>
      </c>
      <c r="Q242">
        <v>9.3008333333333333</v>
      </c>
      <c r="R242">
        <v>9.2014837398373981</v>
      </c>
      <c r="S242">
        <v>0.06</v>
      </c>
      <c r="T242">
        <v>72.900000000000006</v>
      </c>
      <c r="U242">
        <v>744</v>
      </c>
      <c r="V242">
        <v>0.19711417909347015</v>
      </c>
    </row>
    <row r="243" spans="1:22">
      <c r="A243">
        <v>2</v>
      </c>
      <c r="B243" s="97">
        <v>45323</v>
      </c>
      <c r="C243" t="s">
        <v>2040</v>
      </c>
      <c r="D243" t="s">
        <v>29</v>
      </c>
      <c r="E243" t="s">
        <v>2041</v>
      </c>
      <c r="F243">
        <v>10035156587</v>
      </c>
      <c r="G243">
        <v>9.11</v>
      </c>
      <c r="H243">
        <v>8.7126016260162586</v>
      </c>
      <c r="I243">
        <v>8.6008333333333322</v>
      </c>
      <c r="J243">
        <v>8.501483739837397</v>
      </c>
      <c r="K243">
        <v>9</v>
      </c>
      <c r="L243">
        <v>1</v>
      </c>
      <c r="M243" s="97">
        <v>45323</v>
      </c>
      <c r="N243">
        <v>29</v>
      </c>
      <c r="O243">
        <v>9.11</v>
      </c>
      <c r="P243">
        <v>8.7126016260162586</v>
      </c>
      <c r="Q243">
        <v>8.6008333333333322</v>
      </c>
      <c r="R243">
        <v>8.501483739837397</v>
      </c>
      <c r="S243">
        <v>0.06</v>
      </c>
      <c r="T243">
        <v>72.900000000000006</v>
      </c>
      <c r="U243">
        <v>696</v>
      </c>
      <c r="V243">
        <v>0.18700234930545695</v>
      </c>
    </row>
    <row r="244" spans="1:22">
      <c r="A244">
        <v>3</v>
      </c>
      <c r="B244" s="97">
        <v>45352</v>
      </c>
      <c r="C244" t="s">
        <v>2040</v>
      </c>
      <c r="D244" t="s">
        <v>29</v>
      </c>
      <c r="E244" t="s">
        <v>2041</v>
      </c>
      <c r="F244">
        <v>10035156587</v>
      </c>
      <c r="G244">
        <v>10.24</v>
      </c>
      <c r="H244">
        <v>9.8426016260162594</v>
      </c>
      <c r="I244">
        <v>9.730833333333333</v>
      </c>
      <c r="J244">
        <v>9.6314837398373978</v>
      </c>
      <c r="K244">
        <v>9</v>
      </c>
      <c r="L244">
        <v>1</v>
      </c>
      <c r="M244" s="97">
        <v>45352</v>
      </c>
      <c r="N244">
        <v>31</v>
      </c>
      <c r="O244">
        <v>10.24</v>
      </c>
      <c r="P244">
        <v>9.8426016260162594</v>
      </c>
      <c r="Q244">
        <v>9.730833333333333</v>
      </c>
      <c r="R244">
        <v>9.6314837398373978</v>
      </c>
      <c r="S244">
        <v>0.06</v>
      </c>
      <c r="T244">
        <v>72.900000000000006</v>
      </c>
      <c r="U244">
        <v>744</v>
      </c>
      <c r="V244">
        <v>0.16364109031373067</v>
      </c>
    </row>
    <row r="245" spans="1:22">
      <c r="A245">
        <v>4</v>
      </c>
      <c r="B245" s="97">
        <v>45383</v>
      </c>
      <c r="C245" t="s">
        <v>2040</v>
      </c>
      <c r="D245" t="s">
        <v>29</v>
      </c>
      <c r="E245" t="s">
        <v>2041</v>
      </c>
      <c r="F245">
        <v>10035156587</v>
      </c>
      <c r="G245">
        <v>10.119999999999999</v>
      </c>
      <c r="H245">
        <v>9.7226016260162584</v>
      </c>
      <c r="I245">
        <v>9.610833333333332</v>
      </c>
      <c r="J245">
        <v>9.5114837398373968</v>
      </c>
      <c r="K245">
        <v>10</v>
      </c>
      <c r="L245">
        <v>1</v>
      </c>
      <c r="M245" s="97">
        <v>45383</v>
      </c>
      <c r="N245">
        <v>30</v>
      </c>
      <c r="O245">
        <v>10.119999999999999</v>
      </c>
      <c r="P245">
        <v>9.7226016260162584</v>
      </c>
      <c r="Q245">
        <v>9.610833333333332</v>
      </c>
      <c r="R245">
        <v>9.5114837398373968</v>
      </c>
      <c r="S245">
        <v>0.06</v>
      </c>
      <c r="T245">
        <v>72.900000000000006</v>
      </c>
      <c r="U245">
        <v>720</v>
      </c>
      <c r="V245">
        <v>0.18734186861758881</v>
      </c>
    </row>
    <row r="246" spans="1:22">
      <c r="A246">
        <v>5</v>
      </c>
      <c r="B246" s="97">
        <v>45413</v>
      </c>
      <c r="C246" t="s">
        <v>2040</v>
      </c>
      <c r="D246" t="s">
        <v>29</v>
      </c>
      <c r="E246" t="s">
        <v>2041</v>
      </c>
      <c r="F246">
        <v>10035156587</v>
      </c>
      <c r="G246">
        <v>9.77</v>
      </c>
      <c r="H246">
        <v>9.3726016260162588</v>
      </c>
      <c r="I246">
        <v>9.2608333333333324</v>
      </c>
      <c r="J246">
        <v>9.1614837398373972</v>
      </c>
      <c r="K246">
        <v>11</v>
      </c>
      <c r="L246">
        <v>1</v>
      </c>
      <c r="M246" s="97">
        <v>45413</v>
      </c>
      <c r="N246">
        <v>31</v>
      </c>
      <c r="O246">
        <v>9.77</v>
      </c>
      <c r="P246">
        <v>9.3726016260162588</v>
      </c>
      <c r="Q246">
        <v>9.2608333333333324</v>
      </c>
      <c r="R246">
        <v>9.1614837398373972</v>
      </c>
      <c r="S246">
        <v>0.06</v>
      </c>
      <c r="T246">
        <v>72.900000000000006</v>
      </c>
      <c r="U246">
        <v>744</v>
      </c>
      <c r="V246">
        <v>0.2062148767644586</v>
      </c>
    </row>
    <row r="247" spans="1:22">
      <c r="A247">
        <v>6</v>
      </c>
      <c r="B247" s="97">
        <v>45444</v>
      </c>
      <c r="C247" t="s">
        <v>2040</v>
      </c>
      <c r="D247" t="s">
        <v>29</v>
      </c>
      <c r="E247" t="s">
        <v>2041</v>
      </c>
      <c r="F247">
        <v>10035156587</v>
      </c>
      <c r="G247">
        <v>10.41</v>
      </c>
      <c r="H247">
        <v>10.012601626016259</v>
      </c>
      <c r="I247">
        <v>9.9008333333333329</v>
      </c>
      <c r="J247">
        <v>9.8014837398373977</v>
      </c>
      <c r="K247">
        <v>11</v>
      </c>
      <c r="L247">
        <v>1</v>
      </c>
      <c r="M247" s="97">
        <v>45444</v>
      </c>
      <c r="N247">
        <v>30</v>
      </c>
      <c r="O247">
        <v>10.41</v>
      </c>
      <c r="P247">
        <v>10.012601626016259</v>
      </c>
      <c r="Q247">
        <v>9.9008333333333329</v>
      </c>
      <c r="R247">
        <v>9.8014837398373977</v>
      </c>
      <c r="S247">
        <v>0.06</v>
      </c>
      <c r="T247">
        <v>72.900000000000006</v>
      </c>
      <c r="U247">
        <v>720</v>
      </c>
      <c r="V247">
        <v>0.20527549154092356</v>
      </c>
    </row>
    <row r="248" spans="1:22">
      <c r="A248">
        <v>7</v>
      </c>
      <c r="B248" s="97">
        <v>45474</v>
      </c>
      <c r="C248" t="s">
        <v>2040</v>
      </c>
      <c r="D248" t="s">
        <v>29</v>
      </c>
      <c r="E248" t="s">
        <v>2041</v>
      </c>
      <c r="F248">
        <v>10035156587</v>
      </c>
      <c r="G248">
        <v>10.76</v>
      </c>
      <c r="H248">
        <v>10.362601626016259</v>
      </c>
      <c r="I248">
        <v>10.250833333333333</v>
      </c>
      <c r="J248">
        <v>10.151483739837397</v>
      </c>
      <c r="K248">
        <v>11</v>
      </c>
      <c r="L248">
        <v>1</v>
      </c>
      <c r="M248" s="97">
        <v>45474</v>
      </c>
      <c r="N248">
        <v>31</v>
      </c>
      <c r="O248">
        <v>10.76</v>
      </c>
      <c r="P248">
        <v>10.362601626016259</v>
      </c>
      <c r="Q248">
        <v>10.250833333333333</v>
      </c>
      <c r="R248">
        <v>10.151483739837397</v>
      </c>
      <c r="S248">
        <v>0.06</v>
      </c>
      <c r="T248">
        <v>72.900000000000006</v>
      </c>
      <c r="U248">
        <v>744</v>
      </c>
      <c r="V248">
        <v>0.20665553048069971</v>
      </c>
    </row>
    <row r="249" spans="1:22">
      <c r="A249">
        <v>8</v>
      </c>
      <c r="B249" s="97">
        <v>45505</v>
      </c>
      <c r="C249" t="s">
        <v>2040</v>
      </c>
      <c r="D249" t="s">
        <v>29</v>
      </c>
      <c r="E249" t="s">
        <v>2041</v>
      </c>
      <c r="F249">
        <v>10035156587</v>
      </c>
      <c r="G249">
        <v>11.45</v>
      </c>
      <c r="H249">
        <v>11.052601626016259</v>
      </c>
      <c r="I249">
        <v>10.940833333333332</v>
      </c>
      <c r="J249">
        <v>10.841483739837397</v>
      </c>
      <c r="K249">
        <v>12</v>
      </c>
      <c r="L249">
        <v>1</v>
      </c>
      <c r="M249" s="97">
        <v>45505</v>
      </c>
      <c r="N249">
        <v>31</v>
      </c>
      <c r="O249">
        <v>11.45</v>
      </c>
      <c r="P249">
        <v>11.052601626016259</v>
      </c>
      <c r="Q249">
        <v>10.940833333333332</v>
      </c>
      <c r="R249">
        <v>10.841483739837397</v>
      </c>
      <c r="S249">
        <v>0.06</v>
      </c>
      <c r="T249">
        <v>72.900000000000006</v>
      </c>
      <c r="U249">
        <v>744</v>
      </c>
      <c r="V249">
        <v>0.22536211041786505</v>
      </c>
    </row>
    <row r="250" spans="1:22">
      <c r="A250">
        <v>9</v>
      </c>
      <c r="B250" s="97">
        <v>45536</v>
      </c>
      <c r="C250" t="s">
        <v>2040</v>
      </c>
      <c r="D250" t="s">
        <v>29</v>
      </c>
      <c r="E250" t="s">
        <v>2041</v>
      </c>
      <c r="F250">
        <v>10035156587</v>
      </c>
      <c r="G250">
        <v>10.9</v>
      </c>
      <c r="H250">
        <v>10.50260162601626</v>
      </c>
      <c r="I250">
        <v>10.390833333333333</v>
      </c>
      <c r="J250">
        <v>10.291483739837398</v>
      </c>
      <c r="K250">
        <v>12</v>
      </c>
      <c r="L250">
        <v>1</v>
      </c>
      <c r="M250" s="97">
        <v>45536</v>
      </c>
      <c r="N250">
        <v>30</v>
      </c>
      <c r="O250">
        <v>10.9</v>
      </c>
      <c r="P250">
        <v>10.50260162601626</v>
      </c>
      <c r="Q250">
        <v>10.390833333333333</v>
      </c>
      <c r="R250">
        <v>10.291483739837398</v>
      </c>
      <c r="S250">
        <v>0.06</v>
      </c>
      <c r="T250">
        <v>72.900000000000006</v>
      </c>
      <c r="U250">
        <v>720</v>
      </c>
      <c r="V250">
        <v>0.2311061575979271</v>
      </c>
    </row>
    <row r="251" spans="1:22">
      <c r="A251">
        <v>10</v>
      </c>
      <c r="B251" s="97">
        <v>45566</v>
      </c>
      <c r="C251" t="s">
        <v>2040</v>
      </c>
      <c r="D251" t="s">
        <v>29</v>
      </c>
      <c r="E251" t="s">
        <v>2041</v>
      </c>
      <c r="F251">
        <v>10035156587</v>
      </c>
      <c r="G251">
        <v>10.9</v>
      </c>
      <c r="H251">
        <v>10.50260162601626</v>
      </c>
      <c r="I251">
        <v>10.390833333333333</v>
      </c>
      <c r="J251">
        <v>10.291483739837398</v>
      </c>
      <c r="K251">
        <v>9</v>
      </c>
      <c r="L251">
        <v>1</v>
      </c>
      <c r="M251" s="97">
        <v>45566</v>
      </c>
      <c r="N251">
        <v>31</v>
      </c>
      <c r="O251">
        <v>10.9</v>
      </c>
      <c r="P251">
        <v>10.50260162601626</v>
      </c>
      <c r="Q251">
        <v>10.390833333333333</v>
      </c>
      <c r="R251">
        <v>10.291483739837398</v>
      </c>
      <c r="S251">
        <v>0.06</v>
      </c>
      <c r="T251">
        <v>72.900000000000006</v>
      </c>
      <c r="U251">
        <v>744</v>
      </c>
      <c r="V251">
        <v>0.17423152941870587</v>
      </c>
    </row>
    <row r="252" spans="1:22">
      <c r="A252">
        <v>11</v>
      </c>
      <c r="B252" s="97">
        <v>45597</v>
      </c>
      <c r="C252" t="s">
        <v>2040</v>
      </c>
      <c r="D252" t="s">
        <v>29</v>
      </c>
      <c r="E252" t="s">
        <v>2041</v>
      </c>
      <c r="F252">
        <v>10035156587</v>
      </c>
      <c r="G252">
        <v>9.32</v>
      </c>
      <c r="H252">
        <v>8.9226016260162595</v>
      </c>
      <c r="I252">
        <v>8.8108333333333331</v>
      </c>
      <c r="J252">
        <v>8.7114837398373979</v>
      </c>
      <c r="K252">
        <v>10</v>
      </c>
      <c r="L252">
        <v>1</v>
      </c>
      <c r="M252" s="97">
        <v>45597</v>
      </c>
      <c r="N252">
        <v>30</v>
      </c>
      <c r="O252">
        <v>9.32</v>
      </c>
      <c r="P252">
        <v>8.9226016260162595</v>
      </c>
      <c r="Q252">
        <v>8.8108333333333331</v>
      </c>
      <c r="R252">
        <v>8.7114837398373979</v>
      </c>
      <c r="S252">
        <v>0.06</v>
      </c>
      <c r="T252">
        <v>72.900000000000006</v>
      </c>
      <c r="U252">
        <v>720</v>
      </c>
      <c r="V252">
        <v>0.18472984301173601</v>
      </c>
    </row>
    <row r="253" spans="1:22">
      <c r="A253">
        <v>12</v>
      </c>
      <c r="B253" s="97">
        <v>45627</v>
      </c>
      <c r="C253" t="s">
        <v>2040</v>
      </c>
      <c r="D253" t="s">
        <v>29</v>
      </c>
      <c r="E253" t="s">
        <v>2041</v>
      </c>
      <c r="F253">
        <v>10035156587</v>
      </c>
      <c r="G253">
        <v>8.16</v>
      </c>
      <c r="H253">
        <v>7.7626016260162594</v>
      </c>
      <c r="I253">
        <v>7.6508333333333329</v>
      </c>
      <c r="J253">
        <v>7.5514837398373977</v>
      </c>
      <c r="K253">
        <v>9</v>
      </c>
      <c r="L253">
        <v>1</v>
      </c>
      <c r="M253" s="97">
        <v>45627</v>
      </c>
      <c r="N253">
        <v>31</v>
      </c>
      <c r="O253">
        <v>8.16</v>
      </c>
      <c r="P253">
        <v>7.7626016260162594</v>
      </c>
      <c r="Q253">
        <v>7.6508333333333329</v>
      </c>
      <c r="R253">
        <v>7.5514837398373977</v>
      </c>
      <c r="S253">
        <v>0.06</v>
      </c>
      <c r="T253">
        <v>72.900000000000006</v>
      </c>
      <c r="U253">
        <v>744</v>
      </c>
      <c r="V253">
        <v>0.16752769296576539</v>
      </c>
    </row>
    <row r="254" spans="1:22">
      <c r="A254">
        <v>1</v>
      </c>
      <c r="B254" s="97">
        <v>45292</v>
      </c>
      <c r="C254" t="s">
        <v>2040</v>
      </c>
      <c r="D254" t="s">
        <v>30</v>
      </c>
      <c r="E254" t="s">
        <v>2042</v>
      </c>
      <c r="F254">
        <v>10035106113</v>
      </c>
      <c r="G254">
        <v>9.81</v>
      </c>
      <c r="H254">
        <v>9.4118496441602542</v>
      </c>
      <c r="I254">
        <v>9.3008333333333333</v>
      </c>
      <c r="J254">
        <v>9.2014837398373981</v>
      </c>
      <c r="K254">
        <v>10</v>
      </c>
      <c r="L254">
        <v>1</v>
      </c>
      <c r="M254" s="97">
        <v>45292</v>
      </c>
      <c r="N254">
        <v>31</v>
      </c>
      <c r="O254">
        <v>9.81</v>
      </c>
      <c r="P254">
        <v>9.4118496441602542</v>
      </c>
      <c r="Q254">
        <v>9.3008333333333333</v>
      </c>
      <c r="R254">
        <v>9.2014837398373981</v>
      </c>
      <c r="S254">
        <v>0.06</v>
      </c>
      <c r="T254">
        <v>72.900000000000006</v>
      </c>
      <c r="U254">
        <v>744</v>
      </c>
      <c r="V254">
        <v>0.18608861749044944</v>
      </c>
    </row>
    <row r="255" spans="1:22">
      <c r="A255">
        <v>2</v>
      </c>
      <c r="B255" s="97">
        <v>45323</v>
      </c>
      <c r="C255" t="s">
        <v>2040</v>
      </c>
      <c r="D255" t="s">
        <v>30</v>
      </c>
      <c r="E255" t="s">
        <v>2042</v>
      </c>
      <c r="F255">
        <v>10035106113</v>
      </c>
      <c r="G255">
        <v>9.11</v>
      </c>
      <c r="H255">
        <v>8.7118496441602531</v>
      </c>
      <c r="I255">
        <v>8.6008333333333322</v>
      </c>
      <c r="J255">
        <v>8.501483739837397</v>
      </c>
      <c r="K255">
        <v>10</v>
      </c>
      <c r="L255">
        <v>1</v>
      </c>
      <c r="M255" s="97">
        <v>45323</v>
      </c>
      <c r="N255">
        <v>29</v>
      </c>
      <c r="O255">
        <v>9.11</v>
      </c>
      <c r="P255">
        <v>8.7118496441602531</v>
      </c>
      <c r="Q255">
        <v>8.6008333333333322</v>
      </c>
      <c r="R255">
        <v>8.501483739837397</v>
      </c>
      <c r="S255">
        <v>0.06</v>
      </c>
      <c r="T255">
        <v>72.900000000000006</v>
      </c>
      <c r="U255">
        <v>696</v>
      </c>
      <c r="V255">
        <v>0.19090471910820997</v>
      </c>
    </row>
    <row r="256" spans="1:22">
      <c r="A256">
        <v>3</v>
      </c>
      <c r="B256" s="97">
        <v>45352</v>
      </c>
      <c r="C256" t="s">
        <v>2040</v>
      </c>
      <c r="D256" t="s">
        <v>30</v>
      </c>
      <c r="E256" t="s">
        <v>2042</v>
      </c>
      <c r="F256">
        <v>10035106113</v>
      </c>
      <c r="G256">
        <v>10.24</v>
      </c>
      <c r="H256">
        <v>9.8418496441602539</v>
      </c>
      <c r="I256">
        <v>9.730833333333333</v>
      </c>
      <c r="J256">
        <v>9.6314837398373978</v>
      </c>
      <c r="K256">
        <v>9</v>
      </c>
      <c r="L256">
        <v>1</v>
      </c>
      <c r="M256" s="97">
        <v>45352</v>
      </c>
      <c r="N256">
        <v>31</v>
      </c>
      <c r="O256">
        <v>10.24</v>
      </c>
      <c r="P256">
        <v>9.8418496441602539</v>
      </c>
      <c r="Q256">
        <v>9.730833333333333</v>
      </c>
      <c r="R256">
        <v>9.6314837398373978</v>
      </c>
      <c r="S256">
        <v>0.06</v>
      </c>
      <c r="T256">
        <v>72.900000000000006</v>
      </c>
      <c r="U256">
        <v>744</v>
      </c>
      <c r="V256">
        <v>0.16320781155508352</v>
      </c>
    </row>
    <row r="257" spans="1:22">
      <c r="A257">
        <v>4</v>
      </c>
      <c r="B257" s="97">
        <v>45383</v>
      </c>
      <c r="C257" t="s">
        <v>2040</v>
      </c>
      <c r="D257" t="s">
        <v>30</v>
      </c>
      <c r="E257" t="s">
        <v>2042</v>
      </c>
      <c r="F257">
        <v>10035106113</v>
      </c>
      <c r="G257">
        <v>10.119999999999999</v>
      </c>
      <c r="H257">
        <v>9.7218496441602529</v>
      </c>
      <c r="I257">
        <v>9.610833333333332</v>
      </c>
      <c r="J257">
        <v>9.5114837398373968</v>
      </c>
      <c r="K257">
        <v>10</v>
      </c>
      <c r="L257">
        <v>1</v>
      </c>
      <c r="M257" s="97">
        <v>45383</v>
      </c>
      <c r="N257">
        <v>30</v>
      </c>
      <c r="O257">
        <v>10.119999999999999</v>
      </c>
      <c r="P257">
        <v>9.7218496441602529</v>
      </c>
      <c r="Q257">
        <v>9.610833333333332</v>
      </c>
      <c r="R257">
        <v>9.5114837398373968</v>
      </c>
      <c r="S257">
        <v>0.06</v>
      </c>
      <c r="T257">
        <v>72.900000000000006</v>
      </c>
      <c r="U257">
        <v>720</v>
      </c>
      <c r="V257">
        <v>0.18752095717116288</v>
      </c>
    </row>
    <row r="258" spans="1:22">
      <c r="A258">
        <v>5</v>
      </c>
      <c r="B258" s="97">
        <v>45413</v>
      </c>
      <c r="C258" t="s">
        <v>2040</v>
      </c>
      <c r="D258" t="s">
        <v>30</v>
      </c>
      <c r="E258" t="s">
        <v>2042</v>
      </c>
      <c r="F258">
        <v>10035106113</v>
      </c>
      <c r="G258">
        <v>9.77</v>
      </c>
      <c r="H258">
        <v>9.3718496441602532</v>
      </c>
      <c r="I258">
        <v>9.2608333333333324</v>
      </c>
      <c r="J258">
        <v>9.1614837398373972</v>
      </c>
      <c r="K258">
        <v>11</v>
      </c>
      <c r="L258">
        <v>1</v>
      </c>
      <c r="M258" s="97">
        <v>45413</v>
      </c>
      <c r="N258">
        <v>31</v>
      </c>
      <c r="O258">
        <v>9.77</v>
      </c>
      <c r="P258">
        <v>9.3718496441602532</v>
      </c>
      <c r="Q258">
        <v>9.2608333333333324</v>
      </c>
      <c r="R258">
        <v>9.1614837398373972</v>
      </c>
      <c r="S258">
        <v>0.06</v>
      </c>
      <c r="T258">
        <v>72.900000000000006</v>
      </c>
      <c r="U258">
        <v>744</v>
      </c>
      <c r="V258">
        <v>0.20946538932401135</v>
      </c>
    </row>
    <row r="259" spans="1:22">
      <c r="A259">
        <v>6</v>
      </c>
      <c r="B259" s="97">
        <v>45444</v>
      </c>
      <c r="C259" t="s">
        <v>2040</v>
      </c>
      <c r="D259" t="s">
        <v>30</v>
      </c>
      <c r="E259" t="s">
        <v>2042</v>
      </c>
      <c r="F259">
        <v>10035106113</v>
      </c>
      <c r="G259">
        <v>10.41</v>
      </c>
      <c r="H259">
        <v>10.011849644160254</v>
      </c>
      <c r="I259">
        <v>9.9008333333333329</v>
      </c>
      <c r="J259">
        <v>9.8014837398373977</v>
      </c>
      <c r="K259">
        <v>11</v>
      </c>
      <c r="L259">
        <v>1</v>
      </c>
      <c r="M259" s="97">
        <v>45444</v>
      </c>
      <c r="N259">
        <v>30</v>
      </c>
      <c r="O259">
        <v>10.41</v>
      </c>
      <c r="P259">
        <v>10.011849644160254</v>
      </c>
      <c r="Q259">
        <v>9.9008333333333329</v>
      </c>
      <c r="R259">
        <v>9.8014837398373977</v>
      </c>
      <c r="S259">
        <v>0.06</v>
      </c>
      <c r="T259">
        <v>72.900000000000006</v>
      </c>
      <c r="U259">
        <v>720</v>
      </c>
      <c r="V259">
        <v>0.20717878372199364</v>
      </c>
    </row>
    <row r="260" spans="1:22">
      <c r="A260">
        <v>7</v>
      </c>
      <c r="B260" s="97">
        <v>45474</v>
      </c>
      <c r="C260" t="s">
        <v>2040</v>
      </c>
      <c r="D260" t="s">
        <v>30</v>
      </c>
      <c r="E260" t="s">
        <v>2042</v>
      </c>
      <c r="F260">
        <v>10035106113</v>
      </c>
      <c r="G260">
        <v>10.76</v>
      </c>
      <c r="H260">
        <v>10.361849644160253</v>
      </c>
      <c r="I260">
        <v>10.250833333333333</v>
      </c>
      <c r="J260">
        <v>10.151483739837397</v>
      </c>
      <c r="K260">
        <v>11</v>
      </c>
      <c r="L260">
        <v>1</v>
      </c>
      <c r="M260" s="97">
        <v>45474</v>
      </c>
      <c r="N260">
        <v>31</v>
      </c>
      <c r="O260">
        <v>10.76</v>
      </c>
      <c r="P260">
        <v>10.361849644160253</v>
      </c>
      <c r="Q260">
        <v>10.250833333333333</v>
      </c>
      <c r="R260">
        <v>10.151483739837397</v>
      </c>
      <c r="S260">
        <v>0.06</v>
      </c>
      <c r="T260">
        <v>72.900000000000006</v>
      </c>
      <c r="U260">
        <v>744</v>
      </c>
      <c r="V260">
        <v>0.20969216927002671</v>
      </c>
    </row>
    <row r="261" spans="1:22">
      <c r="A261">
        <v>8</v>
      </c>
      <c r="B261" s="97">
        <v>45505</v>
      </c>
      <c r="C261" t="s">
        <v>2040</v>
      </c>
      <c r="D261" t="s">
        <v>30</v>
      </c>
      <c r="E261" t="s">
        <v>2042</v>
      </c>
      <c r="F261">
        <v>10035106113</v>
      </c>
      <c r="G261">
        <v>11.45</v>
      </c>
      <c r="H261">
        <v>11.051849644160253</v>
      </c>
      <c r="I261">
        <v>10.940833333333332</v>
      </c>
      <c r="J261">
        <v>10.841483739837397</v>
      </c>
      <c r="K261">
        <v>12</v>
      </c>
      <c r="L261">
        <v>1</v>
      </c>
      <c r="M261" s="97">
        <v>45505</v>
      </c>
      <c r="N261">
        <v>31</v>
      </c>
      <c r="O261">
        <v>11.45</v>
      </c>
      <c r="P261">
        <v>11.051849644160253</v>
      </c>
      <c r="Q261">
        <v>10.940833333333332</v>
      </c>
      <c r="R261">
        <v>10.841483739837397</v>
      </c>
      <c r="S261">
        <v>0.06</v>
      </c>
      <c r="T261">
        <v>72.900000000000006</v>
      </c>
      <c r="U261">
        <v>744</v>
      </c>
      <c r="V261">
        <v>0.22672279009395693</v>
      </c>
    </row>
    <row r="262" spans="1:22">
      <c r="A262">
        <v>9</v>
      </c>
      <c r="B262" s="97">
        <v>45536</v>
      </c>
      <c r="C262" t="s">
        <v>2040</v>
      </c>
      <c r="D262" t="s">
        <v>30</v>
      </c>
      <c r="E262" t="s">
        <v>2042</v>
      </c>
      <c r="F262">
        <v>10035106113</v>
      </c>
      <c r="G262">
        <v>10.9</v>
      </c>
      <c r="H262">
        <v>10.501849644160254</v>
      </c>
      <c r="I262">
        <v>10.390833333333333</v>
      </c>
      <c r="J262">
        <v>10.291483739837398</v>
      </c>
      <c r="K262">
        <v>12</v>
      </c>
      <c r="L262">
        <v>1</v>
      </c>
      <c r="M262" s="97">
        <v>45536</v>
      </c>
      <c r="N262">
        <v>30</v>
      </c>
      <c r="O262">
        <v>10.9</v>
      </c>
      <c r="P262">
        <v>10.501849644160254</v>
      </c>
      <c r="Q262">
        <v>10.390833333333333</v>
      </c>
      <c r="R262">
        <v>10.291483739837398</v>
      </c>
      <c r="S262">
        <v>0.06</v>
      </c>
      <c r="T262">
        <v>72.900000000000006</v>
      </c>
      <c r="U262">
        <v>720</v>
      </c>
      <c r="V262">
        <v>0.22078189300411524</v>
      </c>
    </row>
    <row r="263" spans="1:22">
      <c r="A263">
        <v>10</v>
      </c>
      <c r="B263" s="97">
        <v>45566</v>
      </c>
      <c r="C263" t="s">
        <v>2040</v>
      </c>
      <c r="D263" t="s">
        <v>30</v>
      </c>
      <c r="E263" t="s">
        <v>2042</v>
      </c>
      <c r="F263">
        <v>10035106113</v>
      </c>
      <c r="G263">
        <v>10.9</v>
      </c>
      <c r="H263">
        <v>10.501849644160254</v>
      </c>
      <c r="I263">
        <v>10.390833333333333</v>
      </c>
      <c r="J263">
        <v>10.291483739837398</v>
      </c>
      <c r="K263">
        <v>9</v>
      </c>
      <c r="L263">
        <v>1</v>
      </c>
      <c r="M263" s="97">
        <v>45566</v>
      </c>
      <c r="N263">
        <v>31</v>
      </c>
      <c r="O263">
        <v>10.9</v>
      </c>
      <c r="P263">
        <v>10.501849644160254</v>
      </c>
      <c r="Q263">
        <v>10.390833333333333</v>
      </c>
      <c r="R263">
        <v>10.291483739837398</v>
      </c>
      <c r="S263">
        <v>0.06</v>
      </c>
      <c r="T263">
        <v>72.900000000000006</v>
      </c>
      <c r="U263">
        <v>744</v>
      </c>
      <c r="V263">
        <v>0.17345900261073502</v>
      </c>
    </row>
    <row r="264" spans="1:22">
      <c r="A264">
        <v>11</v>
      </c>
      <c r="B264" s="97">
        <v>45597</v>
      </c>
      <c r="C264" t="s">
        <v>2040</v>
      </c>
      <c r="D264" t="s">
        <v>30</v>
      </c>
      <c r="E264" t="s">
        <v>2042</v>
      </c>
      <c r="F264">
        <v>10035106113</v>
      </c>
      <c r="G264">
        <v>9.32</v>
      </c>
      <c r="H264">
        <v>8.9218496441602539</v>
      </c>
      <c r="I264">
        <v>8.8108333333333331</v>
      </c>
      <c r="J264">
        <v>8.7114837398373979</v>
      </c>
      <c r="K264">
        <v>9</v>
      </c>
      <c r="L264">
        <v>1</v>
      </c>
      <c r="M264" s="97">
        <v>45597</v>
      </c>
      <c r="N264">
        <v>30</v>
      </c>
      <c r="O264">
        <v>9.32</v>
      </c>
      <c r="P264">
        <v>8.9218496441602539</v>
      </c>
      <c r="Q264">
        <v>8.8108333333333331</v>
      </c>
      <c r="R264">
        <v>8.7114837398373979</v>
      </c>
      <c r="S264">
        <v>0.06</v>
      </c>
      <c r="T264">
        <v>72.900000000000006</v>
      </c>
      <c r="U264">
        <v>720</v>
      </c>
      <c r="V264">
        <v>0.1801192653558909</v>
      </c>
    </row>
    <row r="265" spans="1:22">
      <c r="A265">
        <v>12</v>
      </c>
      <c r="B265" s="97">
        <v>45627</v>
      </c>
      <c r="C265" t="s">
        <v>2040</v>
      </c>
      <c r="D265" t="s">
        <v>30</v>
      </c>
      <c r="E265" t="s">
        <v>2042</v>
      </c>
      <c r="F265">
        <v>10035106113</v>
      </c>
      <c r="G265">
        <v>8.16</v>
      </c>
      <c r="H265">
        <v>7.7618496441602538</v>
      </c>
      <c r="I265">
        <v>7.6508333333333329</v>
      </c>
      <c r="J265">
        <v>7.5514837398373977</v>
      </c>
      <c r="K265">
        <v>10</v>
      </c>
      <c r="L265">
        <v>1</v>
      </c>
      <c r="M265" s="97">
        <v>45627</v>
      </c>
      <c r="N265">
        <v>31</v>
      </c>
      <c r="O265">
        <v>8.16</v>
      </c>
      <c r="P265">
        <v>7.7618496441602547</v>
      </c>
      <c r="Q265">
        <v>7.6508333333333329</v>
      </c>
      <c r="R265">
        <v>7.5514837398373977</v>
      </c>
      <c r="S265">
        <v>0.06</v>
      </c>
      <c r="T265">
        <v>72.900000000000006</v>
      </c>
      <c r="U265">
        <v>744</v>
      </c>
      <c r="V265">
        <v>0.17892200244848594</v>
      </c>
    </row>
    <row r="266" spans="1:22">
      <c r="A266">
        <v>1</v>
      </c>
      <c r="B266" s="97">
        <v>45292</v>
      </c>
      <c r="C266" t="s">
        <v>2040</v>
      </c>
      <c r="D266" t="s">
        <v>30</v>
      </c>
      <c r="E266" t="s">
        <v>2043</v>
      </c>
      <c r="F266">
        <v>10034913074</v>
      </c>
      <c r="G266">
        <v>9.98</v>
      </c>
      <c r="H266">
        <v>9.6042595700622648</v>
      </c>
      <c r="I266">
        <v>9.4991666666666674</v>
      </c>
      <c r="J266">
        <v>9.4053455284552854</v>
      </c>
      <c r="K266">
        <v>9</v>
      </c>
      <c r="L266">
        <v>1</v>
      </c>
      <c r="M266" s="97">
        <v>45292</v>
      </c>
      <c r="N266">
        <v>31</v>
      </c>
      <c r="O266">
        <v>9.98</v>
      </c>
      <c r="P266">
        <v>9.6042595700622648</v>
      </c>
      <c r="Q266">
        <v>9.4991666666666674</v>
      </c>
      <c r="R266">
        <v>9.4053455284552854</v>
      </c>
      <c r="S266">
        <v>0.05</v>
      </c>
      <c r="T266">
        <v>66.78</v>
      </c>
      <c r="U266">
        <v>744</v>
      </c>
      <c r="V266">
        <v>0.17976898949205702</v>
      </c>
    </row>
    <row r="267" spans="1:22">
      <c r="A267">
        <v>2</v>
      </c>
      <c r="B267" s="97">
        <v>45323</v>
      </c>
      <c r="C267" t="s">
        <v>2040</v>
      </c>
      <c r="D267" t="s">
        <v>30</v>
      </c>
      <c r="E267" t="s">
        <v>2043</v>
      </c>
      <c r="F267">
        <v>10034913074</v>
      </c>
      <c r="G267">
        <v>8.2200000000000006</v>
      </c>
      <c r="H267">
        <v>7.844259570062265</v>
      </c>
      <c r="I267">
        <v>7.7391666666666667</v>
      </c>
      <c r="J267">
        <v>7.6453455284552856</v>
      </c>
      <c r="K267">
        <v>9</v>
      </c>
      <c r="L267">
        <v>1</v>
      </c>
      <c r="M267" s="97">
        <v>45323</v>
      </c>
      <c r="N267">
        <v>29</v>
      </c>
      <c r="O267">
        <v>8.2200000000000006</v>
      </c>
      <c r="P267">
        <v>7.844259570062265</v>
      </c>
      <c r="Q267">
        <v>7.7391666666666676</v>
      </c>
      <c r="R267">
        <v>7.6453455284552856</v>
      </c>
      <c r="S267">
        <v>0.05</v>
      </c>
      <c r="T267">
        <v>66.78</v>
      </c>
      <c r="U267">
        <v>696</v>
      </c>
      <c r="V267">
        <v>0.18432888227943528</v>
      </c>
    </row>
    <row r="268" spans="1:22">
      <c r="A268">
        <v>3</v>
      </c>
      <c r="B268" s="97">
        <v>45352</v>
      </c>
      <c r="C268" t="s">
        <v>2040</v>
      </c>
      <c r="D268" t="s">
        <v>30</v>
      </c>
      <c r="E268" t="s">
        <v>2043</v>
      </c>
      <c r="F268">
        <v>10034913074</v>
      </c>
      <c r="G268">
        <v>9.6199999999999992</v>
      </c>
      <c r="H268">
        <v>9.2442595700622636</v>
      </c>
      <c r="I268">
        <v>9.1391666666666662</v>
      </c>
      <c r="J268">
        <v>9.0453455284552842</v>
      </c>
      <c r="K268">
        <v>8</v>
      </c>
      <c r="L268">
        <v>1</v>
      </c>
      <c r="M268" s="97">
        <v>45352</v>
      </c>
      <c r="N268">
        <v>31</v>
      </c>
      <c r="O268">
        <v>9.6199999999999992</v>
      </c>
      <c r="P268">
        <v>9.2442595700622636</v>
      </c>
      <c r="Q268">
        <v>9.1391666666666662</v>
      </c>
      <c r="R268">
        <v>9.0453455284552842</v>
      </c>
      <c r="S268">
        <v>0.05</v>
      </c>
      <c r="T268">
        <v>66.78</v>
      </c>
      <c r="U268">
        <v>744</v>
      </c>
      <c r="V268">
        <v>0.15740177182660442</v>
      </c>
    </row>
    <row r="269" spans="1:22">
      <c r="A269">
        <v>4</v>
      </c>
      <c r="B269" s="97">
        <v>45383</v>
      </c>
      <c r="C269" t="s">
        <v>2040</v>
      </c>
      <c r="D269" t="s">
        <v>30</v>
      </c>
      <c r="E269" t="s">
        <v>2043</v>
      </c>
      <c r="F269">
        <v>10034913074</v>
      </c>
      <c r="G269">
        <v>9.4700000000000006</v>
      </c>
      <c r="H269">
        <v>9.094259570062265</v>
      </c>
      <c r="I269">
        <v>8.9891666666666676</v>
      </c>
      <c r="J269">
        <v>8.8953455284552856</v>
      </c>
      <c r="K269">
        <v>9</v>
      </c>
      <c r="L269">
        <v>1</v>
      </c>
      <c r="M269" s="97">
        <v>45383</v>
      </c>
      <c r="N269">
        <v>30</v>
      </c>
      <c r="O269">
        <v>9.4700000000000006</v>
      </c>
      <c r="P269">
        <v>9.094259570062265</v>
      </c>
      <c r="Q269">
        <v>8.9891666666666676</v>
      </c>
      <c r="R269">
        <v>8.8953455284552856</v>
      </c>
      <c r="S269">
        <v>0.05</v>
      </c>
      <c r="T269">
        <v>66.78</v>
      </c>
      <c r="U269">
        <v>720</v>
      </c>
      <c r="V269">
        <v>0.1813063625170544</v>
      </c>
    </row>
    <row r="270" spans="1:22">
      <c r="A270">
        <v>5</v>
      </c>
      <c r="B270" s="97">
        <v>45413</v>
      </c>
      <c r="C270" t="s">
        <v>2040</v>
      </c>
      <c r="D270" t="s">
        <v>30</v>
      </c>
      <c r="E270" t="s">
        <v>2043</v>
      </c>
      <c r="F270">
        <v>10034913074</v>
      </c>
      <c r="G270">
        <v>9.7100000000000009</v>
      </c>
      <c r="H270">
        <v>9.3342595700622653</v>
      </c>
      <c r="I270">
        <v>9.2291666666666679</v>
      </c>
      <c r="J270">
        <v>9.1353455284552858</v>
      </c>
      <c r="K270">
        <v>10</v>
      </c>
      <c r="L270">
        <v>1</v>
      </c>
      <c r="M270" s="97">
        <v>45413</v>
      </c>
      <c r="N270">
        <v>31</v>
      </c>
      <c r="O270">
        <v>9.7100000000000009</v>
      </c>
      <c r="P270">
        <v>9.3342595700622653</v>
      </c>
      <c r="Q270">
        <v>9.2291666666666679</v>
      </c>
      <c r="R270">
        <v>9.1353455284552858</v>
      </c>
      <c r="S270">
        <v>0.05</v>
      </c>
      <c r="T270">
        <v>66.78</v>
      </c>
      <c r="U270">
        <v>744</v>
      </c>
      <c r="V270">
        <v>0.20283461663559052</v>
      </c>
    </row>
    <row r="271" spans="1:22">
      <c r="A271">
        <v>6</v>
      </c>
      <c r="B271" s="97">
        <v>45444</v>
      </c>
      <c r="C271" t="s">
        <v>2040</v>
      </c>
      <c r="D271" t="s">
        <v>30</v>
      </c>
      <c r="E271" t="s">
        <v>2043</v>
      </c>
      <c r="F271">
        <v>10034913074</v>
      </c>
      <c r="G271">
        <v>9.6</v>
      </c>
      <c r="H271">
        <v>9.224259570062264</v>
      </c>
      <c r="I271">
        <v>9.1191666666666666</v>
      </c>
      <c r="J271">
        <v>9.0253455284552846</v>
      </c>
      <c r="K271">
        <v>9</v>
      </c>
      <c r="L271">
        <v>1</v>
      </c>
      <c r="M271" s="97">
        <v>45444</v>
      </c>
      <c r="N271">
        <v>30</v>
      </c>
      <c r="O271">
        <v>9.6</v>
      </c>
      <c r="P271">
        <v>9.224259570062264</v>
      </c>
      <c r="Q271">
        <v>9.1191666666666666</v>
      </c>
      <c r="R271">
        <v>9.0253455284552846</v>
      </c>
      <c r="S271">
        <v>0.05</v>
      </c>
      <c r="T271">
        <v>66.78</v>
      </c>
      <c r="U271">
        <v>720</v>
      </c>
      <c r="V271">
        <v>0.19243743968586732</v>
      </c>
    </row>
    <row r="272" spans="1:22">
      <c r="A272">
        <v>7</v>
      </c>
      <c r="B272" s="97">
        <v>45474</v>
      </c>
      <c r="C272" t="s">
        <v>2040</v>
      </c>
      <c r="D272" t="s">
        <v>30</v>
      </c>
      <c r="E272" t="s">
        <v>2043</v>
      </c>
      <c r="F272">
        <v>10034913074</v>
      </c>
      <c r="G272">
        <v>8.61</v>
      </c>
      <c r="H272">
        <v>8.2342595700622638</v>
      </c>
      <c r="I272">
        <v>8.1291666666666664</v>
      </c>
      <c r="J272">
        <v>8.0353455284552844</v>
      </c>
      <c r="K272">
        <v>10</v>
      </c>
      <c r="L272">
        <v>1</v>
      </c>
      <c r="M272" s="97">
        <v>45474</v>
      </c>
      <c r="N272">
        <v>31</v>
      </c>
      <c r="O272">
        <v>8.61</v>
      </c>
      <c r="P272">
        <v>8.2342595700622638</v>
      </c>
      <c r="Q272">
        <v>8.1291666666666664</v>
      </c>
      <c r="R272">
        <v>8.0353455284552844</v>
      </c>
      <c r="S272">
        <v>0.05</v>
      </c>
      <c r="T272">
        <v>66.78</v>
      </c>
      <c r="U272">
        <v>744</v>
      </c>
      <c r="V272">
        <v>0.2024763547131167</v>
      </c>
    </row>
    <row r="273" spans="1:22">
      <c r="A273">
        <v>8</v>
      </c>
      <c r="B273" s="97">
        <v>45505</v>
      </c>
      <c r="C273" t="s">
        <v>2040</v>
      </c>
      <c r="D273" t="s">
        <v>30</v>
      </c>
      <c r="E273" t="s">
        <v>2043</v>
      </c>
      <c r="F273">
        <v>10034913074</v>
      </c>
      <c r="G273">
        <v>10.63</v>
      </c>
      <c r="H273">
        <v>10.254259570062265</v>
      </c>
      <c r="I273">
        <v>10.149166666666668</v>
      </c>
      <c r="J273">
        <v>10.055345528455286</v>
      </c>
      <c r="K273">
        <v>11</v>
      </c>
      <c r="L273">
        <v>1</v>
      </c>
      <c r="M273" s="97">
        <v>45505</v>
      </c>
      <c r="N273">
        <v>31</v>
      </c>
      <c r="O273">
        <v>10.63</v>
      </c>
      <c r="P273">
        <v>10.254259570062265</v>
      </c>
      <c r="Q273">
        <v>10.149166666666668</v>
      </c>
      <c r="R273">
        <v>10.055345528455286</v>
      </c>
      <c r="S273">
        <v>0.05</v>
      </c>
      <c r="T273">
        <v>66.78</v>
      </c>
      <c r="U273">
        <v>744</v>
      </c>
      <c r="V273">
        <v>0.21829220969513111</v>
      </c>
    </row>
    <row r="274" spans="1:22">
      <c r="A274">
        <v>9</v>
      </c>
      <c r="B274" s="97">
        <v>45536</v>
      </c>
      <c r="C274" t="s">
        <v>2040</v>
      </c>
      <c r="D274" t="s">
        <v>30</v>
      </c>
      <c r="E274" t="s">
        <v>2043</v>
      </c>
      <c r="F274">
        <v>10034913074</v>
      </c>
      <c r="G274">
        <v>10.24</v>
      </c>
      <c r="H274">
        <v>9.8642595700622646</v>
      </c>
      <c r="I274">
        <v>9.7591666666666672</v>
      </c>
      <c r="J274">
        <v>9.6653455284552852</v>
      </c>
      <c r="K274">
        <v>10</v>
      </c>
      <c r="L274">
        <v>1</v>
      </c>
      <c r="M274" s="97">
        <v>45536</v>
      </c>
      <c r="N274">
        <v>30</v>
      </c>
      <c r="O274">
        <v>10.24</v>
      </c>
      <c r="P274">
        <v>9.8642595700622646</v>
      </c>
      <c r="Q274">
        <v>9.7591666666666672</v>
      </c>
      <c r="R274">
        <v>9.6653455284552852</v>
      </c>
      <c r="S274">
        <v>0.05</v>
      </c>
      <c r="T274">
        <v>66.78</v>
      </c>
      <c r="U274">
        <v>720</v>
      </c>
      <c r="V274">
        <v>0.21387599414328967</v>
      </c>
    </row>
    <row r="275" spans="1:22">
      <c r="A275">
        <v>10</v>
      </c>
      <c r="B275" s="97">
        <v>45566</v>
      </c>
      <c r="C275" t="s">
        <v>2040</v>
      </c>
      <c r="D275" t="s">
        <v>30</v>
      </c>
      <c r="E275" t="s">
        <v>2043</v>
      </c>
      <c r="F275">
        <v>10034913074</v>
      </c>
      <c r="G275">
        <v>10.3</v>
      </c>
      <c r="H275">
        <v>9.9242595700622651</v>
      </c>
      <c r="I275">
        <v>9.8191666666666677</v>
      </c>
      <c r="J275">
        <v>9.7253455284552857</v>
      </c>
      <c r="K275">
        <v>5</v>
      </c>
      <c r="L275">
        <v>0</v>
      </c>
      <c r="M275" s="97">
        <v>45566</v>
      </c>
      <c r="N275">
        <v>31</v>
      </c>
      <c r="O275">
        <v>10.3</v>
      </c>
      <c r="P275">
        <v>9.9242595700622651</v>
      </c>
      <c r="Q275">
        <v>9.8191666666666677</v>
      </c>
      <c r="R275">
        <v>9.7253455284552857</v>
      </c>
      <c r="S275">
        <v>0.05</v>
      </c>
      <c r="T275">
        <v>66.78</v>
      </c>
      <c r="U275">
        <v>744</v>
      </c>
      <c r="V275">
        <v>0.11055399369459017</v>
      </c>
    </row>
    <row r="276" spans="1:22">
      <c r="A276">
        <v>11</v>
      </c>
      <c r="B276" s="97">
        <v>45597</v>
      </c>
      <c r="C276" t="s">
        <v>2040</v>
      </c>
      <c r="D276" t="s">
        <v>30</v>
      </c>
      <c r="E276" t="s">
        <v>2043</v>
      </c>
      <c r="F276">
        <v>10034913074</v>
      </c>
      <c r="G276">
        <v>8.91</v>
      </c>
      <c r="H276">
        <v>8.5342595700622645</v>
      </c>
      <c r="I276">
        <v>8.4291666666666671</v>
      </c>
      <c r="J276">
        <v>8.3353455284552851</v>
      </c>
      <c r="K276">
        <v>8</v>
      </c>
      <c r="L276">
        <v>1</v>
      </c>
      <c r="M276" s="97">
        <v>45597</v>
      </c>
      <c r="N276">
        <v>30</v>
      </c>
      <c r="O276">
        <v>8.91</v>
      </c>
      <c r="P276">
        <v>8.5342595700622645</v>
      </c>
      <c r="Q276">
        <v>8.4291666666666671</v>
      </c>
      <c r="R276">
        <v>8.3353455284552851</v>
      </c>
      <c r="S276">
        <v>0.05</v>
      </c>
      <c r="T276">
        <v>66.78</v>
      </c>
      <c r="U276">
        <v>720</v>
      </c>
      <c r="V276">
        <v>0.1760174370237263</v>
      </c>
    </row>
    <row r="277" spans="1:22">
      <c r="A277">
        <v>12</v>
      </c>
      <c r="B277" s="97">
        <v>45627</v>
      </c>
      <c r="C277" t="s">
        <v>2040</v>
      </c>
      <c r="D277" t="s">
        <v>30</v>
      </c>
      <c r="E277" t="s">
        <v>2043</v>
      </c>
      <c r="F277">
        <v>10034913074</v>
      </c>
      <c r="G277">
        <v>8.9</v>
      </c>
      <c r="H277">
        <v>8.5242595700622648</v>
      </c>
      <c r="I277">
        <v>8.4191666666666674</v>
      </c>
      <c r="J277">
        <v>8.3253455284552853</v>
      </c>
      <c r="K277">
        <v>9</v>
      </c>
      <c r="L277">
        <v>1</v>
      </c>
      <c r="M277" s="97">
        <v>45627</v>
      </c>
      <c r="N277">
        <v>31</v>
      </c>
      <c r="O277">
        <v>8.9</v>
      </c>
      <c r="P277">
        <v>8.5242595700622648</v>
      </c>
      <c r="Q277">
        <v>8.4191666666666674</v>
      </c>
      <c r="R277">
        <v>8.3253455284552853</v>
      </c>
      <c r="S277">
        <v>0.05</v>
      </c>
      <c r="T277">
        <v>66.78</v>
      </c>
      <c r="U277">
        <v>744</v>
      </c>
      <c r="V277">
        <v>0.17247493776708625</v>
      </c>
    </row>
    <row r="278" spans="1:22">
      <c r="A278">
        <v>1</v>
      </c>
      <c r="B278" s="97">
        <v>45292</v>
      </c>
      <c r="C278" t="s">
        <v>2040</v>
      </c>
      <c r="D278" t="s">
        <v>30</v>
      </c>
      <c r="E278" t="s">
        <v>2044</v>
      </c>
      <c r="F278">
        <v>10034908402</v>
      </c>
      <c r="G278">
        <v>9.98</v>
      </c>
      <c r="H278">
        <v>9.6047154471544722</v>
      </c>
      <c r="I278">
        <v>9.4991666666666674</v>
      </c>
      <c r="J278">
        <v>9.4053455284552854</v>
      </c>
      <c r="K278">
        <v>9</v>
      </c>
      <c r="L278">
        <v>1</v>
      </c>
      <c r="M278" s="97">
        <v>45292</v>
      </c>
      <c r="N278">
        <v>31</v>
      </c>
      <c r="O278">
        <v>9.98</v>
      </c>
      <c r="P278">
        <v>9.6047154471544722</v>
      </c>
      <c r="Q278">
        <v>9.4991666666666674</v>
      </c>
      <c r="R278">
        <v>9.4053455284552854</v>
      </c>
      <c r="S278">
        <v>0.05</v>
      </c>
      <c r="T278">
        <v>66.78</v>
      </c>
      <c r="U278">
        <v>744</v>
      </c>
      <c r="V278">
        <v>0.17948721045190916</v>
      </c>
    </row>
    <row r="279" spans="1:22">
      <c r="A279">
        <v>2</v>
      </c>
      <c r="B279" s="97">
        <v>45323</v>
      </c>
      <c r="C279" t="s">
        <v>2040</v>
      </c>
      <c r="D279" t="s">
        <v>30</v>
      </c>
      <c r="E279" t="s">
        <v>2044</v>
      </c>
      <c r="F279">
        <v>10034908402</v>
      </c>
      <c r="G279">
        <v>8.2200000000000006</v>
      </c>
      <c r="H279">
        <v>7.8447154471544733</v>
      </c>
      <c r="I279">
        <v>7.7391666666666667</v>
      </c>
      <c r="J279">
        <v>7.6453455284552856</v>
      </c>
      <c r="K279">
        <v>9</v>
      </c>
      <c r="L279">
        <v>1</v>
      </c>
      <c r="M279" s="97">
        <v>45323</v>
      </c>
      <c r="N279">
        <v>29</v>
      </c>
      <c r="O279">
        <v>8.2200000000000006</v>
      </c>
      <c r="P279">
        <v>7.8447154471544724</v>
      </c>
      <c r="Q279">
        <v>7.7391666666666676</v>
      </c>
      <c r="R279">
        <v>7.6453455284552856</v>
      </c>
      <c r="S279">
        <v>0.05</v>
      </c>
      <c r="T279">
        <v>66.78</v>
      </c>
      <c r="U279">
        <v>696</v>
      </c>
      <c r="V279">
        <v>0.18387491264849751</v>
      </c>
    </row>
    <row r="280" spans="1:22">
      <c r="A280">
        <v>3</v>
      </c>
      <c r="B280" s="97">
        <v>45352</v>
      </c>
      <c r="C280" t="s">
        <v>2040</v>
      </c>
      <c r="D280" t="s">
        <v>30</v>
      </c>
      <c r="E280" t="s">
        <v>2044</v>
      </c>
      <c r="F280">
        <v>10034908402</v>
      </c>
      <c r="G280">
        <v>9.6199999999999992</v>
      </c>
      <c r="H280">
        <v>9.244715447154471</v>
      </c>
      <c r="I280">
        <v>9.1391666666666662</v>
      </c>
      <c r="J280">
        <v>9.0453455284552842</v>
      </c>
      <c r="K280">
        <v>8</v>
      </c>
      <c r="L280">
        <v>1</v>
      </c>
      <c r="M280" s="97">
        <v>45352</v>
      </c>
      <c r="N280">
        <v>31</v>
      </c>
      <c r="O280">
        <v>9.6199999999999992</v>
      </c>
      <c r="P280">
        <v>9.244715447154471</v>
      </c>
      <c r="Q280">
        <v>9.1391666666666662</v>
      </c>
      <c r="R280">
        <v>9.0453455284552842</v>
      </c>
      <c r="S280">
        <v>0.05</v>
      </c>
      <c r="T280">
        <v>66.78</v>
      </c>
      <c r="U280">
        <v>744</v>
      </c>
      <c r="V280">
        <v>0.15694086182521969</v>
      </c>
    </row>
    <row r="281" spans="1:22">
      <c r="A281">
        <v>4</v>
      </c>
      <c r="B281" s="97">
        <v>45383</v>
      </c>
      <c r="C281" t="s">
        <v>2040</v>
      </c>
      <c r="D281" t="s">
        <v>30</v>
      </c>
      <c r="E281" t="s">
        <v>2044</v>
      </c>
      <c r="F281">
        <v>10034908402</v>
      </c>
      <c r="G281">
        <v>9.4700000000000006</v>
      </c>
      <c r="H281">
        <v>9.0947154471544724</v>
      </c>
      <c r="I281">
        <v>8.9891666666666676</v>
      </c>
      <c r="J281">
        <v>8.8953455284552856</v>
      </c>
      <c r="K281">
        <v>9</v>
      </c>
      <c r="L281">
        <v>1</v>
      </c>
      <c r="M281" s="97">
        <v>45383</v>
      </c>
      <c r="N281">
        <v>30</v>
      </c>
      <c r="O281">
        <v>9.4700000000000006</v>
      </c>
      <c r="P281">
        <v>9.0947154471544724</v>
      </c>
      <c r="Q281">
        <v>8.9891666666666676</v>
      </c>
      <c r="R281">
        <v>8.8953455284552856</v>
      </c>
      <c r="S281">
        <v>0.05</v>
      </c>
      <c r="T281">
        <v>66.78</v>
      </c>
      <c r="U281">
        <v>720</v>
      </c>
      <c r="V281">
        <v>0.18117117566803095</v>
      </c>
    </row>
    <row r="282" spans="1:22">
      <c r="A282">
        <v>5</v>
      </c>
      <c r="B282" s="97">
        <v>45413</v>
      </c>
      <c r="C282" t="s">
        <v>2040</v>
      </c>
      <c r="D282" t="s">
        <v>30</v>
      </c>
      <c r="E282" t="s">
        <v>2044</v>
      </c>
      <c r="F282">
        <v>10034908402</v>
      </c>
      <c r="G282">
        <v>9.7100000000000009</v>
      </c>
      <c r="H282">
        <v>9.3347154471544727</v>
      </c>
      <c r="I282">
        <v>9.2291666666666679</v>
      </c>
      <c r="J282">
        <v>9.1353455284552858</v>
      </c>
      <c r="K282">
        <v>10</v>
      </c>
      <c r="L282">
        <v>1</v>
      </c>
      <c r="M282" s="97">
        <v>45413</v>
      </c>
      <c r="N282">
        <v>31</v>
      </c>
      <c r="O282">
        <v>9.7100000000000009</v>
      </c>
      <c r="P282">
        <v>9.3347154471544727</v>
      </c>
      <c r="Q282">
        <v>9.2291666666666679</v>
      </c>
      <c r="R282">
        <v>9.1353455284552858</v>
      </c>
      <c r="S282">
        <v>0.05</v>
      </c>
      <c r="T282">
        <v>66.78</v>
      </c>
      <c r="U282">
        <v>744</v>
      </c>
      <c r="V282">
        <v>0.20204362261574677</v>
      </c>
    </row>
    <row r="283" spans="1:22">
      <c r="A283">
        <v>6</v>
      </c>
      <c r="B283" s="97">
        <v>45444</v>
      </c>
      <c r="C283" t="s">
        <v>2040</v>
      </c>
      <c r="D283" t="s">
        <v>30</v>
      </c>
      <c r="E283" t="s">
        <v>2044</v>
      </c>
      <c r="F283">
        <v>10034908402</v>
      </c>
      <c r="G283">
        <v>9.6</v>
      </c>
      <c r="H283">
        <v>9.2247154471544714</v>
      </c>
      <c r="I283">
        <v>9.1191666666666666</v>
      </c>
      <c r="J283">
        <v>9.0253455284552846</v>
      </c>
      <c r="K283">
        <v>10</v>
      </c>
      <c r="L283">
        <v>1</v>
      </c>
      <c r="M283" s="97">
        <v>45444</v>
      </c>
      <c r="N283">
        <v>30</v>
      </c>
      <c r="O283">
        <v>9.6</v>
      </c>
      <c r="P283">
        <v>9.2247154471544714</v>
      </c>
      <c r="Q283">
        <v>9.1191666666666666</v>
      </c>
      <c r="R283">
        <v>9.0253455284552846</v>
      </c>
      <c r="S283">
        <v>0.05</v>
      </c>
      <c r="T283">
        <v>66.78</v>
      </c>
      <c r="U283">
        <v>720</v>
      </c>
      <c r="V283">
        <v>0.19938812352334359</v>
      </c>
    </row>
    <row r="284" spans="1:22">
      <c r="A284">
        <v>7</v>
      </c>
      <c r="B284" s="97">
        <v>45474</v>
      </c>
      <c r="C284" t="s">
        <v>2040</v>
      </c>
      <c r="D284" t="s">
        <v>30</v>
      </c>
      <c r="E284" t="s">
        <v>2044</v>
      </c>
      <c r="F284">
        <v>10034908402</v>
      </c>
      <c r="G284">
        <v>8.61</v>
      </c>
      <c r="H284">
        <v>8.2347154471544712</v>
      </c>
      <c r="I284">
        <v>8.1291666666666664</v>
      </c>
      <c r="J284">
        <v>8.0353455284552844</v>
      </c>
      <c r="K284">
        <v>10</v>
      </c>
      <c r="L284">
        <v>1</v>
      </c>
      <c r="M284" s="97">
        <v>45474</v>
      </c>
      <c r="N284">
        <v>31</v>
      </c>
      <c r="O284">
        <v>8.61</v>
      </c>
      <c r="P284">
        <v>8.2347154471544712</v>
      </c>
      <c r="Q284">
        <v>8.1291666666666664</v>
      </c>
      <c r="R284">
        <v>8.0353455284552844</v>
      </c>
      <c r="S284">
        <v>0.05</v>
      </c>
      <c r="T284">
        <v>66.78</v>
      </c>
      <c r="U284">
        <v>744</v>
      </c>
      <c r="V284">
        <v>0.20155856012520643</v>
      </c>
    </row>
    <row r="285" spans="1:22">
      <c r="A285">
        <v>8</v>
      </c>
      <c r="B285" s="97">
        <v>45505</v>
      </c>
      <c r="C285" t="s">
        <v>2040</v>
      </c>
      <c r="D285" t="s">
        <v>30</v>
      </c>
      <c r="E285" t="s">
        <v>2044</v>
      </c>
      <c r="F285">
        <v>10034908402</v>
      </c>
      <c r="G285">
        <v>10.63</v>
      </c>
      <c r="H285">
        <v>10.254715447154473</v>
      </c>
      <c r="I285">
        <v>10.149166666666668</v>
      </c>
      <c r="J285">
        <v>10.055345528455286</v>
      </c>
      <c r="K285">
        <v>11</v>
      </c>
      <c r="L285">
        <v>1</v>
      </c>
      <c r="M285" s="97">
        <v>45505</v>
      </c>
      <c r="N285">
        <v>31</v>
      </c>
      <c r="O285">
        <v>10.63</v>
      </c>
      <c r="P285">
        <v>10.254715447154473</v>
      </c>
      <c r="Q285">
        <v>10.149166666666668</v>
      </c>
      <c r="R285">
        <v>10.055345528455286</v>
      </c>
      <c r="S285">
        <v>0.05</v>
      </c>
      <c r="T285">
        <v>66.78</v>
      </c>
      <c r="U285">
        <v>744</v>
      </c>
      <c r="V285">
        <v>0.2184371246300644</v>
      </c>
    </row>
    <row r="286" spans="1:22">
      <c r="A286">
        <v>9</v>
      </c>
      <c r="B286" s="97">
        <v>45536</v>
      </c>
      <c r="C286" t="s">
        <v>2040</v>
      </c>
      <c r="D286" t="s">
        <v>30</v>
      </c>
      <c r="E286" t="s">
        <v>2044</v>
      </c>
      <c r="F286">
        <v>10034908402</v>
      </c>
      <c r="G286">
        <v>10.24</v>
      </c>
      <c r="H286">
        <v>9.864715447154472</v>
      </c>
      <c r="I286">
        <v>9.7591666666666672</v>
      </c>
      <c r="J286">
        <v>9.6653455284552852</v>
      </c>
      <c r="K286">
        <v>10</v>
      </c>
      <c r="L286">
        <v>1</v>
      </c>
      <c r="M286" s="97">
        <v>45536</v>
      </c>
      <c r="N286">
        <v>30</v>
      </c>
      <c r="O286">
        <v>10.24</v>
      </c>
      <c r="P286">
        <v>9.864715447154472</v>
      </c>
      <c r="Q286">
        <v>9.7591666666666672</v>
      </c>
      <c r="R286">
        <v>9.6653455284552852</v>
      </c>
      <c r="S286">
        <v>0.05</v>
      </c>
      <c r="T286">
        <v>66.78</v>
      </c>
      <c r="U286">
        <v>720</v>
      </c>
      <c r="V286">
        <v>0.21409437289940433</v>
      </c>
    </row>
    <row r="287" spans="1:22">
      <c r="A287">
        <v>10</v>
      </c>
      <c r="B287" s="97">
        <v>45566</v>
      </c>
      <c r="C287" t="s">
        <v>2040</v>
      </c>
      <c r="D287" t="s">
        <v>30</v>
      </c>
      <c r="E287" t="s">
        <v>2044</v>
      </c>
      <c r="F287">
        <v>10034908402</v>
      </c>
      <c r="G287">
        <v>10.3</v>
      </c>
      <c r="H287">
        <v>9.9247154471544725</v>
      </c>
      <c r="I287">
        <v>9.8191666666666677</v>
      </c>
      <c r="J287">
        <v>9.7253455284552857</v>
      </c>
      <c r="K287">
        <v>8</v>
      </c>
      <c r="L287">
        <v>1</v>
      </c>
      <c r="M287" s="97">
        <v>45566</v>
      </c>
      <c r="N287">
        <v>31</v>
      </c>
      <c r="O287">
        <v>10.3</v>
      </c>
      <c r="P287">
        <v>9.9247154471544725</v>
      </c>
      <c r="Q287">
        <v>9.8191666666666677</v>
      </c>
      <c r="R287">
        <v>9.7253455284552857</v>
      </c>
      <c r="S287">
        <v>0.05</v>
      </c>
      <c r="T287">
        <v>66.78</v>
      </c>
      <c r="U287">
        <v>744</v>
      </c>
      <c r="V287">
        <v>0.16699634814363964</v>
      </c>
    </row>
    <row r="288" spans="1:22">
      <c r="A288">
        <v>11</v>
      </c>
      <c r="B288" s="97">
        <v>45597</v>
      </c>
      <c r="C288" t="s">
        <v>2040</v>
      </c>
      <c r="D288" t="s">
        <v>30</v>
      </c>
      <c r="E288" t="s">
        <v>2044</v>
      </c>
      <c r="F288">
        <v>10034908402</v>
      </c>
      <c r="G288">
        <v>8.91</v>
      </c>
      <c r="H288">
        <v>8.5347154471544719</v>
      </c>
      <c r="I288">
        <v>8.4291666666666671</v>
      </c>
      <c r="J288">
        <v>8.3353455284552851</v>
      </c>
      <c r="K288">
        <v>8</v>
      </c>
      <c r="L288">
        <v>1</v>
      </c>
      <c r="M288" s="97">
        <v>45597</v>
      </c>
      <c r="N288">
        <v>30</v>
      </c>
      <c r="O288">
        <v>8.91</v>
      </c>
      <c r="P288">
        <v>8.5347154471544719</v>
      </c>
      <c r="Q288">
        <v>8.4291666666666671</v>
      </c>
      <c r="R288">
        <v>8.3353455284552851</v>
      </c>
      <c r="S288">
        <v>0.05</v>
      </c>
      <c r="T288">
        <v>66.78</v>
      </c>
      <c r="U288">
        <v>720</v>
      </c>
      <c r="V288">
        <v>0.1755162057835013</v>
      </c>
    </row>
    <row r="289" spans="1:22">
      <c r="A289">
        <v>12</v>
      </c>
      <c r="B289" s="97">
        <v>45627</v>
      </c>
      <c r="C289" t="s">
        <v>2040</v>
      </c>
      <c r="D289" t="s">
        <v>30</v>
      </c>
      <c r="E289" t="s">
        <v>2044</v>
      </c>
      <c r="F289">
        <v>10034908402</v>
      </c>
      <c r="G289">
        <v>8.9</v>
      </c>
      <c r="H289">
        <v>8.5247154471544722</v>
      </c>
      <c r="I289">
        <v>8.4191666666666674</v>
      </c>
      <c r="J289">
        <v>8.3253455284552853</v>
      </c>
      <c r="K289">
        <v>9</v>
      </c>
      <c r="L289">
        <v>1</v>
      </c>
      <c r="M289" s="97">
        <v>45627</v>
      </c>
      <c r="N289">
        <v>31</v>
      </c>
      <c r="O289">
        <v>8.9</v>
      </c>
      <c r="P289">
        <v>8.5247154471544722</v>
      </c>
      <c r="Q289">
        <v>8.4191666666666674</v>
      </c>
      <c r="R289">
        <v>8.3253455284552853</v>
      </c>
      <c r="S289">
        <v>0.05</v>
      </c>
      <c r="T289">
        <v>66.78</v>
      </c>
      <c r="U289">
        <v>744</v>
      </c>
      <c r="V289">
        <v>0.17229379409841974</v>
      </c>
    </row>
    <row r="290" spans="1:22">
      <c r="A290">
        <v>1</v>
      </c>
      <c r="B290" s="97">
        <v>45292</v>
      </c>
      <c r="C290" t="s">
        <v>2040</v>
      </c>
      <c r="D290" t="s">
        <v>30</v>
      </c>
      <c r="E290" t="s">
        <v>2045</v>
      </c>
      <c r="F290">
        <v>10035156609</v>
      </c>
      <c r="G290">
        <v>9.81</v>
      </c>
      <c r="H290">
        <v>9.4126016260162597</v>
      </c>
      <c r="I290">
        <v>9.3008333333333333</v>
      </c>
      <c r="J290">
        <v>9.2014837398373981</v>
      </c>
      <c r="K290">
        <v>10</v>
      </c>
      <c r="L290">
        <v>1</v>
      </c>
      <c r="M290" s="97">
        <v>45292</v>
      </c>
      <c r="N290">
        <v>31</v>
      </c>
      <c r="O290">
        <v>9.81</v>
      </c>
      <c r="P290">
        <v>9.4126016260162597</v>
      </c>
      <c r="Q290">
        <v>9.3008333333333333</v>
      </c>
      <c r="R290">
        <v>9.2014837398373981</v>
      </c>
      <c r="S290">
        <v>0.06</v>
      </c>
      <c r="T290">
        <v>72.900000000000006</v>
      </c>
      <c r="U290">
        <v>744</v>
      </c>
      <c r="V290">
        <v>0.18960278478398748</v>
      </c>
    </row>
    <row r="291" spans="1:22">
      <c r="A291">
        <v>2</v>
      </c>
      <c r="B291" s="97">
        <v>45323</v>
      </c>
      <c r="C291" t="s">
        <v>2040</v>
      </c>
      <c r="D291" t="s">
        <v>30</v>
      </c>
      <c r="E291" t="s">
        <v>2045</v>
      </c>
      <c r="F291">
        <v>10035156609</v>
      </c>
      <c r="G291">
        <v>9.11</v>
      </c>
      <c r="H291">
        <v>8.7126016260162586</v>
      </c>
      <c r="I291">
        <v>8.6008333333333322</v>
      </c>
      <c r="J291">
        <v>8.501483739837397</v>
      </c>
      <c r="K291">
        <v>10</v>
      </c>
      <c r="L291">
        <v>1</v>
      </c>
      <c r="M291" s="97">
        <v>45323</v>
      </c>
      <c r="N291">
        <v>29</v>
      </c>
      <c r="O291">
        <v>9.11</v>
      </c>
      <c r="P291">
        <v>8.7126016260162586</v>
      </c>
      <c r="Q291">
        <v>8.6008333333333322</v>
      </c>
      <c r="R291">
        <v>8.501483739837397</v>
      </c>
      <c r="S291">
        <v>0.06</v>
      </c>
      <c r="T291">
        <v>72.900000000000006</v>
      </c>
      <c r="U291">
        <v>696</v>
      </c>
      <c r="V291">
        <v>0.19339592892168453</v>
      </c>
    </row>
    <row r="292" spans="1:22">
      <c r="A292">
        <v>3</v>
      </c>
      <c r="B292" s="97">
        <v>45352</v>
      </c>
      <c r="C292" t="s">
        <v>2040</v>
      </c>
      <c r="D292" t="s">
        <v>30</v>
      </c>
      <c r="E292" t="s">
        <v>2045</v>
      </c>
      <c r="F292">
        <v>10035156609</v>
      </c>
      <c r="G292">
        <v>10.24</v>
      </c>
      <c r="H292">
        <v>9.8426016260162594</v>
      </c>
      <c r="I292">
        <v>9.730833333333333</v>
      </c>
      <c r="J292">
        <v>9.6314837398373978</v>
      </c>
      <c r="K292">
        <v>9</v>
      </c>
      <c r="L292">
        <v>1</v>
      </c>
      <c r="M292" s="97">
        <v>45352</v>
      </c>
      <c r="N292">
        <v>31</v>
      </c>
      <c r="O292">
        <v>10.24</v>
      </c>
      <c r="P292">
        <v>9.8426016260162594</v>
      </c>
      <c r="Q292">
        <v>9.730833333333333</v>
      </c>
      <c r="R292">
        <v>9.6314837398373978</v>
      </c>
      <c r="S292">
        <v>0.06</v>
      </c>
      <c r="T292">
        <v>72.900000000000006</v>
      </c>
      <c r="U292">
        <v>744</v>
      </c>
      <c r="V292">
        <v>0.16518061271147683</v>
      </c>
    </row>
    <row r="293" spans="1:22">
      <c r="A293">
        <v>4</v>
      </c>
      <c r="B293" s="97">
        <v>45383</v>
      </c>
      <c r="C293" t="s">
        <v>2040</v>
      </c>
      <c r="D293" t="s">
        <v>30</v>
      </c>
      <c r="E293" t="s">
        <v>2045</v>
      </c>
      <c r="F293">
        <v>10035156609</v>
      </c>
      <c r="G293">
        <v>10.119999999999999</v>
      </c>
      <c r="H293">
        <v>9.7226016260162584</v>
      </c>
      <c r="I293">
        <v>9.610833333333332</v>
      </c>
      <c r="J293">
        <v>9.5114837398373968</v>
      </c>
      <c r="K293">
        <v>10</v>
      </c>
      <c r="L293">
        <v>1</v>
      </c>
      <c r="M293" s="97">
        <v>45383</v>
      </c>
      <c r="N293">
        <v>30</v>
      </c>
      <c r="O293">
        <v>10.119999999999999</v>
      </c>
      <c r="P293">
        <v>9.7226016260162584</v>
      </c>
      <c r="Q293">
        <v>9.610833333333332</v>
      </c>
      <c r="R293">
        <v>9.5114837398373968</v>
      </c>
      <c r="S293">
        <v>0.06</v>
      </c>
      <c r="T293">
        <v>72.900000000000006</v>
      </c>
      <c r="U293">
        <v>720</v>
      </c>
      <c r="V293">
        <v>0.18855738454503887</v>
      </c>
    </row>
    <row r="294" spans="1:22">
      <c r="A294">
        <v>5</v>
      </c>
      <c r="B294" s="97">
        <v>45413</v>
      </c>
      <c r="C294" t="s">
        <v>2040</v>
      </c>
      <c r="D294" t="s">
        <v>30</v>
      </c>
      <c r="E294" t="s">
        <v>2045</v>
      </c>
      <c r="F294">
        <v>10035156609</v>
      </c>
      <c r="G294">
        <v>9.77</v>
      </c>
      <c r="H294">
        <v>9.3726016260162588</v>
      </c>
      <c r="I294">
        <v>9.2608333333333324</v>
      </c>
      <c r="J294">
        <v>9.1614837398373972</v>
      </c>
      <c r="K294">
        <v>11</v>
      </c>
      <c r="L294">
        <v>1</v>
      </c>
      <c r="M294" s="97">
        <v>45413</v>
      </c>
      <c r="N294">
        <v>31</v>
      </c>
      <c r="O294">
        <v>9.77</v>
      </c>
      <c r="P294">
        <v>9.3726016260162588</v>
      </c>
      <c r="Q294">
        <v>9.2608333333333324</v>
      </c>
      <c r="R294">
        <v>9.1614837398373972</v>
      </c>
      <c r="S294">
        <v>0.06</v>
      </c>
      <c r="T294">
        <v>72.900000000000006</v>
      </c>
      <c r="U294">
        <v>744</v>
      </c>
      <c r="V294">
        <v>0.20614665840671417</v>
      </c>
    </row>
    <row r="295" spans="1:22">
      <c r="A295">
        <v>6</v>
      </c>
      <c r="B295" s="97">
        <v>45444</v>
      </c>
      <c r="C295" t="s">
        <v>2040</v>
      </c>
      <c r="D295" t="s">
        <v>30</v>
      </c>
      <c r="E295" t="s">
        <v>2045</v>
      </c>
      <c r="F295">
        <v>10035156609</v>
      </c>
      <c r="G295">
        <v>10.41</v>
      </c>
      <c r="H295">
        <v>10.012601626016259</v>
      </c>
      <c r="I295">
        <v>9.9008333333333329</v>
      </c>
      <c r="J295">
        <v>9.8014837398373977</v>
      </c>
      <c r="K295">
        <v>11</v>
      </c>
      <c r="L295">
        <v>1</v>
      </c>
      <c r="M295" s="97">
        <v>45444</v>
      </c>
      <c r="N295">
        <v>30</v>
      </c>
      <c r="O295">
        <v>10.41</v>
      </c>
      <c r="P295">
        <v>10.012601626016259</v>
      </c>
      <c r="Q295">
        <v>9.9008333333333329</v>
      </c>
      <c r="R295">
        <v>9.8014837398373977</v>
      </c>
      <c r="S295">
        <v>0.06</v>
      </c>
      <c r="T295">
        <v>72.900000000000006</v>
      </c>
      <c r="U295">
        <v>720</v>
      </c>
      <c r="V295">
        <v>0.20541266575217185</v>
      </c>
    </row>
    <row r="296" spans="1:22">
      <c r="A296">
        <v>7</v>
      </c>
      <c r="B296" s="97">
        <v>45474</v>
      </c>
      <c r="C296" t="s">
        <v>2040</v>
      </c>
      <c r="D296" t="s">
        <v>30</v>
      </c>
      <c r="E296" t="s">
        <v>2045</v>
      </c>
      <c r="F296">
        <v>10035156609</v>
      </c>
      <c r="G296">
        <v>10.76</v>
      </c>
      <c r="H296">
        <v>10.362601626016259</v>
      </c>
      <c r="I296">
        <v>10.250833333333333</v>
      </c>
      <c r="J296">
        <v>10.151483739837397</v>
      </c>
      <c r="K296">
        <v>11</v>
      </c>
      <c r="L296">
        <v>1</v>
      </c>
      <c r="M296" s="97">
        <v>45474</v>
      </c>
      <c r="N296">
        <v>31</v>
      </c>
      <c r="O296">
        <v>10.76</v>
      </c>
      <c r="P296">
        <v>10.362601626016259</v>
      </c>
      <c r="Q296">
        <v>10.250833333333333</v>
      </c>
      <c r="R296">
        <v>10.151483739837397</v>
      </c>
      <c r="S296">
        <v>0.06</v>
      </c>
      <c r="T296">
        <v>72.900000000000006</v>
      </c>
      <c r="U296">
        <v>744</v>
      </c>
      <c r="V296">
        <v>0.20631259495257903</v>
      </c>
    </row>
    <row r="297" spans="1:22">
      <c r="A297">
        <v>8</v>
      </c>
      <c r="B297" s="97">
        <v>45505</v>
      </c>
      <c r="C297" t="s">
        <v>2040</v>
      </c>
      <c r="D297" t="s">
        <v>30</v>
      </c>
      <c r="E297" t="s">
        <v>2045</v>
      </c>
      <c r="F297">
        <v>10035156609</v>
      </c>
      <c r="G297">
        <v>11.45</v>
      </c>
      <c r="H297">
        <v>11.052601626016259</v>
      </c>
      <c r="I297">
        <v>10.940833333333332</v>
      </c>
      <c r="J297">
        <v>10.841483739837397</v>
      </c>
      <c r="K297">
        <v>12</v>
      </c>
      <c r="L297">
        <v>1</v>
      </c>
      <c r="M297" s="97">
        <v>45505</v>
      </c>
      <c r="N297">
        <v>31</v>
      </c>
      <c r="O297">
        <v>11.45</v>
      </c>
      <c r="P297">
        <v>11.052601626016259</v>
      </c>
      <c r="Q297">
        <v>10.940833333333332</v>
      </c>
      <c r="R297">
        <v>10.841483739837397</v>
      </c>
      <c r="S297">
        <v>0.06</v>
      </c>
      <c r="T297">
        <v>72.900000000000006</v>
      </c>
      <c r="U297">
        <v>744</v>
      </c>
      <c r="V297">
        <v>0.22584332640087307</v>
      </c>
    </row>
    <row r="298" spans="1:22">
      <c r="A298">
        <v>9</v>
      </c>
      <c r="B298" s="97">
        <v>45536</v>
      </c>
      <c r="C298" t="s">
        <v>2040</v>
      </c>
      <c r="D298" t="s">
        <v>30</v>
      </c>
      <c r="E298" t="s">
        <v>2045</v>
      </c>
      <c r="F298">
        <v>10035156609</v>
      </c>
      <c r="G298">
        <v>10.9</v>
      </c>
      <c r="H298">
        <v>10.50260162601626</v>
      </c>
      <c r="I298">
        <v>10.390833333333333</v>
      </c>
      <c r="J298">
        <v>10.291483739837398</v>
      </c>
      <c r="K298">
        <v>12</v>
      </c>
      <c r="L298">
        <v>1</v>
      </c>
      <c r="M298" s="97">
        <v>45536</v>
      </c>
      <c r="N298">
        <v>30</v>
      </c>
      <c r="O298">
        <v>10.9</v>
      </c>
      <c r="P298">
        <v>10.50260162601626</v>
      </c>
      <c r="Q298">
        <v>10.390833333333333</v>
      </c>
      <c r="R298">
        <v>10.291483739837398</v>
      </c>
      <c r="S298">
        <v>0.06</v>
      </c>
      <c r="T298">
        <v>72.900000000000006</v>
      </c>
      <c r="U298">
        <v>720</v>
      </c>
      <c r="V298">
        <v>0.2201912818167962</v>
      </c>
    </row>
    <row r="299" spans="1:22">
      <c r="A299">
        <v>10</v>
      </c>
      <c r="B299" s="97">
        <v>45566</v>
      </c>
      <c r="C299" t="s">
        <v>2040</v>
      </c>
      <c r="D299" t="s">
        <v>30</v>
      </c>
      <c r="E299" t="s">
        <v>2045</v>
      </c>
      <c r="F299">
        <v>10035156609</v>
      </c>
      <c r="G299">
        <v>10.9</v>
      </c>
      <c r="H299">
        <v>10.50260162601626</v>
      </c>
      <c r="I299">
        <v>10.390833333333333</v>
      </c>
      <c r="J299">
        <v>10.291483739837398</v>
      </c>
      <c r="K299">
        <v>9</v>
      </c>
      <c r="L299">
        <v>1</v>
      </c>
      <c r="M299" s="97">
        <v>45566</v>
      </c>
      <c r="N299">
        <v>31</v>
      </c>
      <c r="O299">
        <v>10.9</v>
      </c>
      <c r="P299">
        <v>10.50260162601626</v>
      </c>
      <c r="Q299">
        <v>10.390833333333333</v>
      </c>
      <c r="R299">
        <v>10.291483739837398</v>
      </c>
      <c r="S299">
        <v>0.06</v>
      </c>
      <c r="T299">
        <v>72.900000000000006</v>
      </c>
      <c r="U299">
        <v>744</v>
      </c>
      <c r="V299">
        <v>0.17450440284968352</v>
      </c>
    </row>
    <row r="300" spans="1:22">
      <c r="A300">
        <v>11</v>
      </c>
      <c r="B300" s="97">
        <v>45597</v>
      </c>
      <c r="C300" t="s">
        <v>2040</v>
      </c>
      <c r="D300" t="s">
        <v>30</v>
      </c>
      <c r="E300" t="s">
        <v>2045</v>
      </c>
      <c r="F300">
        <v>10035156609</v>
      </c>
      <c r="G300">
        <v>9.32</v>
      </c>
      <c r="H300">
        <v>8.9226016260162595</v>
      </c>
      <c r="I300">
        <v>8.8108333333333331</v>
      </c>
      <c r="J300">
        <v>8.7114837398373979</v>
      </c>
      <c r="K300">
        <v>10</v>
      </c>
      <c r="L300">
        <v>1</v>
      </c>
      <c r="M300" s="97">
        <v>45597</v>
      </c>
      <c r="N300">
        <v>30</v>
      </c>
      <c r="O300">
        <v>9.32</v>
      </c>
      <c r="P300">
        <v>8.9226016260162595</v>
      </c>
      <c r="Q300">
        <v>8.8108333333333331</v>
      </c>
      <c r="R300">
        <v>8.7114837398373979</v>
      </c>
      <c r="S300">
        <v>0.06</v>
      </c>
      <c r="T300">
        <v>72.900000000000006</v>
      </c>
      <c r="U300">
        <v>720</v>
      </c>
      <c r="V300">
        <v>0.18505563176345063</v>
      </c>
    </row>
    <row r="301" spans="1:22">
      <c r="A301">
        <v>12</v>
      </c>
      <c r="B301" s="97">
        <v>45627</v>
      </c>
      <c r="C301" t="s">
        <v>2040</v>
      </c>
      <c r="D301" t="s">
        <v>30</v>
      </c>
      <c r="E301" t="s">
        <v>2045</v>
      </c>
      <c r="F301">
        <v>10035156609</v>
      </c>
      <c r="G301">
        <v>8.16</v>
      </c>
      <c r="H301">
        <v>7.7626016260162594</v>
      </c>
      <c r="I301">
        <v>7.6508333333333329</v>
      </c>
      <c r="J301">
        <v>7.5514837398373977</v>
      </c>
      <c r="K301">
        <v>10</v>
      </c>
      <c r="L301">
        <v>1</v>
      </c>
      <c r="M301" s="97">
        <v>45627</v>
      </c>
      <c r="N301">
        <v>31</v>
      </c>
      <c r="O301">
        <v>8.16</v>
      </c>
      <c r="P301">
        <v>7.7626016260162594</v>
      </c>
      <c r="Q301">
        <v>7.6508333333333329</v>
      </c>
      <c r="R301">
        <v>7.5514837398373977</v>
      </c>
      <c r="S301">
        <v>0.06</v>
      </c>
      <c r="T301">
        <v>72.900000000000006</v>
      </c>
      <c r="U301">
        <v>744</v>
      </c>
      <c r="V301">
        <v>0.18134283227871437</v>
      </c>
    </row>
    <row r="302" spans="1:22">
      <c r="A302">
        <v>1</v>
      </c>
      <c r="B302" s="97">
        <v>45292</v>
      </c>
      <c r="C302" t="s">
        <v>2046</v>
      </c>
      <c r="D302" t="s">
        <v>31</v>
      </c>
      <c r="E302" t="s">
        <v>1893</v>
      </c>
      <c r="F302">
        <v>10029848863</v>
      </c>
      <c r="G302">
        <v>14.11</v>
      </c>
      <c r="H302">
        <v>13.543495934959349</v>
      </c>
      <c r="I302">
        <v>13.384166666666667</v>
      </c>
      <c r="J302">
        <v>13.242540650406506</v>
      </c>
      <c r="K302">
        <v>14</v>
      </c>
      <c r="L302">
        <v>1</v>
      </c>
      <c r="M302" s="97">
        <v>45292</v>
      </c>
      <c r="N302">
        <v>31</v>
      </c>
      <c r="O302">
        <v>14.11</v>
      </c>
      <c r="P302">
        <v>13.543495934959349</v>
      </c>
      <c r="Q302">
        <v>13.384166666666667</v>
      </c>
      <c r="R302">
        <v>13.242540650406506</v>
      </c>
      <c r="S302">
        <v>7.4999999999999997E-2</v>
      </c>
      <c r="T302">
        <v>107.78</v>
      </c>
      <c r="U302">
        <v>744</v>
      </c>
      <c r="V302">
        <v>0.17574379909692583</v>
      </c>
    </row>
    <row r="303" spans="1:22">
      <c r="A303">
        <v>2</v>
      </c>
      <c r="B303" s="97">
        <v>45323</v>
      </c>
      <c r="C303" t="s">
        <v>2046</v>
      </c>
      <c r="D303" t="s">
        <v>31</v>
      </c>
      <c r="E303" t="s">
        <v>1893</v>
      </c>
      <c r="F303">
        <v>10029848863</v>
      </c>
      <c r="G303">
        <v>13.11</v>
      </c>
      <c r="H303">
        <v>12.543495934959349</v>
      </c>
      <c r="I303">
        <v>12.384166666666667</v>
      </c>
      <c r="J303">
        <v>12.242540650406506</v>
      </c>
      <c r="K303">
        <v>13</v>
      </c>
      <c r="L303">
        <v>1</v>
      </c>
      <c r="M303" s="97">
        <v>45323</v>
      </c>
      <c r="N303">
        <v>29</v>
      </c>
      <c r="O303">
        <v>13.11</v>
      </c>
      <c r="P303">
        <v>12.543495934959349</v>
      </c>
      <c r="Q303">
        <v>12.384166666666667</v>
      </c>
      <c r="R303">
        <v>12.242540650406506</v>
      </c>
      <c r="S303">
        <v>7.4999999999999997E-2</v>
      </c>
      <c r="T303">
        <v>107.78</v>
      </c>
      <c r="U303">
        <v>696</v>
      </c>
      <c r="V303">
        <v>0.17595042476905912</v>
      </c>
    </row>
    <row r="304" spans="1:22">
      <c r="A304">
        <v>3</v>
      </c>
      <c r="B304" s="97">
        <v>45352</v>
      </c>
      <c r="C304" t="s">
        <v>2046</v>
      </c>
      <c r="D304" t="s">
        <v>31</v>
      </c>
      <c r="E304" t="s">
        <v>1893</v>
      </c>
      <c r="F304">
        <v>10029848863</v>
      </c>
      <c r="G304">
        <v>13.6</v>
      </c>
      <c r="H304">
        <v>13.033495934959349</v>
      </c>
      <c r="I304">
        <v>12.874166666666667</v>
      </c>
      <c r="J304">
        <v>12.732540650406506</v>
      </c>
      <c r="K304">
        <v>12</v>
      </c>
      <c r="L304">
        <v>1</v>
      </c>
      <c r="M304" s="97">
        <v>45352</v>
      </c>
      <c r="N304">
        <v>31</v>
      </c>
      <c r="O304">
        <v>13.6</v>
      </c>
      <c r="P304">
        <v>13.033495934959349</v>
      </c>
      <c r="Q304">
        <v>12.874166666666667</v>
      </c>
      <c r="R304">
        <v>12.732540650406506</v>
      </c>
      <c r="S304">
        <v>7.4999999999999997E-2</v>
      </c>
      <c r="T304">
        <v>107.78</v>
      </c>
      <c r="U304">
        <v>744</v>
      </c>
      <c r="V304">
        <v>0.15380294786073587</v>
      </c>
    </row>
    <row r="305" spans="1:22">
      <c r="A305">
        <v>4</v>
      </c>
      <c r="B305" s="97">
        <v>45383</v>
      </c>
      <c r="C305" t="s">
        <v>2046</v>
      </c>
      <c r="D305" t="s">
        <v>31</v>
      </c>
      <c r="E305" t="s">
        <v>1893</v>
      </c>
      <c r="F305">
        <v>10029848863</v>
      </c>
      <c r="G305">
        <v>14.26</v>
      </c>
      <c r="H305">
        <v>13.693495934959349</v>
      </c>
      <c r="I305">
        <v>13.534166666666668</v>
      </c>
      <c r="J305">
        <v>13.392540650406506</v>
      </c>
      <c r="K305">
        <v>13</v>
      </c>
      <c r="L305">
        <v>1</v>
      </c>
      <c r="M305" s="97">
        <v>45383</v>
      </c>
      <c r="N305">
        <v>30</v>
      </c>
      <c r="O305">
        <v>14.26</v>
      </c>
      <c r="P305">
        <v>13.693495934959349</v>
      </c>
      <c r="Q305">
        <v>13.534166666666668</v>
      </c>
      <c r="R305">
        <v>13.392540650406506</v>
      </c>
      <c r="S305">
        <v>7.4999999999999997E-2</v>
      </c>
      <c r="T305">
        <v>107.78</v>
      </c>
      <c r="U305">
        <v>720</v>
      </c>
      <c r="V305">
        <v>0.17164852271087194</v>
      </c>
    </row>
    <row r="306" spans="1:22">
      <c r="A306">
        <v>5</v>
      </c>
      <c r="B306" s="97">
        <v>45413</v>
      </c>
      <c r="C306" t="s">
        <v>2046</v>
      </c>
      <c r="D306" t="s">
        <v>31</v>
      </c>
      <c r="E306" t="s">
        <v>1893</v>
      </c>
      <c r="F306">
        <v>10029848863</v>
      </c>
      <c r="G306">
        <v>15.28</v>
      </c>
      <c r="H306">
        <v>14.713495934959349</v>
      </c>
      <c r="I306">
        <v>14.554166666666667</v>
      </c>
      <c r="J306">
        <v>14.412540650406505</v>
      </c>
      <c r="K306">
        <v>15</v>
      </c>
      <c r="L306">
        <v>1</v>
      </c>
      <c r="M306" s="97">
        <v>45413</v>
      </c>
      <c r="N306">
        <v>31</v>
      </c>
      <c r="O306">
        <v>15.28</v>
      </c>
      <c r="P306">
        <v>14.713495934959349</v>
      </c>
      <c r="Q306">
        <v>14.554166666666667</v>
      </c>
      <c r="R306">
        <v>14.412540650406505</v>
      </c>
      <c r="S306">
        <v>7.4999999999999997E-2</v>
      </c>
      <c r="T306">
        <v>107.78</v>
      </c>
      <c r="U306">
        <v>744</v>
      </c>
      <c r="V306">
        <v>0.19027459360664997</v>
      </c>
    </row>
    <row r="307" spans="1:22">
      <c r="A307">
        <v>6</v>
      </c>
      <c r="B307" s="97">
        <v>45444</v>
      </c>
      <c r="C307" t="s">
        <v>2046</v>
      </c>
      <c r="D307" t="s">
        <v>31</v>
      </c>
      <c r="E307" t="s">
        <v>1893</v>
      </c>
      <c r="F307">
        <v>10029848863</v>
      </c>
      <c r="G307">
        <v>15</v>
      </c>
      <c r="H307">
        <v>14.43349593495935</v>
      </c>
      <c r="I307">
        <v>14.274166666666668</v>
      </c>
      <c r="J307">
        <v>14.132540650406506</v>
      </c>
      <c r="K307">
        <v>14</v>
      </c>
      <c r="L307">
        <v>1</v>
      </c>
      <c r="M307" s="97">
        <v>45444</v>
      </c>
      <c r="N307">
        <v>30</v>
      </c>
      <c r="O307">
        <v>15</v>
      </c>
      <c r="P307">
        <v>14.43349593495935</v>
      </c>
      <c r="Q307">
        <v>14.274166666666668</v>
      </c>
      <c r="R307">
        <v>14.132540650406506</v>
      </c>
      <c r="S307">
        <v>7.4999999999999997E-2</v>
      </c>
      <c r="T307">
        <v>107.78</v>
      </c>
      <c r="U307">
        <v>720</v>
      </c>
      <c r="V307">
        <v>0.18248463949196919</v>
      </c>
    </row>
    <row r="308" spans="1:22">
      <c r="A308">
        <v>7</v>
      </c>
      <c r="B308" s="97">
        <v>45474</v>
      </c>
      <c r="C308" t="s">
        <v>2046</v>
      </c>
      <c r="D308" t="s">
        <v>31</v>
      </c>
      <c r="E308" t="s">
        <v>1893</v>
      </c>
      <c r="F308">
        <v>10029848863</v>
      </c>
      <c r="G308">
        <v>13.78</v>
      </c>
      <c r="H308">
        <v>13.213495934959349</v>
      </c>
      <c r="I308">
        <v>13.054166666666667</v>
      </c>
      <c r="J308">
        <v>12.912540650406505</v>
      </c>
      <c r="K308">
        <v>15</v>
      </c>
      <c r="L308">
        <v>1</v>
      </c>
      <c r="M308" s="97">
        <v>45474</v>
      </c>
      <c r="N308">
        <v>31</v>
      </c>
      <c r="O308">
        <v>13.78</v>
      </c>
      <c r="P308">
        <v>13.213495934959349</v>
      </c>
      <c r="Q308">
        <v>13.054166666666667</v>
      </c>
      <c r="R308">
        <v>12.912540650406505</v>
      </c>
      <c r="S308">
        <v>7.4999999999999997E-2</v>
      </c>
      <c r="T308">
        <v>107.78</v>
      </c>
      <c r="U308">
        <v>744</v>
      </c>
      <c r="V308">
        <v>0.19109017373103715</v>
      </c>
    </row>
    <row r="309" spans="1:22">
      <c r="A309">
        <v>8</v>
      </c>
      <c r="B309" s="97">
        <v>45505</v>
      </c>
      <c r="C309" t="s">
        <v>2046</v>
      </c>
      <c r="D309" t="s">
        <v>31</v>
      </c>
      <c r="E309" t="s">
        <v>1893</v>
      </c>
      <c r="F309">
        <v>10029848863</v>
      </c>
      <c r="G309">
        <v>15.45</v>
      </c>
      <c r="H309">
        <v>14.883495934959349</v>
      </c>
      <c r="I309">
        <v>14.724166666666667</v>
      </c>
      <c r="J309">
        <v>14.582540650406505</v>
      </c>
      <c r="K309">
        <v>16</v>
      </c>
      <c r="L309">
        <v>1</v>
      </c>
      <c r="M309" s="97">
        <v>45505</v>
      </c>
      <c r="N309">
        <v>31</v>
      </c>
      <c r="O309">
        <v>15.45</v>
      </c>
      <c r="P309">
        <v>14.883495934959349</v>
      </c>
      <c r="Q309">
        <v>14.724166666666667</v>
      </c>
      <c r="R309">
        <v>14.582540650406505</v>
      </c>
      <c r="S309">
        <v>7.4999999999999997E-2</v>
      </c>
      <c r="T309">
        <v>107.78</v>
      </c>
      <c r="U309">
        <v>744</v>
      </c>
      <c r="V309">
        <v>0.20245217757399081</v>
      </c>
    </row>
    <row r="310" spans="1:22">
      <c r="A310">
        <v>9</v>
      </c>
      <c r="B310" s="97">
        <v>45536</v>
      </c>
      <c r="C310" t="s">
        <v>2046</v>
      </c>
      <c r="D310" t="s">
        <v>31</v>
      </c>
      <c r="E310" t="s">
        <v>1893</v>
      </c>
      <c r="F310">
        <v>10029848863</v>
      </c>
      <c r="G310">
        <v>15.289999999999997</v>
      </c>
      <c r="H310">
        <v>14.723495934959349</v>
      </c>
      <c r="I310">
        <v>14.564166666666667</v>
      </c>
      <c r="J310">
        <v>14.422540650406505</v>
      </c>
      <c r="K310">
        <v>15</v>
      </c>
      <c r="L310">
        <v>1</v>
      </c>
      <c r="M310" s="97">
        <v>45536</v>
      </c>
      <c r="N310">
        <v>30</v>
      </c>
      <c r="O310">
        <v>15.29</v>
      </c>
      <c r="P310">
        <v>14.723495934959349</v>
      </c>
      <c r="Q310">
        <v>14.564166666666667</v>
      </c>
      <c r="R310">
        <v>14.422540650406505</v>
      </c>
      <c r="S310">
        <v>7.4999999999999997E-2</v>
      </c>
      <c r="T310">
        <v>107.78</v>
      </c>
      <c r="U310">
        <v>720</v>
      </c>
      <c r="V310">
        <v>0.19854616399661856</v>
      </c>
    </row>
    <row r="311" spans="1:22">
      <c r="A311">
        <v>10</v>
      </c>
      <c r="B311" s="97">
        <v>45566</v>
      </c>
      <c r="C311" t="s">
        <v>2046</v>
      </c>
      <c r="D311" t="s">
        <v>31</v>
      </c>
      <c r="E311" t="s">
        <v>1893</v>
      </c>
      <c r="F311">
        <v>10029848863</v>
      </c>
      <c r="G311">
        <v>14.6</v>
      </c>
      <c r="H311">
        <v>14.033495934959349</v>
      </c>
      <c r="I311">
        <v>13.874166666666667</v>
      </c>
      <c r="J311">
        <v>13.732540650406506</v>
      </c>
      <c r="K311">
        <v>13</v>
      </c>
      <c r="L311">
        <v>1</v>
      </c>
      <c r="M311" s="97">
        <v>45566</v>
      </c>
      <c r="N311">
        <v>31</v>
      </c>
      <c r="O311">
        <v>14.6</v>
      </c>
      <c r="P311">
        <v>14.033495934959349</v>
      </c>
      <c r="Q311">
        <v>13.874166666666667</v>
      </c>
      <c r="R311">
        <v>13.732540650406506</v>
      </c>
      <c r="S311">
        <v>7.4999999999999997E-2</v>
      </c>
      <c r="T311">
        <v>107.78</v>
      </c>
      <c r="U311">
        <v>744</v>
      </c>
      <c r="V311">
        <v>0.15672980803189293</v>
      </c>
    </row>
    <row r="312" spans="1:22">
      <c r="A312">
        <v>11</v>
      </c>
      <c r="B312" s="97">
        <v>45597</v>
      </c>
      <c r="C312" t="s">
        <v>2046</v>
      </c>
      <c r="D312" t="s">
        <v>31</v>
      </c>
      <c r="E312" t="s">
        <v>1893</v>
      </c>
      <c r="F312">
        <v>10029848863</v>
      </c>
      <c r="G312">
        <v>13.76</v>
      </c>
      <c r="H312">
        <v>13.193495934959349</v>
      </c>
      <c r="I312">
        <v>13.034166666666668</v>
      </c>
      <c r="J312">
        <v>12.892540650406506</v>
      </c>
      <c r="K312">
        <v>11</v>
      </c>
      <c r="L312">
        <v>1</v>
      </c>
      <c r="M312" s="97">
        <v>45597</v>
      </c>
      <c r="N312">
        <v>30</v>
      </c>
      <c r="O312">
        <v>13.76</v>
      </c>
      <c r="P312">
        <v>13.193495934959349</v>
      </c>
      <c r="Q312">
        <v>13.034166666666668</v>
      </c>
      <c r="R312">
        <v>12.892540650406506</v>
      </c>
      <c r="S312">
        <v>7.4999999999999997E-2</v>
      </c>
      <c r="T312">
        <v>107.78</v>
      </c>
      <c r="U312">
        <v>720</v>
      </c>
      <c r="V312">
        <v>0.14151770066596567</v>
      </c>
    </row>
    <row r="313" spans="1:22">
      <c r="A313">
        <v>12</v>
      </c>
      <c r="B313" s="97">
        <v>45627</v>
      </c>
      <c r="C313" t="s">
        <v>2046</v>
      </c>
      <c r="D313" t="s">
        <v>31</v>
      </c>
      <c r="E313" t="s">
        <v>1893</v>
      </c>
      <c r="F313">
        <v>10029848863</v>
      </c>
      <c r="G313">
        <v>13.78</v>
      </c>
      <c r="H313">
        <v>13.213495934959349</v>
      </c>
      <c r="I313">
        <v>13.054166666666667</v>
      </c>
      <c r="J313">
        <v>12.912540650406505</v>
      </c>
      <c r="K313">
        <v>13</v>
      </c>
      <c r="L313">
        <v>1</v>
      </c>
      <c r="M313" s="97">
        <v>45627</v>
      </c>
      <c r="N313">
        <v>31</v>
      </c>
      <c r="O313">
        <v>13.78</v>
      </c>
      <c r="P313">
        <v>13.213495934959349</v>
      </c>
      <c r="Q313">
        <v>13.054166666666667</v>
      </c>
      <c r="R313">
        <v>12.912540650406505</v>
      </c>
      <c r="S313">
        <v>7.4999999999999997E-2</v>
      </c>
      <c r="T313">
        <v>107.78</v>
      </c>
      <c r="U313">
        <v>744</v>
      </c>
      <c r="V313">
        <v>0.1582125676158323</v>
      </c>
    </row>
    <row r="314" spans="1:22">
      <c r="A314">
        <v>1</v>
      </c>
      <c r="B314" s="97">
        <v>45292</v>
      </c>
      <c r="C314" t="s">
        <v>2046</v>
      </c>
      <c r="D314" t="s">
        <v>31</v>
      </c>
      <c r="E314" t="s">
        <v>1894</v>
      </c>
      <c r="F314">
        <v>10029848855</v>
      </c>
      <c r="G314">
        <v>53.72</v>
      </c>
      <c r="H314">
        <v>51.401951219512199</v>
      </c>
      <c r="I314">
        <v>50.750000000000007</v>
      </c>
      <c r="J314">
        <v>50.170487804878057</v>
      </c>
      <c r="K314">
        <v>56</v>
      </c>
      <c r="L314">
        <v>1</v>
      </c>
      <c r="M314" s="97">
        <v>45292</v>
      </c>
      <c r="N314">
        <v>31</v>
      </c>
      <c r="O314">
        <v>53.72</v>
      </c>
      <c r="P314">
        <v>51.401951219512199</v>
      </c>
      <c r="Q314">
        <v>50.750000000000007</v>
      </c>
      <c r="R314">
        <v>50.170487804878057</v>
      </c>
      <c r="S314">
        <v>0.33600000000000002</v>
      </c>
      <c r="T314">
        <v>435</v>
      </c>
      <c r="U314">
        <v>744</v>
      </c>
      <c r="V314">
        <v>0.17293566926214313</v>
      </c>
    </row>
    <row r="315" spans="1:22">
      <c r="A315">
        <v>2</v>
      </c>
      <c r="B315" s="97">
        <v>45323</v>
      </c>
      <c r="C315" t="s">
        <v>2046</v>
      </c>
      <c r="D315" t="s">
        <v>31</v>
      </c>
      <c r="E315" t="s">
        <v>1894</v>
      </c>
      <c r="F315">
        <v>10029848855</v>
      </c>
      <c r="G315">
        <v>53.33</v>
      </c>
      <c r="H315">
        <v>51.011951219512198</v>
      </c>
      <c r="I315">
        <v>50.360000000000007</v>
      </c>
      <c r="J315">
        <v>49.780487804878057</v>
      </c>
      <c r="K315">
        <v>57</v>
      </c>
      <c r="L315">
        <v>1</v>
      </c>
      <c r="M315" s="97">
        <v>45323</v>
      </c>
      <c r="N315">
        <v>29</v>
      </c>
      <c r="O315">
        <v>53.33</v>
      </c>
      <c r="P315">
        <v>51.011951219512198</v>
      </c>
      <c r="Q315">
        <v>50.360000000000007</v>
      </c>
      <c r="R315">
        <v>49.780487804878057</v>
      </c>
      <c r="S315">
        <v>0.33600000000000002</v>
      </c>
      <c r="T315">
        <v>435</v>
      </c>
      <c r="U315">
        <v>696</v>
      </c>
      <c r="V315">
        <v>0.18937078874355923</v>
      </c>
    </row>
    <row r="316" spans="1:22">
      <c r="A316">
        <v>3</v>
      </c>
      <c r="B316" s="97">
        <v>45352</v>
      </c>
      <c r="C316" t="s">
        <v>2046</v>
      </c>
      <c r="D316" t="s">
        <v>31</v>
      </c>
      <c r="E316" t="s">
        <v>1894</v>
      </c>
      <c r="F316">
        <v>10029848855</v>
      </c>
      <c r="G316">
        <v>55.29</v>
      </c>
      <c r="H316">
        <v>52.971951219512199</v>
      </c>
      <c r="I316">
        <v>52.320000000000007</v>
      </c>
      <c r="J316">
        <v>51.740487804878057</v>
      </c>
      <c r="K316">
        <v>53</v>
      </c>
      <c r="L316">
        <v>1</v>
      </c>
      <c r="M316" s="97">
        <v>45352</v>
      </c>
      <c r="N316">
        <v>31</v>
      </c>
      <c r="O316">
        <v>55.29</v>
      </c>
      <c r="P316">
        <v>52.971951219512199</v>
      </c>
      <c r="Q316">
        <v>52.320000000000007</v>
      </c>
      <c r="R316">
        <v>51.740487804878057</v>
      </c>
      <c r="S316">
        <v>0.33600000000000002</v>
      </c>
      <c r="T316">
        <v>435</v>
      </c>
      <c r="U316">
        <v>744</v>
      </c>
      <c r="V316">
        <v>0.16464590285502409</v>
      </c>
    </row>
    <row r="317" spans="1:22">
      <c r="A317">
        <v>4</v>
      </c>
      <c r="B317" s="97">
        <v>45383</v>
      </c>
      <c r="C317" t="s">
        <v>2046</v>
      </c>
      <c r="D317" t="s">
        <v>31</v>
      </c>
      <c r="E317" t="s">
        <v>1894</v>
      </c>
      <c r="F317">
        <v>10029848855</v>
      </c>
      <c r="G317">
        <v>58.71</v>
      </c>
      <c r="H317">
        <v>56.391951219512201</v>
      </c>
      <c r="I317">
        <v>55.740000000000009</v>
      </c>
      <c r="J317">
        <v>55.160487804878059</v>
      </c>
      <c r="K317">
        <v>58</v>
      </c>
      <c r="L317">
        <v>1</v>
      </c>
      <c r="M317" s="97">
        <v>45383</v>
      </c>
      <c r="N317">
        <v>30</v>
      </c>
      <c r="O317">
        <v>58.71</v>
      </c>
      <c r="P317">
        <v>56.391951219512201</v>
      </c>
      <c r="Q317">
        <v>55.740000000000009</v>
      </c>
      <c r="R317">
        <v>55.160487804878059</v>
      </c>
      <c r="S317">
        <v>0.33600000000000002</v>
      </c>
      <c r="T317">
        <v>435</v>
      </c>
      <c r="U317">
        <v>720</v>
      </c>
      <c r="V317">
        <v>0.18374936143039591</v>
      </c>
    </row>
    <row r="318" spans="1:22">
      <c r="A318">
        <v>5</v>
      </c>
      <c r="B318" s="97">
        <v>45413</v>
      </c>
      <c r="C318" t="s">
        <v>2046</v>
      </c>
      <c r="D318" t="s">
        <v>31</v>
      </c>
      <c r="E318" t="s">
        <v>1894</v>
      </c>
      <c r="F318">
        <v>10029848855</v>
      </c>
      <c r="G318">
        <v>62.189999999999991</v>
      </c>
      <c r="H318">
        <v>59.871951219512198</v>
      </c>
      <c r="I318">
        <v>59.220000000000006</v>
      </c>
      <c r="J318">
        <v>58.640487804878056</v>
      </c>
      <c r="K318">
        <v>65</v>
      </c>
      <c r="L318">
        <v>1</v>
      </c>
      <c r="M318" s="97">
        <v>45413</v>
      </c>
      <c r="N318">
        <v>31</v>
      </c>
      <c r="O318">
        <v>62.19</v>
      </c>
      <c r="P318">
        <v>59.871951219512198</v>
      </c>
      <c r="Q318">
        <v>59.220000000000006</v>
      </c>
      <c r="R318">
        <v>58.640487804878056</v>
      </c>
      <c r="S318">
        <v>0.33600000000000002</v>
      </c>
      <c r="T318">
        <v>435</v>
      </c>
      <c r="U318">
        <v>744</v>
      </c>
      <c r="V318">
        <v>0.20003615127919913</v>
      </c>
    </row>
    <row r="319" spans="1:22">
      <c r="A319">
        <v>6</v>
      </c>
      <c r="B319" s="97">
        <v>45444</v>
      </c>
      <c r="C319" t="s">
        <v>2046</v>
      </c>
      <c r="D319" t="s">
        <v>31</v>
      </c>
      <c r="E319" t="s">
        <v>1894</v>
      </c>
      <c r="F319">
        <v>10029848855</v>
      </c>
      <c r="G319">
        <v>60.76</v>
      </c>
      <c r="H319">
        <v>58.441951219512198</v>
      </c>
      <c r="I319">
        <v>57.790000000000006</v>
      </c>
      <c r="J319">
        <v>57.210487804878056</v>
      </c>
      <c r="K319">
        <v>60</v>
      </c>
      <c r="L319">
        <v>1</v>
      </c>
      <c r="M319" s="97">
        <v>45444</v>
      </c>
      <c r="N319">
        <v>30</v>
      </c>
      <c r="O319">
        <v>60.76</v>
      </c>
      <c r="P319">
        <v>58.441951219512198</v>
      </c>
      <c r="Q319">
        <v>57.790000000000006</v>
      </c>
      <c r="R319">
        <v>57.210487804878056</v>
      </c>
      <c r="S319">
        <v>0.33600000000000002</v>
      </c>
      <c r="T319">
        <v>435</v>
      </c>
      <c r="U319">
        <v>720</v>
      </c>
      <c r="V319">
        <v>0.19228224776500644</v>
      </c>
    </row>
    <row r="320" spans="1:22">
      <c r="A320">
        <v>7</v>
      </c>
      <c r="B320" s="97">
        <v>45474</v>
      </c>
      <c r="C320" t="s">
        <v>2046</v>
      </c>
      <c r="D320" t="s">
        <v>31</v>
      </c>
      <c r="E320" t="s">
        <v>1894</v>
      </c>
      <c r="F320">
        <v>10029848855</v>
      </c>
      <c r="G320">
        <v>62.05</v>
      </c>
      <c r="H320">
        <v>59.731951219512197</v>
      </c>
      <c r="I320">
        <v>59.080000000000005</v>
      </c>
      <c r="J320">
        <v>58.500487804878055</v>
      </c>
      <c r="K320">
        <v>65</v>
      </c>
      <c r="L320">
        <v>1</v>
      </c>
      <c r="M320" s="97">
        <v>45474</v>
      </c>
      <c r="N320">
        <v>31</v>
      </c>
      <c r="O320">
        <v>62.05</v>
      </c>
      <c r="P320">
        <v>59.731951219512197</v>
      </c>
      <c r="Q320">
        <v>59.080000000000005</v>
      </c>
      <c r="R320">
        <v>58.500487804878055</v>
      </c>
      <c r="S320">
        <v>0.33600000000000002</v>
      </c>
      <c r="T320">
        <v>435</v>
      </c>
      <c r="U320">
        <v>744</v>
      </c>
      <c r="V320">
        <v>0.20117723396366335</v>
      </c>
    </row>
    <row r="321" spans="1:22">
      <c r="A321">
        <v>8</v>
      </c>
      <c r="B321" s="97">
        <v>45505</v>
      </c>
      <c r="C321" t="s">
        <v>2046</v>
      </c>
      <c r="D321" t="s">
        <v>31</v>
      </c>
      <c r="E321" t="s">
        <v>1894</v>
      </c>
      <c r="F321">
        <v>10029848855</v>
      </c>
      <c r="G321">
        <v>67.38</v>
      </c>
      <c r="H321">
        <v>65.061951219512196</v>
      </c>
      <c r="I321">
        <v>64.41</v>
      </c>
      <c r="J321">
        <v>63.830487804878047</v>
      </c>
      <c r="K321">
        <v>69</v>
      </c>
      <c r="L321">
        <v>1</v>
      </c>
      <c r="M321" s="97">
        <v>45505</v>
      </c>
      <c r="N321">
        <v>31</v>
      </c>
      <c r="O321">
        <v>67.38</v>
      </c>
      <c r="P321">
        <v>65.061951219512196</v>
      </c>
      <c r="Q321">
        <v>64.41</v>
      </c>
      <c r="R321">
        <v>63.830487804878054</v>
      </c>
      <c r="S321">
        <v>0.33600000000000002</v>
      </c>
      <c r="T321">
        <v>435</v>
      </c>
      <c r="U321">
        <v>744</v>
      </c>
      <c r="V321">
        <v>0.21185391175380053</v>
      </c>
    </row>
    <row r="322" spans="1:22">
      <c r="A322">
        <v>9</v>
      </c>
      <c r="B322" s="97">
        <v>45536</v>
      </c>
      <c r="C322" t="s">
        <v>2046</v>
      </c>
      <c r="D322" t="s">
        <v>31</v>
      </c>
      <c r="E322" t="s">
        <v>1894</v>
      </c>
      <c r="F322">
        <v>10029848855</v>
      </c>
      <c r="G322">
        <v>63.120000000000005</v>
      </c>
      <c r="H322">
        <v>60.801951219512198</v>
      </c>
      <c r="I322">
        <v>60.150000000000013</v>
      </c>
      <c r="J322">
        <v>59.570487804878056</v>
      </c>
      <c r="K322">
        <v>65</v>
      </c>
      <c r="L322">
        <v>1</v>
      </c>
      <c r="M322" s="97">
        <v>45536</v>
      </c>
      <c r="N322">
        <v>30</v>
      </c>
      <c r="O322">
        <v>63.12</v>
      </c>
      <c r="P322">
        <v>60.801951219512198</v>
      </c>
      <c r="Q322">
        <v>60.150000000000006</v>
      </c>
      <c r="R322">
        <v>59.570487804878056</v>
      </c>
      <c r="S322">
        <v>0.33600000000000002</v>
      </c>
      <c r="T322">
        <v>435</v>
      </c>
      <c r="U322">
        <v>720</v>
      </c>
      <c r="V322">
        <v>0.20789591315453385</v>
      </c>
    </row>
    <row r="323" spans="1:22">
      <c r="A323">
        <v>10</v>
      </c>
      <c r="B323" s="97">
        <v>45566</v>
      </c>
      <c r="C323" t="s">
        <v>2046</v>
      </c>
      <c r="D323" t="s">
        <v>31</v>
      </c>
      <c r="E323" t="s">
        <v>1894</v>
      </c>
      <c r="F323">
        <v>10029848855</v>
      </c>
      <c r="G323">
        <v>53.79</v>
      </c>
      <c r="H323">
        <v>51.471951219512199</v>
      </c>
      <c r="I323">
        <v>50.820000000000007</v>
      </c>
      <c r="J323">
        <v>50.240487804878057</v>
      </c>
      <c r="K323">
        <v>54</v>
      </c>
      <c r="L323">
        <v>1</v>
      </c>
      <c r="M323" s="97">
        <v>45566</v>
      </c>
      <c r="N323">
        <v>31</v>
      </c>
      <c r="O323">
        <v>53.79</v>
      </c>
      <c r="P323">
        <v>51.471951219512199</v>
      </c>
      <c r="Q323">
        <v>50.820000000000007</v>
      </c>
      <c r="R323">
        <v>50.240487804878057</v>
      </c>
      <c r="S323">
        <v>0.33600000000000002</v>
      </c>
      <c r="T323">
        <v>435</v>
      </c>
      <c r="U323">
        <v>744</v>
      </c>
      <c r="V323">
        <v>0.16612594240514153</v>
      </c>
    </row>
    <row r="324" spans="1:22">
      <c r="A324">
        <v>11</v>
      </c>
      <c r="B324" s="97">
        <v>45597</v>
      </c>
      <c r="C324" t="s">
        <v>2046</v>
      </c>
      <c r="D324" t="s">
        <v>31</v>
      </c>
      <c r="E324" t="s">
        <v>1894</v>
      </c>
      <c r="F324">
        <v>10029848855</v>
      </c>
      <c r="G324">
        <v>56.38</v>
      </c>
      <c r="H324">
        <v>54.061951219512203</v>
      </c>
      <c r="I324">
        <v>53.410000000000011</v>
      </c>
      <c r="J324">
        <v>52.830487804878061</v>
      </c>
      <c r="K324">
        <v>47</v>
      </c>
      <c r="L324">
        <v>1</v>
      </c>
      <c r="M324" s="97">
        <v>45597</v>
      </c>
      <c r="N324">
        <v>30</v>
      </c>
      <c r="O324">
        <v>56.38</v>
      </c>
      <c r="P324">
        <v>54.061951219512203</v>
      </c>
      <c r="Q324">
        <v>53.410000000000011</v>
      </c>
      <c r="R324">
        <v>52.830487804878061</v>
      </c>
      <c r="S324">
        <v>0.33600000000000002</v>
      </c>
      <c r="T324">
        <v>435</v>
      </c>
      <c r="U324">
        <v>720</v>
      </c>
      <c r="V324">
        <v>0.15164974457215832</v>
      </c>
    </row>
    <row r="325" spans="1:22">
      <c r="A325">
        <v>12</v>
      </c>
      <c r="B325" s="97">
        <v>45627</v>
      </c>
      <c r="C325" t="s">
        <v>2046</v>
      </c>
      <c r="D325" t="s">
        <v>31</v>
      </c>
      <c r="E325" t="s">
        <v>1894</v>
      </c>
      <c r="F325">
        <v>10029848855</v>
      </c>
      <c r="G325">
        <v>56.02</v>
      </c>
      <c r="H325">
        <v>53.701951219512203</v>
      </c>
      <c r="I325">
        <v>53.050000000000011</v>
      </c>
      <c r="J325">
        <v>52.470487804878061</v>
      </c>
      <c r="K325">
        <v>55</v>
      </c>
      <c r="L325">
        <v>1</v>
      </c>
      <c r="M325" s="97">
        <v>45627</v>
      </c>
      <c r="N325">
        <v>31</v>
      </c>
      <c r="O325">
        <v>56.02</v>
      </c>
      <c r="P325">
        <v>53.701951219512203</v>
      </c>
      <c r="Q325">
        <v>53.050000000000011</v>
      </c>
      <c r="R325">
        <v>52.470487804878061</v>
      </c>
      <c r="S325">
        <v>0.33600000000000002</v>
      </c>
      <c r="T325">
        <v>435</v>
      </c>
      <c r="U325">
        <v>744</v>
      </c>
      <c r="V325">
        <v>0.16926955876900265</v>
      </c>
    </row>
    <row r="326" spans="1:22">
      <c r="A326">
        <v>1</v>
      </c>
      <c r="B326" s="97">
        <v>45292</v>
      </c>
      <c r="C326" t="s">
        <v>2046</v>
      </c>
      <c r="D326" t="s">
        <v>31</v>
      </c>
      <c r="E326" t="s">
        <v>1895</v>
      </c>
      <c r="F326">
        <v>10029848820</v>
      </c>
      <c r="G326">
        <v>100.5</v>
      </c>
      <c r="H326">
        <v>96.252845528455268</v>
      </c>
      <c r="I326">
        <v>95.058333333333309</v>
      </c>
      <c r="J326">
        <v>93.996544715447129</v>
      </c>
      <c r="K326">
        <v>111</v>
      </c>
      <c r="L326">
        <v>1</v>
      </c>
      <c r="M326" s="97">
        <v>45292</v>
      </c>
      <c r="N326">
        <v>31</v>
      </c>
      <c r="O326">
        <v>100.5</v>
      </c>
      <c r="P326">
        <v>96.252845528455268</v>
      </c>
      <c r="Q326">
        <v>95.058333333333309</v>
      </c>
      <c r="R326">
        <v>93.996544715447129</v>
      </c>
      <c r="S326">
        <v>0.6</v>
      </c>
      <c r="T326">
        <v>795</v>
      </c>
      <c r="U326">
        <v>744</v>
      </c>
      <c r="V326">
        <v>0.18730489619260157</v>
      </c>
    </row>
    <row r="327" spans="1:22">
      <c r="A327">
        <v>2</v>
      </c>
      <c r="B327" s="97">
        <v>45323</v>
      </c>
      <c r="C327" t="s">
        <v>2046</v>
      </c>
      <c r="D327" t="s">
        <v>31</v>
      </c>
      <c r="E327" t="s">
        <v>1895</v>
      </c>
      <c r="F327">
        <v>10029848820</v>
      </c>
      <c r="G327">
        <v>97.8</v>
      </c>
      <c r="H327">
        <v>93.552845528455265</v>
      </c>
      <c r="I327">
        <v>92.358333333333306</v>
      </c>
      <c r="J327">
        <v>91.296544715447126</v>
      </c>
      <c r="K327">
        <v>104</v>
      </c>
      <c r="L327">
        <v>1</v>
      </c>
      <c r="M327" s="97">
        <v>45323</v>
      </c>
      <c r="N327">
        <v>29</v>
      </c>
      <c r="O327">
        <v>97.8</v>
      </c>
      <c r="P327">
        <v>93.552845528455265</v>
      </c>
      <c r="Q327">
        <v>92.358333333333306</v>
      </c>
      <c r="R327">
        <v>91.296544715447126</v>
      </c>
      <c r="S327">
        <v>0.6</v>
      </c>
      <c r="T327">
        <v>795</v>
      </c>
      <c r="U327">
        <v>696</v>
      </c>
      <c r="V327">
        <v>0.18885310489409385</v>
      </c>
    </row>
    <row r="328" spans="1:22">
      <c r="A328">
        <v>3</v>
      </c>
      <c r="B328" s="97">
        <v>45352</v>
      </c>
      <c r="C328" t="s">
        <v>2046</v>
      </c>
      <c r="D328" t="s">
        <v>31</v>
      </c>
      <c r="E328" t="s">
        <v>1895</v>
      </c>
      <c r="F328">
        <v>10029848820</v>
      </c>
      <c r="G328">
        <v>110.3</v>
      </c>
      <c r="H328">
        <v>106.05284552845526</v>
      </c>
      <c r="I328">
        <v>104.85833333333331</v>
      </c>
      <c r="J328">
        <v>103.79654471544713</v>
      </c>
      <c r="K328">
        <v>98</v>
      </c>
      <c r="L328">
        <v>1</v>
      </c>
      <c r="M328" s="97">
        <v>45352</v>
      </c>
      <c r="N328">
        <v>31</v>
      </c>
      <c r="O328">
        <v>110.3</v>
      </c>
      <c r="P328">
        <v>106.05284552845526</v>
      </c>
      <c r="Q328">
        <v>104.85833333333331</v>
      </c>
      <c r="R328">
        <v>103.79654471544713</v>
      </c>
      <c r="S328">
        <v>0.6</v>
      </c>
      <c r="T328">
        <v>795</v>
      </c>
      <c r="U328">
        <v>744</v>
      </c>
      <c r="V328">
        <v>0.16630452424426853</v>
      </c>
    </row>
    <row r="329" spans="1:22">
      <c r="A329">
        <v>4</v>
      </c>
      <c r="B329" s="97">
        <v>45383</v>
      </c>
      <c r="C329" t="s">
        <v>2046</v>
      </c>
      <c r="D329" t="s">
        <v>31</v>
      </c>
      <c r="E329" t="s">
        <v>1895</v>
      </c>
      <c r="F329">
        <v>10029848820</v>
      </c>
      <c r="G329">
        <v>107.2</v>
      </c>
      <c r="H329">
        <v>102.95284552845527</v>
      </c>
      <c r="I329">
        <v>101.75833333333331</v>
      </c>
      <c r="J329">
        <v>100.69654471544713</v>
      </c>
      <c r="K329">
        <v>105</v>
      </c>
      <c r="L329">
        <v>1</v>
      </c>
      <c r="M329" s="97">
        <v>45383</v>
      </c>
      <c r="N329">
        <v>30</v>
      </c>
      <c r="O329">
        <v>107.2</v>
      </c>
      <c r="P329">
        <v>102.95284552845527</v>
      </c>
      <c r="Q329">
        <v>101.75833333333331</v>
      </c>
      <c r="R329">
        <v>100.69654471544713</v>
      </c>
      <c r="S329">
        <v>0.6</v>
      </c>
      <c r="T329">
        <v>795</v>
      </c>
      <c r="U329">
        <v>720</v>
      </c>
      <c r="V329">
        <v>0.18419566736547868</v>
      </c>
    </row>
    <row r="330" spans="1:22">
      <c r="A330">
        <v>5</v>
      </c>
      <c r="B330" s="97">
        <v>45413</v>
      </c>
      <c r="C330" t="s">
        <v>2046</v>
      </c>
      <c r="D330" t="s">
        <v>31</v>
      </c>
      <c r="E330" t="s">
        <v>1895</v>
      </c>
      <c r="F330">
        <v>10029848820</v>
      </c>
      <c r="G330">
        <v>113.5</v>
      </c>
      <c r="H330">
        <v>109.25284552845527</v>
      </c>
      <c r="I330">
        <v>108.05833333333331</v>
      </c>
      <c r="J330">
        <v>106.99654471544713</v>
      </c>
      <c r="K330">
        <v>120</v>
      </c>
      <c r="L330">
        <v>1</v>
      </c>
      <c r="M330" s="97">
        <v>45413</v>
      </c>
      <c r="N330">
        <v>31</v>
      </c>
      <c r="O330">
        <v>113.5</v>
      </c>
      <c r="P330">
        <v>109.25284552845527</v>
      </c>
      <c r="Q330">
        <v>108.05833333333331</v>
      </c>
      <c r="R330">
        <v>106.99654471544713</v>
      </c>
      <c r="S330">
        <v>0.6</v>
      </c>
      <c r="T330">
        <v>795</v>
      </c>
      <c r="U330">
        <v>744</v>
      </c>
      <c r="V330">
        <v>0.20324389666599041</v>
      </c>
    </row>
    <row r="331" spans="1:22">
      <c r="A331">
        <v>6</v>
      </c>
      <c r="B331" s="97">
        <v>45444</v>
      </c>
      <c r="C331" t="s">
        <v>2046</v>
      </c>
      <c r="D331" t="s">
        <v>31</v>
      </c>
      <c r="E331" t="s">
        <v>1895</v>
      </c>
      <c r="F331">
        <v>10029848820</v>
      </c>
      <c r="G331">
        <v>109.9</v>
      </c>
      <c r="H331">
        <v>105.65284552845527</v>
      </c>
      <c r="I331">
        <v>104.45833333333331</v>
      </c>
      <c r="J331">
        <v>103.39654471544713</v>
      </c>
      <c r="K331">
        <v>110</v>
      </c>
      <c r="L331">
        <v>1</v>
      </c>
      <c r="M331" s="97">
        <v>45444</v>
      </c>
      <c r="N331">
        <v>30</v>
      </c>
      <c r="O331">
        <v>109.9</v>
      </c>
      <c r="P331">
        <v>105.65284552845527</v>
      </c>
      <c r="Q331">
        <v>104.45833333333331</v>
      </c>
      <c r="R331">
        <v>103.39654471544713</v>
      </c>
      <c r="S331">
        <v>0.6</v>
      </c>
      <c r="T331">
        <v>795</v>
      </c>
      <c r="U331">
        <v>720</v>
      </c>
      <c r="V331">
        <v>0.1929872466806429</v>
      </c>
    </row>
    <row r="332" spans="1:22">
      <c r="A332">
        <v>7</v>
      </c>
      <c r="B332" s="97">
        <v>45474</v>
      </c>
      <c r="C332" t="s">
        <v>2046</v>
      </c>
      <c r="D332" t="s">
        <v>31</v>
      </c>
      <c r="E332" t="s">
        <v>1895</v>
      </c>
      <c r="F332">
        <v>10029848820</v>
      </c>
      <c r="G332">
        <v>102.8</v>
      </c>
      <c r="H332">
        <v>98.552845528455265</v>
      </c>
      <c r="I332">
        <v>97.358333333333306</v>
      </c>
      <c r="J332">
        <v>96.296544715447126</v>
      </c>
      <c r="K332">
        <v>121</v>
      </c>
      <c r="L332">
        <v>1</v>
      </c>
      <c r="M332" s="97">
        <v>45474</v>
      </c>
      <c r="N332">
        <v>31</v>
      </c>
      <c r="O332">
        <v>102.8</v>
      </c>
      <c r="P332">
        <v>98.552845528455265</v>
      </c>
      <c r="Q332">
        <v>97.358333333333306</v>
      </c>
      <c r="R332">
        <v>96.296544715447126</v>
      </c>
      <c r="S332">
        <v>0.6</v>
      </c>
      <c r="T332">
        <v>795</v>
      </c>
      <c r="U332">
        <v>744</v>
      </c>
      <c r="V332">
        <v>0.20499814025833499</v>
      </c>
    </row>
    <row r="333" spans="1:22">
      <c r="A333">
        <v>8</v>
      </c>
      <c r="B333" s="97">
        <v>45505</v>
      </c>
      <c r="C333" t="s">
        <v>2046</v>
      </c>
      <c r="D333" t="s">
        <v>31</v>
      </c>
      <c r="E333" t="s">
        <v>1895</v>
      </c>
      <c r="F333">
        <v>10029848820</v>
      </c>
      <c r="G333">
        <v>123.2</v>
      </c>
      <c r="H333">
        <v>118.95284552845527</v>
      </c>
      <c r="I333">
        <v>117.75833333333331</v>
      </c>
      <c r="J333">
        <v>116.69654471544713</v>
      </c>
      <c r="K333">
        <v>125</v>
      </c>
      <c r="L333">
        <v>1</v>
      </c>
      <c r="M333" s="97">
        <v>45505</v>
      </c>
      <c r="N333">
        <v>31</v>
      </c>
      <c r="O333">
        <v>123.2</v>
      </c>
      <c r="P333">
        <v>118.95284552845527</v>
      </c>
      <c r="Q333">
        <v>117.75833333333331</v>
      </c>
      <c r="R333">
        <v>116.69654471544713</v>
      </c>
      <c r="S333">
        <v>0.6</v>
      </c>
      <c r="T333">
        <v>795</v>
      </c>
      <c r="U333">
        <v>744</v>
      </c>
      <c r="V333">
        <v>0.21134560762832211</v>
      </c>
    </row>
    <row r="334" spans="1:22">
      <c r="A334">
        <v>9</v>
      </c>
      <c r="B334" s="97">
        <v>45536</v>
      </c>
      <c r="C334" t="s">
        <v>2046</v>
      </c>
      <c r="D334" t="s">
        <v>31</v>
      </c>
      <c r="E334" t="s">
        <v>1895</v>
      </c>
      <c r="F334">
        <v>10029848820</v>
      </c>
      <c r="G334">
        <v>115.2</v>
      </c>
      <c r="H334">
        <v>110.95284552845527</v>
      </c>
      <c r="I334">
        <v>109.75833333333331</v>
      </c>
      <c r="J334">
        <v>108.69654471544713</v>
      </c>
      <c r="K334">
        <v>118</v>
      </c>
      <c r="L334">
        <v>1</v>
      </c>
      <c r="M334" s="97">
        <v>45536</v>
      </c>
      <c r="N334">
        <v>30</v>
      </c>
      <c r="O334">
        <v>115.2</v>
      </c>
      <c r="P334">
        <v>110.95284552845527</v>
      </c>
      <c r="Q334">
        <v>109.75833333333331</v>
      </c>
      <c r="R334">
        <v>108.69654471544713</v>
      </c>
      <c r="S334">
        <v>0.6</v>
      </c>
      <c r="T334">
        <v>795</v>
      </c>
      <c r="U334">
        <v>720</v>
      </c>
      <c r="V334">
        <v>0.20636006289308181</v>
      </c>
    </row>
    <row r="335" spans="1:22">
      <c r="A335">
        <v>10</v>
      </c>
      <c r="B335" s="97">
        <v>45566</v>
      </c>
      <c r="C335" t="s">
        <v>2046</v>
      </c>
      <c r="D335" t="s">
        <v>31</v>
      </c>
      <c r="E335" t="s">
        <v>1895</v>
      </c>
      <c r="F335">
        <v>10029848820</v>
      </c>
      <c r="G335">
        <v>109</v>
      </c>
      <c r="H335">
        <v>104.75284552845527</v>
      </c>
      <c r="I335">
        <v>103.55833333333331</v>
      </c>
      <c r="J335">
        <v>102.49654471544713</v>
      </c>
      <c r="K335">
        <v>99</v>
      </c>
      <c r="L335">
        <v>1</v>
      </c>
      <c r="M335" s="97">
        <v>45566</v>
      </c>
      <c r="N335">
        <v>31</v>
      </c>
      <c r="O335">
        <v>109</v>
      </c>
      <c r="P335">
        <v>104.75284552845527</v>
      </c>
      <c r="Q335">
        <v>103.55833333333331</v>
      </c>
      <c r="R335">
        <v>102.49654471544713</v>
      </c>
      <c r="S335">
        <v>0.6</v>
      </c>
      <c r="T335">
        <v>795</v>
      </c>
      <c r="U335">
        <v>744</v>
      </c>
      <c r="V335">
        <v>0.16815006424562115</v>
      </c>
    </row>
    <row r="336" spans="1:22">
      <c r="A336">
        <v>11</v>
      </c>
      <c r="B336" s="97">
        <v>45597</v>
      </c>
      <c r="C336" t="s">
        <v>2046</v>
      </c>
      <c r="D336" t="s">
        <v>31</v>
      </c>
      <c r="E336" t="s">
        <v>1895</v>
      </c>
      <c r="F336">
        <v>10029848820</v>
      </c>
      <c r="G336">
        <v>102.9</v>
      </c>
      <c r="H336">
        <v>98.652845528455273</v>
      </c>
      <c r="I336">
        <v>97.458333333333314</v>
      </c>
      <c r="J336">
        <v>96.396544715447135</v>
      </c>
      <c r="K336">
        <v>88</v>
      </c>
      <c r="L336">
        <v>1</v>
      </c>
      <c r="M336" s="97">
        <v>45597</v>
      </c>
      <c r="N336">
        <v>30</v>
      </c>
      <c r="O336">
        <v>102.9</v>
      </c>
      <c r="P336">
        <v>98.652845528455273</v>
      </c>
      <c r="Q336">
        <v>97.458333333333314</v>
      </c>
      <c r="R336">
        <v>96.396544715447135</v>
      </c>
      <c r="S336">
        <v>0.6</v>
      </c>
      <c r="T336">
        <v>795</v>
      </c>
      <c r="U336">
        <v>720</v>
      </c>
      <c r="V336">
        <v>0.15427044025157233</v>
      </c>
    </row>
    <row r="337" spans="1:22">
      <c r="A337">
        <v>12</v>
      </c>
      <c r="B337" s="97">
        <v>45627</v>
      </c>
      <c r="C337" t="s">
        <v>2046</v>
      </c>
      <c r="D337" t="s">
        <v>31</v>
      </c>
      <c r="E337" t="s">
        <v>1895</v>
      </c>
      <c r="F337">
        <v>10029848820</v>
      </c>
      <c r="G337">
        <v>96.6</v>
      </c>
      <c r="H337">
        <v>92.352845528455262</v>
      </c>
      <c r="I337">
        <v>91.158333333333303</v>
      </c>
      <c r="J337">
        <v>90.096544715447124</v>
      </c>
      <c r="K337">
        <v>98</v>
      </c>
      <c r="L337">
        <v>1</v>
      </c>
      <c r="M337" s="97">
        <v>45627</v>
      </c>
      <c r="N337">
        <v>31</v>
      </c>
      <c r="O337">
        <v>96.6</v>
      </c>
      <c r="P337">
        <v>92.352845528455262</v>
      </c>
      <c r="Q337">
        <v>91.158333333333303</v>
      </c>
      <c r="R337">
        <v>90.096544715447124</v>
      </c>
      <c r="S337">
        <v>0.6</v>
      </c>
      <c r="T337">
        <v>795</v>
      </c>
      <c r="U337">
        <v>744</v>
      </c>
      <c r="V337">
        <v>0.16586951376208833</v>
      </c>
    </row>
    <row r="338" spans="1:22">
      <c r="A338">
        <v>1</v>
      </c>
      <c r="B338" s="97">
        <v>45292</v>
      </c>
      <c r="C338" t="s">
        <v>124</v>
      </c>
      <c r="D338" t="s">
        <v>32</v>
      </c>
      <c r="E338" t="s">
        <v>2047</v>
      </c>
      <c r="F338">
        <v>10035461975</v>
      </c>
      <c r="G338">
        <v>92.8</v>
      </c>
      <c r="H338">
        <v>89.112195121951231</v>
      </c>
      <c r="I338">
        <v>88.075000000000017</v>
      </c>
      <c r="J338">
        <v>87.153048780487822</v>
      </c>
      <c r="K338">
        <v>101</v>
      </c>
      <c r="L338">
        <v>1</v>
      </c>
      <c r="M338" s="97">
        <v>45292</v>
      </c>
      <c r="N338">
        <v>31</v>
      </c>
      <c r="O338">
        <v>92.8</v>
      </c>
      <c r="P338">
        <v>89.112195121951231</v>
      </c>
      <c r="Q338">
        <v>88.075000000000017</v>
      </c>
      <c r="R338">
        <v>87.153048780487822</v>
      </c>
      <c r="S338">
        <v>0.48</v>
      </c>
      <c r="T338">
        <v>696.6</v>
      </c>
      <c r="U338">
        <v>744</v>
      </c>
      <c r="V338">
        <v>0.19453802493833333</v>
      </c>
    </row>
    <row r="339" spans="1:22">
      <c r="A339">
        <v>2</v>
      </c>
      <c r="B339" s="97">
        <v>45323</v>
      </c>
      <c r="C339" t="s">
        <v>124</v>
      </c>
      <c r="D339" t="s">
        <v>32</v>
      </c>
      <c r="E339" t="s">
        <v>2047</v>
      </c>
      <c r="F339">
        <v>10035461975</v>
      </c>
      <c r="G339">
        <v>86.9</v>
      </c>
      <c r="H339">
        <v>83.21219512195124</v>
      </c>
      <c r="I339">
        <v>82.175000000000026</v>
      </c>
      <c r="J339">
        <v>81.253048780487831</v>
      </c>
      <c r="K339">
        <v>91</v>
      </c>
      <c r="L339">
        <v>1</v>
      </c>
      <c r="M339" s="97">
        <v>45323</v>
      </c>
      <c r="N339">
        <v>29</v>
      </c>
      <c r="O339">
        <v>86.9</v>
      </c>
      <c r="P339">
        <v>83.21219512195124</v>
      </c>
      <c r="Q339">
        <v>82.175000000000026</v>
      </c>
      <c r="R339">
        <v>81.253048780487831</v>
      </c>
      <c r="S339">
        <v>0.48</v>
      </c>
      <c r="T339">
        <v>696.6</v>
      </c>
      <c r="U339">
        <v>696</v>
      </c>
      <c r="V339">
        <v>0.18725022358186399</v>
      </c>
    </row>
    <row r="340" spans="1:22">
      <c r="A340">
        <v>3</v>
      </c>
      <c r="B340" s="97">
        <v>45352</v>
      </c>
      <c r="C340" t="s">
        <v>124</v>
      </c>
      <c r="D340" t="s">
        <v>32</v>
      </c>
      <c r="E340" t="s">
        <v>2047</v>
      </c>
      <c r="F340">
        <v>10035461975</v>
      </c>
      <c r="G340">
        <v>89.2</v>
      </c>
      <c r="H340">
        <v>85.512195121951237</v>
      </c>
      <c r="I340">
        <v>84.475000000000023</v>
      </c>
      <c r="J340">
        <v>83.553048780487828</v>
      </c>
      <c r="K340">
        <v>85</v>
      </c>
      <c r="L340">
        <v>1</v>
      </c>
      <c r="M340" s="97">
        <v>45352</v>
      </c>
      <c r="N340">
        <v>31</v>
      </c>
      <c r="O340">
        <v>89.2</v>
      </c>
      <c r="P340">
        <v>85.512195121951237</v>
      </c>
      <c r="Q340">
        <v>84.475000000000023</v>
      </c>
      <c r="R340">
        <v>83.553048780487828</v>
      </c>
      <c r="S340">
        <v>0.48</v>
      </c>
      <c r="T340">
        <v>696.6</v>
      </c>
      <c r="U340">
        <v>744</v>
      </c>
      <c r="V340">
        <v>0.16348608757127556</v>
      </c>
    </row>
    <row r="341" spans="1:22">
      <c r="A341">
        <v>4</v>
      </c>
      <c r="B341" s="97">
        <v>45383</v>
      </c>
      <c r="C341" t="s">
        <v>124</v>
      </c>
      <c r="D341" t="s">
        <v>32</v>
      </c>
      <c r="E341" t="s">
        <v>2047</v>
      </c>
      <c r="F341">
        <v>10035461975</v>
      </c>
      <c r="G341">
        <v>91.7</v>
      </c>
      <c r="H341">
        <v>88.012195121951237</v>
      </c>
      <c r="I341">
        <v>86.975000000000023</v>
      </c>
      <c r="J341">
        <v>86.053048780487828</v>
      </c>
      <c r="K341">
        <v>93</v>
      </c>
      <c r="L341">
        <v>1</v>
      </c>
      <c r="M341" s="97">
        <v>45383</v>
      </c>
      <c r="N341">
        <v>30</v>
      </c>
      <c r="O341">
        <v>91.7</v>
      </c>
      <c r="P341">
        <v>88.012195121951237</v>
      </c>
      <c r="Q341">
        <v>86.975000000000023</v>
      </c>
      <c r="R341">
        <v>86.053048780487828</v>
      </c>
      <c r="S341">
        <v>0.48</v>
      </c>
      <c r="T341">
        <v>696.6</v>
      </c>
      <c r="U341">
        <v>720</v>
      </c>
      <c r="V341">
        <v>0.186040729575398</v>
      </c>
    </row>
    <row r="342" spans="1:22">
      <c r="A342">
        <v>5</v>
      </c>
      <c r="B342" s="97">
        <v>45413</v>
      </c>
      <c r="C342" t="s">
        <v>124</v>
      </c>
      <c r="D342" t="s">
        <v>32</v>
      </c>
      <c r="E342" t="s">
        <v>2047</v>
      </c>
      <c r="F342">
        <v>10035461975</v>
      </c>
      <c r="G342">
        <v>93</v>
      </c>
      <c r="H342">
        <v>89.312195121951234</v>
      </c>
      <c r="I342">
        <v>88.27500000000002</v>
      </c>
      <c r="J342">
        <v>87.353048780487825</v>
      </c>
      <c r="K342">
        <v>101</v>
      </c>
      <c r="L342">
        <v>1</v>
      </c>
      <c r="M342" s="97">
        <v>45413</v>
      </c>
      <c r="N342">
        <v>31</v>
      </c>
      <c r="O342">
        <v>93</v>
      </c>
      <c r="P342">
        <v>89.312195121951234</v>
      </c>
      <c r="Q342">
        <v>88.27500000000002</v>
      </c>
      <c r="R342">
        <v>87.353048780487825</v>
      </c>
      <c r="S342">
        <v>0.48</v>
      </c>
      <c r="T342">
        <v>696.6</v>
      </c>
      <c r="U342">
        <v>744</v>
      </c>
      <c r="V342">
        <v>0.19401358827361159</v>
      </c>
    </row>
    <row r="343" spans="1:22">
      <c r="A343">
        <v>6</v>
      </c>
      <c r="B343" s="97">
        <v>45444</v>
      </c>
      <c r="C343" t="s">
        <v>124</v>
      </c>
      <c r="D343" t="s">
        <v>32</v>
      </c>
      <c r="E343" t="s">
        <v>2047</v>
      </c>
      <c r="F343">
        <v>10035461975</v>
      </c>
      <c r="G343">
        <v>93.5</v>
      </c>
      <c r="H343">
        <v>89.812195121951234</v>
      </c>
      <c r="I343">
        <v>88.77500000000002</v>
      </c>
      <c r="J343">
        <v>87.853048780487825</v>
      </c>
      <c r="K343">
        <v>101</v>
      </c>
      <c r="L343">
        <v>1</v>
      </c>
      <c r="M343" s="97">
        <v>45444</v>
      </c>
      <c r="N343">
        <v>30</v>
      </c>
      <c r="O343">
        <v>93.5</v>
      </c>
      <c r="P343">
        <v>89.812195121951234</v>
      </c>
      <c r="Q343">
        <v>88.77500000000002</v>
      </c>
      <c r="R343">
        <v>87.853048780487825</v>
      </c>
      <c r="S343">
        <v>0.48</v>
      </c>
      <c r="T343">
        <v>696.6</v>
      </c>
      <c r="U343">
        <v>720</v>
      </c>
      <c r="V343">
        <v>0.20043126136472392</v>
      </c>
    </row>
    <row r="344" spans="1:22">
      <c r="A344">
        <v>7</v>
      </c>
      <c r="B344" s="97">
        <v>45474</v>
      </c>
      <c r="C344" t="s">
        <v>124</v>
      </c>
      <c r="D344" t="s">
        <v>32</v>
      </c>
      <c r="E344" t="s">
        <v>2047</v>
      </c>
      <c r="F344">
        <v>10035461975</v>
      </c>
      <c r="G344">
        <v>98.6</v>
      </c>
      <c r="H344">
        <v>94.912195121951228</v>
      </c>
      <c r="I344">
        <v>93.875000000000014</v>
      </c>
      <c r="J344">
        <v>92.953048780487819</v>
      </c>
      <c r="K344">
        <v>107</v>
      </c>
      <c r="L344">
        <v>1</v>
      </c>
      <c r="M344" s="97">
        <v>45474</v>
      </c>
      <c r="N344">
        <v>31</v>
      </c>
      <c r="O344">
        <v>98.6</v>
      </c>
      <c r="P344">
        <v>94.912195121951228</v>
      </c>
      <c r="Q344">
        <v>93.875000000000014</v>
      </c>
      <c r="R344">
        <v>92.953048780487819</v>
      </c>
      <c r="S344">
        <v>0.48</v>
      </c>
      <c r="T344">
        <v>696.6</v>
      </c>
      <c r="U344">
        <v>744</v>
      </c>
      <c r="V344">
        <v>0.20640403156344644</v>
      </c>
    </row>
    <row r="345" spans="1:22">
      <c r="A345">
        <v>8</v>
      </c>
      <c r="B345" s="97">
        <v>45505</v>
      </c>
      <c r="C345" t="s">
        <v>124</v>
      </c>
      <c r="D345" t="s">
        <v>32</v>
      </c>
      <c r="E345" t="s">
        <v>2047</v>
      </c>
      <c r="F345">
        <v>10035461975</v>
      </c>
      <c r="G345">
        <v>105.8</v>
      </c>
      <c r="H345">
        <v>102.11219512195123</v>
      </c>
      <c r="I345">
        <v>101.07500000000002</v>
      </c>
      <c r="J345">
        <v>100.15304878048782</v>
      </c>
      <c r="K345">
        <v>113</v>
      </c>
      <c r="L345">
        <v>1</v>
      </c>
      <c r="M345" s="97">
        <v>45505</v>
      </c>
      <c r="N345">
        <v>31</v>
      </c>
      <c r="O345">
        <v>105.8</v>
      </c>
      <c r="P345">
        <v>102.11219512195123</v>
      </c>
      <c r="Q345">
        <v>101.07500000000002</v>
      </c>
      <c r="R345">
        <v>100.15304878048782</v>
      </c>
      <c r="S345">
        <v>0.48</v>
      </c>
      <c r="T345">
        <v>696.6</v>
      </c>
      <c r="U345">
        <v>744</v>
      </c>
      <c r="V345">
        <v>0.21846549600363055</v>
      </c>
    </row>
    <row r="346" spans="1:22">
      <c r="A346">
        <v>9</v>
      </c>
      <c r="B346" s="97">
        <v>45536</v>
      </c>
      <c r="C346" t="s">
        <v>124</v>
      </c>
      <c r="D346" t="s">
        <v>32</v>
      </c>
      <c r="E346" t="s">
        <v>2047</v>
      </c>
      <c r="F346">
        <v>10035461975</v>
      </c>
      <c r="G346">
        <v>98.4</v>
      </c>
      <c r="H346">
        <v>94.71219512195124</v>
      </c>
      <c r="I346">
        <v>93.675000000000026</v>
      </c>
      <c r="J346">
        <v>92.753048780487831</v>
      </c>
      <c r="K346">
        <v>106</v>
      </c>
      <c r="L346">
        <v>1</v>
      </c>
      <c r="M346" s="97">
        <v>45536</v>
      </c>
      <c r="N346">
        <v>30</v>
      </c>
      <c r="O346">
        <v>98.4</v>
      </c>
      <c r="P346">
        <v>94.71219512195124</v>
      </c>
      <c r="Q346">
        <v>93.675000000000026</v>
      </c>
      <c r="R346">
        <v>92.753048780487831</v>
      </c>
      <c r="S346">
        <v>0.48</v>
      </c>
      <c r="T346">
        <v>696.6</v>
      </c>
      <c r="U346">
        <v>720</v>
      </c>
      <c r="V346">
        <v>0.21120482023798132</v>
      </c>
    </row>
    <row r="347" spans="1:22">
      <c r="A347">
        <v>10</v>
      </c>
      <c r="B347" s="97">
        <v>45566</v>
      </c>
      <c r="C347" t="s">
        <v>124</v>
      </c>
      <c r="D347" t="s">
        <v>32</v>
      </c>
      <c r="E347" t="s">
        <v>2047</v>
      </c>
      <c r="F347">
        <v>10035461975</v>
      </c>
      <c r="G347">
        <v>95.5</v>
      </c>
      <c r="H347">
        <v>91.812195121951234</v>
      </c>
      <c r="I347">
        <v>90.77500000000002</v>
      </c>
      <c r="J347">
        <v>89.853048780487825</v>
      </c>
      <c r="K347">
        <v>83</v>
      </c>
      <c r="L347">
        <v>1</v>
      </c>
      <c r="M347" s="97">
        <v>45566</v>
      </c>
      <c r="N347">
        <v>31</v>
      </c>
      <c r="O347">
        <v>95.5</v>
      </c>
      <c r="P347">
        <v>91.812195121951234</v>
      </c>
      <c r="Q347">
        <v>90.77500000000002</v>
      </c>
      <c r="R347">
        <v>89.853048780487825</v>
      </c>
      <c r="S347">
        <v>0.48</v>
      </c>
      <c r="T347">
        <v>696.6</v>
      </c>
      <c r="U347">
        <v>744</v>
      </c>
      <c r="V347">
        <v>0.16008168708843881</v>
      </c>
    </row>
    <row r="348" spans="1:22">
      <c r="A348">
        <v>11</v>
      </c>
      <c r="B348" s="97">
        <v>45597</v>
      </c>
      <c r="C348" t="s">
        <v>124</v>
      </c>
      <c r="D348" t="s">
        <v>32</v>
      </c>
      <c r="E348" t="s">
        <v>2047</v>
      </c>
      <c r="F348">
        <v>10035461975</v>
      </c>
      <c r="G348">
        <v>90.3</v>
      </c>
      <c r="H348">
        <v>86.612195121951231</v>
      </c>
      <c r="I348">
        <v>85.575000000000017</v>
      </c>
      <c r="J348">
        <v>84.653048780487822</v>
      </c>
      <c r="K348">
        <v>81</v>
      </c>
      <c r="L348">
        <v>1</v>
      </c>
      <c r="M348" s="97">
        <v>45597</v>
      </c>
      <c r="N348">
        <v>30</v>
      </c>
      <c r="O348">
        <v>90.3</v>
      </c>
      <c r="P348">
        <v>86.612195121951231</v>
      </c>
      <c r="Q348">
        <v>85.575000000000017</v>
      </c>
      <c r="R348">
        <v>84.653048780487822</v>
      </c>
      <c r="S348">
        <v>0.48</v>
      </c>
      <c r="T348">
        <v>696.6</v>
      </c>
      <c r="U348">
        <v>720</v>
      </c>
      <c r="V348">
        <v>0.16090933741665869</v>
      </c>
    </row>
    <row r="349" spans="1:22">
      <c r="A349">
        <v>12</v>
      </c>
      <c r="B349" s="97">
        <v>45627</v>
      </c>
      <c r="C349" t="s">
        <v>124</v>
      </c>
      <c r="D349" t="s">
        <v>32</v>
      </c>
      <c r="E349" t="s">
        <v>2047</v>
      </c>
      <c r="F349">
        <v>10035461975</v>
      </c>
      <c r="G349">
        <v>82.7</v>
      </c>
      <c r="H349">
        <v>79.012195121951237</v>
      </c>
      <c r="I349">
        <v>77.975000000000023</v>
      </c>
      <c r="J349">
        <v>77.053048780487828</v>
      </c>
      <c r="K349">
        <v>79</v>
      </c>
      <c r="L349">
        <v>1</v>
      </c>
      <c r="M349" s="97">
        <v>45627</v>
      </c>
      <c r="N349">
        <v>31</v>
      </c>
      <c r="O349">
        <v>82.7</v>
      </c>
      <c r="P349">
        <v>79.012195121951237</v>
      </c>
      <c r="Q349">
        <v>77.975000000000023</v>
      </c>
      <c r="R349">
        <v>77.053048780487828</v>
      </c>
      <c r="S349">
        <v>0.48</v>
      </c>
      <c r="T349">
        <v>696.6</v>
      </c>
      <c r="U349">
        <v>744</v>
      </c>
      <c r="V349">
        <v>0.15200597989003423</v>
      </c>
    </row>
    <row r="350" spans="1:22">
      <c r="A350">
        <v>1</v>
      </c>
      <c r="B350" s="97">
        <v>45292</v>
      </c>
      <c r="C350" t="s">
        <v>124</v>
      </c>
      <c r="D350" t="s">
        <v>32</v>
      </c>
      <c r="E350" t="s">
        <v>2048</v>
      </c>
      <c r="F350">
        <v>10035461983</v>
      </c>
      <c r="G350">
        <v>79.39</v>
      </c>
      <c r="H350">
        <v>76.238130081300824</v>
      </c>
      <c r="I350">
        <v>75.351666666666674</v>
      </c>
      <c r="J350">
        <v>74.563699186991883</v>
      </c>
      <c r="K350">
        <v>82</v>
      </c>
      <c r="L350">
        <v>1</v>
      </c>
      <c r="M350" s="97">
        <v>45292</v>
      </c>
      <c r="N350">
        <v>31</v>
      </c>
      <c r="O350">
        <v>79.39</v>
      </c>
      <c r="P350">
        <v>76.238130081300824</v>
      </c>
      <c r="Q350">
        <v>75.351666666666674</v>
      </c>
      <c r="R350">
        <v>74.563699186991883</v>
      </c>
      <c r="S350">
        <v>0.42</v>
      </c>
      <c r="T350">
        <v>591.29999999999995</v>
      </c>
      <c r="U350">
        <v>744</v>
      </c>
      <c r="V350">
        <v>0.18683136664429936</v>
      </c>
    </row>
    <row r="351" spans="1:22">
      <c r="A351">
        <v>2</v>
      </c>
      <c r="B351" s="97">
        <v>45323</v>
      </c>
      <c r="C351" t="s">
        <v>124</v>
      </c>
      <c r="D351" t="s">
        <v>32</v>
      </c>
      <c r="E351" t="s">
        <v>2048</v>
      </c>
      <c r="F351">
        <v>10035461983</v>
      </c>
      <c r="G351">
        <v>74.06</v>
      </c>
      <c r="H351">
        <v>70.908130081300826</v>
      </c>
      <c r="I351">
        <v>70.021666666666675</v>
      </c>
      <c r="J351">
        <v>69.233699186991885</v>
      </c>
      <c r="K351">
        <v>79</v>
      </c>
      <c r="L351">
        <v>1</v>
      </c>
      <c r="M351" s="97">
        <v>45323</v>
      </c>
      <c r="N351">
        <v>29</v>
      </c>
      <c r="O351">
        <v>74.06</v>
      </c>
      <c r="P351">
        <v>70.908130081300826</v>
      </c>
      <c r="Q351">
        <v>70.021666666666675</v>
      </c>
      <c r="R351">
        <v>69.233699186991885</v>
      </c>
      <c r="S351">
        <v>0.42</v>
      </c>
      <c r="T351">
        <v>591.29999999999995</v>
      </c>
      <c r="U351">
        <v>696</v>
      </c>
      <c r="V351">
        <v>0.19087885450138117</v>
      </c>
    </row>
    <row r="352" spans="1:22">
      <c r="A352">
        <v>3</v>
      </c>
      <c r="B352" s="97">
        <v>45352</v>
      </c>
      <c r="C352" t="s">
        <v>124</v>
      </c>
      <c r="D352" t="s">
        <v>32</v>
      </c>
      <c r="E352" t="s">
        <v>2048</v>
      </c>
      <c r="F352">
        <v>10035461983</v>
      </c>
      <c r="G352">
        <v>76.42</v>
      </c>
      <c r="H352">
        <v>73.268130081300825</v>
      </c>
      <c r="I352">
        <v>72.381666666666675</v>
      </c>
      <c r="J352">
        <v>71.593699186991884</v>
      </c>
      <c r="K352">
        <v>73</v>
      </c>
      <c r="L352">
        <v>1</v>
      </c>
      <c r="M352" s="97">
        <v>45352</v>
      </c>
      <c r="N352">
        <v>31</v>
      </c>
      <c r="O352">
        <v>76.42</v>
      </c>
      <c r="P352">
        <v>73.268130081300825</v>
      </c>
      <c r="Q352">
        <v>72.381666666666675</v>
      </c>
      <c r="R352">
        <v>71.593699186991884</v>
      </c>
      <c r="S352">
        <v>0.42</v>
      </c>
      <c r="T352">
        <v>591.29999999999995</v>
      </c>
      <c r="U352">
        <v>744</v>
      </c>
      <c r="V352">
        <v>0.16652027880976672</v>
      </c>
    </row>
    <row r="353" spans="1:22">
      <c r="A353">
        <v>4</v>
      </c>
      <c r="B353" s="97">
        <v>45383</v>
      </c>
      <c r="C353" t="s">
        <v>124</v>
      </c>
      <c r="D353" t="s">
        <v>32</v>
      </c>
      <c r="E353" t="s">
        <v>2048</v>
      </c>
      <c r="F353">
        <v>10035461983</v>
      </c>
      <c r="G353">
        <v>78.489999999999995</v>
      </c>
      <c r="H353">
        <v>75.338130081300818</v>
      </c>
      <c r="I353">
        <v>74.451666666666668</v>
      </c>
      <c r="J353">
        <v>73.663699186991877</v>
      </c>
      <c r="K353">
        <v>80</v>
      </c>
      <c r="L353">
        <v>1</v>
      </c>
      <c r="M353" s="97">
        <v>45383</v>
      </c>
      <c r="N353">
        <v>30</v>
      </c>
      <c r="O353">
        <v>78.489999999999995</v>
      </c>
      <c r="P353">
        <v>75.338130081300818</v>
      </c>
      <c r="Q353">
        <v>74.451666666666668</v>
      </c>
      <c r="R353">
        <v>73.663699186991877</v>
      </c>
      <c r="S353">
        <v>0.42</v>
      </c>
      <c r="T353">
        <v>591.29999999999995</v>
      </c>
      <c r="U353">
        <v>720</v>
      </c>
      <c r="V353">
        <v>0.18843297254636679</v>
      </c>
    </row>
    <row r="354" spans="1:22">
      <c r="A354">
        <v>5</v>
      </c>
      <c r="B354" s="97">
        <v>45413</v>
      </c>
      <c r="C354" t="s">
        <v>124</v>
      </c>
      <c r="D354" t="s">
        <v>32</v>
      </c>
      <c r="E354" t="s">
        <v>2048</v>
      </c>
      <c r="F354">
        <v>10035461983</v>
      </c>
      <c r="G354">
        <v>79.599999999999994</v>
      </c>
      <c r="H354">
        <v>76.448130081300818</v>
      </c>
      <c r="I354">
        <v>75.561666666666667</v>
      </c>
      <c r="J354">
        <v>74.773699186991877</v>
      </c>
      <c r="K354">
        <v>84</v>
      </c>
      <c r="L354">
        <v>1</v>
      </c>
      <c r="M354" s="97">
        <v>45413</v>
      </c>
      <c r="N354">
        <v>31</v>
      </c>
      <c r="O354">
        <v>79.599999999999994</v>
      </c>
      <c r="P354">
        <v>76.448130081300818</v>
      </c>
      <c r="Q354">
        <v>75.561666666666667</v>
      </c>
      <c r="R354">
        <v>74.773699186991877</v>
      </c>
      <c r="S354">
        <v>0.42</v>
      </c>
      <c r="T354">
        <v>591.29999999999995</v>
      </c>
      <c r="U354">
        <v>744</v>
      </c>
      <c r="V354">
        <v>0.191036835185458</v>
      </c>
    </row>
    <row r="355" spans="1:22">
      <c r="A355">
        <v>6</v>
      </c>
      <c r="B355" s="97">
        <v>45444</v>
      </c>
      <c r="C355" t="s">
        <v>124</v>
      </c>
      <c r="D355" t="s">
        <v>32</v>
      </c>
      <c r="E355" t="s">
        <v>2048</v>
      </c>
      <c r="F355">
        <v>10035461983</v>
      </c>
      <c r="G355">
        <v>79.83</v>
      </c>
      <c r="H355">
        <v>76.678130081300822</v>
      </c>
      <c r="I355">
        <v>75.791666666666671</v>
      </c>
      <c r="J355">
        <v>75.003699186991881</v>
      </c>
      <c r="K355">
        <v>86</v>
      </c>
      <c r="L355">
        <v>1</v>
      </c>
      <c r="M355" s="97">
        <v>45444</v>
      </c>
      <c r="N355">
        <v>30</v>
      </c>
      <c r="O355">
        <v>79.83</v>
      </c>
      <c r="P355">
        <v>76.678130081300822</v>
      </c>
      <c r="Q355">
        <v>75.791666666666671</v>
      </c>
      <c r="R355">
        <v>75.003699186991881</v>
      </c>
      <c r="S355">
        <v>0.42</v>
      </c>
      <c r="T355">
        <v>591.29999999999995</v>
      </c>
      <c r="U355">
        <v>720</v>
      </c>
      <c r="V355">
        <v>0.20155354491985647</v>
      </c>
    </row>
    <row r="356" spans="1:22">
      <c r="A356">
        <v>7</v>
      </c>
      <c r="B356" s="97">
        <v>45474</v>
      </c>
      <c r="C356" t="s">
        <v>124</v>
      </c>
      <c r="D356" t="s">
        <v>32</v>
      </c>
      <c r="E356" t="s">
        <v>2048</v>
      </c>
      <c r="F356">
        <v>10035461983</v>
      </c>
      <c r="G356">
        <v>84.47</v>
      </c>
      <c r="H356">
        <v>81.318130081300822</v>
      </c>
      <c r="I356">
        <v>80.431666666666672</v>
      </c>
      <c r="J356">
        <v>79.643699186991881</v>
      </c>
      <c r="K356">
        <v>89</v>
      </c>
      <c r="L356">
        <v>1</v>
      </c>
      <c r="M356" s="97">
        <v>45474</v>
      </c>
      <c r="N356">
        <v>31</v>
      </c>
      <c r="O356">
        <v>84.47</v>
      </c>
      <c r="P356">
        <v>81.318130081300822</v>
      </c>
      <c r="Q356">
        <v>80.431666666666672</v>
      </c>
      <c r="R356">
        <v>79.643699186991881</v>
      </c>
      <c r="S356">
        <v>0.42</v>
      </c>
      <c r="T356">
        <v>591.29999999999995</v>
      </c>
      <c r="U356">
        <v>744</v>
      </c>
      <c r="V356">
        <v>0.20339842592137977</v>
      </c>
    </row>
    <row r="357" spans="1:22">
      <c r="A357">
        <v>8</v>
      </c>
      <c r="B357" s="97">
        <v>45505</v>
      </c>
      <c r="C357" t="s">
        <v>124</v>
      </c>
      <c r="D357" t="s">
        <v>32</v>
      </c>
      <c r="E357" t="s">
        <v>2048</v>
      </c>
      <c r="F357">
        <v>10035461983</v>
      </c>
      <c r="G357">
        <v>90.65</v>
      </c>
      <c r="H357">
        <v>87.498130081300829</v>
      </c>
      <c r="I357">
        <v>86.611666666666679</v>
      </c>
      <c r="J357">
        <v>85.823699186991888</v>
      </c>
      <c r="K357">
        <v>96</v>
      </c>
      <c r="L357">
        <v>1</v>
      </c>
      <c r="M357" s="97">
        <v>45505</v>
      </c>
      <c r="N357">
        <v>31</v>
      </c>
      <c r="O357">
        <v>90.65</v>
      </c>
      <c r="P357">
        <v>87.498130081300829</v>
      </c>
      <c r="Q357">
        <v>86.611666666666679</v>
      </c>
      <c r="R357">
        <v>85.823699186991888</v>
      </c>
      <c r="S357">
        <v>0.42</v>
      </c>
      <c r="T357">
        <v>591.29999999999995</v>
      </c>
      <c r="U357">
        <v>744</v>
      </c>
      <c r="V357">
        <v>0.21915353267540633</v>
      </c>
    </row>
    <row r="358" spans="1:22">
      <c r="A358">
        <v>9</v>
      </c>
      <c r="B358" s="97">
        <v>45536</v>
      </c>
      <c r="C358" t="s">
        <v>124</v>
      </c>
      <c r="D358" t="s">
        <v>32</v>
      </c>
      <c r="E358" t="s">
        <v>2048</v>
      </c>
      <c r="F358">
        <v>10035461983</v>
      </c>
      <c r="G358">
        <v>84.28</v>
      </c>
      <c r="H358">
        <v>81.128130081300824</v>
      </c>
      <c r="I358">
        <v>80.241666666666674</v>
      </c>
      <c r="J358">
        <v>79.453699186991884</v>
      </c>
      <c r="K358">
        <v>88</v>
      </c>
      <c r="L358">
        <v>1</v>
      </c>
      <c r="M358" s="97">
        <v>45536</v>
      </c>
      <c r="N358">
        <v>30</v>
      </c>
      <c r="O358">
        <v>84.28</v>
      </c>
      <c r="P358">
        <v>81.128130081300824</v>
      </c>
      <c r="Q358">
        <v>80.241666666666674</v>
      </c>
      <c r="R358">
        <v>79.453699186991884</v>
      </c>
      <c r="S358">
        <v>0.42</v>
      </c>
      <c r="T358">
        <v>591.29999999999995</v>
      </c>
      <c r="U358">
        <v>720</v>
      </c>
      <c r="V358">
        <v>0.20643168536369963</v>
      </c>
    </row>
    <row r="359" spans="1:22">
      <c r="A359">
        <v>10</v>
      </c>
      <c r="B359" s="97">
        <v>45566</v>
      </c>
      <c r="C359" t="s">
        <v>124</v>
      </c>
      <c r="D359" t="s">
        <v>32</v>
      </c>
      <c r="E359" t="s">
        <v>2048</v>
      </c>
      <c r="F359">
        <v>10035461983</v>
      </c>
      <c r="G359">
        <v>81.540000000000006</v>
      </c>
      <c r="H359">
        <v>78.388130081300829</v>
      </c>
      <c r="I359">
        <v>77.501666666666679</v>
      </c>
      <c r="J359">
        <v>76.713699186991889</v>
      </c>
      <c r="K359">
        <v>69</v>
      </c>
      <c r="L359">
        <v>1</v>
      </c>
      <c r="M359" s="97">
        <v>45566</v>
      </c>
      <c r="N359">
        <v>31</v>
      </c>
      <c r="O359">
        <v>81.540000000000006</v>
      </c>
      <c r="P359">
        <v>78.388130081300829</v>
      </c>
      <c r="Q359">
        <v>77.501666666666679</v>
      </c>
      <c r="R359">
        <v>76.713699186991889</v>
      </c>
      <c r="S359">
        <v>0.42</v>
      </c>
      <c r="T359">
        <v>591.29999999999995</v>
      </c>
      <c r="U359">
        <v>744</v>
      </c>
      <c r="V359">
        <v>0.15658704440189197</v>
      </c>
    </row>
    <row r="360" spans="1:22">
      <c r="A360">
        <v>11</v>
      </c>
      <c r="B360" s="97">
        <v>45597</v>
      </c>
      <c r="C360" t="s">
        <v>124</v>
      </c>
      <c r="D360" t="s">
        <v>32</v>
      </c>
      <c r="E360" t="s">
        <v>2048</v>
      </c>
      <c r="F360">
        <v>10035461983</v>
      </c>
      <c r="G360">
        <v>77.180000000000007</v>
      </c>
      <c r="H360">
        <v>74.02813008130083</v>
      </c>
      <c r="I360">
        <v>73.14166666666668</v>
      </c>
      <c r="J360">
        <v>72.353699186991889</v>
      </c>
      <c r="K360">
        <v>70</v>
      </c>
      <c r="L360">
        <v>1</v>
      </c>
      <c r="M360" s="97">
        <v>45597</v>
      </c>
      <c r="N360">
        <v>30</v>
      </c>
      <c r="O360">
        <v>77.180000000000007</v>
      </c>
      <c r="P360">
        <v>74.02813008130083</v>
      </c>
      <c r="Q360">
        <v>73.14166666666668</v>
      </c>
      <c r="R360">
        <v>72.353699186991889</v>
      </c>
      <c r="S360">
        <v>0.42</v>
      </c>
      <c r="T360">
        <v>591.29999999999995</v>
      </c>
      <c r="U360">
        <v>720</v>
      </c>
      <c r="V360">
        <v>0.16341700020670091</v>
      </c>
    </row>
    <row r="361" spans="1:22">
      <c r="A361">
        <v>12</v>
      </c>
      <c r="B361" s="97">
        <v>45627</v>
      </c>
      <c r="C361" t="s">
        <v>124</v>
      </c>
      <c r="D361" t="s">
        <v>32</v>
      </c>
      <c r="E361" t="s">
        <v>2048</v>
      </c>
      <c r="F361">
        <v>10035461983</v>
      </c>
      <c r="G361">
        <v>70.650000000000006</v>
      </c>
      <c r="H361">
        <v>67.498130081300829</v>
      </c>
      <c r="I361">
        <v>66.611666666666679</v>
      </c>
      <c r="J361">
        <v>65.823699186991888</v>
      </c>
      <c r="K361">
        <v>68</v>
      </c>
      <c r="L361">
        <v>1</v>
      </c>
      <c r="M361" s="97">
        <v>45627</v>
      </c>
      <c r="N361">
        <v>31</v>
      </c>
      <c r="O361">
        <v>70.650000000000006</v>
      </c>
      <c r="P361">
        <v>67.498130081300829</v>
      </c>
      <c r="Q361">
        <v>66.611666666666679</v>
      </c>
      <c r="R361">
        <v>65.823699186991888</v>
      </c>
      <c r="S361">
        <v>0.42</v>
      </c>
      <c r="T361">
        <v>591.29999999999995</v>
      </c>
      <c r="U361">
        <v>744</v>
      </c>
      <c r="V361">
        <v>0.1540186649063755</v>
      </c>
    </row>
    <row r="362" spans="1:22">
      <c r="A362">
        <v>1</v>
      </c>
      <c r="B362" s="97">
        <v>45292</v>
      </c>
      <c r="C362" t="s">
        <v>124</v>
      </c>
      <c r="D362" t="s">
        <v>32</v>
      </c>
      <c r="E362" t="s">
        <v>2049</v>
      </c>
      <c r="F362">
        <v>10035505336</v>
      </c>
      <c r="G362">
        <v>57.38</v>
      </c>
      <c r="H362">
        <v>55.096422764227647</v>
      </c>
      <c r="I362">
        <v>54.454166666666673</v>
      </c>
      <c r="J362">
        <v>53.883272357723584</v>
      </c>
      <c r="K362">
        <v>60</v>
      </c>
      <c r="L362">
        <v>1</v>
      </c>
      <c r="M362" s="97">
        <v>45292</v>
      </c>
      <c r="N362">
        <v>31</v>
      </c>
      <c r="O362">
        <v>57.38</v>
      </c>
      <c r="P362">
        <v>55.096422764227647</v>
      </c>
      <c r="Q362">
        <v>54.454166666666673</v>
      </c>
      <c r="R362">
        <v>53.883272357723584</v>
      </c>
      <c r="S362">
        <v>0.3</v>
      </c>
      <c r="T362">
        <v>437.4</v>
      </c>
      <c r="U362">
        <v>744</v>
      </c>
      <c r="V362">
        <v>0.18458351156147521</v>
      </c>
    </row>
    <row r="363" spans="1:22">
      <c r="A363">
        <v>2</v>
      </c>
      <c r="B363" s="97">
        <v>45323</v>
      </c>
      <c r="C363" t="s">
        <v>124</v>
      </c>
      <c r="D363" t="s">
        <v>32</v>
      </c>
      <c r="E363" t="s">
        <v>2049</v>
      </c>
      <c r="F363">
        <v>10035505336</v>
      </c>
      <c r="G363">
        <v>53.84</v>
      </c>
      <c r="H363">
        <v>51.556422764227648</v>
      </c>
      <c r="I363">
        <v>50.914166666666674</v>
      </c>
      <c r="J363">
        <v>50.343272357723585</v>
      </c>
      <c r="K363">
        <v>58</v>
      </c>
      <c r="L363">
        <v>1</v>
      </c>
      <c r="M363" s="97">
        <v>45323</v>
      </c>
      <c r="N363">
        <v>29</v>
      </c>
      <c r="O363">
        <v>53.84</v>
      </c>
      <c r="P363">
        <v>51.556422764227648</v>
      </c>
      <c r="Q363">
        <v>50.914166666666674</v>
      </c>
      <c r="R363">
        <v>50.343272357723585</v>
      </c>
      <c r="S363">
        <v>0.3</v>
      </c>
      <c r="T363">
        <v>437.4</v>
      </c>
      <c r="U363">
        <v>696</v>
      </c>
      <c r="V363">
        <v>0.18985883144390317</v>
      </c>
    </row>
    <row r="364" spans="1:22">
      <c r="A364">
        <v>3</v>
      </c>
      <c r="B364" s="97">
        <v>45352</v>
      </c>
      <c r="C364" t="s">
        <v>124</v>
      </c>
      <c r="D364" t="s">
        <v>32</v>
      </c>
      <c r="E364" t="s">
        <v>2049</v>
      </c>
      <c r="F364">
        <v>10035505336</v>
      </c>
      <c r="G364">
        <v>55.22</v>
      </c>
      <c r="H364">
        <v>52.936422764227643</v>
      </c>
      <c r="I364">
        <v>52.294166666666669</v>
      </c>
      <c r="J364">
        <v>51.72327235772358</v>
      </c>
      <c r="K364">
        <v>54</v>
      </c>
      <c r="L364">
        <v>1</v>
      </c>
      <c r="M364" s="97">
        <v>45352</v>
      </c>
      <c r="N364">
        <v>31</v>
      </c>
      <c r="O364">
        <v>55.22</v>
      </c>
      <c r="P364">
        <v>52.936422764227643</v>
      </c>
      <c r="Q364">
        <v>52.294166666666669</v>
      </c>
      <c r="R364">
        <v>51.72327235772358</v>
      </c>
      <c r="S364">
        <v>0.3</v>
      </c>
      <c r="T364">
        <v>437.4</v>
      </c>
      <c r="U364">
        <v>744</v>
      </c>
      <c r="V364">
        <v>0.16590090023649037</v>
      </c>
    </row>
    <row r="365" spans="1:22">
      <c r="A365">
        <v>4</v>
      </c>
      <c r="B365" s="97">
        <v>45383</v>
      </c>
      <c r="C365" t="s">
        <v>124</v>
      </c>
      <c r="D365" t="s">
        <v>32</v>
      </c>
      <c r="E365" t="s">
        <v>2049</v>
      </c>
      <c r="F365">
        <v>10035505336</v>
      </c>
      <c r="G365">
        <v>56.75</v>
      </c>
      <c r="H365">
        <v>54.466422764227644</v>
      </c>
      <c r="I365">
        <v>53.82416666666667</v>
      </c>
      <c r="J365">
        <v>53.253272357723581</v>
      </c>
      <c r="K365">
        <v>59</v>
      </c>
      <c r="L365">
        <v>1</v>
      </c>
      <c r="M365" s="97">
        <v>45383</v>
      </c>
      <c r="N365">
        <v>30</v>
      </c>
      <c r="O365">
        <v>56.75</v>
      </c>
      <c r="P365">
        <v>54.466422764227644</v>
      </c>
      <c r="Q365">
        <v>53.82416666666667</v>
      </c>
      <c r="R365">
        <v>53.253272357723581</v>
      </c>
      <c r="S365">
        <v>0.3</v>
      </c>
      <c r="T365">
        <v>437.4</v>
      </c>
      <c r="U365">
        <v>720</v>
      </c>
      <c r="V365">
        <v>0.18677729512777524</v>
      </c>
    </row>
    <row r="366" spans="1:22">
      <c r="A366">
        <v>5</v>
      </c>
      <c r="B366" s="97">
        <v>45413</v>
      </c>
      <c r="C366" t="s">
        <v>124</v>
      </c>
      <c r="D366" t="s">
        <v>32</v>
      </c>
      <c r="E366" t="s">
        <v>2049</v>
      </c>
      <c r="F366">
        <v>10035505336</v>
      </c>
      <c r="G366">
        <v>57.62</v>
      </c>
      <c r="H366">
        <v>55.336422764227642</v>
      </c>
      <c r="I366">
        <v>54.694166666666668</v>
      </c>
      <c r="J366">
        <v>54.123272357723579</v>
      </c>
      <c r="K366">
        <v>63</v>
      </c>
      <c r="L366">
        <v>1</v>
      </c>
      <c r="M366" s="97">
        <v>45413</v>
      </c>
      <c r="N366">
        <v>31</v>
      </c>
      <c r="O366">
        <v>57.62</v>
      </c>
      <c r="P366">
        <v>55.336422764227642</v>
      </c>
      <c r="Q366">
        <v>54.694166666666668</v>
      </c>
      <c r="R366">
        <v>54.123272357723579</v>
      </c>
      <c r="S366">
        <v>0.3</v>
      </c>
      <c r="T366">
        <v>437.4</v>
      </c>
      <c r="U366">
        <v>744</v>
      </c>
      <c r="V366">
        <v>0.19239820100201097</v>
      </c>
    </row>
    <row r="367" spans="1:22">
      <c r="A367">
        <v>6</v>
      </c>
      <c r="B367" s="97">
        <v>45444</v>
      </c>
      <c r="C367" t="s">
        <v>124</v>
      </c>
      <c r="D367" t="s">
        <v>32</v>
      </c>
      <c r="E367" t="s">
        <v>2049</v>
      </c>
      <c r="F367">
        <v>10035505336</v>
      </c>
      <c r="G367">
        <v>57.98</v>
      </c>
      <c r="H367">
        <v>55.696422764227641</v>
      </c>
      <c r="I367">
        <v>55.054166666666667</v>
      </c>
      <c r="J367">
        <v>54.483272357723578</v>
      </c>
      <c r="K367">
        <v>64</v>
      </c>
      <c r="L367">
        <v>1</v>
      </c>
      <c r="M367" s="97">
        <v>45444</v>
      </c>
      <c r="N367">
        <v>30</v>
      </c>
      <c r="O367">
        <v>57.98</v>
      </c>
      <c r="P367">
        <v>55.696422764227641</v>
      </c>
      <c r="Q367">
        <v>55.054166666666667</v>
      </c>
      <c r="R367">
        <v>54.483272357723578</v>
      </c>
      <c r="S367">
        <v>0.3</v>
      </c>
      <c r="T367">
        <v>437.4</v>
      </c>
      <c r="U367">
        <v>720</v>
      </c>
      <c r="V367">
        <v>0.20271871665904587</v>
      </c>
    </row>
    <row r="368" spans="1:22">
      <c r="A368">
        <v>7</v>
      </c>
      <c r="B368" s="97">
        <v>45474</v>
      </c>
      <c r="C368" t="s">
        <v>124</v>
      </c>
      <c r="D368" t="s">
        <v>32</v>
      </c>
      <c r="E368" t="s">
        <v>2049</v>
      </c>
      <c r="F368">
        <v>10035505336</v>
      </c>
      <c r="G368">
        <v>61.04</v>
      </c>
      <c r="H368">
        <v>58.756422764227644</v>
      </c>
      <c r="I368">
        <v>58.114166666666669</v>
      </c>
      <c r="J368">
        <v>57.543272357723581</v>
      </c>
      <c r="K368">
        <v>70</v>
      </c>
      <c r="L368">
        <v>1</v>
      </c>
      <c r="M368" s="97">
        <v>45474</v>
      </c>
      <c r="N368">
        <v>31</v>
      </c>
      <c r="O368">
        <v>61.04</v>
      </c>
      <c r="P368">
        <v>58.756422764227644</v>
      </c>
      <c r="Q368">
        <v>58.114166666666669</v>
      </c>
      <c r="R368">
        <v>57.543272357723581</v>
      </c>
      <c r="S368">
        <v>0.3</v>
      </c>
      <c r="T368">
        <v>437.4</v>
      </c>
      <c r="U368">
        <v>744</v>
      </c>
      <c r="V368">
        <v>0.21393399904617225</v>
      </c>
    </row>
    <row r="369" spans="1:22">
      <c r="A369">
        <v>8</v>
      </c>
      <c r="B369" s="97">
        <v>45505</v>
      </c>
      <c r="C369" t="s">
        <v>124</v>
      </c>
      <c r="D369" t="s">
        <v>32</v>
      </c>
      <c r="E369" t="s">
        <v>2049</v>
      </c>
      <c r="F369">
        <v>10035505336</v>
      </c>
      <c r="G369">
        <v>65.53</v>
      </c>
      <c r="H369">
        <v>63.246422764227653</v>
      </c>
      <c r="I369">
        <v>62.604166666666671</v>
      </c>
      <c r="J369">
        <v>62.03327235772359</v>
      </c>
      <c r="K369">
        <v>72</v>
      </c>
      <c r="L369">
        <v>1</v>
      </c>
      <c r="M369" s="97">
        <v>45505</v>
      </c>
      <c r="N369">
        <v>31</v>
      </c>
      <c r="O369">
        <v>65.53</v>
      </c>
      <c r="P369">
        <v>63.246422764227646</v>
      </c>
      <c r="Q369">
        <v>62.604166666666671</v>
      </c>
      <c r="R369">
        <v>62.033272357723583</v>
      </c>
      <c r="S369">
        <v>0.3</v>
      </c>
      <c r="T369">
        <v>437.4</v>
      </c>
      <c r="U369">
        <v>744</v>
      </c>
      <c r="V369">
        <v>0.2204411699632727</v>
      </c>
    </row>
    <row r="370" spans="1:22">
      <c r="A370">
        <v>9</v>
      </c>
      <c r="B370" s="97">
        <v>45536</v>
      </c>
      <c r="C370" t="s">
        <v>124</v>
      </c>
      <c r="D370" t="s">
        <v>32</v>
      </c>
      <c r="E370" t="s">
        <v>2049</v>
      </c>
      <c r="F370">
        <v>10035505336</v>
      </c>
      <c r="G370">
        <v>60.97</v>
      </c>
      <c r="H370">
        <v>58.686422764227643</v>
      </c>
      <c r="I370">
        <v>58.044166666666669</v>
      </c>
      <c r="J370">
        <v>57.47327235772358</v>
      </c>
      <c r="K370">
        <v>68</v>
      </c>
      <c r="L370">
        <v>1</v>
      </c>
      <c r="M370" s="97">
        <v>45536</v>
      </c>
      <c r="N370">
        <v>30</v>
      </c>
      <c r="O370">
        <v>60.97</v>
      </c>
      <c r="P370">
        <v>58.686422764227643</v>
      </c>
      <c r="Q370">
        <v>58.044166666666669</v>
      </c>
      <c r="R370">
        <v>57.47327235772358</v>
      </c>
      <c r="S370">
        <v>0.3</v>
      </c>
      <c r="T370">
        <v>437.4</v>
      </c>
      <c r="U370">
        <v>720</v>
      </c>
      <c r="V370">
        <v>0.2167460498907687</v>
      </c>
    </row>
    <row r="371" spans="1:22">
      <c r="A371">
        <v>10</v>
      </c>
      <c r="B371" s="97">
        <v>45566</v>
      </c>
      <c r="C371" t="s">
        <v>124</v>
      </c>
      <c r="D371" t="s">
        <v>32</v>
      </c>
      <c r="E371" t="s">
        <v>2049</v>
      </c>
      <c r="F371">
        <v>10035505336</v>
      </c>
      <c r="G371">
        <v>59.17</v>
      </c>
      <c r="H371">
        <v>56.886422764227646</v>
      </c>
      <c r="I371">
        <v>56.244166666666672</v>
      </c>
      <c r="J371">
        <v>55.673272357723583</v>
      </c>
      <c r="K371">
        <v>54</v>
      </c>
      <c r="L371">
        <v>1</v>
      </c>
      <c r="M371" s="97">
        <v>45566</v>
      </c>
      <c r="N371">
        <v>31</v>
      </c>
      <c r="O371">
        <v>59.17</v>
      </c>
      <c r="P371">
        <v>56.886422764227646</v>
      </c>
      <c r="Q371">
        <v>56.244166666666672</v>
      </c>
      <c r="R371">
        <v>55.673272357723583</v>
      </c>
      <c r="S371">
        <v>0.3</v>
      </c>
      <c r="T371">
        <v>437.4</v>
      </c>
      <c r="U371">
        <v>744</v>
      </c>
      <c r="V371">
        <v>0.16599216533671596</v>
      </c>
    </row>
    <row r="372" spans="1:22">
      <c r="A372">
        <v>11</v>
      </c>
      <c r="B372" s="97">
        <v>45597</v>
      </c>
      <c r="C372" t="s">
        <v>124</v>
      </c>
      <c r="D372" t="s">
        <v>32</v>
      </c>
      <c r="E372" t="s">
        <v>2049</v>
      </c>
      <c r="F372">
        <v>10035505336</v>
      </c>
      <c r="G372">
        <v>55.92</v>
      </c>
      <c r="H372">
        <v>53.636422764227646</v>
      </c>
      <c r="I372">
        <v>52.994166666666672</v>
      </c>
      <c r="J372">
        <v>52.423272357723583</v>
      </c>
      <c r="K372">
        <v>51</v>
      </c>
      <c r="L372">
        <v>1</v>
      </c>
      <c r="M372" s="97">
        <v>45597</v>
      </c>
      <c r="N372">
        <v>30</v>
      </c>
      <c r="O372">
        <v>55.92</v>
      </c>
      <c r="P372">
        <v>53.636422764227646</v>
      </c>
      <c r="Q372">
        <v>52.994166666666672</v>
      </c>
      <c r="R372">
        <v>52.423272357723583</v>
      </c>
      <c r="S372">
        <v>0.3</v>
      </c>
      <c r="T372">
        <v>437.4</v>
      </c>
      <c r="U372">
        <v>720</v>
      </c>
      <c r="V372">
        <v>0.16124034699994924</v>
      </c>
    </row>
    <row r="373" spans="1:22">
      <c r="A373">
        <v>12</v>
      </c>
      <c r="B373" s="97">
        <v>45627</v>
      </c>
      <c r="C373" t="s">
        <v>124</v>
      </c>
      <c r="D373" t="s">
        <v>32</v>
      </c>
      <c r="E373" t="s">
        <v>2049</v>
      </c>
      <c r="F373">
        <v>10035505336</v>
      </c>
      <c r="G373">
        <v>51.19</v>
      </c>
      <c r="H373">
        <v>48.906422764227642</v>
      </c>
      <c r="I373">
        <v>48.264166666666668</v>
      </c>
      <c r="J373">
        <v>47.693272357723579</v>
      </c>
      <c r="K373">
        <v>50</v>
      </c>
      <c r="L373">
        <v>1</v>
      </c>
      <c r="M373" s="97">
        <v>45627</v>
      </c>
      <c r="N373">
        <v>31</v>
      </c>
      <c r="O373">
        <v>51.19</v>
      </c>
      <c r="P373">
        <v>48.906422764227642</v>
      </c>
      <c r="Q373">
        <v>48.264166666666668</v>
      </c>
      <c r="R373">
        <v>47.693272357723579</v>
      </c>
      <c r="S373">
        <v>0.3</v>
      </c>
      <c r="T373">
        <v>437.4</v>
      </c>
      <c r="U373">
        <v>744</v>
      </c>
      <c r="V373">
        <v>0.15506923856021168</v>
      </c>
    </row>
    <row r="374" spans="1:22">
      <c r="A374">
        <v>1</v>
      </c>
      <c r="B374" s="97">
        <v>45292</v>
      </c>
      <c r="C374" t="s">
        <v>124</v>
      </c>
      <c r="D374" t="s">
        <v>32</v>
      </c>
      <c r="E374" t="s">
        <v>2050</v>
      </c>
      <c r="F374">
        <v>10035462122</v>
      </c>
      <c r="G374">
        <v>43.89</v>
      </c>
      <c r="H374">
        <v>42.148861788617886</v>
      </c>
      <c r="I374">
        <v>41.659166666666664</v>
      </c>
      <c r="J374">
        <v>41.223882113821134</v>
      </c>
      <c r="K374">
        <v>47</v>
      </c>
      <c r="L374">
        <v>1</v>
      </c>
      <c r="M374" s="97">
        <v>45292</v>
      </c>
      <c r="N374">
        <v>31</v>
      </c>
      <c r="O374">
        <v>43.89</v>
      </c>
      <c r="P374">
        <v>42.148861788617886</v>
      </c>
      <c r="Q374">
        <v>41.659166666666664</v>
      </c>
      <c r="R374">
        <v>41.223882113821134</v>
      </c>
      <c r="S374">
        <v>0.24</v>
      </c>
      <c r="T374">
        <v>332.1</v>
      </c>
      <c r="U374">
        <v>744</v>
      </c>
      <c r="V374">
        <v>0.1899135672957685</v>
      </c>
    </row>
    <row r="375" spans="1:22">
      <c r="A375">
        <v>2</v>
      </c>
      <c r="B375" s="97">
        <v>45323</v>
      </c>
      <c r="C375" t="s">
        <v>124</v>
      </c>
      <c r="D375" t="s">
        <v>32</v>
      </c>
      <c r="E375" t="s">
        <v>2050</v>
      </c>
      <c r="F375">
        <v>10035462122</v>
      </c>
      <c r="G375">
        <v>41.04</v>
      </c>
      <c r="H375">
        <v>39.298861788617884</v>
      </c>
      <c r="I375">
        <v>38.809166666666663</v>
      </c>
      <c r="J375">
        <v>38.373882113821132</v>
      </c>
      <c r="K375">
        <v>45</v>
      </c>
      <c r="L375">
        <v>1</v>
      </c>
      <c r="M375" s="97">
        <v>45323</v>
      </c>
      <c r="N375">
        <v>29</v>
      </c>
      <c r="O375">
        <v>41.04</v>
      </c>
      <c r="P375">
        <v>39.298861788617884</v>
      </c>
      <c r="Q375">
        <v>38.809166666666663</v>
      </c>
      <c r="R375">
        <v>38.373882113821132</v>
      </c>
      <c r="S375">
        <v>0.24</v>
      </c>
      <c r="T375">
        <v>332.1</v>
      </c>
      <c r="U375">
        <v>696</v>
      </c>
      <c r="V375">
        <v>0.19508993621226112</v>
      </c>
    </row>
    <row r="376" spans="1:22">
      <c r="A376">
        <v>3</v>
      </c>
      <c r="B376" s="97">
        <v>45352</v>
      </c>
      <c r="C376" t="s">
        <v>124</v>
      </c>
      <c r="D376" t="s">
        <v>32</v>
      </c>
      <c r="E376" t="s">
        <v>2050</v>
      </c>
      <c r="F376">
        <v>10035462122</v>
      </c>
      <c r="G376">
        <v>42.35</v>
      </c>
      <c r="H376">
        <v>40.608861788617887</v>
      </c>
      <c r="I376">
        <v>40.119166666666665</v>
      </c>
      <c r="J376">
        <v>39.683882113821134</v>
      </c>
      <c r="K376">
        <v>42</v>
      </c>
      <c r="L376">
        <v>1</v>
      </c>
      <c r="M376" s="97">
        <v>45352</v>
      </c>
      <c r="N376">
        <v>31</v>
      </c>
      <c r="O376">
        <v>42.35</v>
      </c>
      <c r="P376">
        <v>40.608861788617887</v>
      </c>
      <c r="Q376">
        <v>40.119166666666665</v>
      </c>
      <c r="R376">
        <v>39.683882113821134</v>
      </c>
      <c r="S376">
        <v>0.24</v>
      </c>
      <c r="T376">
        <v>332.1</v>
      </c>
      <c r="U376">
        <v>744</v>
      </c>
      <c r="V376">
        <v>0.17091788002706787</v>
      </c>
    </row>
    <row r="377" spans="1:22">
      <c r="A377">
        <v>4</v>
      </c>
      <c r="B377" s="97">
        <v>45383</v>
      </c>
      <c r="C377" t="s">
        <v>124</v>
      </c>
      <c r="D377" t="s">
        <v>32</v>
      </c>
      <c r="E377" t="s">
        <v>2050</v>
      </c>
      <c r="F377">
        <v>10035462122</v>
      </c>
      <c r="G377">
        <v>43.46</v>
      </c>
      <c r="H377">
        <v>41.718861788617886</v>
      </c>
      <c r="I377">
        <v>41.229166666666664</v>
      </c>
      <c r="J377">
        <v>40.793882113821134</v>
      </c>
      <c r="K377">
        <v>46</v>
      </c>
      <c r="L377">
        <v>1</v>
      </c>
      <c r="M377" s="97">
        <v>45383</v>
      </c>
      <c r="N377">
        <v>30</v>
      </c>
      <c r="O377">
        <v>43.46</v>
      </c>
      <c r="P377">
        <v>41.718861788617886</v>
      </c>
      <c r="Q377">
        <v>41.229166666666664</v>
      </c>
      <c r="R377">
        <v>40.793882113821134</v>
      </c>
      <c r="S377">
        <v>0.24</v>
      </c>
      <c r="T377">
        <v>332.1</v>
      </c>
      <c r="U377">
        <v>720</v>
      </c>
      <c r="V377">
        <v>0.19266828933721436</v>
      </c>
    </row>
    <row r="378" spans="1:22">
      <c r="A378">
        <v>5</v>
      </c>
      <c r="B378" s="97">
        <v>45413</v>
      </c>
      <c r="C378" t="s">
        <v>124</v>
      </c>
      <c r="D378" t="s">
        <v>32</v>
      </c>
      <c r="E378" t="s">
        <v>2050</v>
      </c>
      <c r="F378">
        <v>10035462122</v>
      </c>
      <c r="G378">
        <v>44.1</v>
      </c>
      <c r="H378">
        <v>42.358861788617887</v>
      </c>
      <c r="I378">
        <v>41.869166666666665</v>
      </c>
      <c r="J378">
        <v>41.433882113821134</v>
      </c>
      <c r="K378">
        <v>50</v>
      </c>
      <c r="L378">
        <v>1</v>
      </c>
      <c r="M378" s="97">
        <v>45413</v>
      </c>
      <c r="N378">
        <v>31</v>
      </c>
      <c r="O378">
        <v>44.1</v>
      </c>
      <c r="P378">
        <v>42.358861788617887</v>
      </c>
      <c r="Q378">
        <v>41.869166666666665</v>
      </c>
      <c r="R378">
        <v>41.433882113821134</v>
      </c>
      <c r="S378">
        <v>0.24</v>
      </c>
      <c r="T378">
        <v>332.1</v>
      </c>
      <c r="U378">
        <v>744</v>
      </c>
      <c r="V378">
        <v>0.20208804835957561</v>
      </c>
    </row>
    <row r="379" spans="1:22">
      <c r="A379">
        <v>6</v>
      </c>
      <c r="B379" s="97">
        <v>45444</v>
      </c>
      <c r="C379" t="s">
        <v>124</v>
      </c>
      <c r="D379" t="s">
        <v>32</v>
      </c>
      <c r="E379" t="s">
        <v>2050</v>
      </c>
      <c r="F379">
        <v>10035462122</v>
      </c>
      <c r="G379">
        <v>44.2</v>
      </c>
      <c r="H379">
        <v>42.458861788617888</v>
      </c>
      <c r="I379">
        <v>41.969166666666666</v>
      </c>
      <c r="J379">
        <v>41.533882113821136</v>
      </c>
      <c r="K379">
        <v>49</v>
      </c>
      <c r="L379">
        <v>1</v>
      </c>
      <c r="M379" s="97">
        <v>45444</v>
      </c>
      <c r="N379">
        <v>30</v>
      </c>
      <c r="O379">
        <v>44.2</v>
      </c>
      <c r="P379">
        <v>42.458861788617888</v>
      </c>
      <c r="Q379">
        <v>41.969166666666666</v>
      </c>
      <c r="R379">
        <v>41.533882113821136</v>
      </c>
      <c r="S379">
        <v>0.24</v>
      </c>
      <c r="T379">
        <v>332.1</v>
      </c>
      <c r="U379">
        <v>720</v>
      </c>
      <c r="V379">
        <v>0.20468065174478903</v>
      </c>
    </row>
    <row r="380" spans="1:22">
      <c r="A380">
        <v>7</v>
      </c>
      <c r="B380" s="97">
        <v>45474</v>
      </c>
      <c r="C380" t="s">
        <v>124</v>
      </c>
      <c r="D380" t="s">
        <v>32</v>
      </c>
      <c r="E380" t="s">
        <v>2050</v>
      </c>
      <c r="F380">
        <v>10035462122</v>
      </c>
      <c r="G380">
        <v>46.49</v>
      </c>
      <c r="H380">
        <v>44.748861788617887</v>
      </c>
      <c r="I380">
        <v>44.259166666666665</v>
      </c>
      <c r="J380">
        <v>43.823882113821135</v>
      </c>
      <c r="K380">
        <v>54</v>
      </c>
      <c r="L380">
        <v>1</v>
      </c>
      <c r="M380" s="97">
        <v>45474</v>
      </c>
      <c r="N380">
        <v>31</v>
      </c>
      <c r="O380">
        <v>46.49</v>
      </c>
      <c r="P380">
        <v>44.748861788617887</v>
      </c>
      <c r="Q380">
        <v>44.259166666666665</v>
      </c>
      <c r="R380">
        <v>43.823882113821135</v>
      </c>
      <c r="S380">
        <v>0.24</v>
      </c>
      <c r="T380">
        <v>332.1</v>
      </c>
      <c r="U380">
        <v>744</v>
      </c>
      <c r="V380">
        <v>0.21752257546470327</v>
      </c>
    </row>
    <row r="381" spans="1:22">
      <c r="A381">
        <v>8</v>
      </c>
      <c r="B381" s="97">
        <v>45505</v>
      </c>
      <c r="C381" t="s">
        <v>124</v>
      </c>
      <c r="D381" t="s">
        <v>32</v>
      </c>
      <c r="E381" t="s">
        <v>2050</v>
      </c>
      <c r="F381">
        <v>10035462122</v>
      </c>
      <c r="G381">
        <v>50.22</v>
      </c>
      <c r="H381">
        <v>48.478861788617884</v>
      </c>
      <c r="I381">
        <v>47.989166666666662</v>
      </c>
      <c r="J381">
        <v>47.553882113821132</v>
      </c>
      <c r="K381">
        <v>56</v>
      </c>
      <c r="L381">
        <v>1</v>
      </c>
      <c r="M381" s="97">
        <v>45505</v>
      </c>
      <c r="N381">
        <v>31</v>
      </c>
      <c r="O381">
        <v>50.22</v>
      </c>
      <c r="P381">
        <v>48.478861788617884</v>
      </c>
      <c r="Q381">
        <v>47.989166666666662</v>
      </c>
      <c r="R381">
        <v>47.553882113821132</v>
      </c>
      <c r="S381">
        <v>0.24</v>
      </c>
      <c r="T381">
        <v>332.1</v>
      </c>
      <c r="U381">
        <v>744</v>
      </c>
      <c r="V381">
        <v>0.2278199499438244</v>
      </c>
    </row>
    <row r="382" spans="1:22">
      <c r="A382">
        <v>9</v>
      </c>
      <c r="B382" s="97">
        <v>45536</v>
      </c>
      <c r="C382" t="s">
        <v>124</v>
      </c>
      <c r="D382" t="s">
        <v>32</v>
      </c>
      <c r="E382" t="s">
        <v>2050</v>
      </c>
      <c r="F382">
        <v>10035462122</v>
      </c>
      <c r="G382">
        <v>46.75</v>
      </c>
      <c r="H382">
        <v>45.008861788617885</v>
      </c>
      <c r="I382">
        <v>44.519166666666663</v>
      </c>
      <c r="J382">
        <v>44.083882113821133</v>
      </c>
      <c r="K382">
        <v>53</v>
      </c>
      <c r="L382">
        <v>1</v>
      </c>
      <c r="M382" s="97">
        <v>45536</v>
      </c>
      <c r="N382">
        <v>30</v>
      </c>
      <c r="O382">
        <v>46.75</v>
      </c>
      <c r="P382">
        <v>45.008861788617885</v>
      </c>
      <c r="Q382">
        <v>44.519166666666663</v>
      </c>
      <c r="R382">
        <v>44.083882113821133</v>
      </c>
      <c r="S382">
        <v>0.24</v>
      </c>
      <c r="T382">
        <v>332.1</v>
      </c>
      <c r="U382">
        <v>720</v>
      </c>
      <c r="V382">
        <v>0.22181153601659467</v>
      </c>
    </row>
    <row r="383" spans="1:22">
      <c r="A383">
        <v>10</v>
      </c>
      <c r="B383" s="97">
        <v>45566</v>
      </c>
      <c r="C383" t="s">
        <v>124</v>
      </c>
      <c r="D383" t="s">
        <v>32</v>
      </c>
      <c r="E383" t="s">
        <v>2050</v>
      </c>
      <c r="F383">
        <v>10035462122</v>
      </c>
      <c r="G383">
        <v>45.17</v>
      </c>
      <c r="H383">
        <v>43.428861788617887</v>
      </c>
      <c r="I383">
        <v>42.939166666666665</v>
      </c>
      <c r="J383">
        <v>42.503882113821135</v>
      </c>
      <c r="K383">
        <v>42</v>
      </c>
      <c r="L383">
        <v>1</v>
      </c>
      <c r="M383" s="97">
        <v>45566</v>
      </c>
      <c r="N383">
        <v>31</v>
      </c>
      <c r="O383">
        <v>45.17</v>
      </c>
      <c r="P383">
        <v>43.428861788617887</v>
      </c>
      <c r="Q383">
        <v>42.939166666666665</v>
      </c>
      <c r="R383">
        <v>42.503882113821135</v>
      </c>
      <c r="S383">
        <v>0.24</v>
      </c>
      <c r="T383">
        <v>332.1</v>
      </c>
      <c r="U383">
        <v>744</v>
      </c>
      <c r="V383">
        <v>0.16925042010276731</v>
      </c>
    </row>
    <row r="384" spans="1:22">
      <c r="A384">
        <v>11</v>
      </c>
      <c r="B384" s="97">
        <v>45597</v>
      </c>
      <c r="C384" t="s">
        <v>124</v>
      </c>
      <c r="D384" t="s">
        <v>32</v>
      </c>
      <c r="E384" t="s">
        <v>2050</v>
      </c>
      <c r="F384">
        <v>10035462122</v>
      </c>
      <c r="G384">
        <v>42.75</v>
      </c>
      <c r="H384">
        <v>41.008861788617885</v>
      </c>
      <c r="I384">
        <v>40.519166666666663</v>
      </c>
      <c r="J384">
        <v>40.083882113821133</v>
      </c>
      <c r="K384">
        <v>39</v>
      </c>
      <c r="L384">
        <v>1</v>
      </c>
      <c r="M384" s="97">
        <v>45597</v>
      </c>
      <c r="N384">
        <v>30</v>
      </c>
      <c r="O384">
        <v>42.75</v>
      </c>
      <c r="P384">
        <v>41.008861788617885</v>
      </c>
      <c r="Q384">
        <v>40.519166666666663</v>
      </c>
      <c r="R384">
        <v>40.083882113821133</v>
      </c>
      <c r="S384">
        <v>0.24</v>
      </c>
      <c r="T384">
        <v>332.1</v>
      </c>
      <c r="U384">
        <v>720</v>
      </c>
      <c r="V384">
        <v>0.16494153367459596</v>
      </c>
    </row>
    <row r="385" spans="1:22">
      <c r="A385">
        <v>12</v>
      </c>
      <c r="B385" s="97">
        <v>45627</v>
      </c>
      <c r="C385" t="s">
        <v>124</v>
      </c>
      <c r="D385" t="s">
        <v>32</v>
      </c>
      <c r="E385" t="s">
        <v>2050</v>
      </c>
      <c r="F385">
        <v>10035462122</v>
      </c>
      <c r="G385">
        <v>39.049999999999997</v>
      </c>
      <c r="H385">
        <v>37.308861788617882</v>
      </c>
      <c r="I385">
        <v>36.819166666666661</v>
      </c>
      <c r="J385">
        <v>36.38388211382113</v>
      </c>
      <c r="K385">
        <v>39</v>
      </c>
      <c r="L385">
        <v>1</v>
      </c>
      <c r="M385" s="97">
        <v>45627</v>
      </c>
      <c r="N385">
        <v>31</v>
      </c>
      <c r="O385">
        <v>39.049999999999997</v>
      </c>
      <c r="P385">
        <v>37.308861788617882</v>
      </c>
      <c r="Q385">
        <v>36.819166666666661</v>
      </c>
      <c r="R385">
        <v>36.38388211382113</v>
      </c>
      <c r="S385">
        <v>0.24</v>
      </c>
      <c r="T385">
        <v>332.1</v>
      </c>
      <c r="U385">
        <v>744</v>
      </c>
      <c r="V385">
        <v>0.15659634194908256</v>
      </c>
    </row>
    <row r="386" spans="1:22">
      <c r="A386">
        <v>1</v>
      </c>
      <c r="B386" s="97">
        <v>45292</v>
      </c>
      <c r="C386" t="s">
        <v>124</v>
      </c>
      <c r="D386" t="s">
        <v>32</v>
      </c>
      <c r="E386" t="s">
        <v>2051</v>
      </c>
      <c r="F386">
        <v>10035462130</v>
      </c>
      <c r="G386">
        <v>49.36</v>
      </c>
      <c r="H386">
        <v>47.399674796747966</v>
      </c>
      <c r="I386">
        <v>46.848333333333329</v>
      </c>
      <c r="J386">
        <v>46.358252032520319</v>
      </c>
      <c r="K386">
        <v>48</v>
      </c>
      <c r="L386">
        <v>1</v>
      </c>
      <c r="M386" s="97">
        <v>45292</v>
      </c>
      <c r="N386">
        <v>31</v>
      </c>
      <c r="O386">
        <v>49.36</v>
      </c>
      <c r="P386">
        <v>47.399674796747966</v>
      </c>
      <c r="Q386">
        <v>46.848333333333329</v>
      </c>
      <c r="R386">
        <v>46.358252032520319</v>
      </c>
      <c r="S386">
        <v>0.25</v>
      </c>
      <c r="T386">
        <v>369.8</v>
      </c>
      <c r="U386">
        <v>744</v>
      </c>
      <c r="V386">
        <v>0.17563765941485371</v>
      </c>
    </row>
    <row r="387" spans="1:22">
      <c r="A387">
        <v>2</v>
      </c>
      <c r="B387" s="97">
        <v>45323</v>
      </c>
      <c r="C387" t="s">
        <v>124</v>
      </c>
      <c r="D387" t="s">
        <v>32</v>
      </c>
      <c r="E387" t="s">
        <v>2051</v>
      </c>
      <c r="F387">
        <v>10035462130</v>
      </c>
      <c r="G387">
        <v>45.97</v>
      </c>
      <c r="H387">
        <v>44.009674796747966</v>
      </c>
      <c r="I387">
        <v>43.458333333333329</v>
      </c>
      <c r="J387">
        <v>42.968252032520319</v>
      </c>
      <c r="K387">
        <v>45</v>
      </c>
      <c r="L387">
        <v>1</v>
      </c>
      <c r="M387" s="97">
        <v>45323</v>
      </c>
      <c r="N387">
        <v>29</v>
      </c>
      <c r="O387">
        <v>45.97</v>
      </c>
      <c r="P387">
        <v>44.009674796747966</v>
      </c>
      <c r="Q387">
        <v>43.458333333333329</v>
      </c>
      <c r="R387">
        <v>42.968252032520319</v>
      </c>
      <c r="S387">
        <v>0.25</v>
      </c>
      <c r="T387">
        <v>369.8</v>
      </c>
      <c r="U387">
        <v>696</v>
      </c>
      <c r="V387">
        <v>0.17668606205280268</v>
      </c>
    </row>
    <row r="388" spans="1:22">
      <c r="A388">
        <v>3</v>
      </c>
      <c r="B388" s="97">
        <v>45352</v>
      </c>
      <c r="C388" t="s">
        <v>124</v>
      </c>
      <c r="D388" t="s">
        <v>32</v>
      </c>
      <c r="E388" t="s">
        <v>2051</v>
      </c>
      <c r="F388">
        <v>10035462130</v>
      </c>
      <c r="G388">
        <v>47.67</v>
      </c>
      <c r="H388">
        <v>45.709674796747969</v>
      </c>
      <c r="I388">
        <v>45.158333333333331</v>
      </c>
      <c r="J388">
        <v>44.668252032520321</v>
      </c>
      <c r="K388">
        <v>43</v>
      </c>
      <c r="L388">
        <v>1</v>
      </c>
      <c r="M388" s="97">
        <v>45352</v>
      </c>
      <c r="N388">
        <v>31</v>
      </c>
      <c r="O388">
        <v>47.67</v>
      </c>
      <c r="P388">
        <v>45.709674796747969</v>
      </c>
      <c r="Q388">
        <v>45.158333333333331</v>
      </c>
      <c r="R388">
        <v>44.668252032520321</v>
      </c>
      <c r="S388">
        <v>0.25</v>
      </c>
      <c r="T388">
        <v>369.8</v>
      </c>
      <c r="U388">
        <v>744</v>
      </c>
      <c r="V388">
        <v>0.1565180539320877</v>
      </c>
    </row>
    <row r="389" spans="1:22">
      <c r="A389">
        <v>4</v>
      </c>
      <c r="B389" s="97">
        <v>45383</v>
      </c>
      <c r="C389" t="s">
        <v>124</v>
      </c>
      <c r="D389" t="s">
        <v>32</v>
      </c>
      <c r="E389" t="s">
        <v>2051</v>
      </c>
      <c r="F389">
        <v>10035462130</v>
      </c>
      <c r="G389">
        <v>48.89</v>
      </c>
      <c r="H389">
        <v>46.929674796747967</v>
      </c>
      <c r="I389">
        <v>46.37833333333333</v>
      </c>
      <c r="J389">
        <v>45.88825203252032</v>
      </c>
      <c r="K389">
        <v>48</v>
      </c>
      <c r="L389">
        <v>1</v>
      </c>
      <c r="M389" s="97">
        <v>45383</v>
      </c>
      <c r="N389">
        <v>30</v>
      </c>
      <c r="O389">
        <v>48.89</v>
      </c>
      <c r="P389">
        <v>46.929674796747967</v>
      </c>
      <c r="Q389">
        <v>46.37833333333333</v>
      </c>
      <c r="R389">
        <v>45.88825203252032</v>
      </c>
      <c r="S389">
        <v>0.25</v>
      </c>
      <c r="T389">
        <v>369.8</v>
      </c>
      <c r="U389">
        <v>720</v>
      </c>
      <c r="V389">
        <v>0.18034260260801635</v>
      </c>
    </row>
    <row r="390" spans="1:22">
      <c r="A390">
        <v>5</v>
      </c>
      <c r="B390" s="97">
        <v>45413</v>
      </c>
      <c r="C390" t="s">
        <v>124</v>
      </c>
      <c r="D390" t="s">
        <v>32</v>
      </c>
      <c r="E390" t="s">
        <v>2051</v>
      </c>
      <c r="F390">
        <v>10035462130</v>
      </c>
      <c r="G390">
        <v>49.62</v>
      </c>
      <c r="H390">
        <v>47.659674796747964</v>
      </c>
      <c r="I390">
        <v>47.108333333333327</v>
      </c>
      <c r="J390">
        <v>46.618252032520317</v>
      </c>
      <c r="K390">
        <v>53</v>
      </c>
      <c r="L390">
        <v>1</v>
      </c>
      <c r="M390" s="97">
        <v>45413</v>
      </c>
      <c r="N390">
        <v>31</v>
      </c>
      <c r="O390">
        <v>49.62</v>
      </c>
      <c r="P390">
        <v>47.659674796747964</v>
      </c>
      <c r="Q390">
        <v>47.108333333333327</v>
      </c>
      <c r="R390">
        <v>46.618252032520317</v>
      </c>
      <c r="S390">
        <v>0.25</v>
      </c>
      <c r="T390">
        <v>369.8</v>
      </c>
      <c r="U390">
        <v>744</v>
      </c>
      <c r="V390">
        <v>0.19226063783387703</v>
      </c>
    </row>
    <row r="391" spans="1:22">
      <c r="A391">
        <v>6</v>
      </c>
      <c r="B391" s="97">
        <v>45444</v>
      </c>
      <c r="C391" t="s">
        <v>124</v>
      </c>
      <c r="D391" t="s">
        <v>32</v>
      </c>
      <c r="E391" t="s">
        <v>2051</v>
      </c>
      <c r="F391">
        <v>10035462130</v>
      </c>
      <c r="G391">
        <v>49.65</v>
      </c>
      <c r="H391">
        <v>47.689674796747966</v>
      </c>
      <c r="I391">
        <v>47.138333333333328</v>
      </c>
      <c r="J391">
        <v>46.648252032520318</v>
      </c>
      <c r="K391">
        <v>53</v>
      </c>
      <c r="L391">
        <v>1</v>
      </c>
      <c r="M391" s="97">
        <v>45444</v>
      </c>
      <c r="N391">
        <v>30</v>
      </c>
      <c r="O391">
        <v>49.65</v>
      </c>
      <c r="P391">
        <v>47.689674796747966</v>
      </c>
      <c r="Q391">
        <v>47.138333333333328</v>
      </c>
      <c r="R391">
        <v>46.648252032520318</v>
      </c>
      <c r="S391">
        <v>0.25</v>
      </c>
      <c r="T391">
        <v>369.8</v>
      </c>
      <c r="U391">
        <v>720</v>
      </c>
      <c r="V391">
        <v>0.19731048314404179</v>
      </c>
    </row>
    <row r="392" spans="1:22">
      <c r="A392">
        <v>7</v>
      </c>
      <c r="B392" s="97">
        <v>45474</v>
      </c>
      <c r="C392" t="s">
        <v>124</v>
      </c>
      <c r="D392" t="s">
        <v>32</v>
      </c>
      <c r="E392" t="s">
        <v>2051</v>
      </c>
      <c r="F392">
        <v>10035462130</v>
      </c>
      <c r="G392">
        <v>52.31</v>
      </c>
      <c r="H392">
        <v>50.349674796747969</v>
      </c>
      <c r="I392">
        <v>49.798333333333332</v>
      </c>
      <c r="J392">
        <v>49.308252032520322</v>
      </c>
      <c r="K392">
        <v>58</v>
      </c>
      <c r="L392">
        <v>1</v>
      </c>
      <c r="M392" s="97">
        <v>45474</v>
      </c>
      <c r="N392">
        <v>31</v>
      </c>
      <c r="O392">
        <v>52.31</v>
      </c>
      <c r="P392">
        <v>50.349674796747969</v>
      </c>
      <c r="Q392">
        <v>49.798333333333332</v>
      </c>
      <c r="R392">
        <v>49.308252032520322</v>
      </c>
      <c r="S392">
        <v>0.25</v>
      </c>
      <c r="T392">
        <v>369.8</v>
      </c>
      <c r="U392">
        <v>744</v>
      </c>
      <c r="V392">
        <v>0.21043451269794189</v>
      </c>
    </row>
    <row r="393" spans="1:22">
      <c r="A393">
        <v>8</v>
      </c>
      <c r="B393" s="97">
        <v>45505</v>
      </c>
      <c r="C393" t="s">
        <v>124</v>
      </c>
      <c r="D393" t="s">
        <v>32</v>
      </c>
      <c r="E393" t="s">
        <v>2051</v>
      </c>
      <c r="F393">
        <v>10035462130</v>
      </c>
      <c r="G393">
        <v>56.48</v>
      </c>
      <c r="H393">
        <v>54.519674796747964</v>
      </c>
      <c r="I393">
        <v>53.968333333333327</v>
      </c>
      <c r="J393">
        <v>53.478252032520317</v>
      </c>
      <c r="K393">
        <v>60</v>
      </c>
      <c r="L393">
        <v>1</v>
      </c>
      <c r="M393" s="97">
        <v>45505</v>
      </c>
      <c r="N393">
        <v>31</v>
      </c>
      <c r="O393">
        <v>56.48</v>
      </c>
      <c r="P393">
        <v>54.519674796747964</v>
      </c>
      <c r="Q393">
        <v>53.968333333333327</v>
      </c>
      <c r="R393">
        <v>53.478252032520317</v>
      </c>
      <c r="S393">
        <v>0.25</v>
      </c>
      <c r="T393">
        <v>369.8</v>
      </c>
      <c r="U393">
        <v>744</v>
      </c>
      <c r="V393">
        <v>0.2167006141070151</v>
      </c>
    </row>
    <row r="394" spans="1:22">
      <c r="A394">
        <v>9</v>
      </c>
      <c r="B394" s="97">
        <v>45536</v>
      </c>
      <c r="C394" t="s">
        <v>124</v>
      </c>
      <c r="D394" t="s">
        <v>32</v>
      </c>
      <c r="E394" t="s">
        <v>2051</v>
      </c>
      <c r="F394">
        <v>10035462130</v>
      </c>
      <c r="G394">
        <v>52.58</v>
      </c>
      <c r="H394">
        <v>50.619674796747965</v>
      </c>
      <c r="I394">
        <v>50.068333333333328</v>
      </c>
      <c r="J394">
        <v>49.578252032520318</v>
      </c>
      <c r="K394">
        <v>58</v>
      </c>
      <c r="L394">
        <v>1</v>
      </c>
      <c r="M394" s="97">
        <v>45536</v>
      </c>
      <c r="N394">
        <v>30</v>
      </c>
      <c r="O394">
        <v>52.58</v>
      </c>
      <c r="P394">
        <v>50.619674796747965</v>
      </c>
      <c r="Q394">
        <v>50.068333333333328</v>
      </c>
      <c r="R394">
        <v>49.578252032520318</v>
      </c>
      <c r="S394">
        <v>0.25</v>
      </c>
      <c r="T394">
        <v>369.8</v>
      </c>
      <c r="U394">
        <v>720</v>
      </c>
      <c r="V394">
        <v>0.21772617330689265</v>
      </c>
    </row>
    <row r="395" spans="1:22">
      <c r="A395">
        <v>10</v>
      </c>
      <c r="B395" s="97">
        <v>45566</v>
      </c>
      <c r="C395" t="s">
        <v>124</v>
      </c>
      <c r="D395" t="s">
        <v>32</v>
      </c>
      <c r="E395" t="s">
        <v>2051</v>
      </c>
      <c r="F395">
        <v>10035462130</v>
      </c>
      <c r="G395">
        <v>50.65</v>
      </c>
      <c r="H395">
        <v>48.689674796747966</v>
      </c>
      <c r="I395">
        <v>48.138333333333328</v>
      </c>
      <c r="J395">
        <v>47.648252032520318</v>
      </c>
      <c r="K395">
        <v>44</v>
      </c>
      <c r="L395">
        <v>1</v>
      </c>
      <c r="M395" s="97">
        <v>45566</v>
      </c>
      <c r="N395">
        <v>31</v>
      </c>
      <c r="O395">
        <v>50.65</v>
      </c>
      <c r="P395">
        <v>48.689674796747966</v>
      </c>
      <c r="Q395">
        <v>48.138333333333328</v>
      </c>
      <c r="R395">
        <v>47.648252032520318</v>
      </c>
      <c r="S395">
        <v>0.25</v>
      </c>
      <c r="T395">
        <v>369.8</v>
      </c>
      <c r="U395">
        <v>744</v>
      </c>
      <c r="V395">
        <v>0.16046998668271717</v>
      </c>
    </row>
    <row r="396" spans="1:22">
      <c r="A396">
        <v>11</v>
      </c>
      <c r="B396" s="97">
        <v>45597</v>
      </c>
      <c r="C396" t="s">
        <v>124</v>
      </c>
      <c r="D396" t="s">
        <v>32</v>
      </c>
      <c r="E396" t="s">
        <v>2051</v>
      </c>
      <c r="F396">
        <v>10035462130</v>
      </c>
      <c r="G396">
        <v>48</v>
      </c>
      <c r="H396">
        <v>46.039674796747967</v>
      </c>
      <c r="I396">
        <v>45.48833333333333</v>
      </c>
      <c r="J396">
        <v>44.99825203252032</v>
      </c>
      <c r="K396">
        <v>41</v>
      </c>
      <c r="L396">
        <v>1</v>
      </c>
      <c r="M396" s="97">
        <v>45597</v>
      </c>
      <c r="N396">
        <v>30</v>
      </c>
      <c r="O396">
        <v>48</v>
      </c>
      <c r="P396">
        <v>46.039674796747967</v>
      </c>
      <c r="Q396">
        <v>45.48833333333333</v>
      </c>
      <c r="R396">
        <v>44.99825203252032</v>
      </c>
      <c r="S396">
        <v>0.25</v>
      </c>
      <c r="T396">
        <v>369.8</v>
      </c>
      <c r="U396">
        <v>720</v>
      </c>
      <c r="V396">
        <v>0.15457304248542753</v>
      </c>
    </row>
    <row r="397" spans="1:22">
      <c r="A397">
        <v>12</v>
      </c>
      <c r="B397" s="97">
        <v>45627</v>
      </c>
      <c r="C397" t="s">
        <v>124</v>
      </c>
      <c r="D397" t="s">
        <v>32</v>
      </c>
      <c r="E397" t="s">
        <v>2051</v>
      </c>
      <c r="F397">
        <v>10035462130</v>
      </c>
      <c r="G397">
        <v>43.86</v>
      </c>
      <c r="H397">
        <v>41.899674796747966</v>
      </c>
      <c r="I397">
        <v>41.348333333333329</v>
      </c>
      <c r="J397">
        <v>40.858252032520319</v>
      </c>
      <c r="K397">
        <v>40</v>
      </c>
      <c r="L397">
        <v>1</v>
      </c>
      <c r="M397" s="97">
        <v>45627</v>
      </c>
      <c r="N397">
        <v>31</v>
      </c>
      <c r="O397">
        <v>43.86</v>
      </c>
      <c r="P397">
        <v>41.899674796747966</v>
      </c>
      <c r="Q397">
        <v>41.348333333333329</v>
      </c>
      <c r="R397">
        <v>40.858252032520319</v>
      </c>
      <c r="S397">
        <v>0.25</v>
      </c>
      <c r="T397">
        <v>369.8</v>
      </c>
      <c r="U397">
        <v>744</v>
      </c>
      <c r="V397">
        <v>0.14657079967666331</v>
      </c>
    </row>
    <row r="398" spans="1:22">
      <c r="A398">
        <v>1</v>
      </c>
      <c r="B398" s="97">
        <v>45292</v>
      </c>
      <c r="C398" t="s">
        <v>33</v>
      </c>
      <c r="D398" t="s">
        <v>33</v>
      </c>
      <c r="E398" t="s">
        <v>33</v>
      </c>
      <c r="F398">
        <v>10031246905</v>
      </c>
      <c r="G398">
        <v>106.1</v>
      </c>
      <c r="H398">
        <v>101.95040650406501</v>
      </c>
      <c r="I398">
        <v>100.357868</v>
      </c>
      <c r="J398">
        <v>99.23745199999999</v>
      </c>
      <c r="K398">
        <v>88</v>
      </c>
      <c r="L398">
        <v>1</v>
      </c>
      <c r="M398" s="97">
        <v>45292</v>
      </c>
      <c r="N398">
        <v>31</v>
      </c>
      <c r="O398">
        <v>106.1</v>
      </c>
      <c r="P398">
        <v>101.95040650406501</v>
      </c>
      <c r="Q398">
        <v>100.357868</v>
      </c>
      <c r="R398">
        <v>99.23745199999999</v>
      </c>
      <c r="S398">
        <v>0.61</v>
      </c>
      <c r="T398">
        <v>785.81</v>
      </c>
      <c r="U398">
        <v>744</v>
      </c>
      <c r="V398">
        <v>0.15011392258354608</v>
      </c>
    </row>
    <row r="399" spans="1:22">
      <c r="A399">
        <v>2</v>
      </c>
      <c r="B399" s="97">
        <v>45323</v>
      </c>
      <c r="C399" t="s">
        <v>33</v>
      </c>
      <c r="D399" t="s">
        <v>33</v>
      </c>
      <c r="E399" t="s">
        <v>33</v>
      </c>
      <c r="F399">
        <v>10031246905</v>
      </c>
      <c r="G399">
        <v>95.5</v>
      </c>
      <c r="H399">
        <v>91.35040650406502</v>
      </c>
      <c r="I399">
        <v>90.331540000000004</v>
      </c>
      <c r="J399">
        <v>89.323059999999998</v>
      </c>
      <c r="K399">
        <v>82</v>
      </c>
      <c r="L399">
        <v>1</v>
      </c>
      <c r="M399" s="97">
        <v>45323</v>
      </c>
      <c r="N399">
        <v>29</v>
      </c>
      <c r="O399">
        <v>95.5</v>
      </c>
      <c r="P399">
        <v>91.35040650406502</v>
      </c>
      <c r="Q399">
        <v>90.331540000000004</v>
      </c>
      <c r="R399">
        <v>89.323059999999998</v>
      </c>
      <c r="S399">
        <v>0.61</v>
      </c>
      <c r="T399">
        <v>785.81</v>
      </c>
      <c r="U399">
        <v>696</v>
      </c>
      <c r="V399">
        <v>0.15022985543725412</v>
      </c>
    </row>
    <row r="400" spans="1:22">
      <c r="A400">
        <v>3</v>
      </c>
      <c r="B400" s="97">
        <v>45352</v>
      </c>
      <c r="C400" t="s">
        <v>33</v>
      </c>
      <c r="D400" t="s">
        <v>33</v>
      </c>
      <c r="E400" t="s">
        <v>33</v>
      </c>
      <c r="F400">
        <v>10031246905</v>
      </c>
      <c r="G400">
        <v>106</v>
      </c>
      <c r="H400">
        <v>101.85040650406502</v>
      </c>
      <c r="I400">
        <v>100.26327999999999</v>
      </c>
      <c r="J400">
        <v>99.143919999999994</v>
      </c>
      <c r="K400">
        <v>79</v>
      </c>
      <c r="L400">
        <v>1</v>
      </c>
      <c r="M400" s="97">
        <v>45352</v>
      </c>
      <c r="N400">
        <v>31</v>
      </c>
      <c r="O400">
        <v>106</v>
      </c>
      <c r="P400">
        <v>101.85040650406502</v>
      </c>
      <c r="Q400">
        <v>100.26327999999999</v>
      </c>
      <c r="R400">
        <v>99.143919999999994</v>
      </c>
      <c r="S400">
        <v>0.61</v>
      </c>
      <c r="T400">
        <v>785.81</v>
      </c>
      <c r="U400">
        <v>744</v>
      </c>
      <c r="V400">
        <v>0.13483980573158327</v>
      </c>
    </row>
    <row r="401" spans="1:22">
      <c r="A401">
        <v>4</v>
      </c>
      <c r="B401" s="97">
        <v>45383</v>
      </c>
      <c r="C401" t="s">
        <v>33</v>
      </c>
      <c r="D401" t="s">
        <v>33</v>
      </c>
      <c r="E401" t="s">
        <v>33</v>
      </c>
      <c r="F401">
        <v>10031246905</v>
      </c>
      <c r="G401">
        <v>106</v>
      </c>
      <c r="H401">
        <v>101.85040650406502</v>
      </c>
      <c r="I401">
        <v>100.26327999999999</v>
      </c>
      <c r="J401">
        <v>99.143919999999994</v>
      </c>
      <c r="K401">
        <v>87</v>
      </c>
      <c r="L401">
        <v>1</v>
      </c>
      <c r="M401" s="97">
        <v>45383</v>
      </c>
      <c r="N401">
        <v>30</v>
      </c>
      <c r="O401">
        <v>106</v>
      </c>
      <c r="P401">
        <v>101.85040650406502</v>
      </c>
      <c r="Q401">
        <v>100.26327999999999</v>
      </c>
      <c r="R401">
        <v>99.143919999999994</v>
      </c>
      <c r="S401">
        <v>0.61</v>
      </c>
      <c r="T401">
        <v>785.81</v>
      </c>
      <c r="U401">
        <v>720</v>
      </c>
      <c r="V401">
        <v>0.15304678541179725</v>
      </c>
    </row>
    <row r="402" spans="1:22">
      <c r="A402">
        <v>5</v>
      </c>
      <c r="B402" s="97">
        <v>45413</v>
      </c>
      <c r="C402" t="s">
        <v>33</v>
      </c>
      <c r="D402" t="s">
        <v>33</v>
      </c>
      <c r="E402" t="s">
        <v>33</v>
      </c>
      <c r="F402">
        <v>10031246905</v>
      </c>
      <c r="G402">
        <v>110.1</v>
      </c>
      <c r="H402">
        <v>105.95040650406501</v>
      </c>
      <c r="I402">
        <v>104.14138799999999</v>
      </c>
      <c r="J402">
        <v>102.97873199999999</v>
      </c>
      <c r="K402">
        <v>107</v>
      </c>
      <c r="L402">
        <v>1</v>
      </c>
      <c r="M402" s="97">
        <v>45413</v>
      </c>
      <c r="N402">
        <v>31</v>
      </c>
      <c r="O402">
        <v>110.1</v>
      </c>
      <c r="P402">
        <v>105.95040650406501</v>
      </c>
      <c r="Q402">
        <v>104.14138799999999</v>
      </c>
      <c r="R402">
        <v>102.97873199999999</v>
      </c>
      <c r="S402">
        <v>0.61</v>
      </c>
      <c r="T402">
        <v>785.81</v>
      </c>
      <c r="U402">
        <v>744</v>
      </c>
      <c r="V402">
        <v>0.18362104070958635</v>
      </c>
    </row>
    <row r="403" spans="1:22">
      <c r="A403">
        <v>6</v>
      </c>
      <c r="B403" s="97">
        <v>45444</v>
      </c>
      <c r="C403" t="s">
        <v>33</v>
      </c>
      <c r="D403" t="s">
        <v>33</v>
      </c>
      <c r="E403" t="s">
        <v>33</v>
      </c>
      <c r="F403">
        <v>10031246905</v>
      </c>
      <c r="G403">
        <v>97.7</v>
      </c>
      <c r="H403">
        <v>93.550406504065023</v>
      </c>
      <c r="I403">
        <v>92.412475999999998</v>
      </c>
      <c r="J403">
        <v>91.380763999999999</v>
      </c>
      <c r="K403">
        <v>102</v>
      </c>
      <c r="L403">
        <v>1</v>
      </c>
      <c r="M403" s="97">
        <v>45444</v>
      </c>
      <c r="N403">
        <v>30</v>
      </c>
      <c r="O403">
        <v>97.7</v>
      </c>
      <c r="P403">
        <v>93.550406504065023</v>
      </c>
      <c r="Q403">
        <v>92.412475999999998</v>
      </c>
      <c r="R403">
        <v>91.380763999999999</v>
      </c>
      <c r="S403">
        <v>0.61</v>
      </c>
      <c r="T403">
        <v>785.81</v>
      </c>
      <c r="U403">
        <v>720</v>
      </c>
      <c r="V403">
        <v>0.17987550708469255</v>
      </c>
    </row>
    <row r="404" spans="1:22">
      <c r="A404">
        <v>7</v>
      </c>
      <c r="B404" s="97">
        <v>45474</v>
      </c>
      <c r="C404" t="s">
        <v>33</v>
      </c>
      <c r="D404" t="s">
        <v>33</v>
      </c>
      <c r="E404" t="s">
        <v>33</v>
      </c>
      <c r="F404">
        <v>10031246905</v>
      </c>
      <c r="G404">
        <v>112.8</v>
      </c>
      <c r="H404">
        <v>108.65040650406502</v>
      </c>
      <c r="I404">
        <v>106.69526399999999</v>
      </c>
      <c r="J404">
        <v>105.504096</v>
      </c>
      <c r="K404">
        <v>109</v>
      </c>
      <c r="L404">
        <v>1</v>
      </c>
      <c r="M404" s="97">
        <v>45474</v>
      </c>
      <c r="N404">
        <v>31</v>
      </c>
      <c r="O404">
        <v>112.8</v>
      </c>
      <c r="P404">
        <v>108.65040650406502</v>
      </c>
      <c r="Q404">
        <v>106.69526399999999</v>
      </c>
      <c r="R404">
        <v>105.504096</v>
      </c>
      <c r="S404">
        <v>0.61</v>
      </c>
      <c r="T404">
        <v>785.81</v>
      </c>
      <c r="U404">
        <v>744</v>
      </c>
      <c r="V404">
        <v>0.18691300039285536</v>
      </c>
    </row>
    <row r="405" spans="1:22">
      <c r="A405">
        <v>8</v>
      </c>
      <c r="B405" s="97">
        <v>45505</v>
      </c>
      <c r="C405" t="s">
        <v>33</v>
      </c>
      <c r="D405" t="s">
        <v>33</v>
      </c>
      <c r="E405" t="s">
        <v>33</v>
      </c>
      <c r="F405">
        <v>10031246905</v>
      </c>
      <c r="G405">
        <v>123.4</v>
      </c>
      <c r="H405">
        <v>119.25040650406503</v>
      </c>
      <c r="I405">
        <v>116.721592</v>
      </c>
      <c r="J405">
        <v>115.41848800000001</v>
      </c>
      <c r="K405">
        <v>118</v>
      </c>
      <c r="L405">
        <v>1</v>
      </c>
      <c r="M405" s="97">
        <v>45505</v>
      </c>
      <c r="N405">
        <v>31</v>
      </c>
      <c r="O405">
        <v>123.4</v>
      </c>
      <c r="P405">
        <v>119.25040650406503</v>
      </c>
      <c r="Q405">
        <v>116.721592</v>
      </c>
      <c r="R405">
        <v>115.41848800000001</v>
      </c>
      <c r="S405">
        <v>0.61</v>
      </c>
      <c r="T405">
        <v>785.81</v>
      </c>
      <c r="U405">
        <v>744</v>
      </c>
      <c r="V405">
        <v>0.20258176858259952</v>
      </c>
    </row>
    <row r="406" spans="1:22">
      <c r="A406">
        <v>9</v>
      </c>
      <c r="B406" s="97">
        <v>45536</v>
      </c>
      <c r="C406" t="s">
        <v>33</v>
      </c>
      <c r="D406" t="s">
        <v>33</v>
      </c>
      <c r="E406" t="s">
        <v>33</v>
      </c>
      <c r="F406">
        <v>10031246905</v>
      </c>
      <c r="G406">
        <v>112.9</v>
      </c>
      <c r="H406">
        <v>108.75040650406503</v>
      </c>
      <c r="I406">
        <v>106.78985200000001</v>
      </c>
      <c r="J406">
        <v>105.597628</v>
      </c>
      <c r="K406">
        <v>114</v>
      </c>
      <c r="L406">
        <v>1</v>
      </c>
      <c r="M406" s="97">
        <v>45536</v>
      </c>
      <c r="N406">
        <v>30</v>
      </c>
      <c r="O406">
        <v>112.9</v>
      </c>
      <c r="P406">
        <v>108.75040650406503</v>
      </c>
      <c r="Q406">
        <v>106.78985200000001</v>
      </c>
      <c r="R406">
        <v>105.597628</v>
      </c>
      <c r="S406">
        <v>0.61</v>
      </c>
      <c r="T406">
        <v>785.81</v>
      </c>
      <c r="U406">
        <v>720</v>
      </c>
      <c r="V406">
        <v>0.20228412579235297</v>
      </c>
    </row>
    <row r="407" spans="1:22">
      <c r="A407">
        <v>10</v>
      </c>
      <c r="B407" s="97">
        <v>45566</v>
      </c>
      <c r="C407" t="s">
        <v>33</v>
      </c>
      <c r="D407" t="s">
        <v>33</v>
      </c>
      <c r="E407" t="s">
        <v>33</v>
      </c>
      <c r="F407">
        <v>10031246905</v>
      </c>
      <c r="G407">
        <v>104.1</v>
      </c>
      <c r="H407">
        <v>94.050406504065023</v>
      </c>
      <c r="I407">
        <v>92.885416000000006</v>
      </c>
      <c r="J407">
        <v>91.848424000000009</v>
      </c>
      <c r="K407">
        <v>93</v>
      </c>
      <c r="L407">
        <v>1</v>
      </c>
      <c r="M407" s="97">
        <v>45566</v>
      </c>
      <c r="N407">
        <v>31</v>
      </c>
      <c r="O407">
        <v>104.1</v>
      </c>
      <c r="P407">
        <v>94.050406504065023</v>
      </c>
      <c r="Q407">
        <v>92.885416000000006</v>
      </c>
      <c r="R407">
        <v>91.848424000000009</v>
      </c>
      <c r="S407">
        <v>0.61</v>
      </c>
      <c r="T407">
        <v>785.81</v>
      </c>
      <c r="U407">
        <v>744</v>
      </c>
      <c r="V407">
        <v>0.15982092924320401</v>
      </c>
    </row>
    <row r="408" spans="1:22">
      <c r="A408">
        <v>11</v>
      </c>
      <c r="B408" s="97">
        <v>45597</v>
      </c>
      <c r="C408" t="s">
        <v>33</v>
      </c>
      <c r="D408" t="s">
        <v>33</v>
      </c>
      <c r="E408" t="s">
        <v>33</v>
      </c>
      <c r="F408">
        <v>10031246905</v>
      </c>
      <c r="G408">
        <v>97.2</v>
      </c>
      <c r="H408">
        <v>96.050406504065023</v>
      </c>
      <c r="I408">
        <v>94.777175999999997</v>
      </c>
      <c r="J408">
        <v>93.719064000000003</v>
      </c>
      <c r="K408">
        <v>76</v>
      </c>
      <c r="L408">
        <v>1</v>
      </c>
      <c r="M408" s="97">
        <v>45597</v>
      </c>
      <c r="N408">
        <v>30</v>
      </c>
      <c r="O408">
        <v>97.2</v>
      </c>
      <c r="P408">
        <v>96.050406504065023</v>
      </c>
      <c r="Q408">
        <v>94.777175999999997</v>
      </c>
      <c r="R408">
        <v>93.719064000000003</v>
      </c>
      <c r="S408">
        <v>0.61</v>
      </c>
      <c r="T408">
        <v>785.81</v>
      </c>
      <c r="U408">
        <v>720</v>
      </c>
      <c r="V408">
        <v>0.13503251775591785</v>
      </c>
    </row>
    <row r="409" spans="1:22">
      <c r="A409">
        <v>12</v>
      </c>
      <c r="B409" s="97">
        <v>45627</v>
      </c>
      <c r="C409" t="s">
        <v>33</v>
      </c>
      <c r="D409" t="s">
        <v>33</v>
      </c>
      <c r="E409" t="s">
        <v>33</v>
      </c>
      <c r="F409">
        <v>10031246905</v>
      </c>
      <c r="G409">
        <v>93.4</v>
      </c>
      <c r="H409">
        <v>88.750406504065026</v>
      </c>
      <c r="I409">
        <v>87.872252000000003</v>
      </c>
      <c r="J409">
        <v>86.891227999999998</v>
      </c>
      <c r="K409">
        <v>70</v>
      </c>
      <c r="L409">
        <v>1</v>
      </c>
      <c r="M409" s="97">
        <v>45627</v>
      </c>
      <c r="N409">
        <v>31</v>
      </c>
      <c r="O409">
        <v>93.4</v>
      </c>
      <c r="P409">
        <v>88.750406504065026</v>
      </c>
      <c r="Q409">
        <v>87.872252000000003</v>
      </c>
      <c r="R409">
        <v>86.891227999999998</v>
      </c>
      <c r="S409">
        <v>0.61</v>
      </c>
      <c r="T409">
        <v>785.81</v>
      </c>
      <c r="U409">
        <v>744</v>
      </c>
      <c r="V409">
        <v>0.1190561639499986</v>
      </c>
    </row>
    <row r="410" spans="1:22">
      <c r="A410">
        <v>1</v>
      </c>
      <c r="B410" s="97">
        <v>45292</v>
      </c>
      <c r="C410" t="s">
        <v>477</v>
      </c>
      <c r="D410" t="s">
        <v>35</v>
      </c>
      <c r="E410" t="s">
        <v>1926</v>
      </c>
      <c r="F410">
        <v>3014367788</v>
      </c>
      <c r="G410">
        <v>243.5</v>
      </c>
      <c r="H410">
        <v>235.00569105691056</v>
      </c>
      <c r="I410">
        <v>232.61666666666665</v>
      </c>
      <c r="J410">
        <v>230.49308943089429</v>
      </c>
      <c r="K410">
        <v>214</v>
      </c>
      <c r="L410">
        <v>1</v>
      </c>
      <c r="M410" s="97">
        <v>45292</v>
      </c>
      <c r="N410">
        <v>31</v>
      </c>
      <c r="O410">
        <v>243.5</v>
      </c>
      <c r="P410">
        <v>235.00569105691056</v>
      </c>
      <c r="Q410">
        <v>232.61666666666665</v>
      </c>
      <c r="R410">
        <v>230.49308943089429</v>
      </c>
      <c r="S410">
        <v>1</v>
      </c>
      <c r="T410">
        <v>1312.2</v>
      </c>
      <c r="U410">
        <v>744</v>
      </c>
      <c r="V410">
        <v>0.21909022113400625</v>
      </c>
    </row>
    <row r="411" spans="1:22">
      <c r="A411">
        <v>2</v>
      </c>
      <c r="B411" s="97">
        <v>45323</v>
      </c>
      <c r="C411" t="s">
        <v>477</v>
      </c>
      <c r="D411" t="s">
        <v>35</v>
      </c>
      <c r="E411" t="s">
        <v>1926</v>
      </c>
      <c r="F411">
        <v>3014367788</v>
      </c>
      <c r="G411">
        <v>177.7</v>
      </c>
      <c r="H411">
        <v>169.20569105691055</v>
      </c>
      <c r="I411">
        <v>166.81666666666663</v>
      </c>
      <c r="J411">
        <v>164.69308943089428</v>
      </c>
      <c r="K411">
        <v>188</v>
      </c>
      <c r="L411">
        <v>1</v>
      </c>
      <c r="M411" s="97">
        <v>45323</v>
      </c>
      <c r="N411">
        <v>29</v>
      </c>
      <c r="O411">
        <v>177.7</v>
      </c>
      <c r="P411">
        <v>169.20569105691055</v>
      </c>
      <c r="Q411">
        <v>166.81666666666663</v>
      </c>
      <c r="R411">
        <v>164.69308943089428</v>
      </c>
      <c r="S411">
        <v>1</v>
      </c>
      <c r="T411">
        <v>1312.2</v>
      </c>
      <c r="U411">
        <v>696</v>
      </c>
      <c r="V411">
        <v>0.20568171466012153</v>
      </c>
    </row>
    <row r="412" spans="1:22">
      <c r="A412">
        <v>3</v>
      </c>
      <c r="B412" s="97">
        <v>45352</v>
      </c>
      <c r="C412" t="s">
        <v>477</v>
      </c>
      <c r="D412" t="s">
        <v>35</v>
      </c>
      <c r="E412" t="s">
        <v>1926</v>
      </c>
      <c r="F412">
        <v>3014367788</v>
      </c>
      <c r="G412">
        <v>195.9</v>
      </c>
      <c r="H412">
        <v>187.40569105691057</v>
      </c>
      <c r="I412">
        <v>185.01666666666665</v>
      </c>
      <c r="J412">
        <v>182.89308943089429</v>
      </c>
      <c r="K412">
        <v>91</v>
      </c>
      <c r="L412">
        <v>1</v>
      </c>
      <c r="M412" s="97">
        <v>45352</v>
      </c>
      <c r="N412">
        <v>31</v>
      </c>
      <c r="O412">
        <v>195.9</v>
      </c>
      <c r="P412">
        <v>187.40569105691057</v>
      </c>
      <c r="Q412">
        <v>185.01666666666665</v>
      </c>
      <c r="R412">
        <v>182.89308943089429</v>
      </c>
      <c r="S412">
        <v>1</v>
      </c>
      <c r="T412">
        <v>1312.2</v>
      </c>
      <c r="U412">
        <v>744</v>
      </c>
      <c r="V412">
        <v>9.3537406604356457E-2</v>
      </c>
    </row>
    <row r="413" spans="1:22">
      <c r="A413">
        <v>4</v>
      </c>
      <c r="B413" s="97">
        <v>45383</v>
      </c>
      <c r="C413" t="s">
        <v>477</v>
      </c>
      <c r="D413" t="s">
        <v>35</v>
      </c>
      <c r="E413" t="s">
        <v>1926</v>
      </c>
      <c r="F413">
        <v>3014367788</v>
      </c>
      <c r="G413">
        <v>189.7</v>
      </c>
      <c r="H413">
        <v>181.20569105691055</v>
      </c>
      <c r="I413">
        <v>178.81666666666663</v>
      </c>
      <c r="J413">
        <v>176.69308943089428</v>
      </c>
      <c r="K413">
        <v>196</v>
      </c>
      <c r="L413">
        <v>1</v>
      </c>
      <c r="M413" s="97">
        <v>45383</v>
      </c>
      <c r="N413">
        <v>30</v>
      </c>
      <c r="O413">
        <v>189.7</v>
      </c>
      <c r="P413">
        <v>181.20569105691055</v>
      </c>
      <c r="Q413">
        <v>178.81666666666663</v>
      </c>
      <c r="R413">
        <v>176.69308943089428</v>
      </c>
      <c r="S413">
        <v>1</v>
      </c>
      <c r="T413">
        <v>1312.2</v>
      </c>
      <c r="U413">
        <v>720</v>
      </c>
      <c r="V413">
        <v>0.20714290250469947</v>
      </c>
    </row>
    <row r="414" spans="1:22">
      <c r="A414">
        <v>5</v>
      </c>
      <c r="B414" s="97">
        <v>45413</v>
      </c>
      <c r="C414" t="s">
        <v>477</v>
      </c>
      <c r="D414" t="s">
        <v>35</v>
      </c>
      <c r="E414" t="s">
        <v>1926</v>
      </c>
      <c r="F414">
        <v>3014367788</v>
      </c>
      <c r="G414">
        <v>204.8</v>
      </c>
      <c r="H414">
        <v>196.30569105691058</v>
      </c>
      <c r="I414">
        <v>193.91666666666666</v>
      </c>
      <c r="J414">
        <v>191.7930894308943</v>
      </c>
      <c r="K414">
        <v>238</v>
      </c>
      <c r="L414">
        <v>1</v>
      </c>
      <c r="M414" s="97">
        <v>45413</v>
      </c>
      <c r="N414">
        <v>31</v>
      </c>
      <c r="O414">
        <v>204.8</v>
      </c>
      <c r="P414">
        <v>196.30569105691058</v>
      </c>
      <c r="Q414">
        <v>193.91666666666666</v>
      </c>
      <c r="R414">
        <v>191.7930894308943</v>
      </c>
      <c r="S414">
        <v>1</v>
      </c>
      <c r="T414">
        <v>1312.2</v>
      </c>
      <c r="U414">
        <v>744</v>
      </c>
      <c r="V414">
        <v>0.24335116843911481</v>
      </c>
    </row>
    <row r="415" spans="1:22">
      <c r="A415">
        <v>6</v>
      </c>
      <c r="B415" s="97">
        <v>45444</v>
      </c>
      <c r="C415" t="s">
        <v>477</v>
      </c>
      <c r="D415" t="s">
        <v>35</v>
      </c>
      <c r="E415" t="s">
        <v>1926</v>
      </c>
      <c r="F415">
        <v>3014367788</v>
      </c>
      <c r="G415">
        <v>204.4</v>
      </c>
      <c r="H415">
        <v>195.90569105691057</v>
      </c>
      <c r="I415">
        <v>193.51666666666665</v>
      </c>
      <c r="J415">
        <v>191.39308943089429</v>
      </c>
      <c r="K415">
        <v>221</v>
      </c>
      <c r="L415">
        <v>1</v>
      </c>
      <c r="M415" s="97">
        <v>45444</v>
      </c>
      <c r="N415">
        <v>30</v>
      </c>
      <c r="O415">
        <v>204.4</v>
      </c>
      <c r="P415">
        <v>195.90569105691057</v>
      </c>
      <c r="Q415">
        <v>193.51666666666665</v>
      </c>
      <c r="R415">
        <v>191.39308943089429</v>
      </c>
      <c r="S415">
        <v>1</v>
      </c>
      <c r="T415">
        <v>1312.2</v>
      </c>
      <c r="U415">
        <v>720</v>
      </c>
      <c r="V415">
        <v>0.23407561940083663</v>
      </c>
    </row>
    <row r="416" spans="1:22">
      <c r="A416">
        <v>7</v>
      </c>
      <c r="B416" s="97">
        <v>45474</v>
      </c>
      <c r="C416" t="s">
        <v>477</v>
      </c>
      <c r="D416" t="s">
        <v>35</v>
      </c>
      <c r="E416" t="s">
        <v>1926</v>
      </c>
      <c r="F416">
        <v>3014367788</v>
      </c>
      <c r="G416">
        <v>221.2</v>
      </c>
      <c r="H416">
        <v>212.70569105691055</v>
      </c>
      <c r="I416">
        <v>210.31666666666663</v>
      </c>
      <c r="J416">
        <v>208.19308943089428</v>
      </c>
      <c r="K416">
        <v>240</v>
      </c>
      <c r="L416">
        <v>1</v>
      </c>
      <c r="M416" s="97">
        <v>45474</v>
      </c>
      <c r="N416">
        <v>31</v>
      </c>
      <c r="O416">
        <v>221.2</v>
      </c>
      <c r="P416">
        <v>212.70569105691055</v>
      </c>
      <c r="Q416">
        <v>210.31666666666663</v>
      </c>
      <c r="R416">
        <v>208.19308943089428</v>
      </c>
      <c r="S416">
        <v>1</v>
      </c>
      <c r="T416">
        <v>1312.2</v>
      </c>
      <c r="U416">
        <v>744</v>
      </c>
      <c r="V416">
        <v>0.24573287002210853</v>
      </c>
    </row>
    <row r="417" spans="1:22">
      <c r="A417">
        <v>8</v>
      </c>
      <c r="B417" s="97">
        <v>45505</v>
      </c>
      <c r="C417" t="s">
        <v>477</v>
      </c>
      <c r="D417" t="s">
        <v>35</v>
      </c>
      <c r="E417" t="s">
        <v>1926</v>
      </c>
      <c r="F417">
        <v>3014367788</v>
      </c>
      <c r="G417">
        <v>245.9</v>
      </c>
      <c r="H417">
        <v>237.40569105691057</v>
      </c>
      <c r="I417">
        <v>235.01666666666665</v>
      </c>
      <c r="J417">
        <v>232.89308943089429</v>
      </c>
      <c r="K417">
        <v>247</v>
      </c>
      <c r="L417">
        <v>1</v>
      </c>
      <c r="M417" s="97">
        <v>45505</v>
      </c>
      <c r="N417">
        <v>31</v>
      </c>
      <c r="O417">
        <v>245.9</v>
      </c>
      <c r="P417">
        <v>237.40569105691057</v>
      </c>
      <c r="Q417">
        <v>235.01666666666665</v>
      </c>
      <c r="R417">
        <v>232.89308943089429</v>
      </c>
      <c r="S417">
        <v>1</v>
      </c>
      <c r="T417">
        <v>1312.2</v>
      </c>
      <c r="U417">
        <v>744</v>
      </c>
      <c r="V417">
        <v>0.2533204722267291</v>
      </c>
    </row>
    <row r="418" spans="1:22">
      <c r="A418">
        <v>9</v>
      </c>
      <c r="B418" s="97">
        <v>45536</v>
      </c>
      <c r="C418" t="s">
        <v>477</v>
      </c>
      <c r="D418" t="s">
        <v>35</v>
      </c>
      <c r="E418" t="s">
        <v>1926</v>
      </c>
      <c r="F418">
        <v>3014367788</v>
      </c>
      <c r="G418">
        <v>236.9</v>
      </c>
      <c r="H418">
        <v>228.40569105691057</v>
      </c>
      <c r="I418">
        <v>226.01666666666665</v>
      </c>
      <c r="J418">
        <v>223.89308943089429</v>
      </c>
      <c r="K418">
        <v>250</v>
      </c>
      <c r="L418">
        <v>1</v>
      </c>
      <c r="M418" s="97">
        <v>45536</v>
      </c>
      <c r="N418">
        <v>30</v>
      </c>
      <c r="O418">
        <v>236.9</v>
      </c>
      <c r="P418">
        <v>228.40569105691057</v>
      </c>
      <c r="Q418">
        <v>226.01666666666665</v>
      </c>
      <c r="R418">
        <v>223.89308943089429</v>
      </c>
      <c r="S418">
        <v>1</v>
      </c>
      <c r="T418">
        <v>1312.2</v>
      </c>
      <c r="U418">
        <v>720</v>
      </c>
      <c r="V418">
        <v>0.26445547342037962</v>
      </c>
    </row>
    <row r="419" spans="1:22">
      <c r="A419">
        <v>10</v>
      </c>
      <c r="B419" s="97">
        <v>45566</v>
      </c>
      <c r="C419" t="s">
        <v>477</v>
      </c>
      <c r="D419" t="s">
        <v>35</v>
      </c>
      <c r="E419" t="s">
        <v>1926</v>
      </c>
      <c r="F419">
        <v>3014367788</v>
      </c>
      <c r="G419">
        <v>225.9</v>
      </c>
      <c r="H419">
        <v>217.40569105691057</v>
      </c>
      <c r="I419">
        <v>215.01666666666665</v>
      </c>
      <c r="J419">
        <v>212.89308943089429</v>
      </c>
      <c r="K419">
        <v>191</v>
      </c>
      <c r="L419">
        <v>1</v>
      </c>
      <c r="M419" s="97">
        <v>45566</v>
      </c>
      <c r="N419">
        <v>31</v>
      </c>
      <c r="O419">
        <v>225.9</v>
      </c>
      <c r="P419">
        <v>217.40569105691057</v>
      </c>
      <c r="Q419">
        <v>215.01666666666665</v>
      </c>
      <c r="R419">
        <v>212.89308943089429</v>
      </c>
      <c r="S419">
        <v>1</v>
      </c>
      <c r="T419">
        <v>1312.2</v>
      </c>
      <c r="U419">
        <v>744</v>
      </c>
      <c r="V419">
        <v>0.19521891742178035</v>
      </c>
    </row>
    <row r="420" spans="1:22">
      <c r="A420">
        <v>11</v>
      </c>
      <c r="B420" s="97">
        <v>45597</v>
      </c>
      <c r="C420" t="s">
        <v>477</v>
      </c>
      <c r="D420" t="s">
        <v>35</v>
      </c>
      <c r="E420" t="s">
        <v>1926</v>
      </c>
      <c r="F420">
        <v>3014367788</v>
      </c>
      <c r="G420">
        <v>212.4</v>
      </c>
      <c r="H420">
        <v>203.90569105691057</v>
      </c>
      <c r="I420">
        <v>201.51666666666665</v>
      </c>
      <c r="J420">
        <v>199.39308943089429</v>
      </c>
      <c r="K420">
        <v>191</v>
      </c>
      <c r="L420">
        <v>1</v>
      </c>
      <c r="M420" s="97">
        <v>45597</v>
      </c>
      <c r="N420">
        <v>30</v>
      </c>
      <c r="O420">
        <v>212.4</v>
      </c>
      <c r="P420">
        <v>203.90569105691057</v>
      </c>
      <c r="Q420">
        <v>201.51666666666665</v>
      </c>
      <c r="R420">
        <v>199.39308943089429</v>
      </c>
      <c r="S420">
        <v>1</v>
      </c>
      <c r="T420">
        <v>1312.2</v>
      </c>
      <c r="U420">
        <v>720</v>
      </c>
      <c r="V420">
        <v>0.20231608494640044</v>
      </c>
    </row>
    <row r="421" spans="1:22">
      <c r="A421">
        <v>12</v>
      </c>
      <c r="B421" s="97">
        <v>45627</v>
      </c>
      <c r="C421" t="s">
        <v>477</v>
      </c>
      <c r="D421" t="s">
        <v>35</v>
      </c>
      <c r="E421" t="s">
        <v>1926</v>
      </c>
      <c r="F421">
        <v>3014367788</v>
      </c>
      <c r="G421">
        <v>218.3</v>
      </c>
      <c r="H421">
        <v>209.80569105691058</v>
      </c>
      <c r="I421">
        <v>207.41666666666666</v>
      </c>
      <c r="J421">
        <v>205.2930894308943</v>
      </c>
      <c r="K421">
        <v>115</v>
      </c>
      <c r="L421">
        <v>1</v>
      </c>
      <c r="M421" s="97">
        <v>45627</v>
      </c>
      <c r="N421">
        <v>31</v>
      </c>
      <c r="O421">
        <v>218.3</v>
      </c>
      <c r="P421">
        <v>209.80569105691058</v>
      </c>
      <c r="Q421">
        <v>207.41666666666666</v>
      </c>
      <c r="R421">
        <v>205.2930894308943</v>
      </c>
      <c r="S421">
        <v>1</v>
      </c>
      <c r="T421">
        <v>1312.2</v>
      </c>
      <c r="U421">
        <v>744</v>
      </c>
      <c r="V421">
        <v>0.11792741566735988</v>
      </c>
    </row>
    <row r="422" spans="1:22">
      <c r="A422">
        <v>1</v>
      </c>
      <c r="B422" s="97">
        <v>45292</v>
      </c>
      <c r="C422" t="s">
        <v>477</v>
      </c>
      <c r="D422" t="s">
        <v>36</v>
      </c>
      <c r="E422" t="s">
        <v>1927</v>
      </c>
      <c r="F422">
        <v>3014367836</v>
      </c>
      <c r="G422">
        <v>242</v>
      </c>
      <c r="H422">
        <v>233.55772357723572</v>
      </c>
      <c r="I422">
        <v>231.18333333333328</v>
      </c>
      <c r="J422">
        <v>229.07276422764221</v>
      </c>
      <c r="K422">
        <v>212</v>
      </c>
      <c r="L422">
        <v>1</v>
      </c>
      <c r="M422" s="97">
        <v>45292</v>
      </c>
      <c r="N422">
        <v>31</v>
      </c>
      <c r="O422">
        <v>242</v>
      </c>
      <c r="P422">
        <v>233.55772357723572</v>
      </c>
      <c r="Q422">
        <v>231.18333333333328</v>
      </c>
      <c r="R422">
        <v>229.07276422764221</v>
      </c>
      <c r="S422">
        <v>1</v>
      </c>
      <c r="T422">
        <v>1313.64</v>
      </c>
      <c r="U422">
        <v>744</v>
      </c>
      <c r="V422">
        <v>0.21649920535994055</v>
      </c>
    </row>
    <row r="423" spans="1:22">
      <c r="A423">
        <v>2</v>
      </c>
      <c r="B423" s="97">
        <v>45323</v>
      </c>
      <c r="C423" t="s">
        <v>477</v>
      </c>
      <c r="D423" t="s">
        <v>36</v>
      </c>
      <c r="E423" t="s">
        <v>1927</v>
      </c>
      <c r="F423">
        <v>3014367836</v>
      </c>
      <c r="G423">
        <v>176.7</v>
      </c>
      <c r="H423">
        <v>168.25772357723571</v>
      </c>
      <c r="I423">
        <v>165.88333333333327</v>
      </c>
      <c r="J423">
        <v>163.7727642276422</v>
      </c>
      <c r="K423">
        <v>176</v>
      </c>
      <c r="L423">
        <v>1</v>
      </c>
      <c r="M423" s="97">
        <v>45323</v>
      </c>
      <c r="N423">
        <v>29</v>
      </c>
      <c r="O423">
        <v>176.7</v>
      </c>
      <c r="P423">
        <v>168.25772357723571</v>
      </c>
      <c r="Q423">
        <v>165.88333333333327</v>
      </c>
      <c r="R423">
        <v>163.7727642276422</v>
      </c>
      <c r="S423">
        <v>1</v>
      </c>
      <c r="T423">
        <v>1313.64</v>
      </c>
      <c r="U423">
        <v>696</v>
      </c>
      <c r="V423">
        <v>0.19262207546846224</v>
      </c>
    </row>
    <row r="424" spans="1:22">
      <c r="A424">
        <v>3</v>
      </c>
      <c r="B424" s="97">
        <v>45352</v>
      </c>
      <c r="C424" t="s">
        <v>477</v>
      </c>
      <c r="D424" t="s">
        <v>36</v>
      </c>
      <c r="E424" t="s">
        <v>1927</v>
      </c>
      <c r="F424">
        <v>3014367836</v>
      </c>
      <c r="G424">
        <v>195.3</v>
      </c>
      <c r="H424">
        <v>186.85772357723573</v>
      </c>
      <c r="I424">
        <v>184.48333333333329</v>
      </c>
      <c r="J424">
        <v>182.37276422764222</v>
      </c>
      <c r="K424">
        <v>99</v>
      </c>
      <c r="L424">
        <v>1</v>
      </c>
      <c r="M424" s="97">
        <v>45352</v>
      </c>
      <c r="N424">
        <v>31</v>
      </c>
      <c r="O424">
        <v>195.3</v>
      </c>
      <c r="P424">
        <v>186.85772357723573</v>
      </c>
      <c r="Q424">
        <v>184.48333333333329</v>
      </c>
      <c r="R424">
        <v>182.37276422764222</v>
      </c>
      <c r="S424">
        <v>1</v>
      </c>
      <c r="T424">
        <v>1313.64</v>
      </c>
      <c r="U424">
        <v>744</v>
      </c>
      <c r="V424">
        <v>0.1009200242419242</v>
      </c>
    </row>
    <row r="425" spans="1:22">
      <c r="A425">
        <v>4</v>
      </c>
      <c r="B425" s="97">
        <v>45383</v>
      </c>
      <c r="C425" t="s">
        <v>477</v>
      </c>
      <c r="D425" t="s">
        <v>36</v>
      </c>
      <c r="E425" t="s">
        <v>1927</v>
      </c>
      <c r="F425">
        <v>3014367836</v>
      </c>
      <c r="G425">
        <v>189.5</v>
      </c>
      <c r="H425">
        <v>181.05772357723572</v>
      </c>
      <c r="I425">
        <v>178.68333333333328</v>
      </c>
      <c r="J425">
        <v>176.57276422764221</v>
      </c>
      <c r="K425">
        <v>189</v>
      </c>
      <c r="L425">
        <v>1</v>
      </c>
      <c r="M425" s="97">
        <v>45383</v>
      </c>
      <c r="N425">
        <v>30</v>
      </c>
      <c r="O425">
        <v>189.5</v>
      </c>
      <c r="P425">
        <v>181.05772357723572</v>
      </c>
      <c r="Q425">
        <v>178.68333333333328</v>
      </c>
      <c r="R425">
        <v>176.57276422764221</v>
      </c>
      <c r="S425">
        <v>1</v>
      </c>
      <c r="T425">
        <v>1313.64</v>
      </c>
      <c r="U425">
        <v>720</v>
      </c>
      <c r="V425">
        <v>0.19991101908522205</v>
      </c>
    </row>
    <row r="426" spans="1:22">
      <c r="A426">
        <v>5</v>
      </c>
      <c r="B426" s="97">
        <v>45413</v>
      </c>
      <c r="C426" t="s">
        <v>477</v>
      </c>
      <c r="D426" t="s">
        <v>36</v>
      </c>
      <c r="E426" t="s">
        <v>1927</v>
      </c>
      <c r="F426">
        <v>3014367836</v>
      </c>
      <c r="G426">
        <v>205</v>
      </c>
      <c r="H426">
        <v>196.55772357723572</v>
      </c>
      <c r="I426">
        <v>194.18333333333328</v>
      </c>
      <c r="J426">
        <v>192.07276422764221</v>
      </c>
      <c r="K426">
        <v>236</v>
      </c>
      <c r="L426">
        <v>1</v>
      </c>
      <c r="M426" s="97">
        <v>45413</v>
      </c>
      <c r="N426">
        <v>31</v>
      </c>
      <c r="O426">
        <v>205</v>
      </c>
      <c r="P426">
        <v>196.55772357723572</v>
      </c>
      <c r="Q426">
        <v>194.18333333333328</v>
      </c>
      <c r="R426">
        <v>192.07276422764221</v>
      </c>
      <c r="S426">
        <v>1</v>
      </c>
      <c r="T426">
        <v>1313.64</v>
      </c>
      <c r="U426">
        <v>744</v>
      </c>
      <c r="V426">
        <v>0.24116492939424983</v>
      </c>
    </row>
    <row r="427" spans="1:22">
      <c r="A427">
        <v>6</v>
      </c>
      <c r="B427" s="97">
        <v>45444</v>
      </c>
      <c r="C427" t="s">
        <v>477</v>
      </c>
      <c r="D427" t="s">
        <v>36</v>
      </c>
      <c r="E427" t="s">
        <v>1927</v>
      </c>
      <c r="F427">
        <v>3014367836</v>
      </c>
      <c r="G427">
        <v>204.8</v>
      </c>
      <c r="H427">
        <v>196.35772357723573</v>
      </c>
      <c r="I427">
        <v>193.98333333333329</v>
      </c>
      <c r="J427">
        <v>191.87276422764222</v>
      </c>
      <c r="K427">
        <v>218</v>
      </c>
      <c r="L427">
        <v>1</v>
      </c>
      <c r="M427" s="97">
        <v>45444</v>
      </c>
      <c r="N427">
        <v>30</v>
      </c>
      <c r="O427">
        <v>204.8</v>
      </c>
      <c r="P427">
        <v>196.35772357723573</v>
      </c>
      <c r="Q427">
        <v>193.98333333333329</v>
      </c>
      <c r="R427">
        <v>191.87276422764222</v>
      </c>
      <c r="S427">
        <v>1</v>
      </c>
      <c r="T427">
        <v>1313.64</v>
      </c>
      <c r="U427">
        <v>720</v>
      </c>
      <c r="V427">
        <v>0.2301907507214897</v>
      </c>
    </row>
    <row r="428" spans="1:22">
      <c r="A428">
        <v>7</v>
      </c>
      <c r="B428" s="97">
        <v>45474</v>
      </c>
      <c r="C428" t="s">
        <v>477</v>
      </c>
      <c r="D428" t="s">
        <v>36</v>
      </c>
      <c r="E428" t="s">
        <v>1927</v>
      </c>
      <c r="F428">
        <v>3014367836</v>
      </c>
      <c r="G428">
        <v>221.5</v>
      </c>
      <c r="H428">
        <v>213.05772357723572</v>
      </c>
      <c r="I428">
        <v>210.68333333333328</v>
      </c>
      <c r="J428">
        <v>208.57276422764221</v>
      </c>
      <c r="K428">
        <v>242</v>
      </c>
      <c r="L428">
        <v>1</v>
      </c>
      <c r="M428" s="97">
        <v>45474</v>
      </c>
      <c r="N428">
        <v>31</v>
      </c>
      <c r="O428">
        <v>221.5</v>
      </c>
      <c r="P428">
        <v>213.05772357723572</v>
      </c>
      <c r="Q428">
        <v>210.68333333333328</v>
      </c>
      <c r="R428">
        <v>208.57276422764221</v>
      </c>
      <c r="S428">
        <v>1</v>
      </c>
      <c r="T428">
        <v>1313.64</v>
      </c>
      <c r="U428">
        <v>744</v>
      </c>
      <c r="V428">
        <v>0.24778498585396636</v>
      </c>
    </row>
    <row r="429" spans="1:22">
      <c r="A429">
        <v>8</v>
      </c>
      <c r="B429" s="97">
        <v>45505</v>
      </c>
      <c r="C429" t="s">
        <v>477</v>
      </c>
      <c r="D429" t="s">
        <v>36</v>
      </c>
      <c r="E429" t="s">
        <v>1927</v>
      </c>
      <c r="F429">
        <v>3014367836</v>
      </c>
      <c r="G429">
        <v>245.4</v>
      </c>
      <c r="H429">
        <v>236.95772357723573</v>
      </c>
      <c r="I429">
        <v>234.58333333333329</v>
      </c>
      <c r="J429">
        <v>232.47276422764222</v>
      </c>
      <c r="K429">
        <v>236</v>
      </c>
      <c r="L429">
        <v>1</v>
      </c>
      <c r="M429" s="97">
        <v>45505</v>
      </c>
      <c r="N429">
        <v>31</v>
      </c>
      <c r="O429">
        <v>245.4</v>
      </c>
      <c r="P429">
        <v>236.95772357723573</v>
      </c>
      <c r="Q429">
        <v>234.58333333333329</v>
      </c>
      <c r="R429">
        <v>232.47276422764222</v>
      </c>
      <c r="S429">
        <v>1</v>
      </c>
      <c r="T429">
        <v>1313.64</v>
      </c>
      <c r="U429">
        <v>744</v>
      </c>
      <c r="V429">
        <v>0.24128750597944537</v>
      </c>
    </row>
    <row r="430" spans="1:22">
      <c r="A430">
        <v>9</v>
      </c>
      <c r="B430" s="97">
        <v>45536</v>
      </c>
      <c r="C430" t="s">
        <v>477</v>
      </c>
      <c r="D430" t="s">
        <v>36</v>
      </c>
      <c r="E430" t="s">
        <v>1927</v>
      </c>
      <c r="F430">
        <v>3014367836</v>
      </c>
      <c r="G430">
        <v>236.4</v>
      </c>
      <c r="H430">
        <v>227.95772357723573</v>
      </c>
      <c r="I430">
        <v>225.58333333333329</v>
      </c>
      <c r="J430">
        <v>223.47276422764222</v>
      </c>
      <c r="K430">
        <v>236</v>
      </c>
      <c r="L430">
        <v>1</v>
      </c>
      <c r="M430" s="97">
        <v>45536</v>
      </c>
      <c r="N430">
        <v>30</v>
      </c>
      <c r="O430">
        <v>236.4</v>
      </c>
      <c r="P430">
        <v>227.95772357723573</v>
      </c>
      <c r="Q430">
        <v>225.58333333333329</v>
      </c>
      <c r="R430">
        <v>223.47276422764222</v>
      </c>
      <c r="S430">
        <v>1</v>
      </c>
      <c r="T430">
        <v>1313.64</v>
      </c>
      <c r="U430">
        <v>720</v>
      </c>
      <c r="V430">
        <v>0.2491399004970074</v>
      </c>
    </row>
    <row r="431" spans="1:22">
      <c r="A431">
        <v>10</v>
      </c>
      <c r="B431" s="97">
        <v>45566</v>
      </c>
      <c r="C431" t="s">
        <v>477</v>
      </c>
      <c r="D431" t="s">
        <v>36</v>
      </c>
      <c r="E431" t="s">
        <v>1927</v>
      </c>
      <c r="F431">
        <v>3014367836</v>
      </c>
      <c r="G431">
        <v>225</v>
      </c>
      <c r="H431">
        <v>216.55772357723572</v>
      </c>
      <c r="I431">
        <v>214.18333333333328</v>
      </c>
      <c r="J431">
        <v>212.07276422764221</v>
      </c>
      <c r="K431">
        <v>179</v>
      </c>
      <c r="L431">
        <v>1</v>
      </c>
      <c r="M431" s="97">
        <v>45566</v>
      </c>
      <c r="N431">
        <v>31</v>
      </c>
      <c r="O431">
        <v>225</v>
      </c>
      <c r="P431">
        <v>216.55772357723572</v>
      </c>
      <c r="Q431">
        <v>214.18333333333328</v>
      </c>
      <c r="R431">
        <v>212.07276422764221</v>
      </c>
      <c r="S431">
        <v>1</v>
      </c>
      <c r="T431">
        <v>1313.64</v>
      </c>
      <c r="U431">
        <v>744</v>
      </c>
      <c r="V431">
        <v>0.18303886713205655</v>
      </c>
    </row>
    <row r="432" spans="1:22">
      <c r="A432">
        <v>11</v>
      </c>
      <c r="B432" s="97">
        <v>45597</v>
      </c>
      <c r="C432" t="s">
        <v>477</v>
      </c>
      <c r="D432" t="s">
        <v>36</v>
      </c>
      <c r="E432" t="s">
        <v>1927</v>
      </c>
      <c r="F432">
        <v>3014367836</v>
      </c>
      <c r="G432">
        <v>211.3</v>
      </c>
      <c r="H432">
        <v>202.85772357723573</v>
      </c>
      <c r="I432">
        <v>200.48333333333329</v>
      </c>
      <c r="J432">
        <v>198.37276422764222</v>
      </c>
      <c r="K432">
        <v>180</v>
      </c>
      <c r="L432">
        <v>1</v>
      </c>
      <c r="M432" s="97">
        <v>45597</v>
      </c>
      <c r="N432">
        <v>30</v>
      </c>
      <c r="O432">
        <v>211.3</v>
      </c>
      <c r="P432">
        <v>202.85772357723573</v>
      </c>
      <c r="Q432">
        <v>200.48333333333329</v>
      </c>
      <c r="R432">
        <v>198.37276422764222</v>
      </c>
      <c r="S432">
        <v>1</v>
      </c>
      <c r="T432">
        <v>1313.64</v>
      </c>
      <c r="U432">
        <v>720</v>
      </c>
      <c r="V432">
        <v>0.19001992766494455</v>
      </c>
    </row>
    <row r="433" spans="1:22">
      <c r="A433">
        <v>12</v>
      </c>
      <c r="B433" s="97">
        <v>45627</v>
      </c>
      <c r="C433" t="s">
        <v>477</v>
      </c>
      <c r="D433" t="s">
        <v>36</v>
      </c>
      <c r="E433" t="s">
        <v>1927</v>
      </c>
      <c r="F433">
        <v>3014367836</v>
      </c>
      <c r="G433">
        <v>216.9</v>
      </c>
      <c r="H433">
        <v>208.45772357723573</v>
      </c>
      <c r="I433">
        <v>206.08333333333329</v>
      </c>
      <c r="J433">
        <v>203.97276422764222</v>
      </c>
      <c r="K433">
        <v>119</v>
      </c>
      <c r="L433">
        <v>1</v>
      </c>
      <c r="M433" s="97">
        <v>45627</v>
      </c>
      <c r="N433">
        <v>31</v>
      </c>
      <c r="O433">
        <v>216.9</v>
      </c>
      <c r="P433">
        <v>208.45772357723573</v>
      </c>
      <c r="Q433">
        <v>206.08333333333329</v>
      </c>
      <c r="R433">
        <v>203.97276422764222</v>
      </c>
      <c r="S433">
        <v>1</v>
      </c>
      <c r="T433">
        <v>1313.64</v>
      </c>
      <c r="U433">
        <v>744</v>
      </c>
      <c r="V433">
        <v>0.12209681757624632</v>
      </c>
    </row>
    <row r="434" spans="1:22">
      <c r="A434">
        <v>1</v>
      </c>
      <c r="B434" s="97">
        <v>45292</v>
      </c>
      <c r="C434" t="s">
        <v>477</v>
      </c>
      <c r="D434" t="s">
        <v>37</v>
      </c>
      <c r="E434" t="s">
        <v>1928</v>
      </c>
      <c r="F434">
        <v>3014367837</v>
      </c>
      <c r="G434">
        <v>117.7</v>
      </c>
      <c r="H434">
        <v>113.58943089430893</v>
      </c>
      <c r="I434">
        <v>112.43333333333332</v>
      </c>
      <c r="J434">
        <v>111.40569105691056</v>
      </c>
      <c r="K434">
        <v>94</v>
      </c>
      <c r="L434">
        <v>1</v>
      </c>
      <c r="M434" s="97">
        <v>45292</v>
      </c>
      <c r="N434">
        <v>31</v>
      </c>
      <c r="O434">
        <v>117.7</v>
      </c>
      <c r="P434">
        <v>113.58943089430893</v>
      </c>
      <c r="Q434">
        <v>112.43333333333332</v>
      </c>
      <c r="R434">
        <v>111.40569105691056</v>
      </c>
      <c r="S434">
        <v>0.5</v>
      </c>
      <c r="T434">
        <v>656.1</v>
      </c>
      <c r="U434">
        <v>744</v>
      </c>
      <c r="V434">
        <v>0.19164073139912779</v>
      </c>
    </row>
    <row r="435" spans="1:22">
      <c r="A435">
        <v>2</v>
      </c>
      <c r="B435" s="97">
        <v>45323</v>
      </c>
      <c r="C435" t="s">
        <v>477</v>
      </c>
      <c r="D435" t="s">
        <v>37</v>
      </c>
      <c r="E435" t="s">
        <v>1928</v>
      </c>
      <c r="F435">
        <v>3014367837</v>
      </c>
      <c r="G435">
        <v>86</v>
      </c>
      <c r="H435">
        <v>81.88943089430893</v>
      </c>
      <c r="I435">
        <v>80.73333333333332</v>
      </c>
      <c r="J435">
        <v>79.705691056910553</v>
      </c>
      <c r="K435">
        <v>83</v>
      </c>
      <c r="L435">
        <v>1</v>
      </c>
      <c r="M435" s="97">
        <v>45323</v>
      </c>
      <c r="N435">
        <v>29</v>
      </c>
      <c r="O435">
        <v>86</v>
      </c>
      <c r="P435">
        <v>81.88943089430893</v>
      </c>
      <c r="Q435">
        <v>80.73333333333332</v>
      </c>
      <c r="R435">
        <v>79.705691056910553</v>
      </c>
      <c r="S435">
        <v>0.5</v>
      </c>
      <c r="T435">
        <v>656.1</v>
      </c>
      <c r="U435">
        <v>696</v>
      </c>
      <c r="V435">
        <v>0.18088776066165971</v>
      </c>
    </row>
    <row r="436" spans="1:22">
      <c r="A436">
        <v>3</v>
      </c>
      <c r="B436" s="97">
        <v>45352</v>
      </c>
      <c r="C436" t="s">
        <v>477</v>
      </c>
      <c r="D436" t="s">
        <v>37</v>
      </c>
      <c r="E436" t="s">
        <v>1928</v>
      </c>
      <c r="F436">
        <v>3014367837</v>
      </c>
      <c r="G436">
        <v>95</v>
      </c>
      <c r="H436">
        <v>90.88943089430893</v>
      </c>
      <c r="I436">
        <v>89.73333333333332</v>
      </c>
      <c r="J436">
        <v>88.705691056910553</v>
      </c>
      <c r="K436">
        <v>46</v>
      </c>
      <c r="L436">
        <v>1</v>
      </c>
      <c r="M436" s="97">
        <v>45352</v>
      </c>
      <c r="N436">
        <v>31</v>
      </c>
      <c r="O436">
        <v>95</v>
      </c>
      <c r="P436">
        <v>90.88943089430893</v>
      </c>
      <c r="Q436">
        <v>89.73333333333332</v>
      </c>
      <c r="R436">
        <v>88.705691056910553</v>
      </c>
      <c r="S436">
        <v>0.5</v>
      </c>
      <c r="T436">
        <v>656.1</v>
      </c>
      <c r="U436">
        <v>744</v>
      </c>
      <c r="V436">
        <v>9.5010144663890406E-2</v>
      </c>
    </row>
    <row r="437" spans="1:22">
      <c r="A437">
        <v>4</v>
      </c>
      <c r="B437" s="97">
        <v>45383</v>
      </c>
      <c r="C437" t="s">
        <v>477</v>
      </c>
      <c r="D437" t="s">
        <v>37</v>
      </c>
      <c r="E437" t="s">
        <v>1928</v>
      </c>
      <c r="F437">
        <v>3014367837</v>
      </c>
      <c r="G437">
        <v>92.1</v>
      </c>
      <c r="H437">
        <v>87.989430894308924</v>
      </c>
      <c r="I437">
        <v>86.833333333333314</v>
      </c>
      <c r="J437">
        <v>85.805691056910547</v>
      </c>
      <c r="K437">
        <v>99</v>
      </c>
      <c r="L437">
        <v>1</v>
      </c>
      <c r="M437" s="97">
        <v>45383</v>
      </c>
      <c r="N437">
        <v>30</v>
      </c>
      <c r="O437">
        <v>92.1</v>
      </c>
      <c r="P437">
        <v>87.989430894308924</v>
      </c>
      <c r="Q437">
        <v>86.833333333333314</v>
      </c>
      <c r="R437">
        <v>85.805691056910547</v>
      </c>
      <c r="S437">
        <v>0.5</v>
      </c>
      <c r="T437">
        <v>656.1</v>
      </c>
      <c r="U437">
        <v>720</v>
      </c>
      <c r="V437">
        <v>0.20886975223966531</v>
      </c>
    </row>
    <row r="438" spans="1:22">
      <c r="A438">
        <v>5</v>
      </c>
      <c r="B438" s="97">
        <v>45413</v>
      </c>
      <c r="C438" t="s">
        <v>477</v>
      </c>
      <c r="D438" t="s">
        <v>37</v>
      </c>
      <c r="E438" t="s">
        <v>1928</v>
      </c>
      <c r="F438">
        <v>3014367837</v>
      </c>
      <c r="G438">
        <v>100</v>
      </c>
      <c r="H438">
        <v>95.88943089430893</v>
      </c>
      <c r="I438">
        <v>94.73333333333332</v>
      </c>
      <c r="J438">
        <v>93.705691056910553</v>
      </c>
      <c r="K438">
        <v>108</v>
      </c>
      <c r="L438">
        <v>1</v>
      </c>
      <c r="M438" s="97">
        <v>45413</v>
      </c>
      <c r="N438">
        <v>31</v>
      </c>
      <c r="O438">
        <v>100</v>
      </c>
      <c r="P438">
        <v>95.88943089430893</v>
      </c>
      <c r="Q438">
        <v>94.73333333333332</v>
      </c>
      <c r="R438">
        <v>93.705691056910553</v>
      </c>
      <c r="S438">
        <v>0.5</v>
      </c>
      <c r="T438">
        <v>656.1</v>
      </c>
      <c r="U438">
        <v>744</v>
      </c>
      <c r="V438">
        <v>0.22140093875015773</v>
      </c>
    </row>
    <row r="439" spans="1:22">
      <c r="A439">
        <v>6</v>
      </c>
      <c r="B439" s="97">
        <v>45444</v>
      </c>
      <c r="C439" t="s">
        <v>477</v>
      </c>
      <c r="D439" t="s">
        <v>37</v>
      </c>
      <c r="E439" t="s">
        <v>1928</v>
      </c>
      <c r="F439">
        <v>3014367837</v>
      </c>
      <c r="G439">
        <v>100.1</v>
      </c>
      <c r="H439">
        <v>95.989430894308924</v>
      </c>
      <c r="I439">
        <v>94.833333333333314</v>
      </c>
      <c r="J439">
        <v>93.805691056910547</v>
      </c>
      <c r="K439">
        <v>99</v>
      </c>
      <c r="L439">
        <v>1</v>
      </c>
      <c r="M439" s="97">
        <v>45444</v>
      </c>
      <c r="N439">
        <v>30</v>
      </c>
      <c r="O439">
        <v>100.1</v>
      </c>
      <c r="P439">
        <v>95.989430894308924</v>
      </c>
      <c r="Q439">
        <v>94.833333333333314</v>
      </c>
      <c r="R439">
        <v>93.805691056910547</v>
      </c>
      <c r="S439">
        <v>0.5</v>
      </c>
      <c r="T439">
        <v>656.1</v>
      </c>
      <c r="U439">
        <v>720</v>
      </c>
      <c r="V439">
        <v>0.2094792037121713</v>
      </c>
    </row>
    <row r="440" spans="1:22">
      <c r="A440">
        <v>7</v>
      </c>
      <c r="B440" s="97">
        <v>45474</v>
      </c>
      <c r="C440" t="s">
        <v>477</v>
      </c>
      <c r="D440" t="s">
        <v>37</v>
      </c>
      <c r="E440" t="s">
        <v>1928</v>
      </c>
      <c r="F440">
        <v>3014367837</v>
      </c>
      <c r="G440">
        <v>108.2</v>
      </c>
      <c r="H440">
        <v>104.08943089430893</v>
      </c>
      <c r="I440">
        <v>102.93333333333332</v>
      </c>
      <c r="J440">
        <v>101.90569105691056</v>
      </c>
      <c r="K440">
        <v>115</v>
      </c>
      <c r="L440">
        <v>1</v>
      </c>
      <c r="M440" s="97">
        <v>45474</v>
      </c>
      <c r="N440">
        <v>31</v>
      </c>
      <c r="O440">
        <v>108.2</v>
      </c>
      <c r="P440">
        <v>104.08943089430893</v>
      </c>
      <c r="Q440">
        <v>102.93333333333332</v>
      </c>
      <c r="R440">
        <v>101.90569105691056</v>
      </c>
      <c r="S440">
        <v>0.5</v>
      </c>
      <c r="T440">
        <v>656.1</v>
      </c>
      <c r="U440">
        <v>744</v>
      </c>
      <c r="V440">
        <v>0.23644277934290767</v>
      </c>
    </row>
    <row r="441" spans="1:22">
      <c r="A441">
        <v>8</v>
      </c>
      <c r="B441" s="97">
        <v>45505</v>
      </c>
      <c r="C441" t="s">
        <v>477</v>
      </c>
      <c r="D441" t="s">
        <v>37</v>
      </c>
      <c r="E441" t="s">
        <v>1928</v>
      </c>
      <c r="F441">
        <v>3014367837</v>
      </c>
      <c r="G441">
        <v>120.1</v>
      </c>
      <c r="H441">
        <v>115.98943089430892</v>
      </c>
      <c r="I441">
        <v>114.83333333333331</v>
      </c>
      <c r="J441">
        <v>113.80569105691055</v>
      </c>
      <c r="K441">
        <v>122</v>
      </c>
      <c r="L441">
        <v>1</v>
      </c>
      <c r="M441" s="97">
        <v>45505</v>
      </c>
      <c r="N441">
        <v>31</v>
      </c>
      <c r="O441">
        <v>120.1</v>
      </c>
      <c r="P441">
        <v>115.98943089430892</v>
      </c>
      <c r="Q441">
        <v>114.83333333333331</v>
      </c>
      <c r="R441">
        <v>113.80569105691055</v>
      </c>
      <c r="S441">
        <v>0.5</v>
      </c>
      <c r="T441">
        <v>656.1</v>
      </c>
      <c r="U441">
        <v>744</v>
      </c>
      <c r="V441">
        <v>0.25036547012076898</v>
      </c>
    </row>
    <row r="442" spans="1:22">
      <c r="A442">
        <v>9</v>
      </c>
      <c r="B442" s="97">
        <v>45536</v>
      </c>
      <c r="C442" t="s">
        <v>477</v>
      </c>
      <c r="D442" t="s">
        <v>37</v>
      </c>
      <c r="E442" t="s">
        <v>1928</v>
      </c>
      <c r="F442">
        <v>3014367837</v>
      </c>
      <c r="G442">
        <v>115.6</v>
      </c>
      <c r="H442">
        <v>111.48943089430892</v>
      </c>
      <c r="I442">
        <v>110.33333333333331</v>
      </c>
      <c r="J442">
        <v>109.30569105691055</v>
      </c>
      <c r="K442">
        <v>113</v>
      </c>
      <c r="L442">
        <v>1</v>
      </c>
      <c r="M442" s="97">
        <v>45536</v>
      </c>
      <c r="N442">
        <v>30</v>
      </c>
      <c r="O442">
        <v>115.6</v>
      </c>
      <c r="P442">
        <v>111.48943089430892</v>
      </c>
      <c r="Q442">
        <v>110.33333333333331</v>
      </c>
      <c r="R442">
        <v>109.30569105691055</v>
      </c>
      <c r="S442">
        <v>0.5</v>
      </c>
      <c r="T442">
        <v>656.1</v>
      </c>
      <c r="U442">
        <v>720</v>
      </c>
      <c r="V442">
        <v>0.23920282307913759</v>
      </c>
    </row>
    <row r="443" spans="1:22">
      <c r="A443">
        <v>10</v>
      </c>
      <c r="B443" s="97">
        <v>45566</v>
      </c>
      <c r="C443" t="s">
        <v>477</v>
      </c>
      <c r="D443" t="s">
        <v>37</v>
      </c>
      <c r="E443" t="s">
        <v>1928</v>
      </c>
      <c r="F443">
        <v>3014367837</v>
      </c>
      <c r="G443">
        <v>109.7</v>
      </c>
      <c r="H443">
        <v>105.58943089430893</v>
      </c>
      <c r="I443">
        <v>104.43333333333332</v>
      </c>
      <c r="J443">
        <v>103.40569105691056</v>
      </c>
      <c r="K443">
        <v>94</v>
      </c>
      <c r="L443">
        <v>1</v>
      </c>
      <c r="M443" s="97">
        <v>45566</v>
      </c>
      <c r="N443">
        <v>31</v>
      </c>
      <c r="O443">
        <v>109.7</v>
      </c>
      <c r="P443">
        <v>105.58943089430893</v>
      </c>
      <c r="Q443">
        <v>104.43333333333332</v>
      </c>
      <c r="R443">
        <v>103.40569105691056</v>
      </c>
      <c r="S443">
        <v>0.5</v>
      </c>
      <c r="T443">
        <v>656.1</v>
      </c>
      <c r="U443">
        <v>744</v>
      </c>
      <c r="V443">
        <v>0.19249807021942961</v>
      </c>
    </row>
    <row r="444" spans="1:22">
      <c r="A444">
        <v>11</v>
      </c>
      <c r="B444" s="97">
        <v>45597</v>
      </c>
      <c r="C444" t="s">
        <v>477</v>
      </c>
      <c r="D444" t="s">
        <v>37</v>
      </c>
      <c r="E444" t="s">
        <v>1928</v>
      </c>
      <c r="F444">
        <v>3014367837</v>
      </c>
      <c r="G444">
        <v>102.5</v>
      </c>
      <c r="H444">
        <v>98.38943089430893</v>
      </c>
      <c r="I444">
        <v>97.23333333333332</v>
      </c>
      <c r="J444">
        <v>96.205691056910553</v>
      </c>
      <c r="K444">
        <v>94</v>
      </c>
      <c r="L444">
        <v>1</v>
      </c>
      <c r="M444" s="97">
        <v>45597</v>
      </c>
      <c r="N444">
        <v>30</v>
      </c>
      <c r="O444">
        <v>102.5</v>
      </c>
      <c r="P444">
        <v>98.38943089430893</v>
      </c>
      <c r="Q444">
        <v>97.23333333333332</v>
      </c>
      <c r="R444">
        <v>96.205691056910553</v>
      </c>
      <c r="S444">
        <v>0.5</v>
      </c>
      <c r="T444">
        <v>656.1</v>
      </c>
      <c r="U444">
        <v>720</v>
      </c>
      <c r="V444">
        <v>0.19974703212586156</v>
      </c>
    </row>
    <row r="445" spans="1:22">
      <c r="A445">
        <v>12</v>
      </c>
      <c r="B445" s="97">
        <v>45627</v>
      </c>
      <c r="C445" t="s">
        <v>477</v>
      </c>
      <c r="D445" t="s">
        <v>37</v>
      </c>
      <c r="E445" t="s">
        <v>1928</v>
      </c>
      <c r="F445">
        <v>3014367837</v>
      </c>
      <c r="G445">
        <v>105.2</v>
      </c>
      <c r="H445">
        <v>101.08943089430893</v>
      </c>
      <c r="I445">
        <v>99.933333333333323</v>
      </c>
      <c r="J445">
        <v>98.905691056910555</v>
      </c>
      <c r="K445">
        <v>91</v>
      </c>
      <c r="L445">
        <v>1</v>
      </c>
      <c r="M445" s="97">
        <v>45627</v>
      </c>
      <c r="N445">
        <v>31</v>
      </c>
      <c r="O445">
        <v>105.2</v>
      </c>
      <c r="P445">
        <v>101.08943089430893</v>
      </c>
      <c r="Q445">
        <v>99.933333333333323</v>
      </c>
      <c r="R445">
        <v>98.905691056910555</v>
      </c>
      <c r="S445">
        <v>0.5</v>
      </c>
      <c r="T445">
        <v>656.1</v>
      </c>
      <c r="U445">
        <v>744</v>
      </c>
      <c r="V445">
        <v>0.18635083820490247</v>
      </c>
    </row>
    <row r="446" spans="1:22">
      <c r="A446">
        <v>1</v>
      </c>
      <c r="B446" s="97">
        <v>45292</v>
      </c>
      <c r="C446" t="s">
        <v>2052</v>
      </c>
      <c r="D446" t="s">
        <v>38</v>
      </c>
      <c r="E446" t="s">
        <v>1965</v>
      </c>
      <c r="F446">
        <v>3014367827</v>
      </c>
      <c r="G446">
        <v>254.6</v>
      </c>
      <c r="H446">
        <v>245.72845528455284</v>
      </c>
      <c r="I446">
        <v>243.23333333333332</v>
      </c>
      <c r="J446">
        <v>241.01544715447153</v>
      </c>
      <c r="K446">
        <v>208</v>
      </c>
      <c r="L446">
        <v>1</v>
      </c>
      <c r="M446" s="97">
        <v>45292</v>
      </c>
      <c r="N446">
        <v>31</v>
      </c>
      <c r="O446">
        <v>254.6</v>
      </c>
      <c r="P446">
        <v>245.72845528455284</v>
      </c>
      <c r="Q446">
        <v>243.23333333333332</v>
      </c>
      <c r="R446">
        <v>241.01544715447153</v>
      </c>
      <c r="S446">
        <v>1</v>
      </c>
      <c r="T446">
        <v>1307.4749999999999</v>
      </c>
      <c r="U446">
        <v>744</v>
      </c>
      <c r="V446">
        <v>0.21408569460095769</v>
      </c>
    </row>
    <row r="447" spans="1:22">
      <c r="A447">
        <v>2</v>
      </c>
      <c r="B447" s="97">
        <v>45323</v>
      </c>
      <c r="C447" t="s">
        <v>2052</v>
      </c>
      <c r="D447" t="s">
        <v>38</v>
      </c>
      <c r="E447" t="s">
        <v>1965</v>
      </c>
      <c r="F447">
        <v>3014367827</v>
      </c>
      <c r="G447">
        <v>214.4</v>
      </c>
      <c r="H447">
        <v>205.52845528455285</v>
      </c>
      <c r="I447">
        <v>203.03333333333333</v>
      </c>
      <c r="J447">
        <v>200.81544715447154</v>
      </c>
      <c r="K447">
        <v>189</v>
      </c>
      <c r="L447">
        <v>1</v>
      </c>
      <c r="M447" s="97">
        <v>45323</v>
      </c>
      <c r="N447">
        <v>29</v>
      </c>
      <c r="O447">
        <v>214.4</v>
      </c>
      <c r="P447">
        <v>205.52845528455285</v>
      </c>
      <c r="Q447">
        <v>203.03333333333333</v>
      </c>
      <c r="R447">
        <v>200.81544715447154</v>
      </c>
      <c r="S447">
        <v>1</v>
      </c>
      <c r="T447">
        <v>1307.4749999999999</v>
      </c>
      <c r="U447">
        <v>696</v>
      </c>
      <c r="V447">
        <v>0.20724459468577339</v>
      </c>
    </row>
    <row r="448" spans="1:22">
      <c r="A448">
        <v>3</v>
      </c>
      <c r="B448" s="97">
        <v>45352</v>
      </c>
      <c r="C448" t="s">
        <v>2052</v>
      </c>
      <c r="D448" t="s">
        <v>38</v>
      </c>
      <c r="E448" t="s">
        <v>1965</v>
      </c>
      <c r="F448">
        <v>3014367827</v>
      </c>
      <c r="G448">
        <v>212.7</v>
      </c>
      <c r="H448">
        <v>203.82845528455283</v>
      </c>
      <c r="I448">
        <v>201.33333333333331</v>
      </c>
      <c r="J448">
        <v>199.11544715447152</v>
      </c>
      <c r="K448">
        <v>201</v>
      </c>
      <c r="L448">
        <v>1</v>
      </c>
      <c r="M448" s="97">
        <v>45352</v>
      </c>
      <c r="N448">
        <v>31</v>
      </c>
      <c r="O448">
        <v>212.7</v>
      </c>
      <c r="P448">
        <v>203.82845528455283</v>
      </c>
      <c r="Q448">
        <v>201.33333333333331</v>
      </c>
      <c r="R448">
        <v>199.11544715447152</v>
      </c>
      <c r="S448">
        <v>1</v>
      </c>
      <c r="T448">
        <v>1307.4749999999999</v>
      </c>
      <c r="U448">
        <v>744</v>
      </c>
      <c r="V448">
        <v>0.20642153358470025</v>
      </c>
    </row>
    <row r="449" spans="1:22">
      <c r="A449">
        <v>4</v>
      </c>
      <c r="B449" s="97">
        <v>45383</v>
      </c>
      <c r="C449" t="s">
        <v>2052</v>
      </c>
      <c r="D449" t="s">
        <v>38</v>
      </c>
      <c r="E449" t="s">
        <v>1965</v>
      </c>
      <c r="F449">
        <v>3014367827</v>
      </c>
      <c r="G449">
        <v>203.4</v>
      </c>
      <c r="H449">
        <v>194.52845528455285</v>
      </c>
      <c r="I449">
        <v>192.03333333333333</v>
      </c>
      <c r="J449">
        <v>189.81544715447154</v>
      </c>
      <c r="K449">
        <v>221</v>
      </c>
      <c r="L449">
        <v>1</v>
      </c>
      <c r="M449" s="97">
        <v>45383</v>
      </c>
      <c r="N449">
        <v>30</v>
      </c>
      <c r="O449">
        <v>203.4</v>
      </c>
      <c r="P449">
        <v>194.52845528455285</v>
      </c>
      <c r="Q449">
        <v>192.03333333333333</v>
      </c>
      <c r="R449">
        <v>189.81544715447154</v>
      </c>
      <c r="S449">
        <v>1</v>
      </c>
      <c r="T449">
        <v>1307.4749999999999</v>
      </c>
      <c r="U449">
        <v>720</v>
      </c>
      <c r="V449">
        <v>0.23487545969648879</v>
      </c>
    </row>
    <row r="450" spans="1:22">
      <c r="A450">
        <v>5</v>
      </c>
      <c r="B450" s="97">
        <v>45413</v>
      </c>
      <c r="C450" t="s">
        <v>2052</v>
      </c>
      <c r="D450" t="s">
        <v>38</v>
      </c>
      <c r="E450" t="s">
        <v>1965</v>
      </c>
      <c r="F450">
        <v>3014367827</v>
      </c>
      <c r="G450">
        <v>210.7</v>
      </c>
      <c r="H450">
        <v>201.82845528455283</v>
      </c>
      <c r="I450">
        <v>199.33333333333331</v>
      </c>
      <c r="J450">
        <v>197.11544715447152</v>
      </c>
      <c r="K450">
        <v>233</v>
      </c>
      <c r="L450">
        <v>1</v>
      </c>
      <c r="M450" s="97">
        <v>45413</v>
      </c>
      <c r="N450">
        <v>31</v>
      </c>
      <c r="O450">
        <v>210.7</v>
      </c>
      <c r="P450">
        <v>201.82845528455283</v>
      </c>
      <c r="Q450">
        <v>199.33333333333331</v>
      </c>
      <c r="R450">
        <v>197.11544715447152</v>
      </c>
      <c r="S450">
        <v>1</v>
      </c>
      <c r="T450">
        <v>1307.4749999999999</v>
      </c>
      <c r="U450">
        <v>744</v>
      </c>
      <c r="V450">
        <v>0.23936559365945237</v>
      </c>
    </row>
    <row r="451" spans="1:22">
      <c r="A451">
        <v>6</v>
      </c>
      <c r="B451" s="97">
        <v>45444</v>
      </c>
      <c r="C451" t="s">
        <v>2052</v>
      </c>
      <c r="D451" t="s">
        <v>38</v>
      </c>
      <c r="E451" t="s">
        <v>1965</v>
      </c>
      <c r="F451">
        <v>3014367827</v>
      </c>
      <c r="G451">
        <v>210.2</v>
      </c>
      <c r="H451">
        <v>201.32845528455283</v>
      </c>
      <c r="I451">
        <v>198.83333333333331</v>
      </c>
      <c r="J451">
        <v>196.61544715447152</v>
      </c>
      <c r="K451">
        <v>201</v>
      </c>
      <c r="L451">
        <v>1</v>
      </c>
      <c r="M451" s="97">
        <v>45444</v>
      </c>
      <c r="N451">
        <v>30</v>
      </c>
      <c r="O451">
        <v>210.2</v>
      </c>
      <c r="P451">
        <v>201.32845528455283</v>
      </c>
      <c r="Q451">
        <v>198.83333333333331</v>
      </c>
      <c r="R451">
        <v>196.61544715447152</v>
      </c>
      <c r="S451">
        <v>1</v>
      </c>
      <c r="T451">
        <v>1307.4749999999999</v>
      </c>
      <c r="U451">
        <v>720</v>
      </c>
      <c r="V451">
        <v>0.21370668867686016</v>
      </c>
    </row>
    <row r="452" spans="1:22">
      <c r="A452">
        <v>7</v>
      </c>
      <c r="B452" s="97">
        <v>45474</v>
      </c>
      <c r="C452" t="s">
        <v>2052</v>
      </c>
      <c r="D452" t="s">
        <v>38</v>
      </c>
      <c r="E452" t="s">
        <v>1965</v>
      </c>
      <c r="F452">
        <v>3014367827</v>
      </c>
      <c r="G452">
        <v>227.1</v>
      </c>
      <c r="H452">
        <v>218.22845528455284</v>
      </c>
      <c r="I452">
        <v>215.73333333333332</v>
      </c>
      <c r="J452">
        <v>213.51544715447153</v>
      </c>
      <c r="K452">
        <v>231</v>
      </c>
      <c r="L452">
        <v>1</v>
      </c>
      <c r="M452" s="97">
        <v>45474</v>
      </c>
      <c r="N452">
        <v>31</v>
      </c>
      <c r="O452">
        <v>227.1</v>
      </c>
      <c r="P452">
        <v>218.22845528455284</v>
      </c>
      <c r="Q452">
        <v>215.73333333333332</v>
      </c>
      <c r="R452">
        <v>213.51544715447153</v>
      </c>
      <c r="S452">
        <v>1</v>
      </c>
      <c r="T452">
        <v>1307.4749999999999</v>
      </c>
      <c r="U452">
        <v>744</v>
      </c>
      <c r="V452">
        <v>0.23793562326794629</v>
      </c>
    </row>
    <row r="453" spans="1:22">
      <c r="A453">
        <v>8</v>
      </c>
      <c r="B453" s="97">
        <v>45505</v>
      </c>
      <c r="C453" t="s">
        <v>2052</v>
      </c>
      <c r="D453" t="s">
        <v>38</v>
      </c>
      <c r="E453" t="s">
        <v>1965</v>
      </c>
      <c r="F453">
        <v>3014367827</v>
      </c>
      <c r="G453">
        <v>225.7</v>
      </c>
      <c r="H453">
        <v>216.82845528455283</v>
      </c>
      <c r="I453">
        <v>214.33333333333331</v>
      </c>
      <c r="J453">
        <v>212.11544715447152</v>
      </c>
      <c r="K453">
        <v>242</v>
      </c>
      <c r="L453">
        <v>1</v>
      </c>
      <c r="M453" s="97">
        <v>45505</v>
      </c>
      <c r="N453">
        <v>31</v>
      </c>
      <c r="O453">
        <v>225.7</v>
      </c>
      <c r="P453">
        <v>216.82845528455283</v>
      </c>
      <c r="Q453">
        <v>214.33333333333331</v>
      </c>
      <c r="R453">
        <v>212.11544715447152</v>
      </c>
      <c r="S453">
        <v>1</v>
      </c>
      <c r="T453">
        <v>1307.4749999999999</v>
      </c>
      <c r="U453">
        <v>744</v>
      </c>
      <c r="V453">
        <v>0.24891662025240727</v>
      </c>
    </row>
    <row r="454" spans="1:22">
      <c r="A454">
        <v>9</v>
      </c>
      <c r="B454" s="97">
        <v>45536</v>
      </c>
      <c r="C454" t="s">
        <v>2052</v>
      </c>
      <c r="D454" t="s">
        <v>38</v>
      </c>
      <c r="E454" t="s">
        <v>1965</v>
      </c>
      <c r="F454">
        <v>3014367827</v>
      </c>
      <c r="G454">
        <v>249.69999999999996</v>
      </c>
      <c r="H454">
        <v>240.82845528455283</v>
      </c>
      <c r="I454">
        <v>238.33333333333331</v>
      </c>
      <c r="J454">
        <v>236.11544715447152</v>
      </c>
      <c r="K454">
        <v>241</v>
      </c>
      <c r="L454">
        <v>1</v>
      </c>
      <c r="M454" s="97">
        <v>45536</v>
      </c>
      <c r="N454">
        <v>30</v>
      </c>
      <c r="O454">
        <v>249.7</v>
      </c>
      <c r="P454">
        <v>240.82845528455283</v>
      </c>
      <c r="Q454">
        <v>238.33333333333331</v>
      </c>
      <c r="R454">
        <v>236.11544715447152</v>
      </c>
      <c r="S454">
        <v>1</v>
      </c>
      <c r="T454">
        <v>1307.4749999999999</v>
      </c>
      <c r="U454">
        <v>720</v>
      </c>
      <c r="V454">
        <v>0.25593422223921869</v>
      </c>
    </row>
    <row r="455" spans="1:22">
      <c r="A455">
        <v>10</v>
      </c>
      <c r="B455" s="97">
        <v>45566</v>
      </c>
      <c r="C455" t="s">
        <v>2052</v>
      </c>
      <c r="D455" t="s">
        <v>38</v>
      </c>
      <c r="E455" t="s">
        <v>1965</v>
      </c>
      <c r="F455">
        <v>3014367827</v>
      </c>
      <c r="G455">
        <v>259.5</v>
      </c>
      <c r="H455">
        <v>250.62845528455281</v>
      </c>
      <c r="I455">
        <v>248.13333333333333</v>
      </c>
      <c r="J455">
        <v>245.91544715447154</v>
      </c>
      <c r="K455">
        <v>186</v>
      </c>
      <c r="L455">
        <v>1</v>
      </c>
      <c r="M455" s="97">
        <v>45566</v>
      </c>
      <c r="N455">
        <v>31</v>
      </c>
      <c r="O455">
        <v>259.5</v>
      </c>
      <c r="P455">
        <v>250.62845528455284</v>
      </c>
      <c r="Q455">
        <v>248.13333333333333</v>
      </c>
      <c r="R455">
        <v>245.91544715447154</v>
      </c>
      <c r="S455">
        <v>1</v>
      </c>
      <c r="T455">
        <v>1307.4749999999999</v>
      </c>
      <c r="U455">
        <v>744</v>
      </c>
      <c r="V455">
        <v>0.19075891580401935</v>
      </c>
    </row>
    <row r="456" spans="1:22">
      <c r="A456">
        <v>11</v>
      </c>
      <c r="B456" s="97">
        <v>45597</v>
      </c>
      <c r="C456" t="s">
        <v>2052</v>
      </c>
      <c r="D456" t="s">
        <v>38</v>
      </c>
      <c r="E456" t="s">
        <v>1965</v>
      </c>
      <c r="F456">
        <v>3014367827</v>
      </c>
      <c r="G456">
        <v>198.3</v>
      </c>
      <c r="H456">
        <v>189.42845528455285</v>
      </c>
      <c r="I456">
        <v>186.93333333333334</v>
      </c>
      <c r="J456">
        <v>184.71544715447155</v>
      </c>
      <c r="K456">
        <v>187</v>
      </c>
      <c r="L456">
        <v>1</v>
      </c>
      <c r="M456" s="97">
        <v>45597</v>
      </c>
      <c r="N456">
        <v>30</v>
      </c>
      <c r="O456">
        <v>198.3</v>
      </c>
      <c r="P456">
        <v>189.42845528455285</v>
      </c>
      <c r="Q456">
        <v>186.93333333333334</v>
      </c>
      <c r="R456">
        <v>184.71544715447155</v>
      </c>
      <c r="S456">
        <v>1</v>
      </c>
      <c r="T456">
        <v>1307.4749999999999</v>
      </c>
      <c r="U456">
        <v>720</v>
      </c>
      <c r="V456">
        <v>0.19828506387417649</v>
      </c>
    </row>
    <row r="457" spans="1:22">
      <c r="A457">
        <v>12</v>
      </c>
      <c r="B457" s="97">
        <v>45627</v>
      </c>
      <c r="C457" t="s">
        <v>2052</v>
      </c>
      <c r="D457" t="s">
        <v>38</v>
      </c>
      <c r="E457" t="s">
        <v>1965</v>
      </c>
      <c r="F457">
        <v>3014367827</v>
      </c>
      <c r="G457">
        <v>228.1</v>
      </c>
      <c r="H457">
        <v>219.22845528455284</v>
      </c>
      <c r="I457">
        <v>216.73333333333332</v>
      </c>
      <c r="J457">
        <v>214.51544715447153</v>
      </c>
      <c r="K457">
        <v>142</v>
      </c>
      <c r="L457">
        <v>1</v>
      </c>
      <c r="M457" s="97">
        <v>45627</v>
      </c>
      <c r="N457">
        <v>31</v>
      </c>
      <c r="O457">
        <v>228.1</v>
      </c>
      <c r="P457">
        <v>219.22845528455284</v>
      </c>
      <c r="Q457">
        <v>216.73333333333332</v>
      </c>
      <c r="R457">
        <v>214.51544715447153</v>
      </c>
      <c r="S457">
        <v>1</v>
      </c>
      <c r="T457">
        <v>1307.4749999999999</v>
      </c>
      <c r="U457">
        <v>744</v>
      </c>
      <c r="V457">
        <v>0.14569919201152515</v>
      </c>
    </row>
    <row r="458" spans="1:22">
      <c r="A458">
        <v>1</v>
      </c>
      <c r="B458" s="97">
        <v>45292</v>
      </c>
      <c r="C458" t="s">
        <v>2052</v>
      </c>
      <c r="D458" t="s">
        <v>39</v>
      </c>
      <c r="E458" t="s">
        <v>1966</v>
      </c>
      <c r="F458">
        <v>3014367828</v>
      </c>
      <c r="G458">
        <v>255.00000000000003</v>
      </c>
      <c r="H458">
        <v>246.08943089430895</v>
      </c>
      <c r="I458">
        <v>243.58333333333334</v>
      </c>
      <c r="J458">
        <v>241.35569105691059</v>
      </c>
      <c r="K458">
        <v>207</v>
      </c>
      <c r="L458">
        <v>1</v>
      </c>
      <c r="M458" s="97">
        <v>45292</v>
      </c>
      <c r="N458">
        <v>31</v>
      </c>
      <c r="O458">
        <v>255</v>
      </c>
      <c r="P458">
        <v>246.08943089430895</v>
      </c>
      <c r="Q458">
        <v>243.58333333333334</v>
      </c>
      <c r="R458">
        <v>241.35569105691059</v>
      </c>
      <c r="S458">
        <v>1</v>
      </c>
      <c r="T458">
        <v>1307.4749999999999</v>
      </c>
      <c r="U458">
        <v>744</v>
      </c>
      <c r="V458">
        <v>0.21289953528172484</v>
      </c>
    </row>
    <row r="459" spans="1:22">
      <c r="A459">
        <v>2</v>
      </c>
      <c r="B459" s="97">
        <v>45323</v>
      </c>
      <c r="C459" t="s">
        <v>2052</v>
      </c>
      <c r="D459" t="s">
        <v>39</v>
      </c>
      <c r="E459" t="s">
        <v>1966</v>
      </c>
      <c r="F459">
        <v>3014367828</v>
      </c>
      <c r="G459">
        <v>215.9</v>
      </c>
      <c r="H459">
        <v>206.98943089430895</v>
      </c>
      <c r="I459">
        <v>204.48333333333335</v>
      </c>
      <c r="J459">
        <v>202.25569105691059</v>
      </c>
      <c r="K459">
        <v>189</v>
      </c>
      <c r="L459">
        <v>1</v>
      </c>
      <c r="M459" s="97">
        <v>45323</v>
      </c>
      <c r="N459">
        <v>29</v>
      </c>
      <c r="O459">
        <v>215.9</v>
      </c>
      <c r="P459">
        <v>206.98943089430895</v>
      </c>
      <c r="Q459">
        <v>204.48333333333335</v>
      </c>
      <c r="R459">
        <v>202.25569105691059</v>
      </c>
      <c r="S459">
        <v>1</v>
      </c>
      <c r="T459">
        <v>1307.4749999999999</v>
      </c>
      <c r="U459">
        <v>696</v>
      </c>
      <c r="V459">
        <v>0.20818161398659743</v>
      </c>
    </row>
    <row r="460" spans="1:22">
      <c r="A460">
        <v>3</v>
      </c>
      <c r="B460" s="97">
        <v>45352</v>
      </c>
      <c r="C460" t="s">
        <v>2052</v>
      </c>
      <c r="D460" t="s">
        <v>39</v>
      </c>
      <c r="E460" t="s">
        <v>1966</v>
      </c>
      <c r="F460">
        <v>3014367828</v>
      </c>
      <c r="G460">
        <v>213.5</v>
      </c>
      <c r="H460">
        <v>204.58943089430895</v>
      </c>
      <c r="I460">
        <v>202.08333333333334</v>
      </c>
      <c r="J460">
        <v>199.85569105691059</v>
      </c>
      <c r="K460">
        <v>200</v>
      </c>
      <c r="L460">
        <v>1</v>
      </c>
      <c r="M460" s="97">
        <v>45352</v>
      </c>
      <c r="N460">
        <v>31</v>
      </c>
      <c r="O460">
        <v>213.5</v>
      </c>
      <c r="P460">
        <v>204.58943089430895</v>
      </c>
      <c r="Q460">
        <v>202.08333333333334</v>
      </c>
      <c r="R460">
        <v>199.85569105691059</v>
      </c>
      <c r="S460">
        <v>1</v>
      </c>
      <c r="T460">
        <v>1307.4749999999999</v>
      </c>
      <c r="U460">
        <v>744</v>
      </c>
      <c r="V460">
        <v>0.20532757570355897</v>
      </c>
    </row>
    <row r="461" spans="1:22">
      <c r="A461">
        <v>4</v>
      </c>
      <c r="B461" s="97">
        <v>45383</v>
      </c>
      <c r="C461" t="s">
        <v>2052</v>
      </c>
      <c r="D461" t="s">
        <v>39</v>
      </c>
      <c r="E461" t="s">
        <v>1966</v>
      </c>
      <c r="F461">
        <v>3014367828</v>
      </c>
      <c r="G461">
        <v>204.5</v>
      </c>
      <c r="H461">
        <v>195.58943089430895</v>
      </c>
      <c r="I461">
        <v>193.08333333333334</v>
      </c>
      <c r="J461">
        <v>190.85569105691059</v>
      </c>
      <c r="K461">
        <v>223</v>
      </c>
      <c r="L461">
        <v>1</v>
      </c>
      <c r="M461" s="97">
        <v>45383</v>
      </c>
      <c r="N461">
        <v>30</v>
      </c>
      <c r="O461">
        <v>204.5</v>
      </c>
      <c r="P461">
        <v>195.58943089430895</v>
      </c>
      <c r="Q461">
        <v>193.08333333333334</v>
      </c>
      <c r="R461">
        <v>190.85569105691059</v>
      </c>
      <c r="S461">
        <v>1</v>
      </c>
      <c r="T461">
        <v>1307.4749999999999</v>
      </c>
      <c r="U461">
        <v>720</v>
      </c>
      <c r="V461">
        <v>0.23727870301322948</v>
      </c>
    </row>
    <row r="462" spans="1:22">
      <c r="A462">
        <v>5</v>
      </c>
      <c r="B462" s="97">
        <v>45413</v>
      </c>
      <c r="C462" t="s">
        <v>2052</v>
      </c>
      <c r="D462" t="s">
        <v>39</v>
      </c>
      <c r="E462" t="s">
        <v>1966</v>
      </c>
      <c r="F462">
        <v>3014367828</v>
      </c>
      <c r="G462">
        <v>211.4</v>
      </c>
      <c r="H462">
        <v>202.48943089430895</v>
      </c>
      <c r="I462">
        <v>199.98333333333335</v>
      </c>
      <c r="J462">
        <v>197.75569105691059</v>
      </c>
      <c r="K462">
        <v>232</v>
      </c>
      <c r="L462">
        <v>1</v>
      </c>
      <c r="M462" s="97">
        <v>45413</v>
      </c>
      <c r="N462">
        <v>31</v>
      </c>
      <c r="O462">
        <v>211.4</v>
      </c>
      <c r="P462">
        <v>202.48943089430895</v>
      </c>
      <c r="Q462">
        <v>199.98333333333335</v>
      </c>
      <c r="R462">
        <v>197.75569105691059</v>
      </c>
      <c r="S462">
        <v>1</v>
      </c>
      <c r="T462">
        <v>1307.4749999999999</v>
      </c>
      <c r="U462">
        <v>744</v>
      </c>
      <c r="V462">
        <v>0.23831486323367679</v>
      </c>
    </row>
    <row r="463" spans="1:22">
      <c r="A463">
        <v>6</v>
      </c>
      <c r="B463" s="97">
        <v>45444</v>
      </c>
      <c r="C463" t="s">
        <v>2052</v>
      </c>
      <c r="D463" t="s">
        <v>39</v>
      </c>
      <c r="E463" t="s">
        <v>1966</v>
      </c>
      <c r="F463">
        <v>3014367828</v>
      </c>
      <c r="G463">
        <v>210.4</v>
      </c>
      <c r="H463">
        <v>201.48943089430895</v>
      </c>
      <c r="I463">
        <v>198.98333333333335</v>
      </c>
      <c r="J463">
        <v>196.75569105691059</v>
      </c>
      <c r="K463">
        <v>198</v>
      </c>
      <c r="L463">
        <v>1</v>
      </c>
      <c r="M463" s="97">
        <v>45444</v>
      </c>
      <c r="N463">
        <v>30</v>
      </c>
      <c r="O463">
        <v>210.4</v>
      </c>
      <c r="P463">
        <v>201.48943089430895</v>
      </c>
      <c r="Q463">
        <v>198.98333333333335</v>
      </c>
      <c r="R463">
        <v>196.75569105691059</v>
      </c>
      <c r="S463">
        <v>1</v>
      </c>
      <c r="T463">
        <v>1307.4749999999999</v>
      </c>
      <c r="U463">
        <v>720</v>
      </c>
      <c r="V463">
        <v>0.20990399221569991</v>
      </c>
    </row>
    <row r="464" spans="1:22">
      <c r="A464">
        <v>7</v>
      </c>
      <c r="B464" s="97">
        <v>45474</v>
      </c>
      <c r="C464" t="s">
        <v>2052</v>
      </c>
      <c r="D464" t="s">
        <v>39</v>
      </c>
      <c r="E464" t="s">
        <v>1966</v>
      </c>
      <c r="F464">
        <v>3014367828</v>
      </c>
      <c r="G464">
        <v>227.4</v>
      </c>
      <c r="H464">
        <v>218.48943089430895</v>
      </c>
      <c r="I464">
        <v>215.98333333333335</v>
      </c>
      <c r="J464">
        <v>213.75569105691059</v>
      </c>
      <c r="K464">
        <v>233</v>
      </c>
      <c r="L464">
        <v>1</v>
      </c>
      <c r="M464" s="97">
        <v>45474</v>
      </c>
      <c r="N464">
        <v>31</v>
      </c>
      <c r="O464">
        <v>227.4</v>
      </c>
      <c r="P464">
        <v>218.48943089430895</v>
      </c>
      <c r="Q464">
        <v>215.98333333333335</v>
      </c>
      <c r="R464">
        <v>213.75569105691059</v>
      </c>
      <c r="S464">
        <v>1</v>
      </c>
      <c r="T464">
        <v>1307.4749999999999</v>
      </c>
      <c r="U464">
        <v>744</v>
      </c>
      <c r="V464">
        <v>0.23952413202250841</v>
      </c>
    </row>
    <row r="465" spans="1:22">
      <c r="A465">
        <v>8</v>
      </c>
      <c r="B465" s="97">
        <v>45505</v>
      </c>
      <c r="C465" t="s">
        <v>2052</v>
      </c>
      <c r="D465" t="s">
        <v>39</v>
      </c>
      <c r="E465" t="s">
        <v>1966</v>
      </c>
      <c r="F465">
        <v>3014367828</v>
      </c>
      <c r="G465">
        <v>226.5</v>
      </c>
      <c r="H465">
        <v>217.58943089430895</v>
      </c>
      <c r="I465">
        <v>215.08333333333334</v>
      </c>
      <c r="J465">
        <v>212.85569105691059</v>
      </c>
      <c r="K465">
        <v>242</v>
      </c>
      <c r="L465">
        <v>1</v>
      </c>
      <c r="M465" s="97">
        <v>45505</v>
      </c>
      <c r="N465">
        <v>31</v>
      </c>
      <c r="O465">
        <v>226.5</v>
      </c>
      <c r="P465">
        <v>217.58943089430895</v>
      </c>
      <c r="Q465">
        <v>215.08333333333334</v>
      </c>
      <c r="R465">
        <v>212.85569105691059</v>
      </c>
      <c r="S465">
        <v>1</v>
      </c>
      <c r="T465">
        <v>1307.4749999999999</v>
      </c>
      <c r="U465">
        <v>744</v>
      </c>
      <c r="V465">
        <v>0.24838165864722844</v>
      </c>
    </row>
    <row r="466" spans="1:22">
      <c r="A466">
        <v>9</v>
      </c>
      <c r="B466" s="97">
        <v>45536</v>
      </c>
      <c r="C466" t="s">
        <v>2052</v>
      </c>
      <c r="D466" t="s">
        <v>39</v>
      </c>
      <c r="E466" t="s">
        <v>1966</v>
      </c>
      <c r="F466">
        <v>3014367828</v>
      </c>
      <c r="G466">
        <v>251.3</v>
      </c>
      <c r="H466">
        <v>242.38943089430893</v>
      </c>
      <c r="I466">
        <v>239.88333333333335</v>
      </c>
      <c r="J466">
        <v>237.6556910569106</v>
      </c>
      <c r="K466">
        <v>236</v>
      </c>
      <c r="L466">
        <v>1</v>
      </c>
      <c r="M466" s="97">
        <v>45536</v>
      </c>
      <c r="N466">
        <v>30</v>
      </c>
      <c r="O466">
        <v>251.3</v>
      </c>
      <c r="P466">
        <v>242.38943089430896</v>
      </c>
      <c r="Q466">
        <v>239.88333333333335</v>
      </c>
      <c r="R466">
        <v>237.6556910569106</v>
      </c>
      <c r="S466">
        <v>1</v>
      </c>
      <c r="T466">
        <v>1307.4749999999999</v>
      </c>
      <c r="U466">
        <v>720</v>
      </c>
      <c r="V466">
        <v>0.25032292948027479</v>
      </c>
    </row>
    <row r="467" spans="1:22">
      <c r="A467">
        <v>10</v>
      </c>
      <c r="B467" s="97">
        <v>45566</v>
      </c>
      <c r="C467" t="s">
        <v>2052</v>
      </c>
      <c r="D467" t="s">
        <v>39</v>
      </c>
      <c r="E467" t="s">
        <v>1966</v>
      </c>
      <c r="F467">
        <v>3014367828</v>
      </c>
      <c r="G467">
        <v>260</v>
      </c>
      <c r="H467">
        <v>251.08943089430895</v>
      </c>
      <c r="I467">
        <v>248.58333333333334</v>
      </c>
      <c r="J467">
        <v>246.35569105691059</v>
      </c>
      <c r="K467">
        <v>183</v>
      </c>
      <c r="L467">
        <v>1</v>
      </c>
      <c r="M467" s="97">
        <v>45566</v>
      </c>
      <c r="N467">
        <v>31</v>
      </c>
      <c r="O467">
        <v>260</v>
      </c>
      <c r="P467">
        <v>251.08943089430895</v>
      </c>
      <c r="Q467">
        <v>248.58333333333334</v>
      </c>
      <c r="R467">
        <v>246.35569105691059</v>
      </c>
      <c r="S467">
        <v>1</v>
      </c>
      <c r="T467">
        <v>1307.4749999999999</v>
      </c>
      <c r="U467">
        <v>744</v>
      </c>
      <c r="V467">
        <v>0.18842717237752235</v>
      </c>
    </row>
    <row r="468" spans="1:22">
      <c r="A468">
        <v>11</v>
      </c>
      <c r="B468" s="97">
        <v>45597</v>
      </c>
      <c r="C468" t="s">
        <v>2052</v>
      </c>
      <c r="D468" t="s">
        <v>39</v>
      </c>
      <c r="E468" t="s">
        <v>1966</v>
      </c>
      <c r="F468">
        <v>3014367828</v>
      </c>
      <c r="G468">
        <v>198.6</v>
      </c>
      <c r="H468">
        <v>189.68943089430894</v>
      </c>
      <c r="I468">
        <v>187.18333333333334</v>
      </c>
      <c r="J468">
        <v>184.95569105691058</v>
      </c>
      <c r="K468">
        <v>185</v>
      </c>
      <c r="L468">
        <v>1</v>
      </c>
      <c r="M468" s="97">
        <v>45597</v>
      </c>
      <c r="N468">
        <v>30</v>
      </c>
      <c r="O468">
        <v>198.6</v>
      </c>
      <c r="P468">
        <v>189.68943089430894</v>
      </c>
      <c r="Q468">
        <v>187.18333333333334</v>
      </c>
      <c r="R468">
        <v>184.95569105691058</v>
      </c>
      <c r="S468">
        <v>1</v>
      </c>
      <c r="T468">
        <v>1307.4749999999999</v>
      </c>
      <c r="U468">
        <v>720</v>
      </c>
      <c r="V468">
        <v>0.19652357916340021</v>
      </c>
    </row>
    <row r="469" spans="1:22">
      <c r="A469">
        <v>12</v>
      </c>
      <c r="B469" s="97">
        <v>45627</v>
      </c>
      <c r="C469" t="s">
        <v>2052</v>
      </c>
      <c r="D469" t="s">
        <v>39</v>
      </c>
      <c r="E469" t="s">
        <v>1966</v>
      </c>
      <c r="F469">
        <v>3014367828</v>
      </c>
      <c r="G469">
        <v>228.5</v>
      </c>
      <c r="H469">
        <v>219.58943089430895</v>
      </c>
      <c r="I469">
        <v>217.08333333333334</v>
      </c>
      <c r="J469">
        <v>214.85569105691059</v>
      </c>
      <c r="K469">
        <v>144</v>
      </c>
      <c r="L469">
        <v>1</v>
      </c>
      <c r="M469" s="97">
        <v>45627</v>
      </c>
      <c r="N469">
        <v>31</v>
      </c>
      <c r="O469">
        <v>228.5</v>
      </c>
      <c r="P469">
        <v>219.58943089430895</v>
      </c>
      <c r="Q469">
        <v>217.08333333333334</v>
      </c>
      <c r="R469">
        <v>214.85569105691059</v>
      </c>
      <c r="S469">
        <v>1</v>
      </c>
      <c r="T469">
        <v>1307.4749999999999</v>
      </c>
      <c r="U469">
        <v>744</v>
      </c>
      <c r="V469">
        <v>0.14834697388280416</v>
      </c>
    </row>
    <row r="470" spans="1:22">
      <c r="A470">
        <v>1</v>
      </c>
      <c r="B470" s="97">
        <v>45292</v>
      </c>
      <c r="C470" t="s">
        <v>2052</v>
      </c>
      <c r="D470" t="s">
        <v>40</v>
      </c>
      <c r="E470" t="s">
        <v>1967</v>
      </c>
      <c r="F470">
        <v>3014367829</v>
      </c>
      <c r="G470">
        <v>121.9</v>
      </c>
      <c r="H470">
        <v>117.65934959349593</v>
      </c>
      <c r="I470">
        <v>116.46666666666667</v>
      </c>
      <c r="J470">
        <v>115.40650406504065</v>
      </c>
      <c r="K470">
        <v>105</v>
      </c>
      <c r="L470">
        <v>1</v>
      </c>
      <c r="M470" s="97">
        <v>45292</v>
      </c>
      <c r="N470">
        <v>31</v>
      </c>
      <c r="O470">
        <v>121.9</v>
      </c>
      <c r="P470">
        <v>117.65934959349593</v>
      </c>
      <c r="Q470">
        <v>116.46666666666667</v>
      </c>
      <c r="R470">
        <v>115.40650406504065</v>
      </c>
      <c r="S470">
        <v>0.5</v>
      </c>
      <c r="T470">
        <v>645.84</v>
      </c>
      <c r="U470">
        <v>744</v>
      </c>
      <c r="V470">
        <v>0.21793729246832325</v>
      </c>
    </row>
    <row r="471" spans="1:22">
      <c r="A471">
        <v>2</v>
      </c>
      <c r="B471" s="97">
        <v>45323</v>
      </c>
      <c r="C471" t="s">
        <v>2052</v>
      </c>
      <c r="D471" t="s">
        <v>40</v>
      </c>
      <c r="E471" t="s">
        <v>1967</v>
      </c>
      <c r="F471">
        <v>3014367829</v>
      </c>
      <c r="G471">
        <v>101.7</v>
      </c>
      <c r="H471">
        <v>97.459349593495929</v>
      </c>
      <c r="I471">
        <v>96.266666666666666</v>
      </c>
      <c r="J471">
        <v>95.206504065040647</v>
      </c>
      <c r="K471">
        <v>95</v>
      </c>
      <c r="L471">
        <v>1</v>
      </c>
      <c r="M471" s="97">
        <v>45323</v>
      </c>
      <c r="N471">
        <v>29</v>
      </c>
      <c r="O471">
        <v>101.7</v>
      </c>
      <c r="P471">
        <v>97.459349593495929</v>
      </c>
      <c r="Q471">
        <v>96.266666666666666</v>
      </c>
      <c r="R471">
        <v>95.206504065040647</v>
      </c>
      <c r="S471">
        <v>0.5</v>
      </c>
      <c r="T471">
        <v>645.84</v>
      </c>
      <c r="U471">
        <v>696</v>
      </c>
      <c r="V471">
        <v>0.21123263599681641</v>
      </c>
    </row>
    <row r="472" spans="1:22">
      <c r="A472">
        <v>3</v>
      </c>
      <c r="B472" s="97">
        <v>45352</v>
      </c>
      <c r="C472" t="s">
        <v>2052</v>
      </c>
      <c r="D472" t="s">
        <v>40</v>
      </c>
      <c r="E472" t="s">
        <v>1967</v>
      </c>
      <c r="F472">
        <v>3014367829</v>
      </c>
      <c r="G472">
        <v>102</v>
      </c>
      <c r="H472">
        <v>97.759349593495926</v>
      </c>
      <c r="I472">
        <v>96.566666666666663</v>
      </c>
      <c r="J472">
        <v>95.506504065040644</v>
      </c>
      <c r="K472">
        <v>86</v>
      </c>
      <c r="L472">
        <v>1</v>
      </c>
      <c r="M472" s="97">
        <v>45352</v>
      </c>
      <c r="N472">
        <v>31</v>
      </c>
      <c r="O472">
        <v>102</v>
      </c>
      <c r="P472">
        <v>97.759349593495926</v>
      </c>
      <c r="Q472">
        <v>96.566666666666663</v>
      </c>
      <c r="R472">
        <v>95.506504065040644</v>
      </c>
      <c r="S472">
        <v>0.5</v>
      </c>
      <c r="T472">
        <v>645.84</v>
      </c>
      <c r="U472">
        <v>744</v>
      </c>
      <c r="V472">
        <v>0.17861245386520047</v>
      </c>
    </row>
    <row r="473" spans="1:22">
      <c r="A473">
        <v>4</v>
      </c>
      <c r="B473" s="97">
        <v>45383</v>
      </c>
      <c r="C473" t="s">
        <v>2052</v>
      </c>
      <c r="D473" t="s">
        <v>40</v>
      </c>
      <c r="E473" t="s">
        <v>1967</v>
      </c>
      <c r="F473">
        <v>3014367829</v>
      </c>
      <c r="G473">
        <v>97.3</v>
      </c>
      <c r="H473">
        <v>93.059349593495924</v>
      </c>
      <c r="I473">
        <v>91.86666666666666</v>
      </c>
      <c r="J473">
        <v>90.806504065040642</v>
      </c>
      <c r="K473">
        <v>108</v>
      </c>
      <c r="L473">
        <v>1</v>
      </c>
      <c r="M473" s="97">
        <v>45383</v>
      </c>
      <c r="N473">
        <v>30</v>
      </c>
      <c r="O473">
        <v>97.3</v>
      </c>
      <c r="P473">
        <v>93.059349593495924</v>
      </c>
      <c r="Q473">
        <v>91.86666666666666</v>
      </c>
      <c r="R473">
        <v>90.806504065040642</v>
      </c>
      <c r="S473">
        <v>0.5</v>
      </c>
      <c r="T473">
        <v>645.84</v>
      </c>
      <c r="U473">
        <v>720</v>
      </c>
      <c r="V473">
        <v>0.23332305386955143</v>
      </c>
    </row>
    <row r="474" spans="1:22">
      <c r="A474">
        <v>5</v>
      </c>
      <c r="B474" s="97">
        <v>45413</v>
      </c>
      <c r="C474" t="s">
        <v>2052</v>
      </c>
      <c r="D474" t="s">
        <v>40</v>
      </c>
      <c r="E474" t="s">
        <v>1967</v>
      </c>
      <c r="F474">
        <v>3014367829</v>
      </c>
      <c r="G474">
        <v>100.7</v>
      </c>
      <c r="H474">
        <v>96.459349593495929</v>
      </c>
      <c r="I474">
        <v>95.266666666666666</v>
      </c>
      <c r="J474">
        <v>94.206504065040647</v>
      </c>
      <c r="K474">
        <v>114</v>
      </c>
      <c r="L474">
        <v>1</v>
      </c>
      <c r="M474" s="97">
        <v>45413</v>
      </c>
      <c r="N474">
        <v>31</v>
      </c>
      <c r="O474">
        <v>100.7</v>
      </c>
      <c r="P474">
        <v>96.459349593495929</v>
      </c>
      <c r="Q474">
        <v>95.266666666666666</v>
      </c>
      <c r="R474">
        <v>94.206504065040647</v>
      </c>
      <c r="S474">
        <v>0.5</v>
      </c>
      <c r="T474">
        <v>645.84</v>
      </c>
      <c r="U474">
        <v>744</v>
      </c>
      <c r="V474">
        <v>0.23656328126144632</v>
      </c>
    </row>
    <row r="475" spans="1:22">
      <c r="A475">
        <v>6</v>
      </c>
      <c r="B475" s="97">
        <v>45444</v>
      </c>
      <c r="C475" t="s">
        <v>2052</v>
      </c>
      <c r="D475" t="s">
        <v>40</v>
      </c>
      <c r="E475" t="s">
        <v>1967</v>
      </c>
      <c r="F475">
        <v>3014367829</v>
      </c>
      <c r="G475">
        <v>100.7</v>
      </c>
      <c r="H475">
        <v>96.459349593495929</v>
      </c>
      <c r="I475">
        <v>95.266666666666666</v>
      </c>
      <c r="J475">
        <v>94.206504065040647</v>
      </c>
      <c r="K475">
        <v>96</v>
      </c>
      <c r="L475">
        <v>1</v>
      </c>
      <c r="M475" s="97">
        <v>45444</v>
      </c>
      <c r="N475">
        <v>30</v>
      </c>
      <c r="O475">
        <v>100.7</v>
      </c>
      <c r="P475">
        <v>96.459349593495929</v>
      </c>
      <c r="Q475">
        <v>95.266666666666666</v>
      </c>
      <c r="R475">
        <v>94.206504065040647</v>
      </c>
      <c r="S475">
        <v>0.5</v>
      </c>
      <c r="T475">
        <v>645.84</v>
      </c>
      <c r="U475">
        <v>720</v>
      </c>
      <c r="V475">
        <v>0.20603576565231155</v>
      </c>
    </row>
    <row r="476" spans="1:22">
      <c r="A476">
        <v>7</v>
      </c>
      <c r="B476" s="97">
        <v>45474</v>
      </c>
      <c r="C476" t="s">
        <v>2052</v>
      </c>
      <c r="D476" t="s">
        <v>40</v>
      </c>
      <c r="E476" t="s">
        <v>1967</v>
      </c>
      <c r="F476">
        <v>3014367829</v>
      </c>
      <c r="G476">
        <v>108.8</v>
      </c>
      <c r="H476">
        <v>104.55934959349592</v>
      </c>
      <c r="I476">
        <v>103.36666666666666</v>
      </c>
      <c r="J476">
        <v>102.30650406504064</v>
      </c>
      <c r="K476">
        <v>117</v>
      </c>
      <c r="L476">
        <v>1</v>
      </c>
      <c r="M476" s="97">
        <v>45474</v>
      </c>
      <c r="N476">
        <v>31</v>
      </c>
      <c r="O476">
        <v>108.8</v>
      </c>
      <c r="P476">
        <v>104.55934959349592</v>
      </c>
      <c r="Q476">
        <v>103.36666666666666</v>
      </c>
      <c r="R476">
        <v>102.30650406504064</v>
      </c>
      <c r="S476">
        <v>0.5</v>
      </c>
      <c r="T476">
        <v>645.84</v>
      </c>
      <c r="U476">
        <v>744</v>
      </c>
      <c r="V476">
        <v>0.2428877529172643</v>
      </c>
    </row>
    <row r="477" spans="1:22">
      <c r="A477">
        <v>8</v>
      </c>
      <c r="B477" s="97">
        <v>45505</v>
      </c>
      <c r="C477" t="s">
        <v>2052</v>
      </c>
      <c r="D477" t="s">
        <v>40</v>
      </c>
      <c r="E477" t="s">
        <v>1967</v>
      </c>
      <c r="F477">
        <v>3014367829</v>
      </c>
      <c r="G477">
        <v>108.4</v>
      </c>
      <c r="H477">
        <v>104.15934959349593</v>
      </c>
      <c r="I477">
        <v>102.96666666666667</v>
      </c>
      <c r="J477">
        <v>101.90650406504065</v>
      </c>
      <c r="K477">
        <v>119</v>
      </c>
      <c r="L477">
        <v>1</v>
      </c>
      <c r="M477" s="97">
        <v>45505</v>
      </c>
      <c r="N477">
        <v>31</v>
      </c>
      <c r="O477">
        <v>108.4</v>
      </c>
      <c r="P477">
        <v>104.15934959349593</v>
      </c>
      <c r="Q477">
        <v>102.96666666666667</v>
      </c>
      <c r="R477">
        <v>101.90650406504065</v>
      </c>
      <c r="S477">
        <v>0.5</v>
      </c>
      <c r="T477">
        <v>645.84</v>
      </c>
      <c r="U477">
        <v>744</v>
      </c>
      <c r="V477">
        <v>0.2484783923978641</v>
      </c>
    </row>
    <row r="478" spans="1:22">
      <c r="A478">
        <v>9</v>
      </c>
      <c r="B478" s="97">
        <v>45536</v>
      </c>
      <c r="C478" t="s">
        <v>2052</v>
      </c>
      <c r="D478" t="s">
        <v>40</v>
      </c>
      <c r="E478" t="s">
        <v>1967</v>
      </c>
      <c r="F478">
        <v>3014367829</v>
      </c>
      <c r="G478">
        <v>119.1</v>
      </c>
      <c r="H478">
        <v>114.85934959349592</v>
      </c>
      <c r="I478">
        <v>113.66666666666666</v>
      </c>
      <c r="J478">
        <v>112.60650406504064</v>
      </c>
      <c r="K478">
        <v>120</v>
      </c>
      <c r="L478">
        <v>1</v>
      </c>
      <c r="M478" s="97">
        <v>45536</v>
      </c>
      <c r="N478">
        <v>30</v>
      </c>
      <c r="O478">
        <v>119.1</v>
      </c>
      <c r="P478">
        <v>114.85934959349592</v>
      </c>
      <c r="Q478">
        <v>113.66666666666666</v>
      </c>
      <c r="R478">
        <v>112.60650406504064</v>
      </c>
      <c r="S478">
        <v>0.5</v>
      </c>
      <c r="T478">
        <v>645.84</v>
      </c>
      <c r="U478">
        <v>720</v>
      </c>
      <c r="V478">
        <v>0.25700878786627573</v>
      </c>
    </row>
    <row r="479" spans="1:22">
      <c r="A479">
        <v>10</v>
      </c>
      <c r="B479" s="97">
        <v>45566</v>
      </c>
      <c r="C479" t="s">
        <v>2052</v>
      </c>
      <c r="D479" t="s">
        <v>40</v>
      </c>
      <c r="E479" t="s">
        <v>1967</v>
      </c>
      <c r="F479">
        <v>3014367829</v>
      </c>
      <c r="G479">
        <v>124.79999999999998</v>
      </c>
      <c r="H479">
        <v>120.55934959349592</v>
      </c>
      <c r="I479">
        <v>119.36666666666666</v>
      </c>
      <c r="J479">
        <v>118.30650406504064</v>
      </c>
      <c r="K479">
        <v>93</v>
      </c>
      <c r="L479">
        <v>1</v>
      </c>
      <c r="M479" s="97">
        <v>45566</v>
      </c>
      <c r="N479">
        <v>31</v>
      </c>
      <c r="O479">
        <v>124.8</v>
      </c>
      <c r="P479">
        <v>120.55934959349592</v>
      </c>
      <c r="Q479">
        <v>119.36666666666666</v>
      </c>
      <c r="R479">
        <v>118.30650406504064</v>
      </c>
      <c r="S479">
        <v>0.5</v>
      </c>
      <c r="T479">
        <v>645.84</v>
      </c>
      <c r="U479">
        <v>744</v>
      </c>
      <c r="V479">
        <v>0.19398220155729504</v>
      </c>
    </row>
    <row r="480" spans="1:22">
      <c r="A480">
        <v>11</v>
      </c>
      <c r="B480" s="97">
        <v>45597</v>
      </c>
      <c r="C480" t="s">
        <v>2052</v>
      </c>
      <c r="D480" t="s">
        <v>40</v>
      </c>
      <c r="E480" t="s">
        <v>1967</v>
      </c>
      <c r="F480">
        <v>3014367829</v>
      </c>
      <c r="G480">
        <v>94.6</v>
      </c>
      <c r="H480">
        <v>90.359349593495921</v>
      </c>
      <c r="I480">
        <v>89.166666666666657</v>
      </c>
      <c r="J480">
        <v>88.106504065040639</v>
      </c>
      <c r="K480">
        <v>93</v>
      </c>
      <c r="L480">
        <v>1</v>
      </c>
      <c r="M480" s="97">
        <v>45597</v>
      </c>
      <c r="N480">
        <v>30</v>
      </c>
      <c r="O480">
        <v>94.6</v>
      </c>
      <c r="P480">
        <v>90.359349593495921</v>
      </c>
      <c r="Q480">
        <v>89.166666666666657</v>
      </c>
      <c r="R480">
        <v>88.106504065040639</v>
      </c>
      <c r="S480">
        <v>0.5</v>
      </c>
      <c r="T480">
        <v>645.84</v>
      </c>
      <c r="U480">
        <v>720</v>
      </c>
      <c r="V480">
        <v>0.20031773865560093</v>
      </c>
    </row>
    <row r="481" spans="1:22">
      <c r="A481">
        <v>12</v>
      </c>
      <c r="B481" s="97">
        <v>45627</v>
      </c>
      <c r="C481" t="s">
        <v>2052</v>
      </c>
      <c r="D481" t="s">
        <v>40</v>
      </c>
      <c r="E481" t="s">
        <v>1967</v>
      </c>
      <c r="F481">
        <v>3014367829</v>
      </c>
      <c r="G481">
        <v>108.9</v>
      </c>
      <c r="H481">
        <v>104.65934959349593</v>
      </c>
      <c r="I481">
        <v>103.46666666666667</v>
      </c>
      <c r="J481">
        <v>102.40650406504065</v>
      </c>
      <c r="K481">
        <v>73</v>
      </c>
      <c r="L481">
        <v>1</v>
      </c>
      <c r="M481" s="97">
        <v>45627</v>
      </c>
      <c r="N481">
        <v>31</v>
      </c>
      <c r="O481">
        <v>108.9</v>
      </c>
      <c r="P481">
        <v>104.65934959349593</v>
      </c>
      <c r="Q481">
        <v>103.46666666666667</v>
      </c>
      <c r="R481">
        <v>102.40650406504065</v>
      </c>
      <c r="S481">
        <v>0.5</v>
      </c>
      <c r="T481">
        <v>645.84</v>
      </c>
      <c r="U481">
        <v>744</v>
      </c>
      <c r="V481">
        <v>0.15117365281723627</v>
      </c>
    </row>
    <row r="482" spans="1:22">
      <c r="A482">
        <v>1</v>
      </c>
      <c r="B482" s="97">
        <v>45292</v>
      </c>
      <c r="C482" t="s">
        <v>2030</v>
      </c>
      <c r="D482" t="s">
        <v>41</v>
      </c>
      <c r="E482" t="s">
        <v>41</v>
      </c>
      <c r="F482">
        <v>10035716108</v>
      </c>
      <c r="G482">
        <v>58.38</v>
      </c>
      <c r="H482">
        <v>56.999837398373991</v>
      </c>
      <c r="I482">
        <v>56.611666666666679</v>
      </c>
      <c r="J482">
        <v>56.266626016260176</v>
      </c>
      <c r="K482">
        <v>57</v>
      </c>
      <c r="L482">
        <v>1</v>
      </c>
      <c r="M482" s="97">
        <v>45292</v>
      </c>
      <c r="N482">
        <v>31</v>
      </c>
      <c r="O482">
        <v>58.38</v>
      </c>
      <c r="P482">
        <v>56.999837398373991</v>
      </c>
      <c r="Q482">
        <v>56.611666666666679</v>
      </c>
      <c r="R482">
        <v>56.266626016260176</v>
      </c>
      <c r="S482">
        <v>0.3</v>
      </c>
      <c r="T482">
        <v>421.2</v>
      </c>
      <c r="U482">
        <v>744</v>
      </c>
      <c r="V482">
        <v>0.18234894668586429</v>
      </c>
    </row>
    <row r="483" spans="1:22">
      <c r="A483">
        <v>2</v>
      </c>
      <c r="B483" s="97">
        <v>45323</v>
      </c>
      <c r="C483" t="s">
        <v>2030</v>
      </c>
      <c r="D483" t="s">
        <v>41</v>
      </c>
      <c r="E483" t="s">
        <v>41</v>
      </c>
      <c r="F483">
        <v>10035716108</v>
      </c>
      <c r="G483">
        <v>51.68</v>
      </c>
      <c r="H483">
        <v>50.299837398373988</v>
      </c>
      <c r="I483">
        <v>49.911666666666676</v>
      </c>
      <c r="J483">
        <v>49.566626016260173</v>
      </c>
      <c r="K483">
        <v>52</v>
      </c>
      <c r="L483">
        <v>1</v>
      </c>
      <c r="M483" s="97">
        <v>45323</v>
      </c>
      <c r="N483">
        <v>29</v>
      </c>
      <c r="O483">
        <v>51.68</v>
      </c>
      <c r="P483">
        <v>50.299837398373988</v>
      </c>
      <c r="Q483">
        <v>49.911666666666676</v>
      </c>
      <c r="R483">
        <v>49.566626016260173</v>
      </c>
      <c r="S483">
        <v>0.3</v>
      </c>
      <c r="T483">
        <v>421.2</v>
      </c>
      <c r="U483">
        <v>696</v>
      </c>
      <c r="V483">
        <v>0.17849180229448433</v>
      </c>
    </row>
    <row r="484" spans="1:22">
      <c r="A484">
        <v>3</v>
      </c>
      <c r="B484" s="97">
        <v>45352</v>
      </c>
      <c r="C484" t="s">
        <v>2030</v>
      </c>
      <c r="D484" t="s">
        <v>41</v>
      </c>
      <c r="E484" t="s">
        <v>41</v>
      </c>
      <c r="F484">
        <v>10035716108</v>
      </c>
      <c r="G484">
        <v>55.85</v>
      </c>
      <c r="H484">
        <v>54.46983739837399</v>
      </c>
      <c r="I484">
        <v>54.081666666666678</v>
      </c>
      <c r="J484">
        <v>53.736626016260175</v>
      </c>
      <c r="K484">
        <v>51</v>
      </c>
      <c r="L484">
        <v>1</v>
      </c>
      <c r="M484" s="97">
        <v>45352</v>
      </c>
      <c r="N484">
        <v>31</v>
      </c>
      <c r="O484">
        <v>55.85</v>
      </c>
      <c r="P484">
        <v>54.46983739837399</v>
      </c>
      <c r="Q484">
        <v>54.081666666666678</v>
      </c>
      <c r="R484">
        <v>53.736626016260175</v>
      </c>
      <c r="S484">
        <v>0.3</v>
      </c>
      <c r="T484">
        <v>421.2</v>
      </c>
      <c r="U484">
        <v>744</v>
      </c>
      <c r="V484">
        <v>0.16348100409480343</v>
      </c>
    </row>
    <row r="485" spans="1:22">
      <c r="A485">
        <v>4</v>
      </c>
      <c r="B485" s="97">
        <v>45383</v>
      </c>
      <c r="C485" t="s">
        <v>2030</v>
      </c>
      <c r="D485" t="s">
        <v>41</v>
      </c>
      <c r="E485" t="s">
        <v>41</v>
      </c>
      <c r="F485">
        <v>10035716108</v>
      </c>
      <c r="G485">
        <v>56.46</v>
      </c>
      <c r="H485">
        <v>55.079837398373989</v>
      </c>
      <c r="I485">
        <v>54.691666666666677</v>
      </c>
      <c r="J485">
        <v>54.346626016260174</v>
      </c>
      <c r="K485">
        <v>55</v>
      </c>
      <c r="L485">
        <v>1</v>
      </c>
      <c r="M485" s="97">
        <v>45383</v>
      </c>
      <c r="N485">
        <v>30</v>
      </c>
      <c r="O485">
        <v>56.46</v>
      </c>
      <c r="P485">
        <v>55.079837398373989</v>
      </c>
      <c r="Q485">
        <v>54.691666666666677</v>
      </c>
      <c r="R485">
        <v>54.346626016260174</v>
      </c>
      <c r="S485">
        <v>0.3</v>
      </c>
      <c r="T485">
        <v>421.2</v>
      </c>
      <c r="U485">
        <v>720</v>
      </c>
      <c r="V485">
        <v>0.18075999788962752</v>
      </c>
    </row>
    <row r="486" spans="1:22">
      <c r="A486">
        <v>5</v>
      </c>
      <c r="B486" s="97">
        <v>45413</v>
      </c>
      <c r="C486" t="s">
        <v>2030</v>
      </c>
      <c r="D486" t="s">
        <v>41</v>
      </c>
      <c r="E486" t="s">
        <v>41</v>
      </c>
      <c r="F486">
        <v>10035716108</v>
      </c>
      <c r="G486">
        <v>61.24</v>
      </c>
      <c r="H486">
        <v>59.85983739837399</v>
      </c>
      <c r="I486">
        <v>59.471666666666678</v>
      </c>
      <c r="J486">
        <v>59.126626016260175</v>
      </c>
      <c r="K486">
        <v>61</v>
      </c>
      <c r="L486">
        <v>1</v>
      </c>
      <c r="M486" s="97">
        <v>45413</v>
      </c>
      <c r="N486">
        <v>31</v>
      </c>
      <c r="O486">
        <v>61.24</v>
      </c>
      <c r="P486">
        <v>59.85983739837399</v>
      </c>
      <c r="Q486">
        <v>59.471666666666678</v>
      </c>
      <c r="R486">
        <v>59.126626016260175</v>
      </c>
      <c r="S486">
        <v>0.3</v>
      </c>
      <c r="T486">
        <v>421.2</v>
      </c>
      <c r="U486">
        <v>744</v>
      </c>
      <c r="V486">
        <v>0.19514361169827121</v>
      </c>
    </row>
    <row r="487" spans="1:22">
      <c r="A487">
        <v>6</v>
      </c>
      <c r="B487" s="97">
        <v>45444</v>
      </c>
      <c r="C487" t="s">
        <v>2030</v>
      </c>
      <c r="D487" t="s">
        <v>41</v>
      </c>
      <c r="E487" t="s">
        <v>41</v>
      </c>
      <c r="F487">
        <v>10035716108</v>
      </c>
      <c r="G487">
        <v>54.44</v>
      </c>
      <c r="H487">
        <v>53.059837398373986</v>
      </c>
      <c r="I487">
        <v>52.671666666666674</v>
      </c>
      <c r="J487">
        <v>52.326626016260171</v>
      </c>
      <c r="K487">
        <v>58</v>
      </c>
      <c r="L487">
        <v>1</v>
      </c>
      <c r="M487" s="97">
        <v>45444</v>
      </c>
      <c r="N487">
        <v>30</v>
      </c>
      <c r="O487">
        <v>54.44</v>
      </c>
      <c r="P487">
        <v>53.059837398373986</v>
      </c>
      <c r="Q487">
        <v>52.671666666666674</v>
      </c>
      <c r="R487">
        <v>52.326626016260171</v>
      </c>
      <c r="S487">
        <v>0.3</v>
      </c>
      <c r="T487">
        <v>421.2</v>
      </c>
      <c r="U487">
        <v>720</v>
      </c>
      <c r="V487">
        <v>0.19162742692835288</v>
      </c>
    </row>
    <row r="488" spans="1:22">
      <c r="A488">
        <v>7</v>
      </c>
      <c r="B488" s="97">
        <v>45474</v>
      </c>
      <c r="C488" t="s">
        <v>2030</v>
      </c>
      <c r="D488" t="s">
        <v>41</v>
      </c>
      <c r="E488" t="s">
        <v>41</v>
      </c>
      <c r="F488">
        <v>10035716108</v>
      </c>
      <c r="G488">
        <v>60.76</v>
      </c>
      <c r="H488">
        <v>59.379837398373986</v>
      </c>
      <c r="I488">
        <v>58.991666666666674</v>
      </c>
      <c r="J488">
        <v>58.646626016260171</v>
      </c>
      <c r="K488">
        <v>61</v>
      </c>
      <c r="L488">
        <v>1</v>
      </c>
      <c r="M488" s="97">
        <v>45474</v>
      </c>
      <c r="N488">
        <v>31</v>
      </c>
      <c r="O488">
        <v>60.76</v>
      </c>
      <c r="P488">
        <v>59.379837398373986</v>
      </c>
      <c r="Q488">
        <v>58.991666666666674</v>
      </c>
      <c r="R488">
        <v>58.646626016260171</v>
      </c>
      <c r="S488">
        <v>0.3</v>
      </c>
      <c r="T488">
        <v>421.2</v>
      </c>
      <c r="U488">
        <v>744</v>
      </c>
      <c r="V488">
        <v>0.19602116073890263</v>
      </c>
    </row>
    <row r="489" spans="1:22">
      <c r="A489">
        <v>8</v>
      </c>
      <c r="B489" s="97">
        <v>45505</v>
      </c>
      <c r="C489" t="s">
        <v>2030</v>
      </c>
      <c r="D489" t="s">
        <v>41</v>
      </c>
      <c r="E489" t="s">
        <v>41</v>
      </c>
      <c r="F489">
        <v>10035716108</v>
      </c>
      <c r="G489">
        <v>62.09</v>
      </c>
      <c r="H489">
        <v>60.709837398373992</v>
      </c>
      <c r="I489">
        <v>60.32166666666668</v>
      </c>
      <c r="J489">
        <v>59.976626016260177</v>
      </c>
      <c r="K489">
        <v>65</v>
      </c>
      <c r="L489">
        <v>1</v>
      </c>
      <c r="M489" s="97">
        <v>45505</v>
      </c>
      <c r="N489">
        <v>31</v>
      </c>
      <c r="O489">
        <v>62.09</v>
      </c>
      <c r="P489">
        <v>60.709837398373992</v>
      </c>
      <c r="Q489">
        <v>60.32166666666668</v>
      </c>
      <c r="R489">
        <v>59.976626016260177</v>
      </c>
      <c r="S489">
        <v>0.3</v>
      </c>
      <c r="T489">
        <v>421.2</v>
      </c>
      <c r="U489">
        <v>744</v>
      </c>
      <c r="V489">
        <v>0.20831578235252068</v>
      </c>
    </row>
    <row r="490" spans="1:22">
      <c r="A490">
        <v>9</v>
      </c>
      <c r="B490" s="97">
        <v>45536</v>
      </c>
      <c r="C490" t="s">
        <v>2030</v>
      </c>
      <c r="D490" t="s">
        <v>41</v>
      </c>
      <c r="E490" t="s">
        <v>41</v>
      </c>
      <c r="F490">
        <v>10035716108</v>
      </c>
      <c r="G490">
        <v>62.38</v>
      </c>
      <c r="H490">
        <v>60.999837398373991</v>
      </c>
      <c r="I490">
        <v>60.611666666666679</v>
      </c>
      <c r="J490">
        <v>60.266626016260176</v>
      </c>
      <c r="K490">
        <v>61</v>
      </c>
      <c r="L490">
        <v>1</v>
      </c>
      <c r="M490" s="97">
        <v>45536</v>
      </c>
      <c r="N490">
        <v>30</v>
      </c>
      <c r="O490">
        <v>62.38</v>
      </c>
      <c r="P490">
        <v>60.999837398373991</v>
      </c>
      <c r="Q490">
        <v>60.611666666666679</v>
      </c>
      <c r="R490">
        <v>60.266626016260176</v>
      </c>
      <c r="S490">
        <v>0.3</v>
      </c>
      <c r="T490">
        <v>421.2</v>
      </c>
      <c r="U490">
        <v>720</v>
      </c>
      <c r="V490">
        <v>0.20005407829481911</v>
      </c>
    </row>
    <row r="491" spans="1:22">
      <c r="A491">
        <v>10</v>
      </c>
      <c r="B491" s="97">
        <v>45566</v>
      </c>
      <c r="C491" t="s">
        <v>2030</v>
      </c>
      <c r="D491" t="s">
        <v>41</v>
      </c>
      <c r="E491" t="s">
        <v>41</v>
      </c>
      <c r="F491">
        <v>10035716108</v>
      </c>
      <c r="G491">
        <v>59.09</v>
      </c>
      <c r="H491">
        <v>57.709837398373992</v>
      </c>
      <c r="I491">
        <v>57.32166666666668</v>
      </c>
      <c r="J491">
        <v>56.976626016260177</v>
      </c>
      <c r="K491">
        <v>45</v>
      </c>
      <c r="L491">
        <v>1</v>
      </c>
      <c r="M491" s="97">
        <v>45566</v>
      </c>
      <c r="N491">
        <v>31</v>
      </c>
      <c r="O491">
        <v>59.09</v>
      </c>
      <c r="P491">
        <v>57.709837398373992</v>
      </c>
      <c r="Q491">
        <v>57.32166666666668</v>
      </c>
      <c r="R491">
        <v>56.976626016260177</v>
      </c>
      <c r="S491">
        <v>0.3</v>
      </c>
      <c r="T491">
        <v>421.2</v>
      </c>
      <c r="U491">
        <v>744</v>
      </c>
      <c r="V491">
        <v>0.14349937199399565</v>
      </c>
    </row>
    <row r="492" spans="1:22">
      <c r="A492">
        <v>11</v>
      </c>
      <c r="B492" s="97">
        <v>45597</v>
      </c>
      <c r="C492" t="s">
        <v>2030</v>
      </c>
      <c r="D492" t="s">
        <v>41</v>
      </c>
      <c r="E492" t="s">
        <v>41</v>
      </c>
      <c r="F492">
        <v>10035716108</v>
      </c>
      <c r="G492">
        <v>54.67</v>
      </c>
      <c r="H492">
        <v>53.28983739837399</v>
      </c>
      <c r="I492">
        <v>52.901666666666678</v>
      </c>
      <c r="J492">
        <v>52.556626016260175</v>
      </c>
      <c r="K492">
        <v>47</v>
      </c>
      <c r="L492">
        <v>1</v>
      </c>
      <c r="M492" s="97">
        <v>45597</v>
      </c>
      <c r="N492">
        <v>30</v>
      </c>
      <c r="O492">
        <v>54.67</v>
      </c>
      <c r="P492">
        <v>53.28983739837399</v>
      </c>
      <c r="Q492">
        <v>52.901666666666678</v>
      </c>
      <c r="R492">
        <v>52.556626016260175</v>
      </c>
      <c r="S492">
        <v>0.3</v>
      </c>
      <c r="T492">
        <v>421.2</v>
      </c>
      <c r="U492">
        <v>720</v>
      </c>
      <c r="V492">
        <v>0.15528219637015933</v>
      </c>
    </row>
    <row r="493" spans="1:22">
      <c r="A493">
        <v>12</v>
      </c>
      <c r="B493" s="97">
        <v>45627</v>
      </c>
      <c r="C493" t="s">
        <v>2030</v>
      </c>
      <c r="D493" t="s">
        <v>41</v>
      </c>
      <c r="E493" t="s">
        <v>41</v>
      </c>
      <c r="F493">
        <v>10035716108</v>
      </c>
      <c r="G493">
        <v>54.88</v>
      </c>
      <c r="H493">
        <v>53.499837398373991</v>
      </c>
      <c r="I493">
        <v>53.111666666666679</v>
      </c>
      <c r="J493">
        <v>52.766626016260176</v>
      </c>
      <c r="K493">
        <v>53</v>
      </c>
      <c r="L493">
        <v>1</v>
      </c>
      <c r="M493" s="97">
        <v>45627</v>
      </c>
      <c r="N493">
        <v>31</v>
      </c>
      <c r="O493">
        <v>54.88</v>
      </c>
      <c r="P493">
        <v>53.499837398373991</v>
      </c>
      <c r="Q493">
        <v>53.111666666666679</v>
      </c>
      <c r="R493">
        <v>52.766626016260176</v>
      </c>
      <c r="S493">
        <v>0.3</v>
      </c>
      <c r="T493">
        <v>421.2</v>
      </c>
      <c r="U493">
        <v>744</v>
      </c>
      <c r="V493">
        <v>0.16981946103809908</v>
      </c>
    </row>
    <row r="494" spans="1:22">
      <c r="A494">
        <v>1</v>
      </c>
      <c r="B494" s="97">
        <v>45292</v>
      </c>
      <c r="C494" t="s">
        <v>2053</v>
      </c>
      <c r="D494" t="s">
        <v>42</v>
      </c>
      <c r="E494" t="s">
        <v>1968</v>
      </c>
      <c r="F494">
        <v>3014365852</v>
      </c>
      <c r="G494">
        <v>255.5</v>
      </c>
      <c r="H494">
        <v>246.45934959349594</v>
      </c>
      <c r="I494">
        <v>243.91666666666669</v>
      </c>
      <c r="J494">
        <v>241.65650406504068</v>
      </c>
      <c r="K494">
        <v>194</v>
      </c>
      <c r="L494">
        <v>1</v>
      </c>
      <c r="M494" s="97">
        <v>45292</v>
      </c>
      <c r="N494">
        <v>31</v>
      </c>
      <c r="O494">
        <v>255.5</v>
      </c>
      <c r="P494">
        <v>246.45934959349594</v>
      </c>
      <c r="Q494">
        <v>243.91666666666669</v>
      </c>
      <c r="R494">
        <v>241.65650406504068</v>
      </c>
      <c r="S494">
        <v>1</v>
      </c>
      <c r="T494">
        <v>1358.9549999999999</v>
      </c>
      <c r="U494">
        <v>744</v>
      </c>
      <c r="V494">
        <v>0.19233474305822351</v>
      </c>
    </row>
    <row r="495" spans="1:22">
      <c r="A495">
        <v>2</v>
      </c>
      <c r="B495" s="97">
        <v>45323</v>
      </c>
      <c r="C495" t="s">
        <v>2053</v>
      </c>
      <c r="D495" t="s">
        <v>42</v>
      </c>
      <c r="E495" t="s">
        <v>1968</v>
      </c>
      <c r="F495">
        <v>3014365852</v>
      </c>
      <c r="G495">
        <v>214.8</v>
      </c>
      <c r="H495">
        <v>205.75934959349595</v>
      </c>
      <c r="I495">
        <v>203.2166666666667</v>
      </c>
      <c r="J495">
        <v>200.95650406504069</v>
      </c>
      <c r="K495">
        <v>187</v>
      </c>
      <c r="L495">
        <v>1</v>
      </c>
      <c r="M495" s="97">
        <v>45323</v>
      </c>
      <c r="N495">
        <v>29</v>
      </c>
      <c r="O495">
        <v>214.8</v>
      </c>
      <c r="P495">
        <v>205.75934959349595</v>
      </c>
      <c r="Q495">
        <v>203.2166666666667</v>
      </c>
      <c r="R495">
        <v>200.95650406504069</v>
      </c>
      <c r="S495">
        <v>1</v>
      </c>
      <c r="T495">
        <v>1358.9549999999999</v>
      </c>
      <c r="U495">
        <v>696</v>
      </c>
      <c r="V495">
        <v>0.19757072678013199</v>
      </c>
    </row>
    <row r="496" spans="1:22">
      <c r="A496">
        <v>3</v>
      </c>
      <c r="B496" s="97">
        <v>45352</v>
      </c>
      <c r="C496" t="s">
        <v>2053</v>
      </c>
      <c r="D496" t="s">
        <v>42</v>
      </c>
      <c r="E496" t="s">
        <v>1968</v>
      </c>
      <c r="F496">
        <v>3014365852</v>
      </c>
      <c r="G496">
        <v>205.2</v>
      </c>
      <c r="H496">
        <v>196.15934959349593</v>
      </c>
      <c r="I496">
        <v>193.61666666666667</v>
      </c>
      <c r="J496">
        <v>191.35650406504067</v>
      </c>
      <c r="K496">
        <v>180</v>
      </c>
      <c r="L496">
        <v>1</v>
      </c>
      <c r="M496" s="97">
        <v>45352</v>
      </c>
      <c r="N496">
        <v>31</v>
      </c>
      <c r="O496">
        <v>205.2</v>
      </c>
      <c r="P496">
        <v>196.15934959349593</v>
      </c>
      <c r="Q496">
        <v>193.61666666666667</v>
      </c>
      <c r="R496">
        <v>191.35650406504067</v>
      </c>
      <c r="S496">
        <v>1</v>
      </c>
      <c r="T496">
        <v>1358.9549999999999</v>
      </c>
      <c r="U496">
        <v>744</v>
      </c>
      <c r="V496">
        <v>0.17833910013794202</v>
      </c>
    </row>
    <row r="497" spans="1:22">
      <c r="A497">
        <v>4</v>
      </c>
      <c r="B497" s="97">
        <v>45383</v>
      </c>
      <c r="C497" t="s">
        <v>2053</v>
      </c>
      <c r="D497" t="s">
        <v>42</v>
      </c>
      <c r="E497" t="s">
        <v>1968</v>
      </c>
      <c r="F497">
        <v>3014365852</v>
      </c>
      <c r="G497">
        <v>213.6</v>
      </c>
      <c r="H497">
        <v>204.55934959349594</v>
      </c>
      <c r="I497">
        <v>202.01666666666668</v>
      </c>
      <c r="J497">
        <v>199.75650406504067</v>
      </c>
      <c r="K497">
        <v>171</v>
      </c>
      <c r="L497">
        <v>1</v>
      </c>
      <c r="M497" s="97">
        <v>45383</v>
      </c>
      <c r="N497">
        <v>30</v>
      </c>
      <c r="O497">
        <v>213.6</v>
      </c>
      <c r="P497">
        <v>204.55934959349594</v>
      </c>
      <c r="Q497">
        <v>202.01666666666668</v>
      </c>
      <c r="R497">
        <v>199.75650406504067</v>
      </c>
      <c r="S497">
        <v>1</v>
      </c>
      <c r="T497">
        <v>1358.9549999999999</v>
      </c>
      <c r="U497">
        <v>720</v>
      </c>
      <c r="V497">
        <v>0.17513153489261968</v>
      </c>
    </row>
    <row r="498" spans="1:22">
      <c r="A498">
        <v>5</v>
      </c>
      <c r="B498" s="97">
        <v>45413</v>
      </c>
      <c r="C498" t="s">
        <v>2053</v>
      </c>
      <c r="D498" t="s">
        <v>42</v>
      </c>
      <c r="E498" t="s">
        <v>1968</v>
      </c>
      <c r="F498">
        <v>3014365852</v>
      </c>
      <c r="G498">
        <v>215.1</v>
      </c>
      <c r="H498">
        <v>206.05934959349594</v>
      </c>
      <c r="I498">
        <v>203.51666666666668</v>
      </c>
      <c r="J498">
        <v>201.25650406504067</v>
      </c>
      <c r="K498">
        <v>229</v>
      </c>
      <c r="L498">
        <v>1</v>
      </c>
      <c r="M498" s="97">
        <v>45413</v>
      </c>
      <c r="N498">
        <v>31</v>
      </c>
      <c r="O498">
        <v>215.1</v>
      </c>
      <c r="P498">
        <v>206.05934959349594</v>
      </c>
      <c r="Q498">
        <v>203.51666666666668</v>
      </c>
      <c r="R498">
        <v>201.25650406504067</v>
      </c>
      <c r="S498">
        <v>1</v>
      </c>
      <c r="T498">
        <v>1358.9549999999999</v>
      </c>
      <c r="U498">
        <v>744</v>
      </c>
      <c r="V498">
        <v>0.22630327548883919</v>
      </c>
    </row>
    <row r="499" spans="1:22">
      <c r="A499">
        <v>6</v>
      </c>
      <c r="B499" s="97">
        <v>45444</v>
      </c>
      <c r="C499" t="s">
        <v>2053</v>
      </c>
      <c r="D499" t="s">
        <v>42</v>
      </c>
      <c r="E499" t="s">
        <v>1968</v>
      </c>
      <c r="F499">
        <v>3014365852</v>
      </c>
      <c r="G499">
        <v>213.7</v>
      </c>
      <c r="H499">
        <v>204.65934959349593</v>
      </c>
      <c r="I499">
        <v>202.11666666666667</v>
      </c>
      <c r="J499">
        <v>199.85650406504067</v>
      </c>
      <c r="K499">
        <v>215</v>
      </c>
      <c r="L499">
        <v>1</v>
      </c>
      <c r="M499" s="97">
        <v>45444</v>
      </c>
      <c r="N499">
        <v>30</v>
      </c>
      <c r="O499">
        <v>213.7</v>
      </c>
      <c r="P499">
        <v>204.65934959349593</v>
      </c>
      <c r="Q499">
        <v>202.11666666666667</v>
      </c>
      <c r="R499">
        <v>199.85650406504067</v>
      </c>
      <c r="S499">
        <v>1</v>
      </c>
      <c r="T499">
        <v>1358.9549999999999</v>
      </c>
      <c r="U499">
        <v>720</v>
      </c>
      <c r="V499">
        <v>0.2200853065611281</v>
      </c>
    </row>
    <row r="500" spans="1:22">
      <c r="A500">
        <v>7</v>
      </c>
      <c r="B500" s="97">
        <v>45474</v>
      </c>
      <c r="C500" t="s">
        <v>2053</v>
      </c>
      <c r="D500" t="s">
        <v>42</v>
      </c>
      <c r="E500" t="s">
        <v>1968</v>
      </c>
      <c r="F500">
        <v>3014365852</v>
      </c>
      <c r="G500">
        <v>233.3</v>
      </c>
      <c r="H500">
        <v>224.25934959349595</v>
      </c>
      <c r="I500">
        <v>221.7166666666667</v>
      </c>
      <c r="J500">
        <v>219.45650406504069</v>
      </c>
      <c r="K500">
        <v>241</v>
      </c>
      <c r="L500">
        <v>1</v>
      </c>
      <c r="M500" s="97">
        <v>45474</v>
      </c>
      <c r="N500">
        <v>31</v>
      </c>
      <c r="O500">
        <v>233.3</v>
      </c>
      <c r="P500">
        <v>224.25934959349595</v>
      </c>
      <c r="Q500">
        <v>221.7166666666667</v>
      </c>
      <c r="R500">
        <v>219.45650406504069</v>
      </c>
      <c r="S500">
        <v>1</v>
      </c>
      <c r="T500">
        <v>1358.9549999999999</v>
      </c>
      <c r="U500">
        <v>744</v>
      </c>
      <c r="V500">
        <v>0.23837389402981723</v>
      </c>
    </row>
    <row r="501" spans="1:22">
      <c r="A501">
        <v>8</v>
      </c>
      <c r="B501" s="97">
        <v>45505</v>
      </c>
      <c r="C501" t="s">
        <v>2053</v>
      </c>
      <c r="D501" t="s">
        <v>42</v>
      </c>
      <c r="E501" t="s">
        <v>1968</v>
      </c>
      <c r="F501">
        <v>3014365852</v>
      </c>
      <c r="G501">
        <v>235.2</v>
      </c>
      <c r="H501">
        <v>226.15934959349593</v>
      </c>
      <c r="I501">
        <v>223.61666666666667</v>
      </c>
      <c r="J501">
        <v>221.35650406504067</v>
      </c>
      <c r="K501">
        <v>248</v>
      </c>
      <c r="L501">
        <v>1</v>
      </c>
      <c r="M501" s="97">
        <v>45505</v>
      </c>
      <c r="N501">
        <v>31</v>
      </c>
      <c r="O501">
        <v>235.2</v>
      </c>
      <c r="P501">
        <v>226.15934959349593</v>
      </c>
      <c r="Q501">
        <v>223.61666666666667</v>
      </c>
      <c r="R501">
        <v>221.35650406504067</v>
      </c>
      <c r="S501">
        <v>1</v>
      </c>
      <c r="T501">
        <v>1358.9549999999999</v>
      </c>
      <c r="U501">
        <v>744</v>
      </c>
      <c r="V501">
        <v>0.24503973305231411</v>
      </c>
    </row>
    <row r="502" spans="1:22">
      <c r="A502">
        <v>9</v>
      </c>
      <c r="B502" s="97">
        <v>45536</v>
      </c>
      <c r="C502" t="s">
        <v>2053</v>
      </c>
      <c r="D502" t="s">
        <v>42</v>
      </c>
      <c r="E502" t="s">
        <v>1968</v>
      </c>
      <c r="F502">
        <v>3014365852</v>
      </c>
      <c r="G502">
        <v>250.69999999999996</v>
      </c>
      <c r="H502">
        <v>241.65934959349593</v>
      </c>
      <c r="I502">
        <v>239.11666666666667</v>
      </c>
      <c r="J502">
        <v>236.85650406504067</v>
      </c>
      <c r="K502">
        <v>261</v>
      </c>
      <c r="L502">
        <v>1</v>
      </c>
      <c r="M502" s="97">
        <v>45536</v>
      </c>
      <c r="N502">
        <v>30</v>
      </c>
      <c r="O502">
        <v>250.7</v>
      </c>
      <c r="P502">
        <v>241.65934959349593</v>
      </c>
      <c r="Q502">
        <v>239.11666666666667</v>
      </c>
      <c r="R502">
        <v>236.85650406504067</v>
      </c>
      <c r="S502">
        <v>1</v>
      </c>
      <c r="T502">
        <v>1358.9549999999999</v>
      </c>
      <c r="U502">
        <v>720</v>
      </c>
      <c r="V502">
        <v>0.26664325202494238</v>
      </c>
    </row>
    <row r="503" spans="1:22">
      <c r="A503">
        <v>10</v>
      </c>
      <c r="B503" s="97">
        <v>45566</v>
      </c>
      <c r="C503" t="s">
        <v>2053</v>
      </c>
      <c r="D503" t="s">
        <v>42</v>
      </c>
      <c r="E503" t="s">
        <v>1968</v>
      </c>
      <c r="F503">
        <v>3014365852</v>
      </c>
      <c r="G503">
        <v>263.10000000000002</v>
      </c>
      <c r="H503">
        <v>254.05934959349599</v>
      </c>
      <c r="I503">
        <v>251.51666666666671</v>
      </c>
      <c r="J503">
        <v>249.25650406504073</v>
      </c>
      <c r="K503">
        <v>188</v>
      </c>
      <c r="L503">
        <v>1</v>
      </c>
      <c r="M503" s="97">
        <v>45566</v>
      </c>
      <c r="N503">
        <v>31</v>
      </c>
      <c r="O503">
        <v>263.10000000000002</v>
      </c>
      <c r="P503">
        <v>254.05934959349597</v>
      </c>
      <c r="Q503">
        <v>251.51666666666671</v>
      </c>
      <c r="R503">
        <v>249.2565040650407</v>
      </c>
      <c r="S503">
        <v>1</v>
      </c>
      <c r="T503">
        <v>1358.9549999999999</v>
      </c>
      <c r="U503">
        <v>744</v>
      </c>
      <c r="V503">
        <v>0.18631866603066247</v>
      </c>
    </row>
    <row r="504" spans="1:22">
      <c r="A504">
        <v>11</v>
      </c>
      <c r="B504" s="97">
        <v>45597</v>
      </c>
      <c r="C504" t="s">
        <v>2053</v>
      </c>
      <c r="D504" t="s">
        <v>42</v>
      </c>
      <c r="E504" t="s">
        <v>1968</v>
      </c>
      <c r="F504">
        <v>3014365852</v>
      </c>
      <c r="G504">
        <v>216.2</v>
      </c>
      <c r="H504">
        <v>207.15934959349593</v>
      </c>
      <c r="I504">
        <v>204.61666666666667</v>
      </c>
      <c r="J504">
        <v>202.35650406504067</v>
      </c>
      <c r="K504">
        <v>182</v>
      </c>
      <c r="L504">
        <v>1</v>
      </c>
      <c r="M504" s="97">
        <v>45597</v>
      </c>
      <c r="N504">
        <v>30</v>
      </c>
      <c r="O504">
        <v>216.2</v>
      </c>
      <c r="P504">
        <v>207.15934959349593</v>
      </c>
      <c r="Q504">
        <v>204.61666666666667</v>
      </c>
      <c r="R504">
        <v>202.35650406504067</v>
      </c>
      <c r="S504">
        <v>1</v>
      </c>
      <c r="T504">
        <v>1358.9549999999999</v>
      </c>
      <c r="U504">
        <v>720</v>
      </c>
      <c r="V504">
        <v>0.18607354139352997</v>
      </c>
    </row>
    <row r="505" spans="1:22">
      <c r="A505">
        <v>12</v>
      </c>
      <c r="B505" s="97">
        <v>45627</v>
      </c>
      <c r="C505" t="s">
        <v>2053</v>
      </c>
      <c r="D505" t="s">
        <v>42</v>
      </c>
      <c r="E505" t="s">
        <v>1968</v>
      </c>
      <c r="F505">
        <v>3014365852</v>
      </c>
      <c r="G505">
        <v>233.6</v>
      </c>
      <c r="H505">
        <v>224.55934959349594</v>
      </c>
      <c r="I505">
        <v>222.01666666666668</v>
      </c>
      <c r="J505">
        <v>219.75650406504067</v>
      </c>
      <c r="K505">
        <v>203</v>
      </c>
      <c r="L505">
        <v>1</v>
      </c>
      <c r="M505" s="97">
        <v>45627</v>
      </c>
      <c r="N505">
        <v>31</v>
      </c>
      <c r="O505">
        <v>233.6</v>
      </c>
      <c r="P505">
        <v>224.55934959349594</v>
      </c>
      <c r="Q505">
        <v>222.01666666666668</v>
      </c>
      <c r="R505">
        <v>219.75650406504067</v>
      </c>
      <c r="S505">
        <v>1</v>
      </c>
      <c r="T505">
        <v>1358.9549999999999</v>
      </c>
      <c r="U505">
        <v>744</v>
      </c>
      <c r="V505">
        <v>0.20034222018238801</v>
      </c>
    </row>
    <row r="506" spans="1:22">
      <c r="A506">
        <v>1</v>
      </c>
      <c r="B506" s="97">
        <v>45292</v>
      </c>
      <c r="C506" t="s">
        <v>2053</v>
      </c>
      <c r="D506" t="s">
        <v>43</v>
      </c>
      <c r="E506" t="s">
        <v>1969</v>
      </c>
      <c r="F506">
        <v>3014365880</v>
      </c>
      <c r="G506">
        <v>253.90000000000003</v>
      </c>
      <c r="H506">
        <v>244.84702002291945</v>
      </c>
      <c r="I506">
        <v>242.30086940436553</v>
      </c>
      <c r="J506">
        <v>240.03762441009539</v>
      </c>
      <c r="K506">
        <v>198</v>
      </c>
      <c r="L506">
        <v>1</v>
      </c>
      <c r="M506" s="97">
        <v>45292</v>
      </c>
      <c r="N506">
        <v>31</v>
      </c>
      <c r="O506">
        <v>253.9</v>
      </c>
      <c r="P506">
        <v>244.84702002291945</v>
      </c>
      <c r="Q506">
        <v>242.30086940436553</v>
      </c>
      <c r="R506">
        <v>240.03762441009539</v>
      </c>
      <c r="S506">
        <v>1</v>
      </c>
      <c r="T506">
        <v>1358.9549999999999</v>
      </c>
      <c r="U506">
        <v>744</v>
      </c>
      <c r="V506">
        <v>0.19588753027854303</v>
      </c>
    </row>
    <row r="507" spans="1:22">
      <c r="A507">
        <v>2</v>
      </c>
      <c r="B507" s="97">
        <v>45323</v>
      </c>
      <c r="C507" t="s">
        <v>2053</v>
      </c>
      <c r="D507" t="s">
        <v>43</v>
      </c>
      <c r="E507" t="s">
        <v>1969</v>
      </c>
      <c r="F507">
        <v>3014365880</v>
      </c>
      <c r="G507">
        <v>212.3</v>
      </c>
      <c r="H507">
        <v>203.24702002291946</v>
      </c>
      <c r="I507">
        <v>200.70086940436553</v>
      </c>
      <c r="J507">
        <v>198.4376244100954</v>
      </c>
      <c r="K507">
        <v>189</v>
      </c>
      <c r="L507">
        <v>1</v>
      </c>
      <c r="M507" s="97">
        <v>45323</v>
      </c>
      <c r="N507">
        <v>29</v>
      </c>
      <c r="O507">
        <v>212.3</v>
      </c>
      <c r="P507">
        <v>203.24702002291946</v>
      </c>
      <c r="Q507">
        <v>200.70086940436553</v>
      </c>
      <c r="R507">
        <v>198.4376244100954</v>
      </c>
      <c r="S507">
        <v>1</v>
      </c>
      <c r="T507">
        <v>1358.9549999999999</v>
      </c>
      <c r="U507">
        <v>696</v>
      </c>
      <c r="V507">
        <v>0.19999187382698597</v>
      </c>
    </row>
    <row r="508" spans="1:22">
      <c r="A508">
        <v>3</v>
      </c>
      <c r="B508" s="97">
        <v>45352</v>
      </c>
      <c r="C508" t="s">
        <v>2053</v>
      </c>
      <c r="D508" t="s">
        <v>43</v>
      </c>
      <c r="E508" t="s">
        <v>1969</v>
      </c>
      <c r="F508">
        <v>3014365880</v>
      </c>
      <c r="G508">
        <v>203.6</v>
      </c>
      <c r="H508">
        <v>194.54702002291944</v>
      </c>
      <c r="I508">
        <v>192.00086940436552</v>
      </c>
      <c r="J508">
        <v>189.73762441009538</v>
      </c>
      <c r="K508">
        <v>184</v>
      </c>
      <c r="L508">
        <v>1</v>
      </c>
      <c r="M508" s="97">
        <v>45352</v>
      </c>
      <c r="N508">
        <v>31</v>
      </c>
      <c r="O508">
        <v>203.6</v>
      </c>
      <c r="P508">
        <v>194.54702002291944</v>
      </c>
      <c r="Q508">
        <v>192.00086940436552</v>
      </c>
      <c r="R508">
        <v>189.73762441009538</v>
      </c>
      <c r="S508">
        <v>1</v>
      </c>
      <c r="T508">
        <v>1358.9549999999999</v>
      </c>
      <c r="U508">
        <v>744</v>
      </c>
      <c r="V508">
        <v>0.18228455348142072</v>
      </c>
    </row>
    <row r="509" spans="1:22">
      <c r="A509">
        <v>4</v>
      </c>
      <c r="B509" s="97">
        <v>45383</v>
      </c>
      <c r="C509" t="s">
        <v>2053</v>
      </c>
      <c r="D509" t="s">
        <v>43</v>
      </c>
      <c r="E509" t="s">
        <v>1969</v>
      </c>
      <c r="F509">
        <v>3014365880</v>
      </c>
      <c r="G509">
        <v>212.8</v>
      </c>
      <c r="H509">
        <v>203.74702002291946</v>
      </c>
      <c r="I509">
        <v>201.20086940436553</v>
      </c>
      <c r="J509">
        <v>198.9376244100954</v>
      </c>
      <c r="K509">
        <v>175</v>
      </c>
      <c r="L509">
        <v>1</v>
      </c>
      <c r="M509" s="97">
        <v>45383</v>
      </c>
      <c r="N509">
        <v>30</v>
      </c>
      <c r="O509">
        <v>212.8</v>
      </c>
      <c r="P509">
        <v>203.74702002291946</v>
      </c>
      <c r="Q509">
        <v>201.20086940436553</v>
      </c>
      <c r="R509">
        <v>198.9376244100954</v>
      </c>
      <c r="S509">
        <v>1</v>
      </c>
      <c r="T509">
        <v>1358.9549999999999</v>
      </c>
      <c r="U509">
        <v>720</v>
      </c>
      <c r="V509">
        <v>0.17862390382479348</v>
      </c>
    </row>
    <row r="510" spans="1:22">
      <c r="A510">
        <v>5</v>
      </c>
      <c r="B510" s="97">
        <v>45413</v>
      </c>
      <c r="C510" t="s">
        <v>2053</v>
      </c>
      <c r="D510" t="s">
        <v>43</v>
      </c>
      <c r="E510" t="s">
        <v>1969</v>
      </c>
      <c r="F510">
        <v>3014365880</v>
      </c>
      <c r="G510">
        <v>213.1</v>
      </c>
      <c r="H510">
        <v>204.04702002291944</v>
      </c>
      <c r="I510">
        <v>201.50086940436552</v>
      </c>
      <c r="J510">
        <v>199.23762441009538</v>
      </c>
      <c r="K510">
        <v>238</v>
      </c>
      <c r="L510">
        <v>1</v>
      </c>
      <c r="M510" s="97">
        <v>45413</v>
      </c>
      <c r="N510">
        <v>31</v>
      </c>
      <c r="O510">
        <v>213.1</v>
      </c>
      <c r="P510">
        <v>204.04702002291944</v>
      </c>
      <c r="Q510">
        <v>201.50086940436552</v>
      </c>
      <c r="R510">
        <v>199.23762441009538</v>
      </c>
      <c r="S510">
        <v>1</v>
      </c>
      <c r="T510">
        <v>1358.9549999999999</v>
      </c>
      <c r="U510">
        <v>744</v>
      </c>
      <c r="V510">
        <v>0.23525398805209399</v>
      </c>
    </row>
    <row r="511" spans="1:22">
      <c r="A511">
        <v>6</v>
      </c>
      <c r="B511" s="97">
        <v>45444</v>
      </c>
      <c r="C511" t="s">
        <v>2053</v>
      </c>
      <c r="D511" t="s">
        <v>43</v>
      </c>
      <c r="E511" t="s">
        <v>1969</v>
      </c>
      <c r="F511">
        <v>3014365880</v>
      </c>
      <c r="G511">
        <v>213.8</v>
      </c>
      <c r="H511">
        <v>204.74702002291946</v>
      </c>
      <c r="I511">
        <v>202.20086940436553</v>
      </c>
      <c r="J511">
        <v>199.9376244100954</v>
      </c>
      <c r="K511">
        <v>217</v>
      </c>
      <c r="L511">
        <v>1</v>
      </c>
      <c r="M511" s="97">
        <v>45444</v>
      </c>
      <c r="N511">
        <v>30</v>
      </c>
      <c r="O511">
        <v>213.8</v>
      </c>
      <c r="P511">
        <v>204.74702002291946</v>
      </c>
      <c r="Q511">
        <v>202.20086940436553</v>
      </c>
      <c r="R511">
        <v>199.9376244100954</v>
      </c>
      <c r="S511">
        <v>1</v>
      </c>
      <c r="T511">
        <v>1358.9549999999999</v>
      </c>
      <c r="U511">
        <v>720</v>
      </c>
      <c r="V511">
        <v>0.2215669801837114</v>
      </c>
    </row>
    <row r="512" spans="1:22">
      <c r="A512">
        <v>7</v>
      </c>
      <c r="B512" s="97">
        <v>45474</v>
      </c>
      <c r="C512" t="s">
        <v>2053</v>
      </c>
      <c r="D512" t="s">
        <v>43</v>
      </c>
      <c r="E512" t="s">
        <v>1969</v>
      </c>
      <c r="F512">
        <v>3014365880</v>
      </c>
      <c r="G512">
        <v>233.9</v>
      </c>
      <c r="H512">
        <v>224.84702002291945</v>
      </c>
      <c r="I512">
        <v>222.30086940436553</v>
      </c>
      <c r="J512">
        <v>220.03762441009539</v>
      </c>
      <c r="K512">
        <v>250</v>
      </c>
      <c r="L512">
        <v>1</v>
      </c>
      <c r="M512" s="97">
        <v>45474</v>
      </c>
      <c r="N512">
        <v>31</v>
      </c>
      <c r="O512">
        <v>233.9</v>
      </c>
      <c r="P512">
        <v>224.84702002291945</v>
      </c>
      <c r="Q512">
        <v>222.30086940436553</v>
      </c>
      <c r="R512">
        <v>220.03762441009539</v>
      </c>
      <c r="S512">
        <v>1</v>
      </c>
      <c r="T512">
        <v>1358.9549999999999</v>
      </c>
      <c r="U512">
        <v>744</v>
      </c>
      <c r="V512">
        <v>0.2471879681584874</v>
      </c>
    </row>
    <row r="513" spans="1:22">
      <c r="A513">
        <v>8</v>
      </c>
      <c r="B513" s="97">
        <v>45505</v>
      </c>
      <c r="C513" t="s">
        <v>2053</v>
      </c>
      <c r="D513" t="s">
        <v>43</v>
      </c>
      <c r="E513" t="s">
        <v>1969</v>
      </c>
      <c r="F513">
        <v>3014365880</v>
      </c>
      <c r="G513">
        <v>238</v>
      </c>
      <c r="H513">
        <v>228.94702002291945</v>
      </c>
      <c r="I513">
        <v>226.40086940436552</v>
      </c>
      <c r="J513">
        <v>224.13762441009538</v>
      </c>
      <c r="K513">
        <v>255</v>
      </c>
      <c r="L513">
        <v>1</v>
      </c>
      <c r="M513" s="97">
        <v>45505</v>
      </c>
      <c r="N513">
        <v>31</v>
      </c>
      <c r="O513">
        <v>238</v>
      </c>
      <c r="P513">
        <v>228.94702002291945</v>
      </c>
      <c r="Q513">
        <v>226.40086940436552</v>
      </c>
      <c r="R513">
        <v>224.13762441009538</v>
      </c>
      <c r="S513">
        <v>1</v>
      </c>
      <c r="T513">
        <v>1358.9549999999999</v>
      </c>
      <c r="U513">
        <v>744</v>
      </c>
      <c r="V513">
        <v>0.25186400935918396</v>
      </c>
    </row>
    <row r="514" spans="1:22">
      <c r="A514">
        <v>9</v>
      </c>
      <c r="B514" s="97">
        <v>45536</v>
      </c>
      <c r="C514" t="s">
        <v>2053</v>
      </c>
      <c r="D514" t="s">
        <v>43</v>
      </c>
      <c r="E514" t="s">
        <v>1969</v>
      </c>
      <c r="F514">
        <v>3014365880</v>
      </c>
      <c r="G514">
        <v>251.09999999999997</v>
      </c>
      <c r="H514">
        <v>242.04702002291944</v>
      </c>
      <c r="I514">
        <v>239.50086940436552</v>
      </c>
      <c r="J514">
        <v>237.23762441009538</v>
      </c>
      <c r="K514">
        <v>268</v>
      </c>
      <c r="L514">
        <v>1</v>
      </c>
      <c r="M514" s="97">
        <v>45536</v>
      </c>
      <c r="N514">
        <v>30</v>
      </c>
      <c r="O514">
        <v>251.1</v>
      </c>
      <c r="P514">
        <v>242.04702002291944</v>
      </c>
      <c r="Q514">
        <v>239.50086940436552</v>
      </c>
      <c r="R514">
        <v>237.23762441009538</v>
      </c>
      <c r="S514">
        <v>1</v>
      </c>
      <c r="T514">
        <v>1358.9549999999999</v>
      </c>
      <c r="U514">
        <v>720</v>
      </c>
      <c r="V514">
        <v>0.27339416030045965</v>
      </c>
    </row>
    <row r="515" spans="1:22">
      <c r="A515">
        <v>10</v>
      </c>
      <c r="B515" s="97">
        <v>45566</v>
      </c>
      <c r="C515" t="s">
        <v>2053</v>
      </c>
      <c r="D515" t="s">
        <v>43</v>
      </c>
      <c r="E515" t="s">
        <v>1969</v>
      </c>
      <c r="F515">
        <v>3014365880</v>
      </c>
      <c r="G515">
        <v>264.39999999999998</v>
      </c>
      <c r="H515">
        <v>255.34702002291945</v>
      </c>
      <c r="I515">
        <v>252.80086940436547</v>
      </c>
      <c r="J515">
        <v>250.53762441009533</v>
      </c>
      <c r="K515">
        <v>191</v>
      </c>
      <c r="L515">
        <v>1</v>
      </c>
      <c r="M515" s="97">
        <v>45566</v>
      </c>
      <c r="N515">
        <v>31</v>
      </c>
      <c r="O515">
        <v>264.39999999999998</v>
      </c>
      <c r="P515">
        <v>255.34702002291942</v>
      </c>
      <c r="Q515">
        <v>252.8008694043655</v>
      </c>
      <c r="R515">
        <v>250.53762441009536</v>
      </c>
      <c r="S515">
        <v>1</v>
      </c>
      <c r="T515">
        <v>1358.9549999999999</v>
      </c>
      <c r="U515">
        <v>744</v>
      </c>
      <c r="V515">
        <v>0.18903499656974729</v>
      </c>
    </row>
    <row r="516" spans="1:22">
      <c r="A516">
        <v>11</v>
      </c>
      <c r="B516" s="97">
        <v>45597</v>
      </c>
      <c r="C516" t="s">
        <v>2053</v>
      </c>
      <c r="D516" t="s">
        <v>43</v>
      </c>
      <c r="E516" t="s">
        <v>1969</v>
      </c>
      <c r="F516">
        <v>3014365880</v>
      </c>
      <c r="G516">
        <v>215.2</v>
      </c>
      <c r="H516">
        <v>206.14702002291943</v>
      </c>
      <c r="I516">
        <v>203.60086940436551</v>
      </c>
      <c r="J516">
        <v>201.33762441009537</v>
      </c>
      <c r="K516">
        <v>183</v>
      </c>
      <c r="L516">
        <v>1</v>
      </c>
      <c r="M516" s="97">
        <v>45597</v>
      </c>
      <c r="N516">
        <v>30</v>
      </c>
      <c r="O516">
        <v>215.2</v>
      </c>
      <c r="P516">
        <v>206.14702002291943</v>
      </c>
      <c r="Q516">
        <v>203.60086940436551</v>
      </c>
      <c r="R516">
        <v>201.33762441009537</v>
      </c>
      <c r="S516">
        <v>1</v>
      </c>
      <c r="T516">
        <v>1358.9549999999999</v>
      </c>
      <c r="U516">
        <v>720</v>
      </c>
      <c r="V516">
        <v>0.18698782643035769</v>
      </c>
    </row>
    <row r="517" spans="1:22">
      <c r="A517">
        <v>12</v>
      </c>
      <c r="B517" s="97">
        <v>45627</v>
      </c>
      <c r="C517" t="s">
        <v>2053</v>
      </c>
      <c r="D517" t="s">
        <v>43</v>
      </c>
      <c r="E517" t="s">
        <v>1969</v>
      </c>
      <c r="F517">
        <v>3014365880</v>
      </c>
      <c r="G517">
        <v>234.1</v>
      </c>
      <c r="H517">
        <v>225.04702002291944</v>
      </c>
      <c r="I517">
        <v>222.50086940436552</v>
      </c>
      <c r="J517">
        <v>220.23762441009538</v>
      </c>
      <c r="K517">
        <v>204</v>
      </c>
      <c r="L517">
        <v>1</v>
      </c>
      <c r="M517" s="97">
        <v>45627</v>
      </c>
      <c r="N517">
        <v>31</v>
      </c>
      <c r="O517">
        <v>234.1</v>
      </c>
      <c r="P517">
        <v>225.04702002291944</v>
      </c>
      <c r="Q517">
        <v>222.50086940436552</v>
      </c>
      <c r="R517">
        <v>220.23762441009538</v>
      </c>
      <c r="S517">
        <v>1</v>
      </c>
      <c r="T517">
        <v>1358.9549999999999</v>
      </c>
      <c r="U517">
        <v>744</v>
      </c>
      <c r="V517">
        <v>0.20166848831464945</v>
      </c>
    </row>
    <row r="518" spans="1:22">
      <c r="A518">
        <v>1</v>
      </c>
      <c r="B518" s="97">
        <v>45292</v>
      </c>
      <c r="C518" t="s">
        <v>2053</v>
      </c>
      <c r="D518" t="s">
        <v>44</v>
      </c>
      <c r="E518" t="s">
        <v>1970</v>
      </c>
      <c r="F518">
        <v>3014365849</v>
      </c>
      <c r="G518">
        <v>121.2</v>
      </c>
      <c r="H518">
        <v>116.92682926829269</v>
      </c>
      <c r="I518">
        <v>115.72500000000001</v>
      </c>
      <c r="J518">
        <v>114.65670731707318</v>
      </c>
      <c r="K518">
        <v>94</v>
      </c>
      <c r="L518">
        <v>1</v>
      </c>
      <c r="M518" s="97">
        <v>45292</v>
      </c>
      <c r="N518">
        <v>31</v>
      </c>
      <c r="O518">
        <v>121.2</v>
      </c>
      <c r="P518">
        <v>116.92682926829269</v>
      </c>
      <c r="Q518">
        <v>115.72500000000001</v>
      </c>
      <c r="R518">
        <v>114.65670731707318</v>
      </c>
      <c r="S518">
        <v>0.5</v>
      </c>
      <c r="T518">
        <v>666.9</v>
      </c>
      <c r="U518">
        <v>744</v>
      </c>
      <c r="V518">
        <v>0.19009628887953736</v>
      </c>
    </row>
    <row r="519" spans="1:22">
      <c r="A519">
        <v>2</v>
      </c>
      <c r="B519" s="97">
        <v>45323</v>
      </c>
      <c r="C519" t="s">
        <v>2053</v>
      </c>
      <c r="D519" t="s">
        <v>44</v>
      </c>
      <c r="E519" t="s">
        <v>1970</v>
      </c>
      <c r="F519">
        <v>3014365849</v>
      </c>
      <c r="G519">
        <v>100.6</v>
      </c>
      <c r="H519">
        <v>96.326829268292684</v>
      </c>
      <c r="I519">
        <v>95.125</v>
      </c>
      <c r="J519">
        <v>94.056707317073176</v>
      </c>
      <c r="K519">
        <v>90</v>
      </c>
      <c r="L519">
        <v>1</v>
      </c>
      <c r="M519" s="97">
        <v>45323</v>
      </c>
      <c r="N519">
        <v>29</v>
      </c>
      <c r="O519">
        <v>100.6</v>
      </c>
      <c r="P519">
        <v>96.326829268292684</v>
      </c>
      <c r="Q519">
        <v>95.125</v>
      </c>
      <c r="R519">
        <v>94.056707317073176</v>
      </c>
      <c r="S519">
        <v>0.5</v>
      </c>
      <c r="T519">
        <v>666.9</v>
      </c>
      <c r="U519">
        <v>696</v>
      </c>
      <c r="V519">
        <v>0.1944376795707709</v>
      </c>
    </row>
    <row r="520" spans="1:22">
      <c r="A520">
        <v>3</v>
      </c>
      <c r="B520" s="97">
        <v>45352</v>
      </c>
      <c r="C520" t="s">
        <v>2053</v>
      </c>
      <c r="D520" t="s">
        <v>44</v>
      </c>
      <c r="E520" t="s">
        <v>1970</v>
      </c>
      <c r="F520">
        <v>3014365849</v>
      </c>
      <c r="G520">
        <v>96.9</v>
      </c>
      <c r="H520">
        <v>92.626829268292695</v>
      </c>
      <c r="I520">
        <v>91.425000000000011</v>
      </c>
      <c r="J520">
        <v>90.356707317073187</v>
      </c>
      <c r="K520">
        <v>88</v>
      </c>
      <c r="L520">
        <v>1</v>
      </c>
      <c r="M520" s="97">
        <v>45352</v>
      </c>
      <c r="N520">
        <v>31</v>
      </c>
      <c r="O520">
        <v>96.9</v>
      </c>
      <c r="P520">
        <v>92.626829268292695</v>
      </c>
      <c r="Q520">
        <v>91.425000000000011</v>
      </c>
      <c r="R520">
        <v>90.356707317073187</v>
      </c>
      <c r="S520">
        <v>0.5</v>
      </c>
      <c r="T520">
        <v>666.9</v>
      </c>
      <c r="U520">
        <v>744</v>
      </c>
      <c r="V520">
        <v>0.177177544311104</v>
      </c>
    </row>
    <row r="521" spans="1:22">
      <c r="A521">
        <v>4</v>
      </c>
      <c r="B521" s="97">
        <v>45383</v>
      </c>
      <c r="C521" t="s">
        <v>2053</v>
      </c>
      <c r="D521" t="s">
        <v>44</v>
      </c>
      <c r="E521" t="s">
        <v>1970</v>
      </c>
      <c r="F521">
        <v>3014365849</v>
      </c>
      <c r="G521">
        <v>99.8</v>
      </c>
      <c r="H521">
        <v>95.526829268292687</v>
      </c>
      <c r="I521">
        <v>94.325000000000003</v>
      </c>
      <c r="J521">
        <v>93.256707317073179</v>
      </c>
      <c r="K521">
        <v>84</v>
      </c>
      <c r="L521">
        <v>1</v>
      </c>
      <c r="M521" s="97">
        <v>45383</v>
      </c>
      <c r="N521">
        <v>30</v>
      </c>
      <c r="O521">
        <v>99.8</v>
      </c>
      <c r="P521">
        <v>95.526829268292687</v>
      </c>
      <c r="Q521">
        <v>94.325000000000003</v>
      </c>
      <c r="R521">
        <v>93.256707317073179</v>
      </c>
      <c r="S521">
        <v>0.5</v>
      </c>
      <c r="T521">
        <v>666.9</v>
      </c>
      <c r="U521">
        <v>720</v>
      </c>
      <c r="V521">
        <v>0.17443115742823348</v>
      </c>
    </row>
    <row r="522" spans="1:22">
      <c r="A522">
        <v>5</v>
      </c>
      <c r="B522" s="97">
        <v>45413</v>
      </c>
      <c r="C522" t="s">
        <v>2053</v>
      </c>
      <c r="D522" t="s">
        <v>44</v>
      </c>
      <c r="E522" t="s">
        <v>1970</v>
      </c>
      <c r="F522">
        <v>3014365849</v>
      </c>
      <c r="G522">
        <v>99.8</v>
      </c>
      <c r="H522">
        <v>95.526829268292687</v>
      </c>
      <c r="I522">
        <v>94.325000000000003</v>
      </c>
      <c r="J522">
        <v>93.256707317073179</v>
      </c>
      <c r="K522">
        <v>114</v>
      </c>
      <c r="L522">
        <v>1</v>
      </c>
      <c r="M522" s="97">
        <v>45413</v>
      </c>
      <c r="N522">
        <v>31</v>
      </c>
      <c r="O522">
        <v>99.8</v>
      </c>
      <c r="P522">
        <v>95.526829268292687</v>
      </c>
      <c r="Q522">
        <v>94.325000000000003</v>
      </c>
      <c r="R522">
        <v>93.256707317073179</v>
      </c>
      <c r="S522">
        <v>0.5</v>
      </c>
      <c r="T522">
        <v>666.9</v>
      </c>
      <c r="U522">
        <v>744</v>
      </c>
      <c r="V522">
        <v>0.23051353397278695</v>
      </c>
    </row>
    <row r="523" spans="1:22">
      <c r="A523">
        <v>6</v>
      </c>
      <c r="B523" s="97">
        <v>45444</v>
      </c>
      <c r="C523" t="s">
        <v>2053</v>
      </c>
      <c r="D523" t="s">
        <v>44</v>
      </c>
      <c r="E523" t="s">
        <v>1970</v>
      </c>
      <c r="F523">
        <v>3014365849</v>
      </c>
      <c r="G523">
        <v>100.3</v>
      </c>
      <c r="H523">
        <v>96.026829268292687</v>
      </c>
      <c r="I523">
        <v>94.825000000000003</v>
      </c>
      <c r="J523">
        <v>93.756707317073179</v>
      </c>
      <c r="K523">
        <v>104</v>
      </c>
      <c r="L523">
        <v>1</v>
      </c>
      <c r="M523" s="97">
        <v>45444</v>
      </c>
      <c r="N523">
        <v>30</v>
      </c>
      <c r="O523">
        <v>100.3</v>
      </c>
      <c r="P523">
        <v>96.026829268292687</v>
      </c>
      <c r="Q523">
        <v>94.825000000000003</v>
      </c>
      <c r="R523">
        <v>93.756707317073179</v>
      </c>
      <c r="S523">
        <v>0.5</v>
      </c>
      <c r="T523">
        <v>666.9</v>
      </c>
      <c r="U523">
        <v>720</v>
      </c>
      <c r="V523">
        <v>0.21712573515936096</v>
      </c>
    </row>
    <row r="524" spans="1:22">
      <c r="A524">
        <v>7</v>
      </c>
      <c r="B524" s="97">
        <v>45474</v>
      </c>
      <c r="C524" t="s">
        <v>2053</v>
      </c>
      <c r="D524" t="s">
        <v>44</v>
      </c>
      <c r="E524" t="s">
        <v>1970</v>
      </c>
      <c r="F524">
        <v>3014365849</v>
      </c>
      <c r="G524">
        <v>108.8</v>
      </c>
      <c r="H524">
        <v>104.52682926829269</v>
      </c>
      <c r="I524">
        <v>103.325</v>
      </c>
      <c r="J524">
        <v>102.25670731707318</v>
      </c>
      <c r="K524">
        <v>120</v>
      </c>
      <c r="L524">
        <v>1</v>
      </c>
      <c r="M524" s="97">
        <v>45474</v>
      </c>
      <c r="N524">
        <v>31</v>
      </c>
      <c r="O524">
        <v>108.8</v>
      </c>
      <c r="P524">
        <v>104.52682926829269</v>
      </c>
      <c r="Q524">
        <v>103.325</v>
      </c>
      <c r="R524">
        <v>102.25670731707318</v>
      </c>
      <c r="S524">
        <v>0.5</v>
      </c>
      <c r="T524">
        <v>666.9</v>
      </c>
      <c r="U524">
        <v>744</v>
      </c>
      <c r="V524">
        <v>0.24193461723880519</v>
      </c>
    </row>
    <row r="525" spans="1:22">
      <c r="A525">
        <v>8</v>
      </c>
      <c r="B525" s="97">
        <v>45505</v>
      </c>
      <c r="C525" t="s">
        <v>2053</v>
      </c>
      <c r="D525" t="s">
        <v>44</v>
      </c>
      <c r="E525" t="s">
        <v>1970</v>
      </c>
      <c r="F525">
        <v>3014365849</v>
      </c>
      <c r="G525">
        <v>110.1</v>
      </c>
      <c r="H525">
        <v>105.82682926829268</v>
      </c>
      <c r="I525">
        <v>104.625</v>
      </c>
      <c r="J525">
        <v>103.55670731707318</v>
      </c>
      <c r="K525">
        <v>122</v>
      </c>
      <c r="L525">
        <v>1</v>
      </c>
      <c r="M525" s="97">
        <v>45505</v>
      </c>
      <c r="N525">
        <v>31</v>
      </c>
      <c r="O525">
        <v>110.1</v>
      </c>
      <c r="P525">
        <v>105.82682926829268</v>
      </c>
      <c r="Q525">
        <v>104.625</v>
      </c>
      <c r="R525">
        <v>103.55670731707318</v>
      </c>
      <c r="S525">
        <v>0.5</v>
      </c>
      <c r="T525">
        <v>666.9</v>
      </c>
      <c r="U525">
        <v>744</v>
      </c>
      <c r="V525">
        <v>0.24577718363089057</v>
      </c>
    </row>
    <row r="526" spans="1:22">
      <c r="A526">
        <v>9</v>
      </c>
      <c r="B526" s="97">
        <v>45536</v>
      </c>
      <c r="C526" t="s">
        <v>2053</v>
      </c>
      <c r="D526" t="s">
        <v>44</v>
      </c>
      <c r="E526" t="s">
        <v>1970</v>
      </c>
      <c r="F526">
        <v>3014365849</v>
      </c>
      <c r="G526">
        <v>119.7</v>
      </c>
      <c r="H526">
        <v>115.42682926829269</v>
      </c>
      <c r="I526">
        <v>114.22500000000001</v>
      </c>
      <c r="J526">
        <v>113.15670731707318</v>
      </c>
      <c r="K526">
        <v>128</v>
      </c>
      <c r="L526">
        <v>1</v>
      </c>
      <c r="M526" s="97">
        <v>45536</v>
      </c>
      <c r="N526">
        <v>30</v>
      </c>
      <c r="O526">
        <v>119.7</v>
      </c>
      <c r="P526">
        <v>115.42682926829269</v>
      </c>
      <c r="Q526">
        <v>114.22500000000001</v>
      </c>
      <c r="R526">
        <v>113.15670731707318</v>
      </c>
      <c r="S526">
        <v>0.5</v>
      </c>
      <c r="T526">
        <v>666.9</v>
      </c>
      <c r="U526">
        <v>720</v>
      </c>
      <c r="V526">
        <v>0.26718342330184436</v>
      </c>
    </row>
    <row r="527" spans="1:22">
      <c r="A527">
        <v>10</v>
      </c>
      <c r="B527" s="97">
        <v>45566</v>
      </c>
      <c r="C527" t="s">
        <v>2053</v>
      </c>
      <c r="D527" t="s">
        <v>44</v>
      </c>
      <c r="E527" t="s">
        <v>1970</v>
      </c>
      <c r="F527">
        <v>3014365849</v>
      </c>
      <c r="G527">
        <v>127.50000000000001</v>
      </c>
      <c r="H527">
        <v>123.22682926829269</v>
      </c>
      <c r="I527">
        <v>122.02500000000001</v>
      </c>
      <c r="J527">
        <v>120.95670731707318</v>
      </c>
      <c r="K527">
        <v>92</v>
      </c>
      <c r="L527">
        <v>1</v>
      </c>
      <c r="M527" s="97">
        <v>45566</v>
      </c>
      <c r="N527">
        <v>31</v>
      </c>
      <c r="O527">
        <v>127.5</v>
      </c>
      <c r="P527">
        <v>123.22682926829269</v>
      </c>
      <c r="Q527">
        <v>122.02500000000001</v>
      </c>
      <c r="R527">
        <v>120.95670731707318</v>
      </c>
      <c r="S527">
        <v>0.5</v>
      </c>
      <c r="T527">
        <v>666.9</v>
      </c>
      <c r="U527">
        <v>744</v>
      </c>
      <c r="V527">
        <v>0.18606290217778612</v>
      </c>
    </row>
    <row r="528" spans="1:22">
      <c r="A528">
        <v>11</v>
      </c>
      <c r="B528" s="97">
        <v>45597</v>
      </c>
      <c r="C528" t="s">
        <v>2053</v>
      </c>
      <c r="D528" t="s">
        <v>44</v>
      </c>
      <c r="E528" t="s">
        <v>1970</v>
      </c>
      <c r="F528">
        <v>3014365849</v>
      </c>
      <c r="G528">
        <v>102.5</v>
      </c>
      <c r="H528">
        <v>98.22682926829269</v>
      </c>
      <c r="I528">
        <v>97.025000000000006</v>
      </c>
      <c r="J528">
        <v>95.956707317073182</v>
      </c>
      <c r="K528">
        <v>89</v>
      </c>
      <c r="L528">
        <v>1</v>
      </c>
      <c r="M528" s="97">
        <v>45597</v>
      </c>
      <c r="N528">
        <v>30</v>
      </c>
      <c r="O528">
        <v>102.5</v>
      </c>
      <c r="P528">
        <v>98.22682926829269</v>
      </c>
      <c r="Q528">
        <v>97.025000000000006</v>
      </c>
      <c r="R528">
        <v>95.956707317073182</v>
      </c>
      <c r="S528">
        <v>0.5</v>
      </c>
      <c r="T528">
        <v>666.9</v>
      </c>
      <c r="U528">
        <v>720</v>
      </c>
      <c r="V528">
        <v>0.1843448751270389</v>
      </c>
    </row>
    <row r="529" spans="1:22">
      <c r="A529">
        <v>12</v>
      </c>
      <c r="B529" s="97">
        <v>45627</v>
      </c>
      <c r="C529" t="s">
        <v>2053</v>
      </c>
      <c r="D529" t="s">
        <v>44</v>
      </c>
      <c r="E529" t="s">
        <v>1970</v>
      </c>
      <c r="F529">
        <v>3014365849</v>
      </c>
      <c r="G529">
        <v>111.2</v>
      </c>
      <c r="H529">
        <v>106.92682926829269</v>
      </c>
      <c r="I529">
        <v>105.72500000000001</v>
      </c>
      <c r="J529">
        <v>104.65670731707318</v>
      </c>
      <c r="K529">
        <v>98</v>
      </c>
      <c r="L529">
        <v>1</v>
      </c>
      <c r="M529" s="97">
        <v>45627</v>
      </c>
      <c r="N529">
        <v>31</v>
      </c>
      <c r="O529">
        <v>111.2</v>
      </c>
      <c r="P529">
        <v>106.92682926829269</v>
      </c>
      <c r="Q529">
        <v>105.72500000000001</v>
      </c>
      <c r="R529">
        <v>104.65670731707318</v>
      </c>
      <c r="S529">
        <v>0.5</v>
      </c>
      <c r="T529">
        <v>666.9</v>
      </c>
      <c r="U529">
        <v>744</v>
      </c>
      <c r="V529">
        <v>0.19805924781165307</v>
      </c>
    </row>
    <row r="530" spans="1:22">
      <c r="A530">
        <v>1</v>
      </c>
      <c r="B530" s="97">
        <v>45292</v>
      </c>
      <c r="C530" t="s">
        <v>2054</v>
      </c>
      <c r="D530" t="s">
        <v>45</v>
      </c>
      <c r="E530" t="s">
        <v>1971</v>
      </c>
      <c r="F530">
        <v>3014367769</v>
      </c>
      <c r="G530">
        <v>250.40000000000003</v>
      </c>
      <c r="H530">
        <v>241.52845528455282</v>
      </c>
      <c r="I530">
        <v>239.0333333333333</v>
      </c>
      <c r="J530">
        <v>236.81544715447151</v>
      </c>
      <c r="K530">
        <v>196</v>
      </c>
      <c r="L530">
        <v>1</v>
      </c>
      <c r="M530" s="97">
        <v>45292</v>
      </c>
      <c r="N530">
        <v>31</v>
      </c>
      <c r="O530">
        <v>250.4</v>
      </c>
      <c r="P530">
        <v>241.52845528455282</v>
      </c>
      <c r="Q530">
        <v>239.0333333333333</v>
      </c>
      <c r="R530">
        <v>236.81544715447151</v>
      </c>
      <c r="S530">
        <v>1</v>
      </c>
      <c r="T530">
        <v>1358.9549999999999</v>
      </c>
      <c r="U530">
        <v>744</v>
      </c>
      <c r="V530">
        <v>0.19387780292755785</v>
      </c>
    </row>
    <row r="531" spans="1:22">
      <c r="A531">
        <v>2</v>
      </c>
      <c r="B531" s="97">
        <v>45323</v>
      </c>
      <c r="C531" t="s">
        <v>2054</v>
      </c>
      <c r="D531" t="s">
        <v>45</v>
      </c>
      <c r="E531" t="s">
        <v>1971</v>
      </c>
      <c r="F531">
        <v>3014367769</v>
      </c>
      <c r="G531">
        <v>208.8</v>
      </c>
      <c r="H531">
        <v>199.92845528455283</v>
      </c>
      <c r="I531">
        <v>197.43333333333331</v>
      </c>
      <c r="J531">
        <v>195.21544715447152</v>
      </c>
      <c r="K531">
        <v>154</v>
      </c>
      <c r="L531">
        <v>1</v>
      </c>
      <c r="M531" s="97">
        <v>45323</v>
      </c>
      <c r="N531">
        <v>29</v>
      </c>
      <c r="O531">
        <v>208.8</v>
      </c>
      <c r="P531">
        <v>199.92845528455283</v>
      </c>
      <c r="Q531">
        <v>197.43333333333331</v>
      </c>
      <c r="R531">
        <v>195.21544715447152</v>
      </c>
      <c r="S531">
        <v>1</v>
      </c>
      <c r="T531">
        <v>1358.9549999999999</v>
      </c>
      <c r="U531">
        <v>696</v>
      </c>
      <c r="V531">
        <v>0.16285835037968879</v>
      </c>
    </row>
    <row r="532" spans="1:22">
      <c r="A532">
        <v>3</v>
      </c>
      <c r="B532" s="97">
        <v>45352</v>
      </c>
      <c r="C532" t="s">
        <v>2054</v>
      </c>
      <c r="D532" t="s">
        <v>45</v>
      </c>
      <c r="E532" t="s">
        <v>1971</v>
      </c>
      <c r="F532">
        <v>3014367769</v>
      </c>
      <c r="G532">
        <v>201.7</v>
      </c>
      <c r="H532">
        <v>192.8284552845528</v>
      </c>
      <c r="I532">
        <v>190.33333333333329</v>
      </c>
      <c r="J532">
        <v>188.1154471544715</v>
      </c>
      <c r="K532">
        <v>187</v>
      </c>
      <c r="L532">
        <v>1</v>
      </c>
      <c r="M532" s="97">
        <v>45352</v>
      </c>
      <c r="N532">
        <v>31</v>
      </c>
      <c r="O532">
        <v>201.7</v>
      </c>
      <c r="P532">
        <v>192.8284552845528</v>
      </c>
      <c r="Q532">
        <v>190.33333333333329</v>
      </c>
      <c r="R532">
        <v>188.1154471544715</v>
      </c>
      <c r="S532">
        <v>1</v>
      </c>
      <c r="T532">
        <v>1358.9549999999999</v>
      </c>
      <c r="U532">
        <v>744</v>
      </c>
      <c r="V532">
        <v>0.18524049333764239</v>
      </c>
    </row>
    <row r="533" spans="1:22">
      <c r="A533">
        <v>4</v>
      </c>
      <c r="B533" s="97">
        <v>45383</v>
      </c>
      <c r="C533" t="s">
        <v>2054</v>
      </c>
      <c r="D533" t="s">
        <v>45</v>
      </c>
      <c r="E533" t="s">
        <v>1971</v>
      </c>
      <c r="F533">
        <v>3014367769</v>
      </c>
      <c r="G533">
        <v>208</v>
      </c>
      <c r="H533">
        <v>199.12845528455281</v>
      </c>
      <c r="I533">
        <v>196.6333333333333</v>
      </c>
      <c r="J533">
        <v>194.41544715447151</v>
      </c>
      <c r="K533">
        <v>160</v>
      </c>
      <c r="L533">
        <v>1</v>
      </c>
      <c r="M533" s="97">
        <v>45383</v>
      </c>
      <c r="N533">
        <v>30</v>
      </c>
      <c r="O533">
        <v>208</v>
      </c>
      <c r="P533">
        <v>199.12845528455281</v>
      </c>
      <c r="Q533">
        <v>196.6333333333333</v>
      </c>
      <c r="R533">
        <v>194.41544715447151</v>
      </c>
      <c r="S533">
        <v>1</v>
      </c>
      <c r="T533">
        <v>1358.9549999999999</v>
      </c>
      <c r="U533">
        <v>720</v>
      </c>
      <c r="V533">
        <v>0.16318318937059068</v>
      </c>
    </row>
    <row r="534" spans="1:22">
      <c r="A534">
        <v>5</v>
      </c>
      <c r="B534" s="97">
        <v>45413</v>
      </c>
      <c r="C534" t="s">
        <v>2054</v>
      </c>
      <c r="D534" t="s">
        <v>45</v>
      </c>
      <c r="E534" t="s">
        <v>1971</v>
      </c>
      <c r="F534">
        <v>3014367769</v>
      </c>
      <c r="G534">
        <v>207</v>
      </c>
      <c r="H534">
        <v>198.12845528455281</v>
      </c>
      <c r="I534">
        <v>195.6333333333333</v>
      </c>
      <c r="J534">
        <v>193.41544715447151</v>
      </c>
      <c r="K534">
        <v>227</v>
      </c>
      <c r="L534">
        <v>1</v>
      </c>
      <c r="M534" s="97">
        <v>45413</v>
      </c>
      <c r="N534">
        <v>31</v>
      </c>
      <c r="O534">
        <v>207</v>
      </c>
      <c r="P534">
        <v>198.12845528455281</v>
      </c>
      <c r="Q534">
        <v>195.6333333333333</v>
      </c>
      <c r="R534">
        <v>193.41544715447151</v>
      </c>
      <c r="S534">
        <v>1</v>
      </c>
      <c r="T534">
        <v>1358.9549999999999</v>
      </c>
      <c r="U534">
        <v>744</v>
      </c>
      <c r="V534">
        <v>0.22476437955587555</v>
      </c>
    </row>
    <row r="535" spans="1:22">
      <c r="A535">
        <v>6</v>
      </c>
      <c r="B535" s="97">
        <v>45444</v>
      </c>
      <c r="C535" t="s">
        <v>2054</v>
      </c>
      <c r="D535" t="s">
        <v>45</v>
      </c>
      <c r="E535" t="s">
        <v>1971</v>
      </c>
      <c r="F535">
        <v>3014367769</v>
      </c>
      <c r="G535">
        <v>207.5</v>
      </c>
      <c r="H535">
        <v>198.62845528455281</v>
      </c>
      <c r="I535">
        <v>196.1333333333333</v>
      </c>
      <c r="J535">
        <v>193.91544715447151</v>
      </c>
      <c r="K535">
        <v>209</v>
      </c>
      <c r="L535">
        <v>1</v>
      </c>
      <c r="M535" s="97">
        <v>45444</v>
      </c>
      <c r="N535">
        <v>30</v>
      </c>
      <c r="O535">
        <v>207.5</v>
      </c>
      <c r="P535">
        <v>198.62845528455281</v>
      </c>
      <c r="Q535">
        <v>196.1333333333333</v>
      </c>
      <c r="R535">
        <v>193.91544715447151</v>
      </c>
      <c r="S535">
        <v>1</v>
      </c>
      <c r="T535">
        <v>1358.9549999999999</v>
      </c>
      <c r="U535">
        <v>720</v>
      </c>
      <c r="V535">
        <v>0.2132347404194154</v>
      </c>
    </row>
    <row r="536" spans="1:22">
      <c r="A536">
        <v>7</v>
      </c>
      <c r="B536" s="97">
        <v>45474</v>
      </c>
      <c r="C536" t="s">
        <v>2054</v>
      </c>
      <c r="D536" t="s">
        <v>45</v>
      </c>
      <c r="E536" t="s">
        <v>1971</v>
      </c>
      <c r="F536">
        <v>3014367769</v>
      </c>
      <c r="G536">
        <v>224.4</v>
      </c>
      <c r="H536">
        <v>215.52845528455282</v>
      </c>
      <c r="I536">
        <v>213.0333333333333</v>
      </c>
      <c r="J536">
        <v>210.81544715447151</v>
      </c>
      <c r="K536">
        <v>236</v>
      </c>
      <c r="L536">
        <v>1</v>
      </c>
      <c r="M536" s="97">
        <v>45474</v>
      </c>
      <c r="N536">
        <v>31</v>
      </c>
      <c r="O536">
        <v>224.4</v>
      </c>
      <c r="P536">
        <v>215.52845528455282</v>
      </c>
      <c r="Q536">
        <v>213.0333333333333</v>
      </c>
      <c r="R536">
        <v>210.81544715447151</v>
      </c>
      <c r="S536">
        <v>1</v>
      </c>
      <c r="T536">
        <v>1358.9549999999999</v>
      </c>
      <c r="U536">
        <v>744</v>
      </c>
      <c r="V536">
        <v>0.23381434414164615</v>
      </c>
    </row>
    <row r="537" spans="1:22">
      <c r="A537">
        <v>8</v>
      </c>
      <c r="B537" s="97">
        <v>45505</v>
      </c>
      <c r="C537" t="s">
        <v>2054</v>
      </c>
      <c r="D537" t="s">
        <v>45</v>
      </c>
      <c r="E537" t="s">
        <v>1971</v>
      </c>
      <c r="F537">
        <v>3014367769</v>
      </c>
      <c r="G537">
        <v>227.4</v>
      </c>
      <c r="H537">
        <v>218.52845528455282</v>
      </c>
      <c r="I537">
        <v>216.0333333333333</v>
      </c>
      <c r="J537">
        <v>213.81544715447151</v>
      </c>
      <c r="K537">
        <v>248</v>
      </c>
      <c r="L537">
        <v>1</v>
      </c>
      <c r="M537" s="97">
        <v>45505</v>
      </c>
      <c r="N537">
        <v>31</v>
      </c>
      <c r="O537">
        <v>227.4</v>
      </c>
      <c r="P537">
        <v>218.52845528455282</v>
      </c>
      <c r="Q537">
        <v>216.0333333333333</v>
      </c>
      <c r="R537">
        <v>213.81544715447151</v>
      </c>
      <c r="S537">
        <v>1</v>
      </c>
      <c r="T537">
        <v>1358.9549999999999</v>
      </c>
      <c r="U537">
        <v>744</v>
      </c>
      <c r="V537">
        <v>0.24544770980136821</v>
      </c>
    </row>
    <row r="538" spans="1:22">
      <c r="A538">
        <v>9</v>
      </c>
      <c r="B538" s="97">
        <v>45536</v>
      </c>
      <c r="C538" t="s">
        <v>2054</v>
      </c>
      <c r="D538" t="s">
        <v>45</v>
      </c>
      <c r="E538" t="s">
        <v>1971</v>
      </c>
      <c r="F538">
        <v>3014367769</v>
      </c>
      <c r="G538">
        <v>249.69999999999996</v>
      </c>
      <c r="H538">
        <v>240.82845528455283</v>
      </c>
      <c r="I538">
        <v>238.33333333333329</v>
      </c>
      <c r="J538">
        <v>236.1154471544715</v>
      </c>
      <c r="K538">
        <v>269</v>
      </c>
      <c r="L538">
        <v>1</v>
      </c>
      <c r="M538" s="97">
        <v>45536</v>
      </c>
      <c r="N538">
        <v>30</v>
      </c>
      <c r="O538">
        <v>249.7</v>
      </c>
      <c r="P538">
        <v>240.8284552845528</v>
      </c>
      <c r="Q538">
        <v>238.33333333333329</v>
      </c>
      <c r="R538">
        <v>236.1154471544715</v>
      </c>
      <c r="S538">
        <v>1</v>
      </c>
      <c r="T538">
        <v>1358.9549999999999</v>
      </c>
      <c r="U538">
        <v>720</v>
      </c>
      <c r="V538">
        <v>0.27457025802914747</v>
      </c>
    </row>
    <row r="539" spans="1:22">
      <c r="A539">
        <v>10</v>
      </c>
      <c r="B539" s="97">
        <v>45566</v>
      </c>
      <c r="C539" t="s">
        <v>2054</v>
      </c>
      <c r="D539" t="s">
        <v>45</v>
      </c>
      <c r="E539" t="s">
        <v>1971</v>
      </c>
      <c r="F539">
        <v>3014367769</v>
      </c>
      <c r="G539">
        <v>264.10000000000002</v>
      </c>
      <c r="H539">
        <v>255.22845528455284</v>
      </c>
      <c r="I539">
        <v>252.73333333333332</v>
      </c>
      <c r="J539">
        <v>250.5154471544715</v>
      </c>
      <c r="K539">
        <v>197</v>
      </c>
      <c r="L539">
        <v>1</v>
      </c>
      <c r="M539" s="97">
        <v>45566</v>
      </c>
      <c r="N539">
        <v>31</v>
      </c>
      <c r="O539">
        <v>264.10000000000002</v>
      </c>
      <c r="P539">
        <v>255.22845528455284</v>
      </c>
      <c r="Q539">
        <v>252.73333333333332</v>
      </c>
      <c r="R539">
        <v>250.51544715447153</v>
      </c>
      <c r="S539">
        <v>1</v>
      </c>
      <c r="T539">
        <v>1358.9549999999999</v>
      </c>
      <c r="U539">
        <v>744</v>
      </c>
      <c r="V539">
        <v>0.19499159161789528</v>
      </c>
    </row>
    <row r="540" spans="1:22">
      <c r="A540">
        <v>11</v>
      </c>
      <c r="B540" s="97">
        <v>45597</v>
      </c>
      <c r="C540" t="s">
        <v>2054</v>
      </c>
      <c r="D540" t="s">
        <v>45</v>
      </c>
      <c r="E540" t="s">
        <v>1971</v>
      </c>
      <c r="F540">
        <v>3014367769</v>
      </c>
      <c r="G540">
        <v>212.9</v>
      </c>
      <c r="H540">
        <v>204.02845528455282</v>
      </c>
      <c r="I540">
        <v>201.5333333333333</v>
      </c>
      <c r="J540">
        <v>199.31544715447151</v>
      </c>
      <c r="K540">
        <v>178</v>
      </c>
      <c r="L540">
        <v>1</v>
      </c>
      <c r="M540" s="97">
        <v>45597</v>
      </c>
      <c r="N540">
        <v>30</v>
      </c>
      <c r="O540">
        <v>212.9</v>
      </c>
      <c r="P540">
        <v>204.02845528455282</v>
      </c>
      <c r="Q540">
        <v>201.5333333333333</v>
      </c>
      <c r="R540">
        <v>199.31544715447151</v>
      </c>
      <c r="S540">
        <v>1</v>
      </c>
      <c r="T540">
        <v>1358.9549999999999</v>
      </c>
      <c r="U540">
        <v>720</v>
      </c>
      <c r="V540">
        <v>0.1817512762052868</v>
      </c>
    </row>
    <row r="541" spans="1:22">
      <c r="A541">
        <v>12</v>
      </c>
      <c r="B541" s="97">
        <v>45627</v>
      </c>
      <c r="C541" t="s">
        <v>2054</v>
      </c>
      <c r="D541" t="s">
        <v>45</v>
      </c>
      <c r="E541" t="s">
        <v>1971</v>
      </c>
      <c r="F541">
        <v>3014367769</v>
      </c>
      <c r="G541">
        <v>230.5</v>
      </c>
      <c r="H541">
        <v>221.62845528455281</v>
      </c>
      <c r="I541">
        <v>219.1333333333333</v>
      </c>
      <c r="J541">
        <v>216.91544715447151</v>
      </c>
      <c r="K541">
        <v>174</v>
      </c>
      <c r="L541">
        <v>1</v>
      </c>
      <c r="M541" s="97">
        <v>45627</v>
      </c>
      <c r="N541">
        <v>31</v>
      </c>
      <c r="O541">
        <v>230.5</v>
      </c>
      <c r="P541">
        <v>221.62845528455281</v>
      </c>
      <c r="Q541">
        <v>219.1333333333333</v>
      </c>
      <c r="R541">
        <v>216.91544715447151</v>
      </c>
      <c r="S541">
        <v>1</v>
      </c>
      <c r="T541">
        <v>1358.9549999999999</v>
      </c>
      <c r="U541">
        <v>744</v>
      </c>
      <c r="V541">
        <v>0.17220390090219145</v>
      </c>
    </row>
    <row r="542" spans="1:22">
      <c r="A542">
        <v>1</v>
      </c>
      <c r="B542" s="97">
        <v>45292</v>
      </c>
      <c r="C542" t="s">
        <v>2054</v>
      </c>
      <c r="D542" t="s">
        <v>46</v>
      </c>
      <c r="E542" t="s">
        <v>1972</v>
      </c>
      <c r="F542">
        <v>3014367806</v>
      </c>
      <c r="G542">
        <v>251.20000000000002</v>
      </c>
      <c r="H542">
        <v>242.25040650406501</v>
      </c>
      <c r="I542">
        <v>239.73333333333329</v>
      </c>
      <c r="J542">
        <v>237.49593495934954</v>
      </c>
      <c r="K542">
        <v>188</v>
      </c>
      <c r="L542">
        <v>1</v>
      </c>
      <c r="M542" s="97">
        <v>45292</v>
      </c>
      <c r="N542">
        <v>31</v>
      </c>
      <c r="O542">
        <v>251.2</v>
      </c>
      <c r="P542">
        <v>242.25040650406501</v>
      </c>
      <c r="Q542">
        <v>239.73333333333329</v>
      </c>
      <c r="R542">
        <v>237.49593495934954</v>
      </c>
      <c r="S542">
        <v>1</v>
      </c>
      <c r="T542">
        <v>1358.9549999999999</v>
      </c>
      <c r="U542">
        <v>744</v>
      </c>
      <c r="V542">
        <v>0.18616900169536499</v>
      </c>
    </row>
    <row r="543" spans="1:22">
      <c r="A543">
        <v>2</v>
      </c>
      <c r="B543" s="97">
        <v>45323</v>
      </c>
      <c r="C543" t="s">
        <v>2054</v>
      </c>
      <c r="D543" t="s">
        <v>46</v>
      </c>
      <c r="E543" t="s">
        <v>1972</v>
      </c>
      <c r="F543">
        <v>3014367806</v>
      </c>
      <c r="G543">
        <v>209.5</v>
      </c>
      <c r="H543">
        <v>200.55040650406502</v>
      </c>
      <c r="I543">
        <v>198.0333333333333</v>
      </c>
      <c r="J543">
        <v>195.79593495934955</v>
      </c>
      <c r="K543">
        <v>154</v>
      </c>
      <c r="L543">
        <v>1</v>
      </c>
      <c r="M543" s="97">
        <v>45323</v>
      </c>
      <c r="N543">
        <v>29</v>
      </c>
      <c r="O543">
        <v>209.5</v>
      </c>
      <c r="P543">
        <v>200.55040650406502</v>
      </c>
      <c r="Q543">
        <v>198.0333333333333</v>
      </c>
      <c r="R543">
        <v>195.79593495934955</v>
      </c>
      <c r="S543">
        <v>1</v>
      </c>
      <c r="T543">
        <v>1358.9549999999999</v>
      </c>
      <c r="U543">
        <v>696</v>
      </c>
      <c r="V543">
        <v>0.16237116061585016</v>
      </c>
    </row>
    <row r="544" spans="1:22">
      <c r="A544">
        <v>3</v>
      </c>
      <c r="B544" s="97">
        <v>45352</v>
      </c>
      <c r="C544" t="s">
        <v>2054</v>
      </c>
      <c r="D544" t="s">
        <v>46</v>
      </c>
      <c r="E544" t="s">
        <v>1972</v>
      </c>
      <c r="F544">
        <v>3014367806</v>
      </c>
      <c r="G544">
        <v>202</v>
      </c>
      <c r="H544">
        <v>193.05040650406502</v>
      </c>
      <c r="I544">
        <v>190.5333333333333</v>
      </c>
      <c r="J544">
        <v>188.29593495934955</v>
      </c>
      <c r="K544">
        <v>187</v>
      </c>
      <c r="L544">
        <v>1</v>
      </c>
      <c r="M544" s="97">
        <v>45352</v>
      </c>
      <c r="N544">
        <v>31</v>
      </c>
      <c r="O544">
        <v>202</v>
      </c>
      <c r="P544">
        <v>193.05040650406502</v>
      </c>
      <c r="Q544">
        <v>190.5333333333333</v>
      </c>
      <c r="R544">
        <v>188.29593495934955</v>
      </c>
      <c r="S544">
        <v>1</v>
      </c>
      <c r="T544">
        <v>1358.9549999999999</v>
      </c>
      <c r="U544">
        <v>744</v>
      </c>
      <c r="V544">
        <v>0.18504095078116431</v>
      </c>
    </row>
    <row r="545" spans="1:22">
      <c r="A545">
        <v>4</v>
      </c>
      <c r="B545" s="97">
        <v>45383</v>
      </c>
      <c r="C545" t="s">
        <v>2054</v>
      </c>
      <c r="D545" t="s">
        <v>46</v>
      </c>
      <c r="E545" t="s">
        <v>1972</v>
      </c>
      <c r="F545">
        <v>3014367806</v>
      </c>
      <c r="G545">
        <v>209.9</v>
      </c>
      <c r="H545">
        <v>200.95040650406503</v>
      </c>
      <c r="I545">
        <v>198.43333333333331</v>
      </c>
      <c r="J545">
        <v>196.19593495934956</v>
      </c>
      <c r="K545">
        <v>162</v>
      </c>
      <c r="L545">
        <v>1</v>
      </c>
      <c r="M545" s="97">
        <v>45383</v>
      </c>
      <c r="N545">
        <v>30</v>
      </c>
      <c r="O545">
        <v>209.9</v>
      </c>
      <c r="P545">
        <v>200.95040650406503</v>
      </c>
      <c r="Q545">
        <v>198.43333333333331</v>
      </c>
      <c r="R545">
        <v>196.19593495934956</v>
      </c>
      <c r="S545">
        <v>1</v>
      </c>
      <c r="T545">
        <v>1358.9549999999999</v>
      </c>
      <c r="U545">
        <v>720</v>
      </c>
      <c r="V545">
        <v>0.16511302189304766</v>
      </c>
    </row>
    <row r="546" spans="1:22">
      <c r="A546">
        <v>5</v>
      </c>
      <c r="B546" s="97">
        <v>45413</v>
      </c>
      <c r="C546" t="s">
        <v>2054</v>
      </c>
      <c r="D546" t="s">
        <v>46</v>
      </c>
      <c r="E546" t="s">
        <v>1972</v>
      </c>
      <c r="F546">
        <v>3014367806</v>
      </c>
      <c r="G546">
        <v>208</v>
      </c>
      <c r="H546">
        <v>199.05040650406502</v>
      </c>
      <c r="I546">
        <v>196.5333333333333</v>
      </c>
      <c r="J546">
        <v>194.29593495934955</v>
      </c>
      <c r="K546">
        <v>231</v>
      </c>
      <c r="L546">
        <v>1</v>
      </c>
      <c r="M546" s="97">
        <v>45413</v>
      </c>
      <c r="N546">
        <v>31</v>
      </c>
      <c r="O546">
        <v>208</v>
      </c>
      <c r="P546">
        <v>199.05040650406502</v>
      </c>
      <c r="Q546">
        <v>196.5333333333333</v>
      </c>
      <c r="R546">
        <v>194.29593495934955</v>
      </c>
      <c r="S546">
        <v>1</v>
      </c>
      <c r="T546">
        <v>1358.9549999999999</v>
      </c>
      <c r="U546">
        <v>744</v>
      </c>
      <c r="V546">
        <v>0.22823199894700871</v>
      </c>
    </row>
    <row r="547" spans="1:22">
      <c r="A547">
        <v>6</v>
      </c>
      <c r="B547" s="97">
        <v>45444</v>
      </c>
      <c r="C547" t="s">
        <v>2054</v>
      </c>
      <c r="D547" t="s">
        <v>46</v>
      </c>
      <c r="E547" t="s">
        <v>1972</v>
      </c>
      <c r="F547">
        <v>3014367806</v>
      </c>
      <c r="G547">
        <v>208.4</v>
      </c>
      <c r="H547">
        <v>199.45040650406503</v>
      </c>
      <c r="I547">
        <v>196.93333333333331</v>
      </c>
      <c r="J547">
        <v>194.69593495934956</v>
      </c>
      <c r="K547">
        <v>216</v>
      </c>
      <c r="L547">
        <v>1</v>
      </c>
      <c r="M547" s="97">
        <v>45444</v>
      </c>
      <c r="N547">
        <v>30</v>
      </c>
      <c r="O547">
        <v>208.4</v>
      </c>
      <c r="P547">
        <v>199.45040650406503</v>
      </c>
      <c r="Q547">
        <v>196.93333333333331</v>
      </c>
      <c r="R547">
        <v>194.69593495934956</v>
      </c>
      <c r="S547">
        <v>1</v>
      </c>
      <c r="T547">
        <v>1358.9549999999999</v>
      </c>
      <c r="U547">
        <v>720</v>
      </c>
      <c r="V547">
        <v>0.22073149343919907</v>
      </c>
    </row>
    <row r="548" spans="1:22">
      <c r="A548">
        <v>7</v>
      </c>
      <c r="B548" s="97">
        <v>45474</v>
      </c>
      <c r="C548" t="s">
        <v>2054</v>
      </c>
      <c r="D548" t="s">
        <v>46</v>
      </c>
      <c r="E548" t="s">
        <v>1972</v>
      </c>
      <c r="F548">
        <v>3014367806</v>
      </c>
      <c r="G548">
        <v>225.7</v>
      </c>
      <c r="H548">
        <v>216.75040650406501</v>
      </c>
      <c r="I548">
        <v>214.23333333333329</v>
      </c>
      <c r="J548">
        <v>211.99593495934954</v>
      </c>
      <c r="K548">
        <v>243</v>
      </c>
      <c r="L548">
        <v>1</v>
      </c>
      <c r="M548" s="97">
        <v>45474</v>
      </c>
      <c r="N548">
        <v>31</v>
      </c>
      <c r="O548">
        <v>225.7</v>
      </c>
      <c r="P548">
        <v>216.75040650406501</v>
      </c>
      <c r="Q548">
        <v>214.23333333333329</v>
      </c>
      <c r="R548">
        <v>211.99593495934954</v>
      </c>
      <c r="S548">
        <v>1</v>
      </c>
      <c r="T548">
        <v>1358.9549999999999</v>
      </c>
      <c r="U548">
        <v>744</v>
      </c>
      <c r="V548">
        <v>0.24041591414149149</v>
      </c>
    </row>
    <row r="549" spans="1:22">
      <c r="A549">
        <v>8</v>
      </c>
      <c r="B549" s="97">
        <v>45505</v>
      </c>
      <c r="C549" t="s">
        <v>2054</v>
      </c>
      <c r="D549" t="s">
        <v>46</v>
      </c>
      <c r="E549" t="s">
        <v>1972</v>
      </c>
      <c r="F549">
        <v>3014367806</v>
      </c>
      <c r="G549">
        <v>235.9</v>
      </c>
      <c r="H549">
        <v>226.95040650406503</v>
      </c>
      <c r="I549">
        <v>224.43333333333331</v>
      </c>
      <c r="J549">
        <v>222.19593495934956</v>
      </c>
      <c r="K549">
        <v>251</v>
      </c>
      <c r="L549">
        <v>1</v>
      </c>
      <c r="M549" s="97">
        <v>45505</v>
      </c>
      <c r="N549">
        <v>31</v>
      </c>
      <c r="O549">
        <v>235.9</v>
      </c>
      <c r="P549">
        <v>226.95040650406503</v>
      </c>
      <c r="Q549">
        <v>224.43333333333331</v>
      </c>
      <c r="R549">
        <v>222.19593495934956</v>
      </c>
      <c r="S549">
        <v>1</v>
      </c>
      <c r="T549">
        <v>1358.9549999999999</v>
      </c>
      <c r="U549">
        <v>744</v>
      </c>
      <c r="V549">
        <v>0.24857571616837307</v>
      </c>
    </row>
    <row r="550" spans="1:22">
      <c r="A550">
        <v>9</v>
      </c>
      <c r="B550" s="97">
        <v>45536</v>
      </c>
      <c r="C550" t="s">
        <v>2054</v>
      </c>
      <c r="D550" t="s">
        <v>46</v>
      </c>
      <c r="E550" t="s">
        <v>1972</v>
      </c>
      <c r="F550">
        <v>3014367806</v>
      </c>
      <c r="G550">
        <v>252.2</v>
      </c>
      <c r="H550">
        <v>243.25040650406498</v>
      </c>
      <c r="I550">
        <v>240.73333333333329</v>
      </c>
      <c r="J550">
        <v>238.49593495934954</v>
      </c>
      <c r="K550">
        <v>271</v>
      </c>
      <c r="L550">
        <v>1</v>
      </c>
      <c r="M550" s="97">
        <v>45536</v>
      </c>
      <c r="N550">
        <v>30</v>
      </c>
      <c r="O550">
        <v>252.2</v>
      </c>
      <c r="P550">
        <v>243.25040650406501</v>
      </c>
      <c r="Q550">
        <v>240.73333333333329</v>
      </c>
      <c r="R550">
        <v>238.49593495934954</v>
      </c>
      <c r="S550">
        <v>1</v>
      </c>
      <c r="T550">
        <v>1358.9549999999999</v>
      </c>
      <c r="U550">
        <v>720</v>
      </c>
      <c r="V550">
        <v>0.27683439562834022</v>
      </c>
    </row>
    <row r="551" spans="1:22">
      <c r="A551">
        <v>10</v>
      </c>
      <c r="B551" s="97">
        <v>45566</v>
      </c>
      <c r="C551" t="s">
        <v>2054</v>
      </c>
      <c r="D551" t="s">
        <v>46</v>
      </c>
      <c r="E551" t="s">
        <v>1972</v>
      </c>
      <c r="F551">
        <v>3014367806</v>
      </c>
      <c r="G551">
        <v>264.39999999999998</v>
      </c>
      <c r="H551">
        <v>255.45040650406497</v>
      </c>
      <c r="I551">
        <v>252.93333333333331</v>
      </c>
      <c r="J551">
        <v>250.6959349593495</v>
      </c>
      <c r="K551">
        <v>196</v>
      </c>
      <c r="L551">
        <v>1</v>
      </c>
      <c r="M551" s="97">
        <v>45566</v>
      </c>
      <c r="N551">
        <v>31</v>
      </c>
      <c r="O551">
        <v>264.39999999999998</v>
      </c>
      <c r="P551">
        <v>255.450406504065</v>
      </c>
      <c r="Q551">
        <v>252.93333333333328</v>
      </c>
      <c r="R551">
        <v>250.69593495934953</v>
      </c>
      <c r="S551">
        <v>1</v>
      </c>
      <c r="T551">
        <v>1358.9549999999999</v>
      </c>
      <c r="U551">
        <v>744</v>
      </c>
      <c r="V551">
        <v>0.19376161822317375</v>
      </c>
    </row>
    <row r="552" spans="1:22">
      <c r="A552">
        <v>11</v>
      </c>
      <c r="B552" s="97">
        <v>45597</v>
      </c>
      <c r="C552" t="s">
        <v>2054</v>
      </c>
      <c r="D552" t="s">
        <v>46</v>
      </c>
      <c r="E552" t="s">
        <v>1972</v>
      </c>
      <c r="F552">
        <v>3014367806</v>
      </c>
      <c r="G552">
        <v>213.3</v>
      </c>
      <c r="H552">
        <v>204.35040650406503</v>
      </c>
      <c r="I552">
        <v>201.83333333333331</v>
      </c>
      <c r="J552">
        <v>199.59593495934956</v>
      </c>
      <c r="K552">
        <v>178</v>
      </c>
      <c r="L552">
        <v>1</v>
      </c>
      <c r="M552" s="97">
        <v>45597</v>
      </c>
      <c r="N552">
        <v>30</v>
      </c>
      <c r="O552">
        <v>213.3</v>
      </c>
      <c r="P552">
        <v>204.35040650406503</v>
      </c>
      <c r="Q552">
        <v>201.83333333333331</v>
      </c>
      <c r="R552">
        <v>199.59593495934956</v>
      </c>
      <c r="S552">
        <v>1</v>
      </c>
      <c r="T552">
        <v>1358.9549999999999</v>
      </c>
      <c r="U552">
        <v>720</v>
      </c>
      <c r="V552">
        <v>0.18155848100603447</v>
      </c>
    </row>
    <row r="553" spans="1:22">
      <c r="A553">
        <v>12</v>
      </c>
      <c r="B553" s="97">
        <v>45627</v>
      </c>
      <c r="C553" t="s">
        <v>2054</v>
      </c>
      <c r="D553" t="s">
        <v>46</v>
      </c>
      <c r="E553" t="s">
        <v>1972</v>
      </c>
      <c r="F553">
        <v>3014367806</v>
      </c>
      <c r="G553">
        <v>231.1</v>
      </c>
      <c r="H553">
        <v>222.15040650406502</v>
      </c>
      <c r="I553">
        <v>219.6333333333333</v>
      </c>
      <c r="J553">
        <v>217.39593495934955</v>
      </c>
      <c r="K553">
        <v>177</v>
      </c>
      <c r="L553">
        <v>1</v>
      </c>
      <c r="M553" s="97">
        <v>45627</v>
      </c>
      <c r="N553">
        <v>31</v>
      </c>
      <c r="O553">
        <v>231.1</v>
      </c>
      <c r="P553">
        <v>222.15040650406502</v>
      </c>
      <c r="Q553">
        <v>219.6333333333333</v>
      </c>
      <c r="R553">
        <v>217.39593495934955</v>
      </c>
      <c r="S553">
        <v>1</v>
      </c>
      <c r="T553">
        <v>1358.9549999999999</v>
      </c>
      <c r="U553">
        <v>744</v>
      </c>
      <c r="V553">
        <v>0.17483886159680812</v>
      </c>
    </row>
    <row r="554" spans="1:22">
      <c r="A554">
        <v>1</v>
      </c>
      <c r="B554" s="97">
        <v>45292</v>
      </c>
      <c r="C554" t="s">
        <v>2054</v>
      </c>
      <c r="D554" t="s">
        <v>47</v>
      </c>
      <c r="E554" t="s">
        <v>1973</v>
      </c>
      <c r="F554">
        <v>3014367812</v>
      </c>
      <c r="G554">
        <v>120.7</v>
      </c>
      <c r="H554">
        <v>116.43983739837397</v>
      </c>
      <c r="I554">
        <v>115.24166666666665</v>
      </c>
      <c r="J554">
        <v>114.17662601626013</v>
      </c>
      <c r="K554">
        <v>97</v>
      </c>
      <c r="L554">
        <v>1</v>
      </c>
      <c r="M554" s="97">
        <v>45292</v>
      </c>
      <c r="N554">
        <v>31</v>
      </c>
      <c r="O554">
        <v>120.7</v>
      </c>
      <c r="P554">
        <v>116.43983739837397</v>
      </c>
      <c r="Q554">
        <v>115.24166666666665</v>
      </c>
      <c r="R554">
        <v>114.17662601626013</v>
      </c>
      <c r="S554">
        <v>0.5</v>
      </c>
      <c r="T554">
        <v>666.9</v>
      </c>
      <c r="U554">
        <v>744</v>
      </c>
      <c r="V554">
        <v>0.19546197137453511</v>
      </c>
    </row>
    <row r="555" spans="1:22">
      <c r="A555">
        <v>2</v>
      </c>
      <c r="B555" s="97">
        <v>45323</v>
      </c>
      <c r="C555" t="s">
        <v>2054</v>
      </c>
      <c r="D555" t="s">
        <v>47</v>
      </c>
      <c r="E555" t="s">
        <v>1973</v>
      </c>
      <c r="F555">
        <v>3014367812</v>
      </c>
      <c r="G555">
        <v>100.4</v>
      </c>
      <c r="H555">
        <v>96.13983739837397</v>
      </c>
      <c r="I555">
        <v>94.941666666666649</v>
      </c>
      <c r="J555">
        <v>93.876626016260133</v>
      </c>
      <c r="K555">
        <v>76</v>
      </c>
      <c r="L555">
        <v>1</v>
      </c>
      <c r="M555" s="97">
        <v>45323</v>
      </c>
      <c r="N555">
        <v>29</v>
      </c>
      <c r="O555">
        <v>100.4</v>
      </c>
      <c r="P555">
        <v>96.13983739837397</v>
      </c>
      <c r="Q555">
        <v>94.941666666666649</v>
      </c>
      <c r="R555">
        <v>93.876626016260133</v>
      </c>
      <c r="S555">
        <v>0.5</v>
      </c>
      <c r="T555">
        <v>666.9</v>
      </c>
      <c r="U555">
        <v>696</v>
      </c>
      <c r="V555">
        <v>0.16370871488082617</v>
      </c>
    </row>
    <row r="556" spans="1:22">
      <c r="A556">
        <v>3</v>
      </c>
      <c r="B556" s="97">
        <v>45352</v>
      </c>
      <c r="C556" t="s">
        <v>2054</v>
      </c>
      <c r="D556" t="s">
        <v>47</v>
      </c>
      <c r="E556" t="s">
        <v>1973</v>
      </c>
      <c r="F556">
        <v>3014367812</v>
      </c>
      <c r="G556">
        <v>96.9</v>
      </c>
      <c r="H556">
        <v>92.63983739837397</v>
      </c>
      <c r="I556">
        <v>91.441666666666649</v>
      </c>
      <c r="J556">
        <v>90.376626016260133</v>
      </c>
      <c r="K556">
        <v>92</v>
      </c>
      <c r="L556">
        <v>1</v>
      </c>
      <c r="M556" s="97">
        <v>45352</v>
      </c>
      <c r="N556">
        <v>31</v>
      </c>
      <c r="O556">
        <v>96.9</v>
      </c>
      <c r="P556">
        <v>92.63983739837397</v>
      </c>
      <c r="Q556">
        <v>91.441666666666649</v>
      </c>
      <c r="R556">
        <v>90.376626016260133</v>
      </c>
      <c r="S556">
        <v>0.5</v>
      </c>
      <c r="T556">
        <v>666.9</v>
      </c>
      <c r="U556">
        <v>744</v>
      </c>
      <c r="V556">
        <v>0.18496246071939337</v>
      </c>
    </row>
    <row r="557" spans="1:22">
      <c r="A557">
        <v>4</v>
      </c>
      <c r="B557" s="97">
        <v>45383</v>
      </c>
      <c r="C557" t="s">
        <v>2054</v>
      </c>
      <c r="D557" t="s">
        <v>47</v>
      </c>
      <c r="E557" t="s">
        <v>1973</v>
      </c>
      <c r="F557">
        <v>3014367812</v>
      </c>
      <c r="G557">
        <v>99.9</v>
      </c>
      <c r="H557">
        <v>95.63983739837397</v>
      </c>
      <c r="I557">
        <v>94.441666666666649</v>
      </c>
      <c r="J557">
        <v>93.376626016260133</v>
      </c>
      <c r="K557">
        <v>79</v>
      </c>
      <c r="L557">
        <v>1</v>
      </c>
      <c r="M557" s="97">
        <v>45383</v>
      </c>
      <c r="N557">
        <v>30</v>
      </c>
      <c r="O557">
        <v>99.9</v>
      </c>
      <c r="P557">
        <v>95.63983739837397</v>
      </c>
      <c r="Q557">
        <v>94.441666666666649</v>
      </c>
      <c r="R557">
        <v>93.376626016260133</v>
      </c>
      <c r="S557">
        <v>0.5</v>
      </c>
      <c r="T557">
        <v>666.9</v>
      </c>
      <c r="U557">
        <v>720</v>
      </c>
      <c r="V557">
        <v>0.16357714383299179</v>
      </c>
    </row>
    <row r="558" spans="1:22">
      <c r="A558">
        <v>5</v>
      </c>
      <c r="B558" s="97">
        <v>45413</v>
      </c>
      <c r="C558" t="s">
        <v>2054</v>
      </c>
      <c r="D558" t="s">
        <v>47</v>
      </c>
      <c r="E558" t="s">
        <v>1973</v>
      </c>
      <c r="F558">
        <v>3014367812</v>
      </c>
      <c r="G558">
        <v>99.2</v>
      </c>
      <c r="H558">
        <v>94.939837398373967</v>
      </c>
      <c r="I558">
        <v>93.741666666666646</v>
      </c>
      <c r="J558">
        <v>92.67662601626013</v>
      </c>
      <c r="K558">
        <v>111</v>
      </c>
      <c r="L558">
        <v>1</v>
      </c>
      <c r="M558" s="97">
        <v>45413</v>
      </c>
      <c r="N558">
        <v>31</v>
      </c>
      <c r="O558">
        <v>99.2</v>
      </c>
      <c r="P558">
        <v>94.939837398373967</v>
      </c>
      <c r="Q558">
        <v>93.741666666666646</v>
      </c>
      <c r="R558">
        <v>92.67662601626013</v>
      </c>
      <c r="S558">
        <v>0.5</v>
      </c>
      <c r="T558">
        <v>666.9</v>
      </c>
      <c r="U558">
        <v>744</v>
      </c>
      <c r="V558">
        <v>0.22338050633891041</v>
      </c>
    </row>
    <row r="559" spans="1:22">
      <c r="A559">
        <v>6</v>
      </c>
      <c r="B559" s="97">
        <v>45444</v>
      </c>
      <c r="C559" t="s">
        <v>2054</v>
      </c>
      <c r="D559" t="s">
        <v>47</v>
      </c>
      <c r="E559" t="s">
        <v>1973</v>
      </c>
      <c r="F559">
        <v>3014367812</v>
      </c>
      <c r="G559">
        <v>99.6</v>
      </c>
      <c r="H559">
        <v>95.339837398373959</v>
      </c>
      <c r="I559">
        <v>94.141666666666637</v>
      </c>
      <c r="J559">
        <v>93.076626016260121</v>
      </c>
      <c r="K559">
        <v>102</v>
      </c>
      <c r="L559">
        <v>1</v>
      </c>
      <c r="M559" s="97">
        <v>45444</v>
      </c>
      <c r="N559">
        <v>30</v>
      </c>
      <c r="O559">
        <v>99.6</v>
      </c>
      <c r="P559">
        <v>95.339837398373959</v>
      </c>
      <c r="Q559">
        <v>94.141666666666637</v>
      </c>
      <c r="R559">
        <v>93.076626016260121</v>
      </c>
      <c r="S559">
        <v>0.5</v>
      </c>
      <c r="T559">
        <v>666.9</v>
      </c>
      <c r="U559">
        <v>720</v>
      </c>
      <c r="V559">
        <v>0.21250008330417697</v>
      </c>
    </row>
    <row r="560" spans="1:22">
      <c r="A560">
        <v>7</v>
      </c>
      <c r="B560" s="97">
        <v>45474</v>
      </c>
      <c r="C560" t="s">
        <v>2054</v>
      </c>
      <c r="D560" t="s">
        <v>47</v>
      </c>
      <c r="E560" t="s">
        <v>1973</v>
      </c>
      <c r="F560">
        <v>3014367812</v>
      </c>
      <c r="G560">
        <v>107.7</v>
      </c>
      <c r="H560">
        <v>103.43983739837397</v>
      </c>
      <c r="I560">
        <v>102.24166666666665</v>
      </c>
      <c r="J560">
        <v>101.17662601626013</v>
      </c>
      <c r="K560">
        <v>116</v>
      </c>
      <c r="L560">
        <v>1</v>
      </c>
      <c r="M560" s="97">
        <v>45474</v>
      </c>
      <c r="N560">
        <v>31</v>
      </c>
      <c r="O560">
        <v>107.7</v>
      </c>
      <c r="P560">
        <v>103.43983739837397</v>
      </c>
      <c r="Q560">
        <v>102.24166666666665</v>
      </c>
      <c r="R560">
        <v>101.17662601626013</v>
      </c>
      <c r="S560">
        <v>0.5</v>
      </c>
      <c r="T560">
        <v>666.9</v>
      </c>
      <c r="U560">
        <v>744</v>
      </c>
      <c r="V560">
        <v>0.2336691835277008</v>
      </c>
    </row>
    <row r="561" spans="1:22">
      <c r="A561">
        <v>8</v>
      </c>
      <c r="B561" s="97">
        <v>45505</v>
      </c>
      <c r="C561" t="s">
        <v>2054</v>
      </c>
      <c r="D561" t="s">
        <v>47</v>
      </c>
      <c r="E561" t="s">
        <v>1973</v>
      </c>
      <c r="F561">
        <v>3014367812</v>
      </c>
      <c r="G561">
        <v>110.4</v>
      </c>
      <c r="H561">
        <v>106.13983739837397</v>
      </c>
      <c r="I561">
        <v>104.94166666666665</v>
      </c>
      <c r="J561">
        <v>103.87662601626013</v>
      </c>
      <c r="K561">
        <v>120</v>
      </c>
      <c r="L561">
        <v>1</v>
      </c>
      <c r="M561" s="97">
        <v>45505</v>
      </c>
      <c r="N561">
        <v>31</v>
      </c>
      <c r="O561">
        <v>110.4</v>
      </c>
      <c r="P561">
        <v>106.13983739837397</v>
      </c>
      <c r="Q561">
        <v>104.94166666666665</v>
      </c>
      <c r="R561">
        <v>103.87662601626013</v>
      </c>
      <c r="S561">
        <v>0.5</v>
      </c>
      <c r="T561">
        <v>666.9</v>
      </c>
      <c r="U561">
        <v>744</v>
      </c>
      <c r="V561">
        <v>0.24210800413403705</v>
      </c>
    </row>
    <row r="562" spans="1:22">
      <c r="A562">
        <v>9</v>
      </c>
      <c r="B562" s="97">
        <v>45536</v>
      </c>
      <c r="C562" t="s">
        <v>2054</v>
      </c>
      <c r="D562" t="s">
        <v>47</v>
      </c>
      <c r="E562" t="s">
        <v>1973</v>
      </c>
      <c r="F562">
        <v>3014367812</v>
      </c>
      <c r="G562">
        <v>121.59999999999998</v>
      </c>
      <c r="H562">
        <v>117.33983739837396</v>
      </c>
      <c r="I562">
        <v>116.14166666666664</v>
      </c>
      <c r="J562">
        <v>115.07662601626012</v>
      </c>
      <c r="K562">
        <v>131</v>
      </c>
      <c r="L562">
        <v>1</v>
      </c>
      <c r="M562" s="97">
        <v>45536</v>
      </c>
      <c r="N562">
        <v>30</v>
      </c>
      <c r="O562">
        <v>121.6</v>
      </c>
      <c r="P562">
        <v>117.33983739837396</v>
      </c>
      <c r="Q562">
        <v>116.14166666666664</v>
      </c>
      <c r="R562">
        <v>115.07662601626012</v>
      </c>
      <c r="S562">
        <v>0.5</v>
      </c>
      <c r="T562">
        <v>666.9</v>
      </c>
      <c r="U562">
        <v>720</v>
      </c>
      <c r="V562">
        <v>0.27350777227970213</v>
      </c>
    </row>
    <row r="563" spans="1:22">
      <c r="A563">
        <v>10</v>
      </c>
      <c r="B563" s="97">
        <v>45566</v>
      </c>
      <c r="C563" t="s">
        <v>2054</v>
      </c>
      <c r="D563" t="s">
        <v>47</v>
      </c>
      <c r="E563" t="s">
        <v>1973</v>
      </c>
      <c r="F563">
        <v>3014367812</v>
      </c>
      <c r="G563">
        <v>127.60000000000001</v>
      </c>
      <c r="H563">
        <v>123.33983739837396</v>
      </c>
      <c r="I563">
        <v>122.14166666666664</v>
      </c>
      <c r="J563">
        <v>121.07662601626012</v>
      </c>
      <c r="K563">
        <v>96</v>
      </c>
      <c r="L563">
        <v>1</v>
      </c>
      <c r="M563" s="97">
        <v>45566</v>
      </c>
      <c r="N563">
        <v>31</v>
      </c>
      <c r="O563">
        <v>127.6</v>
      </c>
      <c r="P563">
        <v>123.33983739837396</v>
      </c>
      <c r="Q563">
        <v>122.14166666666664</v>
      </c>
      <c r="R563">
        <v>121.07662601626012</v>
      </c>
      <c r="S563">
        <v>0.5</v>
      </c>
      <c r="T563">
        <v>666.9</v>
      </c>
      <c r="U563">
        <v>744</v>
      </c>
      <c r="V563">
        <v>0.19315900725068805</v>
      </c>
    </row>
    <row r="564" spans="1:22">
      <c r="A564">
        <v>11</v>
      </c>
      <c r="B564" s="97">
        <v>45597</v>
      </c>
      <c r="C564" t="s">
        <v>2054</v>
      </c>
      <c r="D564" t="s">
        <v>47</v>
      </c>
      <c r="E564" t="s">
        <v>1973</v>
      </c>
      <c r="F564">
        <v>3014367812</v>
      </c>
      <c r="G564">
        <v>102.4</v>
      </c>
      <c r="H564">
        <v>98.13983739837397</v>
      </c>
      <c r="I564">
        <v>96.941666666666649</v>
      </c>
      <c r="J564">
        <v>95.876626016260133</v>
      </c>
      <c r="K564">
        <v>87</v>
      </c>
      <c r="L564">
        <v>1</v>
      </c>
      <c r="M564" s="97">
        <v>45597</v>
      </c>
      <c r="N564">
        <v>30</v>
      </c>
      <c r="O564">
        <v>102.4</v>
      </c>
      <c r="P564">
        <v>98.13983739837397</v>
      </c>
      <c r="Q564">
        <v>96.941666666666649</v>
      </c>
      <c r="R564">
        <v>95.876626016260133</v>
      </c>
      <c r="S564">
        <v>0.5</v>
      </c>
      <c r="T564">
        <v>666.9</v>
      </c>
      <c r="U564">
        <v>720</v>
      </c>
      <c r="V564">
        <v>0.18207646073874145</v>
      </c>
    </row>
    <row r="565" spans="1:22">
      <c r="A565">
        <v>12</v>
      </c>
      <c r="B565" s="97">
        <v>45627</v>
      </c>
      <c r="C565" t="s">
        <v>2054</v>
      </c>
      <c r="D565" t="s">
        <v>47</v>
      </c>
      <c r="E565" t="s">
        <v>1973</v>
      </c>
      <c r="F565">
        <v>3014367812</v>
      </c>
      <c r="G565">
        <v>110.9</v>
      </c>
      <c r="H565">
        <v>106.63983739837397</v>
      </c>
      <c r="I565">
        <v>105.44166666666665</v>
      </c>
      <c r="J565">
        <v>104.37662601626013</v>
      </c>
      <c r="K565">
        <v>87</v>
      </c>
      <c r="L565">
        <v>1</v>
      </c>
      <c r="M565" s="97">
        <v>45627</v>
      </c>
      <c r="N565">
        <v>31</v>
      </c>
      <c r="O565">
        <v>110.9</v>
      </c>
      <c r="P565">
        <v>106.63983739837397</v>
      </c>
      <c r="Q565">
        <v>105.44166666666665</v>
      </c>
      <c r="R565">
        <v>104.37662601626013</v>
      </c>
      <c r="S565">
        <v>0.5</v>
      </c>
      <c r="T565">
        <v>666.9</v>
      </c>
      <c r="U565">
        <v>744</v>
      </c>
      <c r="V565">
        <v>0.17474343657139366</v>
      </c>
    </row>
    <row r="566" spans="1:22">
      <c r="A566">
        <v>1</v>
      </c>
      <c r="B566" s="97">
        <v>45292</v>
      </c>
      <c r="C566" t="s">
        <v>48</v>
      </c>
      <c r="D566" t="s">
        <v>48</v>
      </c>
      <c r="E566" t="s">
        <v>2055</v>
      </c>
      <c r="F566" t="s">
        <v>2056</v>
      </c>
      <c r="G566">
        <v>13.42</v>
      </c>
      <c r="H566">
        <v>12.89417876032868</v>
      </c>
      <c r="I566">
        <v>12.745808744635196</v>
      </c>
      <c r="J566">
        <v>12.614259231393282</v>
      </c>
      <c r="K566">
        <v>15</v>
      </c>
      <c r="L566">
        <v>1</v>
      </c>
      <c r="M566" s="97">
        <v>45292</v>
      </c>
      <c r="N566">
        <v>31</v>
      </c>
      <c r="O566">
        <v>13.42</v>
      </c>
      <c r="P566">
        <v>12.89417876032868</v>
      </c>
      <c r="Q566">
        <v>12.745808744635196</v>
      </c>
      <c r="R566">
        <v>12.614259231393282</v>
      </c>
      <c r="S566">
        <v>0.3</v>
      </c>
      <c r="T566">
        <v>388.8</v>
      </c>
      <c r="U566">
        <v>744</v>
      </c>
      <c r="V566">
        <v>5.0238672065135631E-2</v>
      </c>
    </row>
    <row r="567" spans="1:22">
      <c r="A567">
        <v>2</v>
      </c>
      <c r="B567" s="97">
        <v>45323</v>
      </c>
      <c r="C567" t="s">
        <v>48</v>
      </c>
      <c r="D567" t="s">
        <v>48</v>
      </c>
      <c r="E567" t="s">
        <v>2055</v>
      </c>
      <c r="F567" t="s">
        <v>2056</v>
      </c>
      <c r="G567">
        <v>11.76</v>
      </c>
      <c r="H567">
        <v>11.23417876032868</v>
      </c>
      <c r="I567">
        <v>11.085808744635196</v>
      </c>
      <c r="J567">
        <v>10.954259231393282</v>
      </c>
      <c r="K567">
        <v>13</v>
      </c>
      <c r="L567">
        <v>1</v>
      </c>
      <c r="M567" s="97">
        <v>45323</v>
      </c>
      <c r="N567">
        <v>29</v>
      </c>
      <c r="O567">
        <v>11.76</v>
      </c>
      <c r="P567">
        <v>11.23417876032868</v>
      </c>
      <c r="Q567">
        <v>11.085808744635196</v>
      </c>
      <c r="R567">
        <v>10.954259231393282</v>
      </c>
      <c r="S567">
        <v>0.3</v>
      </c>
      <c r="T567">
        <v>388.8</v>
      </c>
      <c r="U567">
        <v>696</v>
      </c>
      <c r="V567">
        <v>4.6682098765432112E-2</v>
      </c>
    </row>
    <row r="568" spans="1:22">
      <c r="A568">
        <v>3</v>
      </c>
      <c r="B568" s="97">
        <v>45352</v>
      </c>
      <c r="C568" t="s">
        <v>48</v>
      </c>
      <c r="D568" t="s">
        <v>48</v>
      </c>
      <c r="E568" t="s">
        <v>2055</v>
      </c>
      <c r="F568" t="s">
        <v>2056</v>
      </c>
      <c r="G568">
        <v>13.47</v>
      </c>
      <c r="H568">
        <v>12.944178760328681</v>
      </c>
      <c r="I568">
        <v>12.795808744635197</v>
      </c>
      <c r="J568">
        <v>12.664259231393283</v>
      </c>
      <c r="K568">
        <v>13</v>
      </c>
      <c r="L568">
        <v>1</v>
      </c>
      <c r="M568" s="97">
        <v>45352</v>
      </c>
      <c r="N568">
        <v>31</v>
      </c>
      <c r="O568">
        <v>13.47</v>
      </c>
      <c r="P568">
        <v>12.944178760328681</v>
      </c>
      <c r="Q568">
        <v>12.795808744635197</v>
      </c>
      <c r="R568">
        <v>12.664259231393283</v>
      </c>
      <c r="S568">
        <v>0.3</v>
      </c>
      <c r="T568">
        <v>388.8</v>
      </c>
      <c r="U568">
        <v>744</v>
      </c>
      <c r="V568">
        <v>4.6227501769989819E-2</v>
      </c>
    </row>
    <row r="569" spans="1:22">
      <c r="A569">
        <v>4</v>
      </c>
      <c r="B569" s="97">
        <v>45383</v>
      </c>
      <c r="C569" t="s">
        <v>48</v>
      </c>
      <c r="D569" t="s">
        <v>48</v>
      </c>
      <c r="E569" t="s">
        <v>2055</v>
      </c>
      <c r="F569" t="s">
        <v>2056</v>
      </c>
      <c r="G569">
        <v>12.61</v>
      </c>
      <c r="H569">
        <v>12.08417876032868</v>
      </c>
      <c r="I569">
        <v>11.935808744635196</v>
      </c>
      <c r="J569">
        <v>11.804259231393281</v>
      </c>
      <c r="K569">
        <v>14</v>
      </c>
      <c r="L569">
        <v>1</v>
      </c>
      <c r="M569" s="97">
        <v>45383</v>
      </c>
      <c r="N569">
        <v>30</v>
      </c>
      <c r="O569">
        <v>12.61</v>
      </c>
      <c r="P569">
        <v>12.08417876032868</v>
      </c>
      <c r="Q569">
        <v>11.935808744635196</v>
      </c>
      <c r="R569">
        <v>11.804259231393281</v>
      </c>
      <c r="S569">
        <v>0.3</v>
      </c>
      <c r="T569">
        <v>388.8</v>
      </c>
      <c r="U569">
        <v>720</v>
      </c>
      <c r="V569">
        <v>5.1110610996799262E-2</v>
      </c>
    </row>
    <row r="570" spans="1:22">
      <c r="A570">
        <v>5</v>
      </c>
      <c r="B570" s="97">
        <v>45413</v>
      </c>
      <c r="C570" t="s">
        <v>48</v>
      </c>
      <c r="D570" t="s">
        <v>48</v>
      </c>
      <c r="E570" t="s">
        <v>2055</v>
      </c>
      <c r="F570" t="s">
        <v>2056</v>
      </c>
      <c r="G570">
        <v>14.52</v>
      </c>
      <c r="H570">
        <v>13.99417876032868</v>
      </c>
      <c r="I570">
        <v>13.845808744635196</v>
      </c>
      <c r="J570">
        <v>13.714259231393282</v>
      </c>
      <c r="K570">
        <v>16</v>
      </c>
      <c r="L570">
        <v>1</v>
      </c>
      <c r="M570" s="97">
        <v>45413</v>
      </c>
      <c r="N570">
        <v>31</v>
      </c>
      <c r="O570">
        <v>14.52</v>
      </c>
      <c r="P570">
        <v>13.99417876032868</v>
      </c>
      <c r="Q570">
        <v>13.845808744635196</v>
      </c>
      <c r="R570">
        <v>13.714259231393282</v>
      </c>
      <c r="S570">
        <v>0.3</v>
      </c>
      <c r="T570">
        <v>388.8</v>
      </c>
      <c r="U570">
        <v>744</v>
      </c>
      <c r="V570">
        <v>5.6699480618611423E-2</v>
      </c>
    </row>
    <row r="571" spans="1:22">
      <c r="A571">
        <v>6</v>
      </c>
      <c r="B571" s="97">
        <v>45444</v>
      </c>
      <c r="C571" t="s">
        <v>48</v>
      </c>
      <c r="D571" t="s">
        <v>48</v>
      </c>
      <c r="E571" t="s">
        <v>2055</v>
      </c>
      <c r="F571" t="s">
        <v>2056</v>
      </c>
      <c r="G571">
        <v>14.49</v>
      </c>
      <c r="H571">
        <v>13.96417876032868</v>
      </c>
      <c r="I571">
        <v>13.815808744635197</v>
      </c>
      <c r="J571">
        <v>13.684259231393282</v>
      </c>
      <c r="K571">
        <v>16</v>
      </c>
      <c r="L571">
        <v>1</v>
      </c>
      <c r="M571" s="97">
        <v>45444</v>
      </c>
      <c r="N571">
        <v>30</v>
      </c>
      <c r="O571">
        <v>14.49</v>
      </c>
      <c r="P571">
        <v>13.96417876032868</v>
      </c>
      <c r="Q571">
        <v>13.815808744635197</v>
      </c>
      <c r="R571">
        <v>13.684259231393282</v>
      </c>
      <c r="S571">
        <v>0.3</v>
      </c>
      <c r="T571">
        <v>388.8</v>
      </c>
      <c r="U571">
        <v>720</v>
      </c>
      <c r="V571">
        <v>5.5865269204389577E-2</v>
      </c>
    </row>
    <row r="572" spans="1:22">
      <c r="A572">
        <v>7</v>
      </c>
      <c r="B572" s="97">
        <v>45474</v>
      </c>
      <c r="C572" t="s">
        <v>48</v>
      </c>
      <c r="D572" t="s">
        <v>48</v>
      </c>
      <c r="E572" t="s">
        <v>2055</v>
      </c>
      <c r="F572" t="s">
        <v>2056</v>
      </c>
      <c r="G572">
        <v>14.15</v>
      </c>
      <c r="H572">
        <v>13.624178760328681</v>
      </c>
      <c r="I572">
        <v>13.475808744635197</v>
      </c>
      <c r="J572">
        <v>13.344259231393282</v>
      </c>
      <c r="K572">
        <v>16</v>
      </c>
      <c r="L572">
        <v>1</v>
      </c>
      <c r="M572" s="97">
        <v>45474</v>
      </c>
      <c r="N572">
        <v>31</v>
      </c>
      <c r="O572">
        <v>14.15</v>
      </c>
      <c r="P572">
        <v>13.624178760328681</v>
      </c>
      <c r="Q572">
        <v>13.475808744635197</v>
      </c>
      <c r="R572">
        <v>13.344259231393282</v>
      </c>
      <c r="S572">
        <v>0.3</v>
      </c>
      <c r="T572">
        <v>388.8</v>
      </c>
      <c r="U572">
        <v>744</v>
      </c>
      <c r="V572">
        <v>5.3682546794105931E-2</v>
      </c>
    </row>
    <row r="573" spans="1:22">
      <c r="A573">
        <v>8</v>
      </c>
      <c r="B573" s="97">
        <v>45505</v>
      </c>
      <c r="C573" t="s">
        <v>48</v>
      </c>
      <c r="D573" t="s">
        <v>48</v>
      </c>
      <c r="E573" t="s">
        <v>2055</v>
      </c>
      <c r="F573" t="s">
        <v>2056</v>
      </c>
      <c r="G573">
        <v>14.42</v>
      </c>
      <c r="H573">
        <v>13.89417876032868</v>
      </c>
      <c r="I573">
        <v>13.745808744635196</v>
      </c>
      <c r="J573">
        <v>13.614259231393282</v>
      </c>
      <c r="K573">
        <v>16</v>
      </c>
      <c r="L573">
        <v>1</v>
      </c>
      <c r="M573" s="97">
        <v>45505</v>
      </c>
      <c r="N573">
        <v>31</v>
      </c>
      <c r="O573">
        <v>14.42</v>
      </c>
      <c r="P573">
        <v>13.89417876032868</v>
      </c>
      <c r="Q573">
        <v>13.745808744635196</v>
      </c>
      <c r="R573">
        <v>13.614259231393282</v>
      </c>
      <c r="S573">
        <v>0.3</v>
      </c>
      <c r="T573">
        <v>388.8</v>
      </c>
      <c r="U573">
        <v>744</v>
      </c>
      <c r="V573">
        <v>5.6755138501703606E-2</v>
      </c>
    </row>
    <row r="574" spans="1:22">
      <c r="A574">
        <v>9</v>
      </c>
      <c r="B574" s="97">
        <v>45536</v>
      </c>
      <c r="C574" t="s">
        <v>48</v>
      </c>
      <c r="D574" t="s">
        <v>48</v>
      </c>
      <c r="E574" t="s">
        <v>2055</v>
      </c>
      <c r="F574" t="s">
        <v>2056</v>
      </c>
      <c r="G574">
        <v>14.34</v>
      </c>
      <c r="H574">
        <v>13.81417876032868</v>
      </c>
      <c r="I574">
        <v>13.665808744635196</v>
      </c>
      <c r="J574">
        <v>13.534259231393282</v>
      </c>
      <c r="K574">
        <v>15</v>
      </c>
      <c r="L574">
        <v>1</v>
      </c>
      <c r="M574" s="97">
        <v>45536</v>
      </c>
      <c r="N574">
        <v>30</v>
      </c>
      <c r="O574">
        <v>14.34</v>
      </c>
      <c r="P574">
        <v>13.81417876032868</v>
      </c>
      <c r="Q574">
        <v>13.665808744635196</v>
      </c>
      <c r="R574">
        <v>13.534259231393282</v>
      </c>
      <c r="S574">
        <v>0.3</v>
      </c>
      <c r="T574">
        <v>388.8</v>
      </c>
      <c r="U574">
        <v>720</v>
      </c>
      <c r="V574">
        <v>5.3283607681755829E-2</v>
      </c>
    </row>
    <row r="575" spans="1:22">
      <c r="A575">
        <v>10</v>
      </c>
      <c r="B575" s="97">
        <v>45566</v>
      </c>
      <c r="C575" t="s">
        <v>48</v>
      </c>
      <c r="D575" t="s">
        <v>48</v>
      </c>
      <c r="E575" t="s">
        <v>2055</v>
      </c>
      <c r="F575" t="s">
        <v>2056</v>
      </c>
      <c r="G575">
        <v>13.43</v>
      </c>
      <c r="H575">
        <v>12.90417876032868</v>
      </c>
      <c r="I575">
        <v>12.755808744635196</v>
      </c>
      <c r="J575">
        <v>12.624259231393282</v>
      </c>
      <c r="K575">
        <v>13</v>
      </c>
      <c r="L575">
        <v>1</v>
      </c>
      <c r="M575" s="97">
        <v>45566</v>
      </c>
      <c r="N575">
        <v>31</v>
      </c>
      <c r="O575">
        <v>13.43</v>
      </c>
      <c r="P575">
        <v>12.90417876032868</v>
      </c>
      <c r="Q575">
        <v>12.755808744635196</v>
      </c>
      <c r="R575">
        <v>12.624259231393282</v>
      </c>
      <c r="S575">
        <v>0.3</v>
      </c>
      <c r="T575">
        <v>388.8</v>
      </c>
      <c r="U575">
        <v>744</v>
      </c>
      <c r="V575">
        <v>4.5415795499800883E-2</v>
      </c>
    </row>
    <row r="576" spans="1:22">
      <c r="A576">
        <v>11</v>
      </c>
      <c r="B576" s="97">
        <v>45597</v>
      </c>
      <c r="C576" t="s">
        <v>48</v>
      </c>
      <c r="D576" t="s">
        <v>48</v>
      </c>
      <c r="E576" t="s">
        <v>2055</v>
      </c>
      <c r="F576" t="s">
        <v>2056</v>
      </c>
      <c r="G576">
        <v>11.11</v>
      </c>
      <c r="H576">
        <v>10.58417876032868</v>
      </c>
      <c r="I576">
        <v>10.435808744635196</v>
      </c>
      <c r="J576">
        <v>10.304259231393281</v>
      </c>
      <c r="K576">
        <v>12</v>
      </c>
      <c r="L576">
        <v>1</v>
      </c>
      <c r="M576" s="97">
        <v>45597</v>
      </c>
      <c r="N576">
        <v>30</v>
      </c>
      <c r="O576">
        <v>11.11</v>
      </c>
      <c r="P576">
        <v>10.58417876032868</v>
      </c>
      <c r="Q576">
        <v>10.435808744635196</v>
      </c>
      <c r="R576">
        <v>10.304259231393281</v>
      </c>
      <c r="S576">
        <v>0.3</v>
      </c>
      <c r="T576">
        <v>388.8</v>
      </c>
      <c r="U576">
        <v>720</v>
      </c>
      <c r="V576">
        <v>4.1245856195701869E-2</v>
      </c>
    </row>
    <row r="577" spans="1:22">
      <c r="A577">
        <v>12</v>
      </c>
      <c r="B577" s="97">
        <v>45627</v>
      </c>
      <c r="C577" t="s">
        <v>48</v>
      </c>
      <c r="D577" t="s">
        <v>48</v>
      </c>
      <c r="E577" t="s">
        <v>2055</v>
      </c>
      <c r="F577" t="s">
        <v>2056</v>
      </c>
      <c r="G577">
        <v>11.86</v>
      </c>
      <c r="H577">
        <v>11.33417876032868</v>
      </c>
      <c r="I577">
        <v>11.185808744635196</v>
      </c>
      <c r="J577">
        <v>11.054259231393281</v>
      </c>
      <c r="K577">
        <v>12</v>
      </c>
      <c r="L577">
        <v>1</v>
      </c>
      <c r="M577" s="97">
        <v>45627</v>
      </c>
      <c r="N577">
        <v>31</v>
      </c>
      <c r="O577">
        <v>11.86</v>
      </c>
      <c r="P577">
        <v>11.33417876032868</v>
      </c>
      <c r="Q577">
        <v>11.185808744635196</v>
      </c>
      <c r="R577">
        <v>11.054259231393281</v>
      </c>
      <c r="S577">
        <v>0.3</v>
      </c>
      <c r="T577">
        <v>388.8</v>
      </c>
      <c r="U577">
        <v>744</v>
      </c>
      <c r="V577">
        <v>4.010444322757644E-2</v>
      </c>
    </row>
    <row r="578" spans="1:22">
      <c r="A578">
        <v>1</v>
      </c>
      <c r="B578" s="97">
        <v>45292</v>
      </c>
      <c r="C578" t="s">
        <v>48</v>
      </c>
      <c r="D578" t="s">
        <v>48</v>
      </c>
      <c r="E578" t="s">
        <v>2057</v>
      </c>
      <c r="F578" t="s">
        <v>2058</v>
      </c>
      <c r="G578">
        <v>51</v>
      </c>
      <c r="H578">
        <v>48.996097560975613</v>
      </c>
      <c r="I578">
        <v>48.432500000000005</v>
      </c>
      <c r="J578">
        <v>47.931524390243908</v>
      </c>
      <c r="K578">
        <v>53</v>
      </c>
      <c r="L578">
        <v>1</v>
      </c>
      <c r="M578" s="97">
        <v>45292</v>
      </c>
      <c r="N578">
        <v>31</v>
      </c>
      <c r="O578">
        <v>51</v>
      </c>
      <c r="P578">
        <v>48.996097560975613</v>
      </c>
      <c r="Q578">
        <v>48.432500000000005</v>
      </c>
      <c r="R578">
        <v>47.931524390243908</v>
      </c>
      <c r="S578">
        <v>0.3</v>
      </c>
      <c r="T578">
        <v>388.8</v>
      </c>
      <c r="U578">
        <v>744</v>
      </c>
      <c r="V578">
        <v>0.1848882279083145</v>
      </c>
    </row>
    <row r="579" spans="1:22">
      <c r="A579">
        <v>2</v>
      </c>
      <c r="B579" s="97">
        <v>45323</v>
      </c>
      <c r="C579" t="s">
        <v>48</v>
      </c>
      <c r="D579" t="s">
        <v>48</v>
      </c>
      <c r="E579" t="s">
        <v>2057</v>
      </c>
      <c r="F579" t="s">
        <v>2058</v>
      </c>
      <c r="G579">
        <v>44.75</v>
      </c>
      <c r="H579">
        <v>42.746097560975613</v>
      </c>
      <c r="I579">
        <v>42.182500000000005</v>
      </c>
      <c r="J579">
        <v>41.681524390243908</v>
      </c>
      <c r="K579">
        <v>47</v>
      </c>
      <c r="L579">
        <v>1</v>
      </c>
      <c r="M579" s="97">
        <v>45323</v>
      </c>
      <c r="N579">
        <v>29</v>
      </c>
      <c r="O579">
        <v>44.75</v>
      </c>
      <c r="P579">
        <v>42.746097560975613</v>
      </c>
      <c r="Q579">
        <v>42.182500000000005</v>
      </c>
      <c r="R579">
        <v>41.681524390243908</v>
      </c>
      <c r="S579">
        <v>0.3</v>
      </c>
      <c r="T579">
        <v>388.8</v>
      </c>
      <c r="U579">
        <v>696</v>
      </c>
      <c r="V579">
        <v>0.17270129724232533</v>
      </c>
    </row>
    <row r="580" spans="1:22">
      <c r="A580">
        <v>3</v>
      </c>
      <c r="B580" s="97">
        <v>45352</v>
      </c>
      <c r="C580" t="s">
        <v>48</v>
      </c>
      <c r="D580" t="s">
        <v>48</v>
      </c>
      <c r="E580" t="s">
        <v>2057</v>
      </c>
      <c r="F580" t="s">
        <v>2058</v>
      </c>
      <c r="G580">
        <v>51.34</v>
      </c>
      <c r="H580">
        <v>49.336097560975617</v>
      </c>
      <c r="I580">
        <v>48.772500000000008</v>
      </c>
      <c r="J580">
        <v>48.271524390243911</v>
      </c>
      <c r="K580">
        <v>50</v>
      </c>
      <c r="L580">
        <v>1</v>
      </c>
      <c r="M580" s="97">
        <v>45352</v>
      </c>
      <c r="N580">
        <v>31</v>
      </c>
      <c r="O580">
        <v>51.34</v>
      </c>
      <c r="P580">
        <v>49.336097560975617</v>
      </c>
      <c r="Q580">
        <v>48.772500000000008</v>
      </c>
      <c r="R580">
        <v>48.271524390243911</v>
      </c>
      <c r="S580">
        <v>0.3</v>
      </c>
      <c r="T580">
        <v>388.8</v>
      </c>
      <c r="U580">
        <v>744</v>
      </c>
      <c r="V580">
        <v>0.17130148181335456</v>
      </c>
    </row>
    <row r="581" spans="1:22">
      <c r="A581">
        <v>4</v>
      </c>
      <c r="B581" s="97">
        <v>45383</v>
      </c>
      <c r="C581" t="s">
        <v>48</v>
      </c>
      <c r="D581" t="s">
        <v>48</v>
      </c>
      <c r="E581" t="s">
        <v>2057</v>
      </c>
      <c r="F581" t="s">
        <v>2058</v>
      </c>
      <c r="G581">
        <v>48.45</v>
      </c>
      <c r="H581">
        <v>46.446097560975616</v>
      </c>
      <c r="I581">
        <v>45.882500000000007</v>
      </c>
      <c r="J581">
        <v>45.381524390243911</v>
      </c>
      <c r="K581">
        <v>54</v>
      </c>
      <c r="L581">
        <v>1</v>
      </c>
      <c r="M581" s="97">
        <v>45383</v>
      </c>
      <c r="N581">
        <v>30</v>
      </c>
      <c r="O581">
        <v>48.45</v>
      </c>
      <c r="P581">
        <v>46.446097560975616</v>
      </c>
      <c r="Q581">
        <v>45.882500000000007</v>
      </c>
      <c r="R581">
        <v>45.381524390243911</v>
      </c>
      <c r="S581">
        <v>0.3</v>
      </c>
      <c r="T581">
        <v>388.8</v>
      </c>
      <c r="U581">
        <v>720</v>
      </c>
      <c r="V581">
        <v>0.19224715649291269</v>
      </c>
    </row>
    <row r="582" spans="1:22">
      <c r="A582">
        <v>5</v>
      </c>
      <c r="B582" s="97">
        <v>45413</v>
      </c>
      <c r="C582" t="s">
        <v>48</v>
      </c>
      <c r="D582" t="s">
        <v>48</v>
      </c>
      <c r="E582" t="s">
        <v>2057</v>
      </c>
      <c r="F582" t="s">
        <v>2058</v>
      </c>
      <c r="G582">
        <v>55.7</v>
      </c>
      <c r="H582">
        <v>53.696097560975616</v>
      </c>
      <c r="I582">
        <v>53.132500000000007</v>
      </c>
      <c r="J582">
        <v>52.631524390243911</v>
      </c>
      <c r="K582">
        <v>62</v>
      </c>
      <c r="L582">
        <v>1</v>
      </c>
      <c r="M582" s="97">
        <v>45413</v>
      </c>
      <c r="N582">
        <v>31</v>
      </c>
      <c r="O582">
        <v>55.7</v>
      </c>
      <c r="P582">
        <v>53.696097560975616</v>
      </c>
      <c r="Q582">
        <v>53.132500000000007</v>
      </c>
      <c r="R582">
        <v>52.631524390243911</v>
      </c>
      <c r="S582">
        <v>0.3</v>
      </c>
      <c r="T582">
        <v>388.8</v>
      </c>
      <c r="U582">
        <v>744</v>
      </c>
      <c r="V582">
        <v>0.2144059195097128</v>
      </c>
    </row>
    <row r="583" spans="1:22">
      <c r="A583">
        <v>6</v>
      </c>
      <c r="B583" s="97">
        <v>45444</v>
      </c>
      <c r="C583" t="s">
        <v>48</v>
      </c>
      <c r="D583" t="s">
        <v>48</v>
      </c>
      <c r="E583" t="s">
        <v>2057</v>
      </c>
      <c r="F583" t="s">
        <v>2058</v>
      </c>
      <c r="G583">
        <v>55.21</v>
      </c>
      <c r="H583">
        <v>53.206097560975614</v>
      </c>
      <c r="I583">
        <v>52.642500000000005</v>
      </c>
      <c r="J583">
        <v>52.141524390243909</v>
      </c>
      <c r="K583">
        <v>59</v>
      </c>
      <c r="L583">
        <v>1</v>
      </c>
      <c r="M583" s="97">
        <v>45444</v>
      </c>
      <c r="N583">
        <v>30</v>
      </c>
      <c r="O583">
        <v>55.21</v>
      </c>
      <c r="P583">
        <v>53.206097560975614</v>
      </c>
      <c r="Q583">
        <v>52.642500000000005</v>
      </c>
      <c r="R583">
        <v>52.141524390243909</v>
      </c>
      <c r="S583">
        <v>0.3</v>
      </c>
      <c r="T583">
        <v>388.8</v>
      </c>
      <c r="U583">
        <v>720</v>
      </c>
      <c r="V583">
        <v>0.21053562242798357</v>
      </c>
    </row>
    <row r="584" spans="1:22">
      <c r="A584">
        <v>7</v>
      </c>
      <c r="B584" s="97">
        <v>45474</v>
      </c>
      <c r="C584" t="s">
        <v>48</v>
      </c>
      <c r="D584" t="s">
        <v>48</v>
      </c>
      <c r="E584" t="s">
        <v>2057</v>
      </c>
      <c r="F584" t="s">
        <v>2058</v>
      </c>
      <c r="G584">
        <v>54.19</v>
      </c>
      <c r="H584">
        <v>52.186097560975611</v>
      </c>
      <c r="I584">
        <v>51.622500000000002</v>
      </c>
      <c r="J584">
        <v>51.121524390243906</v>
      </c>
      <c r="K584">
        <v>59</v>
      </c>
      <c r="L584">
        <v>1</v>
      </c>
      <c r="M584" s="97">
        <v>45474</v>
      </c>
      <c r="N584">
        <v>31</v>
      </c>
      <c r="O584">
        <v>54.19</v>
      </c>
      <c r="P584">
        <v>52.186097560975611</v>
      </c>
      <c r="Q584">
        <v>51.622500000000002</v>
      </c>
      <c r="R584">
        <v>51.121524390243906</v>
      </c>
      <c r="S584">
        <v>0.3</v>
      </c>
      <c r="T584">
        <v>388.8</v>
      </c>
      <c r="U584">
        <v>744</v>
      </c>
      <c r="V584">
        <v>0.20487597626001147</v>
      </c>
    </row>
    <row r="585" spans="1:22">
      <c r="A585">
        <v>8</v>
      </c>
      <c r="B585" s="97">
        <v>45505</v>
      </c>
      <c r="C585" t="s">
        <v>48</v>
      </c>
      <c r="D585" t="s">
        <v>48</v>
      </c>
      <c r="E585" t="s">
        <v>2057</v>
      </c>
      <c r="F585" t="s">
        <v>2058</v>
      </c>
      <c r="G585">
        <v>55.46</v>
      </c>
      <c r="H585">
        <v>53.456097560975614</v>
      </c>
      <c r="I585">
        <v>52.892500000000005</v>
      </c>
      <c r="J585">
        <v>52.391524390243909</v>
      </c>
      <c r="K585">
        <v>62</v>
      </c>
      <c r="L585">
        <v>1</v>
      </c>
      <c r="M585" s="97">
        <v>45505</v>
      </c>
      <c r="N585">
        <v>31</v>
      </c>
      <c r="O585">
        <v>55.46</v>
      </c>
      <c r="P585">
        <v>53.456097560975614</v>
      </c>
      <c r="Q585">
        <v>52.892500000000005</v>
      </c>
      <c r="R585">
        <v>52.391524390243909</v>
      </c>
      <c r="S585">
        <v>0.3</v>
      </c>
      <c r="T585">
        <v>388.8</v>
      </c>
      <c r="U585">
        <v>744</v>
      </c>
      <c r="V585">
        <v>0.21405641565998496</v>
      </c>
    </row>
    <row r="586" spans="1:22">
      <c r="A586">
        <v>9</v>
      </c>
      <c r="B586" s="97">
        <v>45536</v>
      </c>
      <c r="C586" t="s">
        <v>48</v>
      </c>
      <c r="D586" t="s">
        <v>48</v>
      </c>
      <c r="E586" t="s">
        <v>2057</v>
      </c>
      <c r="F586" t="s">
        <v>2058</v>
      </c>
      <c r="G586">
        <v>54.9</v>
      </c>
      <c r="H586">
        <v>52.896097560975612</v>
      </c>
      <c r="I586">
        <v>52.332500000000003</v>
      </c>
      <c r="J586">
        <v>51.831524390243906</v>
      </c>
      <c r="K586">
        <v>56</v>
      </c>
      <c r="L586">
        <v>1</v>
      </c>
      <c r="M586" s="97">
        <v>45536</v>
      </c>
      <c r="N586">
        <v>30</v>
      </c>
      <c r="O586">
        <v>54.9</v>
      </c>
      <c r="P586">
        <v>52.896097560975612</v>
      </c>
      <c r="Q586">
        <v>52.332500000000003</v>
      </c>
      <c r="R586">
        <v>51.831524390243906</v>
      </c>
      <c r="S586">
        <v>0.3</v>
      </c>
      <c r="T586">
        <v>388.8</v>
      </c>
      <c r="U586">
        <v>720</v>
      </c>
      <c r="V586">
        <v>0.19989604766803837</v>
      </c>
    </row>
    <row r="587" spans="1:22">
      <c r="A587">
        <v>10</v>
      </c>
      <c r="B587" s="97">
        <v>45566</v>
      </c>
      <c r="C587" t="s">
        <v>48</v>
      </c>
      <c r="D587" t="s">
        <v>48</v>
      </c>
      <c r="E587" t="s">
        <v>2057</v>
      </c>
      <c r="F587" t="s">
        <v>2058</v>
      </c>
      <c r="G587">
        <v>51.1</v>
      </c>
      <c r="H587">
        <v>49.096097560975615</v>
      </c>
      <c r="I587">
        <v>48.532500000000006</v>
      </c>
      <c r="J587">
        <v>48.031524390243909</v>
      </c>
      <c r="K587">
        <v>49</v>
      </c>
      <c r="L587">
        <v>1</v>
      </c>
      <c r="M587" s="97">
        <v>45566</v>
      </c>
      <c r="N587">
        <v>31</v>
      </c>
      <c r="O587">
        <v>51.1</v>
      </c>
      <c r="P587">
        <v>49.096097560975615</v>
      </c>
      <c r="Q587">
        <v>48.532500000000006</v>
      </c>
      <c r="R587">
        <v>48.031524390243909</v>
      </c>
      <c r="S587">
        <v>0.3</v>
      </c>
      <c r="T587">
        <v>388.8</v>
      </c>
      <c r="U587">
        <v>744</v>
      </c>
      <c r="V587">
        <v>0.16962413989557054</v>
      </c>
    </row>
    <row r="588" spans="1:22">
      <c r="A588">
        <v>11</v>
      </c>
      <c r="B588" s="97">
        <v>45597</v>
      </c>
      <c r="C588" t="s">
        <v>48</v>
      </c>
      <c r="D588" t="s">
        <v>48</v>
      </c>
      <c r="E588" t="s">
        <v>2057</v>
      </c>
      <c r="F588" t="s">
        <v>2058</v>
      </c>
      <c r="G588">
        <v>42.01</v>
      </c>
      <c r="H588">
        <v>40.006097560975611</v>
      </c>
      <c r="I588">
        <v>39.442500000000003</v>
      </c>
      <c r="J588">
        <v>38.941524390243906</v>
      </c>
      <c r="K588">
        <v>44</v>
      </c>
      <c r="L588">
        <v>1</v>
      </c>
      <c r="M588" s="97">
        <v>45597</v>
      </c>
      <c r="N588">
        <v>30</v>
      </c>
      <c r="O588">
        <v>42.01</v>
      </c>
      <c r="P588">
        <v>40.006097560975611</v>
      </c>
      <c r="Q588">
        <v>39.442500000000003</v>
      </c>
      <c r="R588">
        <v>38.941524390243906</v>
      </c>
      <c r="S588">
        <v>0.3</v>
      </c>
      <c r="T588">
        <v>388.8</v>
      </c>
      <c r="U588">
        <v>720</v>
      </c>
      <c r="V588">
        <v>0.15647469421582078</v>
      </c>
    </row>
    <row r="589" spans="1:22">
      <c r="A589">
        <v>12</v>
      </c>
      <c r="B589" s="97">
        <v>45627</v>
      </c>
      <c r="C589" t="s">
        <v>48</v>
      </c>
      <c r="D589" t="s">
        <v>48</v>
      </c>
      <c r="E589" t="s">
        <v>2057</v>
      </c>
      <c r="F589" t="s">
        <v>2058</v>
      </c>
      <c r="G589">
        <v>45</v>
      </c>
      <c r="H589">
        <v>42.996097560975613</v>
      </c>
      <c r="I589">
        <v>42.432500000000005</v>
      </c>
      <c r="J589">
        <v>41.931524390243908</v>
      </c>
      <c r="K589">
        <v>43</v>
      </c>
      <c r="L589">
        <v>1</v>
      </c>
      <c r="M589" s="97">
        <v>45627</v>
      </c>
      <c r="N589">
        <v>31</v>
      </c>
      <c r="O589">
        <v>45</v>
      </c>
      <c r="P589">
        <v>42.996097560975613</v>
      </c>
      <c r="Q589">
        <v>42.432500000000005</v>
      </c>
      <c r="R589">
        <v>41.931524390243908</v>
      </c>
      <c r="S589">
        <v>0.3</v>
      </c>
      <c r="T589">
        <v>388.8</v>
      </c>
      <c r="U589">
        <v>744</v>
      </c>
      <c r="V589">
        <v>0.14985003484667464</v>
      </c>
    </row>
    <row r="590" spans="1:22">
      <c r="A590">
        <v>1</v>
      </c>
      <c r="B590" s="97">
        <v>45292</v>
      </c>
      <c r="C590" t="s">
        <v>48</v>
      </c>
      <c r="D590" t="s">
        <v>48</v>
      </c>
      <c r="E590" t="s">
        <v>2059</v>
      </c>
      <c r="F590" t="s">
        <v>2060</v>
      </c>
      <c r="G590">
        <v>51.03</v>
      </c>
      <c r="H590">
        <v>49.019593495934956</v>
      </c>
      <c r="I590">
        <v>48.454366033313605</v>
      </c>
      <c r="J590">
        <v>47.951803308106506</v>
      </c>
      <c r="K590">
        <v>53</v>
      </c>
      <c r="L590">
        <v>1</v>
      </c>
      <c r="M590" s="97">
        <v>45292</v>
      </c>
      <c r="N590">
        <v>31</v>
      </c>
      <c r="O590">
        <v>51.03</v>
      </c>
      <c r="P590">
        <v>49.019593495934956</v>
      </c>
      <c r="Q590">
        <v>48.454366033313605</v>
      </c>
      <c r="R590">
        <v>47.951803308106506</v>
      </c>
      <c r="S590">
        <v>0.08</v>
      </c>
      <c r="T590">
        <v>103.68</v>
      </c>
      <c r="U590">
        <v>744</v>
      </c>
      <c r="V590">
        <v>0.69124886955728115</v>
      </c>
    </row>
    <row r="591" spans="1:22">
      <c r="A591">
        <v>2</v>
      </c>
      <c r="B591" s="97">
        <v>45323</v>
      </c>
      <c r="C591" t="s">
        <v>48</v>
      </c>
      <c r="D591" t="s">
        <v>48</v>
      </c>
      <c r="E591" t="s">
        <v>2059</v>
      </c>
      <c r="F591" t="s">
        <v>2060</v>
      </c>
      <c r="G591">
        <v>44.78</v>
      </c>
      <c r="H591">
        <v>42.769593495934956</v>
      </c>
      <c r="I591">
        <v>42.204366033313605</v>
      </c>
      <c r="J591">
        <v>41.701803308106506</v>
      </c>
      <c r="K591">
        <v>45</v>
      </c>
      <c r="L591">
        <v>1</v>
      </c>
      <c r="M591" s="97">
        <v>45323</v>
      </c>
      <c r="N591">
        <v>29</v>
      </c>
      <c r="O591">
        <v>44.78</v>
      </c>
      <c r="P591">
        <v>42.769593495934956</v>
      </c>
      <c r="Q591">
        <v>42.204366033313605</v>
      </c>
      <c r="R591">
        <v>41.701803308106506</v>
      </c>
      <c r="S591">
        <v>0.08</v>
      </c>
      <c r="T591">
        <v>103.68</v>
      </c>
      <c r="U591">
        <v>696</v>
      </c>
      <c r="V591">
        <v>0.62833004070881204</v>
      </c>
    </row>
    <row r="592" spans="1:22">
      <c r="A592">
        <v>3</v>
      </c>
      <c r="B592" s="97">
        <v>45352</v>
      </c>
      <c r="C592" t="s">
        <v>48</v>
      </c>
      <c r="D592" t="s">
        <v>48</v>
      </c>
      <c r="E592" t="s">
        <v>2059</v>
      </c>
      <c r="F592" t="s">
        <v>2060</v>
      </c>
      <c r="G592">
        <v>51.37</v>
      </c>
      <c r="H592">
        <v>49.359593495934952</v>
      </c>
      <c r="I592">
        <v>48.794366033313601</v>
      </c>
      <c r="J592">
        <v>48.291803308106502</v>
      </c>
      <c r="K592">
        <v>48</v>
      </c>
      <c r="L592">
        <v>1</v>
      </c>
      <c r="M592" s="97">
        <v>45352</v>
      </c>
      <c r="N592">
        <v>31</v>
      </c>
      <c r="O592">
        <v>51.37</v>
      </c>
      <c r="P592">
        <v>49.359593495934952</v>
      </c>
      <c r="Q592">
        <v>48.794366033313601</v>
      </c>
      <c r="R592">
        <v>48.291803308106502</v>
      </c>
      <c r="S592">
        <v>0.08</v>
      </c>
      <c r="T592">
        <v>103.68</v>
      </c>
      <c r="U592">
        <v>744</v>
      </c>
      <c r="V592">
        <v>0.62711828371830602</v>
      </c>
    </row>
    <row r="593" spans="1:22">
      <c r="A593">
        <v>4</v>
      </c>
      <c r="B593" s="97">
        <v>45383</v>
      </c>
      <c r="C593" t="s">
        <v>48</v>
      </c>
      <c r="D593" t="s">
        <v>48</v>
      </c>
      <c r="E593" t="s">
        <v>2059</v>
      </c>
      <c r="F593" t="s">
        <v>2060</v>
      </c>
      <c r="G593">
        <v>48.48</v>
      </c>
      <c r="H593">
        <v>46.469593495934951</v>
      </c>
      <c r="I593">
        <v>45.9043660333136</v>
      </c>
      <c r="J593">
        <v>45.401803308106501</v>
      </c>
      <c r="K593">
        <v>51</v>
      </c>
      <c r="L593">
        <v>1</v>
      </c>
      <c r="M593" s="97">
        <v>45383</v>
      </c>
      <c r="N593">
        <v>30</v>
      </c>
      <c r="O593">
        <v>48.48</v>
      </c>
      <c r="P593">
        <v>46.469593495934951</v>
      </c>
      <c r="Q593">
        <v>45.9043660333136</v>
      </c>
      <c r="R593">
        <v>45.401803308106501</v>
      </c>
      <c r="S593">
        <v>0.08</v>
      </c>
      <c r="T593">
        <v>103.68</v>
      </c>
      <c r="U593">
        <v>720</v>
      </c>
      <c r="V593">
        <v>0.68768352409122091</v>
      </c>
    </row>
    <row r="594" spans="1:22">
      <c r="A594">
        <v>5</v>
      </c>
      <c r="B594" s="97">
        <v>45413</v>
      </c>
      <c r="C594" t="s">
        <v>48</v>
      </c>
      <c r="D594" t="s">
        <v>48</v>
      </c>
      <c r="E594" t="s">
        <v>2059</v>
      </c>
      <c r="F594" t="s">
        <v>2060</v>
      </c>
      <c r="G594">
        <v>55.78</v>
      </c>
      <c r="H594">
        <v>53.769593495934956</v>
      </c>
      <c r="I594">
        <v>53.204366033313605</v>
      </c>
      <c r="J594">
        <v>52.701803308106506</v>
      </c>
      <c r="K594">
        <v>58</v>
      </c>
      <c r="L594">
        <v>1</v>
      </c>
      <c r="M594" s="97">
        <v>45413</v>
      </c>
      <c r="N594">
        <v>31</v>
      </c>
      <c r="O594">
        <v>55.78</v>
      </c>
      <c r="P594">
        <v>53.769593495934956</v>
      </c>
      <c r="Q594">
        <v>53.204366033313605</v>
      </c>
      <c r="R594">
        <v>52.701803308106506</v>
      </c>
      <c r="S594">
        <v>0.08</v>
      </c>
      <c r="T594">
        <v>103.68</v>
      </c>
      <c r="U594">
        <v>744</v>
      </c>
      <c r="V594">
        <v>0.75207239189234032</v>
      </c>
    </row>
    <row r="595" spans="1:22">
      <c r="A595">
        <v>6</v>
      </c>
      <c r="B595" s="97">
        <v>45444</v>
      </c>
      <c r="C595" t="s">
        <v>48</v>
      </c>
      <c r="D595" t="s">
        <v>48</v>
      </c>
      <c r="E595" t="s">
        <v>2059</v>
      </c>
      <c r="F595" t="s">
        <v>2060</v>
      </c>
      <c r="G595">
        <v>55.32</v>
      </c>
      <c r="H595">
        <v>53.309593495934955</v>
      </c>
      <c r="I595">
        <v>52.744366033313604</v>
      </c>
      <c r="J595">
        <v>52.241803308106505</v>
      </c>
      <c r="K595">
        <v>57</v>
      </c>
      <c r="L595">
        <v>1</v>
      </c>
      <c r="M595" s="97">
        <v>45444</v>
      </c>
      <c r="N595">
        <v>30</v>
      </c>
      <c r="O595">
        <v>55.32</v>
      </c>
      <c r="P595">
        <v>53.309593495934955</v>
      </c>
      <c r="Q595">
        <v>52.744366033313604</v>
      </c>
      <c r="R595">
        <v>52.241803308106505</v>
      </c>
      <c r="S595">
        <v>0.08</v>
      </c>
      <c r="T595">
        <v>103.68</v>
      </c>
      <c r="U595">
        <v>720</v>
      </c>
      <c r="V595">
        <v>0.76439927340534974</v>
      </c>
    </row>
    <row r="596" spans="1:22">
      <c r="A596">
        <v>7</v>
      </c>
      <c r="B596" s="97">
        <v>45474</v>
      </c>
      <c r="C596" t="s">
        <v>48</v>
      </c>
      <c r="D596" t="s">
        <v>48</v>
      </c>
      <c r="E596" t="s">
        <v>2059</v>
      </c>
      <c r="F596" t="s">
        <v>2060</v>
      </c>
      <c r="G596">
        <v>54.27</v>
      </c>
      <c r="H596">
        <v>52.259593495934958</v>
      </c>
      <c r="I596">
        <v>51.694366033313607</v>
      </c>
      <c r="J596">
        <v>51.191803308106508</v>
      </c>
      <c r="K596">
        <v>59</v>
      </c>
      <c r="L596">
        <v>1</v>
      </c>
      <c r="M596" s="97">
        <v>45474</v>
      </c>
      <c r="N596">
        <v>31</v>
      </c>
      <c r="O596">
        <v>54.27</v>
      </c>
      <c r="P596">
        <v>52.259593495934958</v>
      </c>
      <c r="Q596">
        <v>51.694366033313607</v>
      </c>
      <c r="R596">
        <v>51.191803308106508</v>
      </c>
      <c r="S596">
        <v>0.08</v>
      </c>
      <c r="T596">
        <v>103.68</v>
      </c>
      <c r="U596">
        <v>744</v>
      </c>
      <c r="V596">
        <v>0.76300864736824625</v>
      </c>
    </row>
    <row r="597" spans="1:22">
      <c r="A597">
        <v>8</v>
      </c>
      <c r="B597" s="97">
        <v>45505</v>
      </c>
      <c r="C597" t="s">
        <v>48</v>
      </c>
      <c r="D597" t="s">
        <v>48</v>
      </c>
      <c r="E597" t="s">
        <v>2059</v>
      </c>
      <c r="F597" t="s">
        <v>2060</v>
      </c>
      <c r="G597">
        <v>55.52</v>
      </c>
      <c r="H597">
        <v>53.509593495934958</v>
      </c>
      <c r="I597">
        <v>52.944366033313607</v>
      </c>
      <c r="J597">
        <v>52.441803308106508</v>
      </c>
      <c r="K597">
        <v>61</v>
      </c>
      <c r="L597">
        <v>1</v>
      </c>
      <c r="M597" s="97">
        <v>45505</v>
      </c>
      <c r="N597">
        <v>31</v>
      </c>
      <c r="O597">
        <v>55.52</v>
      </c>
      <c r="P597">
        <v>53.509593495934958</v>
      </c>
      <c r="Q597">
        <v>52.944366033313607</v>
      </c>
      <c r="R597">
        <v>52.441803308106508</v>
      </c>
      <c r="S597">
        <v>0.08</v>
      </c>
      <c r="T597">
        <v>103.68</v>
      </c>
      <c r="U597">
        <v>744</v>
      </c>
      <c r="V597">
        <v>0.7939519240342493</v>
      </c>
    </row>
    <row r="598" spans="1:22">
      <c r="A598">
        <v>9</v>
      </c>
      <c r="B598" s="97">
        <v>45536</v>
      </c>
      <c r="C598" t="s">
        <v>48</v>
      </c>
      <c r="D598" t="s">
        <v>48</v>
      </c>
      <c r="E598" t="s">
        <v>2059</v>
      </c>
      <c r="F598" t="s">
        <v>2060</v>
      </c>
      <c r="G598">
        <v>54.93</v>
      </c>
      <c r="H598">
        <v>52.919593495934954</v>
      </c>
      <c r="I598">
        <v>52.354366033313603</v>
      </c>
      <c r="J598">
        <v>51.851803308106504</v>
      </c>
      <c r="K598">
        <v>55</v>
      </c>
      <c r="L598">
        <v>1</v>
      </c>
      <c r="M598" s="97">
        <v>45536</v>
      </c>
      <c r="N598">
        <v>30</v>
      </c>
      <c r="O598">
        <v>54.93</v>
      </c>
      <c r="P598">
        <v>52.919593495934954</v>
      </c>
      <c r="Q598">
        <v>52.354366033313603</v>
      </c>
      <c r="R598">
        <v>51.851803308106504</v>
      </c>
      <c r="S598">
        <v>0.08</v>
      </c>
      <c r="T598">
        <v>103.68</v>
      </c>
      <c r="U598">
        <v>720</v>
      </c>
      <c r="V598">
        <v>0.74070323216735268</v>
      </c>
    </row>
    <row r="599" spans="1:22">
      <c r="A599">
        <v>10</v>
      </c>
      <c r="B599" s="97">
        <v>45566</v>
      </c>
      <c r="C599" t="s">
        <v>48</v>
      </c>
      <c r="D599" t="s">
        <v>48</v>
      </c>
      <c r="E599" t="s">
        <v>2059</v>
      </c>
      <c r="F599" t="s">
        <v>2060</v>
      </c>
      <c r="G599">
        <v>51.14</v>
      </c>
      <c r="H599">
        <v>49.129593495934955</v>
      </c>
      <c r="I599">
        <v>48.564366033313604</v>
      </c>
      <c r="J599">
        <v>48.061803308106505</v>
      </c>
      <c r="K599">
        <v>47</v>
      </c>
      <c r="L599">
        <v>1</v>
      </c>
      <c r="M599" s="97">
        <v>45566</v>
      </c>
      <c r="N599">
        <v>31</v>
      </c>
      <c r="O599">
        <v>51.14</v>
      </c>
      <c r="P599">
        <v>49.129593495934955</v>
      </c>
      <c r="Q599">
        <v>48.564366033313604</v>
      </c>
      <c r="R599">
        <v>48.061803308106505</v>
      </c>
      <c r="S599">
        <v>0.08</v>
      </c>
      <c r="T599">
        <v>103.68</v>
      </c>
      <c r="U599">
        <v>744</v>
      </c>
      <c r="V599">
        <v>0.60737053838112309</v>
      </c>
    </row>
    <row r="600" spans="1:22">
      <c r="A600">
        <v>11</v>
      </c>
      <c r="B600" s="97">
        <v>45597</v>
      </c>
      <c r="C600" t="s">
        <v>48</v>
      </c>
      <c r="D600" t="s">
        <v>48</v>
      </c>
      <c r="E600" t="s">
        <v>2059</v>
      </c>
      <c r="F600" t="s">
        <v>2060</v>
      </c>
      <c r="G600">
        <v>42.05</v>
      </c>
      <c r="H600">
        <v>40.039593495934952</v>
      </c>
      <c r="I600">
        <v>39.474366033313601</v>
      </c>
      <c r="J600">
        <v>38.971803308106502</v>
      </c>
      <c r="K600">
        <v>44</v>
      </c>
      <c r="L600">
        <v>1</v>
      </c>
      <c r="M600" s="97">
        <v>45597</v>
      </c>
      <c r="N600">
        <v>30</v>
      </c>
      <c r="O600">
        <v>42.05</v>
      </c>
      <c r="P600">
        <v>40.039593495934952</v>
      </c>
      <c r="Q600">
        <v>39.474366033313601</v>
      </c>
      <c r="R600">
        <v>38.971803308106502</v>
      </c>
      <c r="S600">
        <v>0.08</v>
      </c>
      <c r="T600">
        <v>103.68</v>
      </c>
      <c r="U600">
        <v>720</v>
      </c>
      <c r="V600">
        <v>0.5846541709533607</v>
      </c>
    </row>
    <row r="601" spans="1:22">
      <c r="A601">
        <v>12</v>
      </c>
      <c r="B601" s="97">
        <v>45627</v>
      </c>
      <c r="C601" t="s">
        <v>48</v>
      </c>
      <c r="D601" t="s">
        <v>48</v>
      </c>
      <c r="E601" t="s">
        <v>2059</v>
      </c>
      <c r="F601" t="s">
        <v>2060</v>
      </c>
      <c r="G601">
        <v>45.04</v>
      </c>
      <c r="H601">
        <v>43.029593495934954</v>
      </c>
      <c r="I601">
        <v>42.464366033313603</v>
      </c>
      <c r="J601">
        <v>41.961803308106504</v>
      </c>
      <c r="K601">
        <v>42</v>
      </c>
      <c r="L601">
        <v>1</v>
      </c>
      <c r="M601" s="97">
        <v>45627</v>
      </c>
      <c r="N601">
        <v>31</v>
      </c>
      <c r="O601">
        <v>45.04</v>
      </c>
      <c r="P601">
        <v>43.029593495934954</v>
      </c>
      <c r="Q601">
        <v>42.464366033313603</v>
      </c>
      <c r="R601">
        <v>41.961803308106504</v>
      </c>
      <c r="S601">
        <v>0.08</v>
      </c>
      <c r="T601">
        <v>103.68</v>
      </c>
      <c r="U601">
        <v>744</v>
      </c>
      <c r="V601">
        <v>0.54493432024093991</v>
      </c>
    </row>
    <row r="602" spans="1:22">
      <c r="A602">
        <v>2</v>
      </c>
      <c r="B602" s="97">
        <v>45323</v>
      </c>
      <c r="C602" t="s">
        <v>595</v>
      </c>
      <c r="D602" t="s">
        <v>49</v>
      </c>
      <c r="E602" t="s">
        <v>49</v>
      </c>
      <c r="F602">
        <v>1003665285</v>
      </c>
      <c r="G602">
        <v>201.12</v>
      </c>
      <c r="H602">
        <v>192.74276422764231</v>
      </c>
      <c r="I602">
        <v>190.38666666666671</v>
      </c>
      <c r="J602">
        <v>188.29235772357728</v>
      </c>
      <c r="K602">
        <v>176</v>
      </c>
      <c r="L602">
        <v>1</v>
      </c>
      <c r="M602" s="97">
        <v>45323</v>
      </c>
      <c r="N602">
        <v>29</v>
      </c>
      <c r="O602">
        <v>201.12</v>
      </c>
      <c r="P602">
        <v>192.74276422764231</v>
      </c>
      <c r="Q602">
        <v>190.38666666666671</v>
      </c>
      <c r="R602">
        <v>188.29235772357728</v>
      </c>
      <c r="S602">
        <v>1</v>
      </c>
      <c r="T602">
        <v>1391.28</v>
      </c>
      <c r="U602">
        <v>696</v>
      </c>
      <c r="V602">
        <v>0.18198849550269425</v>
      </c>
    </row>
    <row r="603" spans="1:22">
      <c r="A603">
        <v>3</v>
      </c>
      <c r="B603" s="97">
        <v>45352</v>
      </c>
      <c r="C603" t="s">
        <v>595</v>
      </c>
      <c r="D603" t="s">
        <v>49</v>
      </c>
      <c r="E603" t="s">
        <v>49</v>
      </c>
      <c r="F603">
        <v>1003665285</v>
      </c>
      <c r="G603">
        <v>192.36</v>
      </c>
      <c r="H603">
        <v>183.98276422764232</v>
      </c>
      <c r="I603">
        <v>181.62666666666672</v>
      </c>
      <c r="J603">
        <v>179.53235772357729</v>
      </c>
      <c r="K603">
        <v>167</v>
      </c>
      <c r="L603">
        <v>1</v>
      </c>
      <c r="M603" s="97">
        <v>45352</v>
      </c>
      <c r="N603">
        <v>31</v>
      </c>
      <c r="O603">
        <v>192.36</v>
      </c>
      <c r="P603">
        <v>183.98276422764232</v>
      </c>
      <c r="Q603">
        <v>181.62666666666672</v>
      </c>
      <c r="R603">
        <v>179.53235772357729</v>
      </c>
      <c r="S603">
        <v>1</v>
      </c>
      <c r="T603">
        <v>1391.28</v>
      </c>
      <c r="U603">
        <v>744</v>
      </c>
      <c r="V603">
        <v>0.16166880324639549</v>
      </c>
    </row>
    <row r="604" spans="1:22">
      <c r="A604">
        <v>4</v>
      </c>
      <c r="B604" s="97">
        <v>45383</v>
      </c>
      <c r="C604" t="s">
        <v>595</v>
      </c>
      <c r="D604" t="s">
        <v>49</v>
      </c>
      <c r="E604" t="s">
        <v>49</v>
      </c>
      <c r="F604">
        <v>1003665285</v>
      </c>
      <c r="G604">
        <v>196.28</v>
      </c>
      <c r="H604">
        <v>187.90276422764231</v>
      </c>
      <c r="I604">
        <v>185.54666666666671</v>
      </c>
      <c r="J604">
        <v>183.45235772357728</v>
      </c>
      <c r="K604">
        <v>198</v>
      </c>
      <c r="L604">
        <v>1</v>
      </c>
      <c r="M604" s="97">
        <v>45383</v>
      </c>
      <c r="N604">
        <v>30</v>
      </c>
      <c r="O604">
        <v>196.28</v>
      </c>
      <c r="P604">
        <v>187.90276422764231</v>
      </c>
      <c r="Q604">
        <v>185.54666666666671</v>
      </c>
      <c r="R604">
        <v>183.45235772357728</v>
      </c>
      <c r="S604">
        <v>1</v>
      </c>
      <c r="T604">
        <v>1391.28</v>
      </c>
      <c r="U604">
        <v>720</v>
      </c>
      <c r="V604">
        <v>0.19722103426740523</v>
      </c>
    </row>
    <row r="605" spans="1:22">
      <c r="A605">
        <v>5</v>
      </c>
      <c r="B605" s="97">
        <v>45413</v>
      </c>
      <c r="C605" t="s">
        <v>595</v>
      </c>
      <c r="D605" t="s">
        <v>49</v>
      </c>
      <c r="E605" t="s">
        <v>49</v>
      </c>
      <c r="F605">
        <v>1003665285</v>
      </c>
      <c r="G605">
        <v>204.36</v>
      </c>
      <c r="H605">
        <v>195.98276422764232</v>
      </c>
      <c r="I605">
        <v>193.62666666666672</v>
      </c>
      <c r="J605">
        <v>191.53235772357729</v>
      </c>
      <c r="K605">
        <v>223</v>
      </c>
      <c r="L605">
        <v>1</v>
      </c>
      <c r="M605" s="97">
        <v>45413</v>
      </c>
      <c r="N605">
        <v>31</v>
      </c>
      <c r="O605">
        <v>204.36</v>
      </c>
      <c r="P605">
        <v>195.98276422764232</v>
      </c>
      <c r="Q605">
        <v>193.62666666666672</v>
      </c>
      <c r="R605">
        <v>191.53235772357729</v>
      </c>
      <c r="S605">
        <v>1</v>
      </c>
      <c r="T605">
        <v>1391.28</v>
      </c>
      <c r="U605">
        <v>744</v>
      </c>
      <c r="V605">
        <v>0.21587662100282992</v>
      </c>
    </row>
    <row r="606" spans="1:22">
      <c r="A606">
        <v>6</v>
      </c>
      <c r="B606" s="97">
        <v>45444</v>
      </c>
      <c r="C606" t="s">
        <v>595</v>
      </c>
      <c r="D606" t="s">
        <v>49</v>
      </c>
      <c r="E606" t="s">
        <v>49</v>
      </c>
      <c r="F606">
        <v>1003665285</v>
      </c>
      <c r="G606">
        <v>176.96</v>
      </c>
      <c r="H606">
        <v>168.58276422764231</v>
      </c>
      <c r="I606">
        <v>166.22666666666672</v>
      </c>
      <c r="J606">
        <v>164.13235772357729</v>
      </c>
      <c r="K606">
        <v>184</v>
      </c>
      <c r="L606">
        <v>1</v>
      </c>
      <c r="M606" s="97">
        <v>45444</v>
      </c>
      <c r="N606">
        <v>30</v>
      </c>
      <c r="O606">
        <v>176.96</v>
      </c>
      <c r="P606">
        <v>168.58276422764231</v>
      </c>
      <c r="Q606">
        <v>166.22666666666672</v>
      </c>
      <c r="R606">
        <v>164.13235772357729</v>
      </c>
      <c r="S606">
        <v>1</v>
      </c>
      <c r="T606">
        <v>1391.28</v>
      </c>
      <c r="U606">
        <v>720</v>
      </c>
      <c r="V606">
        <v>0.1834015858298354</v>
      </c>
    </row>
    <row r="607" spans="1:22">
      <c r="A607">
        <v>7</v>
      </c>
      <c r="B607" s="97">
        <v>45474</v>
      </c>
      <c r="C607" t="s">
        <v>595</v>
      </c>
      <c r="D607" t="s">
        <v>49</v>
      </c>
      <c r="E607" t="s">
        <v>49</v>
      </c>
      <c r="F607">
        <v>1003665285</v>
      </c>
      <c r="G607">
        <v>213.56</v>
      </c>
      <c r="H607">
        <v>205.18276422764231</v>
      </c>
      <c r="I607">
        <v>202.82666666666671</v>
      </c>
      <c r="J607">
        <v>200.73235772357728</v>
      </c>
      <c r="K607">
        <v>211</v>
      </c>
      <c r="L607">
        <v>1</v>
      </c>
      <c r="M607" s="97">
        <v>45474</v>
      </c>
      <c r="N607">
        <v>31</v>
      </c>
      <c r="O607">
        <v>213.56</v>
      </c>
      <c r="P607">
        <v>205.18276422764231</v>
      </c>
      <c r="Q607">
        <v>202.82666666666671</v>
      </c>
      <c r="R607">
        <v>200.73235772357728</v>
      </c>
      <c r="S607">
        <v>1</v>
      </c>
      <c r="T607">
        <v>1391.28</v>
      </c>
      <c r="U607">
        <v>744</v>
      </c>
      <c r="V607">
        <v>0.20417660568468549</v>
      </c>
    </row>
    <row r="608" spans="1:22">
      <c r="A608">
        <v>8</v>
      </c>
      <c r="B608" s="97">
        <v>45505</v>
      </c>
      <c r="C608" t="s">
        <v>595</v>
      </c>
      <c r="D608" t="s">
        <v>49</v>
      </c>
      <c r="E608" t="s">
        <v>49</v>
      </c>
      <c r="F608">
        <v>1003665285</v>
      </c>
      <c r="G608">
        <v>240.28</v>
      </c>
      <c r="H608">
        <v>231.90276422764231</v>
      </c>
      <c r="I608">
        <v>229.54666666666671</v>
      </c>
      <c r="J608">
        <v>227.45235772357728</v>
      </c>
      <c r="K608">
        <v>242</v>
      </c>
      <c r="L608">
        <v>1</v>
      </c>
      <c r="M608" s="97">
        <v>45505</v>
      </c>
      <c r="N608">
        <v>31</v>
      </c>
      <c r="O608">
        <v>240.28</v>
      </c>
      <c r="P608">
        <v>231.90276422764231</v>
      </c>
      <c r="Q608">
        <v>229.54666666666671</v>
      </c>
      <c r="R608">
        <v>227.45235772357728</v>
      </c>
      <c r="S608">
        <v>1</v>
      </c>
      <c r="T608">
        <v>1391.28</v>
      </c>
      <c r="U608">
        <v>744</v>
      </c>
      <c r="V608">
        <v>0.23414786522877051</v>
      </c>
    </row>
    <row r="609" spans="1:22">
      <c r="A609">
        <v>9</v>
      </c>
      <c r="B609" s="97">
        <v>45536</v>
      </c>
      <c r="C609" t="s">
        <v>595</v>
      </c>
      <c r="D609" t="s">
        <v>49</v>
      </c>
      <c r="E609" t="s">
        <v>49</v>
      </c>
      <c r="F609">
        <v>1003665285</v>
      </c>
      <c r="G609">
        <v>235</v>
      </c>
      <c r="H609">
        <v>226.62276422764231</v>
      </c>
      <c r="I609">
        <v>224.26666666666671</v>
      </c>
      <c r="J609">
        <v>222.17235772357728</v>
      </c>
      <c r="K609">
        <v>246</v>
      </c>
      <c r="L609">
        <v>1</v>
      </c>
      <c r="M609" s="97">
        <v>45536</v>
      </c>
      <c r="N609">
        <v>30</v>
      </c>
      <c r="O609">
        <v>235</v>
      </c>
      <c r="P609">
        <v>226.62276422764231</v>
      </c>
      <c r="Q609">
        <v>224.26666666666671</v>
      </c>
      <c r="R609">
        <v>222.17235772357728</v>
      </c>
      <c r="S609">
        <v>1</v>
      </c>
      <c r="T609">
        <v>1391.28</v>
      </c>
      <c r="U609">
        <v>720</v>
      </c>
      <c r="V609">
        <v>0.24570320735821199</v>
      </c>
    </row>
    <row r="610" spans="1:22">
      <c r="A610">
        <v>10</v>
      </c>
      <c r="B610" s="97">
        <v>45566</v>
      </c>
      <c r="C610" t="s">
        <v>595</v>
      </c>
      <c r="D610" t="s">
        <v>49</v>
      </c>
      <c r="E610" t="s">
        <v>49</v>
      </c>
      <c r="F610">
        <v>1003665285</v>
      </c>
      <c r="G610">
        <v>226.6</v>
      </c>
      <c r="H610">
        <v>218.2227642276423</v>
      </c>
      <c r="I610">
        <v>215.8666666666667</v>
      </c>
      <c r="J610">
        <v>213.77235772357727</v>
      </c>
      <c r="K610">
        <v>184</v>
      </c>
      <c r="L610">
        <v>1</v>
      </c>
      <c r="M610" s="97">
        <v>45566</v>
      </c>
      <c r="N610">
        <v>31</v>
      </c>
      <c r="O610">
        <v>226.6</v>
      </c>
      <c r="P610">
        <v>218.2227642276423</v>
      </c>
      <c r="Q610">
        <v>215.8666666666667</v>
      </c>
      <c r="R610">
        <v>213.77235772357727</v>
      </c>
      <c r="S610">
        <v>1</v>
      </c>
      <c r="T610">
        <v>1391.28</v>
      </c>
      <c r="U610">
        <v>744</v>
      </c>
      <c r="V610">
        <v>0.17732999255578369</v>
      </c>
    </row>
    <row r="611" spans="1:22">
      <c r="A611">
        <v>11</v>
      </c>
      <c r="B611" s="97">
        <v>45597</v>
      </c>
      <c r="C611" t="s">
        <v>595</v>
      </c>
      <c r="D611" t="s">
        <v>49</v>
      </c>
      <c r="E611" t="s">
        <v>49</v>
      </c>
      <c r="F611">
        <v>1003665285</v>
      </c>
      <c r="G611">
        <v>208.04</v>
      </c>
      <c r="H611">
        <v>199.6627642276423</v>
      </c>
      <c r="I611">
        <v>197.3066666666667</v>
      </c>
      <c r="J611">
        <v>195.21235772357727</v>
      </c>
      <c r="K611">
        <v>170</v>
      </c>
      <c r="L611">
        <v>1</v>
      </c>
      <c r="M611" s="97">
        <v>45597</v>
      </c>
      <c r="N611">
        <v>30</v>
      </c>
      <c r="O611">
        <v>208.04</v>
      </c>
      <c r="P611">
        <v>199.6627642276423</v>
      </c>
      <c r="Q611">
        <v>197.3066666666667</v>
      </c>
      <c r="R611">
        <v>195.21235772357727</v>
      </c>
      <c r="S611">
        <v>1</v>
      </c>
      <c r="T611">
        <v>1391.28</v>
      </c>
      <c r="U611">
        <v>720</v>
      </c>
      <c r="V611">
        <v>0.16940890562807068</v>
      </c>
    </row>
    <row r="612" spans="1:22">
      <c r="A612">
        <v>12</v>
      </c>
      <c r="B612" s="97">
        <v>45627</v>
      </c>
      <c r="C612" t="s">
        <v>595</v>
      </c>
      <c r="D612" t="s">
        <v>49</v>
      </c>
      <c r="E612" t="s">
        <v>49</v>
      </c>
      <c r="F612">
        <v>1003665285</v>
      </c>
      <c r="G612">
        <v>227.68</v>
      </c>
      <c r="H612">
        <v>219.30276422764231</v>
      </c>
      <c r="I612">
        <v>216.94666666666672</v>
      </c>
      <c r="J612">
        <v>214.85235772357728</v>
      </c>
      <c r="K612">
        <v>202</v>
      </c>
      <c r="L612">
        <v>1</v>
      </c>
      <c r="M612" s="97">
        <v>45627</v>
      </c>
      <c r="N612">
        <v>31</v>
      </c>
      <c r="O612">
        <v>227.68</v>
      </c>
      <c r="P612">
        <v>219.30276422764231</v>
      </c>
      <c r="Q612">
        <v>216.94666666666672</v>
      </c>
      <c r="R612">
        <v>214.85235772357728</v>
      </c>
      <c r="S612">
        <v>1</v>
      </c>
      <c r="T612">
        <v>1391.28</v>
      </c>
      <c r="U612">
        <v>744</v>
      </c>
      <c r="V612">
        <v>0.19491850894016988</v>
      </c>
    </row>
    <row r="613" spans="1:22">
      <c r="A613">
        <v>2</v>
      </c>
      <c r="B613" s="97">
        <v>45323</v>
      </c>
      <c r="C613" t="s">
        <v>595</v>
      </c>
      <c r="D613" t="s">
        <v>50</v>
      </c>
      <c r="E613" t="s">
        <v>50</v>
      </c>
      <c r="F613">
        <v>1003665286</v>
      </c>
      <c r="G613">
        <v>201.12</v>
      </c>
      <c r="H613">
        <v>192.74276422764231</v>
      </c>
      <c r="I613">
        <v>190.38666666666671</v>
      </c>
      <c r="J613">
        <v>188.29235772357728</v>
      </c>
      <c r="K613">
        <v>170</v>
      </c>
      <c r="L613">
        <v>1</v>
      </c>
      <c r="M613" s="97">
        <v>45323</v>
      </c>
      <c r="N613">
        <v>29</v>
      </c>
      <c r="O613">
        <v>201.12</v>
      </c>
      <c r="P613">
        <v>192.74276422764231</v>
      </c>
      <c r="Q613">
        <v>190.38666666666671</v>
      </c>
      <c r="R613">
        <v>188.29235772357728</v>
      </c>
      <c r="S613">
        <v>1</v>
      </c>
      <c r="T613">
        <v>1350.36</v>
      </c>
      <c r="U613">
        <v>696</v>
      </c>
      <c r="V613">
        <v>0.18133577533858147</v>
      </c>
    </row>
    <row r="614" spans="1:22">
      <c r="A614">
        <v>3</v>
      </c>
      <c r="B614" s="97">
        <v>45352</v>
      </c>
      <c r="C614" t="s">
        <v>595</v>
      </c>
      <c r="D614" t="s">
        <v>50</v>
      </c>
      <c r="E614" t="s">
        <v>50</v>
      </c>
      <c r="F614">
        <v>1003665286</v>
      </c>
      <c r="G614">
        <v>192.36</v>
      </c>
      <c r="H614">
        <v>183.98276422764232</v>
      </c>
      <c r="I614">
        <v>181.62666666666672</v>
      </c>
      <c r="J614">
        <v>179.53235772357729</v>
      </c>
      <c r="K614">
        <v>166</v>
      </c>
      <c r="L614">
        <v>1</v>
      </c>
      <c r="M614" s="97">
        <v>45352</v>
      </c>
      <c r="N614">
        <v>31</v>
      </c>
      <c r="O614">
        <v>192.36</v>
      </c>
      <c r="P614">
        <v>183.98276422764232</v>
      </c>
      <c r="Q614">
        <v>181.62666666666672</v>
      </c>
      <c r="R614">
        <v>179.53235772357729</v>
      </c>
      <c r="S614">
        <v>1</v>
      </c>
      <c r="T614">
        <v>1350.36</v>
      </c>
      <c r="U614">
        <v>744</v>
      </c>
      <c r="V614">
        <v>0.1656576366573056</v>
      </c>
    </row>
    <row r="615" spans="1:22">
      <c r="A615">
        <v>4</v>
      </c>
      <c r="B615" s="97">
        <v>45383</v>
      </c>
      <c r="C615" t="s">
        <v>595</v>
      </c>
      <c r="D615" t="s">
        <v>50</v>
      </c>
      <c r="E615" t="s">
        <v>50</v>
      </c>
      <c r="F615">
        <v>1003665286</v>
      </c>
      <c r="G615">
        <v>196.28</v>
      </c>
      <c r="H615">
        <v>187.90276422764231</v>
      </c>
      <c r="I615">
        <v>185.54666666666671</v>
      </c>
      <c r="J615">
        <v>183.45235772357728</v>
      </c>
      <c r="K615">
        <v>197</v>
      </c>
      <c r="L615">
        <v>1</v>
      </c>
      <c r="M615" s="97">
        <v>45383</v>
      </c>
      <c r="N615">
        <v>30</v>
      </c>
      <c r="O615">
        <v>196.28</v>
      </c>
      <c r="P615">
        <v>187.90276422764231</v>
      </c>
      <c r="Q615">
        <v>185.54666666666671</v>
      </c>
      <c r="R615">
        <v>183.45235772357728</v>
      </c>
      <c r="S615">
        <v>1</v>
      </c>
      <c r="T615">
        <v>1350.36</v>
      </c>
      <c r="U615">
        <v>720</v>
      </c>
      <c r="V615">
        <v>0.20251720940259552</v>
      </c>
    </row>
    <row r="616" spans="1:22">
      <c r="A616">
        <v>5</v>
      </c>
      <c r="B616" s="97">
        <v>45413</v>
      </c>
      <c r="C616" t="s">
        <v>595</v>
      </c>
      <c r="D616" t="s">
        <v>50</v>
      </c>
      <c r="E616" t="s">
        <v>50</v>
      </c>
      <c r="F616">
        <v>1003665286</v>
      </c>
      <c r="G616">
        <v>204.36</v>
      </c>
      <c r="H616">
        <v>195.98276422764232</v>
      </c>
      <c r="I616">
        <v>193.62666666666672</v>
      </c>
      <c r="J616">
        <v>191.53235772357729</v>
      </c>
      <c r="K616">
        <v>220</v>
      </c>
      <c r="L616">
        <v>1</v>
      </c>
      <c r="M616" s="97">
        <v>45413</v>
      </c>
      <c r="N616">
        <v>31</v>
      </c>
      <c r="O616">
        <v>204.36</v>
      </c>
      <c r="P616">
        <v>195.98276422764232</v>
      </c>
      <c r="Q616">
        <v>193.62666666666672</v>
      </c>
      <c r="R616">
        <v>191.53235772357729</v>
      </c>
      <c r="S616">
        <v>1</v>
      </c>
      <c r="T616">
        <v>1350.36</v>
      </c>
      <c r="U616">
        <v>744</v>
      </c>
      <c r="V616">
        <v>0.2187035766965528</v>
      </c>
    </row>
    <row r="617" spans="1:22">
      <c r="A617">
        <v>6</v>
      </c>
      <c r="B617" s="97">
        <v>45444</v>
      </c>
      <c r="C617" t="s">
        <v>595</v>
      </c>
      <c r="D617" t="s">
        <v>50</v>
      </c>
      <c r="E617" t="s">
        <v>50</v>
      </c>
      <c r="F617">
        <v>1003665286</v>
      </c>
      <c r="G617">
        <v>176.96</v>
      </c>
      <c r="H617">
        <v>168.58276422764231</v>
      </c>
      <c r="I617">
        <v>166.22666666666672</v>
      </c>
      <c r="J617">
        <v>164.13235772357729</v>
      </c>
      <c r="K617">
        <v>183</v>
      </c>
      <c r="L617">
        <v>1</v>
      </c>
      <c r="M617" s="97">
        <v>45444</v>
      </c>
      <c r="N617">
        <v>30</v>
      </c>
      <c r="O617">
        <v>176.96</v>
      </c>
      <c r="P617">
        <v>168.58276422764231</v>
      </c>
      <c r="Q617">
        <v>166.22666666666672</v>
      </c>
      <c r="R617">
        <v>164.13235772357729</v>
      </c>
      <c r="S617">
        <v>1</v>
      </c>
      <c r="T617">
        <v>1350.36</v>
      </c>
      <c r="U617">
        <v>720</v>
      </c>
      <c r="V617">
        <v>0.18773209860086693</v>
      </c>
    </row>
    <row r="618" spans="1:22">
      <c r="A618">
        <v>7</v>
      </c>
      <c r="B618" s="97">
        <v>45474</v>
      </c>
      <c r="C618" t="s">
        <v>595</v>
      </c>
      <c r="D618" t="s">
        <v>50</v>
      </c>
      <c r="E618" t="s">
        <v>50</v>
      </c>
      <c r="F618">
        <v>1003665286</v>
      </c>
      <c r="G618">
        <v>213.56</v>
      </c>
      <c r="H618">
        <v>205.18276422764231</v>
      </c>
      <c r="I618">
        <v>202.82666666666671</v>
      </c>
      <c r="J618">
        <v>200.73235772357728</v>
      </c>
      <c r="K618">
        <v>208</v>
      </c>
      <c r="L618">
        <v>1</v>
      </c>
      <c r="M618" s="97">
        <v>45474</v>
      </c>
      <c r="N618">
        <v>31</v>
      </c>
      <c r="O618">
        <v>213.56</v>
      </c>
      <c r="P618">
        <v>205.18276422764231</v>
      </c>
      <c r="Q618">
        <v>202.82666666666671</v>
      </c>
      <c r="R618">
        <v>200.73235772357728</v>
      </c>
      <c r="S618">
        <v>1</v>
      </c>
      <c r="T618">
        <v>1350.36</v>
      </c>
      <c r="U618">
        <v>744</v>
      </c>
      <c r="V618">
        <v>0.20677520642046235</v>
      </c>
    </row>
    <row r="619" spans="1:22">
      <c r="A619">
        <v>8</v>
      </c>
      <c r="B619" s="97">
        <v>45505</v>
      </c>
      <c r="C619" t="s">
        <v>595</v>
      </c>
      <c r="D619" t="s">
        <v>50</v>
      </c>
      <c r="E619" t="s">
        <v>50</v>
      </c>
      <c r="F619">
        <v>1003665286</v>
      </c>
      <c r="G619">
        <v>240.28</v>
      </c>
      <c r="H619">
        <v>231.90276422764231</v>
      </c>
      <c r="I619">
        <v>229.54666666666671</v>
      </c>
      <c r="J619">
        <v>227.45235772357728</v>
      </c>
      <c r="K619">
        <v>236</v>
      </c>
      <c r="L619">
        <v>1</v>
      </c>
      <c r="M619" s="97">
        <v>45505</v>
      </c>
      <c r="N619">
        <v>31</v>
      </c>
      <c r="O619">
        <v>240.28</v>
      </c>
      <c r="P619">
        <v>231.90276422764231</v>
      </c>
      <c r="Q619">
        <v>229.54666666666671</v>
      </c>
      <c r="R619">
        <v>227.45235772357728</v>
      </c>
      <c r="S619">
        <v>1</v>
      </c>
      <c r="T619">
        <v>1350.36</v>
      </c>
      <c r="U619">
        <v>744</v>
      </c>
      <c r="V619">
        <v>0.23482226722814184</v>
      </c>
    </row>
    <row r="620" spans="1:22">
      <c r="A620">
        <v>9</v>
      </c>
      <c r="B620" s="97">
        <v>45536</v>
      </c>
      <c r="C620" t="s">
        <v>595</v>
      </c>
      <c r="D620" t="s">
        <v>50</v>
      </c>
      <c r="E620" t="s">
        <v>50</v>
      </c>
      <c r="F620">
        <v>1003665286</v>
      </c>
      <c r="G620">
        <v>235</v>
      </c>
      <c r="H620">
        <v>226.62276422764231</v>
      </c>
      <c r="I620">
        <v>224.26666666666671</v>
      </c>
      <c r="J620">
        <v>222.17235772357728</v>
      </c>
      <c r="K620">
        <v>237</v>
      </c>
      <c r="L620">
        <v>1</v>
      </c>
      <c r="M620" s="97">
        <v>45536</v>
      </c>
      <c r="N620">
        <v>30</v>
      </c>
      <c r="O620">
        <v>235</v>
      </c>
      <c r="P620">
        <v>226.62276422764231</v>
      </c>
      <c r="Q620">
        <v>224.26666666666671</v>
      </c>
      <c r="R620">
        <v>222.17235772357728</v>
      </c>
      <c r="S620">
        <v>1</v>
      </c>
      <c r="T620">
        <v>1350.36</v>
      </c>
      <c r="U620">
        <v>720</v>
      </c>
      <c r="V620">
        <v>0.24419011926037829</v>
      </c>
    </row>
    <row r="621" spans="1:22">
      <c r="A621">
        <v>10</v>
      </c>
      <c r="B621" s="97">
        <v>45566</v>
      </c>
      <c r="C621" t="s">
        <v>595</v>
      </c>
      <c r="D621" t="s">
        <v>50</v>
      </c>
      <c r="E621" t="s">
        <v>50</v>
      </c>
      <c r="F621">
        <v>1003665286</v>
      </c>
      <c r="G621">
        <v>226.6</v>
      </c>
      <c r="H621">
        <v>218.2227642276423</v>
      </c>
      <c r="I621">
        <v>215.8666666666667</v>
      </c>
      <c r="J621">
        <v>213.77235772357727</v>
      </c>
      <c r="K621">
        <v>176</v>
      </c>
      <c r="L621">
        <v>1</v>
      </c>
      <c r="M621" s="97">
        <v>45566</v>
      </c>
      <c r="N621">
        <v>31</v>
      </c>
      <c r="O621">
        <v>226.6</v>
      </c>
      <c r="P621">
        <v>218.2227642276423</v>
      </c>
      <c r="Q621">
        <v>215.8666666666667</v>
      </c>
      <c r="R621">
        <v>213.77235772357727</v>
      </c>
      <c r="S621">
        <v>1</v>
      </c>
      <c r="T621">
        <v>1350.36</v>
      </c>
      <c r="U621">
        <v>744</v>
      </c>
      <c r="V621">
        <v>0.17486274866726106</v>
      </c>
    </row>
    <row r="622" spans="1:22">
      <c r="A622">
        <v>11</v>
      </c>
      <c r="B622" s="97">
        <v>45597</v>
      </c>
      <c r="C622" t="s">
        <v>595</v>
      </c>
      <c r="D622" t="s">
        <v>50</v>
      </c>
      <c r="E622" t="s">
        <v>50</v>
      </c>
      <c r="F622">
        <v>1003665286</v>
      </c>
      <c r="G622">
        <v>208.04</v>
      </c>
      <c r="H622">
        <v>199.6627642276423</v>
      </c>
      <c r="I622">
        <v>197.3066666666667</v>
      </c>
      <c r="J622">
        <v>195.21235772357727</v>
      </c>
      <c r="K622">
        <v>165</v>
      </c>
      <c r="L622">
        <v>1</v>
      </c>
      <c r="M622" s="97">
        <v>45597</v>
      </c>
      <c r="N622">
        <v>30</v>
      </c>
      <c r="O622">
        <v>208.04</v>
      </c>
      <c r="P622">
        <v>199.6627642276423</v>
      </c>
      <c r="Q622">
        <v>197.3066666666667</v>
      </c>
      <c r="R622">
        <v>195.21235772357727</v>
      </c>
      <c r="S622">
        <v>1</v>
      </c>
      <c r="T622">
        <v>1350.36</v>
      </c>
      <c r="U622">
        <v>720</v>
      </c>
      <c r="V622">
        <v>0.17001825233435694</v>
      </c>
    </row>
    <row r="623" spans="1:22">
      <c r="A623">
        <v>12</v>
      </c>
      <c r="B623" s="97">
        <v>45627</v>
      </c>
      <c r="C623" t="s">
        <v>595</v>
      </c>
      <c r="D623" t="s">
        <v>50</v>
      </c>
      <c r="E623" t="s">
        <v>50</v>
      </c>
      <c r="F623">
        <v>1003665286</v>
      </c>
      <c r="G623">
        <v>227.68</v>
      </c>
      <c r="H623">
        <v>219.30276422764231</v>
      </c>
      <c r="I623">
        <v>216.94666666666672</v>
      </c>
      <c r="J623">
        <v>214.85235772357728</v>
      </c>
      <c r="K623">
        <v>195</v>
      </c>
      <c r="L623">
        <v>1</v>
      </c>
      <c r="M623" s="97">
        <v>45627</v>
      </c>
      <c r="N623">
        <v>31</v>
      </c>
      <c r="O623">
        <v>227.68</v>
      </c>
      <c r="P623">
        <v>219.30276422764231</v>
      </c>
      <c r="Q623">
        <v>216.94666666666672</v>
      </c>
      <c r="R623">
        <v>214.85235772357728</v>
      </c>
      <c r="S623">
        <v>1</v>
      </c>
      <c r="T623">
        <v>1350.36</v>
      </c>
      <c r="U623">
        <v>744</v>
      </c>
      <c r="V623">
        <v>0.19409692660212952</v>
      </c>
    </row>
    <row r="624" spans="1:22">
      <c r="A624">
        <v>2</v>
      </c>
      <c r="B624" s="97">
        <v>45323</v>
      </c>
      <c r="C624" t="s">
        <v>595</v>
      </c>
      <c r="D624" t="s">
        <v>51</v>
      </c>
      <c r="E624" t="s">
        <v>51</v>
      </c>
      <c r="F624">
        <v>1003665288</v>
      </c>
      <c r="G624">
        <v>100.56</v>
      </c>
      <c r="H624">
        <v>96.371382113821156</v>
      </c>
      <c r="I624">
        <v>95.193333333333356</v>
      </c>
      <c r="J624">
        <v>94.146178861788641</v>
      </c>
      <c r="K624">
        <v>87</v>
      </c>
      <c r="L624">
        <v>1</v>
      </c>
      <c r="M624" s="97">
        <v>45323</v>
      </c>
      <c r="N624">
        <v>29</v>
      </c>
      <c r="O624">
        <v>100.56</v>
      </c>
      <c r="P624">
        <v>96.371382113821156</v>
      </c>
      <c r="Q624">
        <v>95.193333333333356</v>
      </c>
      <c r="R624">
        <v>94.146178861788641</v>
      </c>
      <c r="S624">
        <v>0.5</v>
      </c>
      <c r="T624">
        <v>695.64</v>
      </c>
      <c r="U624">
        <v>696</v>
      </c>
      <c r="V624">
        <v>0.17928196196738039</v>
      </c>
    </row>
    <row r="625" spans="1:22">
      <c r="A625">
        <v>3</v>
      </c>
      <c r="B625" s="97">
        <v>45352</v>
      </c>
      <c r="C625" t="s">
        <v>595</v>
      </c>
      <c r="D625" t="s">
        <v>51</v>
      </c>
      <c r="E625" t="s">
        <v>51</v>
      </c>
      <c r="F625">
        <v>1003665288</v>
      </c>
      <c r="G625">
        <v>96.18</v>
      </c>
      <c r="H625">
        <v>91.99138211382116</v>
      </c>
      <c r="I625">
        <v>90.813333333333361</v>
      </c>
      <c r="J625">
        <v>89.766178861788646</v>
      </c>
      <c r="K625">
        <v>86</v>
      </c>
      <c r="L625">
        <v>1</v>
      </c>
      <c r="M625" s="97">
        <v>45352</v>
      </c>
      <c r="N625">
        <v>31</v>
      </c>
      <c r="O625">
        <v>96.18</v>
      </c>
      <c r="P625">
        <v>91.99138211382116</v>
      </c>
      <c r="Q625">
        <v>90.813333333333361</v>
      </c>
      <c r="R625">
        <v>89.766178861788646</v>
      </c>
      <c r="S625">
        <v>0.5</v>
      </c>
      <c r="T625">
        <v>695.64</v>
      </c>
      <c r="U625">
        <v>744</v>
      </c>
      <c r="V625">
        <v>0.16529444843241747</v>
      </c>
    </row>
    <row r="626" spans="1:22">
      <c r="A626">
        <v>4</v>
      </c>
      <c r="B626" s="97">
        <v>45383</v>
      </c>
      <c r="C626" t="s">
        <v>595</v>
      </c>
      <c r="D626" t="s">
        <v>51</v>
      </c>
      <c r="E626" t="s">
        <v>51</v>
      </c>
      <c r="F626">
        <v>1003665288</v>
      </c>
      <c r="G626">
        <v>98.14</v>
      </c>
      <c r="H626">
        <v>93.951382113821154</v>
      </c>
      <c r="I626">
        <v>92.773333333333355</v>
      </c>
      <c r="J626">
        <v>91.72617886178864</v>
      </c>
      <c r="K626">
        <v>101</v>
      </c>
      <c r="L626">
        <v>1</v>
      </c>
      <c r="M626" s="97">
        <v>45383</v>
      </c>
      <c r="N626">
        <v>30</v>
      </c>
      <c r="O626">
        <v>98.14</v>
      </c>
      <c r="P626">
        <v>93.951382113821154</v>
      </c>
      <c r="Q626">
        <v>92.773333333333355</v>
      </c>
      <c r="R626">
        <v>91.72617886178864</v>
      </c>
      <c r="S626">
        <v>0.5</v>
      </c>
      <c r="T626">
        <v>695.64</v>
      </c>
      <c r="U626">
        <v>720</v>
      </c>
      <c r="V626">
        <v>0.20106536586612492</v>
      </c>
    </row>
    <row r="627" spans="1:22">
      <c r="A627">
        <v>5</v>
      </c>
      <c r="B627" s="97">
        <v>45413</v>
      </c>
      <c r="C627" t="s">
        <v>595</v>
      </c>
      <c r="D627" t="s">
        <v>51</v>
      </c>
      <c r="E627" t="s">
        <v>51</v>
      </c>
      <c r="F627">
        <v>1003665288</v>
      </c>
      <c r="G627">
        <v>102.18</v>
      </c>
      <c r="H627">
        <v>97.99138211382116</v>
      </c>
      <c r="I627">
        <v>96.813333333333361</v>
      </c>
      <c r="J627">
        <v>95.766178861788646</v>
      </c>
      <c r="K627">
        <v>114</v>
      </c>
      <c r="L627">
        <v>1</v>
      </c>
      <c r="M627" s="97">
        <v>45413</v>
      </c>
      <c r="N627">
        <v>31</v>
      </c>
      <c r="O627">
        <v>102.18</v>
      </c>
      <c r="P627">
        <v>97.99138211382116</v>
      </c>
      <c r="Q627">
        <v>96.813333333333361</v>
      </c>
      <c r="R627">
        <v>95.766178861788646</v>
      </c>
      <c r="S627">
        <v>0.5</v>
      </c>
      <c r="T627">
        <v>695.64</v>
      </c>
      <c r="U627">
        <v>744</v>
      </c>
      <c r="V627">
        <v>0.22015344189894287</v>
      </c>
    </row>
    <row r="628" spans="1:22">
      <c r="A628">
        <v>6</v>
      </c>
      <c r="B628" s="97">
        <v>45444</v>
      </c>
      <c r="C628" t="s">
        <v>595</v>
      </c>
      <c r="D628" t="s">
        <v>51</v>
      </c>
      <c r="E628" t="s">
        <v>51</v>
      </c>
      <c r="F628">
        <v>1003665288</v>
      </c>
      <c r="G628">
        <v>88.48</v>
      </c>
      <c r="H628">
        <v>84.291382113821157</v>
      </c>
      <c r="I628">
        <v>83.113333333333358</v>
      </c>
      <c r="J628">
        <v>82.066178861788643</v>
      </c>
      <c r="K628">
        <v>96</v>
      </c>
      <c r="L628">
        <v>1</v>
      </c>
      <c r="M628" s="97">
        <v>45444</v>
      </c>
      <c r="N628">
        <v>30</v>
      </c>
      <c r="O628">
        <v>88.48</v>
      </c>
      <c r="P628">
        <v>84.291382113821157</v>
      </c>
      <c r="Q628">
        <v>83.113333333333358</v>
      </c>
      <c r="R628">
        <v>82.066178861788643</v>
      </c>
      <c r="S628">
        <v>0.5</v>
      </c>
      <c r="T628">
        <v>695.64</v>
      </c>
      <c r="U628">
        <v>720</v>
      </c>
      <c r="V628">
        <v>0.1912822285153879</v>
      </c>
    </row>
    <row r="629" spans="1:22">
      <c r="A629">
        <v>7</v>
      </c>
      <c r="B629" s="97">
        <v>45474</v>
      </c>
      <c r="C629" t="s">
        <v>595</v>
      </c>
      <c r="D629" t="s">
        <v>51</v>
      </c>
      <c r="E629" t="s">
        <v>51</v>
      </c>
      <c r="F629">
        <v>1003665288</v>
      </c>
      <c r="G629">
        <v>106.78</v>
      </c>
      <c r="H629">
        <v>102.59138211382115</v>
      </c>
      <c r="I629">
        <v>101.41333333333336</v>
      </c>
      <c r="J629">
        <v>100.36617886178864</v>
      </c>
      <c r="K629">
        <v>104</v>
      </c>
      <c r="L629">
        <v>1</v>
      </c>
      <c r="M629" s="97">
        <v>45474</v>
      </c>
      <c r="N629">
        <v>31</v>
      </c>
      <c r="O629">
        <v>106.78</v>
      </c>
      <c r="P629">
        <v>102.59138211382115</v>
      </c>
      <c r="Q629">
        <v>101.41333333333336</v>
      </c>
      <c r="R629">
        <v>100.36617886178864</v>
      </c>
      <c r="S629">
        <v>0.5</v>
      </c>
      <c r="T629">
        <v>695.64</v>
      </c>
      <c r="U629">
        <v>744</v>
      </c>
      <c r="V629">
        <v>0.20024267511374991</v>
      </c>
    </row>
    <row r="630" spans="1:22">
      <c r="A630">
        <v>8</v>
      </c>
      <c r="B630" s="97">
        <v>45505</v>
      </c>
      <c r="C630" t="s">
        <v>595</v>
      </c>
      <c r="D630" t="s">
        <v>51</v>
      </c>
      <c r="E630" t="s">
        <v>51</v>
      </c>
      <c r="F630">
        <v>1003665288</v>
      </c>
      <c r="G630">
        <v>120.14</v>
      </c>
      <c r="H630">
        <v>115.95138211382115</v>
      </c>
      <c r="I630">
        <v>114.77333333333335</v>
      </c>
      <c r="J630">
        <v>113.72617886178864</v>
      </c>
      <c r="K630">
        <v>119</v>
      </c>
      <c r="L630">
        <v>1</v>
      </c>
      <c r="M630" s="97">
        <v>45505</v>
      </c>
      <c r="N630">
        <v>31</v>
      </c>
      <c r="O630">
        <v>120.14</v>
      </c>
      <c r="P630">
        <v>115.95138211382115</v>
      </c>
      <c r="Q630">
        <v>114.77333333333335</v>
      </c>
      <c r="R630">
        <v>113.72617886178864</v>
      </c>
      <c r="S630">
        <v>0.5</v>
      </c>
      <c r="T630">
        <v>695.64</v>
      </c>
      <c r="U630">
        <v>744</v>
      </c>
      <c r="V630">
        <v>0.2295462776445362</v>
      </c>
    </row>
    <row r="631" spans="1:22">
      <c r="A631">
        <v>9</v>
      </c>
      <c r="B631" s="97">
        <v>45536</v>
      </c>
      <c r="C631" t="s">
        <v>595</v>
      </c>
      <c r="D631" t="s">
        <v>51</v>
      </c>
      <c r="E631" t="s">
        <v>51</v>
      </c>
      <c r="F631">
        <v>1003665288</v>
      </c>
      <c r="G631">
        <v>117.5</v>
      </c>
      <c r="H631">
        <v>113.31138211382115</v>
      </c>
      <c r="I631">
        <v>112.13333333333335</v>
      </c>
      <c r="J631">
        <v>111.08617886178864</v>
      </c>
      <c r="K631">
        <v>121</v>
      </c>
      <c r="L631">
        <v>1</v>
      </c>
      <c r="M631" s="97">
        <v>45536</v>
      </c>
      <c r="N631">
        <v>30</v>
      </c>
      <c r="O631">
        <v>117.5</v>
      </c>
      <c r="P631">
        <v>113.31138211382115</v>
      </c>
      <c r="Q631">
        <v>112.13333333333335</v>
      </c>
      <c r="R631">
        <v>111.08617886178864</v>
      </c>
      <c r="S631">
        <v>0.5</v>
      </c>
      <c r="T631">
        <v>695.64</v>
      </c>
      <c r="U631">
        <v>720</v>
      </c>
      <c r="V631">
        <v>0.24072612590164777</v>
      </c>
    </row>
    <row r="632" spans="1:22">
      <c r="A632">
        <v>10</v>
      </c>
      <c r="B632" s="97">
        <v>45566</v>
      </c>
      <c r="C632" t="s">
        <v>595</v>
      </c>
      <c r="D632" t="s">
        <v>51</v>
      </c>
      <c r="E632" t="s">
        <v>51</v>
      </c>
      <c r="F632">
        <v>1003665288</v>
      </c>
      <c r="G632">
        <v>113.3</v>
      </c>
      <c r="H632">
        <v>109.11138211382115</v>
      </c>
      <c r="I632">
        <v>107.93333333333335</v>
      </c>
      <c r="J632">
        <v>106.88617886178864</v>
      </c>
      <c r="K632">
        <v>91</v>
      </c>
      <c r="L632">
        <v>1</v>
      </c>
      <c r="M632" s="97">
        <v>45566</v>
      </c>
      <c r="N632">
        <v>31</v>
      </c>
      <c r="O632">
        <v>113.3</v>
      </c>
      <c r="P632">
        <v>109.11138211382115</v>
      </c>
      <c r="Q632">
        <v>107.93333333333335</v>
      </c>
      <c r="R632">
        <v>106.88617886178864</v>
      </c>
      <c r="S632">
        <v>0.5</v>
      </c>
      <c r="T632">
        <v>695.64</v>
      </c>
      <c r="U632">
        <v>744</v>
      </c>
      <c r="V632">
        <v>0.17496539892405105</v>
      </c>
    </row>
    <row r="633" spans="1:22">
      <c r="A633">
        <v>11</v>
      </c>
      <c r="B633" s="97">
        <v>45597</v>
      </c>
      <c r="C633" t="s">
        <v>595</v>
      </c>
      <c r="D633" t="s">
        <v>51</v>
      </c>
      <c r="E633" t="s">
        <v>51</v>
      </c>
      <c r="F633">
        <v>1003665288</v>
      </c>
      <c r="G633">
        <v>104.02</v>
      </c>
      <c r="H633">
        <v>99.831382113821149</v>
      </c>
      <c r="I633">
        <v>98.65333333333335</v>
      </c>
      <c r="J633">
        <v>97.606178861788635</v>
      </c>
      <c r="K633">
        <v>85</v>
      </c>
      <c r="L633">
        <v>1</v>
      </c>
      <c r="M633" s="97">
        <v>45597</v>
      </c>
      <c r="N633">
        <v>30</v>
      </c>
      <c r="O633">
        <v>104.02</v>
      </c>
      <c r="P633">
        <v>99.831382113821149</v>
      </c>
      <c r="Q633">
        <v>98.65333333333335</v>
      </c>
      <c r="R633">
        <v>97.606178861788635</v>
      </c>
      <c r="S633">
        <v>0.5</v>
      </c>
      <c r="T633">
        <v>695.64</v>
      </c>
      <c r="U633">
        <v>720</v>
      </c>
      <c r="V633">
        <v>0.16939998099272288</v>
      </c>
    </row>
    <row r="634" spans="1:22">
      <c r="A634">
        <v>12</v>
      </c>
      <c r="B634" s="97">
        <v>45627</v>
      </c>
      <c r="C634" t="s">
        <v>595</v>
      </c>
      <c r="D634" t="s">
        <v>51</v>
      </c>
      <c r="E634" t="s">
        <v>51</v>
      </c>
      <c r="F634">
        <v>1003665288</v>
      </c>
      <c r="G634">
        <v>113.84</v>
      </c>
      <c r="H634">
        <v>109.65138211382116</v>
      </c>
      <c r="I634">
        <v>108.47333333333336</v>
      </c>
      <c r="J634">
        <v>107.42617886178864</v>
      </c>
      <c r="K634">
        <v>100</v>
      </c>
      <c r="L634">
        <v>1</v>
      </c>
      <c r="M634" s="97">
        <v>45627</v>
      </c>
      <c r="N634">
        <v>31</v>
      </c>
      <c r="O634">
        <v>113.84</v>
      </c>
      <c r="P634">
        <v>109.65138211382116</v>
      </c>
      <c r="Q634">
        <v>108.47333333333336</v>
      </c>
      <c r="R634">
        <v>107.42617886178864</v>
      </c>
      <c r="S634">
        <v>0.5</v>
      </c>
      <c r="T634">
        <v>695.64</v>
      </c>
      <c r="U634">
        <v>744</v>
      </c>
      <c r="V634">
        <v>0.19375990037486945</v>
      </c>
    </row>
    <row r="635" spans="1:22">
      <c r="A635">
        <v>2</v>
      </c>
      <c r="B635" s="97">
        <v>45323</v>
      </c>
      <c r="C635" t="s">
        <v>596</v>
      </c>
      <c r="D635" t="s">
        <v>52</v>
      </c>
      <c r="E635" t="s">
        <v>52</v>
      </c>
      <c r="F635">
        <v>10035751906</v>
      </c>
      <c r="G635">
        <v>104.29655172413791</v>
      </c>
      <c r="H635">
        <v>99.963498738435646</v>
      </c>
      <c r="I635">
        <v>98.744827586206881</v>
      </c>
      <c r="J635">
        <v>97.661564339781307</v>
      </c>
      <c r="K635">
        <v>131</v>
      </c>
      <c r="L635">
        <v>1</v>
      </c>
      <c r="M635" s="97">
        <v>45337</v>
      </c>
      <c r="N635">
        <v>15</v>
      </c>
      <c r="O635">
        <v>201.64</v>
      </c>
      <c r="P635">
        <v>193.26276422764224</v>
      </c>
      <c r="Q635">
        <v>190.90666666666664</v>
      </c>
      <c r="R635">
        <v>188.81235772357721</v>
      </c>
      <c r="S635">
        <v>1</v>
      </c>
      <c r="T635">
        <v>1391.28</v>
      </c>
      <c r="U635">
        <v>696</v>
      </c>
      <c r="V635">
        <v>0.13571614074726188</v>
      </c>
    </row>
    <row r="636" spans="1:22">
      <c r="A636">
        <v>3</v>
      </c>
      <c r="B636" s="97">
        <v>45352</v>
      </c>
      <c r="C636" t="s">
        <v>596</v>
      </c>
      <c r="D636" t="s">
        <v>52</v>
      </c>
      <c r="E636" t="s">
        <v>52</v>
      </c>
      <c r="F636">
        <v>10035751906</v>
      </c>
      <c r="G636">
        <v>192.36</v>
      </c>
      <c r="H636">
        <v>183.98276422764226</v>
      </c>
      <c r="I636">
        <v>181.62666666666667</v>
      </c>
      <c r="J636">
        <v>179.53235772357723</v>
      </c>
      <c r="K636">
        <v>165</v>
      </c>
      <c r="L636">
        <v>1</v>
      </c>
      <c r="M636" s="97">
        <v>45352</v>
      </c>
      <c r="N636">
        <v>31</v>
      </c>
      <c r="O636">
        <v>192.36</v>
      </c>
      <c r="P636">
        <v>183.98276422764226</v>
      </c>
      <c r="Q636">
        <v>181.62666666666667</v>
      </c>
      <c r="R636">
        <v>179.53235772357723</v>
      </c>
      <c r="S636">
        <v>1</v>
      </c>
      <c r="T636">
        <v>1391.28</v>
      </c>
      <c r="U636">
        <v>744</v>
      </c>
      <c r="V636">
        <v>0.15984732941831853</v>
      </c>
    </row>
    <row r="637" spans="1:22">
      <c r="A637">
        <v>4</v>
      </c>
      <c r="B637" s="97">
        <v>45383</v>
      </c>
      <c r="C637" t="s">
        <v>596</v>
      </c>
      <c r="D637" t="s">
        <v>52</v>
      </c>
      <c r="E637" t="s">
        <v>52</v>
      </c>
      <c r="F637">
        <v>10035751906</v>
      </c>
      <c r="G637">
        <v>196</v>
      </c>
      <c r="H637">
        <v>187.62276422764225</v>
      </c>
      <c r="I637">
        <v>185.26666666666665</v>
      </c>
      <c r="J637">
        <v>183.17235772357722</v>
      </c>
      <c r="K637">
        <v>197</v>
      </c>
      <c r="L637">
        <v>1</v>
      </c>
      <c r="M637" s="97">
        <v>45383</v>
      </c>
      <c r="N637">
        <v>30</v>
      </c>
      <c r="O637">
        <v>196</v>
      </c>
      <c r="P637">
        <v>187.62276422764225</v>
      </c>
      <c r="Q637">
        <v>185.26666666666665</v>
      </c>
      <c r="R637">
        <v>183.17235772357722</v>
      </c>
      <c r="S637">
        <v>1</v>
      </c>
      <c r="T637">
        <v>1391.28</v>
      </c>
      <c r="U637">
        <v>720</v>
      </c>
      <c r="V637">
        <v>0.1970934439269354</v>
      </c>
    </row>
    <row r="638" spans="1:22">
      <c r="A638">
        <v>5</v>
      </c>
      <c r="B638" s="97">
        <v>45413</v>
      </c>
      <c r="C638" t="s">
        <v>596</v>
      </c>
      <c r="D638" t="s">
        <v>52</v>
      </c>
      <c r="E638" t="s">
        <v>52</v>
      </c>
      <c r="F638">
        <v>10035751906</v>
      </c>
      <c r="G638">
        <v>199.92</v>
      </c>
      <c r="H638">
        <v>191.54276422764224</v>
      </c>
      <c r="I638">
        <v>189.18666666666664</v>
      </c>
      <c r="J638">
        <v>187.09235772357721</v>
      </c>
      <c r="K638">
        <v>204</v>
      </c>
      <c r="L638">
        <v>1</v>
      </c>
      <c r="M638" s="97">
        <v>45413</v>
      </c>
      <c r="N638">
        <v>31</v>
      </c>
      <c r="O638">
        <v>199.92</v>
      </c>
      <c r="P638">
        <v>191.54276422764224</v>
      </c>
      <c r="Q638">
        <v>189.18666666666664</v>
      </c>
      <c r="R638">
        <v>187.09235772357721</v>
      </c>
      <c r="S638">
        <v>1</v>
      </c>
      <c r="T638">
        <v>1391.28</v>
      </c>
      <c r="U638">
        <v>744</v>
      </c>
      <c r="V638">
        <v>0.1971055662828938</v>
      </c>
    </row>
    <row r="639" spans="1:22">
      <c r="A639">
        <v>6</v>
      </c>
      <c r="B639" s="97">
        <v>45444</v>
      </c>
      <c r="C639" t="s">
        <v>596</v>
      </c>
      <c r="D639" t="s">
        <v>52</v>
      </c>
      <c r="E639" t="s">
        <v>52</v>
      </c>
      <c r="F639">
        <v>10035751906</v>
      </c>
      <c r="G639">
        <v>171.32</v>
      </c>
      <c r="H639">
        <v>162.94276422764224</v>
      </c>
      <c r="I639">
        <v>160.58666666666664</v>
      </c>
      <c r="J639">
        <v>158.49235772357721</v>
      </c>
      <c r="K639">
        <v>175</v>
      </c>
      <c r="L639">
        <v>1</v>
      </c>
      <c r="M639" s="97">
        <v>45444</v>
      </c>
      <c r="N639">
        <v>30</v>
      </c>
      <c r="O639">
        <v>171.32</v>
      </c>
      <c r="P639">
        <v>162.94276422764224</v>
      </c>
      <c r="Q639">
        <v>160.58666666666664</v>
      </c>
      <c r="R639">
        <v>158.49235772357721</v>
      </c>
      <c r="S639">
        <v>1</v>
      </c>
      <c r="T639">
        <v>1391.28</v>
      </c>
      <c r="U639">
        <v>720</v>
      </c>
      <c r="V639">
        <v>0.17491146242628691</v>
      </c>
    </row>
    <row r="640" spans="1:22">
      <c r="A640">
        <v>7</v>
      </c>
      <c r="B640" s="97">
        <v>45474</v>
      </c>
      <c r="C640" t="s">
        <v>596</v>
      </c>
      <c r="D640" t="s">
        <v>52</v>
      </c>
      <c r="E640" t="s">
        <v>52</v>
      </c>
      <c r="F640">
        <v>10035751906</v>
      </c>
      <c r="G640">
        <v>208.84</v>
      </c>
      <c r="H640">
        <v>200.46276422764225</v>
      </c>
      <c r="I640">
        <v>198.10666666666665</v>
      </c>
      <c r="J640">
        <v>196.01235772357722</v>
      </c>
      <c r="K640">
        <v>227</v>
      </c>
      <c r="L640">
        <v>1</v>
      </c>
      <c r="M640" s="97">
        <v>45474</v>
      </c>
      <c r="N640">
        <v>31</v>
      </c>
      <c r="O640">
        <v>208.84</v>
      </c>
      <c r="P640">
        <v>200.46276422764225</v>
      </c>
      <c r="Q640">
        <v>198.10666666666665</v>
      </c>
      <c r="R640">
        <v>196.01235772357722</v>
      </c>
      <c r="S640">
        <v>1</v>
      </c>
      <c r="T640">
        <v>1391.28</v>
      </c>
      <c r="U640">
        <v>744</v>
      </c>
      <c r="V640">
        <v>0.21886656706008481</v>
      </c>
    </row>
    <row r="641" spans="1:22">
      <c r="A641">
        <v>8</v>
      </c>
      <c r="B641" s="97">
        <v>45505</v>
      </c>
      <c r="C641" t="s">
        <v>596</v>
      </c>
      <c r="D641" t="s">
        <v>52</v>
      </c>
      <c r="E641" t="s">
        <v>52</v>
      </c>
      <c r="F641">
        <v>10035751906</v>
      </c>
      <c r="G641">
        <v>239.2</v>
      </c>
      <c r="H641">
        <v>230.82276422764224</v>
      </c>
      <c r="I641">
        <v>228.46666666666664</v>
      </c>
      <c r="J641">
        <v>226.37235772357721</v>
      </c>
      <c r="K641">
        <v>235</v>
      </c>
      <c r="L641">
        <v>1</v>
      </c>
      <c r="M641" s="97">
        <v>45505</v>
      </c>
      <c r="N641">
        <v>31</v>
      </c>
      <c r="O641">
        <v>239.2</v>
      </c>
      <c r="P641">
        <v>230.82276422764224</v>
      </c>
      <c r="Q641">
        <v>228.46666666666664</v>
      </c>
      <c r="R641">
        <v>226.37235772357721</v>
      </c>
      <c r="S641">
        <v>1</v>
      </c>
      <c r="T641">
        <v>1391.28</v>
      </c>
      <c r="U641">
        <v>744</v>
      </c>
      <c r="V641">
        <v>0.22739592163292971</v>
      </c>
    </row>
    <row r="642" spans="1:22">
      <c r="A642">
        <v>9</v>
      </c>
      <c r="B642" s="97">
        <v>45536</v>
      </c>
      <c r="C642" t="s">
        <v>596</v>
      </c>
      <c r="D642" t="s">
        <v>52</v>
      </c>
      <c r="E642" t="s">
        <v>52</v>
      </c>
      <c r="F642">
        <v>10035751906</v>
      </c>
      <c r="G642">
        <v>234.72</v>
      </c>
      <c r="H642">
        <v>226.34276422764225</v>
      </c>
      <c r="I642">
        <v>223.98666666666665</v>
      </c>
      <c r="J642">
        <v>221.89235772357722</v>
      </c>
      <c r="K642">
        <v>243</v>
      </c>
      <c r="L642">
        <v>1</v>
      </c>
      <c r="M642" s="97">
        <v>45536</v>
      </c>
      <c r="N642">
        <v>30</v>
      </c>
      <c r="O642">
        <v>234.72</v>
      </c>
      <c r="P642">
        <v>226.34276422764225</v>
      </c>
      <c r="Q642">
        <v>223.98666666666665</v>
      </c>
      <c r="R642">
        <v>221.89235772357722</v>
      </c>
      <c r="S642">
        <v>1</v>
      </c>
      <c r="T642">
        <v>1391.28</v>
      </c>
      <c r="U642">
        <v>720</v>
      </c>
      <c r="V642">
        <v>0.2428579557433922</v>
      </c>
    </row>
    <row r="643" spans="1:22">
      <c r="A643">
        <v>10</v>
      </c>
      <c r="B643" s="97">
        <v>45566</v>
      </c>
      <c r="C643" t="s">
        <v>596</v>
      </c>
      <c r="D643" t="s">
        <v>52</v>
      </c>
      <c r="E643" t="s">
        <v>52</v>
      </c>
      <c r="F643">
        <v>10035751906</v>
      </c>
      <c r="G643">
        <v>227.16</v>
      </c>
      <c r="H643">
        <v>218.78276422764225</v>
      </c>
      <c r="I643">
        <v>216.42666666666665</v>
      </c>
      <c r="J643">
        <v>214.33235772357722</v>
      </c>
      <c r="K643">
        <v>180</v>
      </c>
      <c r="L643">
        <v>1</v>
      </c>
      <c r="M643" s="97">
        <v>45566</v>
      </c>
      <c r="N643">
        <v>31</v>
      </c>
      <c r="O643">
        <v>227.16</v>
      </c>
      <c r="P643">
        <v>218.78276422764225</v>
      </c>
      <c r="Q643">
        <v>216.42666666666665</v>
      </c>
      <c r="R643">
        <v>214.33235772357722</v>
      </c>
      <c r="S643">
        <v>1</v>
      </c>
      <c r="T643">
        <v>1391.28</v>
      </c>
      <c r="U643">
        <v>744</v>
      </c>
      <c r="V643">
        <v>0.17347561856862065</v>
      </c>
    </row>
    <row r="644" spans="1:22">
      <c r="A644">
        <v>11</v>
      </c>
      <c r="B644" s="97">
        <v>45597</v>
      </c>
      <c r="C644" t="s">
        <v>596</v>
      </c>
      <c r="D644" t="s">
        <v>52</v>
      </c>
      <c r="E644" t="s">
        <v>52</v>
      </c>
      <c r="F644">
        <v>10035751906</v>
      </c>
      <c r="G644">
        <v>209.24</v>
      </c>
      <c r="H644">
        <v>200.86276422764226</v>
      </c>
      <c r="I644">
        <v>198.50666666666666</v>
      </c>
      <c r="J644">
        <v>196.41235772357723</v>
      </c>
      <c r="K644">
        <v>163</v>
      </c>
      <c r="L644">
        <v>1</v>
      </c>
      <c r="M644" s="97">
        <v>45597</v>
      </c>
      <c r="N644">
        <v>30</v>
      </c>
      <c r="O644">
        <v>209.24</v>
      </c>
      <c r="P644">
        <v>200.86276422764226</v>
      </c>
      <c r="Q644">
        <v>198.50666666666666</v>
      </c>
      <c r="R644">
        <v>196.41235772357723</v>
      </c>
      <c r="S644">
        <v>1</v>
      </c>
      <c r="T644">
        <v>1391.28</v>
      </c>
      <c r="U644">
        <v>720</v>
      </c>
      <c r="V644">
        <v>0.16224593739418219</v>
      </c>
    </row>
    <row r="645" spans="1:22">
      <c r="A645">
        <v>12</v>
      </c>
      <c r="B645" s="97">
        <v>45627</v>
      </c>
      <c r="C645" t="s">
        <v>596</v>
      </c>
      <c r="D645" t="s">
        <v>52</v>
      </c>
      <c r="E645" t="s">
        <v>52</v>
      </c>
      <c r="F645">
        <v>10035751906</v>
      </c>
      <c r="G645">
        <v>229.16</v>
      </c>
      <c r="H645">
        <v>220.78276422764225</v>
      </c>
      <c r="I645">
        <v>218.42666666666665</v>
      </c>
      <c r="J645">
        <v>216.33235772357722</v>
      </c>
      <c r="K645">
        <v>187</v>
      </c>
      <c r="L645">
        <v>1</v>
      </c>
      <c r="M645" s="97">
        <v>45627</v>
      </c>
      <c r="N645">
        <v>31</v>
      </c>
      <c r="O645">
        <v>229.16</v>
      </c>
      <c r="P645">
        <v>220.78276422764225</v>
      </c>
      <c r="Q645">
        <v>218.42666666666665</v>
      </c>
      <c r="R645">
        <v>216.33235772357722</v>
      </c>
      <c r="S645">
        <v>1</v>
      </c>
      <c r="T645">
        <v>1391.28</v>
      </c>
      <c r="U645">
        <v>744</v>
      </c>
      <c r="V645">
        <v>0.18108636751613583</v>
      </c>
    </row>
    <row r="646" spans="1:22">
      <c r="A646">
        <v>2</v>
      </c>
      <c r="B646" s="97">
        <v>45323</v>
      </c>
      <c r="C646" t="s">
        <v>596</v>
      </c>
      <c r="D646" t="s">
        <v>53</v>
      </c>
      <c r="E646" t="s">
        <v>53</v>
      </c>
      <c r="F646">
        <v>10035751914</v>
      </c>
      <c r="G646">
        <v>104.29655172413791</v>
      </c>
      <c r="H646">
        <v>99.963498738435646</v>
      </c>
      <c r="I646">
        <v>98.744827586206881</v>
      </c>
      <c r="J646">
        <v>97.661564339781307</v>
      </c>
      <c r="K646">
        <v>63</v>
      </c>
      <c r="L646">
        <v>0</v>
      </c>
      <c r="M646" s="97">
        <v>45337</v>
      </c>
      <c r="N646">
        <v>15</v>
      </c>
      <c r="O646">
        <v>201.64</v>
      </c>
      <c r="P646">
        <v>193.26276422764224</v>
      </c>
      <c r="Q646">
        <v>190.90666666666664</v>
      </c>
      <c r="R646">
        <v>188.81235772357721</v>
      </c>
      <c r="S646">
        <v>1</v>
      </c>
      <c r="T646">
        <v>1350.36</v>
      </c>
      <c r="U646">
        <v>696</v>
      </c>
      <c r="V646">
        <v>6.7389383690956137E-2</v>
      </c>
    </row>
    <row r="647" spans="1:22">
      <c r="A647">
        <v>3</v>
      </c>
      <c r="B647" s="97">
        <v>45352</v>
      </c>
      <c r="C647" t="s">
        <v>596</v>
      </c>
      <c r="D647" t="s">
        <v>53</v>
      </c>
      <c r="E647" t="s">
        <v>53</v>
      </c>
      <c r="F647">
        <v>10035751914</v>
      </c>
      <c r="G647">
        <v>192.36</v>
      </c>
      <c r="H647">
        <v>183.98276422764226</v>
      </c>
      <c r="I647">
        <v>181.62666666666667</v>
      </c>
      <c r="J647">
        <v>179.53235772357723</v>
      </c>
      <c r="K647">
        <v>155</v>
      </c>
      <c r="L647">
        <v>1</v>
      </c>
      <c r="M647" s="97">
        <v>45352</v>
      </c>
      <c r="N647">
        <v>31</v>
      </c>
      <c r="O647">
        <v>192.36</v>
      </c>
      <c r="P647">
        <v>183.98276422764226</v>
      </c>
      <c r="Q647">
        <v>181.62666666666667</v>
      </c>
      <c r="R647">
        <v>179.53235772357723</v>
      </c>
      <c r="S647">
        <v>1</v>
      </c>
      <c r="T647">
        <v>1350.36</v>
      </c>
      <c r="U647">
        <v>744</v>
      </c>
      <c r="V647">
        <v>0.15457310746604574</v>
      </c>
    </row>
    <row r="648" spans="1:22">
      <c r="A648">
        <v>4</v>
      </c>
      <c r="B648" s="97">
        <v>45383</v>
      </c>
      <c r="C648" t="s">
        <v>596</v>
      </c>
      <c r="D648" t="s">
        <v>53</v>
      </c>
      <c r="E648" t="s">
        <v>53</v>
      </c>
      <c r="F648">
        <v>10035751914</v>
      </c>
      <c r="G648">
        <v>196</v>
      </c>
      <c r="H648">
        <v>187.62276422764225</v>
      </c>
      <c r="I648">
        <v>185.26666666666665</v>
      </c>
      <c r="J648">
        <v>183.17235772357722</v>
      </c>
      <c r="K648">
        <v>177</v>
      </c>
      <c r="L648">
        <v>1</v>
      </c>
      <c r="M648" s="97">
        <v>45383</v>
      </c>
      <c r="N648">
        <v>30</v>
      </c>
      <c r="O648">
        <v>196</v>
      </c>
      <c r="P648">
        <v>187.62276422764225</v>
      </c>
      <c r="Q648">
        <v>185.26666666666665</v>
      </c>
      <c r="R648">
        <v>183.17235772357722</v>
      </c>
      <c r="S648">
        <v>1</v>
      </c>
      <c r="T648">
        <v>1350.36</v>
      </c>
      <c r="U648">
        <v>720</v>
      </c>
      <c r="V648">
        <v>0.18202435111953685</v>
      </c>
    </row>
    <row r="649" spans="1:22">
      <c r="A649">
        <v>5</v>
      </c>
      <c r="B649" s="97">
        <v>45413</v>
      </c>
      <c r="C649" t="s">
        <v>596</v>
      </c>
      <c r="D649" t="s">
        <v>53</v>
      </c>
      <c r="E649" t="s">
        <v>53</v>
      </c>
      <c r="F649">
        <v>10035751914</v>
      </c>
      <c r="G649">
        <v>199.92</v>
      </c>
      <c r="H649">
        <v>191.54276422764224</v>
      </c>
      <c r="I649">
        <v>189.18666666666664</v>
      </c>
      <c r="J649">
        <v>187.09235772357721</v>
      </c>
      <c r="K649">
        <v>200</v>
      </c>
      <c r="L649">
        <v>1</v>
      </c>
      <c r="M649" s="97">
        <v>45413</v>
      </c>
      <c r="N649">
        <v>31</v>
      </c>
      <c r="O649">
        <v>199.92</v>
      </c>
      <c r="P649">
        <v>191.54276422764224</v>
      </c>
      <c r="Q649">
        <v>189.18666666666664</v>
      </c>
      <c r="R649">
        <v>187.09235772357721</v>
      </c>
      <c r="S649">
        <v>1</v>
      </c>
      <c r="T649">
        <v>1350.36</v>
      </c>
      <c r="U649">
        <v>744</v>
      </c>
      <c r="V649">
        <v>0.1993758554070966</v>
      </c>
    </row>
    <row r="650" spans="1:22">
      <c r="A650">
        <v>6</v>
      </c>
      <c r="B650" s="97">
        <v>45444</v>
      </c>
      <c r="C650" t="s">
        <v>596</v>
      </c>
      <c r="D650" t="s">
        <v>53</v>
      </c>
      <c r="E650" t="s">
        <v>53</v>
      </c>
      <c r="F650">
        <v>10035751914</v>
      </c>
      <c r="G650">
        <v>171.32</v>
      </c>
      <c r="H650">
        <v>162.94276422764224</v>
      </c>
      <c r="I650">
        <v>160.58666666666664</v>
      </c>
      <c r="J650">
        <v>158.49235772357721</v>
      </c>
      <c r="K650">
        <v>161</v>
      </c>
      <c r="L650">
        <v>1</v>
      </c>
      <c r="M650" s="97">
        <v>45444</v>
      </c>
      <c r="N650">
        <v>30</v>
      </c>
      <c r="O650">
        <v>171.32</v>
      </c>
      <c r="P650">
        <v>162.94276422764224</v>
      </c>
      <c r="Q650">
        <v>160.58666666666664</v>
      </c>
      <c r="R650">
        <v>158.49235772357721</v>
      </c>
      <c r="S650">
        <v>1</v>
      </c>
      <c r="T650">
        <v>1350.36</v>
      </c>
      <c r="U650">
        <v>720</v>
      </c>
      <c r="V650">
        <v>0.16521512987483175</v>
      </c>
    </row>
    <row r="651" spans="1:22">
      <c r="A651">
        <v>7</v>
      </c>
      <c r="B651" s="97">
        <v>45474</v>
      </c>
      <c r="C651" t="s">
        <v>596</v>
      </c>
      <c r="D651" t="s">
        <v>53</v>
      </c>
      <c r="E651" t="s">
        <v>53</v>
      </c>
      <c r="F651">
        <v>10035751914</v>
      </c>
      <c r="G651">
        <v>208.84</v>
      </c>
      <c r="H651">
        <v>200.46276422764225</v>
      </c>
      <c r="I651">
        <v>198.10666666666665</v>
      </c>
      <c r="J651">
        <v>196.01235772357722</v>
      </c>
      <c r="K651">
        <v>216</v>
      </c>
      <c r="L651">
        <v>1</v>
      </c>
      <c r="M651" s="97">
        <v>45474</v>
      </c>
      <c r="N651">
        <v>31</v>
      </c>
      <c r="O651">
        <v>208.84</v>
      </c>
      <c r="P651">
        <v>200.46276422764225</v>
      </c>
      <c r="Q651">
        <v>198.10666666666665</v>
      </c>
      <c r="R651">
        <v>196.01235772357722</v>
      </c>
      <c r="S651">
        <v>1</v>
      </c>
      <c r="T651">
        <v>1350.36</v>
      </c>
      <c r="U651">
        <v>744</v>
      </c>
      <c r="V651">
        <v>0.21462065512119904</v>
      </c>
    </row>
    <row r="652" spans="1:22">
      <c r="A652">
        <v>8</v>
      </c>
      <c r="B652" s="97">
        <v>45505</v>
      </c>
      <c r="C652" t="s">
        <v>596</v>
      </c>
      <c r="D652" t="s">
        <v>53</v>
      </c>
      <c r="E652" t="s">
        <v>53</v>
      </c>
      <c r="F652">
        <v>10035751914</v>
      </c>
      <c r="G652">
        <v>239.2</v>
      </c>
      <c r="H652">
        <v>230.82276422764224</v>
      </c>
      <c r="I652">
        <v>228.46666666666664</v>
      </c>
      <c r="J652">
        <v>226.37235772357721</v>
      </c>
      <c r="K652">
        <v>225</v>
      </c>
      <c r="L652">
        <v>1</v>
      </c>
      <c r="M652" s="97">
        <v>45505</v>
      </c>
      <c r="N652">
        <v>31</v>
      </c>
      <c r="O652">
        <v>239.2</v>
      </c>
      <c r="P652">
        <v>230.82276422764224</v>
      </c>
      <c r="Q652">
        <v>228.46666666666664</v>
      </c>
      <c r="R652">
        <v>226.37235772357721</v>
      </c>
      <c r="S652">
        <v>1</v>
      </c>
      <c r="T652">
        <v>1350.36</v>
      </c>
      <c r="U652">
        <v>744</v>
      </c>
      <c r="V652">
        <v>0.22437643669374344</v>
      </c>
    </row>
    <row r="653" spans="1:22">
      <c r="A653">
        <v>9</v>
      </c>
      <c r="B653" s="97">
        <v>45536</v>
      </c>
      <c r="C653" t="s">
        <v>596</v>
      </c>
      <c r="D653" t="s">
        <v>53</v>
      </c>
      <c r="E653" t="s">
        <v>53</v>
      </c>
      <c r="F653">
        <v>10035751914</v>
      </c>
      <c r="G653">
        <v>234.72</v>
      </c>
      <c r="H653">
        <v>226.34276422764225</v>
      </c>
      <c r="I653">
        <v>223.98666666666665</v>
      </c>
      <c r="J653">
        <v>221.89235772357722</v>
      </c>
      <c r="K653">
        <v>234</v>
      </c>
      <c r="L653">
        <v>1</v>
      </c>
      <c r="M653" s="97">
        <v>45536</v>
      </c>
      <c r="N653">
        <v>30</v>
      </c>
      <c r="O653">
        <v>234.72</v>
      </c>
      <c r="P653">
        <v>226.34276422764225</v>
      </c>
      <c r="Q653">
        <v>223.98666666666665</v>
      </c>
      <c r="R653">
        <v>221.89235772357722</v>
      </c>
      <c r="S653">
        <v>1</v>
      </c>
      <c r="T653">
        <v>1350.36</v>
      </c>
      <c r="U653">
        <v>720</v>
      </c>
      <c r="V653">
        <v>0.24021682695314173</v>
      </c>
    </row>
    <row r="654" spans="1:22">
      <c r="A654">
        <v>10</v>
      </c>
      <c r="B654" s="97">
        <v>45566</v>
      </c>
      <c r="C654" t="s">
        <v>596</v>
      </c>
      <c r="D654" t="s">
        <v>53</v>
      </c>
      <c r="E654" t="s">
        <v>53</v>
      </c>
      <c r="F654">
        <v>10035751914</v>
      </c>
      <c r="G654">
        <v>227.16</v>
      </c>
      <c r="H654">
        <v>218.78276422764225</v>
      </c>
      <c r="I654">
        <v>216.42666666666665</v>
      </c>
      <c r="J654">
        <v>214.33235772357722</v>
      </c>
      <c r="K654">
        <v>176</v>
      </c>
      <c r="L654">
        <v>1</v>
      </c>
      <c r="M654" s="97">
        <v>45566</v>
      </c>
      <c r="N654">
        <v>31</v>
      </c>
      <c r="O654">
        <v>227.16</v>
      </c>
      <c r="P654">
        <v>218.78276422764225</v>
      </c>
      <c r="Q654">
        <v>216.42666666666665</v>
      </c>
      <c r="R654">
        <v>214.33235772357722</v>
      </c>
      <c r="S654">
        <v>1</v>
      </c>
      <c r="T654">
        <v>1350.36</v>
      </c>
      <c r="U654">
        <v>744</v>
      </c>
      <c r="V654">
        <v>0.17530557164047372</v>
      </c>
    </row>
    <row r="655" spans="1:22">
      <c r="A655">
        <v>11</v>
      </c>
      <c r="B655" s="97">
        <v>45597</v>
      </c>
      <c r="C655" t="s">
        <v>596</v>
      </c>
      <c r="D655" t="s">
        <v>53</v>
      </c>
      <c r="E655" t="s">
        <v>53</v>
      </c>
      <c r="F655">
        <v>10035751914</v>
      </c>
      <c r="G655">
        <v>209.24</v>
      </c>
      <c r="H655">
        <v>200.86276422764226</v>
      </c>
      <c r="I655">
        <v>198.50666666666666</v>
      </c>
      <c r="J655">
        <v>196.41235772357723</v>
      </c>
      <c r="K655">
        <v>152</v>
      </c>
      <c r="L655">
        <v>1</v>
      </c>
      <c r="M655" s="97">
        <v>45597</v>
      </c>
      <c r="N655">
        <v>30</v>
      </c>
      <c r="O655">
        <v>209.24</v>
      </c>
      <c r="P655">
        <v>200.86276422764226</v>
      </c>
      <c r="Q655">
        <v>198.50666666666666</v>
      </c>
      <c r="R655">
        <v>196.41235772357723</v>
      </c>
      <c r="S655">
        <v>1</v>
      </c>
      <c r="T655">
        <v>1350.36</v>
      </c>
      <c r="U655">
        <v>720</v>
      </c>
      <c r="V655">
        <v>0.15682594723711535</v>
      </c>
    </row>
    <row r="656" spans="1:22">
      <c r="A656">
        <v>12</v>
      </c>
      <c r="B656" s="97">
        <v>45627</v>
      </c>
      <c r="C656" t="s">
        <v>596</v>
      </c>
      <c r="D656" t="s">
        <v>53</v>
      </c>
      <c r="E656" t="s">
        <v>53</v>
      </c>
      <c r="F656">
        <v>10035751914</v>
      </c>
      <c r="G656">
        <v>229.16</v>
      </c>
      <c r="H656">
        <v>220.78276422764225</v>
      </c>
      <c r="I656">
        <v>218.42666666666665</v>
      </c>
      <c r="J656">
        <v>216.33235772357722</v>
      </c>
      <c r="K656">
        <v>185</v>
      </c>
      <c r="L656">
        <v>1</v>
      </c>
      <c r="M656" s="97">
        <v>45627</v>
      </c>
      <c r="N656">
        <v>31</v>
      </c>
      <c r="O656">
        <v>229.16</v>
      </c>
      <c r="P656">
        <v>220.78276422764225</v>
      </c>
      <c r="Q656">
        <v>218.42666666666665</v>
      </c>
      <c r="R656">
        <v>216.33235772357722</v>
      </c>
      <c r="S656">
        <v>1</v>
      </c>
      <c r="T656">
        <v>1350.36</v>
      </c>
      <c r="U656">
        <v>744</v>
      </c>
      <c r="V656">
        <v>0.18393799686073359</v>
      </c>
    </row>
    <row r="657" spans="1:22">
      <c r="A657">
        <v>2</v>
      </c>
      <c r="B657" s="97">
        <v>45323</v>
      </c>
      <c r="C657" t="s">
        <v>596</v>
      </c>
      <c r="D657" t="s">
        <v>54</v>
      </c>
      <c r="E657" t="s">
        <v>54</v>
      </c>
      <c r="F657">
        <v>10035751922</v>
      </c>
      <c r="G657">
        <v>52.148275862068957</v>
      </c>
      <c r="H657">
        <v>49.981749369217823</v>
      </c>
      <c r="I657">
        <v>49.372413793103441</v>
      </c>
      <c r="J657">
        <v>48.830782169890654</v>
      </c>
      <c r="K657">
        <v>54</v>
      </c>
      <c r="L657">
        <v>1</v>
      </c>
      <c r="M657" s="97">
        <v>45337</v>
      </c>
      <c r="N657">
        <v>15</v>
      </c>
      <c r="O657">
        <v>100.82</v>
      </c>
      <c r="P657">
        <v>96.631382113821118</v>
      </c>
      <c r="Q657">
        <v>95.453333333333319</v>
      </c>
      <c r="R657">
        <v>94.406178861788604</v>
      </c>
      <c r="S657">
        <v>0.5</v>
      </c>
      <c r="T657">
        <v>695.64</v>
      </c>
      <c r="U657">
        <v>696</v>
      </c>
      <c r="V657">
        <v>0.11224004340334576</v>
      </c>
    </row>
    <row r="658" spans="1:22">
      <c r="A658">
        <v>3</v>
      </c>
      <c r="B658" s="97">
        <v>45352</v>
      </c>
      <c r="C658" t="s">
        <v>596</v>
      </c>
      <c r="D658" t="s">
        <v>54</v>
      </c>
      <c r="E658" t="s">
        <v>54</v>
      </c>
      <c r="F658">
        <v>10035751922</v>
      </c>
      <c r="G658">
        <v>96.18</v>
      </c>
      <c r="H658">
        <v>91.991382113821132</v>
      </c>
      <c r="I658">
        <v>90.813333333333333</v>
      </c>
      <c r="J658">
        <v>89.766178861788617</v>
      </c>
      <c r="K658">
        <v>84</v>
      </c>
      <c r="L658">
        <v>1</v>
      </c>
      <c r="M658" s="97">
        <v>45352</v>
      </c>
      <c r="N658">
        <v>31</v>
      </c>
      <c r="O658">
        <v>96.18</v>
      </c>
      <c r="P658">
        <v>91.991382113821132</v>
      </c>
      <c r="Q658">
        <v>90.813333333333333</v>
      </c>
      <c r="R658">
        <v>89.766178861788617</v>
      </c>
      <c r="S658">
        <v>0.5</v>
      </c>
      <c r="T658">
        <v>695.64</v>
      </c>
      <c r="U658">
        <v>744</v>
      </c>
      <c r="V658">
        <v>0.16326176081065288</v>
      </c>
    </row>
    <row r="659" spans="1:22">
      <c r="A659">
        <v>4</v>
      </c>
      <c r="B659" s="97">
        <v>45383</v>
      </c>
      <c r="C659" t="s">
        <v>596</v>
      </c>
      <c r="D659" t="s">
        <v>54</v>
      </c>
      <c r="E659" t="s">
        <v>54</v>
      </c>
      <c r="F659">
        <v>10035751922</v>
      </c>
      <c r="G659">
        <v>98</v>
      </c>
      <c r="H659">
        <v>93.811382113821125</v>
      </c>
      <c r="I659">
        <v>92.633333333333326</v>
      </c>
      <c r="J659">
        <v>91.586178861788611</v>
      </c>
      <c r="K659">
        <v>99</v>
      </c>
      <c r="L659">
        <v>1</v>
      </c>
      <c r="M659" s="97">
        <v>45383</v>
      </c>
      <c r="N659">
        <v>30</v>
      </c>
      <c r="O659">
        <v>98</v>
      </c>
      <c r="P659">
        <v>93.811382113821125</v>
      </c>
      <c r="Q659">
        <v>92.633333333333326</v>
      </c>
      <c r="R659">
        <v>91.586178861788611</v>
      </c>
      <c r="S659">
        <v>0.5</v>
      </c>
      <c r="T659">
        <v>695.64</v>
      </c>
      <c r="U659">
        <v>720</v>
      </c>
      <c r="V659">
        <v>0.1984328579916815</v>
      </c>
    </row>
    <row r="660" spans="1:22">
      <c r="A660">
        <v>5</v>
      </c>
      <c r="B660" s="97">
        <v>45413</v>
      </c>
      <c r="C660" t="s">
        <v>596</v>
      </c>
      <c r="D660" t="s">
        <v>54</v>
      </c>
      <c r="E660" t="s">
        <v>54</v>
      </c>
      <c r="F660">
        <v>10035751922</v>
      </c>
      <c r="G660">
        <v>99.96</v>
      </c>
      <c r="H660">
        <v>95.771382113821119</v>
      </c>
      <c r="I660">
        <v>94.59333333333332</v>
      </c>
      <c r="J660">
        <v>93.546178861788604</v>
      </c>
      <c r="K660">
        <v>108</v>
      </c>
      <c r="L660">
        <v>1</v>
      </c>
      <c r="M660" s="97">
        <v>45413</v>
      </c>
      <c r="N660">
        <v>31</v>
      </c>
      <c r="O660">
        <v>99.96</v>
      </c>
      <c r="P660">
        <v>95.771382113821119</v>
      </c>
      <c r="Q660">
        <v>94.59333333333332</v>
      </c>
      <c r="R660">
        <v>93.546178861788604</v>
      </c>
      <c r="S660">
        <v>0.5</v>
      </c>
      <c r="T660">
        <v>695.64</v>
      </c>
      <c r="U660">
        <v>744</v>
      </c>
      <c r="V660">
        <v>0.20796042694188008</v>
      </c>
    </row>
    <row r="661" spans="1:22">
      <c r="A661">
        <v>6</v>
      </c>
      <c r="B661" s="97">
        <v>45444</v>
      </c>
      <c r="C661" t="s">
        <v>596</v>
      </c>
      <c r="D661" t="s">
        <v>54</v>
      </c>
      <c r="E661" t="s">
        <v>54</v>
      </c>
      <c r="F661">
        <v>10035751922</v>
      </c>
      <c r="G661">
        <v>85.66</v>
      </c>
      <c r="H661">
        <v>81.471382113821122</v>
      </c>
      <c r="I661">
        <v>80.293333333333322</v>
      </c>
      <c r="J661">
        <v>79.246178861788607</v>
      </c>
      <c r="K661">
        <v>93</v>
      </c>
      <c r="L661">
        <v>1</v>
      </c>
      <c r="M661" s="97">
        <v>45444</v>
      </c>
      <c r="N661">
        <v>30</v>
      </c>
      <c r="O661">
        <v>85.66</v>
      </c>
      <c r="P661">
        <v>81.471382113821122</v>
      </c>
      <c r="Q661">
        <v>80.293333333333322</v>
      </c>
      <c r="R661">
        <v>79.246178861788607</v>
      </c>
      <c r="S661">
        <v>0.5</v>
      </c>
      <c r="T661">
        <v>695.64</v>
      </c>
      <c r="U661">
        <v>720</v>
      </c>
      <c r="V661">
        <v>0.18638320267826913</v>
      </c>
    </row>
    <row r="662" spans="1:22">
      <c r="A662">
        <v>7</v>
      </c>
      <c r="B662" s="97">
        <v>45474</v>
      </c>
      <c r="C662" t="s">
        <v>596</v>
      </c>
      <c r="D662" t="s">
        <v>54</v>
      </c>
      <c r="E662" t="s">
        <v>54</v>
      </c>
      <c r="F662">
        <v>10035751922</v>
      </c>
      <c r="G662">
        <v>104.42</v>
      </c>
      <c r="H662">
        <v>100.23138211382113</v>
      </c>
      <c r="I662">
        <v>99.053333333333327</v>
      </c>
      <c r="J662">
        <v>98.006178861788612</v>
      </c>
      <c r="K662">
        <v>114</v>
      </c>
      <c r="L662">
        <v>1</v>
      </c>
      <c r="M662" s="97">
        <v>45474</v>
      </c>
      <c r="N662">
        <v>31</v>
      </c>
      <c r="O662">
        <v>104.42</v>
      </c>
      <c r="P662">
        <v>100.23138211382113</v>
      </c>
      <c r="Q662">
        <v>99.053333333333327</v>
      </c>
      <c r="R662">
        <v>98.006178861788612</v>
      </c>
      <c r="S662">
        <v>0.5</v>
      </c>
      <c r="T662">
        <v>695.64</v>
      </c>
      <c r="U662">
        <v>744</v>
      </c>
      <c r="V662">
        <v>0.21946804768008177</v>
      </c>
    </row>
    <row r="663" spans="1:22">
      <c r="A663">
        <v>8</v>
      </c>
      <c r="B663" s="97">
        <v>45505</v>
      </c>
      <c r="C663" t="s">
        <v>596</v>
      </c>
      <c r="D663" t="s">
        <v>54</v>
      </c>
      <c r="E663" t="s">
        <v>54</v>
      </c>
      <c r="F663">
        <v>10035751922</v>
      </c>
      <c r="G663">
        <v>119.6</v>
      </c>
      <c r="H663">
        <v>115.41138211382112</v>
      </c>
      <c r="I663">
        <v>114.23333333333332</v>
      </c>
      <c r="J663">
        <v>113.1861788617886</v>
      </c>
      <c r="K663">
        <v>119</v>
      </c>
      <c r="L663">
        <v>1</v>
      </c>
      <c r="M663" s="97">
        <v>45505</v>
      </c>
      <c r="N663">
        <v>31</v>
      </c>
      <c r="O663">
        <v>119.6</v>
      </c>
      <c r="P663">
        <v>115.41138211382112</v>
      </c>
      <c r="Q663">
        <v>114.23333333333332</v>
      </c>
      <c r="R663">
        <v>113.1861788617886</v>
      </c>
      <c r="S663">
        <v>0.5</v>
      </c>
      <c r="T663">
        <v>695.64</v>
      </c>
      <c r="U663">
        <v>744</v>
      </c>
      <c r="V663">
        <v>0.23015857834635761</v>
      </c>
    </row>
    <row r="664" spans="1:22">
      <c r="A664">
        <v>9</v>
      </c>
      <c r="B664" s="97">
        <v>45536</v>
      </c>
      <c r="C664" t="s">
        <v>596</v>
      </c>
      <c r="D664" t="s">
        <v>54</v>
      </c>
      <c r="E664" t="s">
        <v>54</v>
      </c>
      <c r="F664">
        <v>10035751922</v>
      </c>
      <c r="G664">
        <v>117.36</v>
      </c>
      <c r="H664">
        <v>113.17138211382112</v>
      </c>
      <c r="I664">
        <v>111.99333333333333</v>
      </c>
      <c r="J664">
        <v>110.94617886178861</v>
      </c>
      <c r="K664">
        <v>121</v>
      </c>
      <c r="L664">
        <v>1</v>
      </c>
      <c r="M664" s="97">
        <v>45536</v>
      </c>
      <c r="N664">
        <v>30</v>
      </c>
      <c r="O664">
        <v>117.36</v>
      </c>
      <c r="P664">
        <v>113.17138211382112</v>
      </c>
      <c r="Q664">
        <v>111.99333333333333</v>
      </c>
      <c r="R664">
        <v>110.94617886178861</v>
      </c>
      <c r="S664">
        <v>0.5</v>
      </c>
      <c r="T664">
        <v>695.64</v>
      </c>
      <c r="U664">
        <v>720</v>
      </c>
      <c r="V664">
        <v>0.24213849436809581</v>
      </c>
    </row>
    <row r="665" spans="1:22">
      <c r="A665">
        <v>10</v>
      </c>
      <c r="B665" s="97">
        <v>45566</v>
      </c>
      <c r="C665" t="s">
        <v>596</v>
      </c>
      <c r="D665" t="s">
        <v>54</v>
      </c>
      <c r="E665" t="s">
        <v>54</v>
      </c>
      <c r="F665">
        <v>10035751922</v>
      </c>
      <c r="G665">
        <v>113.58</v>
      </c>
      <c r="H665">
        <v>109.39138211382112</v>
      </c>
      <c r="I665">
        <v>108.21333333333332</v>
      </c>
      <c r="J665">
        <v>107.16617886178861</v>
      </c>
      <c r="K665">
        <v>90</v>
      </c>
      <c r="L665">
        <v>1</v>
      </c>
      <c r="M665" s="97">
        <v>45566</v>
      </c>
      <c r="N665">
        <v>31</v>
      </c>
      <c r="O665">
        <v>113.58</v>
      </c>
      <c r="P665">
        <v>109.39138211382112</v>
      </c>
      <c r="Q665">
        <v>108.21333333333332</v>
      </c>
      <c r="R665">
        <v>107.16617886178861</v>
      </c>
      <c r="S665">
        <v>0.5</v>
      </c>
      <c r="T665">
        <v>695.64</v>
      </c>
      <c r="U665">
        <v>744</v>
      </c>
      <c r="V665">
        <v>0.17453959006110567</v>
      </c>
    </row>
    <row r="666" spans="1:22">
      <c r="A666">
        <v>11</v>
      </c>
      <c r="B666" s="97">
        <v>45597</v>
      </c>
      <c r="C666" t="s">
        <v>596</v>
      </c>
      <c r="D666" t="s">
        <v>54</v>
      </c>
      <c r="E666" t="s">
        <v>54</v>
      </c>
      <c r="F666">
        <v>10035751922</v>
      </c>
      <c r="G666">
        <v>104.62</v>
      </c>
      <c r="H666">
        <v>100.43138211382113</v>
      </c>
      <c r="I666">
        <v>99.25333333333333</v>
      </c>
      <c r="J666">
        <v>98.206178861788615</v>
      </c>
      <c r="K666">
        <v>81</v>
      </c>
      <c r="L666">
        <v>1</v>
      </c>
      <c r="M666" s="97">
        <v>45597</v>
      </c>
      <c r="N666">
        <v>30</v>
      </c>
      <c r="O666">
        <v>104.62</v>
      </c>
      <c r="P666">
        <v>100.43138211382113</v>
      </c>
      <c r="Q666">
        <v>99.25333333333333</v>
      </c>
      <c r="R666">
        <v>98.206178861788615</v>
      </c>
      <c r="S666">
        <v>0.5</v>
      </c>
      <c r="T666">
        <v>695.64</v>
      </c>
      <c r="U666">
        <v>720</v>
      </c>
      <c r="V666">
        <v>0.16083237099010347</v>
      </c>
    </row>
    <row r="667" spans="1:22">
      <c r="A667">
        <v>12</v>
      </c>
      <c r="B667" s="97">
        <v>45627</v>
      </c>
      <c r="C667" t="s">
        <v>596</v>
      </c>
      <c r="D667" t="s">
        <v>54</v>
      </c>
      <c r="E667" t="s">
        <v>54</v>
      </c>
      <c r="F667">
        <v>10035751922</v>
      </c>
      <c r="G667">
        <v>114.58</v>
      </c>
      <c r="H667">
        <v>110.39138211382112</v>
      </c>
      <c r="I667">
        <v>109.21333333333332</v>
      </c>
      <c r="J667">
        <v>108.16617886178861</v>
      </c>
      <c r="K667">
        <v>94</v>
      </c>
      <c r="L667">
        <v>1</v>
      </c>
      <c r="M667" s="97">
        <v>45627</v>
      </c>
      <c r="N667">
        <v>31</v>
      </c>
      <c r="O667">
        <v>114.58</v>
      </c>
      <c r="P667">
        <v>110.39138211382112</v>
      </c>
      <c r="Q667">
        <v>109.21333333333332</v>
      </c>
      <c r="R667">
        <v>108.16617886178861</v>
      </c>
      <c r="S667">
        <v>0.5</v>
      </c>
      <c r="T667">
        <v>695.64</v>
      </c>
      <c r="U667">
        <v>744</v>
      </c>
      <c r="V667">
        <v>0.18159700775274321</v>
      </c>
    </row>
    <row r="668" spans="1:22">
      <c r="A668">
        <v>6</v>
      </c>
      <c r="B668" s="97">
        <v>45444</v>
      </c>
      <c r="C668" t="s">
        <v>2061</v>
      </c>
      <c r="D668" t="s">
        <v>60</v>
      </c>
      <c r="E668" t="s">
        <v>60</v>
      </c>
      <c r="F668">
        <v>10035715993</v>
      </c>
      <c r="G668">
        <v>32.160000000000004</v>
      </c>
      <c r="H668">
        <v>30.621138211382117</v>
      </c>
      <c r="I668">
        <v>30.188333333333336</v>
      </c>
      <c r="J668">
        <v>29.80361788617887</v>
      </c>
      <c r="K668">
        <v>16</v>
      </c>
      <c r="L668">
        <v>1</v>
      </c>
      <c r="M668" s="97">
        <v>45468</v>
      </c>
      <c r="N668">
        <v>6</v>
      </c>
      <c r="O668">
        <v>160.80000000000001</v>
      </c>
      <c r="P668">
        <v>153.10569105691059</v>
      </c>
      <c r="Q668">
        <v>150.94166666666669</v>
      </c>
      <c r="R668">
        <v>149.01808943089435</v>
      </c>
      <c r="S668">
        <v>1</v>
      </c>
      <c r="T668">
        <v>1288.98</v>
      </c>
      <c r="U668">
        <v>720</v>
      </c>
      <c r="V668">
        <v>1.6778566084121638E-2</v>
      </c>
    </row>
    <row r="669" spans="1:22">
      <c r="A669">
        <v>7</v>
      </c>
      <c r="B669" s="97">
        <v>45474</v>
      </c>
      <c r="C669" t="s">
        <v>2061</v>
      </c>
      <c r="D669" t="s">
        <v>60</v>
      </c>
      <c r="E669" t="s">
        <v>60</v>
      </c>
      <c r="F669">
        <v>10035715993</v>
      </c>
      <c r="G669">
        <v>194.1</v>
      </c>
      <c r="H669">
        <v>186.40569105691057</v>
      </c>
      <c r="I669">
        <v>184.24166666666667</v>
      </c>
      <c r="J669">
        <v>182.3180894308943</v>
      </c>
      <c r="K669">
        <v>102</v>
      </c>
      <c r="L669">
        <v>1</v>
      </c>
      <c r="M669" s="97">
        <v>45474</v>
      </c>
      <c r="N669">
        <v>31</v>
      </c>
      <c r="O669">
        <v>194.1</v>
      </c>
      <c r="P669">
        <v>186.40569105691057</v>
      </c>
      <c r="Q669">
        <v>184.24166666666667</v>
      </c>
      <c r="R669">
        <v>182.3180894308943</v>
      </c>
      <c r="S669">
        <v>1</v>
      </c>
      <c r="T669">
        <v>1288.98</v>
      </c>
      <c r="U669">
        <v>744</v>
      </c>
      <c r="V669">
        <v>0.10664977117023598</v>
      </c>
    </row>
    <row r="670" spans="1:22">
      <c r="A670">
        <v>8</v>
      </c>
      <c r="B670" s="97">
        <v>45505</v>
      </c>
      <c r="C670" t="s">
        <v>2061</v>
      </c>
      <c r="D670" t="s">
        <v>60</v>
      </c>
      <c r="E670" t="s">
        <v>60</v>
      </c>
      <c r="F670">
        <v>10035715993</v>
      </c>
      <c r="G670">
        <v>221.3</v>
      </c>
      <c r="H670">
        <v>213.60569105691059</v>
      </c>
      <c r="I670">
        <v>211.44166666666669</v>
      </c>
      <c r="J670">
        <v>209.51808943089435</v>
      </c>
      <c r="K670">
        <v>208</v>
      </c>
      <c r="L670">
        <v>1</v>
      </c>
      <c r="M670" s="97">
        <v>45505</v>
      </c>
      <c r="N670">
        <v>31</v>
      </c>
      <c r="O670">
        <v>221.3</v>
      </c>
      <c r="P670">
        <v>213.60569105691059</v>
      </c>
      <c r="Q670">
        <v>211.44166666666669</v>
      </c>
      <c r="R670">
        <v>209.51808943089435</v>
      </c>
      <c r="S670">
        <v>1</v>
      </c>
      <c r="T670">
        <v>1288.98</v>
      </c>
      <c r="U670">
        <v>744</v>
      </c>
      <c r="V670">
        <v>0.21673354250097224</v>
      </c>
    </row>
    <row r="671" spans="1:22">
      <c r="A671">
        <v>9</v>
      </c>
      <c r="B671" s="97">
        <v>45536</v>
      </c>
      <c r="C671" t="s">
        <v>2061</v>
      </c>
      <c r="D671" t="s">
        <v>60</v>
      </c>
      <c r="E671" t="s">
        <v>60</v>
      </c>
      <c r="F671">
        <v>10035715993</v>
      </c>
      <c r="G671">
        <v>213.6</v>
      </c>
      <c r="H671">
        <v>205.90569105691057</v>
      </c>
      <c r="I671">
        <v>203.74166666666667</v>
      </c>
      <c r="J671">
        <v>201.8180894308943</v>
      </c>
      <c r="K671">
        <v>162</v>
      </c>
      <c r="L671">
        <v>1</v>
      </c>
      <c r="M671" s="97">
        <v>45536</v>
      </c>
      <c r="N671">
        <v>30</v>
      </c>
      <c r="O671">
        <v>213.6</v>
      </c>
      <c r="P671">
        <v>205.90569105691057</v>
      </c>
      <c r="Q671">
        <v>203.74166666666667</v>
      </c>
      <c r="R671">
        <v>201.8180894308943</v>
      </c>
      <c r="S671">
        <v>1</v>
      </c>
      <c r="T671">
        <v>1288.98</v>
      </c>
      <c r="U671">
        <v>720</v>
      </c>
      <c r="V671">
        <v>0.17492120169091491</v>
      </c>
    </row>
    <row r="672" spans="1:22">
      <c r="A672">
        <v>10</v>
      </c>
      <c r="B672" s="97">
        <v>45566</v>
      </c>
      <c r="C672" t="s">
        <v>2061</v>
      </c>
      <c r="D672" t="s">
        <v>60</v>
      </c>
      <c r="E672" t="s">
        <v>60</v>
      </c>
      <c r="F672">
        <v>10035715993</v>
      </c>
      <c r="G672">
        <v>211</v>
      </c>
      <c r="H672">
        <v>203.30569105691058</v>
      </c>
      <c r="I672">
        <v>201.14166666666668</v>
      </c>
      <c r="J672">
        <v>199.21808943089434</v>
      </c>
      <c r="K672">
        <v>137</v>
      </c>
      <c r="L672">
        <v>1</v>
      </c>
      <c r="M672" s="97">
        <v>45566</v>
      </c>
      <c r="N672">
        <v>31</v>
      </c>
      <c r="O672">
        <v>211</v>
      </c>
      <c r="P672">
        <v>203.30569105691058</v>
      </c>
      <c r="Q672">
        <v>201.14166666666668</v>
      </c>
      <c r="R672">
        <v>199.21808943089434</v>
      </c>
      <c r="S672">
        <v>1</v>
      </c>
      <c r="T672">
        <v>1288.98</v>
      </c>
      <c r="U672">
        <v>744</v>
      </c>
      <c r="V672">
        <v>0.14304874847278598</v>
      </c>
    </row>
    <row r="673" spans="1:22">
      <c r="A673">
        <v>11</v>
      </c>
      <c r="B673" s="97">
        <v>45597</v>
      </c>
      <c r="C673" t="s">
        <v>2061</v>
      </c>
      <c r="D673" t="s">
        <v>60</v>
      </c>
      <c r="E673" t="s">
        <v>60</v>
      </c>
      <c r="F673">
        <v>10035715993</v>
      </c>
      <c r="G673">
        <v>202.9</v>
      </c>
      <c r="H673">
        <v>195.20569105691058</v>
      </c>
      <c r="I673">
        <v>193.04166666666669</v>
      </c>
      <c r="J673">
        <v>191.11808943089432</v>
      </c>
      <c r="K673">
        <v>131</v>
      </c>
      <c r="L673">
        <v>1</v>
      </c>
      <c r="M673" s="97">
        <v>45597</v>
      </c>
      <c r="N673">
        <v>30</v>
      </c>
      <c r="O673">
        <v>202.9</v>
      </c>
      <c r="P673">
        <v>195.20569105691058</v>
      </c>
      <c r="Q673">
        <v>193.04166666666669</v>
      </c>
      <c r="R673">
        <v>191.11808943089432</v>
      </c>
      <c r="S673">
        <v>1</v>
      </c>
      <c r="T673">
        <v>1288.98</v>
      </c>
      <c r="U673">
        <v>720</v>
      </c>
      <c r="V673">
        <v>0.14124178290844958</v>
      </c>
    </row>
    <row r="674" spans="1:22">
      <c r="A674">
        <v>12</v>
      </c>
      <c r="B674" s="97">
        <v>45627</v>
      </c>
      <c r="C674" t="s">
        <v>2061</v>
      </c>
      <c r="D674" t="s">
        <v>60</v>
      </c>
      <c r="E674" t="s">
        <v>60</v>
      </c>
      <c r="F674">
        <v>10035715993</v>
      </c>
      <c r="G674">
        <v>191.3</v>
      </c>
      <c r="H674">
        <v>183.60569105691059</v>
      </c>
      <c r="I674">
        <v>181.44166666666669</v>
      </c>
      <c r="J674">
        <v>179.51808943089435</v>
      </c>
      <c r="K674">
        <v>173</v>
      </c>
      <c r="L674">
        <v>1</v>
      </c>
      <c r="M674" s="97">
        <v>45627</v>
      </c>
      <c r="N674">
        <v>31</v>
      </c>
      <c r="O674">
        <v>191.3</v>
      </c>
      <c r="P674">
        <v>183.60569105691059</v>
      </c>
      <c r="Q674">
        <v>181.44166666666669</v>
      </c>
      <c r="R674">
        <v>179.51808943089435</v>
      </c>
      <c r="S674">
        <v>1</v>
      </c>
      <c r="T674">
        <v>1288.98</v>
      </c>
      <c r="U674">
        <v>744</v>
      </c>
      <c r="V674">
        <v>0.1806981831262095</v>
      </c>
    </row>
    <row r="675" spans="1:22">
      <c r="A675">
        <v>6</v>
      </c>
      <c r="B675" s="97">
        <v>45444</v>
      </c>
      <c r="C675" t="s">
        <v>2061</v>
      </c>
      <c r="D675" t="s">
        <v>61</v>
      </c>
      <c r="E675" t="s">
        <v>61</v>
      </c>
      <c r="F675">
        <v>10035715969</v>
      </c>
      <c r="G675">
        <v>14.780000000000001</v>
      </c>
      <c r="H675">
        <v>14.058048780487805</v>
      </c>
      <c r="I675">
        <v>13.855000000000002</v>
      </c>
      <c r="J675">
        <v>13.674512195121952</v>
      </c>
      <c r="K675">
        <v>8</v>
      </c>
      <c r="L675">
        <v>1</v>
      </c>
      <c r="M675" s="97">
        <v>45468</v>
      </c>
      <c r="N675">
        <v>6</v>
      </c>
      <c r="O675">
        <v>73.900000000000006</v>
      </c>
      <c r="P675">
        <v>70.29024390243903</v>
      </c>
      <c r="Q675">
        <v>69.275000000000006</v>
      </c>
      <c r="R675">
        <v>68.372560975609758</v>
      </c>
      <c r="S675">
        <v>0.5</v>
      </c>
      <c r="T675">
        <v>613.79999999999995</v>
      </c>
      <c r="U675">
        <v>720</v>
      </c>
      <c r="V675">
        <v>1.844633612106731E-2</v>
      </c>
    </row>
    <row r="676" spans="1:22">
      <c r="A676">
        <v>7</v>
      </c>
      <c r="B676" s="97">
        <v>45474</v>
      </c>
      <c r="C676" t="s">
        <v>2061</v>
      </c>
      <c r="D676" t="s">
        <v>61</v>
      </c>
      <c r="E676" t="s">
        <v>61</v>
      </c>
      <c r="F676">
        <v>10035715969</v>
      </c>
      <c r="G676">
        <v>87.2</v>
      </c>
      <c r="H676">
        <v>83.590243902439028</v>
      </c>
      <c r="I676">
        <v>82.575000000000003</v>
      </c>
      <c r="J676">
        <v>81.672560975609755</v>
      </c>
      <c r="K676">
        <v>54</v>
      </c>
      <c r="L676">
        <v>1</v>
      </c>
      <c r="M676" s="97">
        <v>45474</v>
      </c>
      <c r="N676">
        <v>31</v>
      </c>
      <c r="O676">
        <v>87.2</v>
      </c>
      <c r="P676">
        <v>83.590243902439028</v>
      </c>
      <c r="Q676">
        <v>82.575000000000003</v>
      </c>
      <c r="R676">
        <v>81.672560975609755</v>
      </c>
      <c r="S676">
        <v>0.5</v>
      </c>
      <c r="T676">
        <v>613.79999999999995</v>
      </c>
      <c r="U676">
        <v>744</v>
      </c>
      <c r="V676">
        <v>0.11887407284779812</v>
      </c>
    </row>
    <row r="677" spans="1:22">
      <c r="A677">
        <v>8</v>
      </c>
      <c r="B677" s="97">
        <v>45505</v>
      </c>
      <c r="C677" t="s">
        <v>2061</v>
      </c>
      <c r="D677" t="s">
        <v>61</v>
      </c>
      <c r="E677" t="s">
        <v>61</v>
      </c>
      <c r="F677">
        <v>10035715969</v>
      </c>
      <c r="G677">
        <v>103.9</v>
      </c>
      <c r="H677">
        <v>100.29024390243903</v>
      </c>
      <c r="I677">
        <v>99.275000000000006</v>
      </c>
      <c r="J677">
        <v>98.372560975609758</v>
      </c>
      <c r="K677">
        <v>98</v>
      </c>
      <c r="L677">
        <v>1</v>
      </c>
      <c r="M677" s="97">
        <v>45505</v>
      </c>
      <c r="N677">
        <v>31</v>
      </c>
      <c r="O677">
        <v>103.9</v>
      </c>
      <c r="P677">
        <v>100.29024390243903</v>
      </c>
      <c r="Q677">
        <v>99.275000000000006</v>
      </c>
      <c r="R677">
        <v>98.372560975609758</v>
      </c>
      <c r="S677">
        <v>0.5</v>
      </c>
      <c r="T677">
        <v>613.79999999999995</v>
      </c>
      <c r="U677">
        <v>744</v>
      </c>
      <c r="V677">
        <v>0.21407272079098308</v>
      </c>
    </row>
    <row r="678" spans="1:22">
      <c r="A678">
        <v>9</v>
      </c>
      <c r="B678" s="97">
        <v>45536</v>
      </c>
      <c r="C678" t="s">
        <v>2061</v>
      </c>
      <c r="D678" t="s">
        <v>61</v>
      </c>
      <c r="E678" t="s">
        <v>61</v>
      </c>
      <c r="F678">
        <v>10035715969</v>
      </c>
      <c r="G678">
        <v>100.7</v>
      </c>
      <c r="H678">
        <v>97.090243902439028</v>
      </c>
      <c r="I678">
        <v>96.075000000000003</v>
      </c>
      <c r="J678">
        <v>95.172560975609755</v>
      </c>
      <c r="K678">
        <v>78</v>
      </c>
      <c r="L678">
        <v>1</v>
      </c>
      <c r="M678" s="97">
        <v>45536</v>
      </c>
      <c r="N678">
        <v>30</v>
      </c>
      <c r="O678">
        <v>100.7</v>
      </c>
      <c r="P678">
        <v>97.090243902439028</v>
      </c>
      <c r="Q678">
        <v>96.075000000000003</v>
      </c>
      <c r="R678">
        <v>95.172560975609755</v>
      </c>
      <c r="S678">
        <v>0.5</v>
      </c>
      <c r="T678">
        <v>613.79999999999995</v>
      </c>
      <c r="U678">
        <v>720</v>
      </c>
      <c r="V678">
        <v>0.17649440190434812</v>
      </c>
    </row>
    <row r="679" spans="1:22">
      <c r="A679">
        <v>10</v>
      </c>
      <c r="B679" s="97">
        <v>45566</v>
      </c>
      <c r="C679" t="s">
        <v>2061</v>
      </c>
      <c r="D679" t="s">
        <v>61</v>
      </c>
      <c r="E679" t="s">
        <v>61</v>
      </c>
      <c r="F679">
        <v>10035715969</v>
      </c>
      <c r="G679">
        <v>100.2</v>
      </c>
      <c r="H679">
        <v>96.590243902439028</v>
      </c>
      <c r="I679">
        <v>95.575000000000003</v>
      </c>
      <c r="J679">
        <v>94.672560975609755</v>
      </c>
      <c r="K679">
        <v>78</v>
      </c>
      <c r="L679">
        <v>1</v>
      </c>
      <c r="M679" s="97">
        <v>45566</v>
      </c>
      <c r="N679">
        <v>31</v>
      </c>
      <c r="O679">
        <v>100.2</v>
      </c>
      <c r="P679">
        <v>96.590243902439028</v>
      </c>
      <c r="Q679">
        <v>95.575000000000003</v>
      </c>
      <c r="R679">
        <v>94.672560975609755</v>
      </c>
      <c r="S679">
        <v>0.5</v>
      </c>
      <c r="T679">
        <v>613.79999999999995</v>
      </c>
      <c r="U679">
        <v>744</v>
      </c>
      <c r="V679">
        <v>0.17114307749713584</v>
      </c>
    </row>
    <row r="680" spans="1:22">
      <c r="A680">
        <v>11</v>
      </c>
      <c r="B680" s="97">
        <v>45597</v>
      </c>
      <c r="C680" t="s">
        <v>2061</v>
      </c>
      <c r="D680" t="s">
        <v>61</v>
      </c>
      <c r="E680" t="s">
        <v>61</v>
      </c>
      <c r="F680">
        <v>10035715969</v>
      </c>
      <c r="G680">
        <v>96.6</v>
      </c>
      <c r="H680">
        <v>92.990243902439019</v>
      </c>
      <c r="I680">
        <v>91.974999999999994</v>
      </c>
      <c r="J680">
        <v>91.072560975609747</v>
      </c>
      <c r="K680">
        <v>73</v>
      </c>
      <c r="L680">
        <v>1</v>
      </c>
      <c r="M680" s="97">
        <v>45597</v>
      </c>
      <c r="N680">
        <v>30</v>
      </c>
      <c r="O680">
        <v>96.6</v>
      </c>
      <c r="P680">
        <v>92.990243902439019</v>
      </c>
      <c r="Q680">
        <v>91.974999999999994</v>
      </c>
      <c r="R680">
        <v>91.072560975609747</v>
      </c>
      <c r="S680">
        <v>0.5</v>
      </c>
      <c r="T680">
        <v>613.79999999999995</v>
      </c>
      <c r="U680">
        <v>720</v>
      </c>
      <c r="V680">
        <v>0.1659073712030702</v>
      </c>
    </row>
    <row r="681" spans="1:22">
      <c r="A681">
        <v>12</v>
      </c>
      <c r="B681" s="97">
        <v>45627</v>
      </c>
      <c r="C681" t="s">
        <v>2061</v>
      </c>
      <c r="D681" t="s">
        <v>61</v>
      </c>
      <c r="E681" t="s">
        <v>61</v>
      </c>
      <c r="F681">
        <v>10035715969</v>
      </c>
      <c r="G681">
        <v>91.2</v>
      </c>
      <c r="H681">
        <v>87.590243902439028</v>
      </c>
      <c r="I681">
        <v>86.575000000000003</v>
      </c>
      <c r="J681">
        <v>85.672560975609755</v>
      </c>
      <c r="K681">
        <v>93</v>
      </c>
      <c r="L681">
        <v>1</v>
      </c>
      <c r="M681" s="97">
        <v>45627</v>
      </c>
      <c r="N681">
        <v>31</v>
      </c>
      <c r="O681">
        <v>91.2</v>
      </c>
      <c r="P681">
        <v>87.590243902439028</v>
      </c>
      <c r="Q681">
        <v>86.575000000000003</v>
      </c>
      <c r="R681">
        <v>85.672560975609755</v>
      </c>
      <c r="S681">
        <v>0.5</v>
      </c>
      <c r="T681">
        <v>613.79999999999995</v>
      </c>
      <c r="U681">
        <v>744</v>
      </c>
      <c r="V681">
        <v>0.20429770300998193</v>
      </c>
    </row>
    <row r="682" spans="1:22">
      <c r="A682">
        <v>8</v>
      </c>
      <c r="B682" s="97">
        <v>45505</v>
      </c>
      <c r="C682" t="s">
        <v>2062</v>
      </c>
      <c r="D682" t="s">
        <v>185</v>
      </c>
      <c r="E682" t="s">
        <v>185</v>
      </c>
      <c r="F682">
        <v>10035462084</v>
      </c>
      <c r="G682">
        <v>224.3</v>
      </c>
      <c r="H682">
        <v>216.12439024390244</v>
      </c>
      <c r="I682">
        <v>213.82499999999999</v>
      </c>
      <c r="J682">
        <v>211.78109756097558</v>
      </c>
      <c r="K682">
        <v>216</v>
      </c>
      <c r="L682">
        <v>1</v>
      </c>
      <c r="M682" s="97">
        <v>45505</v>
      </c>
      <c r="N682">
        <v>31</v>
      </c>
      <c r="O682">
        <v>224.3</v>
      </c>
      <c r="P682">
        <v>216.12439024390244</v>
      </c>
      <c r="Q682">
        <v>213.82499999999999</v>
      </c>
      <c r="R682">
        <v>211.78109756097558</v>
      </c>
      <c r="S682">
        <v>1</v>
      </c>
      <c r="T682">
        <v>1366.2</v>
      </c>
      <c r="U682">
        <v>744</v>
      </c>
      <c r="V682">
        <v>0.21247041672766304</v>
      </c>
    </row>
    <row r="683" spans="1:22">
      <c r="A683">
        <v>9</v>
      </c>
      <c r="B683" s="97">
        <v>45536</v>
      </c>
      <c r="C683" t="s">
        <v>2062</v>
      </c>
      <c r="D683" t="s">
        <v>185</v>
      </c>
      <c r="E683" t="s">
        <v>185</v>
      </c>
      <c r="F683">
        <v>10035462084</v>
      </c>
      <c r="G683">
        <v>218.4</v>
      </c>
      <c r="H683">
        <v>210.22439024390243</v>
      </c>
      <c r="I683">
        <v>207.92499999999998</v>
      </c>
      <c r="J683">
        <v>205.88109756097558</v>
      </c>
      <c r="K683">
        <v>207</v>
      </c>
      <c r="L683">
        <v>1</v>
      </c>
      <c r="M683" s="97">
        <v>45536</v>
      </c>
      <c r="N683">
        <v>30</v>
      </c>
      <c r="O683">
        <v>218.4</v>
      </c>
      <c r="P683">
        <v>210.22439024390243</v>
      </c>
      <c r="Q683">
        <v>207.92499999999998</v>
      </c>
      <c r="R683">
        <v>205.88109756097558</v>
      </c>
      <c r="S683">
        <v>1</v>
      </c>
      <c r="T683">
        <v>1366.2</v>
      </c>
      <c r="U683">
        <v>720</v>
      </c>
      <c r="V683">
        <v>0.21080798931342409</v>
      </c>
    </row>
    <row r="684" spans="1:22">
      <c r="A684">
        <v>10</v>
      </c>
      <c r="B684" s="97">
        <v>45566</v>
      </c>
      <c r="C684" t="s">
        <v>2062</v>
      </c>
      <c r="D684" t="s">
        <v>185</v>
      </c>
      <c r="E684" t="s">
        <v>185</v>
      </c>
      <c r="F684">
        <v>10035462084</v>
      </c>
      <c r="G684">
        <v>219</v>
      </c>
      <c r="H684">
        <v>210.82439024390243</v>
      </c>
      <c r="I684">
        <v>208.52499999999998</v>
      </c>
      <c r="J684">
        <v>206.48109756097557</v>
      </c>
      <c r="K684">
        <v>168</v>
      </c>
      <c r="L684">
        <v>1</v>
      </c>
      <c r="M684" s="97">
        <v>45566</v>
      </c>
      <c r="N684">
        <v>31</v>
      </c>
      <c r="O684">
        <v>219</v>
      </c>
      <c r="P684">
        <v>210.82439024390243</v>
      </c>
      <c r="Q684">
        <v>208.52499999999998</v>
      </c>
      <c r="R684">
        <v>206.48109756097557</v>
      </c>
      <c r="S684">
        <v>1</v>
      </c>
      <c r="T684">
        <v>1366.2</v>
      </c>
      <c r="U684">
        <v>744</v>
      </c>
      <c r="V684">
        <v>0.16529483710409373</v>
      </c>
    </row>
    <row r="685" spans="1:22">
      <c r="A685">
        <v>11</v>
      </c>
      <c r="B685" s="97">
        <v>45597</v>
      </c>
      <c r="C685" t="s">
        <v>2062</v>
      </c>
      <c r="D685" t="s">
        <v>185</v>
      </c>
      <c r="E685" t="s">
        <v>185</v>
      </c>
      <c r="F685">
        <v>10035462084</v>
      </c>
      <c r="G685">
        <v>212.4</v>
      </c>
      <c r="H685">
        <v>204.22439024390243</v>
      </c>
      <c r="I685">
        <v>201.92499999999998</v>
      </c>
      <c r="J685">
        <v>199.88109756097558</v>
      </c>
      <c r="K685">
        <v>169</v>
      </c>
      <c r="L685">
        <v>1</v>
      </c>
      <c r="M685" s="97">
        <v>45597</v>
      </c>
      <c r="N685">
        <v>30</v>
      </c>
      <c r="O685">
        <v>212.4</v>
      </c>
      <c r="P685">
        <v>204.22439024390243</v>
      </c>
      <c r="Q685">
        <v>201.92499999999998</v>
      </c>
      <c r="R685">
        <v>199.88109756097558</v>
      </c>
      <c r="S685">
        <v>1</v>
      </c>
      <c r="T685">
        <v>1366.2</v>
      </c>
      <c r="U685">
        <v>720</v>
      </c>
      <c r="V685">
        <v>0.17139349411994337</v>
      </c>
    </row>
    <row r="686" spans="1:22">
      <c r="A686">
        <v>12</v>
      </c>
      <c r="B686" s="97">
        <v>45627</v>
      </c>
      <c r="C686" t="s">
        <v>2062</v>
      </c>
      <c r="D686" t="s">
        <v>185</v>
      </c>
      <c r="E686" t="s">
        <v>185</v>
      </c>
      <c r="F686">
        <v>10035462084</v>
      </c>
      <c r="G686">
        <v>217.5</v>
      </c>
      <c r="H686">
        <v>209.32439024390243</v>
      </c>
      <c r="I686">
        <v>207.02499999999998</v>
      </c>
      <c r="J686">
        <v>204.98109756097557</v>
      </c>
      <c r="K686">
        <v>163</v>
      </c>
      <c r="L686">
        <v>1</v>
      </c>
      <c r="M686" s="97">
        <v>45627</v>
      </c>
      <c r="N686">
        <v>31</v>
      </c>
      <c r="O686">
        <v>217.5</v>
      </c>
      <c r="P686">
        <v>209.32439024390243</v>
      </c>
      <c r="Q686">
        <v>207.02499999999998</v>
      </c>
      <c r="R686">
        <v>204.98109756097557</v>
      </c>
      <c r="S686">
        <v>1</v>
      </c>
      <c r="T686">
        <v>1366.2</v>
      </c>
      <c r="U686">
        <v>744</v>
      </c>
      <c r="V686">
        <v>0.16085259443429148</v>
      </c>
    </row>
    <row r="687" spans="1:22">
      <c r="A687">
        <v>8</v>
      </c>
      <c r="B687" s="97">
        <v>45505</v>
      </c>
      <c r="C687" t="s">
        <v>2062</v>
      </c>
      <c r="D687" t="s">
        <v>187</v>
      </c>
      <c r="E687" t="s">
        <v>187</v>
      </c>
      <c r="F687">
        <v>10035462114</v>
      </c>
      <c r="G687">
        <v>214</v>
      </c>
      <c r="H687">
        <v>206.20162601626015</v>
      </c>
      <c r="I687">
        <v>204.00833333333333</v>
      </c>
      <c r="J687">
        <v>202.05873983739838</v>
      </c>
      <c r="K687">
        <v>206</v>
      </c>
      <c r="L687">
        <v>1</v>
      </c>
      <c r="M687" s="97">
        <v>45505</v>
      </c>
      <c r="N687">
        <v>31</v>
      </c>
      <c r="O687">
        <v>214</v>
      </c>
      <c r="P687">
        <v>206.20162601626015</v>
      </c>
      <c r="Q687">
        <v>204.00833333333333</v>
      </c>
      <c r="R687">
        <v>202.05873983739838</v>
      </c>
      <c r="S687">
        <v>1</v>
      </c>
      <c r="T687">
        <v>1306.8</v>
      </c>
      <c r="U687">
        <v>744</v>
      </c>
      <c r="V687">
        <v>0.21229852080597433</v>
      </c>
    </row>
    <row r="688" spans="1:22">
      <c r="A688">
        <v>9</v>
      </c>
      <c r="B688" s="97">
        <v>45536</v>
      </c>
      <c r="C688" t="s">
        <v>2062</v>
      </c>
      <c r="D688" t="s">
        <v>187</v>
      </c>
      <c r="E688" t="s">
        <v>187</v>
      </c>
      <c r="F688">
        <v>10035462114</v>
      </c>
      <c r="G688">
        <v>212.2</v>
      </c>
      <c r="H688">
        <v>204.40162601626014</v>
      </c>
      <c r="I688">
        <v>202.20833333333331</v>
      </c>
      <c r="J688">
        <v>200.25873983739837</v>
      </c>
      <c r="K688">
        <v>211</v>
      </c>
      <c r="L688">
        <v>1</v>
      </c>
      <c r="M688" s="97">
        <v>45536</v>
      </c>
      <c r="N688">
        <v>30</v>
      </c>
      <c r="O688">
        <v>212.2</v>
      </c>
      <c r="P688">
        <v>204.40162601626014</v>
      </c>
      <c r="Q688">
        <v>202.20833333333331</v>
      </c>
      <c r="R688">
        <v>200.25873983739837</v>
      </c>
      <c r="S688">
        <v>1</v>
      </c>
      <c r="T688">
        <v>1306.8</v>
      </c>
      <c r="U688">
        <v>720</v>
      </c>
      <c r="V688">
        <v>0.22412229406863249</v>
      </c>
    </row>
    <row r="689" spans="1:22">
      <c r="A689">
        <v>10</v>
      </c>
      <c r="B689" s="97">
        <v>45566</v>
      </c>
      <c r="C689" t="s">
        <v>2062</v>
      </c>
      <c r="D689" t="s">
        <v>187</v>
      </c>
      <c r="E689" t="s">
        <v>187</v>
      </c>
      <c r="F689">
        <v>10035462114</v>
      </c>
      <c r="G689">
        <v>213.8</v>
      </c>
      <c r="H689">
        <v>206.00162601626016</v>
      </c>
      <c r="I689">
        <v>203.80833333333334</v>
      </c>
      <c r="J689">
        <v>201.85873983739839</v>
      </c>
      <c r="K689">
        <v>172</v>
      </c>
      <c r="L689">
        <v>1</v>
      </c>
      <c r="M689" s="97">
        <v>45566</v>
      </c>
      <c r="N689">
        <v>31</v>
      </c>
      <c r="O689">
        <v>213.8</v>
      </c>
      <c r="P689">
        <v>206.00162601626016</v>
      </c>
      <c r="Q689">
        <v>203.80833333333334</v>
      </c>
      <c r="R689">
        <v>201.85873983739839</v>
      </c>
      <c r="S689">
        <v>1</v>
      </c>
      <c r="T689">
        <v>1306.8</v>
      </c>
      <c r="U689">
        <v>744</v>
      </c>
      <c r="V689">
        <v>0.1773965625627405</v>
      </c>
    </row>
    <row r="690" spans="1:22">
      <c r="A690">
        <v>11</v>
      </c>
      <c r="B690" s="97">
        <v>45597</v>
      </c>
      <c r="C690" t="s">
        <v>2062</v>
      </c>
      <c r="D690" t="s">
        <v>187</v>
      </c>
      <c r="E690" t="s">
        <v>187</v>
      </c>
      <c r="F690">
        <v>10035462114</v>
      </c>
      <c r="G690">
        <v>209.7</v>
      </c>
      <c r="H690">
        <v>201.90162601626014</v>
      </c>
      <c r="I690">
        <v>199.70833333333331</v>
      </c>
      <c r="J690">
        <v>197.75873983739837</v>
      </c>
      <c r="K690">
        <v>162</v>
      </c>
      <c r="L690">
        <v>1</v>
      </c>
      <c r="M690" s="97">
        <v>45597</v>
      </c>
      <c r="N690">
        <v>30</v>
      </c>
      <c r="O690">
        <v>209.7</v>
      </c>
      <c r="P690">
        <v>201.90162601626014</v>
      </c>
      <c r="Q690">
        <v>199.70833333333331</v>
      </c>
      <c r="R690">
        <v>197.75873983739837</v>
      </c>
      <c r="S690">
        <v>1</v>
      </c>
      <c r="T690">
        <v>1306.8</v>
      </c>
      <c r="U690">
        <v>720</v>
      </c>
      <c r="V690">
        <v>0.1720255054756317</v>
      </c>
    </row>
    <row r="691" spans="1:22">
      <c r="A691">
        <v>12</v>
      </c>
      <c r="B691" s="97">
        <v>45627</v>
      </c>
      <c r="C691" t="s">
        <v>2062</v>
      </c>
      <c r="D691" t="s">
        <v>187</v>
      </c>
      <c r="E691" t="s">
        <v>187</v>
      </c>
      <c r="F691">
        <v>10035462114</v>
      </c>
      <c r="G691">
        <v>213.9</v>
      </c>
      <c r="H691">
        <v>206.10162601626016</v>
      </c>
      <c r="I691">
        <v>203.90833333333333</v>
      </c>
      <c r="J691">
        <v>201.95873983739838</v>
      </c>
      <c r="K691">
        <v>155</v>
      </c>
      <c r="L691">
        <v>1</v>
      </c>
      <c r="M691" s="97">
        <v>45627</v>
      </c>
      <c r="N691">
        <v>31</v>
      </c>
      <c r="O691">
        <v>213.9</v>
      </c>
      <c r="P691">
        <v>206.10162601626016</v>
      </c>
      <c r="Q691">
        <v>203.90833333333333</v>
      </c>
      <c r="R691">
        <v>201.95873983739838</v>
      </c>
      <c r="S691">
        <v>1</v>
      </c>
      <c r="T691">
        <v>1306.8</v>
      </c>
      <c r="U691">
        <v>744</v>
      </c>
      <c r="V691">
        <v>0.15905349108550482</v>
      </c>
    </row>
    <row r="692" spans="1:22">
      <c r="A692">
        <v>8</v>
      </c>
      <c r="B692" s="97">
        <v>45505</v>
      </c>
      <c r="C692" t="s">
        <v>2062</v>
      </c>
      <c r="D692" t="s">
        <v>192</v>
      </c>
      <c r="E692" t="s">
        <v>192</v>
      </c>
      <c r="F692">
        <v>10035462262</v>
      </c>
      <c r="G692">
        <v>219.3</v>
      </c>
      <c r="H692">
        <v>211.34552845528455</v>
      </c>
      <c r="I692">
        <v>209.10833333333332</v>
      </c>
      <c r="J692">
        <v>207.11971544715445</v>
      </c>
      <c r="K692">
        <v>180</v>
      </c>
      <c r="L692">
        <v>1</v>
      </c>
      <c r="M692" s="97">
        <v>45505</v>
      </c>
      <c r="N692">
        <v>31</v>
      </c>
      <c r="O692">
        <v>219.3</v>
      </c>
      <c r="P692">
        <v>211.34552845528455</v>
      </c>
      <c r="Q692">
        <v>209.10833333333332</v>
      </c>
      <c r="R692">
        <v>207.11971544715445</v>
      </c>
      <c r="S692">
        <v>1</v>
      </c>
      <c r="T692">
        <v>1354.32</v>
      </c>
      <c r="U692">
        <v>744</v>
      </c>
      <c r="V692">
        <v>0.17869133984312721</v>
      </c>
    </row>
    <row r="693" spans="1:22">
      <c r="A693">
        <v>9</v>
      </c>
      <c r="B693" s="97">
        <v>45536</v>
      </c>
      <c r="C693" t="s">
        <v>2062</v>
      </c>
      <c r="D693" t="s">
        <v>192</v>
      </c>
      <c r="E693" t="s">
        <v>192</v>
      </c>
      <c r="F693">
        <v>10035462262</v>
      </c>
      <c r="G693">
        <v>216.3</v>
      </c>
      <c r="H693">
        <v>208.34552845528455</v>
      </c>
      <c r="I693">
        <v>206.10833333333332</v>
      </c>
      <c r="J693">
        <v>204.11971544715445</v>
      </c>
      <c r="K693">
        <v>222</v>
      </c>
      <c r="L693">
        <v>1</v>
      </c>
      <c r="M693" s="97">
        <v>45536</v>
      </c>
      <c r="N693">
        <v>30</v>
      </c>
      <c r="O693">
        <v>216.3</v>
      </c>
      <c r="P693">
        <v>208.34552845528455</v>
      </c>
      <c r="Q693">
        <v>206.10833333333332</v>
      </c>
      <c r="R693">
        <v>204.11971544715445</v>
      </c>
      <c r="S693">
        <v>1</v>
      </c>
      <c r="T693">
        <v>1354.32</v>
      </c>
      <c r="U693">
        <v>720</v>
      </c>
      <c r="V693">
        <v>0.22761789844514024</v>
      </c>
    </row>
    <row r="694" spans="1:22">
      <c r="A694">
        <v>10</v>
      </c>
      <c r="B694" s="97">
        <v>45566</v>
      </c>
      <c r="C694" t="s">
        <v>2062</v>
      </c>
      <c r="D694" t="s">
        <v>192</v>
      </c>
      <c r="E694" t="s">
        <v>192</v>
      </c>
      <c r="F694">
        <v>10035462262</v>
      </c>
      <c r="G694">
        <v>217.9</v>
      </c>
      <c r="H694">
        <v>209.94552845528455</v>
      </c>
      <c r="I694">
        <v>207.70833333333331</v>
      </c>
      <c r="J694">
        <v>205.71971544715444</v>
      </c>
      <c r="K694">
        <v>180</v>
      </c>
      <c r="L694">
        <v>1</v>
      </c>
      <c r="M694" s="97">
        <v>45566</v>
      </c>
      <c r="N694">
        <v>31</v>
      </c>
      <c r="O694">
        <v>217.9</v>
      </c>
      <c r="P694">
        <v>209.94552845528455</v>
      </c>
      <c r="Q694">
        <v>207.70833333333331</v>
      </c>
      <c r="R694">
        <v>205.71971544715444</v>
      </c>
      <c r="S694">
        <v>1</v>
      </c>
      <c r="T694">
        <v>1354.32</v>
      </c>
      <c r="U694">
        <v>744</v>
      </c>
      <c r="V694">
        <v>0.17885395170341409</v>
      </c>
    </row>
    <row r="695" spans="1:22">
      <c r="A695">
        <v>11</v>
      </c>
      <c r="B695" s="97">
        <v>45597</v>
      </c>
      <c r="C695" t="s">
        <v>2062</v>
      </c>
      <c r="D695" t="s">
        <v>192</v>
      </c>
      <c r="E695" t="s">
        <v>192</v>
      </c>
      <c r="F695">
        <v>10035462262</v>
      </c>
      <c r="G695">
        <v>213</v>
      </c>
      <c r="H695">
        <v>205.04552845528454</v>
      </c>
      <c r="I695">
        <v>202.80833333333331</v>
      </c>
      <c r="J695">
        <v>200.81971544715444</v>
      </c>
      <c r="K695">
        <v>163</v>
      </c>
      <c r="L695">
        <v>1</v>
      </c>
      <c r="M695" s="97">
        <v>45597</v>
      </c>
      <c r="N695">
        <v>30</v>
      </c>
      <c r="O695">
        <v>213</v>
      </c>
      <c r="P695">
        <v>205.04552845528454</v>
      </c>
      <c r="Q695">
        <v>202.80833333333331</v>
      </c>
      <c r="R695">
        <v>200.81971544715444</v>
      </c>
      <c r="S695">
        <v>1</v>
      </c>
      <c r="T695">
        <v>1354.32</v>
      </c>
      <c r="U695">
        <v>720</v>
      </c>
      <c r="V695">
        <v>0.16711465696602149</v>
      </c>
    </row>
    <row r="696" spans="1:22">
      <c r="A696">
        <v>12</v>
      </c>
      <c r="B696" s="97">
        <v>45627</v>
      </c>
      <c r="C696" t="s">
        <v>2062</v>
      </c>
      <c r="D696" t="s">
        <v>192</v>
      </c>
      <c r="E696" t="s">
        <v>192</v>
      </c>
      <c r="F696">
        <v>10035462262</v>
      </c>
      <c r="G696">
        <v>217.6</v>
      </c>
      <c r="H696">
        <v>209.64552845528453</v>
      </c>
      <c r="I696">
        <v>207.4083333333333</v>
      </c>
      <c r="J696">
        <v>205.41971544715443</v>
      </c>
      <c r="K696">
        <v>158</v>
      </c>
      <c r="L696">
        <v>1</v>
      </c>
      <c r="M696" s="97">
        <v>45627</v>
      </c>
      <c r="N696">
        <v>31</v>
      </c>
      <c r="O696">
        <v>217.6</v>
      </c>
      <c r="P696">
        <v>209.64552845528453</v>
      </c>
      <c r="Q696">
        <v>207.4083333333333</v>
      </c>
      <c r="R696">
        <v>205.41971544715443</v>
      </c>
      <c r="S696">
        <v>1</v>
      </c>
      <c r="T696">
        <v>1354.32</v>
      </c>
      <c r="U696">
        <v>744</v>
      </c>
      <c r="V696">
        <v>0.15668654610304772</v>
      </c>
    </row>
    <row r="697" spans="1:22">
      <c r="A697">
        <v>2</v>
      </c>
      <c r="B697" s="97">
        <v>45323</v>
      </c>
      <c r="C697" t="s">
        <v>2063</v>
      </c>
      <c r="D697" t="s">
        <v>55</v>
      </c>
      <c r="E697" t="s">
        <v>55</v>
      </c>
      <c r="F697">
        <v>10035977122</v>
      </c>
      <c r="G697">
        <v>188.79310344827587</v>
      </c>
      <c r="H697">
        <v>180.61816652649284</v>
      </c>
      <c r="I697">
        <v>178.31896551724137</v>
      </c>
      <c r="J697">
        <v>176.27523128679562</v>
      </c>
      <c r="K697">
        <v>133</v>
      </c>
      <c r="L697">
        <v>1</v>
      </c>
      <c r="M697" s="97">
        <v>45327</v>
      </c>
      <c r="N697">
        <v>25</v>
      </c>
      <c r="O697">
        <v>219</v>
      </c>
      <c r="P697">
        <v>209.51707317073169</v>
      </c>
      <c r="Q697">
        <v>206.85</v>
      </c>
      <c r="R697">
        <v>204.47926829268292</v>
      </c>
      <c r="S697">
        <v>1</v>
      </c>
      <c r="T697">
        <v>1419</v>
      </c>
      <c r="U697">
        <v>696</v>
      </c>
      <c r="V697">
        <v>0.13512854082120321</v>
      </c>
    </row>
    <row r="698" spans="1:22">
      <c r="A698">
        <v>3</v>
      </c>
      <c r="B698" s="97">
        <v>45352</v>
      </c>
      <c r="C698" t="s">
        <v>2063</v>
      </c>
      <c r="D698" t="s">
        <v>55</v>
      </c>
      <c r="E698" t="s">
        <v>55</v>
      </c>
      <c r="F698">
        <v>10035977122</v>
      </c>
      <c r="G698">
        <v>222.8</v>
      </c>
      <c r="H698">
        <v>213.3170731707317</v>
      </c>
      <c r="I698">
        <v>210.65</v>
      </c>
      <c r="J698">
        <v>208.27926829268293</v>
      </c>
      <c r="K698">
        <v>178</v>
      </c>
      <c r="L698">
        <v>1</v>
      </c>
      <c r="M698" s="97">
        <v>45352</v>
      </c>
      <c r="N698">
        <v>31</v>
      </c>
      <c r="O698">
        <v>222.8</v>
      </c>
      <c r="P698">
        <v>213.3170731707317</v>
      </c>
      <c r="Q698">
        <v>210.65</v>
      </c>
      <c r="R698">
        <v>208.27926829268293</v>
      </c>
      <c r="S698">
        <v>1</v>
      </c>
      <c r="T698">
        <v>1419</v>
      </c>
      <c r="U698">
        <v>744</v>
      </c>
      <c r="V698">
        <v>0.16881229777141252</v>
      </c>
    </row>
    <row r="699" spans="1:22">
      <c r="A699">
        <v>4</v>
      </c>
      <c r="B699" s="97">
        <v>45383</v>
      </c>
      <c r="C699" t="s">
        <v>2063</v>
      </c>
      <c r="D699" t="s">
        <v>55</v>
      </c>
      <c r="E699" t="s">
        <v>55</v>
      </c>
      <c r="F699">
        <v>10035977122</v>
      </c>
      <c r="G699">
        <v>233.2</v>
      </c>
      <c r="H699">
        <v>223.71707317073168</v>
      </c>
      <c r="I699">
        <v>221.04999999999998</v>
      </c>
      <c r="J699">
        <v>218.67926829268291</v>
      </c>
      <c r="K699">
        <v>202</v>
      </c>
      <c r="L699">
        <v>1</v>
      </c>
      <c r="M699" s="97">
        <v>45383</v>
      </c>
      <c r="N699">
        <v>30</v>
      </c>
      <c r="O699">
        <v>233.2</v>
      </c>
      <c r="P699">
        <v>223.71707317073168</v>
      </c>
      <c r="Q699">
        <v>221.04999999999998</v>
      </c>
      <c r="R699">
        <v>218.67926829268291</v>
      </c>
      <c r="S699">
        <v>1</v>
      </c>
      <c r="T699">
        <v>1419</v>
      </c>
      <c r="U699">
        <v>720</v>
      </c>
      <c r="V699">
        <v>0.19791310390728997</v>
      </c>
    </row>
    <row r="700" spans="1:22">
      <c r="A700">
        <v>5</v>
      </c>
      <c r="B700" s="97">
        <v>45413</v>
      </c>
      <c r="C700" t="s">
        <v>2063</v>
      </c>
      <c r="D700" t="s">
        <v>55</v>
      </c>
      <c r="E700" t="s">
        <v>55</v>
      </c>
      <c r="F700">
        <v>10035977122</v>
      </c>
      <c r="G700">
        <v>213.6</v>
      </c>
      <c r="H700">
        <v>204.11707317073169</v>
      </c>
      <c r="I700">
        <v>201.45</v>
      </c>
      <c r="J700">
        <v>199.07926829268291</v>
      </c>
      <c r="K700">
        <v>237</v>
      </c>
      <c r="L700">
        <v>1</v>
      </c>
      <c r="M700" s="97">
        <v>45413</v>
      </c>
      <c r="N700">
        <v>31</v>
      </c>
      <c r="O700">
        <v>213.6</v>
      </c>
      <c r="P700">
        <v>204.11707317073169</v>
      </c>
      <c r="Q700">
        <v>201.45</v>
      </c>
      <c r="R700">
        <v>199.07926829268291</v>
      </c>
      <c r="S700">
        <v>1</v>
      </c>
      <c r="T700">
        <v>1419</v>
      </c>
      <c r="U700">
        <v>744</v>
      </c>
      <c r="V700">
        <v>0.22410699265725523</v>
      </c>
    </row>
    <row r="701" spans="1:22">
      <c r="A701">
        <v>6</v>
      </c>
      <c r="B701" s="97">
        <v>45444</v>
      </c>
      <c r="C701" t="s">
        <v>2063</v>
      </c>
      <c r="D701" t="s">
        <v>55</v>
      </c>
      <c r="E701" t="s">
        <v>55</v>
      </c>
      <c r="F701">
        <v>10035977122</v>
      </c>
      <c r="G701">
        <v>226.4</v>
      </c>
      <c r="H701">
        <v>216.9170731707317</v>
      </c>
      <c r="I701">
        <v>214.25</v>
      </c>
      <c r="J701">
        <v>211.87926829268292</v>
      </c>
      <c r="K701">
        <v>214</v>
      </c>
      <c r="L701">
        <v>1</v>
      </c>
      <c r="M701" s="97">
        <v>45444</v>
      </c>
      <c r="N701">
        <v>30</v>
      </c>
      <c r="O701">
        <v>226.4</v>
      </c>
      <c r="P701">
        <v>216.9170731707317</v>
      </c>
      <c r="Q701">
        <v>214.25</v>
      </c>
      <c r="R701">
        <v>211.87926829268292</v>
      </c>
      <c r="S701">
        <v>1</v>
      </c>
      <c r="T701">
        <v>1419</v>
      </c>
      <c r="U701">
        <v>720</v>
      </c>
      <c r="V701">
        <v>0.20923242111032811</v>
      </c>
    </row>
    <row r="702" spans="1:22">
      <c r="A702">
        <v>7</v>
      </c>
      <c r="B702" s="97">
        <v>45474</v>
      </c>
      <c r="C702" t="s">
        <v>2063</v>
      </c>
      <c r="D702" t="s">
        <v>55</v>
      </c>
      <c r="E702" t="s">
        <v>55</v>
      </c>
      <c r="F702">
        <v>10035977122</v>
      </c>
      <c r="G702">
        <v>243</v>
      </c>
      <c r="H702">
        <v>233.51707317073169</v>
      </c>
      <c r="I702">
        <v>230.85</v>
      </c>
      <c r="J702">
        <v>228.47926829268292</v>
      </c>
      <c r="K702">
        <v>258</v>
      </c>
      <c r="L702">
        <v>1</v>
      </c>
      <c r="M702" s="97">
        <v>45474</v>
      </c>
      <c r="N702">
        <v>31</v>
      </c>
      <c r="O702">
        <v>243</v>
      </c>
      <c r="P702">
        <v>233.51707317073169</v>
      </c>
      <c r="Q702">
        <v>230.85</v>
      </c>
      <c r="R702">
        <v>228.47926829268292</v>
      </c>
      <c r="S702">
        <v>1</v>
      </c>
      <c r="T702">
        <v>1419</v>
      </c>
      <c r="U702">
        <v>744</v>
      </c>
      <c r="V702">
        <v>0.24442716739791007</v>
      </c>
    </row>
    <row r="703" spans="1:22">
      <c r="A703">
        <v>8</v>
      </c>
      <c r="B703" s="97">
        <v>45505</v>
      </c>
      <c r="C703" t="s">
        <v>2063</v>
      </c>
      <c r="D703" t="s">
        <v>55</v>
      </c>
      <c r="E703" t="s">
        <v>55</v>
      </c>
      <c r="F703">
        <v>10035977122</v>
      </c>
      <c r="G703">
        <v>278.60000000000002</v>
      </c>
      <c r="H703">
        <v>269.11707317073171</v>
      </c>
      <c r="I703">
        <v>266.45000000000005</v>
      </c>
      <c r="J703">
        <v>264.07926829268297</v>
      </c>
      <c r="K703">
        <v>260</v>
      </c>
      <c r="L703">
        <v>1</v>
      </c>
      <c r="M703" s="97">
        <v>45505</v>
      </c>
      <c r="N703">
        <v>31</v>
      </c>
      <c r="O703">
        <v>278.60000000000002</v>
      </c>
      <c r="P703">
        <v>269.11707317073171</v>
      </c>
      <c r="Q703">
        <v>266.45000000000005</v>
      </c>
      <c r="R703">
        <v>264.07926829268297</v>
      </c>
      <c r="S703">
        <v>1</v>
      </c>
      <c r="T703">
        <v>1419</v>
      </c>
      <c r="U703">
        <v>744</v>
      </c>
      <c r="V703">
        <v>0.24670734918578116</v>
      </c>
    </row>
    <row r="704" spans="1:22">
      <c r="A704">
        <v>9</v>
      </c>
      <c r="B704" s="97">
        <v>45536</v>
      </c>
      <c r="C704" t="s">
        <v>2063</v>
      </c>
      <c r="D704" t="s">
        <v>55</v>
      </c>
      <c r="E704" t="s">
        <v>55</v>
      </c>
      <c r="F704">
        <v>10035977122</v>
      </c>
      <c r="G704">
        <v>261.60000000000002</v>
      </c>
      <c r="H704">
        <v>252.11707317073171</v>
      </c>
      <c r="I704">
        <v>249.45000000000005</v>
      </c>
      <c r="J704">
        <v>247.07926829268294</v>
      </c>
      <c r="K704">
        <v>246</v>
      </c>
      <c r="L704">
        <v>1</v>
      </c>
      <c r="M704" s="97">
        <v>45536</v>
      </c>
      <c r="N704">
        <v>30</v>
      </c>
      <c r="O704">
        <v>261.60000000000002</v>
      </c>
      <c r="P704">
        <v>252.11707317073171</v>
      </c>
      <c r="Q704">
        <v>249.45000000000002</v>
      </c>
      <c r="R704">
        <v>247.07926829268294</v>
      </c>
      <c r="S704">
        <v>1</v>
      </c>
      <c r="T704">
        <v>1419</v>
      </c>
      <c r="U704">
        <v>720</v>
      </c>
      <c r="V704">
        <v>0.2408047333803148</v>
      </c>
    </row>
    <row r="705" spans="1:22">
      <c r="A705">
        <v>10</v>
      </c>
      <c r="B705" s="97">
        <v>45566</v>
      </c>
      <c r="C705" t="s">
        <v>2063</v>
      </c>
      <c r="D705" t="s">
        <v>55</v>
      </c>
      <c r="E705" t="s">
        <v>55</v>
      </c>
      <c r="F705">
        <v>10035977122</v>
      </c>
      <c r="G705">
        <v>230.8</v>
      </c>
      <c r="H705">
        <v>221.3170731707317</v>
      </c>
      <c r="I705">
        <v>218.65</v>
      </c>
      <c r="J705">
        <v>216.27926829268293</v>
      </c>
      <c r="K705">
        <v>199</v>
      </c>
      <c r="L705">
        <v>1</v>
      </c>
      <c r="M705" s="97">
        <v>45566</v>
      </c>
      <c r="N705">
        <v>31</v>
      </c>
      <c r="O705">
        <v>230.8</v>
      </c>
      <c r="P705">
        <v>221.3170731707317</v>
      </c>
      <c r="Q705">
        <v>218.65</v>
      </c>
      <c r="R705">
        <v>216.27926829268293</v>
      </c>
      <c r="S705">
        <v>1</v>
      </c>
      <c r="T705">
        <v>1419</v>
      </c>
      <c r="U705">
        <v>744</v>
      </c>
      <c r="V705">
        <v>0.18815565633832701</v>
      </c>
    </row>
    <row r="706" spans="1:22">
      <c r="A706">
        <v>11</v>
      </c>
      <c r="B706" s="97">
        <v>45597</v>
      </c>
      <c r="C706" t="s">
        <v>2063</v>
      </c>
      <c r="D706" t="s">
        <v>55</v>
      </c>
      <c r="E706" t="s">
        <v>55</v>
      </c>
      <c r="F706">
        <v>10035977122</v>
      </c>
      <c r="G706">
        <v>245.39999999999998</v>
      </c>
      <c r="H706">
        <v>235.9170731707317</v>
      </c>
      <c r="I706">
        <v>233.25</v>
      </c>
      <c r="J706">
        <v>230.87926829268292</v>
      </c>
      <c r="K706">
        <v>198</v>
      </c>
      <c r="L706">
        <v>1</v>
      </c>
      <c r="M706" s="97">
        <v>45597</v>
      </c>
      <c r="N706">
        <v>30</v>
      </c>
      <c r="O706">
        <v>245.4</v>
      </c>
      <c r="P706">
        <v>235.9170731707317</v>
      </c>
      <c r="Q706">
        <v>233.25</v>
      </c>
      <c r="R706">
        <v>230.87926829268292</v>
      </c>
      <c r="S706">
        <v>1</v>
      </c>
      <c r="T706">
        <v>1419</v>
      </c>
      <c r="U706">
        <v>720</v>
      </c>
      <c r="V706">
        <v>0.19378574504737295</v>
      </c>
    </row>
    <row r="707" spans="1:22">
      <c r="A707">
        <v>12</v>
      </c>
      <c r="B707" s="97">
        <v>45627</v>
      </c>
      <c r="C707" t="s">
        <v>2063</v>
      </c>
      <c r="D707" t="s">
        <v>55</v>
      </c>
      <c r="E707" t="s">
        <v>55</v>
      </c>
      <c r="F707">
        <v>10035977122</v>
      </c>
      <c r="G707">
        <v>251.00000000000003</v>
      </c>
      <c r="H707">
        <v>241.51707317073169</v>
      </c>
      <c r="I707">
        <v>238.85</v>
      </c>
      <c r="J707">
        <v>236.47926829268292</v>
      </c>
      <c r="K707">
        <v>225</v>
      </c>
      <c r="L707">
        <v>1</v>
      </c>
      <c r="M707" s="97">
        <v>45627</v>
      </c>
      <c r="N707">
        <v>31</v>
      </c>
      <c r="O707">
        <v>251</v>
      </c>
      <c r="P707">
        <v>241.51707317073169</v>
      </c>
      <c r="Q707">
        <v>238.85</v>
      </c>
      <c r="R707">
        <v>236.47926829268292</v>
      </c>
      <c r="S707">
        <v>1</v>
      </c>
      <c r="T707">
        <v>1419</v>
      </c>
      <c r="U707">
        <v>744</v>
      </c>
      <c r="V707">
        <v>0.21344769904597363</v>
      </c>
    </row>
    <row r="708" spans="1:22">
      <c r="A708">
        <v>2</v>
      </c>
      <c r="B708" s="97">
        <v>45323</v>
      </c>
      <c r="C708" t="s">
        <v>2063</v>
      </c>
      <c r="D708" t="s">
        <v>56</v>
      </c>
      <c r="E708" t="s">
        <v>56</v>
      </c>
      <c r="F708">
        <v>10035977130</v>
      </c>
      <c r="G708">
        <v>188.79310344827587</v>
      </c>
      <c r="H708">
        <v>180.61816652649284</v>
      </c>
      <c r="I708">
        <v>178.31896551724137</v>
      </c>
      <c r="J708">
        <v>176.27523128679562</v>
      </c>
      <c r="K708">
        <v>106</v>
      </c>
      <c r="L708">
        <v>1</v>
      </c>
      <c r="M708" s="97">
        <v>45327</v>
      </c>
      <c r="N708">
        <v>25</v>
      </c>
      <c r="O708">
        <v>219</v>
      </c>
      <c r="P708">
        <v>209.51707317073169</v>
      </c>
      <c r="Q708">
        <v>206.85</v>
      </c>
      <c r="R708">
        <v>204.47926829268292</v>
      </c>
      <c r="S708">
        <v>1</v>
      </c>
      <c r="T708">
        <v>1419</v>
      </c>
      <c r="U708">
        <v>696</v>
      </c>
      <c r="V708">
        <v>0.10778860697998428</v>
      </c>
    </row>
    <row r="709" spans="1:22">
      <c r="A709">
        <v>3</v>
      </c>
      <c r="B709" s="97">
        <v>45352</v>
      </c>
      <c r="C709" t="s">
        <v>2063</v>
      </c>
      <c r="D709" t="s">
        <v>56</v>
      </c>
      <c r="E709" t="s">
        <v>56</v>
      </c>
      <c r="F709">
        <v>10035977130</v>
      </c>
      <c r="G709">
        <v>222.8</v>
      </c>
      <c r="H709">
        <v>213.3170731707317</v>
      </c>
      <c r="I709">
        <v>210.65</v>
      </c>
      <c r="J709">
        <v>208.27926829268293</v>
      </c>
      <c r="K709">
        <v>168</v>
      </c>
      <c r="L709">
        <v>1</v>
      </c>
      <c r="M709" s="97">
        <v>45352</v>
      </c>
      <c r="N709">
        <v>31</v>
      </c>
      <c r="O709">
        <v>222.8</v>
      </c>
      <c r="P709">
        <v>213.3170731707317</v>
      </c>
      <c r="Q709">
        <v>210.65</v>
      </c>
      <c r="R709">
        <v>208.27926829268293</v>
      </c>
      <c r="S709">
        <v>1</v>
      </c>
      <c r="T709">
        <v>1419</v>
      </c>
      <c r="U709">
        <v>744</v>
      </c>
      <c r="V709">
        <v>0.15945334818553128</v>
      </c>
    </row>
    <row r="710" spans="1:22">
      <c r="A710">
        <v>4</v>
      </c>
      <c r="B710" s="97">
        <v>45383</v>
      </c>
      <c r="C710" t="s">
        <v>2063</v>
      </c>
      <c r="D710" t="s">
        <v>56</v>
      </c>
      <c r="E710" t="s">
        <v>56</v>
      </c>
      <c r="F710">
        <v>10035977130</v>
      </c>
      <c r="G710">
        <v>233.2</v>
      </c>
      <c r="H710">
        <v>223.71707317073168</v>
      </c>
      <c r="I710">
        <v>221.04999999999998</v>
      </c>
      <c r="J710">
        <v>218.67926829268291</v>
      </c>
      <c r="K710">
        <v>206</v>
      </c>
      <c r="L710">
        <v>1</v>
      </c>
      <c r="M710" s="97">
        <v>45383</v>
      </c>
      <c r="N710">
        <v>30</v>
      </c>
      <c r="O710">
        <v>233.2</v>
      </c>
      <c r="P710">
        <v>223.71707317073168</v>
      </c>
      <c r="Q710">
        <v>221.04999999999998</v>
      </c>
      <c r="R710">
        <v>218.67926829268291</v>
      </c>
      <c r="S710">
        <v>1</v>
      </c>
      <c r="T710">
        <v>1419</v>
      </c>
      <c r="U710">
        <v>720</v>
      </c>
      <c r="V710">
        <v>0.20201207814579905</v>
      </c>
    </row>
    <row r="711" spans="1:22">
      <c r="A711">
        <v>5</v>
      </c>
      <c r="B711" s="97">
        <v>45413</v>
      </c>
      <c r="C711" t="s">
        <v>2063</v>
      </c>
      <c r="D711" t="s">
        <v>56</v>
      </c>
      <c r="E711" t="s">
        <v>56</v>
      </c>
      <c r="F711">
        <v>10035977130</v>
      </c>
      <c r="G711">
        <v>213.6</v>
      </c>
      <c r="H711">
        <v>204.11707317073169</v>
      </c>
      <c r="I711">
        <v>201.45</v>
      </c>
      <c r="J711">
        <v>199.07926829268291</v>
      </c>
      <c r="K711">
        <v>233</v>
      </c>
      <c r="L711">
        <v>1</v>
      </c>
      <c r="M711" s="97">
        <v>45413</v>
      </c>
      <c r="N711">
        <v>31</v>
      </c>
      <c r="O711">
        <v>213.6</v>
      </c>
      <c r="P711">
        <v>204.11707317073169</v>
      </c>
      <c r="Q711">
        <v>201.45</v>
      </c>
      <c r="R711">
        <v>199.07926829268291</v>
      </c>
      <c r="S711">
        <v>1</v>
      </c>
      <c r="T711">
        <v>1419</v>
      </c>
      <c r="U711">
        <v>744</v>
      </c>
      <c r="V711">
        <v>0.22062930505353609</v>
      </c>
    </row>
    <row r="712" spans="1:22">
      <c r="A712">
        <v>6</v>
      </c>
      <c r="B712" s="97">
        <v>45444</v>
      </c>
      <c r="C712" t="s">
        <v>2063</v>
      </c>
      <c r="D712" t="s">
        <v>56</v>
      </c>
      <c r="E712" t="s">
        <v>56</v>
      </c>
      <c r="F712">
        <v>10035977130</v>
      </c>
      <c r="G712">
        <v>226.4</v>
      </c>
      <c r="H712">
        <v>216.9170731707317</v>
      </c>
      <c r="I712">
        <v>214.25</v>
      </c>
      <c r="J712">
        <v>211.87926829268292</v>
      </c>
      <c r="K712">
        <v>216</v>
      </c>
      <c r="L712">
        <v>1</v>
      </c>
      <c r="M712" s="97">
        <v>45444</v>
      </c>
      <c r="N712">
        <v>30</v>
      </c>
      <c r="O712">
        <v>226.4</v>
      </c>
      <c r="P712">
        <v>216.9170731707317</v>
      </c>
      <c r="Q712">
        <v>214.25</v>
      </c>
      <c r="R712">
        <v>211.87926829268292</v>
      </c>
      <c r="S712">
        <v>1</v>
      </c>
      <c r="T712">
        <v>1419</v>
      </c>
      <c r="U712">
        <v>720</v>
      </c>
      <c r="V712">
        <v>0.21181712473572936</v>
      </c>
    </row>
    <row r="713" spans="1:22">
      <c r="A713">
        <v>7</v>
      </c>
      <c r="B713" s="97">
        <v>45474</v>
      </c>
      <c r="C713" t="s">
        <v>2063</v>
      </c>
      <c r="D713" t="s">
        <v>56</v>
      </c>
      <c r="E713" t="s">
        <v>56</v>
      </c>
      <c r="F713">
        <v>10035977130</v>
      </c>
      <c r="G713">
        <v>243</v>
      </c>
      <c r="H713">
        <v>233.51707317073169</v>
      </c>
      <c r="I713">
        <v>230.85</v>
      </c>
      <c r="J713">
        <v>228.47926829268292</v>
      </c>
      <c r="K713">
        <v>258</v>
      </c>
      <c r="L713">
        <v>1</v>
      </c>
      <c r="M713" s="97">
        <v>45474</v>
      </c>
      <c r="N713">
        <v>31</v>
      </c>
      <c r="O713">
        <v>243</v>
      </c>
      <c r="P713">
        <v>233.51707317073169</v>
      </c>
      <c r="Q713">
        <v>230.85</v>
      </c>
      <c r="R713">
        <v>228.47926829268292</v>
      </c>
      <c r="S713">
        <v>1</v>
      </c>
      <c r="T713">
        <v>1419</v>
      </c>
      <c r="U713">
        <v>744</v>
      </c>
      <c r="V713">
        <v>0.24442409844885463</v>
      </c>
    </row>
    <row r="714" spans="1:22">
      <c r="A714">
        <v>8</v>
      </c>
      <c r="B714" s="97">
        <v>45505</v>
      </c>
      <c r="C714" t="s">
        <v>2063</v>
      </c>
      <c r="D714" t="s">
        <v>56</v>
      </c>
      <c r="E714" t="s">
        <v>56</v>
      </c>
      <c r="F714">
        <v>10035977130</v>
      </c>
      <c r="G714">
        <v>278.60000000000002</v>
      </c>
      <c r="H714">
        <v>269.11707317073171</v>
      </c>
      <c r="I714">
        <v>266.45000000000005</v>
      </c>
      <c r="J714">
        <v>264.07926829268297</v>
      </c>
      <c r="K714">
        <v>261</v>
      </c>
      <c r="L714">
        <v>1</v>
      </c>
      <c r="M714" s="97">
        <v>45505</v>
      </c>
      <c r="N714">
        <v>31</v>
      </c>
      <c r="O714">
        <v>278.60000000000002</v>
      </c>
      <c r="P714">
        <v>269.11707317073171</v>
      </c>
      <c r="Q714">
        <v>266.45000000000005</v>
      </c>
      <c r="R714">
        <v>264.07926829268297</v>
      </c>
      <c r="S714">
        <v>1</v>
      </c>
      <c r="T714">
        <v>1419</v>
      </c>
      <c r="U714">
        <v>744</v>
      </c>
      <c r="V714">
        <v>0.24705109042412113</v>
      </c>
    </row>
    <row r="715" spans="1:22">
      <c r="A715">
        <v>9</v>
      </c>
      <c r="B715" s="97">
        <v>45536</v>
      </c>
      <c r="C715" t="s">
        <v>2063</v>
      </c>
      <c r="D715" t="s">
        <v>56</v>
      </c>
      <c r="E715" t="s">
        <v>56</v>
      </c>
      <c r="F715">
        <v>10035977130</v>
      </c>
      <c r="G715">
        <v>261.60000000000002</v>
      </c>
      <c r="H715">
        <v>252.11707317073171</v>
      </c>
      <c r="I715">
        <v>249.45000000000005</v>
      </c>
      <c r="J715">
        <v>247.07926829268294</v>
      </c>
      <c r="K715">
        <v>238</v>
      </c>
      <c r="L715">
        <v>1</v>
      </c>
      <c r="M715" s="97">
        <v>45536</v>
      </c>
      <c r="N715">
        <v>30</v>
      </c>
      <c r="O715">
        <v>261.60000000000002</v>
      </c>
      <c r="P715">
        <v>252.11707317073171</v>
      </c>
      <c r="Q715">
        <v>249.45000000000002</v>
      </c>
      <c r="R715">
        <v>247.07926829268294</v>
      </c>
      <c r="S715">
        <v>1</v>
      </c>
      <c r="T715">
        <v>1419</v>
      </c>
      <c r="U715">
        <v>720</v>
      </c>
      <c r="V715">
        <v>0.2332575268185734</v>
      </c>
    </row>
    <row r="716" spans="1:22">
      <c r="A716">
        <v>10</v>
      </c>
      <c r="B716" s="97">
        <v>45566</v>
      </c>
      <c r="C716" t="s">
        <v>2063</v>
      </c>
      <c r="D716" t="s">
        <v>56</v>
      </c>
      <c r="E716" t="s">
        <v>56</v>
      </c>
      <c r="F716">
        <v>10035977130</v>
      </c>
      <c r="G716">
        <v>230.8</v>
      </c>
      <c r="H716">
        <v>221.3170731707317</v>
      </c>
      <c r="I716">
        <v>218.65</v>
      </c>
      <c r="J716">
        <v>216.27926829268293</v>
      </c>
      <c r="K716">
        <v>169</v>
      </c>
      <c r="L716">
        <v>1</v>
      </c>
      <c r="M716" s="97">
        <v>45566</v>
      </c>
      <c r="N716">
        <v>31</v>
      </c>
      <c r="O716">
        <v>230.8</v>
      </c>
      <c r="P716">
        <v>221.3170731707317</v>
      </c>
      <c r="Q716">
        <v>218.65</v>
      </c>
      <c r="R716">
        <v>216.27926829268293</v>
      </c>
      <c r="S716">
        <v>1</v>
      </c>
      <c r="T716">
        <v>1419</v>
      </c>
      <c r="U716">
        <v>744</v>
      </c>
      <c r="V716">
        <v>0.16031693529442964</v>
      </c>
    </row>
    <row r="717" spans="1:22">
      <c r="A717">
        <v>11</v>
      </c>
      <c r="B717" s="97">
        <v>45597</v>
      </c>
      <c r="C717" t="s">
        <v>2063</v>
      </c>
      <c r="D717" t="s">
        <v>56</v>
      </c>
      <c r="E717" t="s">
        <v>56</v>
      </c>
      <c r="F717">
        <v>10035977130</v>
      </c>
      <c r="G717">
        <v>245.39999999999998</v>
      </c>
      <c r="H717">
        <v>235.9170731707317</v>
      </c>
      <c r="I717">
        <v>233.25</v>
      </c>
      <c r="J717">
        <v>230.87926829268292</v>
      </c>
      <c r="K717">
        <v>198</v>
      </c>
      <c r="L717">
        <v>1</v>
      </c>
      <c r="M717" s="97">
        <v>45597</v>
      </c>
      <c r="N717">
        <v>30</v>
      </c>
      <c r="O717">
        <v>245.4</v>
      </c>
      <c r="P717">
        <v>235.9170731707317</v>
      </c>
      <c r="Q717">
        <v>233.25</v>
      </c>
      <c r="R717">
        <v>230.87926829268292</v>
      </c>
      <c r="S717">
        <v>1</v>
      </c>
      <c r="T717">
        <v>1419</v>
      </c>
      <c r="U717">
        <v>720</v>
      </c>
      <c r="V717">
        <v>0.19402928509905248</v>
      </c>
    </row>
    <row r="718" spans="1:22">
      <c r="A718">
        <v>12</v>
      </c>
      <c r="B718" s="97">
        <v>45627</v>
      </c>
      <c r="C718" t="s">
        <v>2063</v>
      </c>
      <c r="D718" t="s">
        <v>56</v>
      </c>
      <c r="E718" t="s">
        <v>56</v>
      </c>
      <c r="F718">
        <v>10035977130</v>
      </c>
      <c r="G718">
        <v>251.00000000000003</v>
      </c>
      <c r="H718">
        <v>241.51707317073169</v>
      </c>
      <c r="I718">
        <v>238.85</v>
      </c>
      <c r="J718">
        <v>236.47926829268292</v>
      </c>
      <c r="K718">
        <v>223</v>
      </c>
      <c r="L718">
        <v>1</v>
      </c>
      <c r="M718" s="97">
        <v>45627</v>
      </c>
      <c r="N718">
        <v>31</v>
      </c>
      <c r="O718">
        <v>251</v>
      </c>
      <c r="P718">
        <v>241.51707317073169</v>
      </c>
      <c r="Q718">
        <v>238.85</v>
      </c>
      <c r="R718">
        <v>236.47926829268292</v>
      </c>
      <c r="S718">
        <v>1</v>
      </c>
      <c r="T718">
        <v>1419</v>
      </c>
      <c r="U718">
        <v>744</v>
      </c>
      <c r="V718">
        <v>0.21093029886259448</v>
      </c>
    </row>
    <row r="719" spans="1:22">
      <c r="A719">
        <v>2</v>
      </c>
      <c r="B719" s="97">
        <v>45323</v>
      </c>
      <c r="C719" t="s">
        <v>2063</v>
      </c>
      <c r="D719" t="s">
        <v>57</v>
      </c>
      <c r="E719" t="s">
        <v>57</v>
      </c>
      <c r="F719">
        <v>10035977149</v>
      </c>
      <c r="G719">
        <v>188.79310344827587</v>
      </c>
      <c r="H719">
        <v>180.61816652649284</v>
      </c>
      <c r="I719">
        <v>178.31896551724137</v>
      </c>
      <c r="J719">
        <v>176.27523128679562</v>
      </c>
      <c r="K719">
        <v>129</v>
      </c>
      <c r="L719">
        <v>1</v>
      </c>
      <c r="M719" s="97">
        <v>45327</v>
      </c>
      <c r="N719">
        <v>25</v>
      </c>
      <c r="O719">
        <v>219</v>
      </c>
      <c r="P719">
        <v>209.51707317073169</v>
      </c>
      <c r="Q719">
        <v>206.85</v>
      </c>
      <c r="R719">
        <v>204.47926829268292</v>
      </c>
      <c r="S719">
        <v>1</v>
      </c>
      <c r="T719">
        <v>1419</v>
      </c>
      <c r="U719">
        <v>696</v>
      </c>
      <c r="V719">
        <v>0.13066993106688377</v>
      </c>
    </row>
    <row r="720" spans="1:22">
      <c r="A720">
        <v>3</v>
      </c>
      <c r="B720" s="97">
        <v>45352</v>
      </c>
      <c r="C720" t="s">
        <v>2063</v>
      </c>
      <c r="D720" t="s">
        <v>57</v>
      </c>
      <c r="E720" t="s">
        <v>57</v>
      </c>
      <c r="F720">
        <v>10035977149</v>
      </c>
      <c r="G720">
        <v>222.8</v>
      </c>
      <c r="H720">
        <v>213.3170731707317</v>
      </c>
      <c r="I720">
        <v>210.65</v>
      </c>
      <c r="J720">
        <v>208.27926829268293</v>
      </c>
      <c r="K720">
        <v>179</v>
      </c>
      <c r="L720">
        <v>1</v>
      </c>
      <c r="M720" s="97">
        <v>45352</v>
      </c>
      <c r="N720">
        <v>31</v>
      </c>
      <c r="O720">
        <v>222.8</v>
      </c>
      <c r="P720">
        <v>213.3170731707317</v>
      </c>
      <c r="Q720">
        <v>210.65</v>
      </c>
      <c r="R720">
        <v>208.27926829268293</v>
      </c>
      <c r="S720">
        <v>1</v>
      </c>
      <c r="T720">
        <v>1419</v>
      </c>
      <c r="U720">
        <v>744</v>
      </c>
      <c r="V720">
        <v>0.1695822061576</v>
      </c>
    </row>
    <row r="721" spans="1:22">
      <c r="A721">
        <v>4</v>
      </c>
      <c r="B721" s="97">
        <v>45383</v>
      </c>
      <c r="C721" t="s">
        <v>2063</v>
      </c>
      <c r="D721" t="s">
        <v>57</v>
      </c>
      <c r="E721" t="s">
        <v>57</v>
      </c>
      <c r="F721">
        <v>10035977149</v>
      </c>
      <c r="G721">
        <v>233.2</v>
      </c>
      <c r="H721">
        <v>223.71707317073168</v>
      </c>
      <c r="I721">
        <v>221.04999999999998</v>
      </c>
      <c r="J721">
        <v>218.67926829268291</v>
      </c>
      <c r="K721">
        <v>201</v>
      </c>
      <c r="L721">
        <v>1</v>
      </c>
      <c r="M721" s="97">
        <v>45383</v>
      </c>
      <c r="N721">
        <v>30</v>
      </c>
      <c r="O721">
        <v>233.2</v>
      </c>
      <c r="P721">
        <v>223.71707317073168</v>
      </c>
      <c r="Q721">
        <v>221.04999999999998</v>
      </c>
      <c r="R721">
        <v>218.67926829268291</v>
      </c>
      <c r="S721">
        <v>1</v>
      </c>
      <c r="T721">
        <v>1419</v>
      </c>
      <c r="U721">
        <v>720</v>
      </c>
      <c r="V721">
        <v>0.19692496672147841</v>
      </c>
    </row>
    <row r="722" spans="1:22">
      <c r="A722">
        <v>5</v>
      </c>
      <c r="B722" s="97">
        <v>45413</v>
      </c>
      <c r="C722" t="s">
        <v>2063</v>
      </c>
      <c r="D722" t="s">
        <v>57</v>
      </c>
      <c r="E722" t="s">
        <v>57</v>
      </c>
      <c r="F722">
        <v>10035977149</v>
      </c>
      <c r="G722">
        <v>213.6</v>
      </c>
      <c r="H722">
        <v>204.11707317073169</v>
      </c>
      <c r="I722">
        <v>201.45</v>
      </c>
      <c r="J722">
        <v>199.07926829268291</v>
      </c>
      <c r="K722">
        <v>246</v>
      </c>
      <c r="L722">
        <v>1</v>
      </c>
      <c r="M722" s="97">
        <v>45413</v>
      </c>
      <c r="N722">
        <v>31</v>
      </c>
      <c r="O722">
        <v>213.6</v>
      </c>
      <c r="P722">
        <v>204.11707317073169</v>
      </c>
      <c r="Q722">
        <v>201.45</v>
      </c>
      <c r="R722">
        <v>199.07926829268291</v>
      </c>
      <c r="S722">
        <v>1</v>
      </c>
      <c r="T722">
        <v>1419</v>
      </c>
      <c r="U722">
        <v>744</v>
      </c>
      <c r="V722">
        <v>0.23336414596073257</v>
      </c>
    </row>
    <row r="723" spans="1:22">
      <c r="A723">
        <v>6</v>
      </c>
      <c r="B723" s="97">
        <v>45444</v>
      </c>
      <c r="C723" t="s">
        <v>2063</v>
      </c>
      <c r="D723" t="s">
        <v>57</v>
      </c>
      <c r="E723" t="s">
        <v>57</v>
      </c>
      <c r="F723">
        <v>10035977149</v>
      </c>
      <c r="G723">
        <v>226.4</v>
      </c>
      <c r="H723">
        <v>216.9170731707317</v>
      </c>
      <c r="I723">
        <v>214.25</v>
      </c>
      <c r="J723">
        <v>211.87926829268292</v>
      </c>
      <c r="K723">
        <v>203</v>
      </c>
      <c r="L723">
        <v>1</v>
      </c>
      <c r="M723" s="97">
        <v>45444</v>
      </c>
      <c r="N723">
        <v>30</v>
      </c>
      <c r="O723">
        <v>226.4</v>
      </c>
      <c r="P723">
        <v>216.9170731707317</v>
      </c>
      <c r="Q723">
        <v>214.25</v>
      </c>
      <c r="R723">
        <v>211.87926829268292</v>
      </c>
      <c r="S723">
        <v>1</v>
      </c>
      <c r="T723">
        <v>1419</v>
      </c>
      <c r="U723">
        <v>720</v>
      </c>
      <c r="V723">
        <v>0.19878095881293556</v>
      </c>
    </row>
    <row r="724" spans="1:22">
      <c r="A724">
        <v>7</v>
      </c>
      <c r="B724" s="97">
        <v>45474</v>
      </c>
      <c r="C724" t="s">
        <v>2063</v>
      </c>
      <c r="D724" t="s">
        <v>57</v>
      </c>
      <c r="E724" t="s">
        <v>57</v>
      </c>
      <c r="F724">
        <v>10035977149</v>
      </c>
      <c r="G724">
        <v>243</v>
      </c>
      <c r="H724">
        <v>233.51707317073169</v>
      </c>
      <c r="I724">
        <v>230.85</v>
      </c>
      <c r="J724">
        <v>228.47926829268292</v>
      </c>
      <c r="K724">
        <v>251</v>
      </c>
      <c r="L724">
        <v>1</v>
      </c>
      <c r="M724" s="97">
        <v>45474</v>
      </c>
      <c r="N724">
        <v>31</v>
      </c>
      <c r="O724">
        <v>243</v>
      </c>
      <c r="P724">
        <v>233.51707317073169</v>
      </c>
      <c r="Q724">
        <v>230.85</v>
      </c>
      <c r="R724">
        <v>228.47926829268292</v>
      </c>
      <c r="S724">
        <v>1</v>
      </c>
      <c r="T724">
        <v>1419</v>
      </c>
      <c r="U724">
        <v>744</v>
      </c>
      <c r="V724">
        <v>0.23748833988800225</v>
      </c>
    </row>
    <row r="725" spans="1:22">
      <c r="A725">
        <v>8</v>
      </c>
      <c r="B725" s="97">
        <v>45505</v>
      </c>
      <c r="C725" t="s">
        <v>2063</v>
      </c>
      <c r="D725" t="s">
        <v>57</v>
      </c>
      <c r="E725" t="s">
        <v>57</v>
      </c>
      <c r="F725">
        <v>10035977149</v>
      </c>
      <c r="G725">
        <v>278.60000000000002</v>
      </c>
      <c r="H725">
        <v>269.11707317073171</v>
      </c>
      <c r="I725">
        <v>266.45000000000005</v>
      </c>
      <c r="J725">
        <v>264.07926829268297</v>
      </c>
      <c r="K725">
        <v>260</v>
      </c>
      <c r="L725">
        <v>1</v>
      </c>
      <c r="M725" s="97">
        <v>45505</v>
      </c>
      <c r="N725">
        <v>31</v>
      </c>
      <c r="O725">
        <v>278.60000000000002</v>
      </c>
      <c r="P725">
        <v>269.11707317073171</v>
      </c>
      <c r="Q725">
        <v>266.45000000000005</v>
      </c>
      <c r="R725">
        <v>264.07926829268297</v>
      </c>
      <c r="S725">
        <v>1</v>
      </c>
      <c r="T725">
        <v>1419</v>
      </c>
      <c r="U725">
        <v>744</v>
      </c>
      <c r="V725">
        <v>0.24626832844574781</v>
      </c>
    </row>
    <row r="726" spans="1:22">
      <c r="A726">
        <v>9</v>
      </c>
      <c r="B726" s="97">
        <v>45536</v>
      </c>
      <c r="C726" t="s">
        <v>2063</v>
      </c>
      <c r="D726" t="s">
        <v>57</v>
      </c>
      <c r="E726" t="s">
        <v>57</v>
      </c>
      <c r="F726">
        <v>10035977149</v>
      </c>
      <c r="G726">
        <v>261.60000000000002</v>
      </c>
      <c r="H726">
        <v>252.11707317073171</v>
      </c>
      <c r="I726">
        <v>249.45000000000005</v>
      </c>
      <c r="J726">
        <v>247.07926829268294</v>
      </c>
      <c r="K726">
        <v>246</v>
      </c>
      <c r="L726">
        <v>1</v>
      </c>
      <c r="M726" s="97">
        <v>45536</v>
      </c>
      <c r="N726">
        <v>30</v>
      </c>
      <c r="O726">
        <v>261.60000000000002</v>
      </c>
      <c r="P726">
        <v>252.11707317073171</v>
      </c>
      <c r="Q726">
        <v>249.45000000000002</v>
      </c>
      <c r="R726">
        <v>247.07926829268294</v>
      </c>
      <c r="S726">
        <v>1</v>
      </c>
      <c r="T726">
        <v>1419</v>
      </c>
      <c r="U726">
        <v>720</v>
      </c>
      <c r="V726">
        <v>0.2411800857411322</v>
      </c>
    </row>
    <row r="727" spans="1:22">
      <c r="A727">
        <v>10</v>
      </c>
      <c r="B727" s="97">
        <v>45566</v>
      </c>
      <c r="C727" t="s">
        <v>2063</v>
      </c>
      <c r="D727" t="s">
        <v>57</v>
      </c>
      <c r="E727" t="s">
        <v>57</v>
      </c>
      <c r="F727">
        <v>10035977149</v>
      </c>
      <c r="G727">
        <v>230.8</v>
      </c>
      <c r="H727">
        <v>221.3170731707317</v>
      </c>
      <c r="I727">
        <v>218.65</v>
      </c>
      <c r="J727">
        <v>216.27926829268293</v>
      </c>
      <c r="K727">
        <v>199</v>
      </c>
      <c r="L727">
        <v>1</v>
      </c>
      <c r="M727" s="97">
        <v>45566</v>
      </c>
      <c r="N727">
        <v>31</v>
      </c>
      <c r="O727">
        <v>230.8</v>
      </c>
      <c r="P727">
        <v>221.3170731707317</v>
      </c>
      <c r="Q727">
        <v>218.65</v>
      </c>
      <c r="R727">
        <v>216.27926829268293</v>
      </c>
      <c r="S727">
        <v>1</v>
      </c>
      <c r="T727">
        <v>1419</v>
      </c>
      <c r="U727">
        <v>744</v>
      </c>
      <c r="V727">
        <v>0.18822226389930813</v>
      </c>
    </row>
    <row r="728" spans="1:22">
      <c r="A728">
        <v>11</v>
      </c>
      <c r="B728" s="97">
        <v>45597</v>
      </c>
      <c r="C728" t="s">
        <v>2063</v>
      </c>
      <c r="D728" t="s">
        <v>57</v>
      </c>
      <c r="E728" t="s">
        <v>57</v>
      </c>
      <c r="F728">
        <v>10035977149</v>
      </c>
      <c r="G728">
        <v>245.39999999999998</v>
      </c>
      <c r="H728">
        <v>235.9170731707317</v>
      </c>
      <c r="I728">
        <v>233.25</v>
      </c>
      <c r="J728">
        <v>230.87926829268292</v>
      </c>
      <c r="K728">
        <v>197</v>
      </c>
      <c r="L728">
        <v>1</v>
      </c>
      <c r="M728" s="97">
        <v>45597</v>
      </c>
      <c r="N728">
        <v>30</v>
      </c>
      <c r="O728">
        <v>245.4</v>
      </c>
      <c r="P728">
        <v>235.9170731707317</v>
      </c>
      <c r="Q728">
        <v>233.25</v>
      </c>
      <c r="R728">
        <v>230.87926829268292</v>
      </c>
      <c r="S728">
        <v>1</v>
      </c>
      <c r="T728">
        <v>1419</v>
      </c>
      <c r="U728">
        <v>720</v>
      </c>
      <c r="V728">
        <v>0.19285888928040087</v>
      </c>
    </row>
    <row r="729" spans="1:22">
      <c r="A729">
        <v>12</v>
      </c>
      <c r="B729" s="97">
        <v>45627</v>
      </c>
      <c r="C729" t="s">
        <v>2063</v>
      </c>
      <c r="D729" t="s">
        <v>57</v>
      </c>
      <c r="E729" t="s">
        <v>57</v>
      </c>
      <c r="F729">
        <v>10035977149</v>
      </c>
      <c r="G729">
        <v>251.00000000000003</v>
      </c>
      <c r="H729">
        <v>241.51707317073169</v>
      </c>
      <c r="I729">
        <v>238.85</v>
      </c>
      <c r="J729">
        <v>236.47926829268292</v>
      </c>
      <c r="K729">
        <v>221</v>
      </c>
      <c r="L729">
        <v>1</v>
      </c>
      <c r="M729" s="97">
        <v>45627</v>
      </c>
      <c r="N729">
        <v>31</v>
      </c>
      <c r="O729">
        <v>251</v>
      </c>
      <c r="P729">
        <v>241.51707317073169</v>
      </c>
      <c r="Q729">
        <v>238.85</v>
      </c>
      <c r="R729">
        <v>236.47926829268292</v>
      </c>
      <c r="S729">
        <v>1</v>
      </c>
      <c r="T729">
        <v>1419</v>
      </c>
      <c r="U729">
        <v>744</v>
      </c>
      <c r="V729">
        <v>0.20900587836353024</v>
      </c>
    </row>
    <row r="730" spans="1:22">
      <c r="A730">
        <v>2</v>
      </c>
      <c r="B730" s="97">
        <v>45323</v>
      </c>
      <c r="C730" t="s">
        <v>2063</v>
      </c>
      <c r="D730" t="s">
        <v>58</v>
      </c>
      <c r="E730" t="s">
        <v>58</v>
      </c>
      <c r="F730">
        <v>10035977157</v>
      </c>
      <c r="G730">
        <v>188.79310344827587</v>
      </c>
      <c r="H730">
        <v>180.61816652649284</v>
      </c>
      <c r="I730">
        <v>178.31896551724137</v>
      </c>
      <c r="J730">
        <v>176.27523128679562</v>
      </c>
      <c r="K730">
        <v>133</v>
      </c>
      <c r="L730">
        <v>1</v>
      </c>
      <c r="M730" s="97">
        <v>45327</v>
      </c>
      <c r="N730">
        <v>25</v>
      </c>
      <c r="O730">
        <v>219</v>
      </c>
      <c r="P730">
        <v>209.51707317073169</v>
      </c>
      <c r="Q730">
        <v>206.85</v>
      </c>
      <c r="R730">
        <v>204.47926829268292</v>
      </c>
      <c r="S730">
        <v>1</v>
      </c>
      <c r="T730">
        <v>1419</v>
      </c>
      <c r="U730">
        <v>696</v>
      </c>
      <c r="V730">
        <v>0.13471736207301563</v>
      </c>
    </row>
    <row r="731" spans="1:22">
      <c r="A731">
        <v>3</v>
      </c>
      <c r="B731" s="97">
        <v>45352</v>
      </c>
      <c r="C731" t="s">
        <v>2063</v>
      </c>
      <c r="D731" t="s">
        <v>58</v>
      </c>
      <c r="E731" t="s">
        <v>58</v>
      </c>
      <c r="F731">
        <v>10035977157</v>
      </c>
      <c r="G731">
        <v>222.8</v>
      </c>
      <c r="H731">
        <v>213.3170731707317</v>
      </c>
      <c r="I731">
        <v>210.65</v>
      </c>
      <c r="J731">
        <v>208.27926829268293</v>
      </c>
      <c r="K731">
        <v>182</v>
      </c>
      <c r="L731">
        <v>1</v>
      </c>
      <c r="M731" s="97">
        <v>45352</v>
      </c>
      <c r="N731">
        <v>31</v>
      </c>
      <c r="O731">
        <v>222.8</v>
      </c>
      <c r="P731">
        <v>213.3170731707317</v>
      </c>
      <c r="Q731">
        <v>210.65</v>
      </c>
      <c r="R731">
        <v>208.27926829268293</v>
      </c>
      <c r="S731">
        <v>1</v>
      </c>
      <c r="T731">
        <v>1419</v>
      </c>
      <c r="U731">
        <v>744</v>
      </c>
      <c r="V731">
        <v>0.17271637985253893</v>
      </c>
    </row>
    <row r="732" spans="1:22">
      <c r="A732">
        <v>4</v>
      </c>
      <c r="B732" s="97">
        <v>45383</v>
      </c>
      <c r="C732" t="s">
        <v>2063</v>
      </c>
      <c r="D732" t="s">
        <v>58</v>
      </c>
      <c r="E732" t="s">
        <v>58</v>
      </c>
      <c r="F732">
        <v>10035977157</v>
      </c>
      <c r="G732">
        <v>233.2</v>
      </c>
      <c r="H732">
        <v>223.71707317073168</v>
      </c>
      <c r="I732">
        <v>221.04999999999998</v>
      </c>
      <c r="J732">
        <v>218.67926829268291</v>
      </c>
      <c r="K732">
        <v>209</v>
      </c>
      <c r="L732">
        <v>1</v>
      </c>
      <c r="M732" s="97">
        <v>45383</v>
      </c>
      <c r="N732">
        <v>30</v>
      </c>
      <c r="O732">
        <v>233.2</v>
      </c>
      <c r="P732">
        <v>223.71707317073168</v>
      </c>
      <c r="Q732">
        <v>221.04999999999998</v>
      </c>
      <c r="R732">
        <v>218.67926829268291</v>
      </c>
      <c r="S732">
        <v>1</v>
      </c>
      <c r="T732">
        <v>1419</v>
      </c>
      <c r="U732">
        <v>720</v>
      </c>
      <c r="V732">
        <v>0.20458682757810673</v>
      </c>
    </row>
    <row r="733" spans="1:22">
      <c r="A733">
        <v>5</v>
      </c>
      <c r="B733" s="97">
        <v>45413</v>
      </c>
      <c r="C733" t="s">
        <v>2063</v>
      </c>
      <c r="D733" t="s">
        <v>58</v>
      </c>
      <c r="E733" t="s">
        <v>58</v>
      </c>
      <c r="F733">
        <v>10035977157</v>
      </c>
      <c r="G733">
        <v>213.6</v>
      </c>
      <c r="H733">
        <v>204.11707317073169</v>
      </c>
      <c r="I733">
        <v>201.45</v>
      </c>
      <c r="J733">
        <v>199.07926829268291</v>
      </c>
      <c r="K733">
        <v>239</v>
      </c>
      <c r="L733">
        <v>1</v>
      </c>
      <c r="M733" s="97">
        <v>45413</v>
      </c>
      <c r="N733">
        <v>31</v>
      </c>
      <c r="O733">
        <v>213.6</v>
      </c>
      <c r="P733">
        <v>204.11707317073169</v>
      </c>
      <c r="Q733">
        <v>201.45</v>
      </c>
      <c r="R733">
        <v>199.07926829268291</v>
      </c>
      <c r="S733">
        <v>1</v>
      </c>
      <c r="T733">
        <v>1419</v>
      </c>
      <c r="U733">
        <v>744</v>
      </c>
      <c r="V733">
        <v>0.22646303621359884</v>
      </c>
    </row>
    <row r="734" spans="1:22">
      <c r="A734">
        <v>6</v>
      </c>
      <c r="B734" s="97">
        <v>45444</v>
      </c>
      <c r="C734" t="s">
        <v>2063</v>
      </c>
      <c r="D734" t="s">
        <v>58</v>
      </c>
      <c r="E734" t="s">
        <v>58</v>
      </c>
      <c r="F734">
        <v>10035977157</v>
      </c>
      <c r="G734">
        <v>226.4</v>
      </c>
      <c r="H734">
        <v>216.9170731707317</v>
      </c>
      <c r="I734">
        <v>214.25</v>
      </c>
      <c r="J734">
        <v>211.87926829268292</v>
      </c>
      <c r="K734">
        <v>217</v>
      </c>
      <c r="L734">
        <v>1</v>
      </c>
      <c r="M734" s="97">
        <v>45444</v>
      </c>
      <c r="N734">
        <v>30</v>
      </c>
      <c r="O734">
        <v>226.4</v>
      </c>
      <c r="P734">
        <v>216.9170731707317</v>
      </c>
      <c r="Q734">
        <v>214.25</v>
      </c>
      <c r="R734">
        <v>211.87926829268292</v>
      </c>
      <c r="S734">
        <v>1</v>
      </c>
      <c r="T734">
        <v>1419</v>
      </c>
      <c r="U734">
        <v>720</v>
      </c>
      <c r="V734">
        <v>0.21194696969696969</v>
      </c>
    </row>
    <row r="735" spans="1:22">
      <c r="A735">
        <v>7</v>
      </c>
      <c r="B735" s="97">
        <v>45474</v>
      </c>
      <c r="C735" t="s">
        <v>2063</v>
      </c>
      <c r="D735" t="s">
        <v>58</v>
      </c>
      <c r="E735" t="s">
        <v>58</v>
      </c>
      <c r="F735">
        <v>10035977157</v>
      </c>
      <c r="G735">
        <v>243</v>
      </c>
      <c r="H735">
        <v>233.51707317073169</v>
      </c>
      <c r="I735">
        <v>230.85</v>
      </c>
      <c r="J735">
        <v>228.47926829268292</v>
      </c>
      <c r="K735">
        <v>255</v>
      </c>
      <c r="L735">
        <v>1</v>
      </c>
      <c r="M735" s="97">
        <v>45474</v>
      </c>
      <c r="N735">
        <v>31</v>
      </c>
      <c r="O735">
        <v>243</v>
      </c>
      <c r="P735">
        <v>233.51707317073169</v>
      </c>
      <c r="Q735">
        <v>230.85</v>
      </c>
      <c r="R735">
        <v>228.47926829268292</v>
      </c>
      <c r="S735">
        <v>1</v>
      </c>
      <c r="T735">
        <v>1419</v>
      </c>
      <c r="U735">
        <v>744</v>
      </c>
      <c r="V735">
        <v>0.24183001242734919</v>
      </c>
    </row>
    <row r="736" spans="1:22">
      <c r="A736">
        <v>8</v>
      </c>
      <c r="B736" s="97">
        <v>45505</v>
      </c>
      <c r="C736" t="s">
        <v>2063</v>
      </c>
      <c r="D736" t="s">
        <v>58</v>
      </c>
      <c r="E736" t="s">
        <v>58</v>
      </c>
      <c r="F736">
        <v>10035977157</v>
      </c>
      <c r="G736">
        <v>278.60000000000002</v>
      </c>
      <c r="H736">
        <v>269.11707317073171</v>
      </c>
      <c r="I736">
        <v>266.45000000000005</v>
      </c>
      <c r="J736">
        <v>264.07926829268297</v>
      </c>
      <c r="K736">
        <v>260</v>
      </c>
      <c r="L736">
        <v>1</v>
      </c>
      <c r="M736" s="97">
        <v>45505</v>
      </c>
      <c r="N736">
        <v>31</v>
      </c>
      <c r="O736">
        <v>278.60000000000002</v>
      </c>
      <c r="P736">
        <v>269.11707317073171</v>
      </c>
      <c r="Q736">
        <v>266.45000000000005</v>
      </c>
      <c r="R736">
        <v>264.07926829268297</v>
      </c>
      <c r="S736">
        <v>1</v>
      </c>
      <c r="T736">
        <v>1419</v>
      </c>
      <c r="U736">
        <v>744</v>
      </c>
      <c r="V736">
        <v>0.24664107314707459</v>
      </c>
    </row>
    <row r="737" spans="1:22">
      <c r="A737">
        <v>9</v>
      </c>
      <c r="B737" s="97">
        <v>45536</v>
      </c>
      <c r="C737" t="s">
        <v>2063</v>
      </c>
      <c r="D737" t="s">
        <v>58</v>
      </c>
      <c r="E737" t="s">
        <v>58</v>
      </c>
      <c r="F737">
        <v>10035977157</v>
      </c>
      <c r="G737">
        <v>261.60000000000002</v>
      </c>
      <c r="H737">
        <v>252.11707317073171</v>
      </c>
      <c r="I737">
        <v>249.45000000000005</v>
      </c>
      <c r="J737">
        <v>247.07926829268294</v>
      </c>
      <c r="K737">
        <v>253</v>
      </c>
      <c r="L737">
        <v>1</v>
      </c>
      <c r="M737" s="97">
        <v>45536</v>
      </c>
      <c r="N737">
        <v>30</v>
      </c>
      <c r="O737">
        <v>261.60000000000002</v>
      </c>
      <c r="P737">
        <v>252.11707317073171</v>
      </c>
      <c r="Q737">
        <v>249.45000000000002</v>
      </c>
      <c r="R737">
        <v>247.07926829268294</v>
      </c>
      <c r="S737">
        <v>1</v>
      </c>
      <c r="T737">
        <v>1419</v>
      </c>
      <c r="U737">
        <v>720</v>
      </c>
      <c r="V737">
        <v>0.24740321822879963</v>
      </c>
    </row>
    <row r="738" spans="1:22">
      <c r="A738">
        <v>10</v>
      </c>
      <c r="B738" s="97">
        <v>45566</v>
      </c>
      <c r="C738" t="s">
        <v>2063</v>
      </c>
      <c r="D738" t="s">
        <v>58</v>
      </c>
      <c r="E738" t="s">
        <v>58</v>
      </c>
      <c r="F738">
        <v>10035977157</v>
      </c>
      <c r="G738">
        <v>230.8</v>
      </c>
      <c r="H738">
        <v>221.3170731707317</v>
      </c>
      <c r="I738">
        <v>218.65</v>
      </c>
      <c r="J738">
        <v>216.27926829268293</v>
      </c>
      <c r="K738">
        <v>202</v>
      </c>
      <c r="L738">
        <v>1</v>
      </c>
      <c r="M738" s="97">
        <v>45566</v>
      </c>
      <c r="N738">
        <v>31</v>
      </c>
      <c r="O738">
        <v>230.8</v>
      </c>
      <c r="P738">
        <v>221.3170731707317</v>
      </c>
      <c r="Q738">
        <v>218.65</v>
      </c>
      <c r="R738">
        <v>216.27926829268293</v>
      </c>
      <c r="S738">
        <v>1</v>
      </c>
      <c r="T738">
        <v>1419</v>
      </c>
      <c r="U738">
        <v>744</v>
      </c>
      <c r="V738">
        <v>0.19136205452878371</v>
      </c>
    </row>
    <row r="739" spans="1:22">
      <c r="A739">
        <v>11</v>
      </c>
      <c r="B739" s="97">
        <v>45597</v>
      </c>
      <c r="C739" t="s">
        <v>2063</v>
      </c>
      <c r="D739" t="s">
        <v>58</v>
      </c>
      <c r="E739" t="s">
        <v>58</v>
      </c>
      <c r="F739">
        <v>10035977157</v>
      </c>
      <c r="G739">
        <v>245.39999999999998</v>
      </c>
      <c r="H739">
        <v>235.9170731707317</v>
      </c>
      <c r="I739">
        <v>233.25</v>
      </c>
      <c r="J739">
        <v>230.87926829268292</v>
      </c>
      <c r="K739">
        <v>198</v>
      </c>
      <c r="L739">
        <v>1</v>
      </c>
      <c r="M739" s="97">
        <v>45597</v>
      </c>
      <c r="N739">
        <v>30</v>
      </c>
      <c r="O739">
        <v>245.4</v>
      </c>
      <c r="P739">
        <v>235.9170731707317</v>
      </c>
      <c r="Q739">
        <v>233.25</v>
      </c>
      <c r="R739">
        <v>230.87926829268292</v>
      </c>
      <c r="S739">
        <v>1</v>
      </c>
      <c r="T739">
        <v>1419</v>
      </c>
      <c r="U739">
        <v>720</v>
      </c>
      <c r="V739">
        <v>0.19373777503719369</v>
      </c>
    </row>
    <row r="740" spans="1:22">
      <c r="A740">
        <v>12</v>
      </c>
      <c r="B740" s="97">
        <v>45627</v>
      </c>
      <c r="C740" t="s">
        <v>2063</v>
      </c>
      <c r="D740" t="s">
        <v>58</v>
      </c>
      <c r="E740" t="s">
        <v>58</v>
      </c>
      <c r="F740">
        <v>10035977157</v>
      </c>
      <c r="G740">
        <v>251.00000000000003</v>
      </c>
      <c r="H740">
        <v>241.51707317073169</v>
      </c>
      <c r="I740">
        <v>238.85</v>
      </c>
      <c r="J740">
        <v>236.47926829268292</v>
      </c>
      <c r="K740">
        <v>225</v>
      </c>
      <c r="L740">
        <v>1</v>
      </c>
      <c r="M740" s="97">
        <v>45627</v>
      </c>
      <c r="N740">
        <v>31</v>
      </c>
      <c r="O740">
        <v>251</v>
      </c>
      <c r="P740">
        <v>241.51707317073169</v>
      </c>
      <c r="Q740">
        <v>238.85</v>
      </c>
      <c r="R740">
        <v>236.47926829268292</v>
      </c>
      <c r="S740">
        <v>1</v>
      </c>
      <c r="T740">
        <v>1419</v>
      </c>
      <c r="U740">
        <v>744</v>
      </c>
      <c r="V740">
        <v>0.21306305743102444</v>
      </c>
    </row>
    <row r="741" spans="1:22">
      <c r="A741">
        <v>2</v>
      </c>
      <c r="B741" s="97">
        <v>45323</v>
      </c>
      <c r="C741" t="s">
        <v>2063</v>
      </c>
      <c r="D741" t="s">
        <v>59</v>
      </c>
      <c r="E741" t="s">
        <v>59</v>
      </c>
      <c r="F741">
        <v>10035977203</v>
      </c>
      <c r="G741">
        <v>188.79310344827587</v>
      </c>
      <c r="H741">
        <v>180.61816652649284</v>
      </c>
      <c r="I741">
        <v>178.31896551724137</v>
      </c>
      <c r="J741">
        <v>176.27523128679562</v>
      </c>
      <c r="K741">
        <v>102</v>
      </c>
      <c r="L741">
        <v>0</v>
      </c>
      <c r="M741" s="97">
        <v>45327</v>
      </c>
      <c r="N741">
        <v>25</v>
      </c>
      <c r="O741">
        <v>219</v>
      </c>
      <c r="P741">
        <v>209.51707317073169</v>
      </c>
      <c r="Q741">
        <v>206.85</v>
      </c>
      <c r="R741">
        <v>204.47926829268292</v>
      </c>
      <c r="S741">
        <v>1</v>
      </c>
      <c r="T741">
        <v>1419</v>
      </c>
      <c r="U741">
        <v>696</v>
      </c>
      <c r="V741">
        <v>0.10290362526629568</v>
      </c>
    </row>
    <row r="742" spans="1:22">
      <c r="A742">
        <v>3</v>
      </c>
      <c r="B742" s="97">
        <v>45352</v>
      </c>
      <c r="C742" t="s">
        <v>2063</v>
      </c>
      <c r="D742" t="s">
        <v>59</v>
      </c>
      <c r="E742" t="s">
        <v>59</v>
      </c>
      <c r="F742">
        <v>10035977203</v>
      </c>
      <c r="G742">
        <v>222.8</v>
      </c>
      <c r="H742">
        <v>213.3170731707317</v>
      </c>
      <c r="I742">
        <v>210.65</v>
      </c>
      <c r="J742">
        <v>208.27926829268293</v>
      </c>
      <c r="K742">
        <v>153</v>
      </c>
      <c r="L742">
        <v>1</v>
      </c>
      <c r="M742" s="97">
        <v>45352</v>
      </c>
      <c r="N742">
        <v>31</v>
      </c>
      <c r="O742">
        <v>222.8</v>
      </c>
      <c r="P742">
        <v>213.3170731707317</v>
      </c>
      <c r="Q742">
        <v>210.65</v>
      </c>
      <c r="R742">
        <v>208.27926829268293</v>
      </c>
      <c r="S742">
        <v>1</v>
      </c>
      <c r="T742">
        <v>1419</v>
      </c>
      <c r="U742">
        <v>744</v>
      </c>
      <c r="V742">
        <v>0.14479315851690197</v>
      </c>
    </row>
    <row r="743" spans="1:22">
      <c r="A743">
        <v>4</v>
      </c>
      <c r="B743" s="97">
        <v>45383</v>
      </c>
      <c r="C743" t="s">
        <v>2063</v>
      </c>
      <c r="D743" t="s">
        <v>59</v>
      </c>
      <c r="E743" t="s">
        <v>59</v>
      </c>
      <c r="F743">
        <v>10035977203</v>
      </c>
      <c r="G743">
        <v>233.2</v>
      </c>
      <c r="H743">
        <v>223.71707317073168</v>
      </c>
      <c r="I743">
        <v>221.04999999999998</v>
      </c>
      <c r="J743">
        <v>218.67926829268291</v>
      </c>
      <c r="K743">
        <v>192</v>
      </c>
      <c r="L743">
        <v>1</v>
      </c>
      <c r="M743" s="97">
        <v>45383</v>
      </c>
      <c r="N743">
        <v>30</v>
      </c>
      <c r="O743">
        <v>233.2</v>
      </c>
      <c r="P743">
        <v>223.71707317073168</v>
      </c>
      <c r="Q743">
        <v>221.04999999999998</v>
      </c>
      <c r="R743">
        <v>218.67926829268291</v>
      </c>
      <c r="S743">
        <v>1</v>
      </c>
      <c r="T743">
        <v>1419</v>
      </c>
      <c r="U743">
        <v>720</v>
      </c>
      <c r="V743">
        <v>0.18832665805340223</v>
      </c>
    </row>
    <row r="744" spans="1:22">
      <c r="A744">
        <v>5</v>
      </c>
      <c r="B744" s="97">
        <v>45413</v>
      </c>
      <c r="C744" t="s">
        <v>2063</v>
      </c>
      <c r="D744" t="s">
        <v>59</v>
      </c>
      <c r="E744" t="s">
        <v>59</v>
      </c>
      <c r="F744">
        <v>10035977203</v>
      </c>
      <c r="G744">
        <v>213.6</v>
      </c>
      <c r="H744">
        <v>204.11707317073169</v>
      </c>
      <c r="I744">
        <v>201.45</v>
      </c>
      <c r="J744">
        <v>199.07926829268291</v>
      </c>
      <c r="K744">
        <v>241</v>
      </c>
      <c r="L744">
        <v>1</v>
      </c>
      <c r="M744" s="97">
        <v>45413</v>
      </c>
      <c r="N744">
        <v>31</v>
      </c>
      <c r="O744">
        <v>213.6</v>
      </c>
      <c r="P744">
        <v>204.11707317073169</v>
      </c>
      <c r="Q744">
        <v>201.45</v>
      </c>
      <c r="R744">
        <v>199.07926829268291</v>
      </c>
      <c r="S744">
        <v>1</v>
      </c>
      <c r="T744">
        <v>1419</v>
      </c>
      <c r="U744">
        <v>744</v>
      </c>
      <c r="V744">
        <v>0.2282010843619996</v>
      </c>
    </row>
    <row r="745" spans="1:22">
      <c r="A745">
        <v>6</v>
      </c>
      <c r="B745" s="97">
        <v>45444</v>
      </c>
      <c r="C745" t="s">
        <v>2063</v>
      </c>
      <c r="D745" t="s">
        <v>59</v>
      </c>
      <c r="E745" t="s">
        <v>59</v>
      </c>
      <c r="F745">
        <v>10035977203</v>
      </c>
      <c r="G745">
        <v>226.4</v>
      </c>
      <c r="H745">
        <v>216.9170731707317</v>
      </c>
      <c r="I745">
        <v>214.25</v>
      </c>
      <c r="J745">
        <v>211.87926829268292</v>
      </c>
      <c r="K745">
        <v>213</v>
      </c>
      <c r="L745">
        <v>1</v>
      </c>
      <c r="M745" s="97">
        <v>45444</v>
      </c>
      <c r="N745">
        <v>30</v>
      </c>
      <c r="O745">
        <v>226.4</v>
      </c>
      <c r="P745">
        <v>216.9170731707317</v>
      </c>
      <c r="Q745">
        <v>214.25</v>
      </c>
      <c r="R745">
        <v>211.87926829268292</v>
      </c>
      <c r="S745">
        <v>1</v>
      </c>
      <c r="T745">
        <v>1419</v>
      </c>
      <c r="U745">
        <v>720</v>
      </c>
      <c r="V745">
        <v>0.20823092357685377</v>
      </c>
    </row>
    <row r="746" spans="1:22">
      <c r="A746">
        <v>7</v>
      </c>
      <c r="B746" s="97">
        <v>45474</v>
      </c>
      <c r="C746" t="s">
        <v>2063</v>
      </c>
      <c r="D746" t="s">
        <v>59</v>
      </c>
      <c r="E746" t="s">
        <v>59</v>
      </c>
      <c r="F746">
        <v>10035977203</v>
      </c>
      <c r="G746">
        <v>243</v>
      </c>
      <c r="H746">
        <v>233.51707317073169</v>
      </c>
      <c r="I746">
        <v>230.85</v>
      </c>
      <c r="J746">
        <v>228.47926829268292</v>
      </c>
      <c r="K746">
        <v>228</v>
      </c>
      <c r="L746">
        <v>1</v>
      </c>
      <c r="M746" s="97">
        <v>45474</v>
      </c>
      <c r="N746">
        <v>31</v>
      </c>
      <c r="O746">
        <v>243</v>
      </c>
      <c r="P746">
        <v>233.51707317073169</v>
      </c>
      <c r="Q746">
        <v>230.85</v>
      </c>
      <c r="R746">
        <v>228.47926829268292</v>
      </c>
      <c r="S746">
        <v>1</v>
      </c>
      <c r="T746">
        <v>1419</v>
      </c>
      <c r="U746">
        <v>744</v>
      </c>
      <c r="V746">
        <v>0.21563569869740165</v>
      </c>
    </row>
    <row r="747" spans="1:22">
      <c r="A747">
        <v>8</v>
      </c>
      <c r="B747" s="97">
        <v>45505</v>
      </c>
      <c r="C747" t="s">
        <v>2063</v>
      </c>
      <c r="D747" t="s">
        <v>59</v>
      </c>
      <c r="E747" t="s">
        <v>59</v>
      </c>
      <c r="F747">
        <v>10035977203</v>
      </c>
      <c r="G747">
        <v>278.60000000000002</v>
      </c>
      <c r="H747">
        <v>269.11707317073171</v>
      </c>
      <c r="I747">
        <v>266.45000000000005</v>
      </c>
      <c r="J747">
        <v>264.07926829268297</v>
      </c>
      <c r="K747">
        <v>259</v>
      </c>
      <c r="L747">
        <v>1</v>
      </c>
      <c r="M747" s="97">
        <v>45505</v>
      </c>
      <c r="N747">
        <v>31</v>
      </c>
      <c r="O747">
        <v>278.60000000000002</v>
      </c>
      <c r="P747">
        <v>269.11707317073171</v>
      </c>
      <c r="Q747">
        <v>266.45000000000005</v>
      </c>
      <c r="R747">
        <v>264.07926829268297</v>
      </c>
      <c r="S747">
        <v>1</v>
      </c>
      <c r="T747">
        <v>1419</v>
      </c>
      <c r="U747">
        <v>744</v>
      </c>
      <c r="V747">
        <v>0.24508342994839619</v>
      </c>
    </row>
    <row r="748" spans="1:22">
      <c r="A748">
        <v>9</v>
      </c>
      <c r="B748" s="97">
        <v>45536</v>
      </c>
      <c r="C748" t="s">
        <v>2063</v>
      </c>
      <c r="D748" t="s">
        <v>59</v>
      </c>
      <c r="E748" t="s">
        <v>59</v>
      </c>
      <c r="F748">
        <v>10035977203</v>
      </c>
      <c r="G748">
        <v>261.60000000000002</v>
      </c>
      <c r="H748">
        <v>252.11707317073171</v>
      </c>
      <c r="I748">
        <v>249.45000000000005</v>
      </c>
      <c r="J748">
        <v>247.07926829268294</v>
      </c>
      <c r="K748">
        <v>249</v>
      </c>
      <c r="L748">
        <v>1</v>
      </c>
      <c r="M748" s="97">
        <v>45536</v>
      </c>
      <c r="N748">
        <v>30</v>
      </c>
      <c r="O748">
        <v>261.60000000000002</v>
      </c>
      <c r="P748">
        <v>252.11707317073171</v>
      </c>
      <c r="Q748">
        <v>249.45000000000002</v>
      </c>
      <c r="R748">
        <v>247.07926829268294</v>
      </c>
      <c r="S748">
        <v>1</v>
      </c>
      <c r="T748">
        <v>1419</v>
      </c>
      <c r="U748">
        <v>720</v>
      </c>
      <c r="V748">
        <v>0.24351010101010101</v>
      </c>
    </row>
    <row r="749" spans="1:22">
      <c r="A749">
        <v>10</v>
      </c>
      <c r="B749" s="97">
        <v>45566</v>
      </c>
      <c r="C749" t="s">
        <v>2063</v>
      </c>
      <c r="D749" t="s">
        <v>59</v>
      </c>
      <c r="E749" t="s">
        <v>59</v>
      </c>
      <c r="F749">
        <v>10035977203</v>
      </c>
      <c r="G749">
        <v>230.8</v>
      </c>
      <c r="H749">
        <v>221.3170731707317</v>
      </c>
      <c r="I749">
        <v>218.65</v>
      </c>
      <c r="J749">
        <v>216.27926829268293</v>
      </c>
      <c r="K749">
        <v>198</v>
      </c>
      <c r="L749">
        <v>1</v>
      </c>
      <c r="M749" s="97">
        <v>45566</v>
      </c>
      <c r="N749">
        <v>31</v>
      </c>
      <c r="O749">
        <v>230.8</v>
      </c>
      <c r="P749">
        <v>221.3170731707317</v>
      </c>
      <c r="Q749">
        <v>218.65</v>
      </c>
      <c r="R749">
        <v>216.27926829268293</v>
      </c>
      <c r="S749">
        <v>1</v>
      </c>
      <c r="T749">
        <v>1419</v>
      </c>
      <c r="U749">
        <v>744</v>
      </c>
      <c r="V749">
        <v>0.18777181984890159</v>
      </c>
    </row>
    <row r="750" spans="1:22">
      <c r="A750">
        <v>11</v>
      </c>
      <c r="B750" s="97">
        <v>45597</v>
      </c>
      <c r="C750" t="s">
        <v>2063</v>
      </c>
      <c r="D750" t="s">
        <v>59</v>
      </c>
      <c r="E750" t="s">
        <v>59</v>
      </c>
      <c r="F750">
        <v>10035977203</v>
      </c>
      <c r="G750">
        <v>245.39999999999998</v>
      </c>
      <c r="H750">
        <v>235.9170731707317</v>
      </c>
      <c r="I750">
        <v>233.25</v>
      </c>
      <c r="J750">
        <v>230.87926829268292</v>
      </c>
      <c r="K750">
        <v>196</v>
      </c>
      <c r="L750">
        <v>1</v>
      </c>
      <c r="M750" s="97">
        <v>45597</v>
      </c>
      <c r="N750">
        <v>30</v>
      </c>
      <c r="O750">
        <v>245.4</v>
      </c>
      <c r="P750">
        <v>235.9170731707317</v>
      </c>
      <c r="Q750">
        <v>233.25</v>
      </c>
      <c r="R750">
        <v>230.87926829268292</v>
      </c>
      <c r="S750">
        <v>1</v>
      </c>
      <c r="T750">
        <v>1419</v>
      </c>
      <c r="U750">
        <v>720</v>
      </c>
      <c r="V750">
        <v>0.19160446519458149</v>
      </c>
    </row>
    <row r="751" spans="1:22">
      <c r="A751">
        <v>12</v>
      </c>
      <c r="B751" s="97">
        <v>45627</v>
      </c>
      <c r="C751" t="s">
        <v>2063</v>
      </c>
      <c r="D751" t="s">
        <v>59</v>
      </c>
      <c r="E751" t="s">
        <v>59</v>
      </c>
      <c r="F751">
        <v>10035977203</v>
      </c>
      <c r="G751">
        <v>251.00000000000003</v>
      </c>
      <c r="H751">
        <v>241.51707317073169</v>
      </c>
      <c r="I751">
        <v>238.85</v>
      </c>
      <c r="J751">
        <v>236.47926829268292</v>
      </c>
      <c r="K751">
        <v>218</v>
      </c>
      <c r="L751">
        <v>1</v>
      </c>
      <c r="M751" s="97">
        <v>45627</v>
      </c>
      <c r="N751">
        <v>31</v>
      </c>
      <c r="O751">
        <v>251</v>
      </c>
      <c r="P751">
        <v>241.51707317073169</v>
      </c>
      <c r="Q751">
        <v>238.85</v>
      </c>
      <c r="R751">
        <v>236.47926829268292</v>
      </c>
      <c r="S751">
        <v>1</v>
      </c>
      <c r="T751">
        <v>1419</v>
      </c>
      <c r="U751">
        <v>744</v>
      </c>
      <c r="V751">
        <v>0.20676895549644983</v>
      </c>
    </row>
    <row r="752" spans="1:22">
      <c r="A752">
        <v>1</v>
      </c>
      <c r="B752" s="97">
        <v>45292</v>
      </c>
      <c r="C752" t="s">
        <v>2029</v>
      </c>
      <c r="D752" t="s">
        <v>1854</v>
      </c>
      <c r="E752" t="s">
        <v>24</v>
      </c>
      <c r="F752">
        <v>10025711758</v>
      </c>
      <c r="G752">
        <v>250.10000000000002</v>
      </c>
      <c r="H752">
        <v>250.10000000000002</v>
      </c>
      <c r="I752">
        <v>250.10000000000002</v>
      </c>
      <c r="J752">
        <v>250.10000000000002</v>
      </c>
      <c r="K752">
        <v>66</v>
      </c>
      <c r="L752">
        <v>1</v>
      </c>
      <c r="M752" s="97">
        <v>45292</v>
      </c>
      <c r="N752">
        <v>31</v>
      </c>
      <c r="O752">
        <v>250.1</v>
      </c>
      <c r="P752">
        <v>250.1</v>
      </c>
      <c r="Q752">
        <v>250.1</v>
      </c>
      <c r="R752">
        <v>250.1</v>
      </c>
      <c r="S752">
        <v>0.65</v>
      </c>
      <c r="T752">
        <v>750</v>
      </c>
      <c r="U752">
        <v>744</v>
      </c>
      <c r="V752">
        <v>0.11869175627240144</v>
      </c>
    </row>
    <row r="753" spans="1:22">
      <c r="A753">
        <v>2</v>
      </c>
      <c r="B753" s="97">
        <v>45323</v>
      </c>
      <c r="C753" t="s">
        <v>2029</v>
      </c>
      <c r="D753" t="s">
        <v>1854</v>
      </c>
      <c r="E753" t="s">
        <v>24</v>
      </c>
      <c r="F753">
        <v>10025711758</v>
      </c>
      <c r="G753">
        <v>254.99999999999997</v>
      </c>
      <c r="H753">
        <v>254.99999999999997</v>
      </c>
      <c r="I753">
        <v>254.99999999999997</v>
      </c>
      <c r="J753">
        <v>254.99999999999997</v>
      </c>
      <c r="K753">
        <v>181</v>
      </c>
      <c r="L753">
        <v>1</v>
      </c>
      <c r="M753" s="97">
        <v>45323</v>
      </c>
      <c r="N753">
        <v>29</v>
      </c>
      <c r="O753">
        <v>255</v>
      </c>
      <c r="P753">
        <v>255</v>
      </c>
      <c r="Q753">
        <v>255</v>
      </c>
      <c r="R753">
        <v>255</v>
      </c>
      <c r="S753">
        <v>0.65</v>
      </c>
      <c r="T753">
        <v>750</v>
      </c>
      <c r="U753">
        <v>696</v>
      </c>
      <c r="V753">
        <v>0.34693486590038308</v>
      </c>
    </row>
    <row r="754" spans="1:22">
      <c r="A754">
        <v>3</v>
      </c>
      <c r="B754" s="97">
        <v>45352</v>
      </c>
      <c r="C754" t="s">
        <v>2029</v>
      </c>
      <c r="D754" t="s">
        <v>1854</v>
      </c>
      <c r="E754" t="s">
        <v>24</v>
      </c>
      <c r="F754">
        <v>10025711758</v>
      </c>
      <c r="G754">
        <v>250.2</v>
      </c>
      <c r="H754">
        <v>250.2</v>
      </c>
      <c r="I754">
        <v>250.2</v>
      </c>
      <c r="J754">
        <v>250.2</v>
      </c>
      <c r="K754">
        <v>206</v>
      </c>
      <c r="L754">
        <v>1</v>
      </c>
      <c r="M754" s="97">
        <v>45352</v>
      </c>
      <c r="N754">
        <v>31</v>
      </c>
      <c r="O754">
        <v>250.2</v>
      </c>
      <c r="P754">
        <v>250.2</v>
      </c>
      <c r="Q754">
        <v>250.2</v>
      </c>
      <c r="R754">
        <v>250.2</v>
      </c>
      <c r="S754">
        <v>0.65</v>
      </c>
      <c r="T754">
        <v>750</v>
      </c>
      <c r="U754">
        <v>744</v>
      </c>
      <c r="V754">
        <v>0.36918655197132616</v>
      </c>
    </row>
    <row r="755" spans="1:22">
      <c r="A755">
        <v>4</v>
      </c>
      <c r="B755" s="97">
        <v>45383</v>
      </c>
      <c r="C755" t="s">
        <v>2029</v>
      </c>
      <c r="D755" t="s">
        <v>1854</v>
      </c>
      <c r="E755" t="s">
        <v>24</v>
      </c>
      <c r="F755">
        <v>10025711758</v>
      </c>
      <c r="G755">
        <v>290.10000000000002</v>
      </c>
      <c r="H755">
        <v>290.10000000000002</v>
      </c>
      <c r="I755">
        <v>290.10000000000002</v>
      </c>
      <c r="J755">
        <v>290.10000000000002</v>
      </c>
      <c r="K755">
        <v>307</v>
      </c>
      <c r="L755">
        <v>1</v>
      </c>
      <c r="M755" s="97">
        <v>45383</v>
      </c>
      <c r="N755">
        <v>30</v>
      </c>
      <c r="O755">
        <v>290.10000000000002</v>
      </c>
      <c r="P755">
        <v>290.10000000000002</v>
      </c>
      <c r="Q755">
        <v>290.10000000000002</v>
      </c>
      <c r="R755">
        <v>290.10000000000002</v>
      </c>
      <c r="S755">
        <v>0.65</v>
      </c>
      <c r="T755">
        <v>750</v>
      </c>
      <c r="U755">
        <v>720</v>
      </c>
      <c r="V755">
        <v>0.56887471703703685</v>
      </c>
    </row>
    <row r="756" spans="1:22">
      <c r="A756">
        <v>5</v>
      </c>
      <c r="B756" s="97">
        <v>45413</v>
      </c>
      <c r="C756" t="s">
        <v>2029</v>
      </c>
      <c r="D756" t="s">
        <v>1854</v>
      </c>
      <c r="E756" t="s">
        <v>24</v>
      </c>
      <c r="F756">
        <v>10025711758</v>
      </c>
      <c r="G756">
        <v>94</v>
      </c>
      <c r="H756">
        <v>94</v>
      </c>
      <c r="I756">
        <v>94</v>
      </c>
      <c r="J756">
        <v>94</v>
      </c>
      <c r="K756">
        <v>0</v>
      </c>
      <c r="L756">
        <v>1</v>
      </c>
      <c r="M756" s="97">
        <v>45413</v>
      </c>
      <c r="N756">
        <v>31</v>
      </c>
      <c r="O756">
        <v>94</v>
      </c>
      <c r="P756">
        <v>94</v>
      </c>
      <c r="Q756">
        <v>94</v>
      </c>
      <c r="R756">
        <v>94</v>
      </c>
      <c r="S756">
        <v>0.65</v>
      </c>
      <c r="T756">
        <v>750</v>
      </c>
      <c r="U756">
        <v>744</v>
      </c>
      <c r="V756">
        <v>0</v>
      </c>
    </row>
    <row r="757" spans="1:22">
      <c r="A757">
        <v>6</v>
      </c>
      <c r="B757" s="97">
        <v>45444</v>
      </c>
      <c r="C757" t="s">
        <v>2029</v>
      </c>
      <c r="D757" t="s">
        <v>1854</v>
      </c>
      <c r="E757" t="s">
        <v>24</v>
      </c>
      <c r="F757">
        <v>10025711758</v>
      </c>
      <c r="G757">
        <v>22</v>
      </c>
      <c r="H757">
        <v>22</v>
      </c>
      <c r="I757">
        <v>22</v>
      </c>
      <c r="J757">
        <v>22</v>
      </c>
      <c r="K757">
        <v>0</v>
      </c>
      <c r="L757">
        <v>1</v>
      </c>
      <c r="M757" s="97">
        <v>45444</v>
      </c>
      <c r="N757">
        <v>30</v>
      </c>
      <c r="O757">
        <v>22</v>
      </c>
      <c r="P757">
        <v>22</v>
      </c>
      <c r="Q757">
        <v>22</v>
      </c>
      <c r="R757">
        <v>22</v>
      </c>
      <c r="S757">
        <v>0.65</v>
      </c>
      <c r="T757">
        <v>750</v>
      </c>
      <c r="U757">
        <v>720</v>
      </c>
      <c r="V757">
        <v>0</v>
      </c>
    </row>
    <row r="758" spans="1:22">
      <c r="A758">
        <v>7</v>
      </c>
      <c r="B758" s="97">
        <v>45474</v>
      </c>
      <c r="C758" t="s">
        <v>2029</v>
      </c>
      <c r="D758" t="s">
        <v>1854</v>
      </c>
      <c r="E758" t="s">
        <v>24</v>
      </c>
      <c r="F758">
        <v>10025711758</v>
      </c>
      <c r="G758">
        <v>0</v>
      </c>
      <c r="H758">
        <v>0</v>
      </c>
      <c r="I758">
        <v>0</v>
      </c>
      <c r="J758">
        <v>0</v>
      </c>
      <c r="K758">
        <v>0</v>
      </c>
      <c r="L758">
        <v>1</v>
      </c>
      <c r="M758" s="97">
        <v>45474</v>
      </c>
      <c r="N758">
        <v>31</v>
      </c>
      <c r="O758">
        <v>0</v>
      </c>
      <c r="P758">
        <v>0</v>
      </c>
      <c r="Q758">
        <v>0</v>
      </c>
      <c r="R758">
        <v>0</v>
      </c>
      <c r="S758">
        <v>0.65</v>
      </c>
      <c r="T758">
        <v>750</v>
      </c>
      <c r="U758">
        <v>744</v>
      </c>
      <c r="V758">
        <v>0</v>
      </c>
    </row>
    <row r="759" spans="1:22">
      <c r="A759">
        <v>8</v>
      </c>
      <c r="B759" s="97">
        <v>45505</v>
      </c>
      <c r="C759" t="s">
        <v>2029</v>
      </c>
      <c r="D759" t="s">
        <v>1854</v>
      </c>
      <c r="E759" t="s">
        <v>24</v>
      </c>
      <c r="F759">
        <v>10025711758</v>
      </c>
      <c r="G759">
        <v>0</v>
      </c>
      <c r="H759">
        <v>0</v>
      </c>
      <c r="I759">
        <v>0</v>
      </c>
      <c r="J759">
        <v>0</v>
      </c>
      <c r="K759">
        <v>0</v>
      </c>
      <c r="L759">
        <v>1</v>
      </c>
      <c r="M759" s="97">
        <v>45505</v>
      </c>
      <c r="N759">
        <v>31</v>
      </c>
      <c r="O759">
        <v>0</v>
      </c>
      <c r="P759">
        <v>0</v>
      </c>
      <c r="Q759">
        <v>0</v>
      </c>
      <c r="R759">
        <v>0</v>
      </c>
      <c r="S759">
        <v>0.65</v>
      </c>
      <c r="T759">
        <v>750</v>
      </c>
      <c r="U759">
        <v>744</v>
      </c>
      <c r="V759">
        <v>0</v>
      </c>
    </row>
    <row r="760" spans="1:22">
      <c r="A760">
        <v>9</v>
      </c>
      <c r="B760" s="97">
        <v>45536</v>
      </c>
      <c r="C760" t="s">
        <v>2029</v>
      </c>
      <c r="D760" t="s">
        <v>1854</v>
      </c>
      <c r="E760" t="s">
        <v>24</v>
      </c>
      <c r="F760">
        <v>10025711758</v>
      </c>
      <c r="G760">
        <v>0</v>
      </c>
      <c r="H760">
        <v>0</v>
      </c>
      <c r="I760">
        <v>0</v>
      </c>
      <c r="J760">
        <v>0</v>
      </c>
      <c r="K760">
        <v>0</v>
      </c>
      <c r="L760">
        <v>1</v>
      </c>
      <c r="M760" s="97">
        <v>45536</v>
      </c>
      <c r="N760">
        <v>30</v>
      </c>
      <c r="O760">
        <v>0</v>
      </c>
      <c r="P760">
        <v>0</v>
      </c>
      <c r="Q760">
        <v>0</v>
      </c>
      <c r="R760">
        <v>0</v>
      </c>
      <c r="S760">
        <v>0.65</v>
      </c>
      <c r="T760">
        <v>750</v>
      </c>
      <c r="U760">
        <v>720</v>
      </c>
      <c r="V760">
        <v>1.111111111111111E-4</v>
      </c>
    </row>
    <row r="761" spans="1:22">
      <c r="A761">
        <v>10</v>
      </c>
      <c r="B761" s="97">
        <v>45566</v>
      </c>
      <c r="C761" t="s">
        <v>2029</v>
      </c>
      <c r="D761" t="s">
        <v>1854</v>
      </c>
      <c r="E761" t="s">
        <v>24</v>
      </c>
      <c r="F761">
        <v>10025711758</v>
      </c>
      <c r="G761">
        <v>30</v>
      </c>
      <c r="H761">
        <v>30</v>
      </c>
      <c r="I761">
        <v>30</v>
      </c>
      <c r="J761">
        <v>30</v>
      </c>
      <c r="K761">
        <v>12</v>
      </c>
      <c r="L761">
        <v>1</v>
      </c>
      <c r="M761" s="97">
        <v>45566</v>
      </c>
      <c r="N761">
        <v>31</v>
      </c>
      <c r="O761">
        <v>30</v>
      </c>
      <c r="P761">
        <v>30</v>
      </c>
      <c r="Q761">
        <v>30</v>
      </c>
      <c r="R761">
        <v>30</v>
      </c>
      <c r="S761">
        <v>0.65</v>
      </c>
      <c r="T761">
        <v>750</v>
      </c>
      <c r="U761">
        <v>744</v>
      </c>
      <c r="V761">
        <v>2.1164874551971326E-2</v>
      </c>
    </row>
    <row r="762" spans="1:22">
      <c r="A762">
        <v>11</v>
      </c>
      <c r="B762" s="97">
        <v>45597</v>
      </c>
      <c r="C762" t="s">
        <v>2029</v>
      </c>
      <c r="D762" t="s">
        <v>1854</v>
      </c>
      <c r="E762" t="s">
        <v>24</v>
      </c>
      <c r="F762">
        <v>10025711758</v>
      </c>
      <c r="G762">
        <v>89</v>
      </c>
      <c r="H762">
        <v>89</v>
      </c>
      <c r="I762">
        <v>89</v>
      </c>
      <c r="J762">
        <v>89</v>
      </c>
      <c r="K762">
        <v>37</v>
      </c>
      <c r="L762">
        <v>1</v>
      </c>
      <c r="M762" s="97">
        <v>45597</v>
      </c>
      <c r="N762">
        <v>30</v>
      </c>
      <c r="O762">
        <v>89</v>
      </c>
      <c r="P762">
        <v>89</v>
      </c>
      <c r="Q762">
        <v>89</v>
      </c>
      <c r="R762">
        <v>89</v>
      </c>
      <c r="S762">
        <v>0.65</v>
      </c>
      <c r="T762">
        <v>750</v>
      </c>
      <c r="U762">
        <v>720</v>
      </c>
      <c r="V762">
        <v>6.8810804444444443E-2</v>
      </c>
    </row>
    <row r="763" spans="1:22">
      <c r="A763">
        <v>12</v>
      </c>
      <c r="B763" s="97">
        <v>45627</v>
      </c>
      <c r="C763" t="s">
        <v>2029</v>
      </c>
      <c r="D763" t="s">
        <v>1854</v>
      </c>
      <c r="E763" t="s">
        <v>24</v>
      </c>
      <c r="F763">
        <v>10025711758</v>
      </c>
      <c r="G763">
        <v>180</v>
      </c>
      <c r="H763">
        <v>180</v>
      </c>
      <c r="I763">
        <v>180</v>
      </c>
      <c r="J763">
        <v>180</v>
      </c>
      <c r="K763">
        <v>138</v>
      </c>
      <c r="L763">
        <v>1</v>
      </c>
      <c r="M763" s="97">
        <v>45627</v>
      </c>
      <c r="N763">
        <v>31</v>
      </c>
      <c r="O763">
        <v>180</v>
      </c>
      <c r="P763">
        <v>180</v>
      </c>
      <c r="Q763">
        <v>180</v>
      </c>
      <c r="R763">
        <v>180</v>
      </c>
      <c r="S763">
        <v>0.65</v>
      </c>
      <c r="T763">
        <v>750</v>
      </c>
      <c r="U763">
        <v>744</v>
      </c>
      <c r="V763">
        <v>0.24804944516129027</v>
      </c>
    </row>
    <row r="764" spans="1:22">
      <c r="A764">
        <v>1</v>
      </c>
      <c r="B764" s="97">
        <v>45292</v>
      </c>
      <c r="C764" t="s">
        <v>595</v>
      </c>
      <c r="D764" t="s">
        <v>49</v>
      </c>
      <c r="E764" t="s">
        <v>49</v>
      </c>
      <c r="F764">
        <v>1003665285</v>
      </c>
      <c r="G764">
        <v>174.47225806451615</v>
      </c>
      <c r="H764">
        <v>167.98665617623922</v>
      </c>
      <c r="I764">
        <v>166.16258064516134</v>
      </c>
      <c r="J764">
        <v>164.54118017309207</v>
      </c>
      <c r="K764">
        <v>106</v>
      </c>
      <c r="L764">
        <v>1</v>
      </c>
      <c r="M764" s="97">
        <v>45299</v>
      </c>
      <c r="N764">
        <v>24</v>
      </c>
      <c r="O764">
        <v>225.36</v>
      </c>
      <c r="P764">
        <v>216.98276422764232</v>
      </c>
      <c r="Q764">
        <v>214.62666666666672</v>
      </c>
      <c r="R764">
        <v>212.53235772357729</v>
      </c>
      <c r="S764">
        <v>1</v>
      </c>
      <c r="T764">
        <v>1391.28</v>
      </c>
      <c r="U764">
        <v>744</v>
      </c>
      <c r="V764">
        <v>0.10248402801350098</v>
      </c>
    </row>
    <row r="765" spans="1:22">
      <c r="A765">
        <v>1</v>
      </c>
      <c r="B765" s="97">
        <v>45292</v>
      </c>
      <c r="C765" t="s">
        <v>595</v>
      </c>
      <c r="D765" t="s">
        <v>50</v>
      </c>
      <c r="E765" t="s">
        <v>50</v>
      </c>
      <c r="F765">
        <v>1003665286</v>
      </c>
      <c r="G765">
        <v>174.47225806451615</v>
      </c>
      <c r="H765">
        <v>167.98665617623922</v>
      </c>
      <c r="I765">
        <v>166.16258064516134</v>
      </c>
      <c r="J765">
        <v>164.54118017309207</v>
      </c>
      <c r="K765">
        <v>46</v>
      </c>
      <c r="L765">
        <v>1</v>
      </c>
      <c r="M765" s="97">
        <v>45299</v>
      </c>
      <c r="N765">
        <v>24</v>
      </c>
      <c r="O765">
        <v>225.36</v>
      </c>
      <c r="P765">
        <v>216.98276422764232</v>
      </c>
      <c r="Q765">
        <v>214.62666666666672</v>
      </c>
      <c r="R765">
        <v>212.53235772357729</v>
      </c>
      <c r="S765">
        <v>1</v>
      </c>
      <c r="T765">
        <v>1350.36</v>
      </c>
      <c r="U765">
        <v>744</v>
      </c>
      <c r="V765">
        <v>4.5775129021747123E-2</v>
      </c>
    </row>
    <row r="766" spans="1:22">
      <c r="A766">
        <v>1</v>
      </c>
      <c r="B766" s="97">
        <v>45292</v>
      </c>
      <c r="C766" t="s">
        <v>595</v>
      </c>
      <c r="D766" t="s">
        <v>51</v>
      </c>
      <c r="E766" t="s">
        <v>51</v>
      </c>
      <c r="F766">
        <v>1003665288</v>
      </c>
      <c r="G766">
        <v>87.236129032258077</v>
      </c>
      <c r="H766">
        <v>83.993328088119611</v>
      </c>
      <c r="I766">
        <v>83.081290322580671</v>
      </c>
      <c r="J766">
        <v>82.270590086546036</v>
      </c>
      <c r="K766">
        <v>30</v>
      </c>
      <c r="L766">
        <v>1</v>
      </c>
      <c r="M766" s="97">
        <v>45299</v>
      </c>
      <c r="N766">
        <v>24</v>
      </c>
      <c r="O766">
        <v>112.68</v>
      </c>
      <c r="P766">
        <v>108.49138211382116</v>
      </c>
      <c r="Q766">
        <v>107.31333333333336</v>
      </c>
      <c r="R766">
        <v>106.26617886178865</v>
      </c>
      <c r="S766">
        <v>0.5</v>
      </c>
      <c r="T766">
        <v>695.64</v>
      </c>
      <c r="U766">
        <v>744</v>
      </c>
      <c r="V766">
        <v>5.8850502330027338E-2</v>
      </c>
    </row>
    <row r="767" spans="1:22">
      <c r="A767">
        <v>12</v>
      </c>
      <c r="B767" s="97">
        <v>45627</v>
      </c>
      <c r="C767" t="s">
        <v>180</v>
      </c>
      <c r="D767" t="s">
        <v>180</v>
      </c>
      <c r="E767" t="s">
        <v>180</v>
      </c>
      <c r="F767">
        <v>0</v>
      </c>
      <c r="G767">
        <v>234.71290322580646</v>
      </c>
      <c r="H767">
        <v>174.53847364280094</v>
      </c>
      <c r="I767">
        <v>223.62741935483871</v>
      </c>
      <c r="J767">
        <v>221.46439811172303</v>
      </c>
      <c r="K767">
        <v>179</v>
      </c>
      <c r="L767">
        <v>1</v>
      </c>
      <c r="M767" s="97">
        <v>45629</v>
      </c>
      <c r="N767">
        <v>29</v>
      </c>
      <c r="O767">
        <v>250.9</v>
      </c>
      <c r="P767">
        <v>186.57560975609755</v>
      </c>
      <c r="Q767">
        <v>239.04999999999998</v>
      </c>
      <c r="R767">
        <v>236.73780487804876</v>
      </c>
      <c r="S767">
        <v>1</v>
      </c>
      <c r="T767">
        <v>1451.16</v>
      </c>
      <c r="U767">
        <v>744</v>
      </c>
      <c r="V767">
        <v>0.16599065945612065</v>
      </c>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75A10-9009-4F94-9E6A-038CCF179CC3}">
  <sheetPr codeName="Planilha31"/>
  <dimension ref="A1:U888"/>
  <sheetViews>
    <sheetView topLeftCell="A12" workbookViewId="0">
      <selection activeCell="E38" sqref="E38:E74"/>
    </sheetView>
  </sheetViews>
  <sheetFormatPr defaultRowHeight="14.45"/>
  <cols>
    <col min="1" max="1" width="10.5703125" bestFit="1" customWidth="1"/>
    <col min="2" max="2" width="6.85546875" bestFit="1" customWidth="1"/>
    <col min="3" max="3" width="24.42578125" bestFit="1" customWidth="1"/>
    <col min="4" max="4" width="38.28515625" bestFit="1" customWidth="1"/>
    <col min="5" max="5" width="29.140625" bestFit="1" customWidth="1"/>
    <col min="6" max="6" width="14.5703125" bestFit="1" customWidth="1"/>
    <col min="7" max="7" width="18.5703125" bestFit="1" customWidth="1"/>
    <col min="12" max="12" width="27.28515625" bestFit="1" customWidth="1"/>
    <col min="14" max="14" width="13.7109375" bestFit="1" customWidth="1"/>
    <col min="15" max="15" width="15.140625" bestFit="1" customWidth="1"/>
  </cols>
  <sheetData>
    <row r="1" spans="1:21">
      <c r="A1" t="s">
        <v>2007</v>
      </c>
      <c r="B1" t="s">
        <v>1873</v>
      </c>
      <c r="C1" t="s">
        <v>2016</v>
      </c>
      <c r="D1" t="s">
        <v>2017</v>
      </c>
      <c r="E1" t="s">
        <v>2064</v>
      </c>
      <c r="F1" t="s">
        <v>2008</v>
      </c>
      <c r="G1" t="s">
        <v>2065</v>
      </c>
      <c r="M1" s="181" t="s">
        <v>2066</v>
      </c>
      <c r="N1" s="182" t="s">
        <v>2008</v>
      </c>
      <c r="O1" s="182" t="s">
        <v>2067</v>
      </c>
      <c r="P1" s="182" t="s">
        <v>2068</v>
      </c>
      <c r="Q1" s="182" t="s">
        <v>275</v>
      </c>
      <c r="R1" s="182" t="s">
        <v>2069</v>
      </c>
      <c r="S1" s="182" t="s">
        <v>2070</v>
      </c>
      <c r="T1" s="182" t="s">
        <v>2071</v>
      </c>
      <c r="U1" s="182" t="s">
        <v>1763</v>
      </c>
    </row>
    <row r="2" spans="1:21">
      <c r="A2" s="97">
        <v>45688</v>
      </c>
      <c r="B2">
        <v>1</v>
      </c>
      <c r="C2" t="s">
        <v>23</v>
      </c>
      <c r="D2">
        <v>10026446268</v>
      </c>
      <c r="E2">
        <v>655</v>
      </c>
      <c r="F2" t="e">
        <f>_xlfn.XLOOKUP(Tabela1[[#This Row],[Empreendimento]],L:L,N:N)</f>
        <v>#N/A</v>
      </c>
      <c r="G2" t="e">
        <f>_xlfn.CONCAT("UFV ",Tabela1[[#This Row],[Complexo]])</f>
        <v>#N/A</v>
      </c>
      <c r="L2" t="str">
        <f>_xlfn.CONCAT("UFV ",O2)</f>
        <v>UFV Paranoá I</v>
      </c>
      <c r="M2" s="170" t="s">
        <v>2072</v>
      </c>
      <c r="N2" s="170" t="s">
        <v>2073</v>
      </c>
      <c r="O2" s="170" t="s">
        <v>2073</v>
      </c>
      <c r="P2" s="170" t="s">
        <v>2074</v>
      </c>
      <c r="Q2" s="170" t="s">
        <v>814</v>
      </c>
      <c r="R2" s="170" t="s">
        <v>942</v>
      </c>
      <c r="S2" s="170" t="s">
        <v>2075</v>
      </c>
      <c r="T2" s="170" t="s">
        <v>2076</v>
      </c>
      <c r="U2" s="170" t="s">
        <v>2077</v>
      </c>
    </row>
    <row r="3" spans="1:21">
      <c r="A3" s="97">
        <v>45689</v>
      </c>
      <c r="B3">
        <v>2</v>
      </c>
      <c r="C3" t="s">
        <v>23</v>
      </c>
      <c r="D3">
        <v>10026446268</v>
      </c>
      <c r="E3">
        <v>610.4</v>
      </c>
      <c r="F3" t="e">
        <f>_xlfn.XLOOKUP(Tabela1[[#This Row],[Empreendimento]],L:L,N:N)</f>
        <v>#N/A</v>
      </c>
      <c r="G3" t="e">
        <f>_xlfn.CONCAT("UFV ",Tabela1[[#This Row],[Complexo]])</f>
        <v>#N/A</v>
      </c>
      <c r="L3" t="str">
        <f t="shared" ref="L3:L66" si="0">_xlfn.CONCAT("UFV ",O3)</f>
        <v>UFV Paranoá I</v>
      </c>
      <c r="M3" s="170" t="s">
        <v>2072</v>
      </c>
      <c r="N3" s="170" t="s">
        <v>2073</v>
      </c>
      <c r="O3" s="170" t="s">
        <v>2073</v>
      </c>
      <c r="P3" s="170" t="s">
        <v>2074</v>
      </c>
      <c r="Q3" s="170" t="s">
        <v>815</v>
      </c>
      <c r="R3" s="170" t="s">
        <v>942</v>
      </c>
      <c r="S3" s="170" t="s">
        <v>2078</v>
      </c>
      <c r="T3" s="170" t="s">
        <v>2076</v>
      </c>
      <c r="U3" s="170" t="s">
        <v>2077</v>
      </c>
    </row>
    <row r="4" spans="1:21">
      <c r="A4" s="97">
        <v>45717</v>
      </c>
      <c r="B4">
        <v>3</v>
      </c>
      <c r="C4" t="s">
        <v>23</v>
      </c>
      <c r="D4">
        <v>10026446268</v>
      </c>
      <c r="E4">
        <v>700</v>
      </c>
      <c r="F4" t="e">
        <f>_xlfn.XLOOKUP(Tabela1[[#This Row],[Empreendimento]],L:L,N:N)</f>
        <v>#N/A</v>
      </c>
      <c r="G4" t="e">
        <f>_xlfn.CONCAT("UFV ",Tabela1[[#This Row],[Complexo]])</f>
        <v>#N/A</v>
      </c>
      <c r="L4" t="str">
        <f t="shared" si="0"/>
        <v>UFV Paranoá I</v>
      </c>
      <c r="M4" s="170" t="s">
        <v>2072</v>
      </c>
      <c r="N4" s="170" t="s">
        <v>2073</v>
      </c>
      <c r="O4" s="170" t="s">
        <v>2073</v>
      </c>
      <c r="P4" s="170" t="s">
        <v>2074</v>
      </c>
      <c r="Q4" s="170" t="s">
        <v>769</v>
      </c>
      <c r="R4" s="170" t="s">
        <v>942</v>
      </c>
      <c r="S4" s="170" t="s">
        <v>2079</v>
      </c>
      <c r="T4" s="170" t="s">
        <v>2076</v>
      </c>
      <c r="U4" s="170" t="s">
        <v>2077</v>
      </c>
    </row>
    <row r="5" spans="1:21">
      <c r="A5" s="97">
        <v>45748</v>
      </c>
      <c r="B5">
        <v>4</v>
      </c>
      <c r="C5" t="s">
        <v>23</v>
      </c>
      <c r="D5">
        <v>10026446268</v>
      </c>
      <c r="E5">
        <v>500.00000000000006</v>
      </c>
      <c r="F5" t="e">
        <f>_xlfn.XLOOKUP(Tabela1[[#This Row],[Empreendimento]],L:L,N:N)</f>
        <v>#N/A</v>
      </c>
      <c r="G5" t="e">
        <f>_xlfn.CONCAT("UFV ",Tabela1[[#This Row],[Complexo]])</f>
        <v>#N/A</v>
      </c>
      <c r="L5" t="str">
        <f t="shared" si="0"/>
        <v>UFV Paranoá I</v>
      </c>
      <c r="M5" s="170" t="s">
        <v>2072</v>
      </c>
      <c r="N5" s="170" t="s">
        <v>2073</v>
      </c>
      <c r="O5" s="170" t="s">
        <v>2073</v>
      </c>
      <c r="P5" s="170" t="s">
        <v>2074</v>
      </c>
      <c r="Q5" s="170" t="s">
        <v>776</v>
      </c>
      <c r="R5" s="170" t="s">
        <v>942</v>
      </c>
      <c r="S5" s="170" t="s">
        <v>2080</v>
      </c>
      <c r="T5" s="170" t="s">
        <v>2076</v>
      </c>
      <c r="U5" s="170" t="s">
        <v>2077</v>
      </c>
    </row>
    <row r="6" spans="1:21">
      <c r="A6" s="97">
        <v>45778</v>
      </c>
      <c r="B6">
        <v>5</v>
      </c>
      <c r="C6" t="s">
        <v>23</v>
      </c>
      <c r="D6">
        <v>10026446268</v>
      </c>
      <c r="E6">
        <v>390.3</v>
      </c>
      <c r="F6" t="e">
        <f>_xlfn.XLOOKUP(Tabela1[[#This Row],[Empreendimento]],L:L,N:N)</f>
        <v>#N/A</v>
      </c>
      <c r="G6" t="e">
        <f>_xlfn.CONCAT("UFV ",Tabela1[[#This Row],[Complexo]])</f>
        <v>#N/A</v>
      </c>
      <c r="L6" t="str">
        <f t="shared" si="0"/>
        <v>UFV Paranoá I</v>
      </c>
      <c r="M6" s="170" t="s">
        <v>2072</v>
      </c>
      <c r="N6" s="170" t="s">
        <v>2073</v>
      </c>
      <c r="O6" s="170" t="s">
        <v>2073</v>
      </c>
      <c r="P6" s="170" t="s">
        <v>2074</v>
      </c>
      <c r="Q6" s="170" t="s">
        <v>777</v>
      </c>
      <c r="R6" s="170" t="s">
        <v>942</v>
      </c>
      <c r="S6" s="170" t="s">
        <v>2081</v>
      </c>
      <c r="T6" s="170" t="s">
        <v>2076</v>
      </c>
      <c r="U6" s="170" t="s">
        <v>2077</v>
      </c>
    </row>
    <row r="7" spans="1:21">
      <c r="A7" s="97">
        <v>45809</v>
      </c>
      <c r="B7">
        <v>6</v>
      </c>
      <c r="C7" t="s">
        <v>23</v>
      </c>
      <c r="D7">
        <v>10026446268</v>
      </c>
      <c r="E7">
        <v>275.2</v>
      </c>
      <c r="F7" t="e">
        <f>_xlfn.XLOOKUP(Tabela1[[#This Row],[Empreendimento]],L:L,N:N)</f>
        <v>#N/A</v>
      </c>
      <c r="G7" t="e">
        <f>_xlfn.CONCAT("UFV ",Tabela1[[#This Row],[Complexo]])</f>
        <v>#N/A</v>
      </c>
      <c r="L7" t="str">
        <f t="shared" si="0"/>
        <v>UFV Paranoá I</v>
      </c>
      <c r="M7" s="170" t="s">
        <v>2072</v>
      </c>
      <c r="N7" s="170" t="s">
        <v>2073</v>
      </c>
      <c r="O7" s="170" t="s">
        <v>2073</v>
      </c>
      <c r="P7" s="170" t="s">
        <v>2074</v>
      </c>
      <c r="Q7" s="170" t="s">
        <v>778</v>
      </c>
      <c r="R7" s="170" t="s">
        <v>942</v>
      </c>
      <c r="S7" s="170" t="s">
        <v>2082</v>
      </c>
      <c r="T7" s="170" t="s">
        <v>2076</v>
      </c>
      <c r="U7" s="170" t="s">
        <v>2077</v>
      </c>
    </row>
    <row r="8" spans="1:21">
      <c r="A8" s="97">
        <v>45839</v>
      </c>
      <c r="B8">
        <v>7</v>
      </c>
      <c r="C8" t="s">
        <v>23</v>
      </c>
      <c r="D8">
        <v>10026446268</v>
      </c>
      <c r="E8">
        <v>185.1</v>
      </c>
      <c r="F8" t="e">
        <f>_xlfn.XLOOKUP(Tabela1[[#This Row],[Empreendimento]],L:L,N:N)</f>
        <v>#N/A</v>
      </c>
      <c r="G8" t="e">
        <f>_xlfn.CONCAT("UFV ",Tabela1[[#This Row],[Complexo]])</f>
        <v>#N/A</v>
      </c>
      <c r="L8" t="str">
        <f t="shared" si="0"/>
        <v>UFV Paranoá I</v>
      </c>
      <c r="M8" s="170" t="s">
        <v>2072</v>
      </c>
      <c r="N8" s="170" t="s">
        <v>2073</v>
      </c>
      <c r="O8" s="170" t="s">
        <v>2073</v>
      </c>
      <c r="P8" s="170" t="s">
        <v>2074</v>
      </c>
      <c r="Q8" s="170" t="s">
        <v>779</v>
      </c>
      <c r="R8" s="170" t="s">
        <v>942</v>
      </c>
      <c r="S8" s="170" t="s">
        <v>2083</v>
      </c>
      <c r="T8" s="170" t="s">
        <v>2076</v>
      </c>
      <c r="U8" s="170" t="s">
        <v>2077</v>
      </c>
    </row>
    <row r="9" spans="1:21">
      <c r="A9" s="97">
        <v>45870</v>
      </c>
      <c r="B9">
        <v>8</v>
      </c>
      <c r="C9" t="s">
        <v>23</v>
      </c>
      <c r="D9">
        <v>10026446268</v>
      </c>
      <c r="E9">
        <v>140.1</v>
      </c>
      <c r="F9" t="e">
        <f>_xlfn.XLOOKUP(Tabela1[[#This Row],[Empreendimento]],L:L,N:N)</f>
        <v>#N/A</v>
      </c>
      <c r="G9" t="e">
        <f>_xlfn.CONCAT("UFV ",Tabela1[[#This Row],[Complexo]])</f>
        <v>#N/A</v>
      </c>
      <c r="L9" t="str">
        <f t="shared" si="0"/>
        <v>UFV Paranoá I</v>
      </c>
      <c r="M9" s="170" t="s">
        <v>2072</v>
      </c>
      <c r="N9" s="170" t="s">
        <v>2073</v>
      </c>
      <c r="O9" s="170" t="s">
        <v>2073</v>
      </c>
      <c r="P9" s="170" t="s">
        <v>2074</v>
      </c>
      <c r="Q9" s="170" t="s">
        <v>780</v>
      </c>
      <c r="R9" s="170" t="s">
        <v>942</v>
      </c>
      <c r="S9" s="170" t="s">
        <v>2084</v>
      </c>
      <c r="T9" s="170" t="s">
        <v>2076</v>
      </c>
      <c r="U9" s="170" t="s">
        <v>2077</v>
      </c>
    </row>
    <row r="10" spans="1:21">
      <c r="A10" s="97">
        <v>45901</v>
      </c>
      <c r="B10">
        <v>9</v>
      </c>
      <c r="C10" t="s">
        <v>23</v>
      </c>
      <c r="D10">
        <v>10026446268</v>
      </c>
      <c r="E10">
        <v>130.19999999999999</v>
      </c>
      <c r="F10" t="e">
        <f>_xlfn.XLOOKUP(Tabela1[[#This Row],[Empreendimento]],L:L,N:N)</f>
        <v>#N/A</v>
      </c>
      <c r="G10" t="e">
        <f>_xlfn.CONCAT("UFV ",Tabela1[[#This Row],[Complexo]])</f>
        <v>#N/A</v>
      </c>
      <c r="L10" t="str">
        <f t="shared" si="0"/>
        <v>UFV Paranoá I</v>
      </c>
      <c r="M10" s="170" t="s">
        <v>2072</v>
      </c>
      <c r="N10" s="170" t="s">
        <v>2073</v>
      </c>
      <c r="O10" s="170" t="s">
        <v>2073</v>
      </c>
      <c r="P10" s="170" t="s">
        <v>2074</v>
      </c>
      <c r="Q10" s="170" t="s">
        <v>781</v>
      </c>
      <c r="R10" s="170" t="s">
        <v>2085</v>
      </c>
      <c r="S10" s="170" t="s">
        <v>2086</v>
      </c>
      <c r="T10" s="170" t="s">
        <v>2087</v>
      </c>
      <c r="U10" s="170" t="s">
        <v>2077</v>
      </c>
    </row>
    <row r="11" spans="1:21">
      <c r="A11" s="97">
        <v>45931</v>
      </c>
      <c r="B11">
        <v>10</v>
      </c>
      <c r="C11" t="s">
        <v>23</v>
      </c>
      <c r="D11">
        <v>10026446268</v>
      </c>
      <c r="E11">
        <v>200.3</v>
      </c>
      <c r="F11" t="e">
        <f>_xlfn.XLOOKUP(Tabela1[[#This Row],[Empreendimento]],L:L,N:N)</f>
        <v>#N/A</v>
      </c>
      <c r="G11" t="e">
        <f>_xlfn.CONCAT("UFV ",Tabela1[[#This Row],[Complexo]])</f>
        <v>#N/A</v>
      </c>
      <c r="L11" t="str">
        <f t="shared" si="0"/>
        <v>UFV Paranoá II</v>
      </c>
      <c r="M11" s="170" t="s">
        <v>2072</v>
      </c>
      <c r="N11" s="170" t="s">
        <v>2073</v>
      </c>
      <c r="O11" s="170" t="s">
        <v>2088</v>
      </c>
      <c r="P11" s="170" t="s">
        <v>2074</v>
      </c>
      <c r="Q11" s="170" t="s">
        <v>782</v>
      </c>
      <c r="R11" s="170" t="s">
        <v>942</v>
      </c>
      <c r="S11" s="170" t="s">
        <v>2089</v>
      </c>
      <c r="T11" s="170" t="s">
        <v>2076</v>
      </c>
      <c r="U11" s="170" t="s">
        <v>2077</v>
      </c>
    </row>
    <row r="12" spans="1:21">
      <c r="A12" s="97">
        <v>45962</v>
      </c>
      <c r="B12">
        <v>11</v>
      </c>
      <c r="C12" t="s">
        <v>23</v>
      </c>
      <c r="D12">
        <v>10026446268</v>
      </c>
      <c r="E12">
        <v>190</v>
      </c>
      <c r="F12" t="e">
        <f>_xlfn.XLOOKUP(Tabela1[[#This Row],[Empreendimento]],L:L,N:N)</f>
        <v>#N/A</v>
      </c>
      <c r="G12" t="e">
        <f>_xlfn.CONCAT("UFV ",Tabela1[[#This Row],[Complexo]])</f>
        <v>#N/A</v>
      </c>
      <c r="L12" t="str">
        <f t="shared" si="0"/>
        <v>UFV Paranoá II</v>
      </c>
      <c r="M12" s="170" t="s">
        <v>2072</v>
      </c>
      <c r="N12" s="170" t="s">
        <v>2073</v>
      </c>
      <c r="O12" s="170" t="s">
        <v>2088</v>
      </c>
      <c r="P12" s="170" t="s">
        <v>2074</v>
      </c>
      <c r="Q12" s="170" t="s">
        <v>783</v>
      </c>
      <c r="R12" s="170" t="s">
        <v>942</v>
      </c>
      <c r="S12" s="170" t="s">
        <v>2090</v>
      </c>
      <c r="T12" s="170" t="s">
        <v>2076</v>
      </c>
      <c r="U12" s="170" t="s">
        <v>2077</v>
      </c>
    </row>
    <row r="13" spans="1:21">
      <c r="A13" s="97">
        <v>45992</v>
      </c>
      <c r="B13">
        <v>12</v>
      </c>
      <c r="C13" t="s">
        <v>23</v>
      </c>
      <c r="D13">
        <v>10026446268</v>
      </c>
      <c r="E13">
        <v>320</v>
      </c>
      <c r="F13" t="e">
        <f>_xlfn.XLOOKUP(Tabela1[[#This Row],[Empreendimento]],L:L,N:N)</f>
        <v>#N/A</v>
      </c>
      <c r="G13" t="e">
        <f>_xlfn.CONCAT("UFV ",Tabela1[[#This Row],[Complexo]])</f>
        <v>#N/A</v>
      </c>
      <c r="L13" t="str">
        <f t="shared" si="0"/>
        <v>UFV Paranoá II</v>
      </c>
      <c r="M13" s="170" t="s">
        <v>2072</v>
      </c>
      <c r="N13" s="170" t="s">
        <v>2073</v>
      </c>
      <c r="O13" s="170" t="s">
        <v>2088</v>
      </c>
      <c r="P13" s="170" t="s">
        <v>2074</v>
      </c>
      <c r="Q13" s="170" t="s">
        <v>784</v>
      </c>
      <c r="R13" s="170" t="s">
        <v>942</v>
      </c>
      <c r="S13" s="170" t="s">
        <v>2091</v>
      </c>
      <c r="T13" s="170" t="s">
        <v>2076</v>
      </c>
      <c r="U13" s="170" t="s">
        <v>2077</v>
      </c>
    </row>
    <row r="14" spans="1:21">
      <c r="A14" s="97">
        <v>45658</v>
      </c>
      <c r="B14">
        <v>1</v>
      </c>
      <c r="C14" t="s">
        <v>24</v>
      </c>
      <c r="D14">
        <v>10025711758</v>
      </c>
      <c r="E14">
        <v>250.10000000000002</v>
      </c>
      <c r="F14" t="e">
        <f>_xlfn.XLOOKUP(Tabela1[[#This Row],[Empreendimento]],L:L,N:N)</f>
        <v>#N/A</v>
      </c>
      <c r="G14" t="e">
        <f>_xlfn.CONCAT("UFV ",Tabela1[[#This Row],[Complexo]])</f>
        <v>#N/A</v>
      </c>
      <c r="L14" t="str">
        <f t="shared" si="0"/>
        <v>UFV Paranoá II</v>
      </c>
      <c r="M14" s="170" t="s">
        <v>2072</v>
      </c>
      <c r="N14" s="170" t="s">
        <v>2073</v>
      </c>
      <c r="O14" s="170" t="s">
        <v>2088</v>
      </c>
      <c r="P14" s="170" t="s">
        <v>2074</v>
      </c>
      <c r="Q14" s="170" t="s">
        <v>785</v>
      </c>
      <c r="R14" s="170" t="s">
        <v>942</v>
      </c>
      <c r="S14" s="170" t="s">
        <v>2092</v>
      </c>
      <c r="T14" s="170" t="s">
        <v>2076</v>
      </c>
      <c r="U14" s="170" t="s">
        <v>2077</v>
      </c>
    </row>
    <row r="15" spans="1:21">
      <c r="A15" s="97">
        <v>45689</v>
      </c>
      <c r="B15">
        <v>2</v>
      </c>
      <c r="C15" t="s">
        <v>24</v>
      </c>
      <c r="D15">
        <v>10025711758</v>
      </c>
      <c r="E15">
        <v>254.99999999999997</v>
      </c>
      <c r="F15" t="e">
        <f>_xlfn.XLOOKUP(Tabela1[[#This Row],[Empreendimento]],L:L,N:N)</f>
        <v>#N/A</v>
      </c>
      <c r="G15" t="e">
        <f>_xlfn.CONCAT("UFV ",Tabela1[[#This Row],[Complexo]])</f>
        <v>#N/A</v>
      </c>
      <c r="L15" t="str">
        <f t="shared" si="0"/>
        <v>UFV Paranoá II</v>
      </c>
      <c r="M15" s="170" t="s">
        <v>2072</v>
      </c>
      <c r="N15" s="170" t="s">
        <v>2073</v>
      </c>
      <c r="O15" s="170" t="s">
        <v>2088</v>
      </c>
      <c r="P15" s="170" t="s">
        <v>2074</v>
      </c>
      <c r="Q15" s="170" t="s">
        <v>786</v>
      </c>
      <c r="R15" s="170" t="s">
        <v>2093</v>
      </c>
      <c r="S15" s="170" t="s">
        <v>2094</v>
      </c>
      <c r="T15" s="170" t="s">
        <v>2095</v>
      </c>
      <c r="U15" s="170" t="s">
        <v>2077</v>
      </c>
    </row>
    <row r="16" spans="1:21">
      <c r="A16" s="97">
        <v>45717</v>
      </c>
      <c r="B16">
        <v>3</v>
      </c>
      <c r="C16" t="s">
        <v>24</v>
      </c>
      <c r="D16">
        <v>10025711758</v>
      </c>
      <c r="E16">
        <v>250.2</v>
      </c>
      <c r="F16" t="e">
        <f>_xlfn.XLOOKUP(Tabela1[[#This Row],[Empreendimento]],L:L,N:N)</f>
        <v>#N/A</v>
      </c>
      <c r="G16" t="e">
        <f>_xlfn.CONCAT("UFV ",Tabela1[[#This Row],[Complexo]])</f>
        <v>#N/A</v>
      </c>
      <c r="L16" t="str">
        <f t="shared" si="0"/>
        <v>UFV Paranoá III</v>
      </c>
      <c r="M16" s="170" t="s">
        <v>2072</v>
      </c>
      <c r="N16" s="170" t="s">
        <v>2073</v>
      </c>
      <c r="O16" s="170" t="s">
        <v>2096</v>
      </c>
      <c r="P16" s="170" t="s">
        <v>2074</v>
      </c>
      <c r="Q16" s="170" t="s">
        <v>787</v>
      </c>
      <c r="R16" s="170" t="s">
        <v>942</v>
      </c>
      <c r="S16" s="170" t="s">
        <v>2097</v>
      </c>
      <c r="T16" s="170" t="s">
        <v>2076</v>
      </c>
      <c r="U16" s="170" t="s">
        <v>2077</v>
      </c>
    </row>
    <row r="17" spans="1:21">
      <c r="A17" s="97">
        <v>45748</v>
      </c>
      <c r="B17">
        <v>4</v>
      </c>
      <c r="C17" t="s">
        <v>24</v>
      </c>
      <c r="D17">
        <v>10025711758</v>
      </c>
      <c r="E17">
        <v>290.10000000000002</v>
      </c>
      <c r="F17" t="e">
        <f>_xlfn.XLOOKUP(Tabela1[[#This Row],[Empreendimento]],L:L,N:N)</f>
        <v>#N/A</v>
      </c>
      <c r="G17" t="e">
        <f>_xlfn.CONCAT("UFV ",Tabela1[[#This Row],[Complexo]])</f>
        <v>#N/A</v>
      </c>
      <c r="L17" t="str">
        <f t="shared" si="0"/>
        <v>UFV Paranoá III</v>
      </c>
      <c r="M17" s="170" t="s">
        <v>2072</v>
      </c>
      <c r="N17" s="170" t="s">
        <v>2073</v>
      </c>
      <c r="O17" s="170" t="s">
        <v>2096</v>
      </c>
      <c r="P17" s="170" t="s">
        <v>2074</v>
      </c>
      <c r="Q17" s="170" t="s">
        <v>788</v>
      </c>
      <c r="R17" s="170" t="s">
        <v>942</v>
      </c>
      <c r="S17" s="170" t="s">
        <v>2098</v>
      </c>
      <c r="T17" s="170" t="s">
        <v>2076</v>
      </c>
      <c r="U17" s="170" t="s">
        <v>2077</v>
      </c>
    </row>
    <row r="18" spans="1:21">
      <c r="A18" s="97">
        <v>45778</v>
      </c>
      <c r="B18">
        <v>5</v>
      </c>
      <c r="C18" t="s">
        <v>24</v>
      </c>
      <c r="D18">
        <v>10025711758</v>
      </c>
      <c r="E18">
        <v>94</v>
      </c>
      <c r="F18" t="e">
        <f>_xlfn.XLOOKUP(Tabela1[[#This Row],[Empreendimento]],L:L,N:N)</f>
        <v>#N/A</v>
      </c>
      <c r="G18" t="e">
        <f>_xlfn.CONCAT("UFV ",Tabela1[[#This Row],[Complexo]])</f>
        <v>#N/A</v>
      </c>
      <c r="L18" t="str">
        <f t="shared" si="0"/>
        <v>UFV Paranoá III</v>
      </c>
      <c r="M18" s="170" t="s">
        <v>2072</v>
      </c>
      <c r="N18" s="170" t="s">
        <v>2073</v>
      </c>
      <c r="O18" s="170" t="s">
        <v>2096</v>
      </c>
      <c r="P18" s="170" t="s">
        <v>2074</v>
      </c>
      <c r="Q18" s="170" t="s">
        <v>789</v>
      </c>
      <c r="R18" s="170" t="s">
        <v>942</v>
      </c>
      <c r="S18" s="170" t="s">
        <v>2099</v>
      </c>
      <c r="T18" s="170" t="s">
        <v>2076</v>
      </c>
      <c r="U18" s="170" t="s">
        <v>2077</v>
      </c>
    </row>
    <row r="19" spans="1:21">
      <c r="A19" s="97">
        <v>45809</v>
      </c>
      <c r="B19">
        <v>6</v>
      </c>
      <c r="C19" t="s">
        <v>24</v>
      </c>
      <c r="D19">
        <v>10025711758</v>
      </c>
      <c r="E19">
        <v>22</v>
      </c>
      <c r="F19" t="e">
        <f>_xlfn.XLOOKUP(Tabela1[[#This Row],[Empreendimento]],L:L,N:N)</f>
        <v>#N/A</v>
      </c>
      <c r="G19" t="e">
        <f>_xlfn.CONCAT("UFV ",Tabela1[[#This Row],[Complexo]])</f>
        <v>#N/A</v>
      </c>
      <c r="L19" t="str">
        <f t="shared" si="0"/>
        <v>UFV Paranoá III</v>
      </c>
      <c r="M19" s="170" t="s">
        <v>2072</v>
      </c>
      <c r="N19" s="170" t="s">
        <v>2073</v>
      </c>
      <c r="O19" s="170" t="s">
        <v>2096</v>
      </c>
      <c r="P19" s="170" t="s">
        <v>2074</v>
      </c>
      <c r="Q19" s="170" t="s">
        <v>790</v>
      </c>
      <c r="R19" s="170" t="s">
        <v>942</v>
      </c>
      <c r="S19" s="170" t="s">
        <v>2100</v>
      </c>
      <c r="T19" s="170" t="s">
        <v>2076</v>
      </c>
      <c r="U19" s="170" t="s">
        <v>2077</v>
      </c>
    </row>
    <row r="20" spans="1:21">
      <c r="A20" s="97">
        <v>45839</v>
      </c>
      <c r="B20">
        <v>7</v>
      </c>
      <c r="C20" t="s">
        <v>24</v>
      </c>
      <c r="D20">
        <v>10025711758</v>
      </c>
      <c r="E20">
        <v>0</v>
      </c>
      <c r="F20" t="e">
        <f>_xlfn.XLOOKUP(Tabela1[[#This Row],[Empreendimento]],L:L,N:N)</f>
        <v>#N/A</v>
      </c>
      <c r="G20" t="e">
        <f>_xlfn.CONCAT("UFV ",Tabela1[[#This Row],[Complexo]])</f>
        <v>#N/A</v>
      </c>
      <c r="L20" t="str">
        <f t="shared" si="0"/>
        <v>UFV Paranoá III</v>
      </c>
      <c r="M20" s="170" t="s">
        <v>2072</v>
      </c>
      <c r="N20" s="170" t="s">
        <v>2073</v>
      </c>
      <c r="O20" s="170" t="s">
        <v>2096</v>
      </c>
      <c r="P20" s="170" t="s">
        <v>2074</v>
      </c>
      <c r="Q20" s="170" t="s">
        <v>791</v>
      </c>
      <c r="R20" s="170" t="s">
        <v>2093</v>
      </c>
      <c r="S20" s="170" t="s">
        <v>2101</v>
      </c>
      <c r="T20" s="170" t="s">
        <v>2095</v>
      </c>
      <c r="U20" s="170" t="s">
        <v>2077</v>
      </c>
    </row>
    <row r="21" spans="1:21">
      <c r="A21" s="97">
        <v>45870</v>
      </c>
      <c r="B21">
        <v>8</v>
      </c>
      <c r="C21" t="s">
        <v>24</v>
      </c>
      <c r="D21">
        <v>10025711758</v>
      </c>
      <c r="E21">
        <v>0</v>
      </c>
      <c r="F21" t="e">
        <f>_xlfn.XLOOKUP(Tabela1[[#This Row],[Empreendimento]],L:L,N:N)</f>
        <v>#N/A</v>
      </c>
      <c r="G21" t="e">
        <f>_xlfn.CONCAT("UFV ",Tabela1[[#This Row],[Complexo]])</f>
        <v>#N/A</v>
      </c>
      <c r="L21" t="str">
        <f t="shared" si="0"/>
        <v>UFV Paranoá III</v>
      </c>
      <c r="M21" s="170" t="s">
        <v>2072</v>
      </c>
      <c r="N21" s="170" t="s">
        <v>2073</v>
      </c>
      <c r="O21" s="170" t="s">
        <v>2096</v>
      </c>
      <c r="P21" s="170" t="s">
        <v>2074</v>
      </c>
      <c r="Q21" s="170" t="s">
        <v>792</v>
      </c>
      <c r="R21" s="170" t="s">
        <v>2093</v>
      </c>
      <c r="S21" s="170" t="s">
        <v>2102</v>
      </c>
      <c r="T21" s="170" t="s">
        <v>2095</v>
      </c>
      <c r="U21" s="170" t="s">
        <v>2077</v>
      </c>
    </row>
    <row r="22" spans="1:21">
      <c r="A22" s="97">
        <v>45901</v>
      </c>
      <c r="B22">
        <v>9</v>
      </c>
      <c r="C22" t="s">
        <v>24</v>
      </c>
      <c r="D22">
        <v>10025711758</v>
      </c>
      <c r="E22">
        <v>0</v>
      </c>
      <c r="F22" t="e">
        <f>_xlfn.XLOOKUP(Tabela1[[#This Row],[Empreendimento]],L:L,N:N)</f>
        <v>#N/A</v>
      </c>
      <c r="G22" t="e">
        <f>_xlfn.CONCAT("UFV ",Tabela1[[#This Row],[Complexo]])</f>
        <v>#N/A</v>
      </c>
      <c r="L22" t="str">
        <f t="shared" si="0"/>
        <v>UFV Paranoá IV</v>
      </c>
      <c r="M22" s="170" t="s">
        <v>2072</v>
      </c>
      <c r="N22" s="170" t="s">
        <v>2073</v>
      </c>
      <c r="O22" s="170" t="s">
        <v>2103</v>
      </c>
      <c r="P22" s="170" t="s">
        <v>2074</v>
      </c>
      <c r="Q22" s="170" t="s">
        <v>793</v>
      </c>
      <c r="R22" s="170" t="s">
        <v>942</v>
      </c>
      <c r="S22" s="170" t="s">
        <v>2104</v>
      </c>
      <c r="T22" s="170" t="s">
        <v>2076</v>
      </c>
      <c r="U22" s="170" t="s">
        <v>2077</v>
      </c>
    </row>
    <row r="23" spans="1:21">
      <c r="A23" s="97">
        <v>45931</v>
      </c>
      <c r="B23">
        <v>10</v>
      </c>
      <c r="C23" t="s">
        <v>24</v>
      </c>
      <c r="D23">
        <v>10025711758</v>
      </c>
      <c r="E23">
        <v>30</v>
      </c>
      <c r="F23" t="e">
        <f>_xlfn.XLOOKUP(Tabela1[[#This Row],[Empreendimento]],L:L,N:N)</f>
        <v>#N/A</v>
      </c>
      <c r="G23" t="e">
        <f>_xlfn.CONCAT("UFV ",Tabela1[[#This Row],[Complexo]])</f>
        <v>#N/A</v>
      </c>
      <c r="L23" t="str">
        <f t="shared" si="0"/>
        <v>UFV Paranoá IV</v>
      </c>
      <c r="M23" s="170" t="s">
        <v>2072</v>
      </c>
      <c r="N23" s="170" t="s">
        <v>2073</v>
      </c>
      <c r="O23" s="170" t="s">
        <v>2103</v>
      </c>
      <c r="P23" s="170" t="s">
        <v>2074</v>
      </c>
      <c r="Q23" s="170" t="s">
        <v>794</v>
      </c>
      <c r="R23" s="170" t="s">
        <v>942</v>
      </c>
      <c r="S23" s="170" t="s">
        <v>2105</v>
      </c>
      <c r="T23" s="170" t="s">
        <v>2076</v>
      </c>
      <c r="U23" s="170" t="s">
        <v>2077</v>
      </c>
    </row>
    <row r="24" spans="1:21">
      <c r="A24" s="97">
        <v>45962</v>
      </c>
      <c r="B24">
        <v>11</v>
      </c>
      <c r="C24" t="s">
        <v>24</v>
      </c>
      <c r="D24">
        <v>10025711758</v>
      </c>
      <c r="E24">
        <v>89</v>
      </c>
      <c r="F24" t="e">
        <f>_xlfn.XLOOKUP(Tabela1[[#This Row],[Empreendimento]],L:L,N:N)</f>
        <v>#N/A</v>
      </c>
      <c r="G24" t="e">
        <f>_xlfn.CONCAT("UFV ",Tabela1[[#This Row],[Complexo]])</f>
        <v>#N/A</v>
      </c>
      <c r="L24" t="str">
        <f t="shared" si="0"/>
        <v>UFV Paranoá IV</v>
      </c>
      <c r="M24" s="170" t="s">
        <v>2072</v>
      </c>
      <c r="N24" s="170" t="s">
        <v>2073</v>
      </c>
      <c r="O24" s="170" t="s">
        <v>2103</v>
      </c>
      <c r="P24" s="170" t="s">
        <v>2074</v>
      </c>
      <c r="Q24" s="170" t="s">
        <v>795</v>
      </c>
      <c r="R24" s="170" t="s">
        <v>942</v>
      </c>
      <c r="S24" s="170" t="s">
        <v>2106</v>
      </c>
      <c r="T24" s="170" t="s">
        <v>2076</v>
      </c>
      <c r="U24" s="170" t="s">
        <v>2077</v>
      </c>
    </row>
    <row r="25" spans="1:21">
      <c r="A25" s="97">
        <v>45992</v>
      </c>
      <c r="B25">
        <v>12</v>
      </c>
      <c r="C25" t="s">
        <v>24</v>
      </c>
      <c r="D25">
        <v>10025711758</v>
      </c>
      <c r="E25">
        <v>180</v>
      </c>
      <c r="F25" t="e">
        <f>_xlfn.XLOOKUP(Tabela1[[#This Row],[Empreendimento]],L:L,N:N)</f>
        <v>#N/A</v>
      </c>
      <c r="G25" t="e">
        <f>_xlfn.CONCAT("UFV ",Tabela1[[#This Row],[Complexo]])</f>
        <v>#N/A</v>
      </c>
      <c r="L25" t="str">
        <f t="shared" si="0"/>
        <v>UFV Paranoá IV</v>
      </c>
      <c r="M25" s="170" t="s">
        <v>2072</v>
      </c>
      <c r="N25" s="170" t="s">
        <v>2073</v>
      </c>
      <c r="O25" s="170" t="s">
        <v>2103</v>
      </c>
      <c r="P25" s="170" t="s">
        <v>2074</v>
      </c>
      <c r="Q25" s="170" t="s">
        <v>796</v>
      </c>
      <c r="R25" s="170" t="s">
        <v>942</v>
      </c>
      <c r="S25" s="170" t="s">
        <v>2107</v>
      </c>
      <c r="T25" s="170" t="s">
        <v>2076</v>
      </c>
      <c r="U25" s="170" t="s">
        <v>2077</v>
      </c>
    </row>
    <row r="26" spans="1:21">
      <c r="A26" s="97">
        <v>45658</v>
      </c>
      <c r="B26">
        <v>1</v>
      </c>
      <c r="C26" t="s">
        <v>193</v>
      </c>
      <c r="D26">
        <v>10031214850</v>
      </c>
      <c r="E26">
        <v>133.5</v>
      </c>
      <c r="F26" t="str">
        <f>_xlfn.XLOOKUP(Tabela1[[#This Row],[Empreendimento]],L:L,N:N)</f>
        <v>Araçu I</v>
      </c>
      <c r="G26" t="str">
        <f>_xlfn.CONCAT("UFV ",Tabela1[[#This Row],[Complexo]])</f>
        <v>UFV Araçu I</v>
      </c>
      <c r="L26" t="str">
        <f t="shared" si="0"/>
        <v>UFV Paranoá IV</v>
      </c>
      <c r="M26" s="170" t="s">
        <v>2072</v>
      </c>
      <c r="N26" s="170" t="s">
        <v>2073</v>
      </c>
      <c r="O26" s="170" t="s">
        <v>2103</v>
      </c>
      <c r="P26" s="170" t="s">
        <v>2074</v>
      </c>
      <c r="Q26" s="170" t="s">
        <v>797</v>
      </c>
      <c r="R26" s="170" t="s">
        <v>942</v>
      </c>
      <c r="S26" s="170" t="s">
        <v>2108</v>
      </c>
      <c r="T26" s="170" t="s">
        <v>2076</v>
      </c>
      <c r="U26" s="170" t="s">
        <v>2077</v>
      </c>
    </row>
    <row r="27" spans="1:21">
      <c r="A27" s="97">
        <v>45689</v>
      </c>
      <c r="B27">
        <v>2</v>
      </c>
      <c r="C27" t="s">
        <v>193</v>
      </c>
      <c r="D27">
        <v>10031214850</v>
      </c>
      <c r="E27">
        <v>129.80000000000001</v>
      </c>
      <c r="F27" t="str">
        <f>_xlfn.XLOOKUP(Tabela1[[#This Row],[Empreendimento]],L:L,N:N)</f>
        <v>Araçu I</v>
      </c>
      <c r="G27" t="str">
        <f>_xlfn.CONCAT("UFV ",Tabela1[[#This Row],[Complexo]])</f>
        <v>UFV Araçu I</v>
      </c>
      <c r="L27" t="str">
        <f t="shared" si="0"/>
        <v>UFV Paranoá IV</v>
      </c>
      <c r="M27" s="170" t="s">
        <v>2072</v>
      </c>
      <c r="N27" s="170" t="s">
        <v>2073</v>
      </c>
      <c r="O27" s="170" t="s">
        <v>2103</v>
      </c>
      <c r="P27" s="170" t="s">
        <v>2074</v>
      </c>
      <c r="Q27" s="170" t="s">
        <v>798</v>
      </c>
      <c r="R27" s="170" t="s">
        <v>942</v>
      </c>
      <c r="S27" s="170" t="s">
        <v>2109</v>
      </c>
      <c r="T27" s="170" t="s">
        <v>2076</v>
      </c>
      <c r="U27" s="170" t="s">
        <v>2077</v>
      </c>
    </row>
    <row r="28" spans="1:21">
      <c r="A28" s="97">
        <v>45717</v>
      </c>
      <c r="B28">
        <v>3</v>
      </c>
      <c r="C28" t="s">
        <v>193</v>
      </c>
      <c r="D28">
        <v>10031214850</v>
      </c>
      <c r="E28">
        <v>142.69999999999999</v>
      </c>
      <c r="F28" t="str">
        <f>_xlfn.XLOOKUP(Tabela1[[#This Row],[Empreendimento]],L:L,N:N)</f>
        <v>Araçu I</v>
      </c>
      <c r="G28" t="str">
        <f>_xlfn.CONCAT("UFV ",Tabela1[[#This Row],[Complexo]])</f>
        <v>UFV Araçu I</v>
      </c>
      <c r="L28" t="str">
        <f t="shared" si="0"/>
        <v>UFV Paranoá V</v>
      </c>
      <c r="M28" s="170" t="s">
        <v>2072</v>
      </c>
      <c r="N28" s="170" t="s">
        <v>2073</v>
      </c>
      <c r="O28" s="170" t="s">
        <v>2110</v>
      </c>
      <c r="P28" s="170" t="s">
        <v>2074</v>
      </c>
      <c r="Q28" s="170" t="s">
        <v>799</v>
      </c>
      <c r="R28" s="170" t="s">
        <v>942</v>
      </c>
      <c r="S28" s="170" t="s">
        <v>2111</v>
      </c>
      <c r="T28" s="170" t="s">
        <v>2076</v>
      </c>
      <c r="U28" s="170" t="s">
        <v>2077</v>
      </c>
    </row>
    <row r="29" spans="1:21">
      <c r="A29" s="97">
        <v>45748</v>
      </c>
      <c r="B29">
        <v>4</v>
      </c>
      <c r="C29" t="s">
        <v>193</v>
      </c>
      <c r="D29">
        <v>10031214850</v>
      </c>
      <c r="E29">
        <v>147</v>
      </c>
      <c r="F29" t="str">
        <f>_xlfn.XLOOKUP(Tabela1[[#This Row],[Empreendimento]],L:L,N:N)</f>
        <v>Araçu I</v>
      </c>
      <c r="G29" t="str">
        <f>_xlfn.CONCAT("UFV ",Tabela1[[#This Row],[Complexo]])</f>
        <v>UFV Araçu I</v>
      </c>
      <c r="L29" t="str">
        <f t="shared" si="0"/>
        <v>UFV Paranoá V</v>
      </c>
      <c r="M29" s="170" t="s">
        <v>2072</v>
      </c>
      <c r="N29" s="170" t="s">
        <v>2073</v>
      </c>
      <c r="O29" s="170" t="s">
        <v>2110</v>
      </c>
      <c r="P29" s="170" t="s">
        <v>2074</v>
      </c>
      <c r="Q29" s="170" t="s">
        <v>800</v>
      </c>
      <c r="R29" s="170" t="s">
        <v>942</v>
      </c>
      <c r="S29" s="170" t="s">
        <v>2112</v>
      </c>
      <c r="T29" s="170" t="s">
        <v>2076</v>
      </c>
      <c r="U29" s="170" t="s">
        <v>2077</v>
      </c>
    </row>
    <row r="30" spans="1:21">
      <c r="A30" s="97">
        <v>45778</v>
      </c>
      <c r="B30">
        <v>5</v>
      </c>
      <c r="C30" t="s">
        <v>193</v>
      </c>
      <c r="D30">
        <v>10031214850</v>
      </c>
      <c r="E30">
        <v>159.19999999999999</v>
      </c>
      <c r="F30" t="str">
        <f>_xlfn.XLOOKUP(Tabela1[[#This Row],[Empreendimento]],L:L,N:N)</f>
        <v>Araçu I</v>
      </c>
      <c r="G30" t="str">
        <f>_xlfn.CONCAT("UFV ",Tabela1[[#This Row],[Complexo]])</f>
        <v>UFV Araçu I</v>
      </c>
      <c r="L30" t="str">
        <f t="shared" si="0"/>
        <v>UFV Paranoá V</v>
      </c>
      <c r="M30" s="170" t="s">
        <v>2072</v>
      </c>
      <c r="N30" s="170" t="s">
        <v>2073</v>
      </c>
      <c r="O30" s="170" t="s">
        <v>2110</v>
      </c>
      <c r="P30" s="170" t="s">
        <v>2074</v>
      </c>
      <c r="Q30" s="170" t="s">
        <v>801</v>
      </c>
      <c r="R30" s="170" t="s">
        <v>2085</v>
      </c>
      <c r="S30" s="170" t="s">
        <v>2113</v>
      </c>
      <c r="T30" s="170" t="s">
        <v>2087</v>
      </c>
      <c r="U30" s="170" t="s">
        <v>2077</v>
      </c>
    </row>
    <row r="31" spans="1:21">
      <c r="A31" s="97">
        <v>45809</v>
      </c>
      <c r="B31">
        <v>6</v>
      </c>
      <c r="C31" t="s">
        <v>193</v>
      </c>
      <c r="D31">
        <v>10031214850</v>
      </c>
      <c r="E31">
        <v>156.6</v>
      </c>
      <c r="F31" t="str">
        <f>_xlfn.XLOOKUP(Tabela1[[#This Row],[Empreendimento]],L:L,N:N)</f>
        <v>Araçu I</v>
      </c>
      <c r="G31" t="str">
        <f>_xlfn.CONCAT("UFV ",Tabela1[[#This Row],[Complexo]])</f>
        <v>UFV Araçu I</v>
      </c>
      <c r="L31" t="str">
        <f t="shared" si="0"/>
        <v>UFV Paranoá VI</v>
      </c>
      <c r="M31" s="170" t="s">
        <v>2072</v>
      </c>
      <c r="N31" s="170" t="s">
        <v>2073</v>
      </c>
      <c r="O31" s="170" t="s">
        <v>2114</v>
      </c>
      <c r="P31" s="170" t="s">
        <v>2074</v>
      </c>
      <c r="Q31" s="170" t="s">
        <v>802</v>
      </c>
      <c r="R31" s="170" t="s">
        <v>2085</v>
      </c>
      <c r="S31" s="170" t="s">
        <v>2115</v>
      </c>
      <c r="T31" s="170" t="s">
        <v>2087</v>
      </c>
      <c r="U31" s="170" t="s">
        <v>2077</v>
      </c>
    </row>
    <row r="32" spans="1:21">
      <c r="A32" s="97">
        <v>45839</v>
      </c>
      <c r="B32">
        <v>7</v>
      </c>
      <c r="C32" t="s">
        <v>193</v>
      </c>
      <c r="D32">
        <v>10031214850</v>
      </c>
      <c r="E32">
        <v>153.30000000000001</v>
      </c>
      <c r="F32" t="str">
        <f>_xlfn.XLOOKUP(Tabela1[[#This Row],[Empreendimento]],L:L,N:N)</f>
        <v>Araçu I</v>
      </c>
      <c r="G32" t="str">
        <f>_xlfn.CONCAT("UFV ",Tabela1[[#This Row],[Complexo]])</f>
        <v>UFV Araçu I</v>
      </c>
      <c r="L32" t="str">
        <f t="shared" si="0"/>
        <v>UFV Paranoá VI</v>
      </c>
      <c r="M32" s="170" t="s">
        <v>2072</v>
      </c>
      <c r="N32" s="170" t="s">
        <v>2073</v>
      </c>
      <c r="O32" s="170" t="s">
        <v>2114</v>
      </c>
      <c r="P32" s="170" t="s">
        <v>2074</v>
      </c>
      <c r="Q32" s="170" t="s">
        <v>803</v>
      </c>
      <c r="R32" s="170" t="s">
        <v>942</v>
      </c>
      <c r="S32" s="170" t="s">
        <v>2116</v>
      </c>
      <c r="T32" s="170" t="s">
        <v>2076</v>
      </c>
      <c r="U32" s="170" t="s">
        <v>2077</v>
      </c>
    </row>
    <row r="33" spans="1:21">
      <c r="A33" s="97">
        <v>45870</v>
      </c>
      <c r="B33">
        <v>8</v>
      </c>
      <c r="C33" t="s">
        <v>193</v>
      </c>
      <c r="D33">
        <v>10031214850</v>
      </c>
      <c r="E33">
        <v>179.3</v>
      </c>
      <c r="F33" t="str">
        <f>_xlfn.XLOOKUP(Tabela1[[#This Row],[Empreendimento]],L:L,N:N)</f>
        <v>Araçu I</v>
      </c>
      <c r="G33" t="str">
        <f>_xlfn.CONCAT("UFV ",Tabela1[[#This Row],[Complexo]])</f>
        <v>UFV Araçu I</v>
      </c>
      <c r="L33" t="str">
        <f t="shared" si="0"/>
        <v>UFV Paranoá VI</v>
      </c>
      <c r="M33" s="170" t="s">
        <v>2072</v>
      </c>
      <c r="N33" s="170" t="s">
        <v>2073</v>
      </c>
      <c r="O33" s="170" t="s">
        <v>2114</v>
      </c>
      <c r="P33" s="170" t="s">
        <v>2074</v>
      </c>
      <c r="Q33" s="170" t="s">
        <v>804</v>
      </c>
      <c r="R33" s="170" t="s">
        <v>942</v>
      </c>
      <c r="S33" s="170" t="s">
        <v>2117</v>
      </c>
      <c r="T33" s="170" t="s">
        <v>2076</v>
      </c>
      <c r="U33" s="170" t="s">
        <v>2077</v>
      </c>
    </row>
    <row r="34" spans="1:21">
      <c r="A34" s="97">
        <v>45901</v>
      </c>
      <c r="B34">
        <v>9</v>
      </c>
      <c r="C34" t="s">
        <v>193</v>
      </c>
      <c r="D34">
        <v>10031214850</v>
      </c>
      <c r="E34">
        <v>160.69999999999999</v>
      </c>
      <c r="F34" t="str">
        <f>_xlfn.XLOOKUP(Tabela1[[#This Row],[Empreendimento]],L:L,N:N)</f>
        <v>Araçu I</v>
      </c>
      <c r="G34" t="str">
        <f>_xlfn.CONCAT("UFV ",Tabela1[[#This Row],[Complexo]])</f>
        <v>UFV Araçu I</v>
      </c>
      <c r="L34" t="str">
        <f t="shared" si="0"/>
        <v>UFV Paranoá VII</v>
      </c>
      <c r="M34" s="170" t="s">
        <v>2072</v>
      </c>
      <c r="N34" s="170" t="s">
        <v>2073</v>
      </c>
      <c r="O34" s="170" t="s">
        <v>2118</v>
      </c>
      <c r="P34" s="170" t="s">
        <v>2074</v>
      </c>
      <c r="Q34" s="170" t="s">
        <v>805</v>
      </c>
      <c r="R34" s="170" t="s">
        <v>942</v>
      </c>
      <c r="S34" s="170" t="s">
        <v>2119</v>
      </c>
      <c r="T34" s="170" t="s">
        <v>2076</v>
      </c>
      <c r="U34" s="170" t="s">
        <v>2077</v>
      </c>
    </row>
    <row r="35" spans="1:21">
      <c r="A35" s="97">
        <v>45931</v>
      </c>
      <c r="B35">
        <v>10</v>
      </c>
      <c r="C35" t="s">
        <v>193</v>
      </c>
      <c r="D35">
        <v>10031214850</v>
      </c>
      <c r="E35">
        <v>146.4</v>
      </c>
      <c r="F35" t="str">
        <f>_xlfn.XLOOKUP(Tabela1[[#This Row],[Empreendimento]],L:L,N:N)</f>
        <v>Araçu I</v>
      </c>
      <c r="G35" t="str">
        <f>_xlfn.CONCAT("UFV ",Tabela1[[#This Row],[Complexo]])</f>
        <v>UFV Araçu I</v>
      </c>
      <c r="L35" t="str">
        <f t="shared" si="0"/>
        <v>UFV Paranoá VII</v>
      </c>
      <c r="M35" s="170" t="s">
        <v>2072</v>
      </c>
      <c r="N35" s="170" t="s">
        <v>2073</v>
      </c>
      <c r="O35" s="170" t="s">
        <v>2118</v>
      </c>
      <c r="P35" s="170" t="s">
        <v>2074</v>
      </c>
      <c r="Q35" s="170" t="s">
        <v>806</v>
      </c>
      <c r="R35" s="170" t="s">
        <v>942</v>
      </c>
      <c r="S35" s="170" t="s">
        <v>2120</v>
      </c>
      <c r="T35" s="170" t="s">
        <v>2076</v>
      </c>
      <c r="U35" s="170" t="s">
        <v>2077</v>
      </c>
    </row>
    <row r="36" spans="1:21">
      <c r="A36" s="97">
        <v>45962</v>
      </c>
      <c r="B36">
        <v>11</v>
      </c>
      <c r="C36" t="s">
        <v>193</v>
      </c>
      <c r="D36">
        <v>10031214850</v>
      </c>
      <c r="E36">
        <v>133.30000000000001</v>
      </c>
      <c r="F36" t="str">
        <f>_xlfn.XLOOKUP(Tabela1[[#This Row],[Empreendimento]],L:L,N:N)</f>
        <v>Araçu I</v>
      </c>
      <c r="G36" t="str">
        <f>_xlfn.CONCAT("UFV ",Tabela1[[#This Row],[Complexo]])</f>
        <v>UFV Araçu I</v>
      </c>
      <c r="L36" t="str">
        <f t="shared" si="0"/>
        <v>UFV Paranoá VII</v>
      </c>
      <c r="M36" s="170" t="s">
        <v>2072</v>
      </c>
      <c r="N36" s="170" t="s">
        <v>2073</v>
      </c>
      <c r="O36" s="170" t="s">
        <v>2118</v>
      </c>
      <c r="P36" s="170" t="s">
        <v>2074</v>
      </c>
      <c r="Q36" s="170" t="s">
        <v>807</v>
      </c>
      <c r="R36" s="170" t="s">
        <v>942</v>
      </c>
      <c r="S36" s="170" t="s">
        <v>2121</v>
      </c>
      <c r="T36" s="170" t="s">
        <v>2076</v>
      </c>
      <c r="U36" s="170" t="s">
        <v>2077</v>
      </c>
    </row>
    <row r="37" spans="1:21">
      <c r="A37" s="97">
        <v>45992</v>
      </c>
      <c r="B37">
        <v>12</v>
      </c>
      <c r="C37" t="s">
        <v>193</v>
      </c>
      <c r="D37">
        <v>10031214850</v>
      </c>
      <c r="E37">
        <v>131</v>
      </c>
      <c r="F37" t="str">
        <f>_xlfn.XLOOKUP(Tabela1[[#This Row],[Empreendimento]],L:L,N:N)</f>
        <v>Araçu I</v>
      </c>
      <c r="G37" t="str">
        <f>_xlfn.CONCAT("UFV ",Tabela1[[#This Row],[Complexo]])</f>
        <v>UFV Araçu I</v>
      </c>
      <c r="L37" t="str">
        <f t="shared" si="0"/>
        <v>UFV Paranoá VII</v>
      </c>
      <c r="M37" s="170" t="s">
        <v>2072</v>
      </c>
      <c r="N37" s="170" t="s">
        <v>2073</v>
      </c>
      <c r="O37" s="170" t="s">
        <v>2118</v>
      </c>
      <c r="P37" s="170" t="s">
        <v>2074</v>
      </c>
      <c r="Q37" s="170" t="s">
        <v>808</v>
      </c>
      <c r="R37" s="170" t="s">
        <v>942</v>
      </c>
      <c r="S37" s="170" t="s">
        <v>2122</v>
      </c>
      <c r="T37" s="170" t="s">
        <v>2076</v>
      </c>
      <c r="U37" s="170" t="s">
        <v>2077</v>
      </c>
    </row>
    <row r="38" spans="1:21">
      <c r="A38" s="97">
        <v>45658</v>
      </c>
      <c r="B38">
        <v>1</v>
      </c>
      <c r="C38" t="s">
        <v>28</v>
      </c>
      <c r="D38">
        <v>10031394475</v>
      </c>
      <c r="E38">
        <v>37.24</v>
      </c>
      <c r="F38" t="str">
        <f>_xlfn.XLOOKUP(Tabela1[[#This Row],[Empreendimento]],L:L,N:N)</f>
        <v>Araçu II</v>
      </c>
      <c r="G38" t="str">
        <f>_xlfn.CONCAT("UFV ",Tabela1[[#This Row],[Complexo]])</f>
        <v>UFV Araçu II</v>
      </c>
      <c r="L38" t="str">
        <f t="shared" si="0"/>
        <v>UFV Paranoá VII</v>
      </c>
      <c r="M38" s="170" t="s">
        <v>2072</v>
      </c>
      <c r="N38" s="170" t="s">
        <v>2073</v>
      </c>
      <c r="O38" s="170" t="s">
        <v>2118</v>
      </c>
      <c r="P38" s="170" t="s">
        <v>2074</v>
      </c>
      <c r="Q38" s="170" t="s">
        <v>809</v>
      </c>
      <c r="R38" s="170" t="s">
        <v>942</v>
      </c>
      <c r="S38" s="170" t="s">
        <v>2123</v>
      </c>
      <c r="T38" s="170" t="s">
        <v>2076</v>
      </c>
      <c r="U38" s="170" t="s">
        <v>2077</v>
      </c>
    </row>
    <row r="39" spans="1:21">
      <c r="A39" s="97">
        <v>45689</v>
      </c>
      <c r="B39">
        <v>2</v>
      </c>
      <c r="C39" t="s">
        <v>28</v>
      </c>
      <c r="D39">
        <v>10031394475</v>
      </c>
      <c r="E39">
        <v>29.12</v>
      </c>
      <c r="F39" t="str">
        <f>_xlfn.XLOOKUP(Tabela1[[#This Row],[Empreendimento]],L:L,N:N)</f>
        <v>Araçu II</v>
      </c>
      <c r="G39" t="str">
        <f>_xlfn.CONCAT("UFV ",Tabela1[[#This Row],[Complexo]])</f>
        <v>UFV Araçu II</v>
      </c>
      <c r="L39" t="str">
        <f t="shared" si="0"/>
        <v>UFV Paranoá VII</v>
      </c>
      <c r="M39" s="170" t="s">
        <v>2072</v>
      </c>
      <c r="N39" s="170" t="s">
        <v>2073</v>
      </c>
      <c r="O39" s="170" t="s">
        <v>2118</v>
      </c>
      <c r="P39" s="170" t="s">
        <v>2074</v>
      </c>
      <c r="Q39" s="170" t="s">
        <v>810</v>
      </c>
      <c r="R39" s="170" t="s">
        <v>942</v>
      </c>
      <c r="S39" s="170" t="s">
        <v>2124</v>
      </c>
      <c r="T39" s="170" t="s">
        <v>2076</v>
      </c>
      <c r="U39" s="170" t="s">
        <v>2077</v>
      </c>
    </row>
    <row r="40" spans="1:21">
      <c r="A40" s="97">
        <v>45717</v>
      </c>
      <c r="B40">
        <v>3</v>
      </c>
      <c r="C40" t="s">
        <v>28</v>
      </c>
      <c r="D40">
        <v>10031394475</v>
      </c>
      <c r="E40">
        <v>31.5</v>
      </c>
      <c r="F40" t="str">
        <f>_xlfn.XLOOKUP(Tabela1[[#This Row],[Empreendimento]],L:L,N:N)</f>
        <v>Araçu II</v>
      </c>
      <c r="G40" t="str">
        <f>_xlfn.CONCAT("UFV ",Tabela1[[#This Row],[Complexo]])</f>
        <v>UFV Araçu II</v>
      </c>
      <c r="L40" t="str">
        <f t="shared" si="0"/>
        <v>UFV Paranoá VIII</v>
      </c>
      <c r="M40" s="170" t="s">
        <v>2072</v>
      </c>
      <c r="N40" s="170" t="s">
        <v>2073</v>
      </c>
      <c r="O40" s="170" t="s">
        <v>2125</v>
      </c>
      <c r="P40" s="170" t="s">
        <v>2074</v>
      </c>
      <c r="Q40" s="170" t="s">
        <v>811</v>
      </c>
      <c r="R40" s="170" t="s">
        <v>2085</v>
      </c>
      <c r="S40" s="170" t="s">
        <v>2126</v>
      </c>
      <c r="T40" s="170" t="s">
        <v>2087</v>
      </c>
      <c r="U40" s="170" t="s">
        <v>2077</v>
      </c>
    </row>
    <row r="41" spans="1:21">
      <c r="A41" s="97">
        <v>45748</v>
      </c>
      <c r="B41">
        <v>4</v>
      </c>
      <c r="C41" t="s">
        <v>28</v>
      </c>
      <c r="D41">
        <v>10031394475</v>
      </c>
      <c r="E41">
        <v>33.32</v>
      </c>
      <c r="F41" t="str">
        <f>_xlfn.XLOOKUP(Tabela1[[#This Row],[Empreendimento]],L:L,N:N)</f>
        <v>Araçu II</v>
      </c>
      <c r="G41" t="str">
        <f>_xlfn.CONCAT("UFV ",Tabela1[[#This Row],[Complexo]])</f>
        <v>UFV Araçu II</v>
      </c>
      <c r="L41" t="str">
        <f t="shared" si="0"/>
        <v>UFV Paranoá VIII</v>
      </c>
      <c r="M41" s="170" t="s">
        <v>2072</v>
      </c>
      <c r="N41" s="170" t="s">
        <v>2073</v>
      </c>
      <c r="O41" s="170" t="s">
        <v>2125</v>
      </c>
      <c r="P41" s="170" t="s">
        <v>2074</v>
      </c>
      <c r="Q41" s="170" t="s">
        <v>812</v>
      </c>
      <c r="R41" s="170" t="s">
        <v>2085</v>
      </c>
      <c r="S41" s="170" t="s">
        <v>2127</v>
      </c>
      <c r="T41" s="170" t="s">
        <v>2087</v>
      </c>
      <c r="U41" s="170" t="s">
        <v>2077</v>
      </c>
    </row>
    <row r="42" spans="1:21">
      <c r="A42" s="97">
        <v>45778</v>
      </c>
      <c r="B42">
        <v>5</v>
      </c>
      <c r="C42" t="s">
        <v>28</v>
      </c>
      <c r="D42">
        <v>10031394475</v>
      </c>
      <c r="E42">
        <v>34</v>
      </c>
      <c r="F42" t="str">
        <f>_xlfn.XLOOKUP(Tabela1[[#This Row],[Empreendimento]],L:L,N:N)</f>
        <v>Araçu II</v>
      </c>
      <c r="G42" t="str">
        <f>_xlfn.CONCAT("UFV ",Tabela1[[#This Row],[Complexo]])</f>
        <v>UFV Araçu II</v>
      </c>
      <c r="L42" t="str">
        <f t="shared" si="0"/>
        <v>UFV Paranoá VIII</v>
      </c>
      <c r="M42" s="170" t="s">
        <v>2072</v>
      </c>
      <c r="N42" s="170" t="s">
        <v>2073</v>
      </c>
      <c r="O42" s="170" t="s">
        <v>2125</v>
      </c>
      <c r="P42" s="170" t="s">
        <v>2074</v>
      </c>
      <c r="Q42" s="170" t="s">
        <v>813</v>
      </c>
      <c r="R42" s="170" t="s">
        <v>942</v>
      </c>
      <c r="S42" s="170" t="s">
        <v>2128</v>
      </c>
      <c r="T42" s="170" t="s">
        <v>2076</v>
      </c>
      <c r="U42" s="170" t="s">
        <v>2077</v>
      </c>
    </row>
    <row r="43" spans="1:21">
      <c r="A43" s="97">
        <v>45809</v>
      </c>
      <c r="B43">
        <v>6</v>
      </c>
      <c r="C43" t="s">
        <v>28</v>
      </c>
      <c r="D43">
        <v>10031394475</v>
      </c>
      <c r="E43">
        <v>29.6</v>
      </c>
      <c r="F43" t="str">
        <f>_xlfn.XLOOKUP(Tabela1[[#This Row],[Empreendimento]],L:L,N:N)</f>
        <v>Araçu II</v>
      </c>
      <c r="G43" t="str">
        <f>_xlfn.CONCAT("UFV ",Tabela1[[#This Row],[Complexo]])</f>
        <v>UFV Araçu II</v>
      </c>
      <c r="L43" t="str">
        <f t="shared" si="0"/>
        <v>UFV Caiaponia I</v>
      </c>
      <c r="M43" s="170" t="s">
        <v>2129</v>
      </c>
      <c r="N43" s="170" t="s">
        <v>2130</v>
      </c>
      <c r="O43" s="170" t="s">
        <v>2130</v>
      </c>
      <c r="P43" s="170" t="s">
        <v>2074</v>
      </c>
      <c r="Q43" s="170" t="s">
        <v>669</v>
      </c>
      <c r="R43" s="170" t="s">
        <v>942</v>
      </c>
      <c r="S43" s="170" t="s">
        <v>2131</v>
      </c>
      <c r="T43" s="170" t="s">
        <v>2076</v>
      </c>
      <c r="U43" s="170" t="s">
        <v>2077</v>
      </c>
    </row>
    <row r="44" spans="1:21">
      <c r="A44" s="97">
        <v>45839</v>
      </c>
      <c r="B44">
        <v>7</v>
      </c>
      <c r="C44" t="s">
        <v>28</v>
      </c>
      <c r="D44">
        <v>10031394475</v>
      </c>
      <c r="E44">
        <v>34.92</v>
      </c>
      <c r="F44" t="str">
        <f>_xlfn.XLOOKUP(Tabela1[[#This Row],[Empreendimento]],L:L,N:N)</f>
        <v>Araçu II</v>
      </c>
      <c r="G44" t="str">
        <f>_xlfn.CONCAT("UFV ",Tabela1[[#This Row],[Complexo]])</f>
        <v>UFV Araçu II</v>
      </c>
      <c r="L44" t="str">
        <f t="shared" si="0"/>
        <v>UFV Caiaponia I</v>
      </c>
      <c r="M44" s="170" t="s">
        <v>2129</v>
      </c>
      <c r="N44" s="170" t="s">
        <v>2130</v>
      </c>
      <c r="O44" s="170" t="s">
        <v>2130</v>
      </c>
      <c r="P44" s="170" t="s">
        <v>2074</v>
      </c>
      <c r="Q44" s="170" t="s">
        <v>670</v>
      </c>
      <c r="R44" s="170" t="s">
        <v>942</v>
      </c>
      <c r="S44" s="170" t="s">
        <v>2132</v>
      </c>
      <c r="T44" s="170" t="s">
        <v>2076</v>
      </c>
      <c r="U44" s="170" t="s">
        <v>2077</v>
      </c>
    </row>
    <row r="45" spans="1:21">
      <c r="A45" s="97">
        <v>45870</v>
      </c>
      <c r="B45">
        <v>8</v>
      </c>
      <c r="C45" t="s">
        <v>28</v>
      </c>
      <c r="D45">
        <v>10031394475</v>
      </c>
      <c r="E45">
        <v>40.68</v>
      </c>
      <c r="F45" t="str">
        <f>_xlfn.XLOOKUP(Tabela1[[#This Row],[Empreendimento]],L:L,N:N)</f>
        <v>Araçu II</v>
      </c>
      <c r="G45" t="str">
        <f>_xlfn.CONCAT("UFV ",Tabela1[[#This Row],[Complexo]])</f>
        <v>UFV Araçu II</v>
      </c>
      <c r="L45" t="str">
        <f t="shared" si="0"/>
        <v>UFV Caiaponia I</v>
      </c>
      <c r="M45" s="170" t="s">
        <v>2129</v>
      </c>
      <c r="N45" s="170" t="s">
        <v>2130</v>
      </c>
      <c r="O45" s="170" t="s">
        <v>2130</v>
      </c>
      <c r="P45" s="170" t="s">
        <v>2074</v>
      </c>
      <c r="Q45" s="170" t="s">
        <v>671</v>
      </c>
      <c r="R45" s="170" t="s">
        <v>942</v>
      </c>
      <c r="S45" s="170" t="s">
        <v>2133</v>
      </c>
      <c r="T45" s="170" t="s">
        <v>2076</v>
      </c>
      <c r="U45" s="170" t="s">
        <v>2077</v>
      </c>
    </row>
    <row r="46" spans="1:21">
      <c r="A46" s="97">
        <v>45901</v>
      </c>
      <c r="B46">
        <v>9</v>
      </c>
      <c r="C46" t="s">
        <v>28</v>
      </c>
      <c r="D46">
        <v>10031394475</v>
      </c>
      <c r="E46">
        <v>39.01</v>
      </c>
      <c r="F46" t="str">
        <f>_xlfn.XLOOKUP(Tabela1[[#This Row],[Empreendimento]],L:L,N:N)</f>
        <v>Araçu II</v>
      </c>
      <c r="G46" t="str">
        <f>_xlfn.CONCAT("UFV ",Tabela1[[#This Row],[Complexo]])</f>
        <v>UFV Araçu II</v>
      </c>
      <c r="L46" t="str">
        <f t="shared" si="0"/>
        <v>UFV Caiaponia I</v>
      </c>
      <c r="M46" s="170" t="s">
        <v>2129</v>
      </c>
      <c r="N46" s="170" t="s">
        <v>2130</v>
      </c>
      <c r="O46" s="170" t="s">
        <v>2130</v>
      </c>
      <c r="P46" s="170" t="s">
        <v>2074</v>
      </c>
      <c r="Q46" s="170" t="s">
        <v>672</v>
      </c>
      <c r="R46" s="170" t="s">
        <v>942</v>
      </c>
      <c r="S46" s="170" t="s">
        <v>2134</v>
      </c>
      <c r="T46" s="170" t="s">
        <v>2076</v>
      </c>
      <c r="U46" s="170" t="s">
        <v>2077</v>
      </c>
    </row>
    <row r="47" spans="1:21">
      <c r="A47" s="97">
        <v>45931</v>
      </c>
      <c r="B47">
        <v>10</v>
      </c>
      <c r="C47" t="s">
        <v>28</v>
      </c>
      <c r="D47">
        <v>10031394475</v>
      </c>
      <c r="E47">
        <v>37.15</v>
      </c>
      <c r="F47" t="str">
        <f>_xlfn.XLOOKUP(Tabela1[[#This Row],[Empreendimento]],L:L,N:N)</f>
        <v>Araçu II</v>
      </c>
      <c r="G47" t="str">
        <f>_xlfn.CONCAT("UFV ",Tabela1[[#This Row],[Complexo]])</f>
        <v>UFV Araçu II</v>
      </c>
      <c r="L47" t="str">
        <f t="shared" si="0"/>
        <v>UFV Caiaponia I</v>
      </c>
      <c r="M47" s="170" t="s">
        <v>2129</v>
      </c>
      <c r="N47" s="170" t="s">
        <v>2130</v>
      </c>
      <c r="O47" s="170" t="s">
        <v>2130</v>
      </c>
      <c r="P47" s="170" t="s">
        <v>2074</v>
      </c>
      <c r="Q47" s="170" t="s">
        <v>673</v>
      </c>
      <c r="R47" s="170" t="s">
        <v>942</v>
      </c>
      <c r="S47" s="170" t="s">
        <v>2135</v>
      </c>
      <c r="T47" s="170" t="s">
        <v>2076</v>
      </c>
      <c r="U47" s="170" t="s">
        <v>2077</v>
      </c>
    </row>
    <row r="48" spans="1:21">
      <c r="A48" s="97">
        <v>45962</v>
      </c>
      <c r="B48">
        <v>11</v>
      </c>
      <c r="C48" t="s">
        <v>28</v>
      </c>
      <c r="D48">
        <v>10031394475</v>
      </c>
      <c r="E48">
        <v>35.19</v>
      </c>
      <c r="F48" t="str">
        <f>_xlfn.XLOOKUP(Tabela1[[#This Row],[Empreendimento]],L:L,N:N)</f>
        <v>Araçu II</v>
      </c>
      <c r="G48" t="str">
        <f>_xlfn.CONCAT("UFV ",Tabela1[[#This Row],[Complexo]])</f>
        <v>UFV Araçu II</v>
      </c>
      <c r="L48" t="str">
        <f t="shared" si="0"/>
        <v>UFV Caiaponia I</v>
      </c>
      <c r="M48" s="170" t="s">
        <v>2129</v>
      </c>
      <c r="N48" s="170" t="s">
        <v>2130</v>
      </c>
      <c r="O48" s="170" t="s">
        <v>2130</v>
      </c>
      <c r="P48" s="170" t="s">
        <v>2074</v>
      </c>
      <c r="Q48" s="170" t="s">
        <v>674</v>
      </c>
      <c r="R48" s="170" t="s">
        <v>942</v>
      </c>
      <c r="S48" s="170" t="s">
        <v>2136</v>
      </c>
      <c r="T48" s="170" t="s">
        <v>2076</v>
      </c>
      <c r="U48" s="170" t="s">
        <v>2077</v>
      </c>
    </row>
    <row r="49" spans="1:21">
      <c r="A49" s="97">
        <v>45992</v>
      </c>
      <c r="B49">
        <v>12</v>
      </c>
      <c r="C49" t="s">
        <v>28</v>
      </c>
      <c r="D49">
        <v>10031394475</v>
      </c>
      <c r="E49">
        <v>36.619999999999997</v>
      </c>
      <c r="F49" t="str">
        <f>_xlfn.XLOOKUP(Tabela1[[#This Row],[Empreendimento]],L:L,N:N)</f>
        <v>Araçu II</v>
      </c>
      <c r="G49" t="str">
        <f>_xlfn.CONCAT("UFV ",Tabela1[[#This Row],[Complexo]])</f>
        <v>UFV Araçu II</v>
      </c>
      <c r="L49" t="str">
        <f t="shared" si="0"/>
        <v>UFV Caiaponia I</v>
      </c>
      <c r="M49" s="170" t="s">
        <v>2129</v>
      </c>
      <c r="N49" s="170" t="s">
        <v>2130</v>
      </c>
      <c r="O49" s="170" t="s">
        <v>2130</v>
      </c>
      <c r="P49" s="170" t="s">
        <v>2074</v>
      </c>
      <c r="Q49" s="170" t="s">
        <v>675</v>
      </c>
      <c r="R49" s="170" t="s">
        <v>942</v>
      </c>
      <c r="S49" s="170" t="s">
        <v>2137</v>
      </c>
      <c r="T49" s="170" t="s">
        <v>2076</v>
      </c>
      <c r="U49" s="170" t="s">
        <v>2077</v>
      </c>
    </row>
    <row r="50" spans="1:21">
      <c r="A50" s="97">
        <v>45658</v>
      </c>
      <c r="B50">
        <v>1</v>
      </c>
      <c r="C50" t="s">
        <v>510</v>
      </c>
      <c r="D50">
        <v>10031394572</v>
      </c>
      <c r="E50">
        <v>43.89</v>
      </c>
      <c r="F50" t="str">
        <f>_xlfn.XLOOKUP(Tabela1[[#This Row],[Empreendimento]],L:L,N:N)</f>
        <v>Araçu II</v>
      </c>
      <c r="G50" t="str">
        <f>_xlfn.CONCAT("UFV ",Tabela1[[#This Row],[Complexo]])</f>
        <v>UFV Araçu II</v>
      </c>
      <c r="L50" t="str">
        <f t="shared" si="0"/>
        <v>UFV Caiaponia I</v>
      </c>
      <c r="M50" s="170" t="s">
        <v>2129</v>
      </c>
      <c r="N50" s="170" t="s">
        <v>2130</v>
      </c>
      <c r="O50" s="170" t="s">
        <v>2130</v>
      </c>
      <c r="P50" s="170" t="s">
        <v>2074</v>
      </c>
      <c r="Q50" s="170" t="s">
        <v>676</v>
      </c>
      <c r="R50" s="170" t="s">
        <v>942</v>
      </c>
      <c r="S50" s="170" t="s">
        <v>2138</v>
      </c>
      <c r="T50" s="170" t="s">
        <v>2076</v>
      </c>
      <c r="U50" s="170" t="s">
        <v>2077</v>
      </c>
    </row>
    <row r="51" spans="1:21">
      <c r="A51" s="97">
        <v>45689</v>
      </c>
      <c r="B51">
        <v>2</v>
      </c>
      <c r="C51" t="s">
        <v>510</v>
      </c>
      <c r="D51">
        <v>10031394572</v>
      </c>
      <c r="E51">
        <v>34.700000000000003</v>
      </c>
      <c r="F51" t="str">
        <f>_xlfn.XLOOKUP(Tabela1[[#This Row],[Empreendimento]],L:L,N:N)</f>
        <v>Araçu II</v>
      </c>
      <c r="G51" t="str">
        <f>_xlfn.CONCAT("UFV ",Tabela1[[#This Row],[Complexo]])</f>
        <v>UFV Araçu II</v>
      </c>
      <c r="L51" t="str">
        <f t="shared" si="0"/>
        <v>UFV Caiaponia II</v>
      </c>
      <c r="M51" s="170" t="s">
        <v>2129</v>
      </c>
      <c r="N51" s="170" t="s">
        <v>2130</v>
      </c>
      <c r="O51" s="170" t="s">
        <v>2139</v>
      </c>
      <c r="P51" s="170" t="s">
        <v>2074</v>
      </c>
      <c r="Q51" s="170" t="s">
        <v>677</v>
      </c>
      <c r="R51" s="170" t="s">
        <v>942</v>
      </c>
      <c r="S51" s="170" t="s">
        <v>2140</v>
      </c>
      <c r="T51" s="170" t="s">
        <v>2076</v>
      </c>
      <c r="U51" s="170" t="s">
        <v>2077</v>
      </c>
    </row>
    <row r="52" spans="1:21">
      <c r="A52" s="97">
        <v>45717</v>
      </c>
      <c r="B52">
        <v>3</v>
      </c>
      <c r="C52" t="s">
        <v>510</v>
      </c>
      <c r="D52">
        <v>10031394572</v>
      </c>
      <c r="E52">
        <v>37.729999999999997</v>
      </c>
      <c r="F52" t="str">
        <f>_xlfn.XLOOKUP(Tabela1[[#This Row],[Empreendimento]],L:L,N:N)</f>
        <v>Araçu II</v>
      </c>
      <c r="G52" t="str">
        <f>_xlfn.CONCAT("UFV ",Tabela1[[#This Row],[Complexo]])</f>
        <v>UFV Araçu II</v>
      </c>
      <c r="L52" t="str">
        <f t="shared" si="0"/>
        <v>UFV Caiaponia II</v>
      </c>
      <c r="M52" s="170" t="s">
        <v>2129</v>
      </c>
      <c r="N52" s="170" t="s">
        <v>2130</v>
      </c>
      <c r="O52" s="170" t="s">
        <v>2139</v>
      </c>
      <c r="P52" s="170" t="s">
        <v>2074</v>
      </c>
      <c r="Q52" s="170" t="s">
        <v>678</v>
      </c>
      <c r="R52" s="170" t="s">
        <v>942</v>
      </c>
      <c r="S52" s="170" t="s">
        <v>2141</v>
      </c>
      <c r="T52" s="170" t="s">
        <v>2076</v>
      </c>
      <c r="U52" s="170" t="s">
        <v>2077</v>
      </c>
    </row>
    <row r="53" spans="1:21">
      <c r="A53" s="97">
        <v>45748</v>
      </c>
      <c r="B53">
        <v>4</v>
      </c>
      <c r="C53" t="s">
        <v>510</v>
      </c>
      <c r="D53">
        <v>10031394572</v>
      </c>
      <c r="E53">
        <v>40.36</v>
      </c>
      <c r="F53" t="str">
        <f>_xlfn.XLOOKUP(Tabela1[[#This Row],[Empreendimento]],L:L,N:N)</f>
        <v>Araçu II</v>
      </c>
      <c r="G53" t="str">
        <f>_xlfn.CONCAT("UFV ",Tabela1[[#This Row],[Complexo]])</f>
        <v>UFV Araçu II</v>
      </c>
      <c r="L53" t="str">
        <f t="shared" si="0"/>
        <v>UFV Caiaponia II</v>
      </c>
      <c r="M53" s="170" t="s">
        <v>2129</v>
      </c>
      <c r="N53" s="170" t="s">
        <v>2130</v>
      </c>
      <c r="O53" s="170" t="s">
        <v>2139</v>
      </c>
      <c r="P53" s="170" t="s">
        <v>2074</v>
      </c>
      <c r="Q53" s="170" t="s">
        <v>679</v>
      </c>
      <c r="R53" s="170" t="s">
        <v>942</v>
      </c>
      <c r="S53" s="170" t="s">
        <v>2142</v>
      </c>
      <c r="T53" s="170" t="s">
        <v>2076</v>
      </c>
      <c r="U53" s="170" t="s">
        <v>2077</v>
      </c>
    </row>
    <row r="54" spans="1:21">
      <c r="A54" s="97">
        <v>45778</v>
      </c>
      <c r="B54">
        <v>5</v>
      </c>
      <c r="C54" t="s">
        <v>510</v>
      </c>
      <c r="D54">
        <v>10031394572</v>
      </c>
      <c r="E54">
        <v>42.87</v>
      </c>
      <c r="F54" t="str">
        <f>_xlfn.XLOOKUP(Tabela1[[#This Row],[Empreendimento]],L:L,N:N)</f>
        <v>Araçu II</v>
      </c>
      <c r="G54" t="str">
        <f>_xlfn.CONCAT("UFV ",Tabela1[[#This Row],[Complexo]])</f>
        <v>UFV Araçu II</v>
      </c>
      <c r="L54" t="str">
        <f t="shared" si="0"/>
        <v>UFV Caiaponia II</v>
      </c>
      <c r="M54" s="170" t="s">
        <v>2129</v>
      </c>
      <c r="N54" s="170" t="s">
        <v>2130</v>
      </c>
      <c r="O54" s="170" t="s">
        <v>2139</v>
      </c>
      <c r="P54" s="170" t="s">
        <v>2074</v>
      </c>
      <c r="Q54" s="170" t="s">
        <v>680</v>
      </c>
      <c r="R54" s="170" t="s">
        <v>942</v>
      </c>
      <c r="S54" s="170" t="s">
        <v>2143</v>
      </c>
      <c r="T54" s="170" t="s">
        <v>2076</v>
      </c>
      <c r="U54" s="170" t="s">
        <v>2077</v>
      </c>
    </row>
    <row r="55" spans="1:21">
      <c r="A55" s="97">
        <v>45809</v>
      </c>
      <c r="B55">
        <v>6</v>
      </c>
      <c r="C55" t="s">
        <v>510</v>
      </c>
      <c r="D55">
        <v>10031394572</v>
      </c>
      <c r="E55">
        <v>37.92</v>
      </c>
      <c r="F55" t="str">
        <f>_xlfn.XLOOKUP(Tabela1[[#This Row],[Empreendimento]],L:L,N:N)</f>
        <v>Araçu II</v>
      </c>
      <c r="G55" t="str">
        <f>_xlfn.CONCAT("UFV ",Tabela1[[#This Row],[Complexo]])</f>
        <v>UFV Araçu II</v>
      </c>
      <c r="L55" t="str">
        <f t="shared" si="0"/>
        <v>UFV Caiaponia II</v>
      </c>
      <c r="M55" s="170" t="s">
        <v>2129</v>
      </c>
      <c r="N55" s="170" t="s">
        <v>2130</v>
      </c>
      <c r="O55" s="170" t="s">
        <v>2139</v>
      </c>
      <c r="P55" s="170" t="s">
        <v>2074</v>
      </c>
      <c r="Q55" s="170" t="s">
        <v>681</v>
      </c>
      <c r="R55" s="170" t="s">
        <v>942</v>
      </c>
      <c r="S55" s="170" t="s">
        <v>2144</v>
      </c>
      <c r="T55" s="170" t="s">
        <v>2076</v>
      </c>
      <c r="U55" s="170" t="s">
        <v>2077</v>
      </c>
    </row>
    <row r="56" spans="1:21">
      <c r="A56" s="97">
        <v>45839</v>
      </c>
      <c r="B56">
        <v>7</v>
      </c>
      <c r="C56" t="s">
        <v>510</v>
      </c>
      <c r="D56">
        <v>10031394572</v>
      </c>
      <c r="E56">
        <v>44.57</v>
      </c>
      <c r="F56" t="str">
        <f>_xlfn.XLOOKUP(Tabela1[[#This Row],[Empreendimento]],L:L,N:N)</f>
        <v>Araçu II</v>
      </c>
      <c r="G56" t="str">
        <f>_xlfn.CONCAT("UFV ",Tabela1[[#This Row],[Complexo]])</f>
        <v>UFV Araçu II</v>
      </c>
      <c r="L56" t="str">
        <f t="shared" si="0"/>
        <v>UFV Caiaponia II</v>
      </c>
      <c r="M56" s="170" t="s">
        <v>2129</v>
      </c>
      <c r="N56" s="170" t="s">
        <v>2130</v>
      </c>
      <c r="O56" s="170" t="s">
        <v>2139</v>
      </c>
      <c r="P56" s="170" t="s">
        <v>2074</v>
      </c>
      <c r="Q56" s="170" t="s">
        <v>682</v>
      </c>
      <c r="R56" s="170" t="s">
        <v>942</v>
      </c>
      <c r="S56" s="170" t="s">
        <v>2145</v>
      </c>
      <c r="T56" s="170" t="s">
        <v>2076</v>
      </c>
      <c r="U56" s="170" t="s">
        <v>2077</v>
      </c>
    </row>
    <row r="57" spans="1:21">
      <c r="A57" s="97">
        <v>45870</v>
      </c>
      <c r="B57">
        <v>8</v>
      </c>
      <c r="C57" t="s">
        <v>510</v>
      </c>
      <c r="D57">
        <v>10031394572</v>
      </c>
      <c r="E57">
        <v>50.49</v>
      </c>
      <c r="F57" t="str">
        <f>_xlfn.XLOOKUP(Tabela1[[#This Row],[Empreendimento]],L:L,N:N)</f>
        <v>Araçu II</v>
      </c>
      <c r="G57" t="str">
        <f>_xlfn.CONCAT("UFV ",Tabela1[[#This Row],[Complexo]])</f>
        <v>UFV Araçu II</v>
      </c>
      <c r="L57" t="str">
        <f t="shared" si="0"/>
        <v>UFV Caiaponia II</v>
      </c>
      <c r="M57" s="170" t="s">
        <v>2129</v>
      </c>
      <c r="N57" s="170" t="s">
        <v>2130</v>
      </c>
      <c r="O57" s="170" t="s">
        <v>2139</v>
      </c>
      <c r="P57" s="170" t="s">
        <v>2074</v>
      </c>
      <c r="Q57" s="170" t="s">
        <v>683</v>
      </c>
      <c r="R57" s="170" t="s">
        <v>942</v>
      </c>
      <c r="S57" s="170" t="s">
        <v>2146</v>
      </c>
      <c r="T57" s="170" t="s">
        <v>2076</v>
      </c>
      <c r="U57" s="170" t="s">
        <v>2077</v>
      </c>
    </row>
    <row r="58" spans="1:21">
      <c r="A58" s="97">
        <v>45901</v>
      </c>
      <c r="B58">
        <v>9</v>
      </c>
      <c r="C58" t="s">
        <v>510</v>
      </c>
      <c r="D58">
        <v>10031394572</v>
      </c>
      <c r="E58">
        <v>47.2</v>
      </c>
      <c r="F58" t="str">
        <f>_xlfn.XLOOKUP(Tabela1[[#This Row],[Empreendimento]],L:L,N:N)</f>
        <v>Araçu II</v>
      </c>
      <c r="G58" t="str">
        <f>_xlfn.CONCAT("UFV ",Tabela1[[#This Row],[Complexo]])</f>
        <v>UFV Araçu II</v>
      </c>
      <c r="L58" t="str">
        <f t="shared" si="0"/>
        <v>UFV Caiaponia III</v>
      </c>
      <c r="M58" s="170" t="s">
        <v>2129</v>
      </c>
      <c r="N58" s="170" t="s">
        <v>2130</v>
      </c>
      <c r="O58" s="170" t="s">
        <v>2147</v>
      </c>
      <c r="P58" s="170" t="s">
        <v>2074</v>
      </c>
      <c r="Q58" s="170" t="s">
        <v>684</v>
      </c>
      <c r="R58" s="170" t="s">
        <v>942</v>
      </c>
      <c r="S58" s="170" t="s">
        <v>2148</v>
      </c>
      <c r="T58" s="170" t="s">
        <v>2076</v>
      </c>
      <c r="U58" s="170" t="s">
        <v>2077</v>
      </c>
    </row>
    <row r="59" spans="1:21">
      <c r="A59" s="97">
        <v>45931</v>
      </c>
      <c r="B59">
        <v>10</v>
      </c>
      <c r="C59" t="s">
        <v>510</v>
      </c>
      <c r="D59">
        <v>10031394572</v>
      </c>
      <c r="E59">
        <v>44.49</v>
      </c>
      <c r="F59" t="str">
        <f>_xlfn.XLOOKUP(Tabela1[[#This Row],[Empreendimento]],L:L,N:N)</f>
        <v>Araçu II</v>
      </c>
      <c r="G59" t="str">
        <f>_xlfn.CONCAT("UFV ",Tabela1[[#This Row],[Complexo]])</f>
        <v>UFV Araçu II</v>
      </c>
      <c r="L59" t="str">
        <f t="shared" si="0"/>
        <v>UFV Caiaponia III</v>
      </c>
      <c r="M59" s="170" t="s">
        <v>2129</v>
      </c>
      <c r="N59" s="170" t="s">
        <v>2130</v>
      </c>
      <c r="O59" s="170" t="s">
        <v>2147</v>
      </c>
      <c r="P59" s="170" t="s">
        <v>2074</v>
      </c>
      <c r="Q59" s="170" t="s">
        <v>685</v>
      </c>
      <c r="R59" s="170" t="s">
        <v>942</v>
      </c>
      <c r="S59" s="170" t="s">
        <v>2149</v>
      </c>
      <c r="T59" s="170" t="s">
        <v>2076</v>
      </c>
      <c r="U59" s="170" t="s">
        <v>2077</v>
      </c>
    </row>
    <row r="60" spans="1:21">
      <c r="A60" s="97">
        <v>45962</v>
      </c>
      <c r="B60">
        <v>11</v>
      </c>
      <c r="C60" t="s">
        <v>510</v>
      </c>
      <c r="D60">
        <v>10031394572</v>
      </c>
      <c r="E60">
        <v>41.52</v>
      </c>
      <c r="F60" t="str">
        <f>_xlfn.XLOOKUP(Tabela1[[#This Row],[Empreendimento]],L:L,N:N)</f>
        <v>Araçu II</v>
      </c>
      <c r="G60" t="str">
        <f>_xlfn.CONCAT("UFV ",Tabela1[[#This Row],[Complexo]])</f>
        <v>UFV Araçu II</v>
      </c>
      <c r="L60" t="str">
        <f t="shared" si="0"/>
        <v>UFV Caiaponia III</v>
      </c>
      <c r="M60" s="170" t="s">
        <v>2129</v>
      </c>
      <c r="N60" s="170" t="s">
        <v>2130</v>
      </c>
      <c r="O60" s="170" t="s">
        <v>2147</v>
      </c>
      <c r="P60" s="170" t="s">
        <v>2074</v>
      </c>
      <c r="Q60" s="170" t="s">
        <v>686</v>
      </c>
      <c r="R60" s="170" t="s">
        <v>942</v>
      </c>
      <c r="S60" s="170" t="s">
        <v>2150</v>
      </c>
      <c r="T60" s="170" t="s">
        <v>2076</v>
      </c>
      <c r="U60" s="170" t="s">
        <v>2077</v>
      </c>
    </row>
    <row r="61" spans="1:21">
      <c r="A61" s="97">
        <v>45992</v>
      </c>
      <c r="B61">
        <v>12</v>
      </c>
      <c r="C61" t="s">
        <v>510</v>
      </c>
      <c r="D61">
        <v>10031394572</v>
      </c>
      <c r="E61">
        <v>43.49</v>
      </c>
      <c r="F61" t="str">
        <f>_xlfn.XLOOKUP(Tabela1[[#This Row],[Empreendimento]],L:L,N:N)</f>
        <v>Araçu II</v>
      </c>
      <c r="G61" t="str">
        <f>_xlfn.CONCAT("UFV ",Tabela1[[#This Row],[Complexo]])</f>
        <v>UFV Araçu II</v>
      </c>
      <c r="L61" t="str">
        <f t="shared" si="0"/>
        <v>UFV Caiaponia III</v>
      </c>
      <c r="M61" s="170" t="s">
        <v>2129</v>
      </c>
      <c r="N61" s="170" t="s">
        <v>2130</v>
      </c>
      <c r="O61" s="170" t="s">
        <v>2147</v>
      </c>
      <c r="P61" s="170" t="s">
        <v>2074</v>
      </c>
      <c r="Q61" s="170" t="s">
        <v>687</v>
      </c>
      <c r="R61" s="170" t="s">
        <v>942</v>
      </c>
      <c r="S61" s="170" t="s">
        <v>2151</v>
      </c>
      <c r="T61" s="170" t="s">
        <v>2076</v>
      </c>
      <c r="U61" s="170" t="s">
        <v>2077</v>
      </c>
    </row>
    <row r="62" spans="1:21">
      <c r="A62" s="97">
        <v>45658</v>
      </c>
      <c r="B62">
        <v>1</v>
      </c>
      <c r="C62" t="s">
        <v>511</v>
      </c>
      <c r="D62">
        <v>10031394211</v>
      </c>
      <c r="E62">
        <v>79.81</v>
      </c>
      <c r="F62" t="str">
        <f>_xlfn.XLOOKUP(Tabela1[[#This Row],[Empreendimento]],L:L,N:N)</f>
        <v>Araçu II</v>
      </c>
      <c r="G62" t="str">
        <f>_xlfn.CONCAT("UFV ",Tabela1[[#This Row],[Complexo]])</f>
        <v>UFV Araçu II</v>
      </c>
      <c r="L62" t="str">
        <f t="shared" si="0"/>
        <v>UFV Caiaponia III</v>
      </c>
      <c r="M62" s="170" t="s">
        <v>2129</v>
      </c>
      <c r="N62" s="170" t="s">
        <v>2130</v>
      </c>
      <c r="O62" s="170" t="s">
        <v>2147</v>
      </c>
      <c r="P62" s="170" t="s">
        <v>2074</v>
      </c>
      <c r="Q62" s="170" t="s">
        <v>688</v>
      </c>
      <c r="R62" s="170" t="s">
        <v>942</v>
      </c>
      <c r="S62" s="170" t="s">
        <v>2152</v>
      </c>
      <c r="T62" s="170" t="s">
        <v>2076</v>
      </c>
      <c r="U62" s="170" t="s">
        <v>2077</v>
      </c>
    </row>
    <row r="63" spans="1:21">
      <c r="A63" s="97">
        <v>45689</v>
      </c>
      <c r="B63">
        <v>2</v>
      </c>
      <c r="C63" t="s">
        <v>511</v>
      </c>
      <c r="D63">
        <v>10031394211</v>
      </c>
      <c r="E63">
        <v>62.61</v>
      </c>
      <c r="F63" t="str">
        <f>_xlfn.XLOOKUP(Tabela1[[#This Row],[Empreendimento]],L:L,N:N)</f>
        <v>Araçu II</v>
      </c>
      <c r="G63" t="str">
        <f>_xlfn.CONCAT("UFV ",Tabela1[[#This Row],[Complexo]])</f>
        <v>UFV Araçu II</v>
      </c>
      <c r="L63" t="str">
        <f t="shared" si="0"/>
        <v>UFV Caiaponia IV</v>
      </c>
      <c r="M63" s="170" t="s">
        <v>2129</v>
      </c>
      <c r="N63" s="170" t="s">
        <v>2130</v>
      </c>
      <c r="O63" s="170" t="s">
        <v>2153</v>
      </c>
      <c r="P63" s="170" t="s">
        <v>2074</v>
      </c>
      <c r="Q63" s="170" t="s">
        <v>689</v>
      </c>
      <c r="R63" s="170" t="s">
        <v>942</v>
      </c>
      <c r="S63" s="170" t="s">
        <v>2154</v>
      </c>
      <c r="T63" s="170" t="s">
        <v>2076</v>
      </c>
      <c r="U63" s="170" t="s">
        <v>2077</v>
      </c>
    </row>
    <row r="64" spans="1:21">
      <c r="A64" s="97">
        <v>45717</v>
      </c>
      <c r="B64">
        <v>3</v>
      </c>
      <c r="C64" t="s">
        <v>511</v>
      </c>
      <c r="D64">
        <v>10031394211</v>
      </c>
      <c r="E64">
        <v>67.87</v>
      </c>
      <c r="F64" t="str">
        <f>_xlfn.XLOOKUP(Tabela1[[#This Row],[Empreendimento]],L:L,N:N)</f>
        <v>Araçu II</v>
      </c>
      <c r="G64" t="str">
        <f>_xlfn.CONCAT("UFV ",Tabela1[[#This Row],[Complexo]])</f>
        <v>UFV Araçu II</v>
      </c>
      <c r="L64" t="str">
        <f t="shared" si="0"/>
        <v>UFV Caiaponia IV</v>
      </c>
      <c r="M64" s="170" t="s">
        <v>2129</v>
      </c>
      <c r="N64" s="170" t="s">
        <v>2130</v>
      </c>
      <c r="O64" s="170" t="s">
        <v>2153</v>
      </c>
      <c r="P64" s="170" t="s">
        <v>2074</v>
      </c>
      <c r="Q64" s="170" t="s">
        <v>690</v>
      </c>
      <c r="R64" s="170" t="s">
        <v>942</v>
      </c>
      <c r="S64" s="170" t="s">
        <v>2155</v>
      </c>
      <c r="T64" s="170" t="s">
        <v>2076</v>
      </c>
      <c r="U64" s="170" t="s">
        <v>2077</v>
      </c>
    </row>
    <row r="65" spans="1:21">
      <c r="A65" s="97">
        <v>45748</v>
      </c>
      <c r="B65">
        <v>4</v>
      </c>
      <c r="C65" t="s">
        <v>511</v>
      </c>
      <c r="D65">
        <v>10031394211</v>
      </c>
      <c r="E65">
        <v>72.66</v>
      </c>
      <c r="F65" t="str">
        <f>_xlfn.XLOOKUP(Tabela1[[#This Row],[Empreendimento]],L:L,N:N)</f>
        <v>Araçu II</v>
      </c>
      <c r="G65" t="str">
        <f>_xlfn.CONCAT("UFV ",Tabela1[[#This Row],[Complexo]])</f>
        <v>UFV Araçu II</v>
      </c>
      <c r="L65" t="str">
        <f t="shared" si="0"/>
        <v>UFV Caiaponia IV</v>
      </c>
      <c r="M65" s="170" t="s">
        <v>2129</v>
      </c>
      <c r="N65" s="170" t="s">
        <v>2130</v>
      </c>
      <c r="O65" s="170" t="s">
        <v>2153</v>
      </c>
      <c r="P65" s="170" t="s">
        <v>2074</v>
      </c>
      <c r="Q65" s="170" t="s">
        <v>691</v>
      </c>
      <c r="R65" s="170" t="s">
        <v>942</v>
      </c>
      <c r="S65" s="170" t="s">
        <v>2156</v>
      </c>
      <c r="T65" s="170" t="s">
        <v>2076</v>
      </c>
      <c r="U65" s="170" t="s">
        <v>2077</v>
      </c>
    </row>
    <row r="66" spans="1:21">
      <c r="A66" s="97">
        <v>45778</v>
      </c>
      <c r="B66">
        <v>5</v>
      </c>
      <c r="C66" t="s">
        <v>511</v>
      </c>
      <c r="D66">
        <v>10031394211</v>
      </c>
      <c r="E66">
        <v>76.56</v>
      </c>
      <c r="F66" t="str">
        <f>_xlfn.XLOOKUP(Tabela1[[#This Row],[Empreendimento]],L:L,N:N)</f>
        <v>Araçu II</v>
      </c>
      <c r="G66" t="str">
        <f>_xlfn.CONCAT("UFV ",Tabela1[[#This Row],[Complexo]])</f>
        <v>UFV Araçu II</v>
      </c>
      <c r="L66" t="str">
        <f t="shared" si="0"/>
        <v>UFV Caiaponia IV</v>
      </c>
      <c r="M66" s="170" t="s">
        <v>2129</v>
      </c>
      <c r="N66" s="170" t="s">
        <v>2130</v>
      </c>
      <c r="O66" s="170" t="s">
        <v>2153</v>
      </c>
      <c r="P66" s="170" t="s">
        <v>2074</v>
      </c>
      <c r="Q66" s="170" t="s">
        <v>692</v>
      </c>
      <c r="R66" s="170" t="s">
        <v>942</v>
      </c>
      <c r="S66" s="170" t="s">
        <v>2157</v>
      </c>
      <c r="T66" s="170" t="s">
        <v>2076</v>
      </c>
      <c r="U66" s="170" t="s">
        <v>2077</v>
      </c>
    </row>
    <row r="67" spans="1:21">
      <c r="A67" s="97">
        <v>45809</v>
      </c>
      <c r="B67">
        <v>6</v>
      </c>
      <c r="C67" t="s">
        <v>511</v>
      </c>
      <c r="D67">
        <v>10031394211</v>
      </c>
      <c r="E67">
        <v>68.010000000000005</v>
      </c>
      <c r="F67" t="str">
        <f>_xlfn.XLOOKUP(Tabela1[[#This Row],[Empreendimento]],L:L,N:N)</f>
        <v>Araçu II</v>
      </c>
      <c r="G67" t="str">
        <f>_xlfn.CONCAT("UFV ",Tabela1[[#This Row],[Complexo]])</f>
        <v>UFV Araçu II</v>
      </c>
      <c r="L67" t="str">
        <f t="shared" ref="L67:L130" si="1">_xlfn.CONCAT("UFV ",O67)</f>
        <v>UFV Caiaponia V</v>
      </c>
      <c r="M67" s="170" t="s">
        <v>2129</v>
      </c>
      <c r="N67" s="170" t="s">
        <v>2130</v>
      </c>
      <c r="O67" s="170" t="s">
        <v>2158</v>
      </c>
      <c r="P67" s="170" t="s">
        <v>2074</v>
      </c>
      <c r="Q67" s="170" t="s">
        <v>693</v>
      </c>
      <c r="R67" s="170" t="s">
        <v>2085</v>
      </c>
      <c r="S67" s="170" t="s">
        <v>2159</v>
      </c>
      <c r="T67" s="170" t="s">
        <v>2087</v>
      </c>
      <c r="U67" s="170" t="s">
        <v>2077</v>
      </c>
    </row>
    <row r="68" spans="1:21">
      <c r="A68" s="97">
        <v>45839</v>
      </c>
      <c r="B68">
        <v>7</v>
      </c>
      <c r="C68" t="s">
        <v>511</v>
      </c>
      <c r="D68">
        <v>10031394211</v>
      </c>
      <c r="E68">
        <v>80.3</v>
      </c>
      <c r="F68" t="str">
        <f>_xlfn.XLOOKUP(Tabela1[[#This Row],[Empreendimento]],L:L,N:N)</f>
        <v>Araçu II</v>
      </c>
      <c r="G68" t="str">
        <f>_xlfn.CONCAT("UFV ",Tabela1[[#This Row],[Complexo]])</f>
        <v>UFV Araçu II</v>
      </c>
      <c r="L68" t="str">
        <f t="shared" si="1"/>
        <v>UFV Caiaponia V</v>
      </c>
      <c r="M68" s="170" t="s">
        <v>2129</v>
      </c>
      <c r="N68" s="170" t="s">
        <v>2130</v>
      </c>
      <c r="O68" s="170" t="s">
        <v>2158</v>
      </c>
      <c r="P68" s="170" t="s">
        <v>2074</v>
      </c>
      <c r="Q68" s="170" t="s">
        <v>694</v>
      </c>
      <c r="R68" s="170" t="s">
        <v>2085</v>
      </c>
      <c r="S68" s="170" t="s">
        <v>2160</v>
      </c>
      <c r="T68" s="170" t="s">
        <v>2087</v>
      </c>
      <c r="U68" s="170" t="s">
        <v>2077</v>
      </c>
    </row>
    <row r="69" spans="1:21">
      <c r="A69" s="97">
        <v>45870</v>
      </c>
      <c r="B69">
        <v>8</v>
      </c>
      <c r="C69" t="s">
        <v>511</v>
      </c>
      <c r="D69">
        <v>10031394211</v>
      </c>
      <c r="E69">
        <v>90.83</v>
      </c>
      <c r="F69" t="str">
        <f>_xlfn.XLOOKUP(Tabela1[[#This Row],[Empreendimento]],L:L,N:N)</f>
        <v>Araçu II</v>
      </c>
      <c r="G69" t="str">
        <f>_xlfn.CONCAT("UFV ",Tabela1[[#This Row],[Complexo]])</f>
        <v>UFV Araçu II</v>
      </c>
      <c r="L69" t="str">
        <f t="shared" si="1"/>
        <v>UFV Caiaponia V</v>
      </c>
      <c r="M69" s="170" t="s">
        <v>2129</v>
      </c>
      <c r="N69" s="170" t="s">
        <v>2130</v>
      </c>
      <c r="O69" s="170" t="s">
        <v>2158</v>
      </c>
      <c r="P69" s="170" t="s">
        <v>2074</v>
      </c>
      <c r="Q69" s="170" t="s">
        <v>695</v>
      </c>
      <c r="R69" s="170" t="s">
        <v>2085</v>
      </c>
      <c r="S69" s="170" t="s">
        <v>2161</v>
      </c>
      <c r="T69" s="170" t="s">
        <v>2087</v>
      </c>
      <c r="U69" s="170" t="s">
        <v>2077</v>
      </c>
    </row>
    <row r="70" spans="1:21">
      <c r="A70" s="97">
        <v>45901</v>
      </c>
      <c r="B70">
        <v>9</v>
      </c>
      <c r="C70" t="s">
        <v>511</v>
      </c>
      <c r="D70">
        <v>10031394211</v>
      </c>
      <c r="E70">
        <v>85</v>
      </c>
      <c r="F70" t="str">
        <f>_xlfn.XLOOKUP(Tabela1[[#This Row],[Empreendimento]],L:L,N:N)</f>
        <v>Araçu II</v>
      </c>
      <c r="G70" t="str">
        <f>_xlfn.CONCAT("UFV ",Tabela1[[#This Row],[Complexo]])</f>
        <v>UFV Araçu II</v>
      </c>
      <c r="L70" t="str">
        <f t="shared" si="1"/>
        <v>UFV Caiaponia V</v>
      </c>
      <c r="M70" s="170" t="s">
        <v>2129</v>
      </c>
      <c r="N70" s="170" t="s">
        <v>2130</v>
      </c>
      <c r="O70" s="170" t="s">
        <v>2158</v>
      </c>
      <c r="P70" s="170" t="s">
        <v>2074</v>
      </c>
      <c r="Q70" s="170" t="s">
        <v>696</v>
      </c>
      <c r="R70" s="170" t="s">
        <v>2085</v>
      </c>
      <c r="S70" s="170" t="s">
        <v>2162</v>
      </c>
      <c r="T70" s="170" t="s">
        <v>2087</v>
      </c>
      <c r="U70" s="170" t="s">
        <v>2077</v>
      </c>
    </row>
    <row r="71" spans="1:21">
      <c r="A71" s="97">
        <v>45931</v>
      </c>
      <c r="B71">
        <v>10</v>
      </c>
      <c r="C71" t="s">
        <v>511</v>
      </c>
      <c r="D71">
        <v>10031394211</v>
      </c>
      <c r="E71">
        <v>80.739999999999995</v>
      </c>
      <c r="F71" t="str">
        <f>_xlfn.XLOOKUP(Tabela1[[#This Row],[Empreendimento]],L:L,N:N)</f>
        <v>Araçu II</v>
      </c>
      <c r="G71" t="str">
        <f>_xlfn.CONCAT("UFV ",Tabela1[[#This Row],[Complexo]])</f>
        <v>UFV Araçu II</v>
      </c>
      <c r="L71" t="str">
        <f t="shared" si="1"/>
        <v>UFV Caiaponia V</v>
      </c>
      <c r="M71" s="170" t="s">
        <v>2129</v>
      </c>
      <c r="N71" s="170" t="s">
        <v>2130</v>
      </c>
      <c r="O71" s="170" t="s">
        <v>2158</v>
      </c>
      <c r="P71" s="170" t="s">
        <v>2074</v>
      </c>
      <c r="Q71" s="170" t="s">
        <v>697</v>
      </c>
      <c r="R71" s="170" t="s">
        <v>2085</v>
      </c>
      <c r="S71" s="170" t="s">
        <v>2163</v>
      </c>
      <c r="T71" s="170" t="s">
        <v>2087</v>
      </c>
      <c r="U71" s="170" t="s">
        <v>2077</v>
      </c>
    </row>
    <row r="72" spans="1:21">
      <c r="A72" s="97">
        <v>45962</v>
      </c>
      <c r="B72">
        <v>11</v>
      </c>
      <c r="C72" t="s">
        <v>511</v>
      </c>
      <c r="D72">
        <v>10031394211</v>
      </c>
      <c r="E72">
        <v>75.05</v>
      </c>
      <c r="F72" t="str">
        <f>_xlfn.XLOOKUP(Tabela1[[#This Row],[Empreendimento]],L:L,N:N)</f>
        <v>Araçu II</v>
      </c>
      <c r="G72" t="str">
        <f>_xlfn.CONCAT("UFV ",Tabela1[[#This Row],[Complexo]])</f>
        <v>UFV Araçu II</v>
      </c>
      <c r="L72" t="str">
        <f t="shared" si="1"/>
        <v>UFV Araçu VIII</v>
      </c>
      <c r="M72" s="170" t="s">
        <v>2129</v>
      </c>
      <c r="N72" s="170" t="s">
        <v>2164</v>
      </c>
      <c r="O72" s="170" t="s">
        <v>2165</v>
      </c>
      <c r="P72" s="170" t="s">
        <v>2074</v>
      </c>
      <c r="Q72" s="170" t="s">
        <v>966</v>
      </c>
      <c r="R72" s="170" t="s">
        <v>2166</v>
      </c>
      <c r="S72" s="170" t="s">
        <v>2167</v>
      </c>
      <c r="T72" s="170" t="s">
        <v>2168</v>
      </c>
      <c r="U72" s="170" t="s">
        <v>2077</v>
      </c>
    </row>
    <row r="73" spans="1:21">
      <c r="A73" s="97">
        <v>45992</v>
      </c>
      <c r="B73">
        <v>12</v>
      </c>
      <c r="C73" t="s">
        <v>511</v>
      </c>
      <c r="D73">
        <v>10031394211</v>
      </c>
      <c r="E73">
        <v>78.709999999999994</v>
      </c>
      <c r="F73" t="str">
        <f>_xlfn.XLOOKUP(Tabela1[[#This Row],[Empreendimento]],L:L,N:N)</f>
        <v>Araçu II</v>
      </c>
      <c r="G73" t="str">
        <f>_xlfn.CONCAT("UFV ",Tabela1[[#This Row],[Complexo]])</f>
        <v>UFV Araçu II</v>
      </c>
      <c r="L73" t="str">
        <f t="shared" si="1"/>
        <v>UFV Araçu VIII</v>
      </c>
      <c r="M73" s="170" t="s">
        <v>2129</v>
      </c>
      <c r="N73" s="170" t="s">
        <v>2164</v>
      </c>
      <c r="O73" s="170" t="s">
        <v>2165</v>
      </c>
      <c r="P73" s="170" t="s">
        <v>2074</v>
      </c>
      <c r="Q73" s="170" t="s">
        <v>1152</v>
      </c>
      <c r="R73" s="170" t="s">
        <v>2166</v>
      </c>
      <c r="S73" s="170" t="s">
        <v>2169</v>
      </c>
      <c r="T73" s="170" t="s">
        <v>2168</v>
      </c>
      <c r="U73" s="170" t="s">
        <v>2077</v>
      </c>
    </row>
    <row r="74" spans="1:21">
      <c r="A74" s="97">
        <v>45658</v>
      </c>
      <c r="B74">
        <v>1</v>
      </c>
      <c r="C74" t="s">
        <v>512</v>
      </c>
      <c r="D74">
        <v>10031394599</v>
      </c>
      <c r="E74">
        <v>88.2</v>
      </c>
      <c r="F74" t="str">
        <f>_xlfn.XLOOKUP(Tabela1[[#This Row],[Empreendimento]],L:L,N:N)</f>
        <v>Araçu II</v>
      </c>
      <c r="G74" t="str">
        <f>_xlfn.CONCAT("UFV ",Tabela1[[#This Row],[Complexo]])</f>
        <v>UFV Araçu II</v>
      </c>
      <c r="L74" t="str">
        <f t="shared" si="1"/>
        <v>UFV Araçu VIII</v>
      </c>
      <c r="M74" s="170" t="s">
        <v>2129</v>
      </c>
      <c r="N74" s="170" t="s">
        <v>2164</v>
      </c>
      <c r="O74" s="170" t="s">
        <v>2165</v>
      </c>
      <c r="P74" s="170" t="s">
        <v>2074</v>
      </c>
      <c r="Q74" s="170" t="s">
        <v>1153</v>
      </c>
      <c r="R74" s="170" t="s">
        <v>2166</v>
      </c>
      <c r="S74" s="170" t="s">
        <v>2170</v>
      </c>
      <c r="T74" s="170" t="s">
        <v>2168</v>
      </c>
      <c r="U74" s="170" t="s">
        <v>2077</v>
      </c>
    </row>
    <row r="75" spans="1:21">
      <c r="A75" s="97">
        <v>45689</v>
      </c>
      <c r="B75">
        <v>2</v>
      </c>
      <c r="C75" t="s">
        <v>512</v>
      </c>
      <c r="D75">
        <v>10031394599</v>
      </c>
      <c r="E75">
        <v>69.5</v>
      </c>
      <c r="F75" t="str">
        <f>_xlfn.XLOOKUP(Tabela1[[#This Row],[Empreendimento]],L:L,N:N)</f>
        <v>Araçu II</v>
      </c>
      <c r="G75" t="str">
        <f>_xlfn.CONCAT("UFV ",Tabela1[[#This Row],[Complexo]])</f>
        <v>UFV Araçu II</v>
      </c>
      <c r="L75" t="str">
        <f t="shared" si="1"/>
        <v>UFV Araçu VIII</v>
      </c>
      <c r="M75" s="170" t="s">
        <v>2129</v>
      </c>
      <c r="N75" s="170" t="s">
        <v>2164</v>
      </c>
      <c r="O75" s="170" t="s">
        <v>2165</v>
      </c>
      <c r="P75" s="170" t="s">
        <v>2074</v>
      </c>
      <c r="Q75" s="170" t="s">
        <v>1154</v>
      </c>
      <c r="R75" s="170" t="s">
        <v>2166</v>
      </c>
      <c r="S75" s="170" t="s">
        <v>2171</v>
      </c>
      <c r="T75" s="170" t="s">
        <v>2168</v>
      </c>
      <c r="U75" s="170" t="s">
        <v>2077</v>
      </c>
    </row>
    <row r="76" spans="1:21">
      <c r="A76" s="97">
        <v>45717</v>
      </c>
      <c r="B76">
        <v>3</v>
      </c>
      <c r="C76" t="s">
        <v>512</v>
      </c>
      <c r="D76">
        <v>10031394599</v>
      </c>
      <c r="E76">
        <v>75.599999999999994</v>
      </c>
      <c r="F76" t="str">
        <f>_xlfn.XLOOKUP(Tabela1[[#This Row],[Empreendimento]],L:L,N:N)</f>
        <v>Araçu II</v>
      </c>
      <c r="G76" t="str">
        <f>_xlfn.CONCAT("UFV ",Tabela1[[#This Row],[Complexo]])</f>
        <v>UFV Araçu II</v>
      </c>
      <c r="L76" t="str">
        <f t="shared" si="1"/>
        <v>UFV Panamá I</v>
      </c>
      <c r="M76" s="170" t="s">
        <v>2129</v>
      </c>
      <c r="N76" s="170" t="s">
        <v>1903</v>
      </c>
      <c r="O76" s="170" t="s">
        <v>1903</v>
      </c>
      <c r="P76" s="170" t="s">
        <v>2074</v>
      </c>
      <c r="Q76" s="170" t="s">
        <v>940</v>
      </c>
      <c r="R76" s="170" t="s">
        <v>942</v>
      </c>
      <c r="S76" s="170" t="s">
        <v>2172</v>
      </c>
      <c r="T76" s="170" t="s">
        <v>2076</v>
      </c>
      <c r="U76" s="170" t="s">
        <v>2077</v>
      </c>
    </row>
    <row r="77" spans="1:21">
      <c r="A77" s="97">
        <v>45748</v>
      </c>
      <c r="B77">
        <v>4</v>
      </c>
      <c r="C77" t="s">
        <v>512</v>
      </c>
      <c r="D77">
        <v>10031394599</v>
      </c>
      <c r="E77">
        <v>80.8</v>
      </c>
      <c r="F77" t="str">
        <f>_xlfn.XLOOKUP(Tabela1[[#This Row],[Empreendimento]],L:L,N:N)</f>
        <v>Araçu II</v>
      </c>
      <c r="G77" t="str">
        <f>_xlfn.CONCAT("UFV ",Tabela1[[#This Row],[Complexo]])</f>
        <v>UFV Araçu II</v>
      </c>
      <c r="L77" t="str">
        <f t="shared" si="1"/>
        <v>UFV Panamá II</v>
      </c>
      <c r="M77" s="170" t="s">
        <v>2129</v>
      </c>
      <c r="N77" s="170" t="s">
        <v>1903</v>
      </c>
      <c r="O77" s="170" t="s">
        <v>1904</v>
      </c>
      <c r="P77" s="170" t="s">
        <v>2074</v>
      </c>
      <c r="Q77" s="170" t="s">
        <v>937</v>
      </c>
      <c r="R77" s="170" t="s">
        <v>2085</v>
      </c>
      <c r="S77" s="170" t="s">
        <v>2173</v>
      </c>
      <c r="T77" s="170" t="s">
        <v>2087</v>
      </c>
      <c r="U77" s="170" t="s">
        <v>2077</v>
      </c>
    </row>
    <row r="78" spans="1:21">
      <c r="A78" s="97">
        <v>45778</v>
      </c>
      <c r="B78">
        <v>5</v>
      </c>
      <c r="C78" t="s">
        <v>512</v>
      </c>
      <c r="D78">
        <v>10031394599</v>
      </c>
      <c r="E78">
        <v>86.7</v>
      </c>
      <c r="F78" t="str">
        <f>_xlfn.XLOOKUP(Tabela1[[#This Row],[Empreendimento]],L:L,N:N)</f>
        <v>Araçu II</v>
      </c>
      <c r="G78" t="str">
        <f>_xlfn.CONCAT("UFV ",Tabela1[[#This Row],[Complexo]])</f>
        <v>UFV Araçu II</v>
      </c>
      <c r="L78" t="str">
        <f t="shared" si="1"/>
        <v>UFV Panamá III</v>
      </c>
      <c r="M78" s="170" t="s">
        <v>2129</v>
      </c>
      <c r="N78" s="170" t="s">
        <v>1903</v>
      </c>
      <c r="O78" s="170" t="s">
        <v>1905</v>
      </c>
      <c r="P78" s="170" t="s">
        <v>2074</v>
      </c>
      <c r="Q78" s="170" t="s">
        <v>934</v>
      </c>
      <c r="R78" s="170" t="s">
        <v>942</v>
      </c>
      <c r="S78" s="170" t="s">
        <v>2174</v>
      </c>
      <c r="T78" s="170" t="s">
        <v>2076</v>
      </c>
      <c r="U78" s="170" t="s">
        <v>2077</v>
      </c>
    </row>
    <row r="79" spans="1:21">
      <c r="A79" s="97">
        <v>45809</v>
      </c>
      <c r="B79">
        <v>6</v>
      </c>
      <c r="C79" t="s">
        <v>512</v>
      </c>
      <c r="D79">
        <v>10031394599</v>
      </c>
      <c r="E79">
        <v>78.3</v>
      </c>
      <c r="F79" t="str">
        <f>_xlfn.XLOOKUP(Tabela1[[#This Row],[Empreendimento]],L:L,N:N)</f>
        <v>Araçu II</v>
      </c>
      <c r="G79" t="str">
        <f>_xlfn.CONCAT("UFV ",Tabela1[[#This Row],[Complexo]])</f>
        <v>UFV Araçu II</v>
      </c>
      <c r="L79" t="str">
        <f t="shared" si="1"/>
        <v>UFV Panamá IV</v>
      </c>
      <c r="M79" s="170" t="s">
        <v>2129</v>
      </c>
      <c r="N79" s="170" t="s">
        <v>1904</v>
      </c>
      <c r="O79" s="170" t="s">
        <v>1906</v>
      </c>
      <c r="P79" s="170" t="s">
        <v>2074</v>
      </c>
      <c r="Q79" s="170" t="s">
        <v>1103</v>
      </c>
      <c r="R79" s="170" t="s">
        <v>942</v>
      </c>
      <c r="S79" s="170" t="s">
        <v>2175</v>
      </c>
      <c r="T79" s="170" t="s">
        <v>2076</v>
      </c>
      <c r="U79" s="170" t="s">
        <v>2077</v>
      </c>
    </row>
    <row r="80" spans="1:21">
      <c r="A80" s="97">
        <v>45839</v>
      </c>
      <c r="B80">
        <v>7</v>
      </c>
      <c r="C80" t="s">
        <v>512</v>
      </c>
      <c r="D80">
        <v>10031394599</v>
      </c>
      <c r="E80">
        <v>91.7</v>
      </c>
      <c r="F80" t="str">
        <f>_xlfn.XLOOKUP(Tabela1[[#This Row],[Empreendimento]],L:L,N:N)</f>
        <v>Araçu II</v>
      </c>
      <c r="G80" t="str">
        <f>_xlfn.CONCAT("UFV ",Tabela1[[#This Row],[Complexo]])</f>
        <v>UFV Araçu II</v>
      </c>
      <c r="L80" t="str">
        <f t="shared" si="1"/>
        <v>UFV Panamá V</v>
      </c>
      <c r="M80" s="170" t="s">
        <v>2129</v>
      </c>
      <c r="N80" s="170" t="s">
        <v>1904</v>
      </c>
      <c r="O80" s="170" t="s">
        <v>1907</v>
      </c>
      <c r="P80" s="170" t="s">
        <v>2074</v>
      </c>
      <c r="Q80" s="170" t="s">
        <v>1649</v>
      </c>
      <c r="R80" s="170" t="s">
        <v>2085</v>
      </c>
      <c r="S80" s="170" t="s">
        <v>2176</v>
      </c>
      <c r="T80" s="170" t="s">
        <v>2087</v>
      </c>
      <c r="U80" s="170" t="s">
        <v>2077</v>
      </c>
    </row>
    <row r="81" spans="1:21">
      <c r="A81" s="97">
        <v>45870</v>
      </c>
      <c r="B81">
        <v>8</v>
      </c>
      <c r="C81" t="s">
        <v>512</v>
      </c>
      <c r="D81">
        <v>10031394599</v>
      </c>
      <c r="E81">
        <v>101.6</v>
      </c>
      <c r="F81" t="str">
        <f>_xlfn.XLOOKUP(Tabela1[[#This Row],[Empreendimento]],L:L,N:N)</f>
        <v>Araçu II</v>
      </c>
      <c r="G81" t="str">
        <f>_xlfn.CONCAT("UFV ",Tabela1[[#This Row],[Complexo]])</f>
        <v>UFV Araçu II</v>
      </c>
      <c r="L81" t="str">
        <f t="shared" si="1"/>
        <v>UFV Panamá VI</v>
      </c>
      <c r="M81" s="170" t="s">
        <v>2129</v>
      </c>
      <c r="N81" s="170" t="s">
        <v>1904</v>
      </c>
      <c r="O81" s="170" t="s">
        <v>1908</v>
      </c>
      <c r="P81" s="170" t="s">
        <v>2074</v>
      </c>
      <c r="Q81" s="170" t="s">
        <v>1650</v>
      </c>
      <c r="R81" s="170" t="s">
        <v>2085</v>
      </c>
      <c r="S81" s="170" t="s">
        <v>2177</v>
      </c>
      <c r="T81" s="170" t="s">
        <v>2087</v>
      </c>
      <c r="U81" s="170" t="s">
        <v>2077</v>
      </c>
    </row>
    <row r="82" spans="1:21">
      <c r="A82" s="97">
        <v>45901</v>
      </c>
      <c r="B82">
        <v>9</v>
      </c>
      <c r="C82" t="s">
        <v>512</v>
      </c>
      <c r="D82">
        <v>10031394599</v>
      </c>
      <c r="E82">
        <v>94.6</v>
      </c>
      <c r="F82" t="str">
        <f>_xlfn.XLOOKUP(Tabela1[[#This Row],[Empreendimento]],L:L,N:N)</f>
        <v>Araçu II</v>
      </c>
      <c r="G82" t="str">
        <f>_xlfn.CONCAT("UFV ",Tabela1[[#This Row],[Complexo]])</f>
        <v>UFV Araçu II</v>
      </c>
      <c r="L82" t="str">
        <f t="shared" si="1"/>
        <v>UFV Panamá VII</v>
      </c>
      <c r="M82" s="170" t="s">
        <v>2129</v>
      </c>
      <c r="N82" s="170" t="s">
        <v>1904</v>
      </c>
      <c r="O82" s="170" t="s">
        <v>1909</v>
      </c>
      <c r="P82" s="170" t="s">
        <v>2074</v>
      </c>
      <c r="Q82" s="170" t="s">
        <v>1298</v>
      </c>
      <c r="R82" s="170" t="s">
        <v>942</v>
      </c>
      <c r="S82" s="170" t="s">
        <v>2178</v>
      </c>
      <c r="T82" s="170" t="s">
        <v>2076</v>
      </c>
      <c r="U82" s="170" t="s">
        <v>2077</v>
      </c>
    </row>
    <row r="83" spans="1:21" ht="26.45">
      <c r="A83" s="97">
        <v>45931</v>
      </c>
      <c r="B83">
        <v>10</v>
      </c>
      <c r="C83" t="s">
        <v>512</v>
      </c>
      <c r="D83">
        <v>10031394599</v>
      </c>
      <c r="E83">
        <v>90</v>
      </c>
      <c r="F83" t="str">
        <f>_xlfn.XLOOKUP(Tabela1[[#This Row],[Empreendimento]],L:L,N:N)</f>
        <v>Araçu II</v>
      </c>
      <c r="G83" t="str">
        <f>_xlfn.CONCAT("UFV ",Tabela1[[#This Row],[Complexo]])</f>
        <v>UFV Araçu II</v>
      </c>
      <c r="L83" t="str">
        <f t="shared" si="1"/>
        <v>UFV Araçu I</v>
      </c>
      <c r="M83" s="170" t="s">
        <v>2129</v>
      </c>
      <c r="N83" s="170" t="s">
        <v>2179</v>
      </c>
      <c r="O83" s="170" t="s">
        <v>2179</v>
      </c>
      <c r="P83" s="170" t="s">
        <v>2074</v>
      </c>
      <c r="Q83" s="171" t="s">
        <v>2180</v>
      </c>
      <c r="R83" s="171" t="s">
        <v>2181</v>
      </c>
      <c r="S83" s="170" t="s">
        <v>2182</v>
      </c>
      <c r="T83" s="170" t="s">
        <v>2183</v>
      </c>
      <c r="U83" s="170" t="s">
        <v>2077</v>
      </c>
    </row>
    <row r="84" spans="1:21" ht="26.45">
      <c r="A84" s="97">
        <v>45962</v>
      </c>
      <c r="B84">
        <v>11</v>
      </c>
      <c r="C84" t="s">
        <v>512</v>
      </c>
      <c r="D84">
        <v>10031394599</v>
      </c>
      <c r="E84">
        <v>83</v>
      </c>
      <c r="F84" t="str">
        <f>_xlfn.XLOOKUP(Tabela1[[#This Row],[Empreendimento]],L:L,N:N)</f>
        <v>Araçu II</v>
      </c>
      <c r="G84" t="str">
        <f>_xlfn.CONCAT("UFV ",Tabela1[[#This Row],[Complexo]])</f>
        <v>UFV Araçu II</v>
      </c>
      <c r="L84" t="str">
        <f t="shared" si="1"/>
        <v>UFV Araçu I</v>
      </c>
      <c r="M84" s="170" t="s">
        <v>2129</v>
      </c>
      <c r="N84" s="170" t="s">
        <v>2179</v>
      </c>
      <c r="O84" s="170" t="s">
        <v>2179</v>
      </c>
      <c r="P84" s="170" t="s">
        <v>2074</v>
      </c>
      <c r="Q84" s="171" t="s">
        <v>2184</v>
      </c>
      <c r="R84" s="171" t="s">
        <v>2181</v>
      </c>
      <c r="S84" s="170" t="s">
        <v>2185</v>
      </c>
      <c r="T84" s="170" t="s">
        <v>2183</v>
      </c>
      <c r="U84" s="170" t="s">
        <v>2077</v>
      </c>
    </row>
    <row r="85" spans="1:21" ht="26.45">
      <c r="A85" s="97">
        <v>45992</v>
      </c>
      <c r="B85">
        <v>12</v>
      </c>
      <c r="C85" t="s">
        <v>512</v>
      </c>
      <c r="D85">
        <v>10031394599</v>
      </c>
      <c r="E85">
        <v>87.5</v>
      </c>
      <c r="F85" t="str">
        <f>_xlfn.XLOOKUP(Tabela1[[#This Row],[Empreendimento]],L:L,N:N)</f>
        <v>Araçu II</v>
      </c>
      <c r="G85" t="str">
        <f>_xlfn.CONCAT("UFV ",Tabela1[[#This Row],[Complexo]])</f>
        <v>UFV Araçu II</v>
      </c>
      <c r="L85" t="str">
        <f t="shared" si="1"/>
        <v>UFV Araçu I</v>
      </c>
      <c r="M85" s="170" t="s">
        <v>2129</v>
      </c>
      <c r="N85" s="170" t="s">
        <v>2179</v>
      </c>
      <c r="O85" s="170" t="s">
        <v>2179</v>
      </c>
      <c r="P85" s="170" t="s">
        <v>2074</v>
      </c>
      <c r="Q85" s="171" t="s">
        <v>2186</v>
      </c>
      <c r="R85" s="171" t="s">
        <v>2181</v>
      </c>
      <c r="S85" s="170" t="s">
        <v>2187</v>
      </c>
      <c r="T85" s="170" t="s">
        <v>2183</v>
      </c>
      <c r="U85" s="170" t="s">
        <v>2077</v>
      </c>
    </row>
    <row r="86" spans="1:21" ht="26.45">
      <c r="A86" s="97">
        <v>45658</v>
      </c>
      <c r="B86">
        <v>1</v>
      </c>
      <c r="C86" t="s">
        <v>1896</v>
      </c>
      <c r="D86">
        <v>10035044444</v>
      </c>
      <c r="E86">
        <v>22.44</v>
      </c>
      <c r="F86" t="str">
        <f>_xlfn.XLOOKUP(Tabela1[[#This Row],[Empreendimento]],L:L,N:N)</f>
        <v>Araçu III</v>
      </c>
      <c r="G86" t="str">
        <f>_xlfn.CONCAT("UFV ",Tabela1[[#This Row],[Complexo]])</f>
        <v>UFV Araçu III</v>
      </c>
      <c r="L86" t="str">
        <f t="shared" si="1"/>
        <v>UFV Araçu I</v>
      </c>
      <c r="M86" s="170" t="s">
        <v>2129</v>
      </c>
      <c r="N86" s="170" t="s">
        <v>2179</v>
      </c>
      <c r="O86" s="170" t="s">
        <v>2179</v>
      </c>
      <c r="P86" s="170" t="s">
        <v>2074</v>
      </c>
      <c r="Q86" s="171" t="s">
        <v>2188</v>
      </c>
      <c r="R86" s="171" t="s">
        <v>2181</v>
      </c>
      <c r="S86" s="170" t="s">
        <v>2189</v>
      </c>
      <c r="T86" s="170" t="s">
        <v>2183</v>
      </c>
      <c r="U86" s="170" t="s">
        <v>2077</v>
      </c>
    </row>
    <row r="87" spans="1:21" ht="26.45">
      <c r="A87" s="97">
        <v>45689</v>
      </c>
      <c r="B87">
        <v>2</v>
      </c>
      <c r="C87" t="s">
        <v>1896</v>
      </c>
      <c r="D87">
        <v>10035044444</v>
      </c>
      <c r="E87">
        <v>18.59</v>
      </c>
      <c r="F87" t="str">
        <f>_xlfn.XLOOKUP(Tabela1[[#This Row],[Empreendimento]],L:L,N:N)</f>
        <v>Araçu III</v>
      </c>
      <c r="G87" t="str">
        <f>_xlfn.CONCAT("UFV ",Tabela1[[#This Row],[Complexo]])</f>
        <v>UFV Araçu III</v>
      </c>
      <c r="L87" t="str">
        <f t="shared" si="1"/>
        <v>UFV Araçu I</v>
      </c>
      <c r="M87" s="170" t="s">
        <v>2129</v>
      </c>
      <c r="N87" s="170" t="s">
        <v>2179</v>
      </c>
      <c r="O87" s="170" t="s">
        <v>2179</v>
      </c>
      <c r="P87" s="170" t="s">
        <v>2074</v>
      </c>
      <c r="Q87" s="171" t="s">
        <v>2190</v>
      </c>
      <c r="R87" s="171" t="s">
        <v>2181</v>
      </c>
      <c r="S87" s="170" t="s">
        <v>2191</v>
      </c>
      <c r="T87" s="170" t="s">
        <v>2183</v>
      </c>
      <c r="U87" s="170" t="s">
        <v>2077</v>
      </c>
    </row>
    <row r="88" spans="1:21" ht="26.45">
      <c r="A88" s="97">
        <v>45717</v>
      </c>
      <c r="B88">
        <v>3</v>
      </c>
      <c r="C88" t="s">
        <v>1896</v>
      </c>
      <c r="D88">
        <v>10035044444</v>
      </c>
      <c r="E88">
        <v>21.82</v>
      </c>
      <c r="F88" t="str">
        <f>_xlfn.XLOOKUP(Tabela1[[#This Row],[Empreendimento]],L:L,N:N)</f>
        <v>Araçu III</v>
      </c>
      <c r="G88" t="str">
        <f>_xlfn.CONCAT("UFV ",Tabela1[[#This Row],[Complexo]])</f>
        <v>UFV Araçu III</v>
      </c>
      <c r="L88" t="str">
        <f t="shared" si="1"/>
        <v>UFV Araçu I</v>
      </c>
      <c r="M88" s="170" t="s">
        <v>2129</v>
      </c>
      <c r="N88" s="170" t="s">
        <v>2179</v>
      </c>
      <c r="O88" s="170" t="s">
        <v>2179</v>
      </c>
      <c r="P88" s="170" t="s">
        <v>2074</v>
      </c>
      <c r="Q88" s="171" t="s">
        <v>2192</v>
      </c>
      <c r="R88" s="171" t="s">
        <v>2181</v>
      </c>
      <c r="S88" s="170" t="s">
        <v>2193</v>
      </c>
      <c r="T88" s="170" t="s">
        <v>2183</v>
      </c>
      <c r="U88" s="170" t="s">
        <v>2077</v>
      </c>
    </row>
    <row r="89" spans="1:21" ht="26.45">
      <c r="A89" s="97">
        <v>45748</v>
      </c>
      <c r="B89">
        <v>4</v>
      </c>
      <c r="C89" t="s">
        <v>1896</v>
      </c>
      <c r="D89">
        <v>10035044444</v>
      </c>
      <c r="E89">
        <v>21.07</v>
      </c>
      <c r="F89" t="str">
        <f>_xlfn.XLOOKUP(Tabela1[[#This Row],[Empreendimento]],L:L,N:N)</f>
        <v>Araçu III</v>
      </c>
      <c r="G89" t="str">
        <f>_xlfn.CONCAT("UFV ",Tabela1[[#This Row],[Complexo]])</f>
        <v>UFV Araçu III</v>
      </c>
      <c r="L89" t="str">
        <f t="shared" si="1"/>
        <v>UFV Araçu I</v>
      </c>
      <c r="M89" s="170" t="s">
        <v>2129</v>
      </c>
      <c r="N89" s="170" t="s">
        <v>2179</v>
      </c>
      <c r="O89" s="170" t="s">
        <v>2179</v>
      </c>
      <c r="P89" s="170" t="s">
        <v>2074</v>
      </c>
      <c r="Q89" s="171" t="s">
        <v>2194</v>
      </c>
      <c r="R89" s="171" t="s">
        <v>2181</v>
      </c>
      <c r="S89" s="170" t="s">
        <v>2195</v>
      </c>
      <c r="T89" s="170" t="s">
        <v>2183</v>
      </c>
      <c r="U89" s="170" t="s">
        <v>2077</v>
      </c>
    </row>
    <row r="90" spans="1:21" ht="26.45">
      <c r="A90" s="97">
        <v>45778</v>
      </c>
      <c r="B90">
        <v>5</v>
      </c>
      <c r="C90" t="s">
        <v>1896</v>
      </c>
      <c r="D90">
        <v>10035044444</v>
      </c>
      <c r="E90">
        <v>22.99</v>
      </c>
      <c r="F90" t="str">
        <f>_xlfn.XLOOKUP(Tabela1[[#This Row],[Empreendimento]],L:L,N:N)</f>
        <v>Araçu III</v>
      </c>
      <c r="G90" t="str">
        <f>_xlfn.CONCAT("UFV ",Tabela1[[#This Row],[Complexo]])</f>
        <v>UFV Araçu III</v>
      </c>
      <c r="L90" t="str">
        <f t="shared" si="1"/>
        <v>UFV Araçu II</v>
      </c>
      <c r="M90" s="170" t="s">
        <v>2129</v>
      </c>
      <c r="N90" s="170" t="s">
        <v>2196</v>
      </c>
      <c r="O90" s="170" t="s">
        <v>2196</v>
      </c>
      <c r="P90" s="170" t="s">
        <v>2074</v>
      </c>
      <c r="Q90" s="172" t="s">
        <v>2197</v>
      </c>
      <c r="R90" s="172" t="s">
        <v>2085</v>
      </c>
      <c r="S90" s="170" t="s">
        <v>2198</v>
      </c>
      <c r="T90" s="170" t="s">
        <v>2087</v>
      </c>
      <c r="U90" s="170" t="s">
        <v>2077</v>
      </c>
    </row>
    <row r="91" spans="1:21" ht="26.45">
      <c r="A91" s="97">
        <v>45809</v>
      </c>
      <c r="B91">
        <v>6</v>
      </c>
      <c r="C91" t="s">
        <v>1896</v>
      </c>
      <c r="D91">
        <v>10035044444</v>
      </c>
      <c r="E91">
        <v>20.100000000000001</v>
      </c>
      <c r="F91" t="str">
        <f>_xlfn.XLOOKUP(Tabela1[[#This Row],[Empreendimento]],L:L,N:N)</f>
        <v>Araçu III</v>
      </c>
      <c r="G91" t="str">
        <f>_xlfn.CONCAT("UFV ",Tabela1[[#This Row],[Complexo]])</f>
        <v>UFV Araçu III</v>
      </c>
      <c r="L91" t="str">
        <f t="shared" si="1"/>
        <v>UFV Araçu II</v>
      </c>
      <c r="M91" s="170" t="s">
        <v>2129</v>
      </c>
      <c r="N91" s="170" t="s">
        <v>2196</v>
      </c>
      <c r="O91" s="170" t="s">
        <v>2196</v>
      </c>
      <c r="P91" s="170" t="s">
        <v>2074</v>
      </c>
      <c r="Q91" s="172" t="s">
        <v>2199</v>
      </c>
      <c r="R91" s="172" t="s">
        <v>2085</v>
      </c>
      <c r="S91" s="170" t="s">
        <v>2200</v>
      </c>
      <c r="T91" s="170" t="s">
        <v>2087</v>
      </c>
      <c r="U91" s="170" t="s">
        <v>2077</v>
      </c>
    </row>
    <row r="92" spans="1:21" ht="26.45">
      <c r="A92" s="97">
        <v>45839</v>
      </c>
      <c r="B92">
        <v>7</v>
      </c>
      <c r="C92" t="s">
        <v>1896</v>
      </c>
      <c r="D92">
        <v>10035044444</v>
      </c>
      <c r="E92">
        <v>24.28</v>
      </c>
      <c r="F92" t="str">
        <f>_xlfn.XLOOKUP(Tabela1[[#This Row],[Empreendimento]],L:L,N:N)</f>
        <v>Araçu III</v>
      </c>
      <c r="G92" t="str">
        <f>_xlfn.CONCAT("UFV ",Tabela1[[#This Row],[Complexo]])</f>
        <v>UFV Araçu III</v>
      </c>
      <c r="L92" t="str">
        <f t="shared" si="1"/>
        <v>UFV Araçu II</v>
      </c>
      <c r="M92" s="170" t="s">
        <v>2129</v>
      </c>
      <c r="N92" s="170" t="s">
        <v>2196</v>
      </c>
      <c r="O92" s="170" t="s">
        <v>2196</v>
      </c>
      <c r="P92" s="170" t="s">
        <v>2074</v>
      </c>
      <c r="Q92" s="172" t="s">
        <v>2201</v>
      </c>
      <c r="R92" s="172" t="s">
        <v>2085</v>
      </c>
      <c r="S92" s="170" t="s">
        <v>2202</v>
      </c>
      <c r="T92" s="170" t="s">
        <v>2087</v>
      </c>
      <c r="U92" s="170" t="s">
        <v>2077</v>
      </c>
    </row>
    <row r="93" spans="1:21" ht="26.45">
      <c r="A93" s="97">
        <v>45870</v>
      </c>
      <c r="B93">
        <v>8</v>
      </c>
      <c r="C93" t="s">
        <v>1896</v>
      </c>
      <c r="D93">
        <v>10035044444</v>
      </c>
      <c r="E93">
        <v>23.69</v>
      </c>
      <c r="F93" t="str">
        <f>_xlfn.XLOOKUP(Tabela1[[#This Row],[Empreendimento]],L:L,N:N)</f>
        <v>Araçu III</v>
      </c>
      <c r="G93" t="str">
        <f>_xlfn.CONCAT("UFV ",Tabela1[[#This Row],[Complexo]])</f>
        <v>UFV Araçu III</v>
      </c>
      <c r="L93" t="str">
        <f t="shared" si="1"/>
        <v>UFV Araçu III</v>
      </c>
      <c r="M93" s="170" t="s">
        <v>2129</v>
      </c>
      <c r="N93" s="170" t="s">
        <v>2196</v>
      </c>
      <c r="O93" s="170" t="s">
        <v>2203</v>
      </c>
      <c r="P93" s="170" t="s">
        <v>2074</v>
      </c>
      <c r="Q93" s="172" t="s">
        <v>2204</v>
      </c>
      <c r="R93" s="172" t="s">
        <v>942</v>
      </c>
      <c r="S93" s="170" t="s">
        <v>2205</v>
      </c>
      <c r="T93" s="170" t="s">
        <v>2076</v>
      </c>
      <c r="U93" s="170" t="s">
        <v>2077</v>
      </c>
    </row>
    <row r="94" spans="1:21" ht="26.45">
      <c r="A94" s="97">
        <v>45901</v>
      </c>
      <c r="B94">
        <v>9</v>
      </c>
      <c r="C94" t="s">
        <v>1896</v>
      </c>
      <c r="D94">
        <v>10035044444</v>
      </c>
      <c r="E94">
        <v>23.84</v>
      </c>
      <c r="F94" t="str">
        <f>_xlfn.XLOOKUP(Tabela1[[#This Row],[Empreendimento]],L:L,N:N)</f>
        <v>Araçu III</v>
      </c>
      <c r="G94" t="str">
        <f>_xlfn.CONCAT("UFV ",Tabela1[[#This Row],[Complexo]])</f>
        <v>UFV Araçu III</v>
      </c>
      <c r="L94" t="str">
        <f t="shared" si="1"/>
        <v>UFV Araçu III</v>
      </c>
      <c r="M94" s="170" t="s">
        <v>2129</v>
      </c>
      <c r="N94" s="170" t="s">
        <v>2196</v>
      </c>
      <c r="O94" s="170" t="s">
        <v>2203</v>
      </c>
      <c r="P94" s="170" t="s">
        <v>2074</v>
      </c>
      <c r="Q94" s="172" t="s">
        <v>2206</v>
      </c>
      <c r="R94" s="172" t="s">
        <v>942</v>
      </c>
      <c r="S94" s="170" t="s">
        <v>2207</v>
      </c>
      <c r="T94" s="170" t="s">
        <v>2076</v>
      </c>
      <c r="U94" s="170" t="s">
        <v>2077</v>
      </c>
    </row>
    <row r="95" spans="1:21" ht="26.45">
      <c r="A95" s="97">
        <v>45931</v>
      </c>
      <c r="B95">
        <v>10</v>
      </c>
      <c r="C95" t="s">
        <v>1896</v>
      </c>
      <c r="D95">
        <v>10035044444</v>
      </c>
      <c r="E95">
        <v>22</v>
      </c>
      <c r="F95" t="str">
        <f>_xlfn.XLOOKUP(Tabela1[[#This Row],[Empreendimento]],L:L,N:N)</f>
        <v>Araçu III</v>
      </c>
      <c r="G95" t="str">
        <f>_xlfn.CONCAT("UFV ",Tabela1[[#This Row],[Complexo]])</f>
        <v>UFV Araçu III</v>
      </c>
      <c r="L95" t="str">
        <f t="shared" si="1"/>
        <v>UFV Araçu III</v>
      </c>
      <c r="M95" s="170" t="s">
        <v>2129</v>
      </c>
      <c r="N95" s="170" t="s">
        <v>2196</v>
      </c>
      <c r="O95" s="170" t="s">
        <v>2203</v>
      </c>
      <c r="P95" s="170" t="s">
        <v>2074</v>
      </c>
      <c r="Q95" s="172" t="s">
        <v>2208</v>
      </c>
      <c r="R95" s="172" t="s">
        <v>942</v>
      </c>
      <c r="S95" s="170" t="s">
        <v>2209</v>
      </c>
      <c r="T95" s="170" t="s">
        <v>2076</v>
      </c>
      <c r="U95" s="170" t="s">
        <v>2077</v>
      </c>
    </row>
    <row r="96" spans="1:21" ht="26.45">
      <c r="A96" s="97">
        <v>45962</v>
      </c>
      <c r="B96">
        <v>11</v>
      </c>
      <c r="C96" t="s">
        <v>1896</v>
      </c>
      <c r="D96">
        <v>10035044444</v>
      </c>
      <c r="E96">
        <v>20.420000000000002</v>
      </c>
      <c r="F96" t="str">
        <f>_xlfn.XLOOKUP(Tabela1[[#This Row],[Empreendimento]],L:L,N:N)</f>
        <v>Araçu III</v>
      </c>
      <c r="G96" t="str">
        <f>_xlfn.CONCAT("UFV ",Tabela1[[#This Row],[Complexo]])</f>
        <v>UFV Araçu III</v>
      </c>
      <c r="L96" t="str">
        <f t="shared" si="1"/>
        <v>UFV Araçu IV</v>
      </c>
      <c r="M96" s="170" t="s">
        <v>2129</v>
      </c>
      <c r="N96" s="170" t="s">
        <v>2196</v>
      </c>
      <c r="O96" s="170" t="s">
        <v>2164</v>
      </c>
      <c r="P96" s="170" t="s">
        <v>2074</v>
      </c>
      <c r="Q96" s="172" t="s">
        <v>2210</v>
      </c>
      <c r="R96" s="172" t="s">
        <v>942</v>
      </c>
      <c r="S96" s="173" t="s">
        <v>2211</v>
      </c>
      <c r="T96" s="170" t="s">
        <v>2076</v>
      </c>
      <c r="U96" s="170" t="s">
        <v>2077</v>
      </c>
    </row>
    <row r="97" spans="1:21" ht="26.45">
      <c r="A97" s="97">
        <v>45992</v>
      </c>
      <c r="B97">
        <v>12</v>
      </c>
      <c r="C97" t="s">
        <v>1896</v>
      </c>
      <c r="D97">
        <v>10035044444</v>
      </c>
      <c r="E97">
        <v>20.46</v>
      </c>
      <c r="F97" t="str">
        <f>_xlfn.XLOOKUP(Tabela1[[#This Row],[Empreendimento]],L:L,N:N)</f>
        <v>Araçu III</v>
      </c>
      <c r="G97" t="str">
        <f>_xlfn.CONCAT("UFV ",Tabela1[[#This Row],[Complexo]])</f>
        <v>UFV Araçu III</v>
      </c>
      <c r="L97" t="str">
        <f t="shared" si="1"/>
        <v>UFV Araçu IV</v>
      </c>
      <c r="M97" s="170" t="s">
        <v>2129</v>
      </c>
      <c r="N97" s="170" t="s">
        <v>2196</v>
      </c>
      <c r="O97" s="170" t="s">
        <v>2164</v>
      </c>
      <c r="P97" s="170" t="s">
        <v>2074</v>
      </c>
      <c r="Q97" s="172" t="s">
        <v>2212</v>
      </c>
      <c r="R97" s="172" t="s">
        <v>2085</v>
      </c>
      <c r="S97" s="170" t="s">
        <v>2213</v>
      </c>
      <c r="T97" s="170" t="s">
        <v>2087</v>
      </c>
      <c r="U97" s="170" t="s">
        <v>2077</v>
      </c>
    </row>
    <row r="98" spans="1:21" ht="26.45">
      <c r="A98" s="97">
        <v>45658</v>
      </c>
      <c r="B98">
        <v>1</v>
      </c>
      <c r="C98" t="s">
        <v>1897</v>
      </c>
      <c r="D98">
        <v>10035044363</v>
      </c>
      <c r="E98">
        <v>22.32</v>
      </c>
      <c r="F98" t="str">
        <f>_xlfn.XLOOKUP(Tabela1[[#This Row],[Empreendimento]],L:L,N:N)</f>
        <v>Araçu III</v>
      </c>
      <c r="G98" t="str">
        <f>_xlfn.CONCAT("UFV ",Tabela1[[#This Row],[Complexo]])</f>
        <v>UFV Araçu III</v>
      </c>
      <c r="L98" t="str">
        <f t="shared" si="1"/>
        <v>UFV Araçu IV</v>
      </c>
      <c r="M98" s="170" t="s">
        <v>2129</v>
      </c>
      <c r="N98" s="170" t="s">
        <v>2196</v>
      </c>
      <c r="O98" s="170" t="s">
        <v>2164</v>
      </c>
      <c r="P98" s="170" t="s">
        <v>2074</v>
      </c>
      <c r="Q98" s="172" t="s">
        <v>1</v>
      </c>
      <c r="R98" s="172" t="s">
        <v>2085</v>
      </c>
      <c r="S98" s="170" t="s">
        <v>2214</v>
      </c>
      <c r="T98" s="170" t="s">
        <v>2087</v>
      </c>
      <c r="U98" s="170" t="s">
        <v>2077</v>
      </c>
    </row>
    <row r="99" spans="1:21" ht="26.45">
      <c r="A99" s="97">
        <v>45689</v>
      </c>
      <c r="B99">
        <v>2</v>
      </c>
      <c r="C99" t="s">
        <v>1897</v>
      </c>
      <c r="D99">
        <v>10035044363</v>
      </c>
      <c r="E99">
        <v>18.5</v>
      </c>
      <c r="F99" t="str">
        <f>_xlfn.XLOOKUP(Tabela1[[#This Row],[Empreendimento]],L:L,N:N)</f>
        <v>Araçu III</v>
      </c>
      <c r="G99" t="str">
        <f>_xlfn.CONCAT("UFV ",Tabela1[[#This Row],[Complexo]])</f>
        <v>UFV Araçu III</v>
      </c>
      <c r="L99" t="str">
        <f t="shared" si="1"/>
        <v>UFV Araçu IV</v>
      </c>
      <c r="M99" s="170" t="s">
        <v>2129</v>
      </c>
      <c r="N99" s="170" t="s">
        <v>2196</v>
      </c>
      <c r="O99" s="170" t="s">
        <v>2164</v>
      </c>
      <c r="P99" s="170" t="s">
        <v>2074</v>
      </c>
      <c r="Q99" s="172" t="s">
        <v>2215</v>
      </c>
      <c r="R99" s="172" t="s">
        <v>2085</v>
      </c>
      <c r="S99" s="170" t="s">
        <v>2216</v>
      </c>
      <c r="T99" s="170" t="s">
        <v>2087</v>
      </c>
      <c r="U99" s="170" t="s">
        <v>2077</v>
      </c>
    </row>
    <row r="100" spans="1:21" ht="26.45">
      <c r="A100" s="97">
        <v>45717</v>
      </c>
      <c r="B100">
        <v>3</v>
      </c>
      <c r="C100" t="s">
        <v>1897</v>
      </c>
      <c r="D100">
        <v>10035044363</v>
      </c>
      <c r="E100">
        <v>21.71</v>
      </c>
      <c r="F100" t="str">
        <f>_xlfn.XLOOKUP(Tabela1[[#This Row],[Empreendimento]],L:L,N:N)</f>
        <v>Araçu III</v>
      </c>
      <c r="G100" t="str">
        <f>_xlfn.CONCAT("UFV ",Tabela1[[#This Row],[Complexo]])</f>
        <v>UFV Araçu III</v>
      </c>
      <c r="L100" t="str">
        <f t="shared" si="1"/>
        <v>UFV Araçu IV</v>
      </c>
      <c r="M100" s="170" t="s">
        <v>2129</v>
      </c>
      <c r="N100" s="170" t="s">
        <v>2196</v>
      </c>
      <c r="O100" s="170" t="s">
        <v>2164</v>
      </c>
      <c r="P100" s="170" t="s">
        <v>2074</v>
      </c>
      <c r="Q100" s="172" t="s">
        <v>2217</v>
      </c>
      <c r="R100" s="172" t="s">
        <v>2085</v>
      </c>
      <c r="S100" s="170" t="s">
        <v>2218</v>
      </c>
      <c r="T100" s="170" t="s">
        <v>2087</v>
      </c>
      <c r="U100" s="170" t="s">
        <v>2077</v>
      </c>
    </row>
    <row r="101" spans="1:21" ht="26.45">
      <c r="A101" s="97">
        <v>45748</v>
      </c>
      <c r="B101">
        <v>4</v>
      </c>
      <c r="C101" t="s">
        <v>1897</v>
      </c>
      <c r="D101">
        <v>10035044363</v>
      </c>
      <c r="E101">
        <v>20.96</v>
      </c>
      <c r="F101" t="str">
        <f>_xlfn.XLOOKUP(Tabela1[[#This Row],[Empreendimento]],L:L,N:N)</f>
        <v>Araçu III</v>
      </c>
      <c r="G101" t="str">
        <f>_xlfn.CONCAT("UFV ",Tabela1[[#This Row],[Complexo]])</f>
        <v>UFV Araçu III</v>
      </c>
      <c r="L101" t="str">
        <f t="shared" si="1"/>
        <v>UFV Araçu IV</v>
      </c>
      <c r="M101" s="170" t="s">
        <v>2129</v>
      </c>
      <c r="N101" s="170" t="s">
        <v>2196</v>
      </c>
      <c r="O101" s="170" t="s">
        <v>2164</v>
      </c>
      <c r="P101" s="170" t="s">
        <v>2074</v>
      </c>
      <c r="Q101" s="172" t="s">
        <v>3</v>
      </c>
      <c r="R101" s="172" t="s">
        <v>2085</v>
      </c>
      <c r="S101" s="170" t="s">
        <v>2219</v>
      </c>
      <c r="T101" s="170" t="s">
        <v>2087</v>
      </c>
      <c r="U101" s="170" t="s">
        <v>2077</v>
      </c>
    </row>
    <row r="102" spans="1:21" ht="26.45">
      <c r="A102" s="97">
        <v>45778</v>
      </c>
      <c r="B102">
        <v>5</v>
      </c>
      <c r="C102" t="s">
        <v>1897</v>
      </c>
      <c r="D102">
        <v>10035044363</v>
      </c>
      <c r="E102">
        <v>22.88</v>
      </c>
      <c r="F102" t="str">
        <f>_xlfn.XLOOKUP(Tabela1[[#This Row],[Empreendimento]],L:L,N:N)</f>
        <v>Araçu III</v>
      </c>
      <c r="G102" t="str">
        <f>_xlfn.CONCAT("UFV ",Tabela1[[#This Row],[Complexo]])</f>
        <v>UFV Araçu III</v>
      </c>
      <c r="L102" t="str">
        <f t="shared" si="1"/>
        <v>UFV Araçu V</v>
      </c>
      <c r="M102" s="170" t="s">
        <v>2129</v>
      </c>
      <c r="N102" s="170" t="s">
        <v>2196</v>
      </c>
      <c r="O102" s="170" t="s">
        <v>2220</v>
      </c>
      <c r="P102" s="170" t="s">
        <v>2074</v>
      </c>
      <c r="Q102" s="172" t="s">
        <v>2221</v>
      </c>
      <c r="R102" s="172" t="s">
        <v>942</v>
      </c>
      <c r="S102" s="170" t="s">
        <v>2222</v>
      </c>
      <c r="T102" s="170" t="s">
        <v>2076</v>
      </c>
      <c r="U102" s="170" t="s">
        <v>2077</v>
      </c>
    </row>
    <row r="103" spans="1:21" ht="26.45">
      <c r="A103" s="97">
        <v>45809</v>
      </c>
      <c r="B103">
        <v>6</v>
      </c>
      <c r="C103" t="s">
        <v>1897</v>
      </c>
      <c r="D103">
        <v>10035044363</v>
      </c>
      <c r="E103">
        <v>22.88</v>
      </c>
      <c r="F103" t="str">
        <f>_xlfn.XLOOKUP(Tabela1[[#This Row],[Empreendimento]],L:L,N:N)</f>
        <v>Araçu III</v>
      </c>
      <c r="G103" t="str">
        <f>_xlfn.CONCAT("UFV ",Tabela1[[#This Row],[Complexo]])</f>
        <v>UFV Araçu III</v>
      </c>
      <c r="L103" t="str">
        <f t="shared" si="1"/>
        <v>UFV Araçu V</v>
      </c>
      <c r="M103" s="170" t="s">
        <v>2129</v>
      </c>
      <c r="N103" s="170" t="s">
        <v>2196</v>
      </c>
      <c r="O103" s="170" t="s">
        <v>2220</v>
      </c>
      <c r="P103" s="170" t="s">
        <v>2074</v>
      </c>
      <c r="Q103" s="172" t="s">
        <v>2223</v>
      </c>
      <c r="R103" s="172" t="s">
        <v>942</v>
      </c>
      <c r="S103" s="170" t="s">
        <v>2224</v>
      </c>
      <c r="T103" s="170" t="s">
        <v>2076</v>
      </c>
      <c r="U103" s="170" t="s">
        <v>2077</v>
      </c>
    </row>
    <row r="104" spans="1:21" ht="26.45">
      <c r="A104" s="97">
        <v>45839</v>
      </c>
      <c r="B104">
        <v>7</v>
      </c>
      <c r="C104" t="s">
        <v>1897</v>
      </c>
      <c r="D104">
        <v>10035044363</v>
      </c>
      <c r="E104">
        <v>21.7</v>
      </c>
      <c r="F104" t="str">
        <f>_xlfn.XLOOKUP(Tabela1[[#This Row],[Empreendimento]],L:L,N:N)</f>
        <v>Araçu III</v>
      </c>
      <c r="G104" t="str">
        <f>_xlfn.CONCAT("UFV ",Tabela1[[#This Row],[Complexo]])</f>
        <v>UFV Araçu III</v>
      </c>
      <c r="L104" t="str">
        <f t="shared" si="1"/>
        <v>UFV Araçu V</v>
      </c>
      <c r="M104" s="170" t="s">
        <v>2129</v>
      </c>
      <c r="N104" s="170" t="s">
        <v>2196</v>
      </c>
      <c r="O104" s="170" t="s">
        <v>2220</v>
      </c>
      <c r="P104" s="170" t="s">
        <v>2074</v>
      </c>
      <c r="Q104" s="172" t="s">
        <v>7</v>
      </c>
      <c r="R104" s="172" t="s">
        <v>942</v>
      </c>
      <c r="S104" s="170" t="s">
        <v>2225</v>
      </c>
      <c r="T104" s="170" t="s">
        <v>2076</v>
      </c>
      <c r="U104" s="170" t="s">
        <v>2077</v>
      </c>
    </row>
    <row r="105" spans="1:21" ht="26.45">
      <c r="A105" s="97">
        <v>45870</v>
      </c>
      <c r="B105">
        <v>8</v>
      </c>
      <c r="C105" t="s">
        <v>1897</v>
      </c>
      <c r="D105">
        <v>10035044363</v>
      </c>
      <c r="E105">
        <v>25.89</v>
      </c>
      <c r="F105" t="str">
        <f>_xlfn.XLOOKUP(Tabela1[[#This Row],[Empreendimento]],L:L,N:N)</f>
        <v>Araçu III</v>
      </c>
      <c r="G105" t="str">
        <f>_xlfn.CONCAT("UFV ",Tabela1[[#This Row],[Complexo]])</f>
        <v>UFV Araçu III</v>
      </c>
      <c r="L105" t="str">
        <f t="shared" si="1"/>
        <v>UFV Araçu V</v>
      </c>
      <c r="M105" s="170" t="s">
        <v>2129</v>
      </c>
      <c r="N105" s="170" t="s">
        <v>2196</v>
      </c>
      <c r="O105" s="170" t="s">
        <v>2220</v>
      </c>
      <c r="P105" s="170" t="s">
        <v>2074</v>
      </c>
      <c r="Q105" s="172" t="s">
        <v>9</v>
      </c>
      <c r="R105" s="172" t="s">
        <v>942</v>
      </c>
      <c r="S105" s="170" t="s">
        <v>2226</v>
      </c>
      <c r="T105" s="170" t="s">
        <v>2076</v>
      </c>
      <c r="U105" s="170" t="s">
        <v>2077</v>
      </c>
    </row>
    <row r="106" spans="1:21" ht="26.45">
      <c r="A106" s="97">
        <v>45901</v>
      </c>
      <c r="B106">
        <v>9</v>
      </c>
      <c r="C106" t="s">
        <v>1897</v>
      </c>
      <c r="D106">
        <v>10035044363</v>
      </c>
      <c r="E106">
        <v>23.73</v>
      </c>
      <c r="F106" t="str">
        <f>_xlfn.XLOOKUP(Tabela1[[#This Row],[Empreendimento]],L:L,N:N)</f>
        <v>Araçu III</v>
      </c>
      <c r="G106" t="str">
        <f>_xlfn.CONCAT("UFV ",Tabela1[[#This Row],[Complexo]])</f>
        <v>UFV Araçu III</v>
      </c>
      <c r="L106" t="str">
        <f t="shared" si="1"/>
        <v>UFV Araçu V</v>
      </c>
      <c r="M106" s="170" t="s">
        <v>2129</v>
      </c>
      <c r="N106" s="170" t="s">
        <v>2196</v>
      </c>
      <c r="O106" s="170" t="s">
        <v>2220</v>
      </c>
      <c r="P106" s="170" t="s">
        <v>2074</v>
      </c>
      <c r="Q106" s="172" t="s">
        <v>8</v>
      </c>
      <c r="R106" s="172" t="s">
        <v>942</v>
      </c>
      <c r="S106" s="170" t="s">
        <v>2227</v>
      </c>
      <c r="T106" s="170" t="s">
        <v>2076</v>
      </c>
      <c r="U106" s="170" t="s">
        <v>2077</v>
      </c>
    </row>
    <row r="107" spans="1:21" ht="26.45">
      <c r="A107" s="97">
        <v>45931</v>
      </c>
      <c r="B107">
        <v>10</v>
      </c>
      <c r="C107" t="s">
        <v>1897</v>
      </c>
      <c r="D107">
        <v>10035044363</v>
      </c>
      <c r="E107">
        <v>20.95</v>
      </c>
      <c r="F107" t="str">
        <f>_xlfn.XLOOKUP(Tabela1[[#This Row],[Empreendimento]],L:L,N:N)</f>
        <v>Araçu III</v>
      </c>
      <c r="G107" t="str">
        <f>_xlfn.CONCAT("UFV ",Tabela1[[#This Row],[Complexo]])</f>
        <v>UFV Araçu III</v>
      </c>
      <c r="L107" t="str">
        <f t="shared" si="1"/>
        <v>UFV Araçu V</v>
      </c>
      <c r="M107" s="170" t="s">
        <v>2129</v>
      </c>
      <c r="N107" s="170" t="s">
        <v>2196</v>
      </c>
      <c r="O107" s="170" t="s">
        <v>2220</v>
      </c>
      <c r="P107" s="170" t="s">
        <v>2074</v>
      </c>
      <c r="Q107" s="172" t="s">
        <v>18</v>
      </c>
      <c r="R107" s="172" t="s">
        <v>942</v>
      </c>
      <c r="S107" s="170" t="s">
        <v>2228</v>
      </c>
      <c r="T107" s="170" t="s">
        <v>2076</v>
      </c>
      <c r="U107" s="170" t="s">
        <v>2077</v>
      </c>
    </row>
    <row r="108" spans="1:21">
      <c r="A108" s="97">
        <v>45962</v>
      </c>
      <c r="B108">
        <v>11</v>
      </c>
      <c r="C108" t="s">
        <v>1897</v>
      </c>
      <c r="D108">
        <v>10035044363</v>
      </c>
      <c r="E108">
        <v>20.309999999999999</v>
      </c>
      <c r="F108" t="str">
        <f>_xlfn.XLOOKUP(Tabela1[[#This Row],[Empreendimento]],L:L,N:N)</f>
        <v>Araçu III</v>
      </c>
      <c r="G108" t="str">
        <f>_xlfn.CONCAT("UFV ",Tabela1[[#This Row],[Complexo]])</f>
        <v>UFV Araçu III</v>
      </c>
      <c r="L108" t="str">
        <f t="shared" si="1"/>
        <v>UFV Araçu VI</v>
      </c>
      <c r="M108" s="170" t="s">
        <v>2129</v>
      </c>
      <c r="N108" s="170" t="s">
        <v>2203</v>
      </c>
      <c r="O108" s="170" t="s">
        <v>2229</v>
      </c>
      <c r="P108" s="170" t="s">
        <v>2074</v>
      </c>
      <c r="Q108" s="170" t="s">
        <v>962</v>
      </c>
      <c r="R108" s="170" t="s">
        <v>942</v>
      </c>
      <c r="S108" s="170" t="s">
        <v>2230</v>
      </c>
      <c r="T108" s="170" t="s">
        <v>2076</v>
      </c>
      <c r="U108" s="170" t="s">
        <v>2077</v>
      </c>
    </row>
    <row r="109" spans="1:21">
      <c r="A109" s="97">
        <v>45992</v>
      </c>
      <c r="B109">
        <v>12</v>
      </c>
      <c r="C109" t="s">
        <v>1897</v>
      </c>
      <c r="D109">
        <v>10035044363</v>
      </c>
      <c r="E109">
        <v>18.77</v>
      </c>
      <c r="F109" t="str">
        <f>_xlfn.XLOOKUP(Tabela1[[#This Row],[Empreendimento]],L:L,N:N)</f>
        <v>Araçu III</v>
      </c>
      <c r="G109" t="str">
        <f>_xlfn.CONCAT("UFV ",Tabela1[[#This Row],[Complexo]])</f>
        <v>UFV Araçu III</v>
      </c>
      <c r="L109" t="str">
        <f t="shared" si="1"/>
        <v>UFV Araçu VI</v>
      </c>
      <c r="M109" s="170" t="s">
        <v>2129</v>
      </c>
      <c r="N109" s="170" t="s">
        <v>2203</v>
      </c>
      <c r="O109" s="170" t="s">
        <v>2229</v>
      </c>
      <c r="P109" s="170" t="s">
        <v>2074</v>
      </c>
      <c r="Q109" s="170" t="s">
        <v>963</v>
      </c>
      <c r="R109" s="170" t="s">
        <v>2085</v>
      </c>
      <c r="S109" s="170" t="s">
        <v>2231</v>
      </c>
      <c r="T109" s="170" t="s">
        <v>2087</v>
      </c>
      <c r="U109" s="170" t="s">
        <v>2077</v>
      </c>
    </row>
    <row r="110" spans="1:21">
      <c r="A110" s="97">
        <v>45658</v>
      </c>
      <c r="B110">
        <v>1</v>
      </c>
      <c r="C110" t="s">
        <v>34</v>
      </c>
      <c r="D110">
        <v>10035302079</v>
      </c>
      <c r="E110">
        <v>55.2</v>
      </c>
      <c r="F110" t="str">
        <f>_xlfn.XLOOKUP(Tabela1[[#This Row],[Empreendimento]],L:L,N:N)</f>
        <v>Araçu IV</v>
      </c>
      <c r="G110" t="str">
        <f>_xlfn.CONCAT("UFV ",Tabela1[[#This Row],[Complexo]])</f>
        <v>UFV Araçu IV</v>
      </c>
      <c r="L110" t="str">
        <f t="shared" si="1"/>
        <v>UFV Araçu VII</v>
      </c>
      <c r="M110" s="174" t="s">
        <v>2129</v>
      </c>
      <c r="N110" s="174" t="s">
        <v>2203</v>
      </c>
      <c r="O110" s="174" t="s">
        <v>2232</v>
      </c>
      <c r="P110" s="174" t="s">
        <v>2074</v>
      </c>
      <c r="Q110" s="174" t="s">
        <v>2233</v>
      </c>
      <c r="R110" s="174" t="s">
        <v>2085</v>
      </c>
      <c r="S110" s="174" t="s">
        <v>2234</v>
      </c>
      <c r="T110" s="174" t="s">
        <v>2087</v>
      </c>
      <c r="U110" s="174" t="s">
        <v>2235</v>
      </c>
    </row>
    <row r="111" spans="1:21">
      <c r="A111" s="97">
        <v>45689</v>
      </c>
      <c r="B111">
        <v>2</v>
      </c>
      <c r="C111" t="s">
        <v>34</v>
      </c>
      <c r="D111">
        <v>10035302079</v>
      </c>
      <c r="E111">
        <v>47.71</v>
      </c>
      <c r="F111" t="str">
        <f>_xlfn.XLOOKUP(Tabela1[[#This Row],[Empreendimento]],L:L,N:N)</f>
        <v>Araçu IV</v>
      </c>
      <c r="G111" t="str">
        <f>_xlfn.CONCAT("UFV ",Tabela1[[#This Row],[Complexo]])</f>
        <v>UFV Araçu IV</v>
      </c>
      <c r="L111" t="str">
        <f t="shared" si="1"/>
        <v>UFV Araçu VII</v>
      </c>
      <c r="M111" s="170" t="s">
        <v>2129</v>
      </c>
      <c r="N111" s="170" t="s">
        <v>2203</v>
      </c>
      <c r="O111" s="170" t="s">
        <v>2232</v>
      </c>
      <c r="P111" s="170" t="s">
        <v>2074</v>
      </c>
      <c r="Q111" s="170" t="s">
        <v>961</v>
      </c>
      <c r="R111" s="170" t="s">
        <v>942</v>
      </c>
      <c r="S111" s="170" t="s">
        <v>2236</v>
      </c>
      <c r="T111" s="170" t="s">
        <v>2076</v>
      </c>
      <c r="U111" s="170" t="s">
        <v>2077</v>
      </c>
    </row>
    <row r="112" spans="1:21" ht="39.6">
      <c r="A112" s="97">
        <v>45717</v>
      </c>
      <c r="B112">
        <v>3</v>
      </c>
      <c r="C112" t="s">
        <v>34</v>
      </c>
      <c r="D112">
        <v>10035302079</v>
      </c>
      <c r="E112">
        <v>57.97</v>
      </c>
      <c r="F112" t="str">
        <f>_xlfn.XLOOKUP(Tabela1[[#This Row],[Empreendimento]],L:L,N:N)</f>
        <v>Araçu IV</v>
      </c>
      <c r="G112" t="str">
        <f>_xlfn.CONCAT("UFV ",Tabela1[[#This Row],[Complexo]])</f>
        <v>UFV Araçu IV</v>
      </c>
      <c r="L112" t="str">
        <f t="shared" si="1"/>
        <v>UFV Araçu VII</v>
      </c>
      <c r="M112" s="173" t="s">
        <v>2129</v>
      </c>
      <c r="N112" s="173" t="s">
        <v>2203</v>
      </c>
      <c r="O112" s="173" t="s">
        <v>2232</v>
      </c>
      <c r="P112" s="173" t="s">
        <v>2074</v>
      </c>
      <c r="Q112" s="171" t="s">
        <v>2237</v>
      </c>
      <c r="R112" s="171" t="s">
        <v>2093</v>
      </c>
      <c r="S112" s="173" t="s">
        <v>2238</v>
      </c>
      <c r="T112" s="173" t="s">
        <v>2095</v>
      </c>
      <c r="U112" s="170" t="s">
        <v>2077</v>
      </c>
    </row>
    <row r="113" spans="1:21">
      <c r="A113" s="97">
        <v>45748</v>
      </c>
      <c r="B113">
        <v>4</v>
      </c>
      <c r="C113" t="s">
        <v>34</v>
      </c>
      <c r="D113">
        <v>10035302079</v>
      </c>
      <c r="E113">
        <v>49.29</v>
      </c>
      <c r="F113" t="str">
        <f>_xlfn.XLOOKUP(Tabela1[[#This Row],[Empreendimento]],L:L,N:N)</f>
        <v>Araçu IV</v>
      </c>
      <c r="G113" t="str">
        <f>_xlfn.CONCAT("UFV ",Tabela1[[#This Row],[Complexo]])</f>
        <v>UFV Araçu IV</v>
      </c>
      <c r="L113" t="str">
        <f t="shared" si="1"/>
        <v>UFV Rio Bonito I</v>
      </c>
      <c r="M113" s="170" t="s">
        <v>2129</v>
      </c>
      <c r="N113" s="170" t="s">
        <v>2239</v>
      </c>
      <c r="O113" s="170" t="s">
        <v>2239</v>
      </c>
      <c r="P113" s="170" t="s">
        <v>2074</v>
      </c>
      <c r="Q113" s="170" t="s">
        <v>979</v>
      </c>
      <c r="R113" s="170" t="s">
        <v>2240</v>
      </c>
      <c r="S113" s="170" t="s">
        <v>2241</v>
      </c>
      <c r="T113" s="170" t="s">
        <v>2242</v>
      </c>
      <c r="U113" s="170" t="s">
        <v>2077</v>
      </c>
    </row>
    <row r="114" spans="1:21">
      <c r="A114" s="97">
        <v>45778</v>
      </c>
      <c r="B114">
        <v>5</v>
      </c>
      <c r="C114" t="s">
        <v>34</v>
      </c>
      <c r="D114">
        <v>10035302079</v>
      </c>
      <c r="E114">
        <v>62.43</v>
      </c>
      <c r="F114" t="str">
        <f>_xlfn.XLOOKUP(Tabela1[[#This Row],[Empreendimento]],L:L,N:N)</f>
        <v>Araçu IV</v>
      </c>
      <c r="G114" t="str">
        <f>_xlfn.CONCAT("UFV ",Tabela1[[#This Row],[Complexo]])</f>
        <v>UFV Araçu IV</v>
      </c>
      <c r="L114" t="str">
        <f t="shared" si="1"/>
        <v>UFV Rio Bonito I</v>
      </c>
      <c r="M114" s="170" t="s">
        <v>2129</v>
      </c>
      <c r="N114" s="170" t="s">
        <v>2239</v>
      </c>
      <c r="O114" s="170" t="s">
        <v>2239</v>
      </c>
      <c r="P114" s="170" t="s">
        <v>2074</v>
      </c>
      <c r="Q114" s="170" t="s">
        <v>981</v>
      </c>
      <c r="R114" s="170" t="s">
        <v>942</v>
      </c>
      <c r="S114" s="170" t="s">
        <v>2243</v>
      </c>
      <c r="T114" s="170" t="s">
        <v>2076</v>
      </c>
      <c r="U114" s="170" t="s">
        <v>2077</v>
      </c>
    </row>
    <row r="115" spans="1:21">
      <c r="A115" s="97">
        <v>45809</v>
      </c>
      <c r="B115">
        <v>6</v>
      </c>
      <c r="C115" t="s">
        <v>34</v>
      </c>
      <c r="D115">
        <v>10035302079</v>
      </c>
      <c r="E115">
        <v>63.11</v>
      </c>
      <c r="F115" t="str">
        <f>_xlfn.XLOOKUP(Tabela1[[#This Row],[Empreendimento]],L:L,N:N)</f>
        <v>Araçu IV</v>
      </c>
      <c r="G115" t="str">
        <f>_xlfn.CONCAT("UFV ",Tabela1[[#This Row],[Complexo]])</f>
        <v>UFV Araçu IV</v>
      </c>
      <c r="L115" t="str">
        <f t="shared" si="1"/>
        <v>UFV Rio Bonito I</v>
      </c>
      <c r="M115" s="170" t="s">
        <v>2129</v>
      </c>
      <c r="N115" s="170" t="s">
        <v>2239</v>
      </c>
      <c r="O115" s="170" t="s">
        <v>2239</v>
      </c>
      <c r="P115" s="170" t="s">
        <v>2074</v>
      </c>
      <c r="Q115" s="170" t="s">
        <v>982</v>
      </c>
      <c r="R115" s="170" t="s">
        <v>942</v>
      </c>
      <c r="S115" s="170" t="s">
        <v>2244</v>
      </c>
      <c r="T115" s="170" t="s">
        <v>2076</v>
      </c>
      <c r="U115" s="170" t="s">
        <v>2077</v>
      </c>
    </row>
    <row r="116" spans="1:21">
      <c r="A116" s="97">
        <v>45839</v>
      </c>
      <c r="B116">
        <v>7</v>
      </c>
      <c r="C116" t="s">
        <v>34</v>
      </c>
      <c r="D116">
        <v>10035302079</v>
      </c>
      <c r="E116">
        <v>61.23</v>
      </c>
      <c r="F116" t="str">
        <f>_xlfn.XLOOKUP(Tabela1[[#This Row],[Empreendimento]],L:L,N:N)</f>
        <v>Araçu IV</v>
      </c>
      <c r="G116" t="str">
        <f>_xlfn.CONCAT("UFV ",Tabela1[[#This Row],[Complexo]])</f>
        <v>UFV Araçu IV</v>
      </c>
      <c r="L116" t="str">
        <f t="shared" si="1"/>
        <v>UFV Rio Bonito I</v>
      </c>
      <c r="M116" s="170" t="s">
        <v>2129</v>
      </c>
      <c r="N116" s="170" t="s">
        <v>2239</v>
      </c>
      <c r="O116" s="170" t="s">
        <v>2239</v>
      </c>
      <c r="P116" s="170" t="s">
        <v>2074</v>
      </c>
      <c r="Q116" s="170" t="s">
        <v>983</v>
      </c>
      <c r="R116" s="170" t="s">
        <v>942</v>
      </c>
      <c r="S116" s="170" t="s">
        <v>2245</v>
      </c>
      <c r="T116" s="170" t="s">
        <v>2076</v>
      </c>
      <c r="U116" s="170" t="s">
        <v>2077</v>
      </c>
    </row>
    <row r="117" spans="1:21">
      <c r="A117" s="97">
        <v>45870</v>
      </c>
      <c r="B117">
        <v>8</v>
      </c>
      <c r="C117" t="s">
        <v>34</v>
      </c>
      <c r="D117">
        <v>10035302079</v>
      </c>
      <c r="E117">
        <v>70</v>
      </c>
      <c r="F117" t="str">
        <f>_xlfn.XLOOKUP(Tabela1[[#This Row],[Empreendimento]],L:L,N:N)</f>
        <v>Araçu IV</v>
      </c>
      <c r="G117" t="str">
        <f>_xlfn.CONCAT("UFV ",Tabela1[[#This Row],[Complexo]])</f>
        <v>UFV Araçu IV</v>
      </c>
      <c r="L117" t="str">
        <f t="shared" si="1"/>
        <v>UFV Rio Bonito I</v>
      </c>
      <c r="M117" s="170" t="s">
        <v>2129</v>
      </c>
      <c r="N117" s="170" t="s">
        <v>2239</v>
      </c>
      <c r="O117" s="170" t="s">
        <v>2239</v>
      </c>
      <c r="P117" s="170" t="s">
        <v>2074</v>
      </c>
      <c r="Q117" s="170" t="s">
        <v>984</v>
      </c>
      <c r="R117" s="170" t="s">
        <v>942</v>
      </c>
      <c r="S117" s="170" t="s">
        <v>2246</v>
      </c>
      <c r="T117" s="170" t="s">
        <v>2076</v>
      </c>
      <c r="U117" s="170" t="s">
        <v>2077</v>
      </c>
    </row>
    <row r="118" spans="1:21">
      <c r="A118" s="97">
        <v>45901</v>
      </c>
      <c r="B118">
        <v>9</v>
      </c>
      <c r="C118" t="s">
        <v>34</v>
      </c>
      <c r="D118">
        <v>10035302079</v>
      </c>
      <c r="E118">
        <v>63.71</v>
      </c>
      <c r="F118" t="str">
        <f>_xlfn.XLOOKUP(Tabela1[[#This Row],[Empreendimento]],L:L,N:N)</f>
        <v>Araçu IV</v>
      </c>
      <c r="G118" t="str">
        <f>_xlfn.CONCAT("UFV ",Tabela1[[#This Row],[Complexo]])</f>
        <v>UFV Araçu IV</v>
      </c>
      <c r="L118" t="str">
        <f t="shared" si="1"/>
        <v>UFV Rio Bonito I</v>
      </c>
      <c r="M118" s="170" t="s">
        <v>2129</v>
      </c>
      <c r="N118" s="170" t="s">
        <v>2239</v>
      </c>
      <c r="O118" s="170" t="s">
        <v>2239</v>
      </c>
      <c r="P118" s="170" t="s">
        <v>2074</v>
      </c>
      <c r="Q118" s="170" t="s">
        <v>985</v>
      </c>
      <c r="R118" s="170" t="s">
        <v>942</v>
      </c>
      <c r="S118" s="170" t="s">
        <v>2247</v>
      </c>
      <c r="T118" s="170" t="s">
        <v>2076</v>
      </c>
      <c r="U118" s="170" t="s">
        <v>2077</v>
      </c>
    </row>
    <row r="119" spans="1:21">
      <c r="A119" s="97">
        <v>45931</v>
      </c>
      <c r="B119">
        <v>10</v>
      </c>
      <c r="C119" t="s">
        <v>34</v>
      </c>
      <c r="D119">
        <v>10035302079</v>
      </c>
      <c r="E119">
        <v>58.09</v>
      </c>
      <c r="F119" t="str">
        <f>_xlfn.XLOOKUP(Tabela1[[#This Row],[Empreendimento]],L:L,N:N)</f>
        <v>Araçu IV</v>
      </c>
      <c r="G119" t="str">
        <f>_xlfn.CONCAT("UFV ",Tabela1[[#This Row],[Complexo]])</f>
        <v>UFV Araçu IV</v>
      </c>
      <c r="L119" t="str">
        <f t="shared" si="1"/>
        <v>UFV Rio Bonito I</v>
      </c>
      <c r="M119" s="170" t="s">
        <v>2129</v>
      </c>
      <c r="N119" s="170" t="s">
        <v>2239</v>
      </c>
      <c r="O119" s="170" t="s">
        <v>2239</v>
      </c>
      <c r="P119" s="170" t="s">
        <v>2074</v>
      </c>
      <c r="Q119" s="170" t="s">
        <v>986</v>
      </c>
      <c r="R119" s="170" t="s">
        <v>942</v>
      </c>
      <c r="S119" s="170" t="s">
        <v>2248</v>
      </c>
      <c r="T119" s="170" t="s">
        <v>2076</v>
      </c>
      <c r="U119" s="170" t="s">
        <v>2077</v>
      </c>
    </row>
    <row r="120" spans="1:21">
      <c r="A120" s="97">
        <v>45962</v>
      </c>
      <c r="B120">
        <v>11</v>
      </c>
      <c r="C120" t="s">
        <v>34</v>
      </c>
      <c r="D120">
        <v>10035302079</v>
      </c>
      <c r="E120">
        <v>53.61</v>
      </c>
      <c r="F120" t="str">
        <f>_xlfn.XLOOKUP(Tabela1[[#This Row],[Empreendimento]],L:L,N:N)</f>
        <v>Araçu IV</v>
      </c>
      <c r="G120" t="str">
        <f>_xlfn.CONCAT("UFV ",Tabela1[[#This Row],[Complexo]])</f>
        <v>UFV Araçu IV</v>
      </c>
      <c r="L120" t="str">
        <f t="shared" si="1"/>
        <v>UFV Rio Bonito I</v>
      </c>
      <c r="M120" s="170" t="s">
        <v>2129</v>
      </c>
      <c r="N120" s="170" t="s">
        <v>2239</v>
      </c>
      <c r="O120" s="170" t="s">
        <v>2239</v>
      </c>
      <c r="P120" s="170" t="s">
        <v>2074</v>
      </c>
      <c r="Q120" s="170" t="s">
        <v>987</v>
      </c>
      <c r="R120" s="170" t="s">
        <v>942</v>
      </c>
      <c r="S120" s="170" t="s">
        <v>2249</v>
      </c>
      <c r="T120" s="170" t="s">
        <v>2076</v>
      </c>
      <c r="U120" s="170" t="s">
        <v>2077</v>
      </c>
    </row>
    <row r="121" spans="1:21">
      <c r="A121" s="97">
        <v>45992</v>
      </c>
      <c r="B121">
        <v>12</v>
      </c>
      <c r="C121" t="s">
        <v>34</v>
      </c>
      <c r="D121">
        <v>10035302079</v>
      </c>
      <c r="E121">
        <v>53.5</v>
      </c>
      <c r="F121" t="str">
        <f>_xlfn.XLOOKUP(Tabela1[[#This Row],[Empreendimento]],L:L,N:N)</f>
        <v>Araçu IV</v>
      </c>
      <c r="G121" t="str">
        <f>_xlfn.CONCAT("UFV ",Tabela1[[#This Row],[Complexo]])</f>
        <v>UFV Araçu IV</v>
      </c>
      <c r="L121" t="str">
        <f t="shared" si="1"/>
        <v>UFV Rio Bonito I</v>
      </c>
      <c r="M121" s="170" t="s">
        <v>2129</v>
      </c>
      <c r="N121" s="170" t="s">
        <v>2239</v>
      </c>
      <c r="O121" s="170" t="s">
        <v>2239</v>
      </c>
      <c r="P121" s="170" t="s">
        <v>2074</v>
      </c>
      <c r="Q121" s="170" t="s">
        <v>988</v>
      </c>
      <c r="R121" s="170" t="s">
        <v>942</v>
      </c>
      <c r="S121" s="170" t="s">
        <v>2250</v>
      </c>
      <c r="T121" s="170" t="s">
        <v>2076</v>
      </c>
      <c r="U121" s="170" t="s">
        <v>2077</v>
      </c>
    </row>
    <row r="122" spans="1:21">
      <c r="A122" s="97">
        <v>45658</v>
      </c>
      <c r="B122">
        <v>1</v>
      </c>
      <c r="C122" t="s">
        <v>2055</v>
      </c>
      <c r="D122" t="s">
        <v>2251</v>
      </c>
      <c r="E122">
        <v>13.5</v>
      </c>
      <c r="F122" t="str">
        <f>_xlfn.XLOOKUP(Tabela1[[#This Row],[Empreendimento]],L:L,N:N)</f>
        <v xml:space="preserve">Barra do Garças </v>
      </c>
      <c r="G122" t="str">
        <f>_xlfn.CONCAT("UFV ",Tabela1[[#This Row],[Complexo]])</f>
        <v xml:space="preserve">UFV Barra do Garças </v>
      </c>
      <c r="L122" t="str">
        <f t="shared" si="1"/>
        <v>UFV Rio Bonito I</v>
      </c>
      <c r="M122" s="170" t="s">
        <v>2129</v>
      </c>
      <c r="N122" s="170" t="s">
        <v>2239</v>
      </c>
      <c r="O122" s="170" t="s">
        <v>2239</v>
      </c>
      <c r="P122" s="170" t="s">
        <v>2074</v>
      </c>
      <c r="Q122" s="170" t="s">
        <v>989</v>
      </c>
      <c r="R122" s="170" t="s">
        <v>942</v>
      </c>
      <c r="S122" s="170" t="s">
        <v>2252</v>
      </c>
      <c r="T122" s="170" t="s">
        <v>2076</v>
      </c>
      <c r="U122" s="170" t="s">
        <v>2077</v>
      </c>
    </row>
    <row r="123" spans="1:21">
      <c r="A123" s="97">
        <v>45689</v>
      </c>
      <c r="B123">
        <v>2</v>
      </c>
      <c r="C123" t="s">
        <v>2055</v>
      </c>
      <c r="D123" t="s">
        <v>2251</v>
      </c>
      <c r="E123">
        <v>11.83</v>
      </c>
      <c r="F123" t="str">
        <f>_xlfn.XLOOKUP(Tabela1[[#This Row],[Empreendimento]],L:L,N:N)</f>
        <v xml:space="preserve">Barra do Garças </v>
      </c>
      <c r="G123" t="str">
        <f>_xlfn.CONCAT("UFV ",Tabela1[[#This Row],[Complexo]])</f>
        <v xml:space="preserve">UFV Barra do Garças </v>
      </c>
      <c r="L123" t="str">
        <f t="shared" si="1"/>
        <v>UFV Rio Bonito I</v>
      </c>
      <c r="M123" s="170" t="s">
        <v>2129</v>
      </c>
      <c r="N123" s="170" t="s">
        <v>2239</v>
      </c>
      <c r="O123" s="170" t="s">
        <v>2239</v>
      </c>
      <c r="P123" s="170" t="s">
        <v>2074</v>
      </c>
      <c r="Q123" s="170" t="s">
        <v>990</v>
      </c>
      <c r="R123" s="170" t="s">
        <v>942</v>
      </c>
      <c r="S123" s="170" t="s">
        <v>2253</v>
      </c>
      <c r="T123" s="170" t="s">
        <v>2076</v>
      </c>
      <c r="U123" s="170" t="s">
        <v>2077</v>
      </c>
    </row>
    <row r="124" spans="1:21">
      <c r="A124" s="97">
        <v>45717</v>
      </c>
      <c r="B124">
        <v>3</v>
      </c>
      <c r="C124" t="s">
        <v>2055</v>
      </c>
      <c r="D124" t="s">
        <v>2251</v>
      </c>
      <c r="E124">
        <v>13.55</v>
      </c>
      <c r="F124" t="str">
        <f>_xlfn.XLOOKUP(Tabela1[[#This Row],[Empreendimento]],L:L,N:N)</f>
        <v xml:space="preserve">Barra do Garças </v>
      </c>
      <c r="G124" t="str">
        <f>_xlfn.CONCAT("UFV ",Tabela1[[#This Row],[Complexo]])</f>
        <v xml:space="preserve">UFV Barra do Garças </v>
      </c>
      <c r="L124" t="str">
        <f t="shared" si="1"/>
        <v>UFV Rio Bonito I</v>
      </c>
      <c r="M124" s="170" t="s">
        <v>2129</v>
      </c>
      <c r="N124" s="170" t="s">
        <v>2239</v>
      </c>
      <c r="O124" s="170" t="s">
        <v>2239</v>
      </c>
      <c r="P124" s="170" t="s">
        <v>2074</v>
      </c>
      <c r="Q124" s="170" t="s">
        <v>991</v>
      </c>
      <c r="R124" s="170" t="s">
        <v>942</v>
      </c>
      <c r="S124" s="170" t="s">
        <v>2254</v>
      </c>
      <c r="T124" s="170" t="s">
        <v>2076</v>
      </c>
      <c r="U124" s="170" t="s">
        <v>2077</v>
      </c>
    </row>
    <row r="125" spans="1:21">
      <c r="A125" s="97">
        <v>45748</v>
      </c>
      <c r="B125">
        <v>4</v>
      </c>
      <c r="C125" t="s">
        <v>2055</v>
      </c>
      <c r="D125" t="s">
        <v>2251</v>
      </c>
      <c r="E125">
        <v>12.68</v>
      </c>
      <c r="F125" t="str">
        <f>_xlfn.XLOOKUP(Tabela1[[#This Row],[Empreendimento]],L:L,N:N)</f>
        <v xml:space="preserve">Barra do Garças </v>
      </c>
      <c r="G125" t="str">
        <f>_xlfn.CONCAT("UFV ",Tabela1[[#This Row],[Complexo]])</f>
        <v xml:space="preserve">UFV Barra do Garças </v>
      </c>
      <c r="L125" t="str">
        <f t="shared" si="1"/>
        <v>UFV Rio Bonito I</v>
      </c>
      <c r="M125" s="170" t="s">
        <v>2129</v>
      </c>
      <c r="N125" s="170" t="s">
        <v>2239</v>
      </c>
      <c r="O125" s="170" t="s">
        <v>2239</v>
      </c>
      <c r="P125" s="170" t="s">
        <v>2074</v>
      </c>
      <c r="Q125" s="170" t="s">
        <v>992</v>
      </c>
      <c r="R125" s="170" t="s">
        <v>942</v>
      </c>
      <c r="S125" s="170" t="s">
        <v>2255</v>
      </c>
      <c r="T125" s="170" t="s">
        <v>2076</v>
      </c>
      <c r="U125" s="170" t="s">
        <v>2077</v>
      </c>
    </row>
    <row r="126" spans="1:21">
      <c r="A126" s="97">
        <v>45778</v>
      </c>
      <c r="B126">
        <v>5</v>
      </c>
      <c r="C126" t="s">
        <v>2055</v>
      </c>
      <c r="D126" t="s">
        <v>2251</v>
      </c>
      <c r="E126">
        <v>14.57</v>
      </c>
      <c r="F126" t="str">
        <f>_xlfn.XLOOKUP(Tabela1[[#This Row],[Empreendimento]],L:L,N:N)</f>
        <v xml:space="preserve">Barra do Garças </v>
      </c>
      <c r="G126" t="str">
        <f>_xlfn.CONCAT("UFV ",Tabela1[[#This Row],[Complexo]])</f>
        <v xml:space="preserve">UFV Barra do Garças </v>
      </c>
      <c r="L126" t="str">
        <f t="shared" si="1"/>
        <v>UFV Rio Bonito I</v>
      </c>
      <c r="M126" s="170" t="s">
        <v>2129</v>
      </c>
      <c r="N126" s="170" t="s">
        <v>2239</v>
      </c>
      <c r="O126" s="170" t="s">
        <v>2239</v>
      </c>
      <c r="P126" s="170" t="s">
        <v>2074</v>
      </c>
      <c r="Q126" s="170" t="s">
        <v>993</v>
      </c>
      <c r="R126" s="170" t="s">
        <v>942</v>
      </c>
      <c r="S126" s="170" t="s">
        <v>2256</v>
      </c>
      <c r="T126" s="170" t="s">
        <v>2076</v>
      </c>
      <c r="U126" s="170" t="s">
        <v>2077</v>
      </c>
    </row>
    <row r="127" spans="1:21">
      <c r="A127" s="97">
        <v>45809</v>
      </c>
      <c r="B127">
        <v>6</v>
      </c>
      <c r="C127" t="s">
        <v>2055</v>
      </c>
      <c r="D127" t="s">
        <v>2251</v>
      </c>
      <c r="E127">
        <v>14.53</v>
      </c>
      <c r="F127" t="str">
        <f>_xlfn.XLOOKUP(Tabela1[[#This Row],[Empreendimento]],L:L,N:N)</f>
        <v xml:space="preserve">Barra do Garças </v>
      </c>
      <c r="G127" t="str">
        <f>_xlfn.CONCAT("UFV ",Tabela1[[#This Row],[Complexo]])</f>
        <v xml:space="preserve">UFV Barra do Garças </v>
      </c>
      <c r="L127" t="str">
        <f t="shared" si="1"/>
        <v>UFV Rio Bonito I</v>
      </c>
      <c r="M127" s="170" t="s">
        <v>2129</v>
      </c>
      <c r="N127" s="170" t="s">
        <v>2239</v>
      </c>
      <c r="O127" s="170" t="s">
        <v>2239</v>
      </c>
      <c r="P127" s="170" t="s">
        <v>2074</v>
      </c>
      <c r="Q127" s="170" t="s">
        <v>994</v>
      </c>
      <c r="R127" s="170" t="s">
        <v>942</v>
      </c>
      <c r="S127" s="170" t="s">
        <v>2257</v>
      </c>
      <c r="T127" s="170" t="s">
        <v>2076</v>
      </c>
      <c r="U127" s="170" t="s">
        <v>2077</v>
      </c>
    </row>
    <row r="128" spans="1:21">
      <c r="A128" s="97">
        <v>45839</v>
      </c>
      <c r="B128">
        <v>7</v>
      </c>
      <c r="C128" t="s">
        <v>2055</v>
      </c>
      <c r="D128" t="s">
        <v>2251</v>
      </c>
      <c r="E128">
        <v>14.19</v>
      </c>
      <c r="F128" t="str">
        <f>_xlfn.XLOOKUP(Tabela1[[#This Row],[Empreendimento]],L:L,N:N)</f>
        <v xml:space="preserve">Barra do Garças </v>
      </c>
      <c r="G128" t="str">
        <f>_xlfn.CONCAT("UFV ",Tabela1[[#This Row],[Complexo]])</f>
        <v xml:space="preserve">UFV Barra do Garças </v>
      </c>
      <c r="L128" t="str">
        <f t="shared" si="1"/>
        <v>UFV Rio Bonito I</v>
      </c>
      <c r="M128" s="170" t="s">
        <v>2129</v>
      </c>
      <c r="N128" s="170" t="s">
        <v>2239</v>
      </c>
      <c r="O128" s="170" t="s">
        <v>2239</v>
      </c>
      <c r="P128" s="170" t="s">
        <v>2074</v>
      </c>
      <c r="Q128" s="170" t="s">
        <v>995</v>
      </c>
      <c r="R128" s="170" t="s">
        <v>942</v>
      </c>
      <c r="S128" s="170" t="s">
        <v>2258</v>
      </c>
      <c r="T128" s="170" t="s">
        <v>2076</v>
      </c>
      <c r="U128" s="170" t="s">
        <v>2077</v>
      </c>
    </row>
    <row r="129" spans="1:21">
      <c r="A129" s="97">
        <v>45870</v>
      </c>
      <c r="B129">
        <v>8</v>
      </c>
      <c r="C129" t="s">
        <v>2055</v>
      </c>
      <c r="D129" t="s">
        <v>2251</v>
      </c>
      <c r="E129">
        <v>14.49</v>
      </c>
      <c r="F129" t="str">
        <f>_xlfn.XLOOKUP(Tabela1[[#This Row],[Empreendimento]],L:L,N:N)</f>
        <v xml:space="preserve">Barra do Garças </v>
      </c>
      <c r="G129" t="str">
        <f>_xlfn.CONCAT("UFV ",Tabela1[[#This Row],[Complexo]])</f>
        <v xml:space="preserve">UFV Barra do Garças </v>
      </c>
      <c r="L129" t="str">
        <f t="shared" si="1"/>
        <v>UFV Rio Bonito I</v>
      </c>
      <c r="M129" s="170" t="s">
        <v>2129</v>
      </c>
      <c r="N129" s="170" t="s">
        <v>2239</v>
      </c>
      <c r="O129" s="170" t="s">
        <v>2239</v>
      </c>
      <c r="P129" s="170" t="s">
        <v>2074</v>
      </c>
      <c r="Q129" s="170" t="s">
        <v>996</v>
      </c>
      <c r="R129" s="170" t="s">
        <v>942</v>
      </c>
      <c r="S129" s="170" t="s">
        <v>2259</v>
      </c>
      <c r="T129" s="170" t="s">
        <v>2076</v>
      </c>
      <c r="U129" s="170" t="s">
        <v>2077</v>
      </c>
    </row>
    <row r="130" spans="1:21">
      <c r="A130" s="97">
        <v>45901</v>
      </c>
      <c r="B130">
        <v>9</v>
      </c>
      <c r="C130" t="s">
        <v>2055</v>
      </c>
      <c r="D130" t="s">
        <v>2251</v>
      </c>
      <c r="E130">
        <v>14.42</v>
      </c>
      <c r="F130" t="str">
        <f>_xlfn.XLOOKUP(Tabela1[[#This Row],[Empreendimento]],L:L,N:N)</f>
        <v xml:space="preserve">Barra do Garças </v>
      </c>
      <c r="G130" t="str">
        <f>_xlfn.CONCAT("UFV ",Tabela1[[#This Row],[Complexo]])</f>
        <v xml:space="preserve">UFV Barra do Garças </v>
      </c>
      <c r="L130" t="str">
        <f t="shared" si="1"/>
        <v>UFV Rio Monte I</v>
      </c>
      <c r="M130" s="170" t="s">
        <v>2129</v>
      </c>
      <c r="N130" s="170" t="s">
        <v>2260</v>
      </c>
      <c r="O130" s="170" t="s">
        <v>2260</v>
      </c>
      <c r="P130" s="170" t="s">
        <v>2074</v>
      </c>
      <c r="Q130" s="170" t="s">
        <v>2261</v>
      </c>
      <c r="R130" s="170" t="s">
        <v>2166</v>
      </c>
      <c r="S130" s="170" t="s">
        <v>2262</v>
      </c>
      <c r="T130" s="170" t="s">
        <v>2263</v>
      </c>
      <c r="U130" s="170" t="s">
        <v>2077</v>
      </c>
    </row>
    <row r="131" spans="1:21">
      <c r="A131" s="97">
        <v>45931</v>
      </c>
      <c r="B131">
        <v>10</v>
      </c>
      <c r="C131" t="s">
        <v>2055</v>
      </c>
      <c r="D131" t="s">
        <v>2251</v>
      </c>
      <c r="E131">
        <v>13.52</v>
      </c>
      <c r="F131" t="str">
        <f>_xlfn.XLOOKUP(Tabela1[[#This Row],[Empreendimento]],L:L,N:N)</f>
        <v xml:space="preserve">Barra do Garças </v>
      </c>
      <c r="G131" t="str">
        <f>_xlfn.CONCAT("UFV ",Tabela1[[#This Row],[Complexo]])</f>
        <v xml:space="preserve">UFV Barra do Garças </v>
      </c>
      <c r="L131" t="str">
        <f t="shared" ref="L131:L194" si="2">_xlfn.CONCAT("UFV ",O131)</f>
        <v>UFV Rio Monte II</v>
      </c>
      <c r="M131" s="170" t="s">
        <v>2129</v>
      </c>
      <c r="N131" s="170" t="s">
        <v>2260</v>
      </c>
      <c r="O131" s="170" t="s">
        <v>2264</v>
      </c>
      <c r="P131" s="170" t="s">
        <v>2074</v>
      </c>
      <c r="Q131" s="170" t="s">
        <v>732</v>
      </c>
      <c r="R131" s="170" t="s">
        <v>2093</v>
      </c>
      <c r="S131" s="170" t="s">
        <v>2265</v>
      </c>
      <c r="T131" s="170" t="s">
        <v>2095</v>
      </c>
      <c r="U131" s="170" t="s">
        <v>2077</v>
      </c>
    </row>
    <row r="132" spans="1:21">
      <c r="A132" s="97">
        <v>45962</v>
      </c>
      <c r="B132">
        <v>11</v>
      </c>
      <c r="C132" t="s">
        <v>2055</v>
      </c>
      <c r="D132" t="s">
        <v>2251</v>
      </c>
      <c r="E132">
        <v>11.19</v>
      </c>
      <c r="F132" t="str">
        <f>_xlfn.XLOOKUP(Tabela1[[#This Row],[Empreendimento]],L:L,N:N)</f>
        <v xml:space="preserve">Barra do Garças </v>
      </c>
      <c r="G132" t="str">
        <f>_xlfn.CONCAT("UFV ",Tabela1[[#This Row],[Complexo]])</f>
        <v xml:space="preserve">UFV Barra do Garças </v>
      </c>
      <c r="L132" t="str">
        <f t="shared" si="2"/>
        <v>UFV Rio Monte II</v>
      </c>
      <c r="M132" s="170" t="s">
        <v>2129</v>
      </c>
      <c r="N132" s="170" t="s">
        <v>2260</v>
      </c>
      <c r="O132" s="170" t="s">
        <v>2264</v>
      </c>
      <c r="P132" s="170" t="s">
        <v>2074</v>
      </c>
      <c r="Q132" s="170" t="s">
        <v>733</v>
      </c>
      <c r="R132" s="170" t="s">
        <v>942</v>
      </c>
      <c r="S132" s="170" t="s">
        <v>2266</v>
      </c>
      <c r="T132" s="170" t="s">
        <v>2076</v>
      </c>
      <c r="U132" s="170" t="s">
        <v>2077</v>
      </c>
    </row>
    <row r="133" spans="1:21">
      <c r="A133" s="97">
        <v>45992</v>
      </c>
      <c r="B133">
        <v>12</v>
      </c>
      <c r="C133" t="s">
        <v>2055</v>
      </c>
      <c r="D133" t="s">
        <v>2251</v>
      </c>
      <c r="E133">
        <v>11.94</v>
      </c>
      <c r="F133" t="str">
        <f>_xlfn.XLOOKUP(Tabela1[[#This Row],[Empreendimento]],L:L,N:N)</f>
        <v xml:space="preserve">Barra do Garças </v>
      </c>
      <c r="G133" t="str">
        <f>_xlfn.CONCAT("UFV ",Tabela1[[#This Row],[Complexo]])</f>
        <v xml:space="preserve">UFV Barra do Garças </v>
      </c>
      <c r="L133" t="str">
        <f t="shared" si="2"/>
        <v>UFV Rio Monte II</v>
      </c>
      <c r="M133" s="170" t="s">
        <v>2129</v>
      </c>
      <c r="N133" s="170" t="s">
        <v>2260</v>
      </c>
      <c r="O133" s="170" t="s">
        <v>2264</v>
      </c>
      <c r="P133" s="170" t="s">
        <v>2074</v>
      </c>
      <c r="Q133" s="170" t="s">
        <v>734</v>
      </c>
      <c r="R133" s="170" t="s">
        <v>942</v>
      </c>
      <c r="S133" s="170" t="s">
        <v>2267</v>
      </c>
      <c r="T133" s="170" t="s">
        <v>2076</v>
      </c>
      <c r="U133" s="170" t="s">
        <v>2077</v>
      </c>
    </row>
    <row r="134" spans="1:21">
      <c r="A134" s="97">
        <v>45658</v>
      </c>
      <c r="B134">
        <v>1</v>
      </c>
      <c r="C134" t="s">
        <v>2057</v>
      </c>
      <c r="D134" t="s">
        <v>2268</v>
      </c>
      <c r="E134">
        <v>51.29</v>
      </c>
      <c r="F134" t="str">
        <f>_xlfn.XLOOKUP(Tabela1[[#This Row],[Empreendimento]],L:L,N:N)</f>
        <v xml:space="preserve">Barra do Garças </v>
      </c>
      <c r="G134" t="str">
        <f>_xlfn.CONCAT("UFV ",Tabela1[[#This Row],[Complexo]])</f>
        <v xml:space="preserve">UFV Barra do Garças </v>
      </c>
      <c r="L134" t="str">
        <f t="shared" si="2"/>
        <v>UFV Rio Monte II</v>
      </c>
      <c r="M134" s="170" t="s">
        <v>2129</v>
      </c>
      <c r="N134" s="170" t="s">
        <v>2260</v>
      </c>
      <c r="O134" s="170" t="s">
        <v>2264</v>
      </c>
      <c r="P134" s="170" t="s">
        <v>2074</v>
      </c>
      <c r="Q134" s="170" t="s">
        <v>735</v>
      </c>
      <c r="R134" s="170" t="s">
        <v>942</v>
      </c>
      <c r="S134" s="170" t="s">
        <v>2269</v>
      </c>
      <c r="T134" s="170" t="s">
        <v>2076</v>
      </c>
      <c r="U134" s="170" t="s">
        <v>2077</v>
      </c>
    </row>
    <row r="135" spans="1:21">
      <c r="A135" s="97">
        <v>45689</v>
      </c>
      <c r="B135">
        <v>2</v>
      </c>
      <c r="C135" t="s">
        <v>2057</v>
      </c>
      <c r="D135" t="s">
        <v>2268</v>
      </c>
      <c r="E135">
        <v>45</v>
      </c>
      <c r="F135" t="str">
        <f>_xlfn.XLOOKUP(Tabela1[[#This Row],[Empreendimento]],L:L,N:N)</f>
        <v xml:space="preserve">Barra do Garças </v>
      </c>
      <c r="G135" t="str">
        <f>_xlfn.CONCAT("UFV ",Tabela1[[#This Row],[Complexo]])</f>
        <v xml:space="preserve">UFV Barra do Garças </v>
      </c>
      <c r="L135" t="str">
        <f t="shared" si="2"/>
        <v>UFV Rio Monte II</v>
      </c>
      <c r="M135" s="170" t="s">
        <v>2129</v>
      </c>
      <c r="N135" s="170" t="s">
        <v>2260</v>
      </c>
      <c r="O135" s="170" t="s">
        <v>2264</v>
      </c>
      <c r="P135" s="170" t="s">
        <v>2074</v>
      </c>
      <c r="Q135" s="170" t="s">
        <v>736</v>
      </c>
      <c r="R135" s="170" t="s">
        <v>942</v>
      </c>
      <c r="S135" s="170" t="s">
        <v>2270</v>
      </c>
      <c r="T135" s="170" t="s">
        <v>2076</v>
      </c>
      <c r="U135" s="170" t="s">
        <v>2077</v>
      </c>
    </row>
    <row r="136" spans="1:21">
      <c r="A136" s="97">
        <v>45717</v>
      </c>
      <c r="B136">
        <v>3</v>
      </c>
      <c r="C136" t="s">
        <v>2057</v>
      </c>
      <c r="D136" t="s">
        <v>2268</v>
      </c>
      <c r="E136">
        <v>51.6</v>
      </c>
      <c r="F136" t="str">
        <f>_xlfn.XLOOKUP(Tabela1[[#This Row],[Empreendimento]],L:L,N:N)</f>
        <v xml:space="preserve">Barra do Garças </v>
      </c>
      <c r="G136" t="str">
        <f>_xlfn.CONCAT("UFV ",Tabela1[[#This Row],[Complexo]])</f>
        <v xml:space="preserve">UFV Barra do Garças </v>
      </c>
      <c r="L136" t="str">
        <f t="shared" si="2"/>
        <v>UFV Rio Monte II</v>
      </c>
      <c r="M136" s="170" t="s">
        <v>2129</v>
      </c>
      <c r="N136" s="170" t="s">
        <v>2260</v>
      </c>
      <c r="O136" s="170" t="s">
        <v>2264</v>
      </c>
      <c r="P136" s="170" t="s">
        <v>2074</v>
      </c>
      <c r="Q136" s="170" t="s">
        <v>737</v>
      </c>
      <c r="R136" s="170" t="s">
        <v>942</v>
      </c>
      <c r="S136" s="170" t="s">
        <v>2271</v>
      </c>
      <c r="T136" s="170" t="s">
        <v>2076</v>
      </c>
      <c r="U136" s="170" t="s">
        <v>2077</v>
      </c>
    </row>
    <row r="137" spans="1:21">
      <c r="A137" s="97">
        <v>45748</v>
      </c>
      <c r="B137">
        <v>4</v>
      </c>
      <c r="C137" t="s">
        <v>2057</v>
      </c>
      <c r="D137" t="s">
        <v>2268</v>
      </c>
      <c r="E137">
        <v>48.63</v>
      </c>
      <c r="F137" t="str">
        <f>_xlfn.XLOOKUP(Tabela1[[#This Row],[Empreendimento]],L:L,N:N)</f>
        <v xml:space="preserve">Barra do Garças </v>
      </c>
      <c r="G137" t="str">
        <f>_xlfn.CONCAT("UFV ",Tabela1[[#This Row],[Complexo]])</f>
        <v xml:space="preserve">UFV Barra do Garças </v>
      </c>
      <c r="L137" t="str">
        <f t="shared" si="2"/>
        <v>UFV Rio Monte III</v>
      </c>
      <c r="M137" s="170" t="s">
        <v>2129</v>
      </c>
      <c r="N137" s="170" t="s">
        <v>2260</v>
      </c>
      <c r="O137" s="170" t="s">
        <v>2272</v>
      </c>
      <c r="P137" s="170" t="s">
        <v>2074</v>
      </c>
      <c r="Q137" s="170" t="s">
        <v>738</v>
      </c>
      <c r="R137" s="170" t="s">
        <v>942</v>
      </c>
      <c r="S137" s="170" t="s">
        <v>2273</v>
      </c>
      <c r="T137" s="170" t="s">
        <v>2076</v>
      </c>
      <c r="U137" s="170" t="s">
        <v>2077</v>
      </c>
    </row>
    <row r="138" spans="1:21">
      <c r="A138" s="97">
        <v>45778</v>
      </c>
      <c r="B138">
        <v>5</v>
      </c>
      <c r="C138" t="s">
        <v>2057</v>
      </c>
      <c r="D138" t="s">
        <v>2268</v>
      </c>
      <c r="E138">
        <v>55.81</v>
      </c>
      <c r="F138" t="str">
        <f>_xlfn.XLOOKUP(Tabela1[[#This Row],[Empreendimento]],L:L,N:N)</f>
        <v xml:space="preserve">Barra do Garças </v>
      </c>
      <c r="G138" t="str">
        <f>_xlfn.CONCAT("UFV ",Tabela1[[#This Row],[Complexo]])</f>
        <v xml:space="preserve">UFV Barra do Garças </v>
      </c>
      <c r="L138" t="str">
        <f t="shared" si="2"/>
        <v>UFV Rio Monte III</v>
      </c>
      <c r="M138" s="170" t="s">
        <v>2129</v>
      </c>
      <c r="N138" s="170" t="s">
        <v>2260</v>
      </c>
      <c r="O138" s="170" t="s">
        <v>2272</v>
      </c>
      <c r="P138" s="170" t="s">
        <v>2074</v>
      </c>
      <c r="Q138" s="170" t="s">
        <v>739</v>
      </c>
      <c r="R138" s="170" t="s">
        <v>942</v>
      </c>
      <c r="S138" s="170" t="s">
        <v>2274</v>
      </c>
      <c r="T138" s="170" t="s">
        <v>2076</v>
      </c>
      <c r="U138" s="170" t="s">
        <v>2077</v>
      </c>
    </row>
    <row r="139" spans="1:21">
      <c r="A139" s="97">
        <v>45809</v>
      </c>
      <c r="B139">
        <v>6</v>
      </c>
      <c r="C139" t="s">
        <v>2057</v>
      </c>
      <c r="D139" t="s">
        <v>2268</v>
      </c>
      <c r="E139">
        <v>55.35</v>
      </c>
      <c r="F139" t="str">
        <f>_xlfn.XLOOKUP(Tabela1[[#This Row],[Empreendimento]],L:L,N:N)</f>
        <v xml:space="preserve">Barra do Garças </v>
      </c>
      <c r="G139" t="str">
        <f>_xlfn.CONCAT("UFV ",Tabela1[[#This Row],[Complexo]])</f>
        <v xml:space="preserve">UFV Barra do Garças </v>
      </c>
      <c r="L139" t="str">
        <f t="shared" si="2"/>
        <v>UFV Rio Monte III</v>
      </c>
      <c r="M139" s="170" t="s">
        <v>2129</v>
      </c>
      <c r="N139" s="170" t="s">
        <v>2260</v>
      </c>
      <c r="O139" s="170" t="s">
        <v>2272</v>
      </c>
      <c r="P139" s="170" t="s">
        <v>2074</v>
      </c>
      <c r="Q139" s="170" t="s">
        <v>740</v>
      </c>
      <c r="R139" s="170" t="s">
        <v>942</v>
      </c>
      <c r="S139" s="170" t="s">
        <v>2275</v>
      </c>
      <c r="T139" s="170" t="s">
        <v>2076</v>
      </c>
      <c r="U139" s="170" t="s">
        <v>2077</v>
      </c>
    </row>
    <row r="140" spans="1:21">
      <c r="A140" s="97">
        <v>45839</v>
      </c>
      <c r="B140">
        <v>7</v>
      </c>
      <c r="C140" t="s">
        <v>2057</v>
      </c>
      <c r="D140" t="s">
        <v>2268</v>
      </c>
      <c r="E140">
        <v>54.31</v>
      </c>
      <c r="F140" t="str">
        <f>_xlfn.XLOOKUP(Tabela1[[#This Row],[Empreendimento]],L:L,N:N)</f>
        <v xml:space="preserve">Barra do Garças </v>
      </c>
      <c r="G140" t="str">
        <f>_xlfn.CONCAT("UFV ",Tabela1[[#This Row],[Complexo]])</f>
        <v xml:space="preserve">UFV Barra do Garças </v>
      </c>
      <c r="L140" t="str">
        <f t="shared" si="2"/>
        <v>UFV Rio Monte III</v>
      </c>
      <c r="M140" s="170" t="s">
        <v>2129</v>
      </c>
      <c r="N140" s="170" t="s">
        <v>2260</v>
      </c>
      <c r="O140" s="170" t="s">
        <v>2272</v>
      </c>
      <c r="P140" s="170" t="s">
        <v>2074</v>
      </c>
      <c r="Q140" s="170" t="s">
        <v>741</v>
      </c>
      <c r="R140" s="170" t="s">
        <v>942</v>
      </c>
      <c r="S140" s="170" t="s">
        <v>2276</v>
      </c>
      <c r="T140" s="170" t="s">
        <v>2076</v>
      </c>
      <c r="U140" s="170" t="s">
        <v>2077</v>
      </c>
    </row>
    <row r="141" spans="1:21">
      <c r="A141" s="97">
        <v>45870</v>
      </c>
      <c r="B141">
        <v>8</v>
      </c>
      <c r="C141" t="s">
        <v>2057</v>
      </c>
      <c r="D141" t="s">
        <v>2268</v>
      </c>
      <c r="E141">
        <v>55.69</v>
      </c>
      <c r="F141" t="str">
        <f>_xlfn.XLOOKUP(Tabela1[[#This Row],[Empreendimento]],L:L,N:N)</f>
        <v xml:space="preserve">Barra do Garças </v>
      </c>
      <c r="G141" t="str">
        <f>_xlfn.CONCAT("UFV ",Tabela1[[#This Row],[Complexo]])</f>
        <v xml:space="preserve">UFV Barra do Garças </v>
      </c>
      <c r="L141" t="str">
        <f t="shared" si="2"/>
        <v>UFV Rio Monte III</v>
      </c>
      <c r="M141" s="170" t="s">
        <v>2129</v>
      </c>
      <c r="N141" s="170" t="s">
        <v>2260</v>
      </c>
      <c r="O141" s="170" t="s">
        <v>2272</v>
      </c>
      <c r="P141" s="170" t="s">
        <v>2074</v>
      </c>
      <c r="Q141" s="170" t="s">
        <v>742</v>
      </c>
      <c r="R141" s="170" t="s">
        <v>942</v>
      </c>
      <c r="S141" s="170" t="s">
        <v>2277</v>
      </c>
      <c r="T141" s="170" t="s">
        <v>2076</v>
      </c>
      <c r="U141" s="170" t="s">
        <v>2077</v>
      </c>
    </row>
    <row r="142" spans="1:21">
      <c r="A142" s="97">
        <v>45901</v>
      </c>
      <c r="B142">
        <v>9</v>
      </c>
      <c r="C142" t="s">
        <v>2057</v>
      </c>
      <c r="D142" t="s">
        <v>2268</v>
      </c>
      <c r="E142">
        <v>55.19</v>
      </c>
      <c r="F142" t="str">
        <f>_xlfn.XLOOKUP(Tabela1[[#This Row],[Empreendimento]],L:L,N:N)</f>
        <v xml:space="preserve">Barra do Garças </v>
      </c>
      <c r="G142" t="str">
        <f>_xlfn.CONCAT("UFV ",Tabela1[[#This Row],[Complexo]])</f>
        <v xml:space="preserve">UFV Barra do Garças </v>
      </c>
      <c r="L142" t="str">
        <f t="shared" si="2"/>
        <v>UFV Rio Monte III</v>
      </c>
      <c r="M142" s="170" t="s">
        <v>2129</v>
      </c>
      <c r="N142" s="170" t="s">
        <v>2260</v>
      </c>
      <c r="O142" s="170" t="s">
        <v>2272</v>
      </c>
      <c r="P142" s="170" t="s">
        <v>2074</v>
      </c>
      <c r="Q142" s="170" t="s">
        <v>743</v>
      </c>
      <c r="R142" s="170" t="s">
        <v>942</v>
      </c>
      <c r="S142" s="170" t="s">
        <v>2278</v>
      </c>
      <c r="T142" s="170" t="s">
        <v>2076</v>
      </c>
      <c r="U142" s="170" t="s">
        <v>2077</v>
      </c>
    </row>
    <row r="143" spans="1:21">
      <c r="A143" s="97">
        <v>45931</v>
      </c>
      <c r="B143">
        <v>10</v>
      </c>
      <c r="C143" t="s">
        <v>2057</v>
      </c>
      <c r="D143" t="s">
        <v>2268</v>
      </c>
      <c r="E143">
        <v>51.39</v>
      </c>
      <c r="F143" t="str">
        <f>_xlfn.XLOOKUP(Tabela1[[#This Row],[Empreendimento]],L:L,N:N)</f>
        <v xml:space="preserve">Barra do Garças </v>
      </c>
      <c r="G143" t="str">
        <f>_xlfn.CONCAT("UFV ",Tabela1[[#This Row],[Complexo]])</f>
        <v xml:space="preserve">UFV Barra do Garças </v>
      </c>
      <c r="L143" t="str">
        <f t="shared" si="2"/>
        <v>UFV Rio Monte III</v>
      </c>
      <c r="M143" s="170" t="s">
        <v>2129</v>
      </c>
      <c r="N143" s="170" t="s">
        <v>2260</v>
      </c>
      <c r="O143" s="170" t="s">
        <v>2272</v>
      </c>
      <c r="P143" s="170" t="s">
        <v>2074</v>
      </c>
      <c r="Q143" s="170" t="s">
        <v>744</v>
      </c>
      <c r="R143" s="170" t="s">
        <v>942</v>
      </c>
      <c r="S143" s="170" t="s">
        <v>2279</v>
      </c>
      <c r="T143" s="170" t="s">
        <v>2076</v>
      </c>
      <c r="U143" s="170" t="s">
        <v>2077</v>
      </c>
    </row>
    <row r="144" spans="1:21">
      <c r="A144" s="97">
        <v>45962</v>
      </c>
      <c r="B144">
        <v>11</v>
      </c>
      <c r="C144" t="s">
        <v>2057</v>
      </c>
      <c r="D144" t="s">
        <v>2268</v>
      </c>
      <c r="E144">
        <v>42.28</v>
      </c>
      <c r="F144" t="str">
        <f>_xlfn.XLOOKUP(Tabela1[[#This Row],[Empreendimento]],L:L,N:N)</f>
        <v xml:space="preserve">Barra do Garças </v>
      </c>
      <c r="G144" t="str">
        <f>_xlfn.CONCAT("UFV ",Tabela1[[#This Row],[Complexo]])</f>
        <v xml:space="preserve">UFV Barra do Garças </v>
      </c>
      <c r="L144" t="str">
        <f t="shared" si="2"/>
        <v>UFV Rio Monte III</v>
      </c>
      <c r="M144" s="170" t="s">
        <v>2129</v>
      </c>
      <c r="N144" s="170" t="s">
        <v>2260</v>
      </c>
      <c r="O144" s="170" t="s">
        <v>2272</v>
      </c>
      <c r="P144" s="170" t="s">
        <v>2074</v>
      </c>
      <c r="Q144" s="170" t="s">
        <v>745</v>
      </c>
      <c r="R144" s="170" t="s">
        <v>942</v>
      </c>
      <c r="S144" s="170" t="s">
        <v>2280</v>
      </c>
      <c r="T144" s="170" t="s">
        <v>2076</v>
      </c>
      <c r="U144" s="170" t="s">
        <v>2077</v>
      </c>
    </row>
    <row r="145" spans="1:21">
      <c r="A145" s="97">
        <v>45992</v>
      </c>
      <c r="B145">
        <v>12</v>
      </c>
      <c r="C145" t="s">
        <v>2057</v>
      </c>
      <c r="D145" t="s">
        <v>2268</v>
      </c>
      <c r="E145">
        <v>45.27</v>
      </c>
      <c r="F145" t="str">
        <f>_xlfn.XLOOKUP(Tabela1[[#This Row],[Empreendimento]],L:L,N:N)</f>
        <v xml:space="preserve">Barra do Garças </v>
      </c>
      <c r="G145" t="str">
        <f>_xlfn.CONCAT("UFV ",Tabela1[[#This Row],[Complexo]])</f>
        <v xml:space="preserve">UFV Barra do Garças </v>
      </c>
      <c r="L145" t="str">
        <f t="shared" si="2"/>
        <v>UFV Rio Monte III</v>
      </c>
      <c r="M145" s="170" t="s">
        <v>2129</v>
      </c>
      <c r="N145" s="170" t="s">
        <v>2260</v>
      </c>
      <c r="O145" s="170" t="s">
        <v>2272</v>
      </c>
      <c r="P145" s="170" t="s">
        <v>2074</v>
      </c>
      <c r="Q145" s="170" t="s">
        <v>746</v>
      </c>
      <c r="R145" s="170" t="s">
        <v>942</v>
      </c>
      <c r="S145" s="170" t="s">
        <v>2281</v>
      </c>
      <c r="T145" s="170" t="s">
        <v>2076</v>
      </c>
      <c r="U145" s="170" t="s">
        <v>2077</v>
      </c>
    </row>
    <row r="146" spans="1:21">
      <c r="A146" s="97">
        <v>45689</v>
      </c>
      <c r="B146">
        <v>2</v>
      </c>
      <c r="C146" t="s">
        <v>2059</v>
      </c>
      <c r="D146" t="s">
        <v>2282</v>
      </c>
      <c r="E146">
        <v>51.34</v>
      </c>
      <c r="F146" t="str">
        <f>_xlfn.XLOOKUP(Tabela1[[#This Row],[Empreendimento]],L:L,N:N)</f>
        <v xml:space="preserve">Barra do Garças </v>
      </c>
      <c r="G146" t="str">
        <f>_xlfn.CONCAT("UFV ",Tabela1[[#This Row],[Complexo]])</f>
        <v xml:space="preserve">UFV Barra do Garças </v>
      </c>
      <c r="L146" t="str">
        <f t="shared" si="2"/>
        <v>UFV Rio Monte III</v>
      </c>
      <c r="M146" s="170" t="s">
        <v>2129</v>
      </c>
      <c r="N146" s="170" t="s">
        <v>2260</v>
      </c>
      <c r="O146" s="170" t="s">
        <v>2272</v>
      </c>
      <c r="P146" s="170" t="s">
        <v>2074</v>
      </c>
      <c r="Q146" s="170" t="s">
        <v>747</v>
      </c>
      <c r="R146" s="170" t="s">
        <v>942</v>
      </c>
      <c r="S146" s="170" t="s">
        <v>2283</v>
      </c>
      <c r="T146" s="170" t="s">
        <v>2076</v>
      </c>
      <c r="U146" s="170" t="s">
        <v>2077</v>
      </c>
    </row>
    <row r="147" spans="1:21">
      <c r="A147" s="97">
        <v>45717</v>
      </c>
      <c r="B147">
        <v>3</v>
      </c>
      <c r="C147" t="s">
        <v>2059</v>
      </c>
      <c r="D147" t="s">
        <v>2282</v>
      </c>
      <c r="E147">
        <v>45.03</v>
      </c>
      <c r="F147" t="str">
        <f>_xlfn.XLOOKUP(Tabela1[[#This Row],[Empreendimento]],L:L,N:N)</f>
        <v xml:space="preserve">Barra do Garças </v>
      </c>
      <c r="G147" t="str">
        <f>_xlfn.CONCAT("UFV ",Tabela1[[#This Row],[Complexo]])</f>
        <v xml:space="preserve">UFV Barra do Garças </v>
      </c>
      <c r="L147" t="str">
        <f t="shared" si="2"/>
        <v>UFV Rio Bonito II</v>
      </c>
      <c r="M147" s="170" t="s">
        <v>2129</v>
      </c>
      <c r="N147" s="170" t="s">
        <v>2284</v>
      </c>
      <c r="O147" s="170" t="s">
        <v>2284</v>
      </c>
      <c r="P147" s="170" t="s">
        <v>2074</v>
      </c>
      <c r="Q147" s="170" t="s">
        <v>2285</v>
      </c>
      <c r="R147" s="170" t="s">
        <v>2166</v>
      </c>
      <c r="S147" s="170" t="s">
        <v>2286</v>
      </c>
      <c r="T147" s="170" t="s">
        <v>2263</v>
      </c>
      <c r="U147" s="170" t="s">
        <v>2077</v>
      </c>
    </row>
    <row r="148" spans="1:21">
      <c r="A148" s="97">
        <v>45748</v>
      </c>
      <c r="B148">
        <v>4</v>
      </c>
      <c r="C148" t="s">
        <v>2059</v>
      </c>
      <c r="D148" t="s">
        <v>2282</v>
      </c>
      <c r="E148">
        <v>51.63</v>
      </c>
      <c r="F148" t="str">
        <f>_xlfn.XLOOKUP(Tabela1[[#This Row],[Empreendimento]],L:L,N:N)</f>
        <v xml:space="preserve">Barra do Garças </v>
      </c>
      <c r="G148" t="str">
        <f>_xlfn.CONCAT("UFV ",Tabela1[[#This Row],[Complexo]])</f>
        <v xml:space="preserve">UFV Barra do Garças </v>
      </c>
      <c r="L148" t="str">
        <f t="shared" si="2"/>
        <v>UFV Rio Bonito II</v>
      </c>
      <c r="M148" s="170" t="s">
        <v>2129</v>
      </c>
      <c r="N148" s="170" t="s">
        <v>2284</v>
      </c>
      <c r="O148" s="170" t="s">
        <v>2284</v>
      </c>
      <c r="P148" s="170" t="s">
        <v>2074</v>
      </c>
      <c r="Q148" s="170" t="s">
        <v>2287</v>
      </c>
      <c r="R148" s="170" t="s">
        <v>2166</v>
      </c>
      <c r="S148" s="170" t="s">
        <v>2288</v>
      </c>
      <c r="T148" s="170" t="s">
        <v>2263</v>
      </c>
      <c r="U148" s="170" t="s">
        <v>2077</v>
      </c>
    </row>
    <row r="149" spans="1:21">
      <c r="A149" s="97">
        <v>45778</v>
      </c>
      <c r="B149">
        <v>5</v>
      </c>
      <c r="C149" t="s">
        <v>2059</v>
      </c>
      <c r="D149" t="s">
        <v>2282</v>
      </c>
      <c r="E149">
        <v>48.66</v>
      </c>
      <c r="F149" t="str">
        <f>_xlfn.XLOOKUP(Tabela1[[#This Row],[Empreendimento]],L:L,N:N)</f>
        <v xml:space="preserve">Barra do Garças </v>
      </c>
      <c r="G149" t="str">
        <f>_xlfn.CONCAT("UFV ",Tabela1[[#This Row],[Complexo]])</f>
        <v xml:space="preserve">UFV Barra do Garças </v>
      </c>
      <c r="L149" t="str">
        <f t="shared" si="2"/>
        <v>UFV Rio Bonito II</v>
      </c>
      <c r="M149" s="170" t="s">
        <v>2129</v>
      </c>
      <c r="N149" s="170" t="s">
        <v>2284</v>
      </c>
      <c r="O149" s="170" t="s">
        <v>2284</v>
      </c>
      <c r="P149" s="170" t="s">
        <v>2074</v>
      </c>
      <c r="Q149" s="170" t="s">
        <v>1217</v>
      </c>
      <c r="R149" s="170" t="s">
        <v>2166</v>
      </c>
      <c r="S149" s="170" t="s">
        <v>2289</v>
      </c>
      <c r="T149" s="170" t="s">
        <v>2263</v>
      </c>
      <c r="U149" s="170" t="s">
        <v>2077</v>
      </c>
    </row>
    <row r="150" spans="1:21">
      <c r="A150" s="97">
        <v>45809</v>
      </c>
      <c r="B150">
        <v>6</v>
      </c>
      <c r="C150" t="s">
        <v>2059</v>
      </c>
      <c r="D150" t="s">
        <v>2282</v>
      </c>
      <c r="E150">
        <v>55.9</v>
      </c>
      <c r="F150" t="str">
        <f>_xlfn.XLOOKUP(Tabela1[[#This Row],[Empreendimento]],L:L,N:N)</f>
        <v xml:space="preserve">Barra do Garças </v>
      </c>
      <c r="G150" t="str">
        <f>_xlfn.CONCAT("UFV ",Tabela1[[#This Row],[Complexo]])</f>
        <v xml:space="preserve">UFV Barra do Garças </v>
      </c>
      <c r="L150" t="str">
        <f t="shared" si="2"/>
        <v>UFV Rio Bonito II</v>
      </c>
      <c r="M150" s="170" t="s">
        <v>2129</v>
      </c>
      <c r="N150" s="170" t="s">
        <v>2284</v>
      </c>
      <c r="O150" s="170" t="s">
        <v>2284</v>
      </c>
      <c r="P150" s="170" t="s">
        <v>2074</v>
      </c>
      <c r="Q150" s="170" t="s">
        <v>1216</v>
      </c>
      <c r="R150" s="170" t="s">
        <v>2166</v>
      </c>
      <c r="S150" s="170" t="s">
        <v>2290</v>
      </c>
      <c r="T150" s="170" t="s">
        <v>2263</v>
      </c>
      <c r="U150" s="170" t="s">
        <v>2077</v>
      </c>
    </row>
    <row r="151" spans="1:21" ht="26.45">
      <c r="A151" s="97">
        <v>45839</v>
      </c>
      <c r="B151">
        <v>7</v>
      </c>
      <c r="C151" t="s">
        <v>2059</v>
      </c>
      <c r="D151" t="s">
        <v>2282</v>
      </c>
      <c r="E151">
        <v>55.46</v>
      </c>
      <c r="F151" t="str">
        <f>_xlfn.XLOOKUP(Tabela1[[#This Row],[Empreendimento]],L:L,N:N)</f>
        <v xml:space="preserve">Barra do Garças </v>
      </c>
      <c r="G151" t="str">
        <f>_xlfn.CONCAT("UFV ",Tabela1[[#This Row],[Complexo]])</f>
        <v xml:space="preserve">UFV Barra do Garças </v>
      </c>
      <c r="L151" t="str">
        <f t="shared" si="2"/>
        <v>UFV Vazante I</v>
      </c>
      <c r="M151" s="170" t="s">
        <v>2291</v>
      </c>
      <c r="N151" s="170" t="s">
        <v>2292</v>
      </c>
      <c r="O151" s="170" t="s">
        <v>2292</v>
      </c>
      <c r="P151" s="170" t="s">
        <v>2074</v>
      </c>
      <c r="Q151" s="175" t="s">
        <v>872</v>
      </c>
      <c r="R151" s="175" t="s">
        <v>942</v>
      </c>
      <c r="S151" s="170" t="s">
        <v>2293</v>
      </c>
      <c r="T151" s="170" t="s">
        <v>2076</v>
      </c>
      <c r="U151" s="170" t="s">
        <v>2077</v>
      </c>
    </row>
    <row r="152" spans="1:21" ht="26.45">
      <c r="A152" s="97">
        <v>45870</v>
      </c>
      <c r="B152">
        <v>8</v>
      </c>
      <c r="C152" t="s">
        <v>2059</v>
      </c>
      <c r="D152" t="s">
        <v>2282</v>
      </c>
      <c r="E152">
        <v>54.39</v>
      </c>
      <c r="F152" t="str">
        <f>_xlfn.XLOOKUP(Tabela1[[#This Row],[Empreendimento]],L:L,N:N)</f>
        <v xml:space="preserve">Barra do Garças </v>
      </c>
      <c r="G152" t="str">
        <f>_xlfn.CONCAT("UFV ",Tabela1[[#This Row],[Complexo]])</f>
        <v xml:space="preserve">UFV Barra do Garças </v>
      </c>
      <c r="L152" t="str">
        <f t="shared" si="2"/>
        <v>UFV Vazante I</v>
      </c>
      <c r="M152" s="170" t="s">
        <v>2291</v>
      </c>
      <c r="N152" s="170" t="s">
        <v>2292</v>
      </c>
      <c r="O152" s="170" t="s">
        <v>2292</v>
      </c>
      <c r="P152" s="170" t="s">
        <v>2074</v>
      </c>
      <c r="Q152" s="175" t="s">
        <v>874</v>
      </c>
      <c r="R152" s="175" t="s">
        <v>942</v>
      </c>
      <c r="S152" s="170" t="s">
        <v>2294</v>
      </c>
      <c r="T152" s="170" t="s">
        <v>2076</v>
      </c>
      <c r="U152" s="170" t="s">
        <v>2077</v>
      </c>
    </row>
    <row r="153" spans="1:21" ht="26.45">
      <c r="A153" s="97">
        <v>45901</v>
      </c>
      <c r="B153">
        <v>9</v>
      </c>
      <c r="C153" t="s">
        <v>2059</v>
      </c>
      <c r="D153" t="s">
        <v>2282</v>
      </c>
      <c r="E153">
        <v>55.76</v>
      </c>
      <c r="F153" t="str">
        <f>_xlfn.XLOOKUP(Tabela1[[#This Row],[Empreendimento]],L:L,N:N)</f>
        <v xml:space="preserve">Barra do Garças </v>
      </c>
      <c r="G153" t="str">
        <f>_xlfn.CONCAT("UFV ",Tabela1[[#This Row],[Complexo]])</f>
        <v xml:space="preserve">UFV Barra do Garças </v>
      </c>
      <c r="L153" t="str">
        <f t="shared" si="2"/>
        <v>UFV Vazante I</v>
      </c>
      <c r="M153" s="170" t="s">
        <v>2291</v>
      </c>
      <c r="N153" s="170" t="s">
        <v>2292</v>
      </c>
      <c r="O153" s="170" t="s">
        <v>2292</v>
      </c>
      <c r="P153" s="170" t="s">
        <v>2074</v>
      </c>
      <c r="Q153" s="175" t="s">
        <v>875</v>
      </c>
      <c r="R153" s="175" t="s">
        <v>942</v>
      </c>
      <c r="S153" s="170" t="s">
        <v>2295</v>
      </c>
      <c r="T153" s="170" t="s">
        <v>2076</v>
      </c>
      <c r="U153" s="170" t="s">
        <v>2077</v>
      </c>
    </row>
    <row r="154" spans="1:21" ht="26.45">
      <c r="A154" s="97">
        <v>45931</v>
      </c>
      <c r="B154">
        <v>10</v>
      </c>
      <c r="C154" t="s">
        <v>2059</v>
      </c>
      <c r="D154" t="s">
        <v>2282</v>
      </c>
      <c r="E154">
        <v>55.22</v>
      </c>
      <c r="F154" t="str">
        <f>_xlfn.XLOOKUP(Tabela1[[#This Row],[Empreendimento]],L:L,N:N)</f>
        <v xml:space="preserve">Barra do Garças </v>
      </c>
      <c r="G154" t="str">
        <f>_xlfn.CONCAT("UFV ",Tabela1[[#This Row],[Complexo]])</f>
        <v xml:space="preserve">UFV Barra do Garças </v>
      </c>
      <c r="L154" t="str">
        <f t="shared" si="2"/>
        <v>UFV Vazante I</v>
      </c>
      <c r="M154" s="170" t="s">
        <v>2291</v>
      </c>
      <c r="N154" s="170" t="s">
        <v>2292</v>
      </c>
      <c r="O154" s="170" t="s">
        <v>2292</v>
      </c>
      <c r="P154" s="170" t="s">
        <v>2074</v>
      </c>
      <c r="Q154" s="175" t="s">
        <v>876</v>
      </c>
      <c r="R154" s="175" t="s">
        <v>942</v>
      </c>
      <c r="S154" s="170" t="s">
        <v>2296</v>
      </c>
      <c r="T154" s="170" t="s">
        <v>2076</v>
      </c>
      <c r="U154" s="170" t="s">
        <v>2077</v>
      </c>
    </row>
    <row r="155" spans="1:21" ht="26.45">
      <c r="A155" s="97">
        <v>45962</v>
      </c>
      <c r="B155">
        <v>11</v>
      </c>
      <c r="C155" t="s">
        <v>2059</v>
      </c>
      <c r="D155" t="s">
        <v>2282</v>
      </c>
      <c r="E155">
        <v>51.44</v>
      </c>
      <c r="F155" t="str">
        <f>_xlfn.XLOOKUP(Tabela1[[#This Row],[Empreendimento]],L:L,N:N)</f>
        <v xml:space="preserve">Barra do Garças </v>
      </c>
      <c r="G155" t="str">
        <f>_xlfn.CONCAT("UFV ",Tabela1[[#This Row],[Complexo]])</f>
        <v xml:space="preserve">UFV Barra do Garças </v>
      </c>
      <c r="L155" t="str">
        <f t="shared" si="2"/>
        <v>UFV Vazante I</v>
      </c>
      <c r="M155" s="170" t="s">
        <v>2291</v>
      </c>
      <c r="N155" s="170" t="s">
        <v>2292</v>
      </c>
      <c r="O155" s="170" t="s">
        <v>2292</v>
      </c>
      <c r="P155" s="170" t="s">
        <v>2074</v>
      </c>
      <c r="Q155" s="175" t="s">
        <v>877</v>
      </c>
      <c r="R155" s="175" t="s">
        <v>942</v>
      </c>
      <c r="S155" s="170" t="s">
        <v>2297</v>
      </c>
      <c r="T155" s="170" t="s">
        <v>2076</v>
      </c>
      <c r="U155" s="170" t="s">
        <v>2077</v>
      </c>
    </row>
    <row r="156" spans="1:21" ht="26.45">
      <c r="A156" s="97">
        <v>45992</v>
      </c>
      <c r="B156">
        <v>12</v>
      </c>
      <c r="C156" t="s">
        <v>2059</v>
      </c>
      <c r="D156" t="s">
        <v>2282</v>
      </c>
      <c r="E156">
        <v>42.32</v>
      </c>
      <c r="F156" t="str">
        <f>_xlfn.XLOOKUP(Tabela1[[#This Row],[Empreendimento]],L:L,N:N)</f>
        <v xml:space="preserve">Barra do Garças </v>
      </c>
      <c r="G156" t="str">
        <f>_xlfn.CONCAT("UFV ",Tabela1[[#This Row],[Complexo]])</f>
        <v xml:space="preserve">UFV Barra do Garças </v>
      </c>
      <c r="L156" t="str">
        <f t="shared" si="2"/>
        <v>UFV Vazante I</v>
      </c>
      <c r="M156" s="170" t="s">
        <v>2291</v>
      </c>
      <c r="N156" s="170" t="s">
        <v>2292</v>
      </c>
      <c r="O156" s="170" t="s">
        <v>2292</v>
      </c>
      <c r="P156" s="170" t="s">
        <v>2074</v>
      </c>
      <c r="Q156" s="175" t="s">
        <v>878</v>
      </c>
      <c r="R156" s="175" t="s">
        <v>942</v>
      </c>
      <c r="S156" s="170" t="s">
        <v>2298</v>
      </c>
      <c r="T156" s="170" t="s">
        <v>2076</v>
      </c>
      <c r="U156" s="170" t="s">
        <v>2077</v>
      </c>
    </row>
    <row r="157" spans="1:21" ht="26.45">
      <c r="A157" s="97">
        <v>45689</v>
      </c>
      <c r="B157">
        <v>2</v>
      </c>
      <c r="C157" t="s">
        <v>2059</v>
      </c>
      <c r="D157" t="s">
        <v>2282</v>
      </c>
      <c r="E157">
        <v>45.31</v>
      </c>
      <c r="F157" t="str">
        <f>_xlfn.XLOOKUP(Tabela1[[#This Row],[Empreendimento]],L:L,N:N)</f>
        <v xml:space="preserve">Barra do Garças </v>
      </c>
      <c r="G157" t="str">
        <f>_xlfn.CONCAT("UFV ",Tabela1[[#This Row],[Complexo]])</f>
        <v xml:space="preserve">UFV Barra do Garças </v>
      </c>
      <c r="L157" t="str">
        <f t="shared" si="2"/>
        <v>UFV Vazante I</v>
      </c>
      <c r="M157" s="170" t="s">
        <v>2291</v>
      </c>
      <c r="N157" s="170" t="s">
        <v>2292</v>
      </c>
      <c r="O157" s="170" t="s">
        <v>2292</v>
      </c>
      <c r="P157" s="170" t="s">
        <v>2074</v>
      </c>
      <c r="Q157" s="175" t="s">
        <v>879</v>
      </c>
      <c r="R157" s="175" t="s">
        <v>942</v>
      </c>
      <c r="S157" s="170" t="s">
        <v>2299</v>
      </c>
      <c r="T157" s="170" t="s">
        <v>2076</v>
      </c>
      <c r="U157" s="170" t="s">
        <v>2077</v>
      </c>
    </row>
    <row r="158" spans="1:21" ht="26.45">
      <c r="A158" s="97">
        <v>45658</v>
      </c>
      <c r="B158">
        <v>1</v>
      </c>
      <c r="C158" t="s">
        <v>33</v>
      </c>
      <c r="D158">
        <v>10031246905</v>
      </c>
      <c r="E158">
        <v>106.1</v>
      </c>
      <c r="F158" t="e">
        <f>_xlfn.XLOOKUP(Tabela1[[#This Row],[Empreendimento]],L:L,N:N)</f>
        <v>#N/A</v>
      </c>
      <c r="G158" t="e">
        <f>_xlfn.CONCAT("UFV ",Tabela1[[#This Row],[Complexo]])</f>
        <v>#N/A</v>
      </c>
      <c r="L158" t="str">
        <f t="shared" si="2"/>
        <v>UFV Vazante I</v>
      </c>
      <c r="M158" s="170" t="s">
        <v>2291</v>
      </c>
      <c r="N158" s="170" t="s">
        <v>2292</v>
      </c>
      <c r="O158" s="170" t="s">
        <v>2292</v>
      </c>
      <c r="P158" s="170" t="s">
        <v>2074</v>
      </c>
      <c r="Q158" s="175" t="s">
        <v>880</v>
      </c>
      <c r="R158" s="175" t="s">
        <v>942</v>
      </c>
      <c r="S158" s="170" t="s">
        <v>2300</v>
      </c>
      <c r="T158" s="170" t="s">
        <v>2076</v>
      </c>
      <c r="U158" s="170" t="s">
        <v>2077</v>
      </c>
    </row>
    <row r="159" spans="1:21" ht="26.45">
      <c r="A159" s="97">
        <v>45689</v>
      </c>
      <c r="B159">
        <v>2</v>
      </c>
      <c r="C159" t="s">
        <v>33</v>
      </c>
      <c r="D159">
        <v>10031246905</v>
      </c>
      <c r="E159">
        <v>95.4</v>
      </c>
      <c r="F159" t="e">
        <f>_xlfn.XLOOKUP(Tabela1[[#This Row],[Empreendimento]],L:L,N:N)</f>
        <v>#N/A</v>
      </c>
      <c r="G159" t="e">
        <f>_xlfn.CONCAT("UFV ",Tabela1[[#This Row],[Complexo]])</f>
        <v>#N/A</v>
      </c>
      <c r="L159" t="str">
        <f t="shared" si="2"/>
        <v>UFV Vazante I</v>
      </c>
      <c r="M159" s="170" t="s">
        <v>2291</v>
      </c>
      <c r="N159" s="170" t="s">
        <v>2292</v>
      </c>
      <c r="O159" s="170" t="s">
        <v>2292</v>
      </c>
      <c r="P159" s="170" t="s">
        <v>2074</v>
      </c>
      <c r="Q159" s="175" t="s">
        <v>881</v>
      </c>
      <c r="R159" s="175" t="s">
        <v>942</v>
      </c>
      <c r="S159" s="170" t="s">
        <v>2301</v>
      </c>
      <c r="T159" s="170" t="s">
        <v>2076</v>
      </c>
      <c r="U159" s="170" t="s">
        <v>2077</v>
      </c>
    </row>
    <row r="160" spans="1:21" ht="26.45">
      <c r="A160" s="97">
        <v>45717</v>
      </c>
      <c r="B160">
        <v>3</v>
      </c>
      <c r="C160" t="s">
        <v>33</v>
      </c>
      <c r="D160">
        <v>10031246905</v>
      </c>
      <c r="E160">
        <v>105.7</v>
      </c>
      <c r="F160" t="e">
        <f>_xlfn.XLOOKUP(Tabela1[[#This Row],[Empreendimento]],L:L,N:N)</f>
        <v>#N/A</v>
      </c>
      <c r="G160" t="e">
        <f>_xlfn.CONCAT("UFV ",Tabela1[[#This Row],[Complexo]])</f>
        <v>#N/A</v>
      </c>
      <c r="L160" t="str">
        <f t="shared" si="2"/>
        <v>UFV Vazante I</v>
      </c>
      <c r="M160" s="170" t="s">
        <v>2291</v>
      </c>
      <c r="N160" s="170" t="s">
        <v>2292</v>
      </c>
      <c r="O160" s="170" t="s">
        <v>2292</v>
      </c>
      <c r="P160" s="170" t="s">
        <v>2074</v>
      </c>
      <c r="Q160" s="175" t="s">
        <v>882</v>
      </c>
      <c r="R160" s="175" t="s">
        <v>942</v>
      </c>
      <c r="S160" s="170" t="s">
        <v>2302</v>
      </c>
      <c r="T160" s="170" t="s">
        <v>2076</v>
      </c>
      <c r="U160" s="170" t="s">
        <v>2077</v>
      </c>
    </row>
    <row r="161" spans="1:21" ht="26.45">
      <c r="A161" s="97">
        <v>45748</v>
      </c>
      <c r="B161">
        <v>4</v>
      </c>
      <c r="C161" t="s">
        <v>33</v>
      </c>
      <c r="D161">
        <v>10031246905</v>
      </c>
      <c r="E161">
        <v>105.7</v>
      </c>
      <c r="F161" t="e">
        <f>_xlfn.XLOOKUP(Tabela1[[#This Row],[Empreendimento]],L:L,N:N)</f>
        <v>#N/A</v>
      </c>
      <c r="G161" t="e">
        <f>_xlfn.CONCAT("UFV ",Tabela1[[#This Row],[Complexo]])</f>
        <v>#N/A</v>
      </c>
      <c r="L161" t="str">
        <f t="shared" si="2"/>
        <v>UFV Vazante I</v>
      </c>
      <c r="M161" s="170" t="s">
        <v>2291</v>
      </c>
      <c r="N161" s="170" t="s">
        <v>2292</v>
      </c>
      <c r="O161" s="170" t="s">
        <v>2292</v>
      </c>
      <c r="P161" s="170" t="s">
        <v>2074</v>
      </c>
      <c r="Q161" s="175" t="s">
        <v>883</v>
      </c>
      <c r="R161" s="175" t="s">
        <v>942</v>
      </c>
      <c r="S161" s="170" t="s">
        <v>2303</v>
      </c>
      <c r="T161" s="170" t="s">
        <v>2076</v>
      </c>
      <c r="U161" s="170" t="s">
        <v>2077</v>
      </c>
    </row>
    <row r="162" spans="1:21" ht="26.45">
      <c r="A162" s="97">
        <v>45778</v>
      </c>
      <c r="B162">
        <v>5</v>
      </c>
      <c r="C162" t="s">
        <v>33</v>
      </c>
      <c r="D162">
        <v>10031246905</v>
      </c>
      <c r="E162">
        <v>110</v>
      </c>
      <c r="F162" t="e">
        <f>_xlfn.XLOOKUP(Tabela1[[#This Row],[Empreendimento]],L:L,N:N)</f>
        <v>#N/A</v>
      </c>
      <c r="G162" t="e">
        <f>_xlfn.CONCAT("UFV ",Tabela1[[#This Row],[Complexo]])</f>
        <v>#N/A</v>
      </c>
      <c r="L162" t="str">
        <f t="shared" si="2"/>
        <v>UFV Vazante I</v>
      </c>
      <c r="M162" s="170" t="s">
        <v>2291</v>
      </c>
      <c r="N162" s="170" t="s">
        <v>2292</v>
      </c>
      <c r="O162" s="170" t="s">
        <v>2292</v>
      </c>
      <c r="P162" s="170" t="s">
        <v>2074</v>
      </c>
      <c r="Q162" s="175" t="s">
        <v>884</v>
      </c>
      <c r="R162" s="175" t="s">
        <v>942</v>
      </c>
      <c r="S162" s="170" t="s">
        <v>2304</v>
      </c>
      <c r="T162" s="170" t="s">
        <v>2076</v>
      </c>
      <c r="U162" s="170" t="s">
        <v>2077</v>
      </c>
    </row>
    <row r="163" spans="1:21" ht="26.45">
      <c r="A163" s="97">
        <v>45809</v>
      </c>
      <c r="B163">
        <v>6</v>
      </c>
      <c r="C163" t="s">
        <v>33</v>
      </c>
      <c r="D163">
        <v>10031246905</v>
      </c>
      <c r="E163">
        <v>97.6</v>
      </c>
      <c r="F163" t="e">
        <f>_xlfn.XLOOKUP(Tabela1[[#This Row],[Empreendimento]],L:L,N:N)</f>
        <v>#N/A</v>
      </c>
      <c r="G163" t="e">
        <f>_xlfn.CONCAT("UFV ",Tabela1[[#This Row],[Complexo]])</f>
        <v>#N/A</v>
      </c>
      <c r="L163" t="str">
        <f t="shared" si="2"/>
        <v>UFV Vazante I</v>
      </c>
      <c r="M163" s="170" t="s">
        <v>2291</v>
      </c>
      <c r="N163" s="170" t="s">
        <v>2292</v>
      </c>
      <c r="O163" s="170" t="s">
        <v>2292</v>
      </c>
      <c r="P163" s="170" t="s">
        <v>2074</v>
      </c>
      <c r="Q163" s="175" t="s">
        <v>885</v>
      </c>
      <c r="R163" s="175" t="s">
        <v>942</v>
      </c>
      <c r="S163" s="170" t="s">
        <v>2305</v>
      </c>
      <c r="T163" s="170" t="s">
        <v>2076</v>
      </c>
      <c r="U163" s="170" t="s">
        <v>2077</v>
      </c>
    </row>
    <row r="164" spans="1:21" ht="26.45">
      <c r="A164" s="97">
        <v>45839</v>
      </c>
      <c r="B164">
        <v>7</v>
      </c>
      <c r="C164" t="s">
        <v>33</v>
      </c>
      <c r="D164">
        <v>10031246905</v>
      </c>
      <c r="E164">
        <v>112.5</v>
      </c>
      <c r="F164" t="e">
        <f>_xlfn.XLOOKUP(Tabela1[[#This Row],[Empreendimento]],L:L,N:N)</f>
        <v>#N/A</v>
      </c>
      <c r="G164" t="e">
        <f>_xlfn.CONCAT("UFV ",Tabela1[[#This Row],[Complexo]])</f>
        <v>#N/A</v>
      </c>
      <c r="L164" t="str">
        <f t="shared" si="2"/>
        <v>UFV Vazante I</v>
      </c>
      <c r="M164" s="170" t="s">
        <v>2291</v>
      </c>
      <c r="N164" s="170" t="s">
        <v>2292</v>
      </c>
      <c r="O164" s="170" t="s">
        <v>2292</v>
      </c>
      <c r="P164" s="170" t="s">
        <v>2074</v>
      </c>
      <c r="Q164" s="175" t="s">
        <v>886</v>
      </c>
      <c r="R164" s="175" t="s">
        <v>942</v>
      </c>
      <c r="S164" s="170" t="s">
        <v>2306</v>
      </c>
      <c r="T164" s="170" t="s">
        <v>2076</v>
      </c>
      <c r="U164" s="170" t="s">
        <v>2077</v>
      </c>
    </row>
    <row r="165" spans="1:21" ht="26.45">
      <c r="A165" s="97">
        <v>45870</v>
      </c>
      <c r="B165">
        <v>8</v>
      </c>
      <c r="C165" t="s">
        <v>33</v>
      </c>
      <c r="D165">
        <v>10031246905</v>
      </c>
      <c r="E165">
        <v>123.1</v>
      </c>
      <c r="F165" t="e">
        <f>_xlfn.XLOOKUP(Tabela1[[#This Row],[Empreendimento]],L:L,N:N)</f>
        <v>#N/A</v>
      </c>
      <c r="G165" t="e">
        <f>_xlfn.CONCAT("UFV ",Tabela1[[#This Row],[Complexo]])</f>
        <v>#N/A</v>
      </c>
      <c r="L165" t="str">
        <f t="shared" si="2"/>
        <v>UFV Vazante I</v>
      </c>
      <c r="M165" s="170" t="s">
        <v>2291</v>
      </c>
      <c r="N165" s="170" t="s">
        <v>2292</v>
      </c>
      <c r="O165" s="170" t="s">
        <v>2292</v>
      </c>
      <c r="P165" s="170" t="s">
        <v>2074</v>
      </c>
      <c r="Q165" s="175" t="s">
        <v>887</v>
      </c>
      <c r="R165" s="175" t="s">
        <v>942</v>
      </c>
      <c r="S165" s="170" t="s">
        <v>2307</v>
      </c>
      <c r="T165" s="170" t="s">
        <v>2076</v>
      </c>
      <c r="U165" s="170" t="s">
        <v>2077</v>
      </c>
    </row>
    <row r="166" spans="1:21" ht="26.45">
      <c r="A166" s="97">
        <v>45901</v>
      </c>
      <c r="B166">
        <v>9</v>
      </c>
      <c r="C166" t="s">
        <v>33</v>
      </c>
      <c r="D166">
        <v>10031246905</v>
      </c>
      <c r="E166">
        <v>112.7</v>
      </c>
      <c r="F166" t="e">
        <f>_xlfn.XLOOKUP(Tabela1[[#This Row],[Empreendimento]],L:L,N:N)</f>
        <v>#N/A</v>
      </c>
      <c r="G166" t="e">
        <f>_xlfn.CONCAT("UFV ",Tabela1[[#This Row],[Complexo]])</f>
        <v>#N/A</v>
      </c>
      <c r="L166" t="str">
        <f t="shared" si="2"/>
        <v>UFV Vazante I</v>
      </c>
      <c r="M166" s="170" t="s">
        <v>2291</v>
      </c>
      <c r="N166" s="170" t="s">
        <v>2292</v>
      </c>
      <c r="O166" s="170" t="s">
        <v>2292</v>
      </c>
      <c r="P166" s="170" t="s">
        <v>2074</v>
      </c>
      <c r="Q166" s="175" t="s">
        <v>888</v>
      </c>
      <c r="R166" s="175" t="s">
        <v>942</v>
      </c>
      <c r="S166" s="170" t="s">
        <v>2308</v>
      </c>
      <c r="T166" s="170" t="s">
        <v>2076</v>
      </c>
      <c r="U166" s="170" t="s">
        <v>2077</v>
      </c>
    </row>
    <row r="167" spans="1:21">
      <c r="A167" s="97">
        <v>45931</v>
      </c>
      <c r="B167">
        <v>10</v>
      </c>
      <c r="C167" t="s">
        <v>33</v>
      </c>
      <c r="D167">
        <v>10031246905</v>
      </c>
      <c r="E167">
        <v>98</v>
      </c>
      <c r="F167" t="e">
        <f>_xlfn.XLOOKUP(Tabela1[[#This Row],[Empreendimento]],L:L,N:N)</f>
        <v>#N/A</v>
      </c>
      <c r="G167" t="e">
        <f>_xlfn.CONCAT("UFV ",Tabela1[[#This Row],[Complexo]])</f>
        <v>#N/A</v>
      </c>
      <c r="L167" t="str">
        <f t="shared" si="2"/>
        <v>UFV Vazante I</v>
      </c>
      <c r="M167" s="170" t="s">
        <v>2291</v>
      </c>
      <c r="N167" s="170" t="s">
        <v>2292</v>
      </c>
      <c r="O167" s="170" t="s">
        <v>2292</v>
      </c>
      <c r="P167" s="170" t="s">
        <v>2074</v>
      </c>
      <c r="Q167" s="170" t="s">
        <v>889</v>
      </c>
      <c r="R167" s="170" t="s">
        <v>2093</v>
      </c>
      <c r="S167" s="170" t="s">
        <v>2309</v>
      </c>
      <c r="T167" s="170" t="s">
        <v>2095</v>
      </c>
      <c r="U167" s="170" t="s">
        <v>2077</v>
      </c>
    </row>
    <row r="168" spans="1:21">
      <c r="A168" s="97">
        <v>45962</v>
      </c>
      <c r="B168">
        <v>11</v>
      </c>
      <c r="C168" t="s">
        <v>33</v>
      </c>
      <c r="D168">
        <v>10031246905</v>
      </c>
      <c r="E168">
        <v>99.9</v>
      </c>
      <c r="F168" t="e">
        <f>_xlfn.XLOOKUP(Tabela1[[#This Row],[Empreendimento]],L:L,N:N)</f>
        <v>#N/A</v>
      </c>
      <c r="G168" t="e">
        <f>_xlfn.CONCAT("UFV ",Tabela1[[#This Row],[Complexo]])</f>
        <v>#N/A</v>
      </c>
      <c r="L168" t="str">
        <f t="shared" si="2"/>
        <v>UFV Vazante II</v>
      </c>
      <c r="M168" s="170" t="s">
        <v>2291</v>
      </c>
      <c r="N168" s="170" t="s">
        <v>2292</v>
      </c>
      <c r="O168" s="170" t="s">
        <v>2310</v>
      </c>
      <c r="P168" s="170" t="s">
        <v>2074</v>
      </c>
      <c r="Q168" s="170" t="s">
        <v>891</v>
      </c>
      <c r="R168" s="170" t="s">
        <v>942</v>
      </c>
      <c r="S168" s="170" t="s">
        <v>2311</v>
      </c>
      <c r="T168" s="170" t="s">
        <v>2076</v>
      </c>
      <c r="U168" s="170" t="s">
        <v>2077</v>
      </c>
    </row>
    <row r="169" spans="1:21">
      <c r="A169" s="97">
        <v>45992</v>
      </c>
      <c r="B169">
        <v>12</v>
      </c>
      <c r="C169" t="s">
        <v>33</v>
      </c>
      <c r="D169">
        <v>10031246905</v>
      </c>
      <c r="E169">
        <v>92.7</v>
      </c>
      <c r="F169" t="e">
        <f>_xlfn.XLOOKUP(Tabela1[[#This Row],[Empreendimento]],L:L,N:N)</f>
        <v>#N/A</v>
      </c>
      <c r="G169" t="e">
        <f>_xlfn.CONCAT("UFV ",Tabela1[[#This Row],[Complexo]])</f>
        <v>#N/A</v>
      </c>
      <c r="L169" t="str">
        <f t="shared" si="2"/>
        <v>UFV Vazante II</v>
      </c>
      <c r="M169" s="170" t="s">
        <v>2291</v>
      </c>
      <c r="N169" s="170" t="s">
        <v>2292</v>
      </c>
      <c r="O169" s="170" t="s">
        <v>2310</v>
      </c>
      <c r="P169" s="170" t="s">
        <v>2074</v>
      </c>
      <c r="Q169" s="170" t="s">
        <v>892</v>
      </c>
      <c r="R169" s="170" t="s">
        <v>942</v>
      </c>
      <c r="S169" s="170" t="s">
        <v>2312</v>
      </c>
      <c r="T169" s="170" t="s">
        <v>2076</v>
      </c>
      <c r="U169" s="170" t="s">
        <v>2077</v>
      </c>
    </row>
    <row r="170" spans="1:21">
      <c r="A170" s="97">
        <v>45658</v>
      </c>
      <c r="B170">
        <v>1</v>
      </c>
      <c r="C170" t="s">
        <v>2047</v>
      </c>
      <c r="D170">
        <v>10035461975</v>
      </c>
      <c r="E170">
        <v>93</v>
      </c>
      <c r="F170" t="e">
        <f>_xlfn.XLOOKUP(Tabela1[[#This Row],[Empreendimento]],L:L,N:N)</f>
        <v>#N/A</v>
      </c>
      <c r="G170" t="e">
        <f>_xlfn.CONCAT("UFV ",Tabela1[[#This Row],[Complexo]])</f>
        <v>#N/A</v>
      </c>
      <c r="L170" t="str">
        <f t="shared" si="2"/>
        <v>UFV Vazante II</v>
      </c>
      <c r="M170" s="170" t="s">
        <v>2291</v>
      </c>
      <c r="N170" s="170" t="s">
        <v>2292</v>
      </c>
      <c r="O170" s="170" t="s">
        <v>2310</v>
      </c>
      <c r="P170" s="170" t="s">
        <v>2074</v>
      </c>
      <c r="Q170" s="170" t="s">
        <v>893</v>
      </c>
      <c r="R170" s="170" t="s">
        <v>942</v>
      </c>
      <c r="S170" s="170" t="s">
        <v>2313</v>
      </c>
      <c r="T170" s="170" t="s">
        <v>2076</v>
      </c>
      <c r="U170" s="170" t="s">
        <v>2077</v>
      </c>
    </row>
    <row r="171" spans="1:21">
      <c r="A171" s="97">
        <v>45689</v>
      </c>
      <c r="B171">
        <v>2</v>
      </c>
      <c r="C171" t="s">
        <v>2047</v>
      </c>
      <c r="D171">
        <v>10035461975</v>
      </c>
      <c r="E171">
        <v>87.1</v>
      </c>
      <c r="F171" t="e">
        <f>_xlfn.XLOOKUP(Tabela1[[#This Row],[Empreendimento]],L:L,N:N)</f>
        <v>#N/A</v>
      </c>
      <c r="G171" t="e">
        <f>_xlfn.CONCAT("UFV ",Tabela1[[#This Row],[Complexo]])</f>
        <v>#N/A</v>
      </c>
      <c r="L171" t="str">
        <f t="shared" si="2"/>
        <v>UFV Vazante II</v>
      </c>
      <c r="M171" s="170" t="s">
        <v>2291</v>
      </c>
      <c r="N171" s="170" t="s">
        <v>2292</v>
      </c>
      <c r="O171" s="170" t="s">
        <v>2310</v>
      </c>
      <c r="P171" s="170" t="s">
        <v>2074</v>
      </c>
      <c r="Q171" s="170" t="s">
        <v>894</v>
      </c>
      <c r="R171" s="170" t="s">
        <v>942</v>
      </c>
      <c r="S171" s="170" t="s">
        <v>2314</v>
      </c>
      <c r="T171" s="170" t="s">
        <v>2076</v>
      </c>
      <c r="U171" s="170" t="s">
        <v>2077</v>
      </c>
    </row>
    <row r="172" spans="1:21">
      <c r="A172" s="97">
        <v>45717</v>
      </c>
      <c r="B172">
        <v>3</v>
      </c>
      <c r="C172" t="s">
        <v>2047</v>
      </c>
      <c r="D172">
        <v>10035461975</v>
      </c>
      <c r="E172">
        <v>89.3</v>
      </c>
      <c r="F172" t="e">
        <f>_xlfn.XLOOKUP(Tabela1[[#This Row],[Empreendimento]],L:L,N:N)</f>
        <v>#N/A</v>
      </c>
      <c r="G172" t="e">
        <f>_xlfn.CONCAT("UFV ",Tabela1[[#This Row],[Complexo]])</f>
        <v>#N/A</v>
      </c>
      <c r="L172" t="str">
        <f t="shared" si="2"/>
        <v>UFV Vazante II</v>
      </c>
      <c r="M172" s="170" t="s">
        <v>2291</v>
      </c>
      <c r="N172" s="170" t="s">
        <v>2292</v>
      </c>
      <c r="O172" s="170" t="s">
        <v>2310</v>
      </c>
      <c r="P172" s="170" t="s">
        <v>2074</v>
      </c>
      <c r="Q172" s="170" t="s">
        <v>895</v>
      </c>
      <c r="R172" s="170" t="s">
        <v>942</v>
      </c>
      <c r="S172" s="170" t="s">
        <v>2315</v>
      </c>
      <c r="T172" s="170" t="s">
        <v>2076</v>
      </c>
      <c r="U172" s="170" t="s">
        <v>2077</v>
      </c>
    </row>
    <row r="173" spans="1:21">
      <c r="A173" s="97">
        <v>45748</v>
      </c>
      <c r="B173">
        <v>4</v>
      </c>
      <c r="C173" t="s">
        <v>2047</v>
      </c>
      <c r="D173">
        <v>10035461975</v>
      </c>
      <c r="E173">
        <v>91.6</v>
      </c>
      <c r="F173" t="e">
        <f>_xlfn.XLOOKUP(Tabela1[[#This Row],[Empreendimento]],L:L,N:N)</f>
        <v>#N/A</v>
      </c>
      <c r="G173" t="e">
        <f>_xlfn.CONCAT("UFV ",Tabela1[[#This Row],[Complexo]])</f>
        <v>#N/A</v>
      </c>
      <c r="L173" t="str">
        <f t="shared" si="2"/>
        <v>UFV Vazante II</v>
      </c>
      <c r="M173" s="170" t="s">
        <v>2291</v>
      </c>
      <c r="N173" s="170" t="s">
        <v>2292</v>
      </c>
      <c r="O173" s="170" t="s">
        <v>2310</v>
      </c>
      <c r="P173" s="170" t="s">
        <v>2074</v>
      </c>
      <c r="Q173" s="170" t="s">
        <v>896</v>
      </c>
      <c r="R173" s="170" t="s">
        <v>942</v>
      </c>
      <c r="S173" s="170" t="s">
        <v>2316</v>
      </c>
      <c r="T173" s="170" t="s">
        <v>2076</v>
      </c>
      <c r="U173" s="170" t="s">
        <v>2077</v>
      </c>
    </row>
    <row r="174" spans="1:21">
      <c r="A174" s="97">
        <v>45778</v>
      </c>
      <c r="B174">
        <v>5</v>
      </c>
      <c r="C174" t="s">
        <v>2047</v>
      </c>
      <c r="D174">
        <v>10035461975</v>
      </c>
      <c r="E174">
        <v>93</v>
      </c>
      <c r="F174" t="e">
        <f>_xlfn.XLOOKUP(Tabela1[[#This Row],[Empreendimento]],L:L,N:N)</f>
        <v>#N/A</v>
      </c>
      <c r="G174" t="e">
        <f>_xlfn.CONCAT("UFV ",Tabela1[[#This Row],[Complexo]])</f>
        <v>#N/A</v>
      </c>
      <c r="L174" t="str">
        <f t="shared" si="2"/>
        <v>UFV Vazante II</v>
      </c>
      <c r="M174" s="170" t="s">
        <v>2291</v>
      </c>
      <c r="N174" s="170" t="s">
        <v>2292</v>
      </c>
      <c r="O174" s="170" t="s">
        <v>2310</v>
      </c>
      <c r="P174" s="170" t="s">
        <v>2074</v>
      </c>
      <c r="Q174" s="170" t="s">
        <v>897</v>
      </c>
      <c r="R174" s="170" t="s">
        <v>942</v>
      </c>
      <c r="S174" s="170" t="s">
        <v>2317</v>
      </c>
      <c r="T174" s="170" t="s">
        <v>2076</v>
      </c>
      <c r="U174" s="170" t="s">
        <v>2077</v>
      </c>
    </row>
    <row r="175" spans="1:21">
      <c r="A175" s="97">
        <v>45809</v>
      </c>
      <c r="B175">
        <v>6</v>
      </c>
      <c r="C175" t="s">
        <v>2047</v>
      </c>
      <c r="D175">
        <v>10035461975</v>
      </c>
      <c r="E175">
        <v>93.6</v>
      </c>
      <c r="F175" t="e">
        <f>_xlfn.XLOOKUP(Tabela1[[#This Row],[Empreendimento]],L:L,N:N)</f>
        <v>#N/A</v>
      </c>
      <c r="G175" t="e">
        <f>_xlfn.CONCAT("UFV ",Tabela1[[#This Row],[Complexo]])</f>
        <v>#N/A</v>
      </c>
      <c r="L175" t="str">
        <f t="shared" si="2"/>
        <v>UFV Vazante II</v>
      </c>
      <c r="M175" s="170" t="s">
        <v>2291</v>
      </c>
      <c r="N175" s="170" t="s">
        <v>2292</v>
      </c>
      <c r="O175" s="170" t="s">
        <v>2310</v>
      </c>
      <c r="P175" s="170" t="s">
        <v>2074</v>
      </c>
      <c r="Q175" s="170" t="s">
        <v>898</v>
      </c>
      <c r="R175" s="170" t="s">
        <v>942</v>
      </c>
      <c r="S175" s="170" t="s">
        <v>2318</v>
      </c>
      <c r="T175" s="170" t="s">
        <v>2076</v>
      </c>
      <c r="U175" s="170" t="s">
        <v>2077</v>
      </c>
    </row>
    <row r="176" spans="1:21">
      <c r="A176" s="97">
        <v>45839</v>
      </c>
      <c r="B176">
        <v>7</v>
      </c>
      <c r="C176" t="s">
        <v>2047</v>
      </c>
      <c r="D176">
        <v>10035461975</v>
      </c>
      <c r="E176">
        <v>98.6</v>
      </c>
      <c r="F176" t="e">
        <f>_xlfn.XLOOKUP(Tabela1[[#This Row],[Empreendimento]],L:L,N:N)</f>
        <v>#N/A</v>
      </c>
      <c r="G176" t="e">
        <f>_xlfn.CONCAT("UFV ",Tabela1[[#This Row],[Complexo]])</f>
        <v>#N/A</v>
      </c>
      <c r="L176" t="str">
        <f t="shared" si="2"/>
        <v>UFV Vazante II</v>
      </c>
      <c r="M176" s="170" t="s">
        <v>2291</v>
      </c>
      <c r="N176" s="170" t="s">
        <v>2292</v>
      </c>
      <c r="O176" s="170" t="s">
        <v>2310</v>
      </c>
      <c r="P176" s="170" t="s">
        <v>2074</v>
      </c>
      <c r="Q176" s="170" t="s">
        <v>899</v>
      </c>
      <c r="R176" s="170" t="s">
        <v>942</v>
      </c>
      <c r="S176" s="170" t="s">
        <v>2319</v>
      </c>
      <c r="T176" s="170" t="s">
        <v>2076</v>
      </c>
      <c r="U176" s="170" t="s">
        <v>2077</v>
      </c>
    </row>
    <row r="177" spans="1:21">
      <c r="A177" s="97">
        <v>45870</v>
      </c>
      <c r="B177">
        <v>8</v>
      </c>
      <c r="C177" t="s">
        <v>2047</v>
      </c>
      <c r="D177">
        <v>10035461975</v>
      </c>
      <c r="E177">
        <v>105.7</v>
      </c>
      <c r="F177" t="e">
        <f>_xlfn.XLOOKUP(Tabela1[[#This Row],[Empreendimento]],L:L,N:N)</f>
        <v>#N/A</v>
      </c>
      <c r="G177" t="e">
        <f>_xlfn.CONCAT("UFV ",Tabela1[[#This Row],[Complexo]])</f>
        <v>#N/A</v>
      </c>
      <c r="L177" t="str">
        <f t="shared" si="2"/>
        <v>UFV Vazante II</v>
      </c>
      <c r="M177" s="170" t="s">
        <v>2291</v>
      </c>
      <c r="N177" s="170" t="s">
        <v>2292</v>
      </c>
      <c r="O177" s="170" t="s">
        <v>2310</v>
      </c>
      <c r="P177" s="170" t="s">
        <v>2074</v>
      </c>
      <c r="Q177" s="170" t="s">
        <v>900</v>
      </c>
      <c r="R177" s="170" t="s">
        <v>942</v>
      </c>
      <c r="S177" s="170" t="s">
        <v>2320</v>
      </c>
      <c r="T177" s="170" t="s">
        <v>2076</v>
      </c>
      <c r="U177" s="170" t="s">
        <v>2077</v>
      </c>
    </row>
    <row r="178" spans="1:21">
      <c r="A178" s="97">
        <v>45901</v>
      </c>
      <c r="B178">
        <v>9</v>
      </c>
      <c r="C178" t="s">
        <v>2047</v>
      </c>
      <c r="D178">
        <v>10035461975</v>
      </c>
      <c r="E178">
        <v>98.5</v>
      </c>
      <c r="F178" t="e">
        <f>_xlfn.XLOOKUP(Tabela1[[#This Row],[Empreendimento]],L:L,N:N)</f>
        <v>#N/A</v>
      </c>
      <c r="G178" t="e">
        <f>_xlfn.CONCAT("UFV ",Tabela1[[#This Row],[Complexo]])</f>
        <v>#N/A</v>
      </c>
      <c r="L178" t="str">
        <f t="shared" si="2"/>
        <v>UFV Vazante II</v>
      </c>
      <c r="M178" s="170" t="s">
        <v>2291</v>
      </c>
      <c r="N178" s="170" t="s">
        <v>2292</v>
      </c>
      <c r="O178" s="170" t="s">
        <v>2310</v>
      </c>
      <c r="P178" s="170" t="s">
        <v>2074</v>
      </c>
      <c r="Q178" s="170" t="s">
        <v>901</v>
      </c>
      <c r="R178" s="170" t="s">
        <v>942</v>
      </c>
      <c r="S178" s="170" t="s">
        <v>2321</v>
      </c>
      <c r="T178" s="170" t="s">
        <v>2076</v>
      </c>
      <c r="U178" s="170" t="s">
        <v>2077</v>
      </c>
    </row>
    <row r="179" spans="1:21">
      <c r="A179" s="97">
        <v>45931</v>
      </c>
      <c r="B179">
        <v>10</v>
      </c>
      <c r="C179" t="s">
        <v>2047</v>
      </c>
      <c r="D179">
        <v>10035461975</v>
      </c>
      <c r="E179">
        <v>95.7</v>
      </c>
      <c r="F179" t="e">
        <f>_xlfn.XLOOKUP(Tabela1[[#This Row],[Empreendimento]],L:L,N:N)</f>
        <v>#N/A</v>
      </c>
      <c r="G179" t="e">
        <f>_xlfn.CONCAT("UFV ",Tabela1[[#This Row],[Complexo]])</f>
        <v>#N/A</v>
      </c>
      <c r="L179" t="str">
        <f t="shared" si="2"/>
        <v>UFV Vazante II</v>
      </c>
      <c r="M179" s="170" t="s">
        <v>2291</v>
      </c>
      <c r="N179" s="170" t="s">
        <v>2292</v>
      </c>
      <c r="O179" s="170" t="s">
        <v>2310</v>
      </c>
      <c r="P179" s="170" t="s">
        <v>2074</v>
      </c>
      <c r="Q179" s="170" t="s">
        <v>902</v>
      </c>
      <c r="R179" s="170" t="s">
        <v>942</v>
      </c>
      <c r="S179" s="170" t="s">
        <v>2322</v>
      </c>
      <c r="T179" s="170" t="s">
        <v>2076</v>
      </c>
      <c r="U179" s="170" t="s">
        <v>2077</v>
      </c>
    </row>
    <row r="180" spans="1:21">
      <c r="A180" s="97">
        <v>45962</v>
      </c>
      <c r="B180">
        <v>11</v>
      </c>
      <c r="C180" t="s">
        <v>2047</v>
      </c>
      <c r="D180">
        <v>10035461975</v>
      </c>
      <c r="E180">
        <v>90.5</v>
      </c>
      <c r="F180" t="e">
        <f>_xlfn.XLOOKUP(Tabela1[[#This Row],[Empreendimento]],L:L,N:N)</f>
        <v>#N/A</v>
      </c>
      <c r="G180" t="e">
        <f>_xlfn.CONCAT("UFV ",Tabela1[[#This Row],[Complexo]])</f>
        <v>#N/A</v>
      </c>
      <c r="L180" t="str">
        <f t="shared" si="2"/>
        <v>UFV Vazante II</v>
      </c>
      <c r="M180" s="170" t="s">
        <v>2291</v>
      </c>
      <c r="N180" s="170" t="s">
        <v>2292</v>
      </c>
      <c r="O180" s="170" t="s">
        <v>2310</v>
      </c>
      <c r="P180" s="170" t="s">
        <v>2074</v>
      </c>
      <c r="Q180" s="170" t="s">
        <v>903</v>
      </c>
      <c r="R180" s="170" t="s">
        <v>942</v>
      </c>
      <c r="S180" s="170" t="s">
        <v>2323</v>
      </c>
      <c r="T180" s="170" t="s">
        <v>2076</v>
      </c>
      <c r="U180" s="170" t="s">
        <v>2077</v>
      </c>
    </row>
    <row r="181" spans="1:21">
      <c r="A181" s="97">
        <v>45992</v>
      </c>
      <c r="B181">
        <v>12</v>
      </c>
      <c r="C181" t="s">
        <v>2047</v>
      </c>
      <c r="D181">
        <v>10035461975</v>
      </c>
      <c r="E181">
        <v>82.9</v>
      </c>
      <c r="F181" t="e">
        <f>_xlfn.XLOOKUP(Tabela1[[#This Row],[Empreendimento]],L:L,N:N)</f>
        <v>#N/A</v>
      </c>
      <c r="G181" t="e">
        <f>_xlfn.CONCAT("UFV ",Tabela1[[#This Row],[Complexo]])</f>
        <v>#N/A</v>
      </c>
      <c r="L181" t="str">
        <f t="shared" si="2"/>
        <v>UFV Vazante II</v>
      </c>
      <c r="M181" s="170" t="s">
        <v>2291</v>
      </c>
      <c r="N181" s="170" t="s">
        <v>2292</v>
      </c>
      <c r="O181" s="170" t="s">
        <v>2310</v>
      </c>
      <c r="P181" s="170" t="s">
        <v>2074</v>
      </c>
      <c r="Q181" s="170" t="s">
        <v>904</v>
      </c>
      <c r="R181" s="170" t="s">
        <v>942</v>
      </c>
      <c r="S181" s="170" t="s">
        <v>2324</v>
      </c>
      <c r="T181" s="170" t="s">
        <v>2076</v>
      </c>
      <c r="U181" s="170" t="s">
        <v>2077</v>
      </c>
    </row>
    <row r="182" spans="1:21">
      <c r="A182" s="97">
        <v>45658</v>
      </c>
      <c r="B182">
        <v>1</v>
      </c>
      <c r="C182" t="s">
        <v>2048</v>
      </c>
      <c r="D182">
        <v>10035461983</v>
      </c>
      <c r="E182">
        <v>79.53</v>
      </c>
      <c r="F182" t="e">
        <f>_xlfn.XLOOKUP(Tabela1[[#This Row],[Empreendimento]],L:L,N:N)</f>
        <v>#N/A</v>
      </c>
      <c r="G182" t="e">
        <f>_xlfn.CONCAT("UFV ",Tabela1[[#This Row],[Complexo]])</f>
        <v>#N/A</v>
      </c>
      <c r="L182" t="str">
        <f t="shared" si="2"/>
        <v>UFV Vazante II</v>
      </c>
      <c r="M182" s="170" t="s">
        <v>2291</v>
      </c>
      <c r="N182" s="170" t="s">
        <v>2292</v>
      </c>
      <c r="O182" s="170" t="s">
        <v>2310</v>
      </c>
      <c r="P182" s="170" t="s">
        <v>2074</v>
      </c>
      <c r="Q182" s="170" t="s">
        <v>905</v>
      </c>
      <c r="R182" s="170" t="s">
        <v>942</v>
      </c>
      <c r="S182" s="170" t="s">
        <v>2325</v>
      </c>
      <c r="T182" s="170" t="s">
        <v>2076</v>
      </c>
      <c r="U182" s="170" t="s">
        <v>2077</v>
      </c>
    </row>
    <row r="183" spans="1:21">
      <c r="A183" s="97">
        <v>45689</v>
      </c>
      <c r="B183">
        <v>2</v>
      </c>
      <c r="C183" t="s">
        <v>2048</v>
      </c>
      <c r="D183">
        <v>10035461983</v>
      </c>
      <c r="E183">
        <v>74.209999999999994</v>
      </c>
      <c r="F183" t="e">
        <f>_xlfn.XLOOKUP(Tabela1[[#This Row],[Empreendimento]],L:L,N:N)</f>
        <v>#N/A</v>
      </c>
      <c r="G183" t="e">
        <f>_xlfn.CONCAT("UFV ",Tabela1[[#This Row],[Complexo]])</f>
        <v>#N/A</v>
      </c>
      <c r="L183" t="str">
        <f t="shared" si="2"/>
        <v>UFV Vazante II</v>
      </c>
      <c r="M183" s="170" t="s">
        <v>2291</v>
      </c>
      <c r="N183" s="170" t="s">
        <v>2292</v>
      </c>
      <c r="O183" s="170" t="s">
        <v>2310</v>
      </c>
      <c r="P183" s="170" t="s">
        <v>2074</v>
      </c>
      <c r="Q183" s="170" t="s">
        <v>906</v>
      </c>
      <c r="R183" s="170" t="s">
        <v>942</v>
      </c>
      <c r="S183" s="170" t="s">
        <v>2326</v>
      </c>
      <c r="T183" s="170" t="s">
        <v>2076</v>
      </c>
      <c r="U183" s="170" t="s">
        <v>2077</v>
      </c>
    </row>
    <row r="184" spans="1:21">
      <c r="A184" s="97">
        <v>45717</v>
      </c>
      <c r="B184">
        <v>3</v>
      </c>
      <c r="C184" t="s">
        <v>2048</v>
      </c>
      <c r="D184">
        <v>10035461983</v>
      </c>
      <c r="E184">
        <v>76.44</v>
      </c>
      <c r="F184" t="e">
        <f>_xlfn.XLOOKUP(Tabela1[[#This Row],[Empreendimento]],L:L,N:N)</f>
        <v>#N/A</v>
      </c>
      <c r="G184" t="e">
        <f>_xlfn.CONCAT("UFV ",Tabela1[[#This Row],[Complexo]])</f>
        <v>#N/A</v>
      </c>
      <c r="L184" t="str">
        <f t="shared" si="2"/>
        <v>UFV Vazante II</v>
      </c>
      <c r="M184" s="170" t="s">
        <v>2291</v>
      </c>
      <c r="N184" s="170" t="s">
        <v>2292</v>
      </c>
      <c r="O184" s="170" t="s">
        <v>2310</v>
      </c>
      <c r="P184" s="170" t="s">
        <v>2074</v>
      </c>
      <c r="Q184" s="170" t="s">
        <v>907</v>
      </c>
      <c r="R184" s="170" t="s">
        <v>2093</v>
      </c>
      <c r="S184" s="170" t="s">
        <v>2327</v>
      </c>
      <c r="T184" s="170" t="s">
        <v>2095</v>
      </c>
      <c r="U184" s="170" t="s">
        <v>2077</v>
      </c>
    </row>
    <row r="185" spans="1:21">
      <c r="A185" s="97">
        <v>45748</v>
      </c>
      <c r="B185">
        <v>4</v>
      </c>
      <c r="C185" t="s">
        <v>2048</v>
      </c>
      <c r="D185">
        <v>10035461983</v>
      </c>
      <c r="E185">
        <v>78.400000000000006</v>
      </c>
      <c r="F185" t="e">
        <f>_xlfn.XLOOKUP(Tabela1[[#This Row],[Empreendimento]],L:L,N:N)</f>
        <v>#N/A</v>
      </c>
      <c r="G185" t="e">
        <f>_xlfn.CONCAT("UFV ",Tabela1[[#This Row],[Complexo]])</f>
        <v>#N/A</v>
      </c>
      <c r="L185" t="str">
        <f t="shared" si="2"/>
        <v>UFV Vazante III</v>
      </c>
      <c r="M185" s="170" t="s">
        <v>2291</v>
      </c>
      <c r="N185" s="170" t="s">
        <v>2292</v>
      </c>
      <c r="O185" s="170" t="s">
        <v>2328</v>
      </c>
      <c r="P185" s="170" t="s">
        <v>2074</v>
      </c>
      <c r="Q185" s="170" t="s">
        <v>908</v>
      </c>
      <c r="R185" s="170" t="s">
        <v>942</v>
      </c>
      <c r="S185" s="170" t="s">
        <v>2329</v>
      </c>
      <c r="T185" s="170" t="s">
        <v>2076</v>
      </c>
      <c r="U185" s="170" t="s">
        <v>2077</v>
      </c>
    </row>
    <row r="186" spans="1:21">
      <c r="A186" s="97">
        <v>45778</v>
      </c>
      <c r="B186">
        <v>5</v>
      </c>
      <c r="C186" t="s">
        <v>2048</v>
      </c>
      <c r="D186">
        <v>10035461983</v>
      </c>
      <c r="E186">
        <v>79.53</v>
      </c>
      <c r="F186" t="e">
        <f>_xlfn.XLOOKUP(Tabela1[[#This Row],[Empreendimento]],L:L,N:N)</f>
        <v>#N/A</v>
      </c>
      <c r="G186" t="e">
        <f>_xlfn.CONCAT("UFV ",Tabela1[[#This Row],[Complexo]])</f>
        <v>#N/A</v>
      </c>
      <c r="L186" t="str">
        <f t="shared" si="2"/>
        <v>UFV Vazante III</v>
      </c>
      <c r="M186" s="170" t="s">
        <v>2291</v>
      </c>
      <c r="N186" s="170" t="s">
        <v>2292</v>
      </c>
      <c r="O186" s="170" t="s">
        <v>2328</v>
      </c>
      <c r="P186" s="170" t="s">
        <v>2074</v>
      </c>
      <c r="Q186" s="170" t="s">
        <v>909</v>
      </c>
      <c r="R186" s="170" t="s">
        <v>942</v>
      </c>
      <c r="S186" s="170" t="s">
        <v>2330</v>
      </c>
      <c r="T186" s="170" t="s">
        <v>2076</v>
      </c>
      <c r="U186" s="170" t="s">
        <v>2077</v>
      </c>
    </row>
    <row r="187" spans="1:21">
      <c r="A187" s="97">
        <v>45809</v>
      </c>
      <c r="B187">
        <v>6</v>
      </c>
      <c r="C187" t="s">
        <v>2048</v>
      </c>
      <c r="D187">
        <v>10035461983</v>
      </c>
      <c r="E187">
        <v>79.900000000000006</v>
      </c>
      <c r="F187" t="e">
        <f>_xlfn.XLOOKUP(Tabela1[[#This Row],[Empreendimento]],L:L,N:N)</f>
        <v>#N/A</v>
      </c>
      <c r="G187" t="e">
        <f>_xlfn.CONCAT("UFV ",Tabela1[[#This Row],[Complexo]])</f>
        <v>#N/A</v>
      </c>
      <c r="L187" t="str">
        <f t="shared" si="2"/>
        <v>UFV Vazante III</v>
      </c>
      <c r="M187" s="170" t="s">
        <v>2291</v>
      </c>
      <c r="N187" s="170" t="s">
        <v>2292</v>
      </c>
      <c r="O187" s="170" t="s">
        <v>2328</v>
      </c>
      <c r="P187" s="170" t="s">
        <v>2074</v>
      </c>
      <c r="Q187" s="170" t="s">
        <v>910</v>
      </c>
      <c r="R187" s="170" t="s">
        <v>942</v>
      </c>
      <c r="S187" s="170" t="s">
        <v>2331</v>
      </c>
      <c r="T187" s="170" t="s">
        <v>2076</v>
      </c>
      <c r="U187" s="170" t="s">
        <v>2077</v>
      </c>
    </row>
    <row r="188" spans="1:21">
      <c r="A188" s="97">
        <v>45839</v>
      </c>
      <c r="B188">
        <v>7</v>
      </c>
      <c r="C188" t="s">
        <v>2048</v>
      </c>
      <c r="D188">
        <v>10035461983</v>
      </c>
      <c r="E188">
        <v>84.32</v>
      </c>
      <c r="F188" t="e">
        <f>_xlfn.XLOOKUP(Tabela1[[#This Row],[Empreendimento]],L:L,N:N)</f>
        <v>#N/A</v>
      </c>
      <c r="G188" t="e">
        <f>_xlfn.CONCAT("UFV ",Tabela1[[#This Row],[Complexo]])</f>
        <v>#N/A</v>
      </c>
      <c r="L188" t="str">
        <f t="shared" si="2"/>
        <v>UFV Vazante III</v>
      </c>
      <c r="M188" s="170" t="s">
        <v>2291</v>
      </c>
      <c r="N188" s="170" t="s">
        <v>2292</v>
      </c>
      <c r="O188" s="170" t="s">
        <v>2328</v>
      </c>
      <c r="P188" s="170" t="s">
        <v>2074</v>
      </c>
      <c r="Q188" s="170" t="s">
        <v>911</v>
      </c>
      <c r="R188" s="170" t="s">
        <v>942</v>
      </c>
      <c r="S188" s="170" t="s">
        <v>2332</v>
      </c>
      <c r="T188" s="170" t="s">
        <v>2076</v>
      </c>
      <c r="U188" s="170" t="s">
        <v>2077</v>
      </c>
    </row>
    <row r="189" spans="1:21">
      <c r="A189" s="97">
        <v>45870</v>
      </c>
      <c r="B189">
        <v>8</v>
      </c>
      <c r="C189" t="s">
        <v>2048</v>
      </c>
      <c r="D189">
        <v>10035461983</v>
      </c>
      <c r="E189">
        <v>90.54</v>
      </c>
      <c r="F189" t="e">
        <f>_xlfn.XLOOKUP(Tabela1[[#This Row],[Empreendimento]],L:L,N:N)</f>
        <v>#N/A</v>
      </c>
      <c r="G189" t="e">
        <f>_xlfn.CONCAT("UFV ",Tabela1[[#This Row],[Complexo]])</f>
        <v>#N/A</v>
      </c>
      <c r="L189" t="str">
        <f t="shared" si="2"/>
        <v>UFV Vazante III</v>
      </c>
      <c r="M189" s="170" t="s">
        <v>2291</v>
      </c>
      <c r="N189" s="170" t="s">
        <v>2292</v>
      </c>
      <c r="O189" s="170" t="s">
        <v>2328</v>
      </c>
      <c r="P189" s="170" t="s">
        <v>2074</v>
      </c>
      <c r="Q189" s="170" t="s">
        <v>912</v>
      </c>
      <c r="R189" s="170" t="s">
        <v>942</v>
      </c>
      <c r="S189" s="170" t="s">
        <v>2333</v>
      </c>
      <c r="T189" s="170" t="s">
        <v>2076</v>
      </c>
      <c r="U189" s="170" t="s">
        <v>2077</v>
      </c>
    </row>
    <row r="190" spans="1:21">
      <c r="A190" s="97">
        <v>45901</v>
      </c>
      <c r="B190">
        <v>9</v>
      </c>
      <c r="C190" t="s">
        <v>2048</v>
      </c>
      <c r="D190">
        <v>10035461983</v>
      </c>
      <c r="E190">
        <v>84.29</v>
      </c>
      <c r="F190" t="e">
        <f>_xlfn.XLOOKUP(Tabela1[[#This Row],[Empreendimento]],L:L,N:N)</f>
        <v>#N/A</v>
      </c>
      <c r="G190" t="e">
        <f>_xlfn.CONCAT("UFV ",Tabela1[[#This Row],[Complexo]])</f>
        <v>#N/A</v>
      </c>
      <c r="L190" t="str">
        <f t="shared" si="2"/>
        <v>UFV Vazante III</v>
      </c>
      <c r="M190" s="170" t="s">
        <v>2291</v>
      </c>
      <c r="N190" s="170" t="s">
        <v>2292</v>
      </c>
      <c r="O190" s="170" t="s">
        <v>2328</v>
      </c>
      <c r="P190" s="170" t="s">
        <v>2074</v>
      </c>
      <c r="Q190" s="170" t="s">
        <v>913</v>
      </c>
      <c r="R190" s="170" t="s">
        <v>942</v>
      </c>
      <c r="S190" s="170" t="s">
        <v>2334</v>
      </c>
      <c r="T190" s="170" t="s">
        <v>2076</v>
      </c>
      <c r="U190" s="170" t="s">
        <v>2077</v>
      </c>
    </row>
    <row r="191" spans="1:21">
      <c r="A191" s="97">
        <v>45931</v>
      </c>
      <c r="B191">
        <v>10</v>
      </c>
      <c r="C191" t="s">
        <v>2048</v>
      </c>
      <c r="D191">
        <v>10035461983</v>
      </c>
      <c r="E191">
        <v>81.64</v>
      </c>
      <c r="F191" t="e">
        <f>_xlfn.XLOOKUP(Tabela1[[#This Row],[Empreendimento]],L:L,N:N)</f>
        <v>#N/A</v>
      </c>
      <c r="G191" t="e">
        <f>_xlfn.CONCAT("UFV ",Tabela1[[#This Row],[Complexo]])</f>
        <v>#N/A</v>
      </c>
      <c r="L191" t="str">
        <f t="shared" si="2"/>
        <v>UFV Vazante III</v>
      </c>
      <c r="M191" s="170" t="s">
        <v>2291</v>
      </c>
      <c r="N191" s="170" t="s">
        <v>2292</v>
      </c>
      <c r="O191" s="170" t="s">
        <v>2328</v>
      </c>
      <c r="P191" s="170" t="s">
        <v>2074</v>
      </c>
      <c r="Q191" s="170" t="s">
        <v>914</v>
      </c>
      <c r="R191" s="170" t="s">
        <v>942</v>
      </c>
      <c r="S191" s="170" t="s">
        <v>2335</v>
      </c>
      <c r="T191" s="170" t="s">
        <v>2076</v>
      </c>
      <c r="U191" s="170" t="s">
        <v>2077</v>
      </c>
    </row>
    <row r="192" spans="1:21">
      <c r="A192" s="97">
        <v>45962</v>
      </c>
      <c r="B192">
        <v>11</v>
      </c>
      <c r="C192" t="s">
        <v>2048</v>
      </c>
      <c r="D192">
        <v>10035461983</v>
      </c>
      <c r="E192">
        <v>77.25</v>
      </c>
      <c r="F192" t="e">
        <f>_xlfn.XLOOKUP(Tabela1[[#This Row],[Empreendimento]],L:L,N:N)</f>
        <v>#N/A</v>
      </c>
      <c r="G192" t="e">
        <f>_xlfn.CONCAT("UFV ",Tabela1[[#This Row],[Complexo]])</f>
        <v>#N/A</v>
      </c>
      <c r="L192" t="str">
        <f t="shared" si="2"/>
        <v>UFV Vazante III</v>
      </c>
      <c r="M192" s="170" t="s">
        <v>2291</v>
      </c>
      <c r="N192" s="170" t="s">
        <v>2292</v>
      </c>
      <c r="O192" s="170" t="s">
        <v>2328</v>
      </c>
      <c r="P192" s="170" t="s">
        <v>2074</v>
      </c>
      <c r="Q192" s="170" t="s">
        <v>915</v>
      </c>
      <c r="R192" s="170" t="s">
        <v>2093</v>
      </c>
      <c r="S192" s="170" t="s">
        <v>2336</v>
      </c>
      <c r="T192" s="170" t="s">
        <v>2095</v>
      </c>
      <c r="U192" s="170" t="s">
        <v>2077</v>
      </c>
    </row>
    <row r="193" spans="1:21">
      <c r="A193" s="97">
        <v>45992</v>
      </c>
      <c r="B193">
        <v>12</v>
      </c>
      <c r="C193" t="s">
        <v>2048</v>
      </c>
      <c r="D193">
        <v>10035461983</v>
      </c>
      <c r="E193">
        <v>70.760000000000005</v>
      </c>
      <c r="F193" t="e">
        <f>_xlfn.XLOOKUP(Tabela1[[#This Row],[Empreendimento]],L:L,N:N)</f>
        <v>#N/A</v>
      </c>
      <c r="G193" t="e">
        <f>_xlfn.CONCAT("UFV ",Tabela1[[#This Row],[Complexo]])</f>
        <v>#N/A</v>
      </c>
      <c r="L193" t="str">
        <f t="shared" si="2"/>
        <v>UFV Vazante III</v>
      </c>
      <c r="M193" s="170" t="s">
        <v>2291</v>
      </c>
      <c r="N193" s="170" t="s">
        <v>2292</v>
      </c>
      <c r="O193" s="170" t="s">
        <v>2328</v>
      </c>
      <c r="P193" s="170" t="s">
        <v>2074</v>
      </c>
      <c r="Q193" s="170" t="s">
        <v>916</v>
      </c>
      <c r="R193" s="170" t="s">
        <v>2093</v>
      </c>
      <c r="S193" s="170" t="s">
        <v>2337</v>
      </c>
      <c r="T193" s="170" t="s">
        <v>2095</v>
      </c>
      <c r="U193" s="170" t="s">
        <v>2077</v>
      </c>
    </row>
    <row r="194" spans="1:21">
      <c r="A194" s="97">
        <v>45658</v>
      </c>
      <c r="B194">
        <v>1</v>
      </c>
      <c r="C194" t="s">
        <v>2049</v>
      </c>
      <c r="D194">
        <v>10035505336</v>
      </c>
      <c r="E194">
        <v>57.43</v>
      </c>
      <c r="F194" t="e">
        <f>_xlfn.XLOOKUP(Tabela1[[#This Row],[Empreendimento]],L:L,N:N)</f>
        <v>#N/A</v>
      </c>
      <c r="G194" t="e">
        <f>_xlfn.CONCAT("UFV ",Tabela1[[#This Row],[Complexo]])</f>
        <v>#N/A</v>
      </c>
      <c r="L194" t="str">
        <f t="shared" si="2"/>
        <v>UFV Barra do Garças I</v>
      </c>
      <c r="M194" s="170" t="s">
        <v>2338</v>
      </c>
      <c r="N194" s="170" t="s">
        <v>2339</v>
      </c>
      <c r="O194" s="170" t="s">
        <v>2340</v>
      </c>
      <c r="P194" s="170" t="s">
        <v>2074</v>
      </c>
      <c r="Q194" s="170" t="s">
        <v>1279</v>
      </c>
      <c r="R194" s="170" t="s">
        <v>2093</v>
      </c>
      <c r="S194" s="170" t="s">
        <v>2341</v>
      </c>
      <c r="T194" s="170" t="s">
        <v>2095</v>
      </c>
      <c r="U194" s="170" t="s">
        <v>2077</v>
      </c>
    </row>
    <row r="195" spans="1:21">
      <c r="A195" s="97">
        <v>45689</v>
      </c>
      <c r="B195">
        <v>2</v>
      </c>
      <c r="C195" t="s">
        <v>2049</v>
      </c>
      <c r="D195">
        <v>10035505336</v>
      </c>
      <c r="E195">
        <v>53.91</v>
      </c>
      <c r="F195" t="e">
        <f>_xlfn.XLOOKUP(Tabela1[[#This Row],[Empreendimento]],L:L,N:N)</f>
        <v>#N/A</v>
      </c>
      <c r="G195" t="e">
        <f>_xlfn.CONCAT("UFV ",Tabela1[[#This Row],[Complexo]])</f>
        <v>#N/A</v>
      </c>
      <c r="L195" t="str">
        <f t="shared" ref="L195:L258" si="3">_xlfn.CONCAT("UFV ",O195)</f>
        <v>UFV Barra do Garças I</v>
      </c>
      <c r="M195" s="170" t="s">
        <v>2338</v>
      </c>
      <c r="N195" s="170" t="s">
        <v>2339</v>
      </c>
      <c r="O195" s="170" t="s">
        <v>2340</v>
      </c>
      <c r="P195" s="170" t="s">
        <v>2074</v>
      </c>
      <c r="Q195" s="170" t="s">
        <v>1273</v>
      </c>
      <c r="R195" s="170" t="s">
        <v>2093</v>
      </c>
      <c r="S195" s="170" t="s">
        <v>2342</v>
      </c>
      <c r="T195" s="170" t="s">
        <v>2095</v>
      </c>
      <c r="U195" s="170" t="s">
        <v>2077</v>
      </c>
    </row>
    <row r="196" spans="1:21">
      <c r="A196" s="97">
        <v>45717</v>
      </c>
      <c r="B196">
        <v>3</v>
      </c>
      <c r="C196" t="s">
        <v>2049</v>
      </c>
      <c r="D196">
        <v>10035505336</v>
      </c>
      <c r="E196">
        <v>55.17</v>
      </c>
      <c r="F196" t="e">
        <f>_xlfn.XLOOKUP(Tabela1[[#This Row],[Empreendimento]],L:L,N:N)</f>
        <v>#N/A</v>
      </c>
      <c r="G196" t="e">
        <f>_xlfn.CONCAT("UFV ",Tabela1[[#This Row],[Complexo]])</f>
        <v>#N/A</v>
      </c>
      <c r="L196" t="str">
        <f t="shared" si="3"/>
        <v>UFV Barra do Garças II</v>
      </c>
      <c r="M196" s="170" t="s">
        <v>2338</v>
      </c>
      <c r="N196" s="170" t="s">
        <v>2339</v>
      </c>
      <c r="O196" s="170" t="s">
        <v>2343</v>
      </c>
      <c r="P196" s="170" t="s">
        <v>2074</v>
      </c>
      <c r="Q196" s="170" t="s">
        <v>1278</v>
      </c>
      <c r="R196" s="170" t="s">
        <v>2166</v>
      </c>
      <c r="S196" s="170" t="s">
        <v>2344</v>
      </c>
      <c r="T196" s="170" t="s">
        <v>2263</v>
      </c>
      <c r="U196" s="170" t="s">
        <v>2077</v>
      </c>
    </row>
    <row r="197" spans="1:21">
      <c r="A197" s="97">
        <v>45748</v>
      </c>
      <c r="B197">
        <v>4</v>
      </c>
      <c r="C197" t="s">
        <v>2049</v>
      </c>
      <c r="D197">
        <v>10035505336</v>
      </c>
      <c r="E197">
        <v>56.62</v>
      </c>
      <c r="F197" t="e">
        <f>_xlfn.XLOOKUP(Tabela1[[#This Row],[Empreendimento]],L:L,N:N)</f>
        <v>#N/A</v>
      </c>
      <c r="G197" t="e">
        <f>_xlfn.CONCAT("UFV ",Tabela1[[#This Row],[Complexo]])</f>
        <v>#N/A</v>
      </c>
      <c r="L197" t="str">
        <f t="shared" si="3"/>
        <v>UFV Barra do Garças II</v>
      </c>
      <c r="M197" s="170" t="s">
        <v>2338</v>
      </c>
      <c r="N197" s="170" t="s">
        <v>2339</v>
      </c>
      <c r="O197" s="170" t="s">
        <v>2343</v>
      </c>
      <c r="P197" s="170" t="s">
        <v>2074</v>
      </c>
      <c r="Q197" s="170" t="s">
        <v>1277</v>
      </c>
      <c r="R197" s="170" t="s">
        <v>2166</v>
      </c>
      <c r="S197" s="170" t="s">
        <v>2345</v>
      </c>
      <c r="T197" s="170" t="s">
        <v>2263</v>
      </c>
      <c r="U197" s="170" t="s">
        <v>2077</v>
      </c>
    </row>
    <row r="198" spans="1:21">
      <c r="A198" s="97">
        <v>45778</v>
      </c>
      <c r="B198">
        <v>5</v>
      </c>
      <c r="C198" t="s">
        <v>2049</v>
      </c>
      <c r="D198">
        <v>10035505336</v>
      </c>
      <c r="E198">
        <v>57.53</v>
      </c>
      <c r="F198" t="e">
        <f>_xlfn.XLOOKUP(Tabela1[[#This Row],[Empreendimento]],L:L,N:N)</f>
        <v>#N/A</v>
      </c>
      <c r="G198" t="e">
        <f>_xlfn.CONCAT("UFV ",Tabela1[[#This Row],[Complexo]])</f>
        <v>#N/A</v>
      </c>
      <c r="L198" t="str">
        <f t="shared" si="3"/>
        <v>UFV Barra do Garças II</v>
      </c>
      <c r="M198" s="170" t="s">
        <v>2338</v>
      </c>
      <c r="N198" s="170" t="s">
        <v>2339</v>
      </c>
      <c r="O198" s="170" t="s">
        <v>2343</v>
      </c>
      <c r="P198" s="170" t="s">
        <v>2074</v>
      </c>
      <c r="Q198" s="170" t="s">
        <v>1276</v>
      </c>
      <c r="R198" s="170" t="s">
        <v>2166</v>
      </c>
      <c r="S198" s="170" t="s">
        <v>2346</v>
      </c>
      <c r="T198" s="170" t="s">
        <v>2263</v>
      </c>
      <c r="U198" s="170" t="s">
        <v>2077</v>
      </c>
    </row>
    <row r="199" spans="1:21">
      <c r="A199" s="97">
        <v>45809</v>
      </c>
      <c r="B199">
        <v>6</v>
      </c>
      <c r="C199" t="s">
        <v>2049</v>
      </c>
      <c r="D199">
        <v>10035505336</v>
      </c>
      <c r="E199">
        <v>57.99</v>
      </c>
      <c r="F199" t="e">
        <f>_xlfn.XLOOKUP(Tabela1[[#This Row],[Empreendimento]],L:L,N:N)</f>
        <v>#N/A</v>
      </c>
      <c r="G199" t="e">
        <f>_xlfn.CONCAT("UFV ",Tabela1[[#This Row],[Complexo]])</f>
        <v>#N/A</v>
      </c>
      <c r="L199" t="str">
        <f t="shared" si="3"/>
        <v>UFV Barra do Garças II</v>
      </c>
      <c r="M199" s="170" t="s">
        <v>2338</v>
      </c>
      <c r="N199" s="170" t="s">
        <v>2339</v>
      </c>
      <c r="O199" s="170" t="s">
        <v>2343</v>
      </c>
      <c r="P199" s="170" t="s">
        <v>2074</v>
      </c>
      <c r="Q199" s="170" t="s">
        <v>1281</v>
      </c>
      <c r="R199" s="170" t="s">
        <v>2166</v>
      </c>
      <c r="S199" s="170" t="s">
        <v>2347</v>
      </c>
      <c r="T199" s="170" t="s">
        <v>2263</v>
      </c>
      <c r="U199" s="170" t="s">
        <v>2077</v>
      </c>
    </row>
    <row r="200" spans="1:21">
      <c r="A200" s="97">
        <v>45839</v>
      </c>
      <c r="B200">
        <v>7</v>
      </c>
      <c r="C200" t="s">
        <v>2049</v>
      </c>
      <c r="D200">
        <v>10035505336</v>
      </c>
      <c r="E200">
        <v>60.92</v>
      </c>
      <c r="F200" t="e">
        <f>_xlfn.XLOOKUP(Tabela1[[#This Row],[Empreendimento]],L:L,N:N)</f>
        <v>#N/A</v>
      </c>
      <c r="G200" t="e">
        <f>_xlfn.CONCAT("UFV ",Tabela1[[#This Row],[Complexo]])</f>
        <v>#N/A</v>
      </c>
      <c r="L200" t="str">
        <f t="shared" si="3"/>
        <v>UFV Barra do Garças III</v>
      </c>
      <c r="M200" s="170" t="s">
        <v>2338</v>
      </c>
      <c r="N200" s="170" t="s">
        <v>2339</v>
      </c>
      <c r="O200" s="170" t="s">
        <v>2348</v>
      </c>
      <c r="P200" s="170" t="s">
        <v>2074</v>
      </c>
      <c r="Q200" s="170" t="s">
        <v>1283</v>
      </c>
      <c r="R200" s="170" t="s">
        <v>2166</v>
      </c>
      <c r="S200" s="170" t="s">
        <v>2349</v>
      </c>
      <c r="T200" s="170" t="s">
        <v>2263</v>
      </c>
      <c r="U200" s="170" t="s">
        <v>2077</v>
      </c>
    </row>
    <row r="201" spans="1:21">
      <c r="A201" s="97">
        <v>45870</v>
      </c>
      <c r="B201">
        <v>8</v>
      </c>
      <c r="C201" t="s">
        <v>2049</v>
      </c>
      <c r="D201">
        <v>10035505336</v>
      </c>
      <c r="E201">
        <v>65.38</v>
      </c>
      <c r="F201" t="e">
        <f>_xlfn.XLOOKUP(Tabela1[[#This Row],[Empreendimento]],L:L,N:N)</f>
        <v>#N/A</v>
      </c>
      <c r="G201" t="e">
        <f>_xlfn.CONCAT("UFV ",Tabela1[[#This Row],[Complexo]])</f>
        <v>#N/A</v>
      </c>
      <c r="L201" t="str">
        <f t="shared" si="3"/>
        <v>UFV Barra do Garças III</v>
      </c>
      <c r="M201" s="170" t="s">
        <v>2338</v>
      </c>
      <c r="N201" s="170" t="s">
        <v>2339</v>
      </c>
      <c r="O201" s="170" t="s">
        <v>2348</v>
      </c>
      <c r="P201" s="170" t="s">
        <v>2074</v>
      </c>
      <c r="Q201" s="170" t="s">
        <v>1282</v>
      </c>
      <c r="R201" s="170" t="s">
        <v>2166</v>
      </c>
      <c r="S201" s="170" t="s">
        <v>2350</v>
      </c>
      <c r="T201" s="170" t="s">
        <v>2263</v>
      </c>
      <c r="U201" s="170" t="s">
        <v>2077</v>
      </c>
    </row>
    <row r="202" spans="1:21">
      <c r="A202" s="97">
        <v>45901</v>
      </c>
      <c r="B202">
        <v>9</v>
      </c>
      <c r="C202" t="s">
        <v>2049</v>
      </c>
      <c r="D202">
        <v>10035505336</v>
      </c>
      <c r="E202">
        <v>60.92</v>
      </c>
      <c r="F202" t="e">
        <f>_xlfn.XLOOKUP(Tabela1[[#This Row],[Empreendimento]],L:L,N:N)</f>
        <v>#N/A</v>
      </c>
      <c r="G202" t="e">
        <f>_xlfn.CONCAT("UFV ",Tabela1[[#This Row],[Complexo]])</f>
        <v>#N/A</v>
      </c>
      <c r="L202" t="str">
        <f t="shared" si="3"/>
        <v>UFV Barra do Garças III</v>
      </c>
      <c r="M202" s="170" t="s">
        <v>2338</v>
      </c>
      <c r="N202" s="170" t="s">
        <v>2339</v>
      </c>
      <c r="O202" s="170" t="s">
        <v>2348</v>
      </c>
      <c r="P202" s="170" t="s">
        <v>2074</v>
      </c>
      <c r="Q202" s="170" t="s">
        <v>1284</v>
      </c>
      <c r="R202" s="170" t="s">
        <v>2166</v>
      </c>
      <c r="S202" s="170" t="s">
        <v>2351</v>
      </c>
      <c r="T202" s="170" t="s">
        <v>2263</v>
      </c>
      <c r="U202" s="170" t="s">
        <v>2077</v>
      </c>
    </row>
    <row r="203" spans="1:21">
      <c r="A203" s="97">
        <v>45931</v>
      </c>
      <c r="B203">
        <v>10</v>
      </c>
      <c r="C203" t="s">
        <v>2049</v>
      </c>
      <c r="D203">
        <v>10035505336</v>
      </c>
      <c r="E203">
        <v>59.18</v>
      </c>
      <c r="F203" t="e">
        <f>_xlfn.XLOOKUP(Tabela1[[#This Row],[Empreendimento]],L:L,N:N)</f>
        <v>#N/A</v>
      </c>
      <c r="G203" t="e">
        <f>_xlfn.CONCAT("UFV ",Tabela1[[#This Row],[Complexo]])</f>
        <v>#N/A</v>
      </c>
      <c r="L203" t="str">
        <f t="shared" si="3"/>
        <v>UFV Barra do Garças III</v>
      </c>
      <c r="M203" s="170" t="s">
        <v>2338</v>
      </c>
      <c r="N203" s="170" t="s">
        <v>2339</v>
      </c>
      <c r="O203" s="170" t="s">
        <v>2348</v>
      </c>
      <c r="P203" s="170" t="s">
        <v>2074</v>
      </c>
      <c r="Q203" s="170" t="s">
        <v>1280</v>
      </c>
      <c r="R203" s="170" t="s">
        <v>2166</v>
      </c>
      <c r="S203" s="170" t="s">
        <v>2352</v>
      </c>
      <c r="T203" s="170" t="s">
        <v>2263</v>
      </c>
      <c r="U203" s="170" t="s">
        <v>2077</v>
      </c>
    </row>
    <row r="204" spans="1:21">
      <c r="A204" s="97">
        <v>45962</v>
      </c>
      <c r="B204">
        <v>11</v>
      </c>
      <c r="C204" t="s">
        <v>2049</v>
      </c>
      <c r="D204">
        <v>10035505336</v>
      </c>
      <c r="E204">
        <v>55.91</v>
      </c>
      <c r="F204" t="e">
        <f>_xlfn.XLOOKUP(Tabela1[[#This Row],[Empreendimento]],L:L,N:N)</f>
        <v>#N/A</v>
      </c>
      <c r="G204" t="e">
        <f>_xlfn.CONCAT("UFV ",Tabela1[[#This Row],[Complexo]])</f>
        <v>#N/A</v>
      </c>
      <c r="L204" t="str">
        <f t="shared" si="3"/>
        <v>UFV Bom Sucesso I</v>
      </c>
      <c r="M204" s="170" t="s">
        <v>2129</v>
      </c>
      <c r="N204" s="176" t="s">
        <v>2353</v>
      </c>
      <c r="O204" s="176" t="s">
        <v>2353</v>
      </c>
      <c r="P204" s="170" t="s">
        <v>2074</v>
      </c>
      <c r="Q204" s="170" t="s">
        <v>942</v>
      </c>
      <c r="R204" s="170" t="s">
        <v>942</v>
      </c>
      <c r="S204" s="170" t="s">
        <v>2354</v>
      </c>
      <c r="T204" s="170" t="s">
        <v>2355</v>
      </c>
      <c r="U204" s="170" t="s">
        <v>2077</v>
      </c>
    </row>
    <row r="205" spans="1:21">
      <c r="A205" s="97">
        <v>45992</v>
      </c>
      <c r="B205">
        <v>12</v>
      </c>
      <c r="C205" t="s">
        <v>2049</v>
      </c>
      <c r="D205">
        <v>10035505336</v>
      </c>
      <c r="E205">
        <v>51.22</v>
      </c>
      <c r="F205" t="e">
        <f>_xlfn.XLOOKUP(Tabela1[[#This Row],[Empreendimento]],L:L,N:N)</f>
        <v>#N/A</v>
      </c>
      <c r="G205" t="e">
        <f>_xlfn.CONCAT("UFV ",Tabela1[[#This Row],[Complexo]])</f>
        <v>#N/A</v>
      </c>
      <c r="L205" t="str">
        <f t="shared" si="3"/>
        <v>UFV Bom Sucesso I</v>
      </c>
      <c r="M205" s="170" t="s">
        <v>2129</v>
      </c>
      <c r="N205" s="176" t="s">
        <v>2353</v>
      </c>
      <c r="O205" s="176" t="s">
        <v>2353</v>
      </c>
      <c r="P205" s="170" t="s">
        <v>2356</v>
      </c>
      <c r="Q205" s="170" t="s">
        <v>2357</v>
      </c>
      <c r="R205" s="170" t="s">
        <v>2358</v>
      </c>
      <c r="S205" s="170">
        <v>1730136741</v>
      </c>
      <c r="T205" s="170" t="s">
        <v>2087</v>
      </c>
      <c r="U205" s="170" t="s">
        <v>2077</v>
      </c>
    </row>
    <row r="206" spans="1:21">
      <c r="A206" s="97">
        <v>45658</v>
      </c>
      <c r="B206">
        <v>1</v>
      </c>
      <c r="C206" t="s">
        <v>2050</v>
      </c>
      <c r="D206">
        <v>10035462122</v>
      </c>
      <c r="E206">
        <v>43.9</v>
      </c>
      <c r="F206" t="e">
        <f>_xlfn.XLOOKUP(Tabela1[[#This Row],[Empreendimento]],L:L,N:N)</f>
        <v>#N/A</v>
      </c>
      <c r="G206" t="e">
        <f>_xlfn.CONCAT("UFV ",Tabela1[[#This Row],[Complexo]])</f>
        <v>#N/A</v>
      </c>
      <c r="L206" t="str">
        <f t="shared" si="3"/>
        <v>UFV Bom Sucesso I</v>
      </c>
      <c r="M206" s="170" t="s">
        <v>2129</v>
      </c>
      <c r="N206" s="176" t="s">
        <v>2353</v>
      </c>
      <c r="O206" s="176" t="s">
        <v>2353</v>
      </c>
      <c r="P206" s="170" t="s">
        <v>2356</v>
      </c>
      <c r="Q206" s="170" t="s">
        <v>2359</v>
      </c>
      <c r="R206" s="170" t="s">
        <v>2358</v>
      </c>
      <c r="S206" s="170">
        <v>1730136739</v>
      </c>
      <c r="T206" s="170" t="s">
        <v>2087</v>
      </c>
      <c r="U206" s="170" t="s">
        <v>2077</v>
      </c>
    </row>
    <row r="207" spans="1:21">
      <c r="A207" s="97">
        <v>45689</v>
      </c>
      <c r="B207">
        <v>2</v>
      </c>
      <c r="C207" t="s">
        <v>2050</v>
      </c>
      <c r="D207">
        <v>10035462122</v>
      </c>
      <c r="E207">
        <v>41.07</v>
      </c>
      <c r="F207" t="e">
        <f>_xlfn.XLOOKUP(Tabela1[[#This Row],[Empreendimento]],L:L,N:N)</f>
        <v>#N/A</v>
      </c>
      <c r="G207" t="e">
        <f>_xlfn.CONCAT("UFV ",Tabela1[[#This Row],[Complexo]])</f>
        <v>#N/A</v>
      </c>
      <c r="L207" t="str">
        <f t="shared" si="3"/>
        <v>UFV Bom Sucesso I</v>
      </c>
      <c r="M207" s="170" t="s">
        <v>2129</v>
      </c>
      <c r="N207" s="176" t="s">
        <v>2353</v>
      </c>
      <c r="O207" s="176" t="s">
        <v>2353</v>
      </c>
      <c r="P207" s="170" t="s">
        <v>2356</v>
      </c>
      <c r="Q207" s="170" t="s">
        <v>2360</v>
      </c>
      <c r="R207" s="170" t="s">
        <v>2358</v>
      </c>
      <c r="S207" s="170">
        <v>1730136744</v>
      </c>
      <c r="T207" s="170" t="s">
        <v>2087</v>
      </c>
      <c r="U207" s="170" t="s">
        <v>2077</v>
      </c>
    </row>
    <row r="208" spans="1:21">
      <c r="A208" s="97">
        <v>45717</v>
      </c>
      <c r="B208">
        <v>3</v>
      </c>
      <c r="C208" t="s">
        <v>2050</v>
      </c>
      <c r="D208">
        <v>10035462122</v>
      </c>
      <c r="E208">
        <v>42.29</v>
      </c>
      <c r="F208" t="e">
        <f>_xlfn.XLOOKUP(Tabela1[[#This Row],[Empreendimento]],L:L,N:N)</f>
        <v>#N/A</v>
      </c>
      <c r="G208" t="e">
        <f>_xlfn.CONCAT("UFV ",Tabela1[[#This Row],[Complexo]])</f>
        <v>#N/A</v>
      </c>
      <c r="L208" t="str">
        <f t="shared" si="3"/>
        <v>UFV Bom Sucesso I</v>
      </c>
      <c r="M208" s="170" t="s">
        <v>2129</v>
      </c>
      <c r="N208" s="176" t="s">
        <v>2353</v>
      </c>
      <c r="O208" s="176" t="s">
        <v>2353</v>
      </c>
      <c r="P208" s="170" t="s">
        <v>2356</v>
      </c>
      <c r="Q208" s="170" t="s">
        <v>2361</v>
      </c>
      <c r="R208" s="170" t="s">
        <v>2358</v>
      </c>
      <c r="S208" s="170">
        <v>1730136745</v>
      </c>
      <c r="T208" s="170" t="s">
        <v>2087</v>
      </c>
      <c r="U208" s="170" t="s">
        <v>2077</v>
      </c>
    </row>
    <row r="209" spans="1:21">
      <c r="A209" s="97">
        <v>45748</v>
      </c>
      <c r="B209">
        <v>4</v>
      </c>
      <c r="C209" t="s">
        <v>2050</v>
      </c>
      <c r="D209">
        <v>10035462122</v>
      </c>
      <c r="E209">
        <v>43.3</v>
      </c>
      <c r="F209" t="e">
        <f>_xlfn.XLOOKUP(Tabela1[[#This Row],[Empreendimento]],L:L,N:N)</f>
        <v>#N/A</v>
      </c>
      <c r="G209" t="e">
        <f>_xlfn.CONCAT("UFV ",Tabela1[[#This Row],[Complexo]])</f>
        <v>#N/A</v>
      </c>
      <c r="L209" t="str">
        <f t="shared" si="3"/>
        <v>UFV Bom Sucesso I</v>
      </c>
      <c r="M209" s="170" t="s">
        <v>2129</v>
      </c>
      <c r="N209" s="176" t="s">
        <v>2353</v>
      </c>
      <c r="O209" s="176" t="s">
        <v>2353</v>
      </c>
      <c r="P209" s="170" t="s">
        <v>2356</v>
      </c>
      <c r="Q209" s="170" t="s">
        <v>2362</v>
      </c>
      <c r="R209" s="170" t="s">
        <v>2358</v>
      </c>
      <c r="S209" s="170">
        <v>1730136752</v>
      </c>
      <c r="T209" s="170" t="s">
        <v>2087</v>
      </c>
      <c r="U209" s="170" t="s">
        <v>2077</v>
      </c>
    </row>
    <row r="210" spans="1:21">
      <c r="A210" s="97">
        <v>45778</v>
      </c>
      <c r="B210">
        <v>5</v>
      </c>
      <c r="C210" t="s">
        <v>2050</v>
      </c>
      <c r="D210">
        <v>10035462122</v>
      </c>
      <c r="E210">
        <v>44.01</v>
      </c>
      <c r="F210" t="e">
        <f>_xlfn.XLOOKUP(Tabela1[[#This Row],[Empreendimento]],L:L,N:N)</f>
        <v>#N/A</v>
      </c>
      <c r="G210" t="e">
        <f>_xlfn.CONCAT("UFV ",Tabela1[[#This Row],[Complexo]])</f>
        <v>#N/A</v>
      </c>
      <c r="L210" t="str">
        <f t="shared" si="3"/>
        <v>UFV Bom Sucesso I</v>
      </c>
      <c r="M210" s="170" t="s">
        <v>2129</v>
      </c>
      <c r="N210" s="176" t="s">
        <v>2353</v>
      </c>
      <c r="O210" s="176" t="s">
        <v>2353</v>
      </c>
      <c r="P210" s="170" t="s">
        <v>2356</v>
      </c>
      <c r="Q210" s="170" t="s">
        <v>2363</v>
      </c>
      <c r="R210" s="170" t="s">
        <v>2358</v>
      </c>
      <c r="S210" s="170">
        <v>1730136755</v>
      </c>
      <c r="T210" s="170" t="s">
        <v>2087</v>
      </c>
      <c r="U210" s="170" t="s">
        <v>2077</v>
      </c>
    </row>
    <row r="211" spans="1:21">
      <c r="A211" s="97">
        <v>45809</v>
      </c>
      <c r="B211">
        <v>6</v>
      </c>
      <c r="C211" t="s">
        <v>2050</v>
      </c>
      <c r="D211">
        <v>10035462122</v>
      </c>
      <c r="E211">
        <v>44.21</v>
      </c>
      <c r="F211" t="e">
        <f>_xlfn.XLOOKUP(Tabela1[[#This Row],[Empreendimento]],L:L,N:N)</f>
        <v>#N/A</v>
      </c>
      <c r="G211" t="e">
        <f>_xlfn.CONCAT("UFV ",Tabela1[[#This Row],[Complexo]])</f>
        <v>#N/A</v>
      </c>
      <c r="L211" t="str">
        <f t="shared" si="3"/>
        <v>UFV Bom Sucesso I</v>
      </c>
      <c r="M211" s="170" t="s">
        <v>2129</v>
      </c>
      <c r="N211" s="176" t="s">
        <v>2353</v>
      </c>
      <c r="O211" s="176" t="s">
        <v>2353</v>
      </c>
      <c r="P211" s="170" t="s">
        <v>2356</v>
      </c>
      <c r="Q211" s="170" t="s">
        <v>2364</v>
      </c>
      <c r="R211" s="170" t="s">
        <v>2358</v>
      </c>
      <c r="S211" s="170">
        <v>1730136747</v>
      </c>
      <c r="T211" s="170" t="s">
        <v>2087</v>
      </c>
      <c r="U211" s="170" t="s">
        <v>2077</v>
      </c>
    </row>
    <row r="212" spans="1:21">
      <c r="A212" s="97">
        <v>45839</v>
      </c>
      <c r="B212">
        <v>7</v>
      </c>
      <c r="C212" t="s">
        <v>2050</v>
      </c>
      <c r="D212">
        <v>10035462122</v>
      </c>
      <c r="E212">
        <v>46.4</v>
      </c>
      <c r="F212" t="e">
        <f>_xlfn.XLOOKUP(Tabela1[[#This Row],[Empreendimento]],L:L,N:N)</f>
        <v>#N/A</v>
      </c>
      <c r="G212" t="e">
        <f>_xlfn.CONCAT("UFV ",Tabela1[[#This Row],[Complexo]])</f>
        <v>#N/A</v>
      </c>
      <c r="L212" t="str">
        <f t="shared" si="3"/>
        <v>UFV Bom Sucesso I</v>
      </c>
      <c r="M212" s="170" t="s">
        <v>2129</v>
      </c>
      <c r="N212" s="176" t="s">
        <v>2353</v>
      </c>
      <c r="O212" s="176" t="s">
        <v>2353</v>
      </c>
      <c r="P212" s="170" t="s">
        <v>2356</v>
      </c>
      <c r="Q212" s="170" t="s">
        <v>2365</v>
      </c>
      <c r="R212" s="170" t="s">
        <v>2358</v>
      </c>
      <c r="S212" s="170">
        <v>1730136749</v>
      </c>
      <c r="T212" s="170" t="s">
        <v>2087</v>
      </c>
      <c r="U212" s="170" t="s">
        <v>2077</v>
      </c>
    </row>
    <row r="213" spans="1:21">
      <c r="A213" s="97">
        <v>45870</v>
      </c>
      <c r="B213">
        <v>8</v>
      </c>
      <c r="C213" t="s">
        <v>2050</v>
      </c>
      <c r="D213">
        <v>10035462122</v>
      </c>
      <c r="E213">
        <v>50.06</v>
      </c>
      <c r="F213" t="e">
        <f>_xlfn.XLOOKUP(Tabela1[[#This Row],[Empreendimento]],L:L,N:N)</f>
        <v>#N/A</v>
      </c>
      <c r="G213" t="e">
        <f>_xlfn.CONCAT("UFV ",Tabela1[[#This Row],[Complexo]])</f>
        <v>#N/A</v>
      </c>
      <c r="L213" t="str">
        <f t="shared" si="3"/>
        <v>UFV Bom Sucesso I</v>
      </c>
      <c r="M213" s="170" t="s">
        <v>2129</v>
      </c>
      <c r="N213" s="176" t="s">
        <v>2353</v>
      </c>
      <c r="O213" s="176" t="s">
        <v>2353</v>
      </c>
      <c r="P213" s="170" t="s">
        <v>2356</v>
      </c>
      <c r="Q213" s="170" t="s">
        <v>2366</v>
      </c>
      <c r="R213" s="170" t="s">
        <v>2358</v>
      </c>
      <c r="S213" s="170">
        <v>1730136748</v>
      </c>
      <c r="T213" s="170" t="s">
        <v>2087</v>
      </c>
      <c r="U213" s="170" t="s">
        <v>2077</v>
      </c>
    </row>
    <row r="214" spans="1:21">
      <c r="A214" s="97">
        <v>45901</v>
      </c>
      <c r="B214">
        <v>9</v>
      </c>
      <c r="C214" t="s">
        <v>2050</v>
      </c>
      <c r="D214">
        <v>10035462122</v>
      </c>
      <c r="E214">
        <v>46.67</v>
      </c>
      <c r="F214" t="e">
        <f>_xlfn.XLOOKUP(Tabela1[[#This Row],[Empreendimento]],L:L,N:N)</f>
        <v>#N/A</v>
      </c>
      <c r="G214" t="e">
        <f>_xlfn.CONCAT("UFV ",Tabela1[[#This Row],[Complexo]])</f>
        <v>#N/A</v>
      </c>
      <c r="L214" t="str">
        <f t="shared" si="3"/>
        <v>UFV Bom Sucesso I</v>
      </c>
      <c r="M214" s="170" t="s">
        <v>2129</v>
      </c>
      <c r="N214" s="176" t="s">
        <v>2353</v>
      </c>
      <c r="O214" s="176" t="s">
        <v>2353</v>
      </c>
      <c r="P214" s="170" t="s">
        <v>2356</v>
      </c>
      <c r="Q214" s="170" t="s">
        <v>2367</v>
      </c>
      <c r="R214" s="170" t="s">
        <v>2358</v>
      </c>
      <c r="S214" s="170">
        <v>1730136751</v>
      </c>
      <c r="T214" s="170" t="s">
        <v>2087</v>
      </c>
      <c r="U214" s="170" t="s">
        <v>2077</v>
      </c>
    </row>
    <row r="215" spans="1:21">
      <c r="A215" s="97">
        <v>45931</v>
      </c>
      <c r="B215">
        <v>10</v>
      </c>
      <c r="C215" t="s">
        <v>2050</v>
      </c>
      <c r="D215">
        <v>10035462122</v>
      </c>
      <c r="E215">
        <v>45.15</v>
      </c>
      <c r="F215" t="e">
        <f>_xlfn.XLOOKUP(Tabela1[[#This Row],[Empreendimento]],L:L,N:N)</f>
        <v>#N/A</v>
      </c>
      <c r="G215" t="e">
        <f>_xlfn.CONCAT("UFV ",Tabela1[[#This Row],[Complexo]])</f>
        <v>#N/A</v>
      </c>
      <c r="L215" t="str">
        <f t="shared" si="3"/>
        <v>UFV Bom Sucesso I</v>
      </c>
      <c r="M215" s="170" t="s">
        <v>2129</v>
      </c>
      <c r="N215" s="176" t="s">
        <v>2353</v>
      </c>
      <c r="O215" s="176" t="s">
        <v>2353</v>
      </c>
      <c r="P215" s="170" t="s">
        <v>2356</v>
      </c>
      <c r="Q215" s="170" t="s">
        <v>2368</v>
      </c>
      <c r="R215" s="170" t="s">
        <v>2358</v>
      </c>
      <c r="S215" s="170">
        <v>1730136743</v>
      </c>
      <c r="T215" s="170" t="s">
        <v>2087</v>
      </c>
      <c r="U215" s="170" t="s">
        <v>2077</v>
      </c>
    </row>
    <row r="216" spans="1:21" ht="27.6">
      <c r="A216" s="97">
        <v>45962</v>
      </c>
      <c r="B216">
        <v>11</v>
      </c>
      <c r="C216" t="s">
        <v>2050</v>
      </c>
      <c r="D216">
        <v>10035462122</v>
      </c>
      <c r="E216">
        <v>42.7</v>
      </c>
      <c r="F216" t="e">
        <f>_xlfn.XLOOKUP(Tabela1[[#This Row],[Empreendimento]],L:L,N:N)</f>
        <v>#N/A</v>
      </c>
      <c r="G216" t="e">
        <f>_xlfn.CONCAT("UFV ",Tabela1[[#This Row],[Complexo]])</f>
        <v>#N/A</v>
      </c>
      <c r="L216" t="str">
        <f t="shared" si="3"/>
        <v>UFV Clareira de Araçu - UFV 1</v>
      </c>
      <c r="M216" s="170" t="s">
        <v>2129</v>
      </c>
      <c r="N216" s="176" t="s">
        <v>2369</v>
      </c>
      <c r="O216" s="176" t="s">
        <v>2369</v>
      </c>
      <c r="P216" s="170" t="s">
        <v>2370</v>
      </c>
      <c r="Q216" s="170" t="s">
        <v>622</v>
      </c>
      <c r="R216" s="170" t="s">
        <v>2371</v>
      </c>
      <c r="S216" s="170" t="s">
        <v>2372</v>
      </c>
      <c r="T216" s="170" t="s">
        <v>2373</v>
      </c>
      <c r="U216" s="170" t="s">
        <v>2077</v>
      </c>
    </row>
    <row r="217" spans="1:21" ht="27.6">
      <c r="A217" s="97">
        <v>45992</v>
      </c>
      <c r="B217">
        <v>12</v>
      </c>
      <c r="C217" t="s">
        <v>2050</v>
      </c>
      <c r="D217">
        <v>10035462122</v>
      </c>
      <c r="E217">
        <v>39.06</v>
      </c>
      <c r="F217" t="e">
        <f>_xlfn.XLOOKUP(Tabela1[[#This Row],[Empreendimento]],L:L,N:N)</f>
        <v>#N/A</v>
      </c>
      <c r="G217" t="e">
        <f>_xlfn.CONCAT("UFV ",Tabela1[[#This Row],[Complexo]])</f>
        <v>#N/A</v>
      </c>
      <c r="L217" t="str">
        <f t="shared" si="3"/>
        <v>UFV Clareira de Araçu - UFV 1</v>
      </c>
      <c r="M217" s="170" t="s">
        <v>2129</v>
      </c>
      <c r="N217" s="176" t="s">
        <v>2369</v>
      </c>
      <c r="O217" s="176" t="s">
        <v>2369</v>
      </c>
      <c r="P217" s="170" t="s">
        <v>2370</v>
      </c>
      <c r="Q217" s="170" t="s">
        <v>659</v>
      </c>
      <c r="R217" s="170" t="s">
        <v>2371</v>
      </c>
      <c r="S217" s="170" t="s">
        <v>2374</v>
      </c>
      <c r="T217" s="170" t="s">
        <v>2373</v>
      </c>
      <c r="U217" s="170" t="s">
        <v>2077</v>
      </c>
    </row>
    <row r="218" spans="1:21" ht="27.6">
      <c r="A218" s="97">
        <v>45658</v>
      </c>
      <c r="B218">
        <v>1</v>
      </c>
      <c r="C218" t="s">
        <v>2051</v>
      </c>
      <c r="D218">
        <v>10035462130</v>
      </c>
      <c r="E218">
        <v>49.4</v>
      </c>
      <c r="F218" t="e">
        <f>_xlfn.XLOOKUP(Tabela1[[#This Row],[Empreendimento]],L:L,N:N)</f>
        <v>#N/A</v>
      </c>
      <c r="G218" t="e">
        <f>_xlfn.CONCAT("UFV ",Tabela1[[#This Row],[Complexo]])</f>
        <v>#N/A</v>
      </c>
      <c r="L218" t="str">
        <f t="shared" si="3"/>
        <v>UFV Clareira de Araçu - UFV 1</v>
      </c>
      <c r="M218" s="170" t="s">
        <v>2129</v>
      </c>
      <c r="N218" s="176" t="s">
        <v>2369</v>
      </c>
      <c r="O218" s="176" t="s">
        <v>2369</v>
      </c>
      <c r="P218" s="170" t="s">
        <v>2370</v>
      </c>
      <c r="Q218" s="170" t="s">
        <v>660</v>
      </c>
      <c r="R218" s="170" t="s">
        <v>2371</v>
      </c>
      <c r="S218" s="170" t="s">
        <v>2375</v>
      </c>
      <c r="T218" s="170" t="s">
        <v>2373</v>
      </c>
      <c r="U218" s="170" t="s">
        <v>2077</v>
      </c>
    </row>
    <row r="219" spans="1:21" ht="27.6">
      <c r="A219" s="97">
        <v>45689</v>
      </c>
      <c r="B219">
        <v>2</v>
      </c>
      <c r="C219" t="s">
        <v>2051</v>
      </c>
      <c r="D219">
        <v>10035462130</v>
      </c>
      <c r="E219">
        <v>46.03</v>
      </c>
      <c r="F219" t="e">
        <f>_xlfn.XLOOKUP(Tabela1[[#This Row],[Empreendimento]],L:L,N:N)</f>
        <v>#N/A</v>
      </c>
      <c r="G219" t="e">
        <f>_xlfn.CONCAT("UFV ",Tabela1[[#This Row],[Complexo]])</f>
        <v>#N/A</v>
      </c>
      <c r="L219" t="str">
        <f t="shared" si="3"/>
        <v>UFV Clareira de Araçu - UFV 1</v>
      </c>
      <c r="M219" s="170" t="s">
        <v>2129</v>
      </c>
      <c r="N219" s="176" t="s">
        <v>2369</v>
      </c>
      <c r="O219" s="176" t="s">
        <v>2369</v>
      </c>
      <c r="P219" s="170" t="s">
        <v>2370</v>
      </c>
      <c r="Q219" s="170" t="s">
        <v>651</v>
      </c>
      <c r="R219" s="170" t="s">
        <v>2371</v>
      </c>
      <c r="S219" s="170" t="s">
        <v>2376</v>
      </c>
      <c r="T219" s="170" t="s">
        <v>2373</v>
      </c>
      <c r="U219" s="170" t="s">
        <v>2077</v>
      </c>
    </row>
    <row r="220" spans="1:21" ht="27.6">
      <c r="A220" s="97">
        <v>45717</v>
      </c>
      <c r="B220">
        <v>3</v>
      </c>
      <c r="C220" t="s">
        <v>2051</v>
      </c>
      <c r="D220">
        <v>10035462130</v>
      </c>
      <c r="E220">
        <v>47.62</v>
      </c>
      <c r="F220" t="e">
        <f>_xlfn.XLOOKUP(Tabela1[[#This Row],[Empreendimento]],L:L,N:N)</f>
        <v>#N/A</v>
      </c>
      <c r="G220" t="e">
        <f>_xlfn.CONCAT("UFV ",Tabela1[[#This Row],[Complexo]])</f>
        <v>#N/A</v>
      </c>
      <c r="L220" t="str">
        <f t="shared" si="3"/>
        <v>UFV Clareira de Araçu - UFV 1</v>
      </c>
      <c r="M220" s="170" t="s">
        <v>2129</v>
      </c>
      <c r="N220" s="176" t="s">
        <v>2369</v>
      </c>
      <c r="O220" s="176" t="s">
        <v>2369</v>
      </c>
      <c r="P220" s="170" t="s">
        <v>2370</v>
      </c>
      <c r="Q220" s="170" t="s">
        <v>658</v>
      </c>
      <c r="R220" s="170" t="s">
        <v>2371</v>
      </c>
      <c r="S220" s="170" t="s">
        <v>2377</v>
      </c>
      <c r="T220" s="170" t="s">
        <v>2373</v>
      </c>
      <c r="U220" s="170" t="s">
        <v>2077</v>
      </c>
    </row>
    <row r="221" spans="1:21" ht="27.6">
      <c r="A221" s="97">
        <v>45748</v>
      </c>
      <c r="B221">
        <v>4</v>
      </c>
      <c r="C221" t="s">
        <v>2051</v>
      </c>
      <c r="D221">
        <v>10035462130</v>
      </c>
      <c r="E221">
        <v>48.75</v>
      </c>
      <c r="F221" t="e">
        <f>_xlfn.XLOOKUP(Tabela1[[#This Row],[Empreendimento]],L:L,N:N)</f>
        <v>#N/A</v>
      </c>
      <c r="G221" t="e">
        <f>_xlfn.CONCAT("UFV ",Tabela1[[#This Row],[Complexo]])</f>
        <v>#N/A</v>
      </c>
      <c r="L221" t="str">
        <f t="shared" si="3"/>
        <v>UFV Clareira de Araçu - UFV 2</v>
      </c>
      <c r="M221" s="170" t="s">
        <v>2129</v>
      </c>
      <c r="N221" s="176" t="s">
        <v>2378</v>
      </c>
      <c r="O221" s="176" t="s">
        <v>2378</v>
      </c>
      <c r="P221" s="170" t="s">
        <v>2370</v>
      </c>
      <c r="Q221" s="170" t="s">
        <v>621</v>
      </c>
      <c r="R221" s="170" t="s">
        <v>2371</v>
      </c>
      <c r="S221" s="170" t="s">
        <v>2379</v>
      </c>
      <c r="T221" s="170" t="s">
        <v>2373</v>
      </c>
      <c r="U221" s="170" t="s">
        <v>2077</v>
      </c>
    </row>
    <row r="222" spans="1:21" ht="27.6">
      <c r="A222" s="97">
        <v>45778</v>
      </c>
      <c r="B222">
        <v>5</v>
      </c>
      <c r="C222" t="s">
        <v>2051</v>
      </c>
      <c r="D222">
        <v>10035462130</v>
      </c>
      <c r="E222">
        <v>49.54</v>
      </c>
      <c r="F222" t="e">
        <f>_xlfn.XLOOKUP(Tabela1[[#This Row],[Empreendimento]],L:L,N:N)</f>
        <v>#N/A</v>
      </c>
      <c r="G222" t="e">
        <f>_xlfn.CONCAT("UFV ",Tabela1[[#This Row],[Complexo]])</f>
        <v>#N/A</v>
      </c>
      <c r="L222" t="str">
        <f t="shared" si="3"/>
        <v>UFV Clareira de Araçu - UFV 2</v>
      </c>
      <c r="M222" s="170" t="s">
        <v>2129</v>
      </c>
      <c r="N222" s="176" t="s">
        <v>2378</v>
      </c>
      <c r="O222" s="176" t="s">
        <v>2378</v>
      </c>
      <c r="P222" s="170" t="s">
        <v>2370</v>
      </c>
      <c r="Q222" s="170" t="s">
        <v>662</v>
      </c>
      <c r="R222" s="170" t="s">
        <v>2380</v>
      </c>
      <c r="S222" s="170" t="s">
        <v>2381</v>
      </c>
      <c r="T222" s="170" t="s">
        <v>2382</v>
      </c>
      <c r="U222" s="170" t="s">
        <v>2077</v>
      </c>
    </row>
    <row r="223" spans="1:21" ht="27.6">
      <c r="A223" s="97">
        <v>45809</v>
      </c>
      <c r="B223">
        <v>6</v>
      </c>
      <c r="C223" t="s">
        <v>2051</v>
      </c>
      <c r="D223">
        <v>10035462130</v>
      </c>
      <c r="E223">
        <v>49.66</v>
      </c>
      <c r="F223" t="e">
        <f>_xlfn.XLOOKUP(Tabela1[[#This Row],[Empreendimento]],L:L,N:N)</f>
        <v>#N/A</v>
      </c>
      <c r="G223" t="e">
        <f>_xlfn.CONCAT("UFV ",Tabela1[[#This Row],[Complexo]])</f>
        <v>#N/A</v>
      </c>
      <c r="L223" t="str">
        <f t="shared" si="3"/>
        <v>UFV Clareira de Araçu - UFV 2</v>
      </c>
      <c r="M223" s="170" t="s">
        <v>2129</v>
      </c>
      <c r="N223" s="176" t="s">
        <v>2378</v>
      </c>
      <c r="O223" s="176" t="s">
        <v>2378</v>
      </c>
      <c r="P223" s="170" t="s">
        <v>2370</v>
      </c>
      <c r="Q223" s="170" t="s">
        <v>620</v>
      </c>
      <c r="R223" s="170" t="s">
        <v>2371</v>
      </c>
      <c r="S223" s="170" t="s">
        <v>2383</v>
      </c>
      <c r="T223" s="170" t="s">
        <v>2373</v>
      </c>
      <c r="U223" s="170" t="s">
        <v>2077</v>
      </c>
    </row>
    <row r="224" spans="1:21" ht="27.6">
      <c r="A224" s="97">
        <v>45839</v>
      </c>
      <c r="B224">
        <v>7</v>
      </c>
      <c r="C224" t="s">
        <v>2051</v>
      </c>
      <c r="D224">
        <v>10035462130</v>
      </c>
      <c r="E224">
        <v>52.2</v>
      </c>
      <c r="F224" t="e">
        <f>_xlfn.XLOOKUP(Tabela1[[#This Row],[Empreendimento]],L:L,N:N)</f>
        <v>#N/A</v>
      </c>
      <c r="G224" t="e">
        <f>_xlfn.CONCAT("UFV ",Tabela1[[#This Row],[Complexo]])</f>
        <v>#N/A</v>
      </c>
      <c r="L224" t="str">
        <f t="shared" si="3"/>
        <v>UFV CORUMBÁ I - UFV 1</v>
      </c>
      <c r="M224" s="170" t="s">
        <v>2129</v>
      </c>
      <c r="N224" s="176" t="s">
        <v>2384</v>
      </c>
      <c r="O224" s="176" t="s">
        <v>2384</v>
      </c>
      <c r="P224" s="170" t="s">
        <v>2370</v>
      </c>
      <c r="Q224" s="170" t="s">
        <v>830</v>
      </c>
      <c r="R224" s="170" t="s">
        <v>2371</v>
      </c>
      <c r="S224" s="170" t="s">
        <v>2385</v>
      </c>
      <c r="T224" s="170" t="s">
        <v>2373</v>
      </c>
      <c r="U224" s="170" t="s">
        <v>2077</v>
      </c>
    </row>
    <row r="225" spans="1:21" ht="27.6">
      <c r="A225" s="97">
        <v>45870</v>
      </c>
      <c r="B225">
        <v>8</v>
      </c>
      <c r="C225" t="s">
        <v>2051</v>
      </c>
      <c r="D225">
        <v>10035462130</v>
      </c>
      <c r="E225">
        <v>56.35</v>
      </c>
      <c r="F225" t="e">
        <f>_xlfn.XLOOKUP(Tabela1[[#This Row],[Empreendimento]],L:L,N:N)</f>
        <v>#N/A</v>
      </c>
      <c r="G225" t="e">
        <f>_xlfn.CONCAT("UFV ",Tabela1[[#This Row],[Complexo]])</f>
        <v>#N/A</v>
      </c>
      <c r="L225" t="str">
        <f t="shared" si="3"/>
        <v>UFV CORUMBÁ I - UFV 1</v>
      </c>
      <c r="M225" s="170" t="s">
        <v>2129</v>
      </c>
      <c r="N225" s="176" t="s">
        <v>2384</v>
      </c>
      <c r="O225" s="176" t="s">
        <v>2384</v>
      </c>
      <c r="P225" s="170" t="s">
        <v>2370</v>
      </c>
      <c r="Q225" s="170" t="s">
        <v>827</v>
      </c>
      <c r="R225" s="170" t="s">
        <v>2371</v>
      </c>
      <c r="S225" s="170" t="s">
        <v>2386</v>
      </c>
      <c r="T225" s="170" t="s">
        <v>2373</v>
      </c>
      <c r="U225" s="170" t="s">
        <v>2077</v>
      </c>
    </row>
    <row r="226" spans="1:21" ht="27.6">
      <c r="A226" s="97">
        <v>45901</v>
      </c>
      <c r="B226">
        <v>9</v>
      </c>
      <c r="C226" t="s">
        <v>2051</v>
      </c>
      <c r="D226">
        <v>10035462130</v>
      </c>
      <c r="E226">
        <v>52.52</v>
      </c>
      <c r="F226" t="e">
        <f>_xlfn.XLOOKUP(Tabela1[[#This Row],[Empreendimento]],L:L,N:N)</f>
        <v>#N/A</v>
      </c>
      <c r="G226" t="e">
        <f>_xlfn.CONCAT("UFV ",Tabela1[[#This Row],[Complexo]])</f>
        <v>#N/A</v>
      </c>
      <c r="L226" t="str">
        <f t="shared" si="3"/>
        <v>UFV CORUMBÁ I - UFV 1</v>
      </c>
      <c r="M226" s="170" t="s">
        <v>2129</v>
      </c>
      <c r="N226" s="176" t="s">
        <v>2384</v>
      </c>
      <c r="O226" s="176" t="s">
        <v>2384</v>
      </c>
      <c r="P226" s="170" t="s">
        <v>2370</v>
      </c>
      <c r="Q226" s="170" t="s">
        <v>829</v>
      </c>
      <c r="R226" s="170" t="s">
        <v>2371</v>
      </c>
      <c r="S226" s="170" t="s">
        <v>2387</v>
      </c>
      <c r="T226" s="170" t="s">
        <v>2373</v>
      </c>
      <c r="U226" s="170" t="s">
        <v>2077</v>
      </c>
    </row>
    <row r="227" spans="1:21" ht="27.6">
      <c r="A227" s="97">
        <v>45931</v>
      </c>
      <c r="B227">
        <v>10</v>
      </c>
      <c r="C227" t="s">
        <v>2051</v>
      </c>
      <c r="D227">
        <v>10035462130</v>
      </c>
      <c r="E227">
        <v>50.67</v>
      </c>
      <c r="F227" t="e">
        <f>_xlfn.XLOOKUP(Tabela1[[#This Row],[Empreendimento]],L:L,N:N)</f>
        <v>#N/A</v>
      </c>
      <c r="G227" t="e">
        <f>_xlfn.CONCAT("UFV ",Tabela1[[#This Row],[Complexo]])</f>
        <v>#N/A</v>
      </c>
      <c r="L227" t="str">
        <f t="shared" si="3"/>
        <v>UFV CORUMBÁ I - UFV 1</v>
      </c>
      <c r="M227" s="170" t="s">
        <v>2129</v>
      </c>
      <c r="N227" s="176" t="s">
        <v>2384</v>
      </c>
      <c r="O227" s="176" t="s">
        <v>2384</v>
      </c>
      <c r="P227" s="170" t="s">
        <v>2370</v>
      </c>
      <c r="Q227" s="170" t="s">
        <v>828</v>
      </c>
      <c r="R227" s="170" t="s">
        <v>2371</v>
      </c>
      <c r="S227" s="170" t="s">
        <v>2388</v>
      </c>
      <c r="T227" s="170" t="s">
        <v>2373</v>
      </c>
      <c r="U227" s="170" t="s">
        <v>2077</v>
      </c>
    </row>
    <row r="228" spans="1:21" ht="27.6">
      <c r="A228" s="97">
        <v>45962</v>
      </c>
      <c r="B228">
        <v>11</v>
      </c>
      <c r="C228" t="s">
        <v>2051</v>
      </c>
      <c r="D228">
        <v>10035462130</v>
      </c>
      <c r="E228">
        <v>47.98</v>
      </c>
      <c r="F228" t="e">
        <f>_xlfn.XLOOKUP(Tabela1[[#This Row],[Empreendimento]],L:L,N:N)</f>
        <v>#N/A</v>
      </c>
      <c r="G228" t="e">
        <f>_xlfn.CONCAT("UFV ",Tabela1[[#This Row],[Complexo]])</f>
        <v>#N/A</v>
      </c>
      <c r="L228" t="str">
        <f t="shared" si="3"/>
        <v>UFV CORUMBÁ I - UFV 1</v>
      </c>
      <c r="M228" s="170" t="s">
        <v>2129</v>
      </c>
      <c r="N228" s="176" t="s">
        <v>2384</v>
      </c>
      <c r="O228" s="176" t="s">
        <v>2384</v>
      </c>
      <c r="P228" s="170" t="s">
        <v>2370</v>
      </c>
      <c r="Q228" s="170" t="s">
        <v>824</v>
      </c>
      <c r="R228" s="170" t="s">
        <v>2371</v>
      </c>
      <c r="S228" s="170" t="s">
        <v>2389</v>
      </c>
      <c r="T228" s="170" t="s">
        <v>2373</v>
      </c>
      <c r="U228" s="170" t="s">
        <v>2077</v>
      </c>
    </row>
    <row r="229" spans="1:21" ht="27.6">
      <c r="A229" s="97">
        <v>45992</v>
      </c>
      <c r="B229">
        <v>12</v>
      </c>
      <c r="C229" t="s">
        <v>2051</v>
      </c>
      <c r="D229">
        <v>10035462130</v>
      </c>
      <c r="E229">
        <v>43.88</v>
      </c>
      <c r="F229" t="e">
        <f>_xlfn.XLOOKUP(Tabela1[[#This Row],[Empreendimento]],L:L,N:N)</f>
        <v>#N/A</v>
      </c>
      <c r="G229" t="e">
        <f>_xlfn.CONCAT("UFV ",Tabela1[[#This Row],[Complexo]])</f>
        <v>#N/A</v>
      </c>
      <c r="L229" t="str">
        <f t="shared" si="3"/>
        <v>UFV CORUMBÁ I - UFV 2</v>
      </c>
      <c r="M229" s="170" t="s">
        <v>2129</v>
      </c>
      <c r="N229" s="176" t="s">
        <v>2390</v>
      </c>
      <c r="O229" s="176" t="s">
        <v>2390</v>
      </c>
      <c r="P229" s="170" t="s">
        <v>2370</v>
      </c>
      <c r="Q229" s="170" t="s">
        <v>832</v>
      </c>
      <c r="R229" s="170" t="s">
        <v>2371</v>
      </c>
      <c r="S229" s="170" t="s">
        <v>2391</v>
      </c>
      <c r="T229" s="170" t="s">
        <v>2373</v>
      </c>
      <c r="U229" s="170" t="s">
        <v>2077</v>
      </c>
    </row>
    <row r="230" spans="1:21" ht="27.6">
      <c r="A230" s="97">
        <v>45658</v>
      </c>
      <c r="B230">
        <v>1</v>
      </c>
      <c r="C230" t="s">
        <v>2392</v>
      </c>
      <c r="D230" t="s">
        <v>2393</v>
      </c>
      <c r="E230">
        <v>687.6</v>
      </c>
      <c r="F230" t="e">
        <f>_xlfn.XLOOKUP(Tabela1[[#This Row],[Empreendimento]],L:L,N:N)</f>
        <v>#N/A</v>
      </c>
      <c r="G230" t="e">
        <f>_xlfn.CONCAT("UFV ",Tabela1[[#This Row],[Complexo]])</f>
        <v>#N/A</v>
      </c>
      <c r="L230" t="str">
        <f t="shared" si="3"/>
        <v>UFV CORUMBÁ I - UFV 2</v>
      </c>
      <c r="M230" s="170" t="s">
        <v>2129</v>
      </c>
      <c r="N230" s="176" t="s">
        <v>2390</v>
      </c>
      <c r="O230" s="176" t="s">
        <v>2390</v>
      </c>
      <c r="P230" s="170" t="s">
        <v>2370</v>
      </c>
      <c r="Q230" s="170" t="s">
        <v>833</v>
      </c>
      <c r="R230" s="170" t="s">
        <v>2371</v>
      </c>
      <c r="S230" s="170" t="s">
        <v>2394</v>
      </c>
      <c r="T230" s="170" t="s">
        <v>2373</v>
      </c>
      <c r="U230" s="170" t="s">
        <v>2077</v>
      </c>
    </row>
    <row r="231" spans="1:21" ht="27.6">
      <c r="A231" s="97">
        <v>45689</v>
      </c>
      <c r="B231">
        <v>2</v>
      </c>
      <c r="C231" t="s">
        <v>2392</v>
      </c>
      <c r="D231" t="s">
        <v>2393</v>
      </c>
      <c r="E231">
        <v>626.4</v>
      </c>
      <c r="F231" t="e">
        <f>_xlfn.XLOOKUP(Tabela1[[#This Row],[Empreendimento]],L:L,N:N)</f>
        <v>#N/A</v>
      </c>
      <c r="G231" t="e">
        <f>_xlfn.CONCAT("UFV ",Tabela1[[#This Row],[Complexo]])</f>
        <v>#N/A</v>
      </c>
      <c r="L231" t="str">
        <f t="shared" si="3"/>
        <v>UFV CORUMBÁ I - UFV 2</v>
      </c>
      <c r="M231" s="170" t="s">
        <v>2129</v>
      </c>
      <c r="N231" s="176" t="s">
        <v>2390</v>
      </c>
      <c r="O231" s="176" t="s">
        <v>2390</v>
      </c>
      <c r="P231" s="170" t="s">
        <v>2370</v>
      </c>
      <c r="Q231" s="170" t="s">
        <v>834</v>
      </c>
      <c r="R231" s="170" t="s">
        <v>2371</v>
      </c>
      <c r="S231" s="170" t="s">
        <v>2395</v>
      </c>
      <c r="T231" s="170" t="s">
        <v>2373</v>
      </c>
      <c r="U231" s="170" t="s">
        <v>2077</v>
      </c>
    </row>
    <row r="232" spans="1:21" ht="27.6">
      <c r="A232" s="97">
        <v>45717</v>
      </c>
      <c r="B232">
        <v>3</v>
      </c>
      <c r="C232" t="s">
        <v>2392</v>
      </c>
      <c r="D232" t="s">
        <v>2393</v>
      </c>
      <c r="E232">
        <v>600.6</v>
      </c>
      <c r="F232" t="e">
        <f>_xlfn.XLOOKUP(Tabela1[[#This Row],[Empreendimento]],L:L,N:N)</f>
        <v>#N/A</v>
      </c>
      <c r="G232" t="e">
        <f>_xlfn.CONCAT("UFV ",Tabela1[[#This Row],[Complexo]])</f>
        <v>#N/A</v>
      </c>
      <c r="L232" t="str">
        <f t="shared" si="3"/>
        <v>UFV CORUMBÁ I - UFV 2</v>
      </c>
      <c r="M232" s="170" t="s">
        <v>2129</v>
      </c>
      <c r="N232" s="176" t="s">
        <v>2390</v>
      </c>
      <c r="O232" s="176" t="s">
        <v>2390</v>
      </c>
      <c r="P232" s="170" t="s">
        <v>2370</v>
      </c>
      <c r="Q232" s="170" t="s">
        <v>835</v>
      </c>
      <c r="R232" s="170" t="s">
        <v>2371</v>
      </c>
      <c r="S232" s="170" t="s">
        <v>2396</v>
      </c>
      <c r="T232" s="170" t="s">
        <v>2373</v>
      </c>
      <c r="U232" s="170" t="s">
        <v>2077</v>
      </c>
    </row>
    <row r="233" spans="1:21" ht="27.6">
      <c r="A233" s="97">
        <v>45748</v>
      </c>
      <c r="B233">
        <v>4</v>
      </c>
      <c r="C233" t="s">
        <v>2392</v>
      </c>
      <c r="D233" t="s">
        <v>2393</v>
      </c>
      <c r="E233">
        <v>614.9</v>
      </c>
      <c r="F233" t="e">
        <f>_xlfn.XLOOKUP(Tabela1[[#This Row],[Empreendimento]],L:L,N:N)</f>
        <v>#N/A</v>
      </c>
      <c r="G233" t="e">
        <f>_xlfn.CONCAT("UFV ",Tabela1[[#This Row],[Complexo]])</f>
        <v>#N/A</v>
      </c>
      <c r="L233" t="str">
        <f t="shared" si="3"/>
        <v>UFV CORUMBÁ I - UFV 2</v>
      </c>
      <c r="M233" s="170" t="s">
        <v>2129</v>
      </c>
      <c r="N233" s="176" t="s">
        <v>2390</v>
      </c>
      <c r="O233" s="176" t="s">
        <v>2390</v>
      </c>
      <c r="P233" s="170" t="s">
        <v>2370</v>
      </c>
      <c r="Q233" s="170" t="s">
        <v>836</v>
      </c>
      <c r="R233" s="170" t="s">
        <v>2371</v>
      </c>
      <c r="S233" s="170" t="s">
        <v>2397</v>
      </c>
      <c r="T233" s="170" t="s">
        <v>2373</v>
      </c>
      <c r="U233" s="170" t="s">
        <v>2077</v>
      </c>
    </row>
    <row r="234" spans="1:21" ht="27.6">
      <c r="A234" s="97">
        <v>45778</v>
      </c>
      <c r="B234">
        <v>5</v>
      </c>
      <c r="C234" t="s">
        <v>2392</v>
      </c>
      <c r="D234" t="s">
        <v>2393</v>
      </c>
      <c r="E234">
        <v>623.1</v>
      </c>
      <c r="F234" t="e">
        <f>_xlfn.XLOOKUP(Tabela1[[#This Row],[Empreendimento]],L:L,N:N)</f>
        <v>#N/A</v>
      </c>
      <c r="G234" t="e">
        <f>_xlfn.CONCAT("UFV ",Tabela1[[#This Row],[Complexo]])</f>
        <v>#N/A</v>
      </c>
      <c r="L234" t="str">
        <f t="shared" si="3"/>
        <v>UFV CORUMBÁ I - UFV 3</v>
      </c>
      <c r="M234" s="170" t="s">
        <v>2129</v>
      </c>
      <c r="N234" s="176" t="s">
        <v>2398</v>
      </c>
      <c r="O234" s="176" t="s">
        <v>2398</v>
      </c>
      <c r="P234" s="170" t="s">
        <v>2370</v>
      </c>
      <c r="Q234" s="170" t="s">
        <v>838</v>
      </c>
      <c r="R234" s="170" t="s">
        <v>2371</v>
      </c>
      <c r="S234" s="170" t="s">
        <v>2399</v>
      </c>
      <c r="T234" s="170" t="s">
        <v>2373</v>
      </c>
      <c r="U234" s="170" t="s">
        <v>2077</v>
      </c>
    </row>
    <row r="235" spans="1:21" ht="27.6">
      <c r="A235" s="97">
        <v>45809</v>
      </c>
      <c r="B235">
        <v>6</v>
      </c>
      <c r="C235" t="s">
        <v>2392</v>
      </c>
      <c r="D235" t="s">
        <v>2393</v>
      </c>
      <c r="E235">
        <v>594.6</v>
      </c>
      <c r="F235" t="e">
        <f>_xlfn.XLOOKUP(Tabela1[[#This Row],[Empreendimento]],L:L,N:N)</f>
        <v>#N/A</v>
      </c>
      <c r="G235" t="e">
        <f>_xlfn.CONCAT("UFV ",Tabela1[[#This Row],[Complexo]])</f>
        <v>#N/A</v>
      </c>
      <c r="L235" t="str">
        <f t="shared" si="3"/>
        <v>UFV CORUMBÁ I - UFV 3</v>
      </c>
      <c r="M235" s="170" t="s">
        <v>2129</v>
      </c>
      <c r="N235" s="176" t="s">
        <v>2398</v>
      </c>
      <c r="O235" s="176" t="s">
        <v>2398</v>
      </c>
      <c r="P235" s="170" t="s">
        <v>2370</v>
      </c>
      <c r="Q235" s="170" t="s">
        <v>839</v>
      </c>
      <c r="R235" s="170" t="s">
        <v>2380</v>
      </c>
      <c r="S235" s="170" t="s">
        <v>2400</v>
      </c>
      <c r="T235" s="170" t="s">
        <v>2382</v>
      </c>
      <c r="U235" s="170" t="s">
        <v>2077</v>
      </c>
    </row>
    <row r="236" spans="1:21" ht="27.6">
      <c r="A236" s="97">
        <v>45839</v>
      </c>
      <c r="B236">
        <v>7</v>
      </c>
      <c r="C236" t="s">
        <v>2392</v>
      </c>
      <c r="D236" t="s">
        <v>2393</v>
      </c>
      <c r="E236">
        <v>569.29999999999995</v>
      </c>
      <c r="F236" t="e">
        <f>_xlfn.XLOOKUP(Tabela1[[#This Row],[Empreendimento]],L:L,N:N)</f>
        <v>#N/A</v>
      </c>
      <c r="G236" t="e">
        <f>_xlfn.CONCAT("UFV ",Tabela1[[#This Row],[Complexo]])</f>
        <v>#N/A</v>
      </c>
      <c r="L236" t="str">
        <f t="shared" si="3"/>
        <v>UFV CORUMBÁ I - UFV 3</v>
      </c>
      <c r="M236" s="170" t="s">
        <v>2129</v>
      </c>
      <c r="N236" s="176" t="s">
        <v>2398</v>
      </c>
      <c r="O236" s="176" t="s">
        <v>2398</v>
      </c>
      <c r="P236" s="170" t="s">
        <v>2370</v>
      </c>
      <c r="Q236" s="170" t="s">
        <v>840</v>
      </c>
      <c r="R236" s="170" t="s">
        <v>2371</v>
      </c>
      <c r="S236" s="170" t="s">
        <v>2401</v>
      </c>
      <c r="T236" s="170" t="s">
        <v>2373</v>
      </c>
      <c r="U236" s="170" t="s">
        <v>2077</v>
      </c>
    </row>
    <row r="237" spans="1:21" ht="27.6">
      <c r="A237" s="97">
        <v>45870</v>
      </c>
      <c r="B237">
        <v>8</v>
      </c>
      <c r="C237" t="s">
        <v>2392</v>
      </c>
      <c r="D237" t="s">
        <v>2393</v>
      </c>
      <c r="E237">
        <v>686.7</v>
      </c>
      <c r="F237" t="e">
        <f>_xlfn.XLOOKUP(Tabela1[[#This Row],[Empreendimento]],L:L,N:N)</f>
        <v>#N/A</v>
      </c>
      <c r="G237" t="e">
        <f>_xlfn.CONCAT("UFV ",Tabela1[[#This Row],[Complexo]])</f>
        <v>#N/A</v>
      </c>
      <c r="L237" t="str">
        <f t="shared" si="3"/>
        <v>UFV CORUMBÁ II - UFV 1</v>
      </c>
      <c r="M237" s="170" t="s">
        <v>2129</v>
      </c>
      <c r="N237" s="176" t="s">
        <v>2402</v>
      </c>
      <c r="O237" s="176" t="s">
        <v>2402</v>
      </c>
      <c r="P237" s="170" t="s">
        <v>2370</v>
      </c>
      <c r="Q237" s="170" t="s">
        <v>842</v>
      </c>
      <c r="R237" s="170" t="s">
        <v>2371</v>
      </c>
      <c r="S237" s="170" t="s">
        <v>2403</v>
      </c>
      <c r="T237" s="170" t="s">
        <v>2373</v>
      </c>
      <c r="U237" s="170" t="s">
        <v>2077</v>
      </c>
    </row>
    <row r="238" spans="1:21" ht="27.6">
      <c r="A238" s="97">
        <v>45901</v>
      </c>
      <c r="B238">
        <v>9</v>
      </c>
      <c r="C238" t="s">
        <v>2392</v>
      </c>
      <c r="D238" t="s">
        <v>2393</v>
      </c>
      <c r="E238">
        <v>683.3</v>
      </c>
      <c r="F238" t="e">
        <f>_xlfn.XLOOKUP(Tabela1[[#This Row],[Empreendimento]],L:L,N:N)</f>
        <v>#N/A</v>
      </c>
      <c r="G238" t="e">
        <f>_xlfn.CONCAT("UFV ",Tabela1[[#This Row],[Complexo]])</f>
        <v>#N/A</v>
      </c>
      <c r="L238" t="str">
        <f t="shared" si="3"/>
        <v>UFV CORUMBÁ II - UFV 1</v>
      </c>
      <c r="M238" s="170" t="s">
        <v>2129</v>
      </c>
      <c r="N238" s="176" t="s">
        <v>2402</v>
      </c>
      <c r="O238" s="176" t="s">
        <v>2402</v>
      </c>
      <c r="P238" s="170" t="s">
        <v>2370</v>
      </c>
      <c r="Q238" s="170" t="s">
        <v>622</v>
      </c>
      <c r="R238" s="170" t="s">
        <v>2371</v>
      </c>
      <c r="S238" s="170" t="s">
        <v>2404</v>
      </c>
      <c r="T238" s="170" t="s">
        <v>2373</v>
      </c>
      <c r="U238" s="170" t="s">
        <v>2077</v>
      </c>
    </row>
    <row r="239" spans="1:21" ht="27.6">
      <c r="A239" s="97">
        <v>45931</v>
      </c>
      <c r="B239">
        <v>10</v>
      </c>
      <c r="C239" t="s">
        <v>2392</v>
      </c>
      <c r="D239" t="s">
        <v>2393</v>
      </c>
      <c r="E239">
        <v>691.2</v>
      </c>
      <c r="F239" t="e">
        <f>_xlfn.XLOOKUP(Tabela1[[#This Row],[Empreendimento]],L:L,N:N)</f>
        <v>#N/A</v>
      </c>
      <c r="G239" t="e">
        <f>_xlfn.CONCAT("UFV ",Tabela1[[#This Row],[Complexo]])</f>
        <v>#N/A</v>
      </c>
      <c r="L239" t="str">
        <f t="shared" si="3"/>
        <v>UFV CORUMBÁ II - UFV 1</v>
      </c>
      <c r="M239" s="170" t="s">
        <v>2129</v>
      </c>
      <c r="N239" s="176" t="s">
        <v>2402</v>
      </c>
      <c r="O239" s="176" t="s">
        <v>2402</v>
      </c>
      <c r="P239" s="170" t="s">
        <v>2370</v>
      </c>
      <c r="Q239" s="170" t="s">
        <v>660</v>
      </c>
      <c r="R239" s="170" t="s">
        <v>2371</v>
      </c>
      <c r="S239" s="170" t="s">
        <v>2405</v>
      </c>
      <c r="T239" s="170" t="s">
        <v>2373</v>
      </c>
      <c r="U239" s="170" t="s">
        <v>2077</v>
      </c>
    </row>
    <row r="240" spans="1:21" ht="27.6">
      <c r="A240" s="97">
        <v>45962</v>
      </c>
      <c r="B240">
        <v>11</v>
      </c>
      <c r="C240" t="s">
        <v>2392</v>
      </c>
      <c r="D240" t="s">
        <v>2393</v>
      </c>
      <c r="E240">
        <v>607.1</v>
      </c>
      <c r="F240" t="e">
        <f>_xlfn.XLOOKUP(Tabela1[[#This Row],[Empreendimento]],L:L,N:N)</f>
        <v>#N/A</v>
      </c>
      <c r="G240" t="e">
        <f>_xlfn.CONCAT("UFV ",Tabela1[[#This Row],[Complexo]])</f>
        <v>#N/A</v>
      </c>
      <c r="L240" t="str">
        <f t="shared" si="3"/>
        <v>UFV CORUMBÁ II - UFV 1</v>
      </c>
      <c r="M240" s="170" t="s">
        <v>2129</v>
      </c>
      <c r="N240" s="176" t="s">
        <v>2402</v>
      </c>
      <c r="O240" s="176" t="s">
        <v>2402</v>
      </c>
      <c r="P240" s="170" t="s">
        <v>2370</v>
      </c>
      <c r="Q240" s="170" t="s">
        <v>843</v>
      </c>
      <c r="R240" s="170" t="s">
        <v>2371</v>
      </c>
      <c r="S240" s="170" t="s">
        <v>2406</v>
      </c>
      <c r="T240" s="170" t="s">
        <v>2373</v>
      </c>
      <c r="U240" s="170" t="s">
        <v>2077</v>
      </c>
    </row>
    <row r="241" spans="1:21" ht="27.6">
      <c r="A241" s="97">
        <v>45992</v>
      </c>
      <c r="B241">
        <v>12</v>
      </c>
      <c r="C241" t="s">
        <v>2392</v>
      </c>
      <c r="D241" t="s">
        <v>2393</v>
      </c>
      <c r="E241">
        <v>686.2</v>
      </c>
      <c r="F241" t="e">
        <f>_xlfn.XLOOKUP(Tabela1[[#This Row],[Empreendimento]],L:L,N:N)</f>
        <v>#N/A</v>
      </c>
      <c r="G241" t="e">
        <f>_xlfn.CONCAT("UFV ",Tabela1[[#This Row],[Complexo]])</f>
        <v>#N/A</v>
      </c>
      <c r="L241" t="str">
        <f t="shared" si="3"/>
        <v>UFV CORUMBÁ II - UFV 1</v>
      </c>
      <c r="M241" s="170" t="s">
        <v>2129</v>
      </c>
      <c r="N241" s="176" t="s">
        <v>2402</v>
      </c>
      <c r="O241" s="176" t="s">
        <v>2402</v>
      </c>
      <c r="P241" s="170" t="s">
        <v>2370</v>
      </c>
      <c r="Q241" s="170" t="s">
        <v>659</v>
      </c>
      <c r="R241" s="170" t="s">
        <v>2371</v>
      </c>
      <c r="S241" s="170" t="s">
        <v>2407</v>
      </c>
      <c r="T241" s="170" t="s">
        <v>2373</v>
      </c>
      <c r="U241" s="170" t="s">
        <v>2077</v>
      </c>
    </row>
    <row r="242" spans="1:21" ht="27.6">
      <c r="A242" s="97">
        <v>45658</v>
      </c>
      <c r="B242">
        <v>1</v>
      </c>
      <c r="C242" t="s">
        <v>2408</v>
      </c>
      <c r="D242" t="s">
        <v>2409</v>
      </c>
      <c r="E242">
        <v>336.2</v>
      </c>
      <c r="F242" t="e">
        <f>_xlfn.XLOOKUP(Tabela1[[#This Row],[Empreendimento]],L:L,N:N)</f>
        <v>#N/A</v>
      </c>
      <c r="G242" t="e">
        <f>_xlfn.CONCAT("UFV ",Tabela1[[#This Row],[Complexo]])</f>
        <v>#N/A</v>
      </c>
      <c r="L242" t="str">
        <f t="shared" si="3"/>
        <v>UFV CORUMBÁ II - UFV 2</v>
      </c>
      <c r="M242" s="170" t="s">
        <v>2129</v>
      </c>
      <c r="N242" s="176" t="s">
        <v>2410</v>
      </c>
      <c r="O242" s="176" t="s">
        <v>2410</v>
      </c>
      <c r="P242" s="170" t="s">
        <v>2370</v>
      </c>
      <c r="Q242" s="170" t="s">
        <v>836</v>
      </c>
      <c r="R242" s="170" t="s">
        <v>2371</v>
      </c>
      <c r="S242" s="170" t="s">
        <v>2411</v>
      </c>
      <c r="T242" s="170" t="s">
        <v>2373</v>
      </c>
      <c r="U242" s="170" t="s">
        <v>2077</v>
      </c>
    </row>
    <row r="243" spans="1:21" ht="27.6">
      <c r="A243" s="97">
        <v>45689</v>
      </c>
      <c r="B243">
        <v>2</v>
      </c>
      <c r="C243" t="s">
        <v>2408</v>
      </c>
      <c r="D243" t="s">
        <v>2409</v>
      </c>
      <c r="E243">
        <v>292.2</v>
      </c>
      <c r="F243" t="e">
        <f>_xlfn.XLOOKUP(Tabela1[[#This Row],[Empreendimento]],L:L,N:N)</f>
        <v>#N/A</v>
      </c>
      <c r="G243" t="e">
        <f>_xlfn.CONCAT("UFV ",Tabela1[[#This Row],[Complexo]])</f>
        <v>#N/A</v>
      </c>
      <c r="L243" t="str">
        <f t="shared" si="3"/>
        <v>UFV CORUMBÁ II - UFV 2</v>
      </c>
      <c r="M243" s="170" t="s">
        <v>2129</v>
      </c>
      <c r="N243" s="176" t="s">
        <v>2410</v>
      </c>
      <c r="O243" s="176" t="s">
        <v>2410</v>
      </c>
      <c r="P243" s="170" t="s">
        <v>2370</v>
      </c>
      <c r="Q243" s="170" t="s">
        <v>835</v>
      </c>
      <c r="R243" s="170" t="s">
        <v>2371</v>
      </c>
      <c r="S243" s="170" t="s">
        <v>2412</v>
      </c>
      <c r="T243" s="170" t="s">
        <v>2373</v>
      </c>
      <c r="U243" s="170" t="s">
        <v>2077</v>
      </c>
    </row>
    <row r="244" spans="1:21" ht="27.6">
      <c r="A244" s="97">
        <v>45717</v>
      </c>
      <c r="B244">
        <v>3</v>
      </c>
      <c r="C244" t="s">
        <v>2408</v>
      </c>
      <c r="D244" t="s">
        <v>2409</v>
      </c>
      <c r="E244">
        <v>300.89999999999998</v>
      </c>
      <c r="F244" t="e">
        <f>_xlfn.XLOOKUP(Tabela1[[#This Row],[Empreendimento]],L:L,N:N)</f>
        <v>#N/A</v>
      </c>
      <c r="G244" t="e">
        <f>_xlfn.CONCAT("UFV ",Tabela1[[#This Row],[Complexo]])</f>
        <v>#N/A</v>
      </c>
      <c r="L244" t="str">
        <f t="shared" si="3"/>
        <v>UFV CORUMBÁ II - UFV 2</v>
      </c>
      <c r="M244" s="170" t="s">
        <v>2129</v>
      </c>
      <c r="N244" s="176" t="s">
        <v>2410</v>
      </c>
      <c r="O244" s="176" t="s">
        <v>2410</v>
      </c>
      <c r="P244" s="170" t="s">
        <v>2370</v>
      </c>
      <c r="Q244" s="170" t="s">
        <v>834</v>
      </c>
      <c r="R244" s="170" t="s">
        <v>2371</v>
      </c>
      <c r="S244" s="170" t="s">
        <v>2413</v>
      </c>
      <c r="T244" s="170" t="s">
        <v>2373</v>
      </c>
      <c r="U244" s="170" t="s">
        <v>2077</v>
      </c>
    </row>
    <row r="245" spans="1:21" ht="27.6">
      <c r="A245" s="97">
        <v>45748</v>
      </c>
      <c r="B245">
        <v>4</v>
      </c>
      <c r="C245" t="s">
        <v>2408</v>
      </c>
      <c r="D245" t="s">
        <v>2409</v>
      </c>
      <c r="E245">
        <v>288.89999999999998</v>
      </c>
      <c r="F245" t="e">
        <f>_xlfn.XLOOKUP(Tabela1[[#This Row],[Empreendimento]],L:L,N:N)</f>
        <v>#N/A</v>
      </c>
      <c r="G245" t="e">
        <f>_xlfn.CONCAT("UFV ",Tabela1[[#This Row],[Complexo]])</f>
        <v>#N/A</v>
      </c>
      <c r="L245" t="str">
        <f t="shared" si="3"/>
        <v>UFV CORUMBÁ II - UFV 2</v>
      </c>
      <c r="M245" s="170" t="s">
        <v>2129</v>
      </c>
      <c r="N245" s="176" t="s">
        <v>2410</v>
      </c>
      <c r="O245" s="176" t="s">
        <v>2410</v>
      </c>
      <c r="P245" s="170" t="s">
        <v>2370</v>
      </c>
      <c r="Q245" s="170" t="s">
        <v>833</v>
      </c>
      <c r="R245" s="170" t="s">
        <v>2371</v>
      </c>
      <c r="S245" s="170" t="s">
        <v>2414</v>
      </c>
      <c r="T245" s="170" t="s">
        <v>2373</v>
      </c>
      <c r="U245" s="170" t="s">
        <v>2077</v>
      </c>
    </row>
    <row r="246" spans="1:21" ht="27.6">
      <c r="A246" s="97">
        <v>45778</v>
      </c>
      <c r="B246">
        <v>5</v>
      </c>
      <c r="C246" t="s">
        <v>2408</v>
      </c>
      <c r="D246" t="s">
        <v>2409</v>
      </c>
      <c r="E246">
        <v>287.7</v>
      </c>
      <c r="F246" t="e">
        <f>_xlfn.XLOOKUP(Tabela1[[#This Row],[Empreendimento]],L:L,N:N)</f>
        <v>#N/A</v>
      </c>
      <c r="G246" t="e">
        <f>_xlfn.CONCAT("UFV ",Tabela1[[#This Row],[Complexo]])</f>
        <v>#N/A</v>
      </c>
      <c r="L246" t="str">
        <f t="shared" si="3"/>
        <v>UFV CORUMBÁ II - UFV 2</v>
      </c>
      <c r="M246" s="170" t="s">
        <v>2129</v>
      </c>
      <c r="N246" s="176" t="s">
        <v>2410</v>
      </c>
      <c r="O246" s="176" t="s">
        <v>2410</v>
      </c>
      <c r="P246" s="170" t="s">
        <v>2370</v>
      </c>
      <c r="Q246" s="170" t="s">
        <v>832</v>
      </c>
      <c r="R246" s="170" t="s">
        <v>2371</v>
      </c>
      <c r="S246" s="170" t="s">
        <v>2415</v>
      </c>
      <c r="T246" s="170" t="s">
        <v>2373</v>
      </c>
      <c r="U246" s="170" t="s">
        <v>2077</v>
      </c>
    </row>
    <row r="247" spans="1:21" ht="27.6">
      <c r="A247" s="97">
        <v>45809</v>
      </c>
      <c r="B247">
        <v>6</v>
      </c>
      <c r="C247" t="s">
        <v>2408</v>
      </c>
      <c r="D247" t="s">
        <v>2409</v>
      </c>
      <c r="E247">
        <v>251.5</v>
      </c>
      <c r="F247" t="e">
        <f>_xlfn.XLOOKUP(Tabela1[[#This Row],[Empreendimento]],L:L,N:N)</f>
        <v>#N/A</v>
      </c>
      <c r="G247" t="e">
        <f>_xlfn.CONCAT("UFV ",Tabela1[[#This Row],[Complexo]])</f>
        <v>#N/A</v>
      </c>
      <c r="L247" t="str">
        <f t="shared" si="3"/>
        <v>UFV CORUMBÁ II - UFV 3</v>
      </c>
      <c r="M247" s="170" t="s">
        <v>2129</v>
      </c>
      <c r="N247" s="176" t="s">
        <v>2416</v>
      </c>
      <c r="O247" s="176" t="s">
        <v>2416</v>
      </c>
      <c r="P247" s="170" t="s">
        <v>2370</v>
      </c>
      <c r="Q247" s="170" t="s">
        <v>839</v>
      </c>
      <c r="R247" s="170" t="s">
        <v>2380</v>
      </c>
      <c r="S247" s="170" t="s">
        <v>2417</v>
      </c>
      <c r="T247" s="170" t="s">
        <v>2382</v>
      </c>
      <c r="U247" s="170" t="s">
        <v>2077</v>
      </c>
    </row>
    <row r="248" spans="1:21" ht="27.6">
      <c r="A248" s="97">
        <v>45839</v>
      </c>
      <c r="B248">
        <v>7</v>
      </c>
      <c r="C248" t="s">
        <v>2408</v>
      </c>
      <c r="D248" t="s">
        <v>2409</v>
      </c>
      <c r="E248">
        <v>293.7</v>
      </c>
      <c r="F248" t="e">
        <f>_xlfn.XLOOKUP(Tabela1[[#This Row],[Empreendimento]],L:L,N:N)</f>
        <v>#N/A</v>
      </c>
      <c r="G248" t="e">
        <f>_xlfn.CONCAT("UFV ",Tabela1[[#This Row],[Complexo]])</f>
        <v>#N/A</v>
      </c>
      <c r="L248" t="str">
        <f t="shared" si="3"/>
        <v>UFV CORUMBÁ II - UFV 3</v>
      </c>
      <c r="M248" s="170" t="s">
        <v>2129</v>
      </c>
      <c r="N248" s="176" t="s">
        <v>2416</v>
      </c>
      <c r="O248" s="176" t="s">
        <v>2416</v>
      </c>
      <c r="P248" s="170" t="s">
        <v>2370</v>
      </c>
      <c r="Q248" s="170" t="s">
        <v>840</v>
      </c>
      <c r="R248" s="170" t="s">
        <v>2371</v>
      </c>
      <c r="S248" s="170" t="s">
        <v>2418</v>
      </c>
      <c r="T248" s="170" t="s">
        <v>2373</v>
      </c>
      <c r="U248" s="170" t="s">
        <v>2077</v>
      </c>
    </row>
    <row r="249" spans="1:21" ht="27.6">
      <c r="A249" s="97">
        <v>45870</v>
      </c>
      <c r="B249">
        <v>8</v>
      </c>
      <c r="C249" t="s">
        <v>2408</v>
      </c>
      <c r="D249" t="s">
        <v>2409</v>
      </c>
      <c r="E249">
        <v>334.5</v>
      </c>
      <c r="F249" t="e">
        <f>_xlfn.XLOOKUP(Tabela1[[#This Row],[Empreendimento]],L:L,N:N)</f>
        <v>#N/A</v>
      </c>
      <c r="G249" t="e">
        <f>_xlfn.CONCAT("UFV ",Tabela1[[#This Row],[Complexo]])</f>
        <v>#N/A</v>
      </c>
      <c r="L249" t="str">
        <f t="shared" si="3"/>
        <v>UFV CORUMBÁ II - UFV 3</v>
      </c>
      <c r="M249" s="170" t="s">
        <v>2129</v>
      </c>
      <c r="N249" s="176" t="s">
        <v>2416</v>
      </c>
      <c r="O249" s="176" t="s">
        <v>2416</v>
      </c>
      <c r="P249" s="170" t="s">
        <v>2370</v>
      </c>
      <c r="Q249" s="170" t="s">
        <v>838</v>
      </c>
      <c r="R249" s="170" t="s">
        <v>2371</v>
      </c>
      <c r="S249" s="170" t="s">
        <v>2419</v>
      </c>
      <c r="T249" s="170" t="s">
        <v>2373</v>
      </c>
      <c r="U249" s="170" t="s">
        <v>2077</v>
      </c>
    </row>
    <row r="250" spans="1:21" ht="27.6">
      <c r="A250" s="97">
        <v>45901</v>
      </c>
      <c r="B250">
        <v>9</v>
      </c>
      <c r="C250" t="s">
        <v>2408</v>
      </c>
      <c r="D250" t="s">
        <v>2409</v>
      </c>
      <c r="E250">
        <v>331</v>
      </c>
      <c r="F250" t="e">
        <f>_xlfn.XLOOKUP(Tabela1[[#This Row],[Empreendimento]],L:L,N:N)</f>
        <v>#N/A</v>
      </c>
      <c r="G250" t="e">
        <f>_xlfn.CONCAT("UFV ",Tabela1[[#This Row],[Complexo]])</f>
        <v>#N/A</v>
      </c>
      <c r="L250" t="str">
        <f t="shared" si="3"/>
        <v>UFV UFV CAIAPONIA II - UC 1</v>
      </c>
      <c r="M250" s="170" t="s">
        <v>2129</v>
      </c>
      <c r="N250" s="176" t="s">
        <v>2420</v>
      </c>
      <c r="O250" s="176" t="s">
        <v>2420</v>
      </c>
      <c r="P250" s="170" t="s">
        <v>2370</v>
      </c>
      <c r="Q250" s="170" t="s">
        <v>666</v>
      </c>
      <c r="R250" s="170" t="s">
        <v>2371</v>
      </c>
      <c r="S250" s="170" t="s">
        <v>2421</v>
      </c>
      <c r="T250" s="170" t="s">
        <v>2373</v>
      </c>
      <c r="U250" s="170" t="s">
        <v>2077</v>
      </c>
    </row>
    <row r="251" spans="1:21" ht="27.6">
      <c r="A251" s="97">
        <v>45931</v>
      </c>
      <c r="B251">
        <v>10</v>
      </c>
      <c r="C251" t="s">
        <v>2408</v>
      </c>
      <c r="D251" t="s">
        <v>2409</v>
      </c>
      <c r="E251">
        <v>315.10000000000002</v>
      </c>
      <c r="F251" t="e">
        <f>_xlfn.XLOOKUP(Tabela1[[#This Row],[Empreendimento]],L:L,N:N)</f>
        <v>#N/A</v>
      </c>
      <c r="G251" t="e">
        <f>_xlfn.CONCAT("UFV ",Tabela1[[#This Row],[Complexo]])</f>
        <v>#N/A</v>
      </c>
      <c r="L251" t="str">
        <f t="shared" si="3"/>
        <v>UFV UFV CAIAPONIA II - UC 1</v>
      </c>
      <c r="M251" s="170" t="s">
        <v>2129</v>
      </c>
      <c r="N251" s="176" t="s">
        <v>2420</v>
      </c>
      <c r="O251" s="176" t="s">
        <v>2420</v>
      </c>
      <c r="P251" s="170" t="s">
        <v>2370</v>
      </c>
      <c r="Q251" s="170" t="s">
        <v>620</v>
      </c>
      <c r="R251" s="170" t="s">
        <v>2371</v>
      </c>
      <c r="S251" s="170" t="s">
        <v>2422</v>
      </c>
      <c r="T251" s="170" t="s">
        <v>2373</v>
      </c>
      <c r="U251" s="170" t="s">
        <v>2077</v>
      </c>
    </row>
    <row r="252" spans="1:21" ht="27.6">
      <c r="A252" s="97">
        <v>45962</v>
      </c>
      <c r="B252">
        <v>11</v>
      </c>
      <c r="C252" t="s">
        <v>2408</v>
      </c>
      <c r="D252" t="s">
        <v>2409</v>
      </c>
      <c r="E252">
        <v>292.89999999999998</v>
      </c>
      <c r="F252" t="e">
        <f>_xlfn.XLOOKUP(Tabela1[[#This Row],[Empreendimento]],L:L,N:N)</f>
        <v>#N/A</v>
      </c>
      <c r="G252" t="e">
        <f>_xlfn.CONCAT("UFV ",Tabela1[[#This Row],[Complexo]])</f>
        <v>#N/A</v>
      </c>
      <c r="L252" t="str">
        <f t="shared" si="3"/>
        <v>UFV UFV CAIAPONIA II - UC 1</v>
      </c>
      <c r="M252" s="170" t="s">
        <v>2129</v>
      </c>
      <c r="N252" s="176" t="s">
        <v>2420</v>
      </c>
      <c r="O252" s="176" t="s">
        <v>2420</v>
      </c>
      <c r="P252" s="170" t="s">
        <v>2370</v>
      </c>
      <c r="Q252" s="170" t="s">
        <v>621</v>
      </c>
      <c r="R252" s="170" t="s">
        <v>2371</v>
      </c>
      <c r="S252" s="170" t="s">
        <v>2423</v>
      </c>
      <c r="T252" s="170" t="s">
        <v>2373</v>
      </c>
      <c r="U252" s="170" t="s">
        <v>2077</v>
      </c>
    </row>
    <row r="253" spans="1:21" ht="27.6">
      <c r="A253" s="97">
        <v>45992</v>
      </c>
      <c r="B253">
        <v>12</v>
      </c>
      <c r="C253" t="s">
        <v>2408</v>
      </c>
      <c r="D253" t="s">
        <v>2409</v>
      </c>
      <c r="E253">
        <v>328</v>
      </c>
      <c r="F253" t="e">
        <f>_xlfn.XLOOKUP(Tabela1[[#This Row],[Empreendimento]],L:L,N:N)</f>
        <v>#N/A</v>
      </c>
      <c r="G253" t="e">
        <f>_xlfn.CONCAT("UFV ",Tabela1[[#This Row],[Complexo]])</f>
        <v>#N/A</v>
      </c>
      <c r="L253" t="str">
        <f t="shared" si="3"/>
        <v>UFV UFV CAIAPONIA II - UC 1</v>
      </c>
      <c r="M253" s="170" t="s">
        <v>2129</v>
      </c>
      <c r="N253" s="176" t="s">
        <v>2420</v>
      </c>
      <c r="O253" s="176" t="s">
        <v>2420</v>
      </c>
      <c r="P253" s="170" t="s">
        <v>2370</v>
      </c>
      <c r="Q253" s="170" t="s">
        <v>667</v>
      </c>
      <c r="R253" s="170" t="s">
        <v>2371</v>
      </c>
      <c r="S253" s="170" t="s">
        <v>2424</v>
      </c>
      <c r="T253" s="170" t="s">
        <v>2373</v>
      </c>
      <c r="U253" s="170" t="s">
        <v>2077</v>
      </c>
    </row>
    <row r="254" spans="1:21" ht="27.6">
      <c r="A254" s="97">
        <v>45658</v>
      </c>
      <c r="B254">
        <v>1</v>
      </c>
      <c r="C254" t="s">
        <v>2425</v>
      </c>
      <c r="D254" t="s">
        <v>2426</v>
      </c>
      <c r="E254">
        <v>596.70000000000005</v>
      </c>
      <c r="F254" t="e">
        <f>_xlfn.XLOOKUP(Tabela1[[#This Row],[Empreendimento]],L:L,N:N)</f>
        <v>#N/A</v>
      </c>
      <c r="G254" t="e">
        <f>_xlfn.CONCAT("UFV ",Tabela1[[#This Row],[Complexo]])</f>
        <v>#N/A</v>
      </c>
      <c r="L254" t="str">
        <f t="shared" si="3"/>
        <v>UFV UFV CAIAPONIA II - UC 1</v>
      </c>
      <c r="M254" s="170" t="s">
        <v>2129</v>
      </c>
      <c r="N254" s="176" t="s">
        <v>2420</v>
      </c>
      <c r="O254" s="176" t="s">
        <v>2420</v>
      </c>
      <c r="P254" s="170" t="s">
        <v>2370</v>
      </c>
      <c r="Q254" s="170" t="s">
        <v>636</v>
      </c>
      <c r="R254" s="170" t="s">
        <v>2371</v>
      </c>
      <c r="S254" s="170" t="s">
        <v>2427</v>
      </c>
      <c r="T254" s="170" t="s">
        <v>2373</v>
      </c>
      <c r="U254" s="170" t="s">
        <v>2077</v>
      </c>
    </row>
    <row r="255" spans="1:21" ht="27.6">
      <c r="A255" s="97">
        <v>45689</v>
      </c>
      <c r="B255">
        <v>2</v>
      </c>
      <c r="C255" t="s">
        <v>2425</v>
      </c>
      <c r="D255" t="s">
        <v>2426</v>
      </c>
      <c r="E255">
        <v>533.6</v>
      </c>
      <c r="F255" t="e">
        <f>_xlfn.XLOOKUP(Tabela1[[#This Row],[Empreendimento]],L:L,N:N)</f>
        <v>#N/A</v>
      </c>
      <c r="G255" t="e">
        <f>_xlfn.CONCAT("UFV ",Tabela1[[#This Row],[Complexo]])</f>
        <v>#N/A</v>
      </c>
      <c r="L255" t="str">
        <f t="shared" si="3"/>
        <v>UFV UFV CAIAPONIA II - UC 2</v>
      </c>
      <c r="M255" s="170" t="s">
        <v>2129</v>
      </c>
      <c r="N255" s="176" t="s">
        <v>2428</v>
      </c>
      <c r="O255" s="176" t="s">
        <v>2428</v>
      </c>
      <c r="P255" s="170" t="s">
        <v>2370</v>
      </c>
      <c r="Q255" s="170" t="s">
        <v>666</v>
      </c>
      <c r="R255" s="170" t="s">
        <v>2371</v>
      </c>
      <c r="S255" s="170" t="s">
        <v>2429</v>
      </c>
      <c r="T255" s="170" t="s">
        <v>2373</v>
      </c>
      <c r="U255" s="170" t="s">
        <v>2077</v>
      </c>
    </row>
    <row r="256" spans="1:21" ht="27.6">
      <c r="A256" s="97">
        <v>45717</v>
      </c>
      <c r="B256">
        <v>3</v>
      </c>
      <c r="C256" t="s">
        <v>2425</v>
      </c>
      <c r="D256" t="s">
        <v>2426</v>
      </c>
      <c r="E256">
        <v>563.9</v>
      </c>
      <c r="F256" t="e">
        <f>_xlfn.XLOOKUP(Tabela1[[#This Row],[Empreendimento]],L:L,N:N)</f>
        <v>#N/A</v>
      </c>
      <c r="G256" t="e">
        <f>_xlfn.CONCAT("UFV ",Tabela1[[#This Row],[Complexo]])</f>
        <v>#N/A</v>
      </c>
      <c r="L256" t="str">
        <f t="shared" si="3"/>
        <v>UFV UFV CAIAPONIA II - UC 2</v>
      </c>
      <c r="M256" s="170" t="s">
        <v>2129</v>
      </c>
      <c r="N256" s="176" t="s">
        <v>2428</v>
      </c>
      <c r="O256" s="176" t="s">
        <v>2428</v>
      </c>
      <c r="P256" s="170" t="s">
        <v>2370</v>
      </c>
      <c r="Q256" s="170" t="s">
        <v>667</v>
      </c>
      <c r="R256" s="170" t="s">
        <v>2371</v>
      </c>
      <c r="S256" s="170" t="s">
        <v>2430</v>
      </c>
      <c r="T256" s="170" t="s">
        <v>2373</v>
      </c>
      <c r="U256" s="170" t="s">
        <v>2077</v>
      </c>
    </row>
    <row r="257" spans="1:21" ht="27.6">
      <c r="A257" s="97">
        <v>45748</v>
      </c>
      <c r="B257">
        <v>4</v>
      </c>
      <c r="C257" t="s">
        <v>2425</v>
      </c>
      <c r="D257" t="s">
        <v>2426</v>
      </c>
      <c r="E257">
        <v>525.70000000000005</v>
      </c>
      <c r="F257" t="e">
        <f>_xlfn.XLOOKUP(Tabela1[[#This Row],[Empreendimento]],L:L,N:N)</f>
        <v>#N/A</v>
      </c>
      <c r="G257" t="e">
        <f>_xlfn.CONCAT("UFV ",Tabela1[[#This Row],[Complexo]])</f>
        <v>#N/A</v>
      </c>
      <c r="L257" t="str">
        <f t="shared" si="3"/>
        <v>UFV UFV CAIAPONIA II - UC 2</v>
      </c>
      <c r="M257" s="170" t="s">
        <v>2129</v>
      </c>
      <c r="N257" s="176" t="s">
        <v>2428</v>
      </c>
      <c r="O257" s="176" t="s">
        <v>2428</v>
      </c>
      <c r="P257" s="170" t="s">
        <v>2370</v>
      </c>
      <c r="Q257" s="170" t="s">
        <v>621</v>
      </c>
      <c r="R257" s="170" t="s">
        <v>2371</v>
      </c>
      <c r="S257" s="170" t="s">
        <v>2431</v>
      </c>
      <c r="T257" s="170" t="s">
        <v>2373</v>
      </c>
      <c r="U257" s="170" t="s">
        <v>2077</v>
      </c>
    </row>
    <row r="258" spans="1:21" ht="27.6">
      <c r="A258" s="97">
        <v>45778</v>
      </c>
      <c r="B258">
        <v>5</v>
      </c>
      <c r="C258" t="s">
        <v>2425</v>
      </c>
      <c r="D258" t="s">
        <v>2426</v>
      </c>
      <c r="E258">
        <v>519.4</v>
      </c>
      <c r="F258" t="e">
        <f>_xlfn.XLOOKUP(Tabela1[[#This Row],[Empreendimento]],L:L,N:N)</f>
        <v>#N/A</v>
      </c>
      <c r="G258" t="e">
        <f>_xlfn.CONCAT("UFV ",Tabela1[[#This Row],[Complexo]])</f>
        <v>#N/A</v>
      </c>
      <c r="L258" t="str">
        <f t="shared" si="3"/>
        <v>UFV UFV CAIAPONIA II - UC 2</v>
      </c>
      <c r="M258" s="170" t="s">
        <v>2129</v>
      </c>
      <c r="N258" s="176" t="s">
        <v>2428</v>
      </c>
      <c r="O258" s="176" t="s">
        <v>2428</v>
      </c>
      <c r="P258" s="170" t="s">
        <v>2370</v>
      </c>
      <c r="Q258" s="170" t="s">
        <v>620</v>
      </c>
      <c r="R258" s="170" t="s">
        <v>2371</v>
      </c>
      <c r="S258" s="170" t="s">
        <v>2432</v>
      </c>
      <c r="T258" s="170" t="s">
        <v>2373</v>
      </c>
      <c r="U258" s="170" t="s">
        <v>2077</v>
      </c>
    </row>
    <row r="259" spans="1:21" ht="27.6">
      <c r="A259" s="97">
        <v>45809</v>
      </c>
      <c r="B259">
        <v>6</v>
      </c>
      <c r="C259" t="s">
        <v>2425</v>
      </c>
      <c r="D259" t="s">
        <v>2426</v>
      </c>
      <c r="E259">
        <v>517</v>
      </c>
      <c r="F259" t="e">
        <f>_xlfn.XLOOKUP(Tabela1[[#This Row],[Empreendimento]],L:L,N:N)</f>
        <v>#N/A</v>
      </c>
      <c r="G259" t="e">
        <f>_xlfn.CONCAT("UFV ",Tabela1[[#This Row],[Complexo]])</f>
        <v>#N/A</v>
      </c>
      <c r="L259" t="str">
        <f t="shared" ref="L259:L322" si="4">_xlfn.CONCAT("UFV ",O259)</f>
        <v>UFV UFV CAIAPONIA II - UC 2</v>
      </c>
      <c r="M259" s="170" t="s">
        <v>2129</v>
      </c>
      <c r="N259" s="176" t="s">
        <v>2428</v>
      </c>
      <c r="O259" s="176" t="s">
        <v>2428</v>
      </c>
      <c r="P259" s="170" t="s">
        <v>2370</v>
      </c>
      <c r="Q259" s="170" t="s">
        <v>636</v>
      </c>
      <c r="R259" s="170" t="s">
        <v>2371</v>
      </c>
      <c r="S259" s="170" t="s">
        <v>2433</v>
      </c>
      <c r="T259" s="170" t="s">
        <v>2373</v>
      </c>
      <c r="U259" s="170" t="s">
        <v>2077</v>
      </c>
    </row>
    <row r="260" spans="1:21" ht="27.6">
      <c r="A260" s="97">
        <v>45839</v>
      </c>
      <c r="B260">
        <v>7</v>
      </c>
      <c r="C260" t="s">
        <v>2425</v>
      </c>
      <c r="D260" t="s">
        <v>2426</v>
      </c>
      <c r="E260">
        <v>551.70000000000005</v>
      </c>
      <c r="F260" t="e">
        <f>_xlfn.XLOOKUP(Tabela1[[#This Row],[Empreendimento]],L:L,N:N)</f>
        <v>#N/A</v>
      </c>
      <c r="G260" t="e">
        <f>_xlfn.CONCAT("UFV ",Tabela1[[#This Row],[Complexo]])</f>
        <v>#N/A</v>
      </c>
      <c r="L260" t="str">
        <f t="shared" si="4"/>
        <v>UFV UFV CAIAPONIA II - UC 3</v>
      </c>
      <c r="M260" s="170" t="s">
        <v>2129</v>
      </c>
      <c r="N260" s="176" t="s">
        <v>2434</v>
      </c>
      <c r="O260" s="176" t="s">
        <v>2434</v>
      </c>
      <c r="P260" s="170" t="s">
        <v>2370</v>
      </c>
      <c r="Q260" s="170" t="s">
        <v>666</v>
      </c>
      <c r="R260" s="170" t="s">
        <v>2371</v>
      </c>
      <c r="S260" s="170" t="s">
        <v>2435</v>
      </c>
      <c r="T260" s="170" t="s">
        <v>2373</v>
      </c>
      <c r="U260" s="170" t="s">
        <v>2077</v>
      </c>
    </row>
    <row r="261" spans="1:21" ht="27.6">
      <c r="A261" s="97">
        <v>45870</v>
      </c>
      <c r="B261">
        <v>8</v>
      </c>
      <c r="C261" t="s">
        <v>2425</v>
      </c>
      <c r="D261" t="s">
        <v>2426</v>
      </c>
      <c r="E261">
        <v>618.20000000000005</v>
      </c>
      <c r="F261" t="e">
        <f>_xlfn.XLOOKUP(Tabela1[[#This Row],[Empreendimento]],L:L,N:N)</f>
        <v>#N/A</v>
      </c>
      <c r="G261" t="e">
        <f>_xlfn.CONCAT("UFV ",Tabela1[[#This Row],[Complexo]])</f>
        <v>#N/A</v>
      </c>
      <c r="L261" t="str">
        <f t="shared" si="4"/>
        <v>UFV UFV CAIAPONIA II - UC 3</v>
      </c>
      <c r="M261" s="170" t="s">
        <v>2129</v>
      </c>
      <c r="N261" s="176" t="s">
        <v>2434</v>
      </c>
      <c r="O261" s="176" t="s">
        <v>2434</v>
      </c>
      <c r="P261" s="170" t="s">
        <v>2370</v>
      </c>
      <c r="Q261" s="170" t="s">
        <v>667</v>
      </c>
      <c r="R261" s="170" t="s">
        <v>2371</v>
      </c>
      <c r="S261" s="170" t="s">
        <v>2436</v>
      </c>
      <c r="T261" s="170" t="s">
        <v>2373</v>
      </c>
      <c r="U261" s="170" t="s">
        <v>2077</v>
      </c>
    </row>
    <row r="262" spans="1:21" ht="27.6">
      <c r="A262" s="97">
        <v>45901</v>
      </c>
      <c r="B262">
        <v>9</v>
      </c>
      <c r="C262" t="s">
        <v>2425</v>
      </c>
      <c r="D262" t="s">
        <v>2426</v>
      </c>
      <c r="E262">
        <v>608.20000000000005</v>
      </c>
      <c r="F262" t="e">
        <f>_xlfn.XLOOKUP(Tabela1[[#This Row],[Empreendimento]],L:L,N:N)</f>
        <v>#N/A</v>
      </c>
      <c r="G262" t="e">
        <f>_xlfn.CONCAT("UFV ",Tabela1[[#This Row],[Complexo]])</f>
        <v>#N/A</v>
      </c>
      <c r="L262" t="str">
        <f t="shared" si="4"/>
        <v>UFV UFV CAIAPONIA II - UC 3</v>
      </c>
      <c r="M262" s="170" t="s">
        <v>2129</v>
      </c>
      <c r="N262" s="176" t="s">
        <v>2434</v>
      </c>
      <c r="O262" s="176" t="s">
        <v>2434</v>
      </c>
      <c r="P262" s="170" t="s">
        <v>2370</v>
      </c>
      <c r="Q262" s="170" t="s">
        <v>621</v>
      </c>
      <c r="R262" s="170" t="s">
        <v>2371</v>
      </c>
      <c r="S262" s="170" t="s">
        <v>2437</v>
      </c>
      <c r="T262" s="170" t="s">
        <v>2373</v>
      </c>
      <c r="U262" s="170" t="s">
        <v>2077</v>
      </c>
    </row>
    <row r="263" spans="1:21" ht="27.6">
      <c r="A263" s="97">
        <v>45931</v>
      </c>
      <c r="B263">
        <v>10</v>
      </c>
      <c r="C263" t="s">
        <v>2425</v>
      </c>
      <c r="D263" t="s">
        <v>2426</v>
      </c>
      <c r="E263">
        <v>552.6</v>
      </c>
      <c r="F263" t="e">
        <f>_xlfn.XLOOKUP(Tabela1[[#This Row],[Empreendimento]],L:L,N:N)</f>
        <v>#N/A</v>
      </c>
      <c r="G263" t="e">
        <f>_xlfn.CONCAT("UFV ",Tabela1[[#This Row],[Complexo]])</f>
        <v>#N/A</v>
      </c>
      <c r="L263" t="str">
        <f t="shared" si="4"/>
        <v>UFV UFV CAIAPONIA II - UC 3</v>
      </c>
      <c r="M263" s="170" t="s">
        <v>2129</v>
      </c>
      <c r="N263" s="176" t="s">
        <v>2434</v>
      </c>
      <c r="O263" s="176" t="s">
        <v>2434</v>
      </c>
      <c r="P263" s="170" t="s">
        <v>2370</v>
      </c>
      <c r="Q263" s="170" t="s">
        <v>620</v>
      </c>
      <c r="R263" s="170" t="s">
        <v>2371</v>
      </c>
      <c r="S263" s="170" t="s">
        <v>2438</v>
      </c>
      <c r="T263" s="170" t="s">
        <v>2373</v>
      </c>
      <c r="U263" s="170" t="s">
        <v>2077</v>
      </c>
    </row>
    <row r="264" spans="1:21" ht="27.6">
      <c r="A264" s="97">
        <v>45962</v>
      </c>
      <c r="B264">
        <v>11</v>
      </c>
      <c r="C264" t="s">
        <v>2425</v>
      </c>
      <c r="D264" t="s">
        <v>2426</v>
      </c>
      <c r="E264">
        <v>546.70000000000005</v>
      </c>
      <c r="F264" t="e">
        <f>_xlfn.XLOOKUP(Tabela1[[#This Row],[Empreendimento]],L:L,N:N)</f>
        <v>#N/A</v>
      </c>
      <c r="G264" t="e">
        <f>_xlfn.CONCAT("UFV ",Tabela1[[#This Row],[Complexo]])</f>
        <v>#N/A</v>
      </c>
      <c r="L264" t="str">
        <f t="shared" si="4"/>
        <v>UFV UFV CAIAPONIA II - UC 3</v>
      </c>
      <c r="M264" s="170" t="s">
        <v>2129</v>
      </c>
      <c r="N264" s="176" t="s">
        <v>2434</v>
      </c>
      <c r="O264" s="176" t="s">
        <v>2434</v>
      </c>
      <c r="P264" s="170" t="s">
        <v>2370</v>
      </c>
      <c r="Q264" s="170" t="s">
        <v>636</v>
      </c>
      <c r="R264" s="170" t="s">
        <v>2371</v>
      </c>
      <c r="S264" s="170" t="s">
        <v>2439</v>
      </c>
      <c r="T264" s="170" t="s">
        <v>2373</v>
      </c>
      <c r="U264" s="170" t="s">
        <v>2077</v>
      </c>
    </row>
    <row r="265" spans="1:21" ht="27.6">
      <c r="A265" s="97">
        <v>45992</v>
      </c>
      <c r="B265">
        <v>12</v>
      </c>
      <c r="C265" t="s">
        <v>2425</v>
      </c>
      <c r="D265" t="s">
        <v>2426</v>
      </c>
      <c r="E265">
        <v>568.1</v>
      </c>
      <c r="F265" t="e">
        <f>_xlfn.XLOOKUP(Tabela1[[#This Row],[Empreendimento]],L:L,N:N)</f>
        <v>#N/A</v>
      </c>
      <c r="G265" t="e">
        <f>_xlfn.CONCAT("UFV ",Tabela1[[#This Row],[Complexo]])</f>
        <v>#N/A</v>
      </c>
      <c r="L265" t="str">
        <f t="shared" si="4"/>
        <v>UFV UFV Palmeiras de Goiás 1.1</v>
      </c>
      <c r="M265" s="170" t="s">
        <v>2129</v>
      </c>
      <c r="N265" s="176" t="s">
        <v>55</v>
      </c>
      <c r="O265" s="176" t="s">
        <v>55</v>
      </c>
      <c r="P265" s="170" t="s">
        <v>2370</v>
      </c>
      <c r="Q265" s="170" t="s">
        <v>621</v>
      </c>
      <c r="R265" s="170" t="s">
        <v>2371</v>
      </c>
      <c r="S265" s="170" t="s">
        <v>2440</v>
      </c>
      <c r="T265" s="170" t="s">
        <v>2373</v>
      </c>
      <c r="U265" s="170" t="s">
        <v>2077</v>
      </c>
    </row>
    <row r="266" spans="1:21" ht="27.6">
      <c r="A266" s="97">
        <v>45658</v>
      </c>
      <c r="B266">
        <v>1</v>
      </c>
      <c r="C266" t="s">
        <v>2441</v>
      </c>
      <c r="D266" t="s">
        <v>2442</v>
      </c>
      <c r="E266">
        <v>601.20000000000005</v>
      </c>
      <c r="F266" t="e">
        <f>_xlfn.XLOOKUP(Tabela1[[#This Row],[Empreendimento]],L:L,N:N)</f>
        <v>#N/A</v>
      </c>
      <c r="G266" t="e">
        <f>_xlfn.CONCAT("UFV ",Tabela1[[#This Row],[Complexo]])</f>
        <v>#N/A</v>
      </c>
      <c r="L266" t="str">
        <f t="shared" si="4"/>
        <v>UFV UFV Palmeiras de Goiás 1.1</v>
      </c>
      <c r="M266" s="170" t="s">
        <v>2129</v>
      </c>
      <c r="N266" s="176" t="s">
        <v>55</v>
      </c>
      <c r="O266" s="176" t="s">
        <v>55</v>
      </c>
      <c r="P266" s="170" t="s">
        <v>2370</v>
      </c>
      <c r="Q266" s="170" t="s">
        <v>666</v>
      </c>
      <c r="R266" s="170" t="s">
        <v>2371</v>
      </c>
      <c r="S266" s="170" t="s">
        <v>2443</v>
      </c>
      <c r="T266" s="170" t="s">
        <v>2373</v>
      </c>
      <c r="U266" s="170" t="s">
        <v>2077</v>
      </c>
    </row>
    <row r="267" spans="1:21" ht="27.6">
      <c r="A267" s="97">
        <v>45689</v>
      </c>
      <c r="B267">
        <v>2</v>
      </c>
      <c r="C267" t="s">
        <v>2441</v>
      </c>
      <c r="D267" t="s">
        <v>2442</v>
      </c>
      <c r="E267">
        <v>537</v>
      </c>
      <c r="F267" t="e">
        <f>_xlfn.XLOOKUP(Tabela1[[#This Row],[Empreendimento]],L:L,N:N)</f>
        <v>#N/A</v>
      </c>
      <c r="G267" t="e">
        <f>_xlfn.CONCAT("UFV ",Tabela1[[#This Row],[Complexo]])</f>
        <v>#N/A</v>
      </c>
      <c r="L267" t="str">
        <f t="shared" si="4"/>
        <v>UFV UFV Palmeiras de Goiás 1.1</v>
      </c>
      <c r="M267" s="170" t="s">
        <v>2129</v>
      </c>
      <c r="N267" s="176" t="s">
        <v>55</v>
      </c>
      <c r="O267" s="176" t="s">
        <v>55</v>
      </c>
      <c r="P267" s="170" t="s">
        <v>2370</v>
      </c>
      <c r="Q267" s="170" t="s">
        <v>620</v>
      </c>
      <c r="R267" s="170" t="s">
        <v>2371</v>
      </c>
      <c r="S267" s="170" t="s">
        <v>2444</v>
      </c>
      <c r="T267" s="170" t="s">
        <v>2373</v>
      </c>
      <c r="U267" s="170" t="s">
        <v>2077</v>
      </c>
    </row>
    <row r="268" spans="1:21" ht="27.6">
      <c r="A268" s="97">
        <v>45717</v>
      </c>
      <c r="B268">
        <v>3</v>
      </c>
      <c r="C268" t="s">
        <v>2441</v>
      </c>
      <c r="D268" t="s">
        <v>2442</v>
      </c>
      <c r="E268">
        <v>564.79999999999995</v>
      </c>
      <c r="F268" t="e">
        <f>_xlfn.XLOOKUP(Tabela1[[#This Row],[Empreendimento]],L:L,N:N)</f>
        <v>#N/A</v>
      </c>
      <c r="G268" t="e">
        <f>_xlfn.CONCAT("UFV ",Tabela1[[#This Row],[Complexo]])</f>
        <v>#N/A</v>
      </c>
      <c r="L268" t="str">
        <f t="shared" si="4"/>
        <v>UFV UFV Palmeiras de Goiás 1.1</v>
      </c>
      <c r="M268" s="170" t="s">
        <v>2129</v>
      </c>
      <c r="N268" s="176" t="s">
        <v>55</v>
      </c>
      <c r="O268" s="176" t="s">
        <v>55</v>
      </c>
      <c r="P268" s="170" t="s">
        <v>2370</v>
      </c>
      <c r="Q268" s="170" t="s">
        <v>636</v>
      </c>
      <c r="R268" s="170" t="s">
        <v>2371</v>
      </c>
      <c r="S268" s="170" t="s">
        <v>2445</v>
      </c>
      <c r="T268" s="170" t="s">
        <v>2373</v>
      </c>
      <c r="U268" s="170" t="s">
        <v>2077</v>
      </c>
    </row>
    <row r="269" spans="1:21" ht="27.6">
      <c r="A269" s="97">
        <v>45748</v>
      </c>
      <c r="B269">
        <v>4</v>
      </c>
      <c r="C269" t="s">
        <v>2441</v>
      </c>
      <c r="D269" t="s">
        <v>2442</v>
      </c>
      <c r="E269">
        <v>523.29999999999995</v>
      </c>
      <c r="F269" t="e">
        <f>_xlfn.XLOOKUP(Tabela1[[#This Row],[Empreendimento]],L:L,N:N)</f>
        <v>#N/A</v>
      </c>
      <c r="G269" t="e">
        <f>_xlfn.CONCAT("UFV ",Tabela1[[#This Row],[Complexo]])</f>
        <v>#N/A</v>
      </c>
      <c r="L269" t="str">
        <f t="shared" si="4"/>
        <v>UFV UFV Palmeiras de Goiás 1.1</v>
      </c>
      <c r="M269" s="170" t="s">
        <v>2129</v>
      </c>
      <c r="N269" s="176" t="s">
        <v>55</v>
      </c>
      <c r="O269" s="176" t="s">
        <v>55</v>
      </c>
      <c r="P269" s="170" t="s">
        <v>2370</v>
      </c>
      <c r="Q269" s="170" t="s">
        <v>667</v>
      </c>
      <c r="R269" s="170" t="s">
        <v>2371</v>
      </c>
      <c r="S269" s="170" t="s">
        <v>2446</v>
      </c>
      <c r="T269" s="170" t="s">
        <v>2373</v>
      </c>
      <c r="U269" s="170" t="s">
        <v>2077</v>
      </c>
    </row>
    <row r="270" spans="1:21" ht="27.6">
      <c r="A270" s="97">
        <v>45778</v>
      </c>
      <c r="B270">
        <v>5</v>
      </c>
      <c r="C270" t="s">
        <v>2441</v>
      </c>
      <c r="D270" t="s">
        <v>2442</v>
      </c>
      <c r="E270">
        <v>448.7</v>
      </c>
      <c r="F270" t="e">
        <f>_xlfn.XLOOKUP(Tabela1[[#This Row],[Empreendimento]],L:L,N:N)</f>
        <v>#N/A</v>
      </c>
      <c r="G270" t="e">
        <f>_xlfn.CONCAT("UFV ",Tabela1[[#This Row],[Complexo]])</f>
        <v>#N/A</v>
      </c>
      <c r="L270" t="str">
        <f t="shared" si="4"/>
        <v>UFV UFV Palmeiras de Goiás 1.2</v>
      </c>
      <c r="M270" s="170" t="s">
        <v>2129</v>
      </c>
      <c r="N270" s="176" t="s">
        <v>56</v>
      </c>
      <c r="O270" s="176" t="s">
        <v>56</v>
      </c>
      <c r="P270" s="170" t="s">
        <v>2370</v>
      </c>
      <c r="Q270" s="170" t="s">
        <v>1216</v>
      </c>
      <c r="R270" s="170" t="s">
        <v>2371</v>
      </c>
      <c r="S270" s="170" t="s">
        <v>2447</v>
      </c>
      <c r="T270" s="170" t="s">
        <v>2373</v>
      </c>
      <c r="U270" s="170" t="s">
        <v>2077</v>
      </c>
    </row>
    <row r="271" spans="1:21" ht="27.6">
      <c r="A271" s="97">
        <v>45809</v>
      </c>
      <c r="B271">
        <v>6</v>
      </c>
      <c r="C271" t="s">
        <v>2441</v>
      </c>
      <c r="D271" t="s">
        <v>2442</v>
      </c>
      <c r="E271">
        <v>507.9</v>
      </c>
      <c r="F271" t="e">
        <f>_xlfn.XLOOKUP(Tabela1[[#This Row],[Empreendimento]],L:L,N:N)</f>
        <v>#N/A</v>
      </c>
      <c r="G271" t="e">
        <f>_xlfn.CONCAT("UFV ",Tabela1[[#This Row],[Complexo]])</f>
        <v>#N/A</v>
      </c>
      <c r="L271" t="str">
        <f t="shared" si="4"/>
        <v>UFV UFV Palmeiras de Goiás 1.2</v>
      </c>
      <c r="M271" s="170" t="s">
        <v>2129</v>
      </c>
      <c r="N271" s="176" t="s">
        <v>56</v>
      </c>
      <c r="O271" s="176" t="s">
        <v>56</v>
      </c>
      <c r="P271" s="170" t="s">
        <v>2370</v>
      </c>
      <c r="Q271" s="170" t="s">
        <v>1217</v>
      </c>
      <c r="R271" s="170" t="s">
        <v>2371</v>
      </c>
      <c r="S271" s="170" t="s">
        <v>2448</v>
      </c>
      <c r="T271" s="170" t="s">
        <v>2373</v>
      </c>
      <c r="U271" s="170" t="s">
        <v>2077</v>
      </c>
    </row>
    <row r="272" spans="1:21" ht="27.6">
      <c r="A272" s="97">
        <v>45839</v>
      </c>
      <c r="B272">
        <v>7</v>
      </c>
      <c r="C272" t="s">
        <v>2441</v>
      </c>
      <c r="D272" t="s">
        <v>2442</v>
      </c>
      <c r="E272">
        <v>542.6</v>
      </c>
      <c r="F272" t="e">
        <f>_xlfn.XLOOKUP(Tabela1[[#This Row],[Empreendimento]],L:L,N:N)</f>
        <v>#N/A</v>
      </c>
      <c r="G272" t="e">
        <f>_xlfn.CONCAT("UFV ",Tabela1[[#This Row],[Complexo]])</f>
        <v>#N/A</v>
      </c>
      <c r="L272" t="str">
        <f t="shared" si="4"/>
        <v>UFV UFV Palmeiras de Goiás 1.2</v>
      </c>
      <c r="M272" s="177" t="s">
        <v>2129</v>
      </c>
      <c r="N272" s="178" t="s">
        <v>56</v>
      </c>
      <c r="O272" s="178" t="s">
        <v>56</v>
      </c>
      <c r="P272" s="177" t="s">
        <v>2370</v>
      </c>
      <c r="Q272" s="177" t="s">
        <v>622</v>
      </c>
      <c r="R272" s="177" t="s">
        <v>2371</v>
      </c>
      <c r="S272" s="177" t="s">
        <v>2449</v>
      </c>
      <c r="T272" s="177" t="s">
        <v>2373</v>
      </c>
      <c r="U272" s="177" t="s">
        <v>2450</v>
      </c>
    </row>
    <row r="273" spans="1:21" ht="27.6">
      <c r="A273" s="97">
        <v>45870</v>
      </c>
      <c r="B273">
        <v>8</v>
      </c>
      <c r="C273" t="s">
        <v>2441</v>
      </c>
      <c r="D273" t="s">
        <v>2442</v>
      </c>
      <c r="E273">
        <v>612.5</v>
      </c>
      <c r="F273" t="e">
        <f>_xlfn.XLOOKUP(Tabela1[[#This Row],[Empreendimento]],L:L,N:N)</f>
        <v>#N/A</v>
      </c>
      <c r="G273" t="e">
        <f>_xlfn.CONCAT("UFV ",Tabela1[[#This Row],[Complexo]])</f>
        <v>#N/A</v>
      </c>
      <c r="L273" t="str">
        <f t="shared" si="4"/>
        <v>UFV UFV Palmeiras de Goiás 1.2</v>
      </c>
      <c r="M273" s="170" t="s">
        <v>2129</v>
      </c>
      <c r="N273" s="176" t="s">
        <v>56</v>
      </c>
      <c r="O273" s="176" t="s">
        <v>56</v>
      </c>
      <c r="P273" s="170" t="s">
        <v>2370</v>
      </c>
      <c r="Q273" s="170" t="s">
        <v>2451</v>
      </c>
      <c r="R273" s="170" t="s">
        <v>2371</v>
      </c>
      <c r="S273" s="170" t="s">
        <v>2452</v>
      </c>
      <c r="T273" s="170" t="s">
        <v>2373</v>
      </c>
      <c r="U273" s="170" t="s">
        <v>2077</v>
      </c>
    </row>
    <row r="274" spans="1:21" ht="27.6">
      <c r="A274" s="97">
        <v>45901</v>
      </c>
      <c r="B274">
        <v>9</v>
      </c>
      <c r="C274" t="s">
        <v>2441</v>
      </c>
      <c r="D274" t="s">
        <v>2442</v>
      </c>
      <c r="E274">
        <v>607.6</v>
      </c>
      <c r="F274" t="e">
        <f>_xlfn.XLOOKUP(Tabela1[[#This Row],[Empreendimento]],L:L,N:N)</f>
        <v>#N/A</v>
      </c>
      <c r="G274" t="e">
        <f>_xlfn.CONCAT("UFV ",Tabela1[[#This Row],[Complexo]])</f>
        <v>#N/A</v>
      </c>
      <c r="L274" t="str">
        <f t="shared" si="4"/>
        <v>UFV UFV Palmeiras de Goiás 1.2</v>
      </c>
      <c r="M274" s="170" t="s">
        <v>2129</v>
      </c>
      <c r="N274" s="176" t="s">
        <v>56</v>
      </c>
      <c r="O274" s="176" t="s">
        <v>56</v>
      </c>
      <c r="P274" s="170" t="s">
        <v>2370</v>
      </c>
      <c r="Q274" s="170" t="s">
        <v>612</v>
      </c>
      <c r="R274" s="170" t="s">
        <v>2371</v>
      </c>
      <c r="S274" s="170" t="s">
        <v>2453</v>
      </c>
      <c r="T274" s="170" t="s">
        <v>2373</v>
      </c>
      <c r="U274" s="170" t="s">
        <v>2077</v>
      </c>
    </row>
    <row r="275" spans="1:21" ht="27.6">
      <c r="A275" s="97">
        <v>45931</v>
      </c>
      <c r="B275">
        <v>10</v>
      </c>
      <c r="C275" t="s">
        <v>2441</v>
      </c>
      <c r="D275" t="s">
        <v>2442</v>
      </c>
      <c r="E275">
        <v>592.20000000000005</v>
      </c>
      <c r="F275" t="e">
        <f>_xlfn.XLOOKUP(Tabela1[[#This Row],[Empreendimento]],L:L,N:N)</f>
        <v>#N/A</v>
      </c>
      <c r="G275" t="e">
        <f>_xlfn.CONCAT("UFV ",Tabela1[[#This Row],[Complexo]])</f>
        <v>#N/A</v>
      </c>
      <c r="L275" t="str">
        <f t="shared" si="4"/>
        <v>UFV UFV Palmeiras de Goiás 1.2</v>
      </c>
      <c r="M275" s="170" t="s">
        <v>2129</v>
      </c>
      <c r="N275" s="176" t="s">
        <v>56</v>
      </c>
      <c r="O275" s="176" t="s">
        <v>56</v>
      </c>
      <c r="P275" s="170" t="s">
        <v>2370</v>
      </c>
      <c r="Q275" s="170" t="s">
        <v>651</v>
      </c>
      <c r="R275" s="170" t="s">
        <v>2371</v>
      </c>
      <c r="S275" s="170" t="s">
        <v>2454</v>
      </c>
      <c r="T275" s="170" t="s">
        <v>2373</v>
      </c>
      <c r="U275" s="170" t="s">
        <v>2077</v>
      </c>
    </row>
    <row r="276" spans="1:21" ht="27.6">
      <c r="A276" s="97">
        <v>45962</v>
      </c>
      <c r="B276">
        <v>11</v>
      </c>
      <c r="C276" t="s">
        <v>2441</v>
      </c>
      <c r="D276" t="s">
        <v>2442</v>
      </c>
      <c r="E276">
        <v>501.3</v>
      </c>
      <c r="F276" t="e">
        <f>_xlfn.XLOOKUP(Tabela1[[#This Row],[Empreendimento]],L:L,N:N)</f>
        <v>#N/A</v>
      </c>
      <c r="G276" t="e">
        <f>_xlfn.CONCAT("UFV ",Tabela1[[#This Row],[Complexo]])</f>
        <v>#N/A</v>
      </c>
      <c r="L276" t="str">
        <f t="shared" si="4"/>
        <v>UFV UFV Palmeiras de Goiás 1.3</v>
      </c>
      <c r="M276" s="170" t="s">
        <v>2129</v>
      </c>
      <c r="N276" s="176" t="s">
        <v>57</v>
      </c>
      <c r="O276" s="176" t="s">
        <v>57</v>
      </c>
      <c r="P276" s="170" t="s">
        <v>2370</v>
      </c>
      <c r="Q276" s="170" t="s">
        <v>636</v>
      </c>
      <c r="R276" s="170" t="s">
        <v>2371</v>
      </c>
      <c r="S276" s="170" t="s">
        <v>2455</v>
      </c>
      <c r="T276" s="170" t="s">
        <v>2373</v>
      </c>
      <c r="U276" s="170" t="s">
        <v>2077</v>
      </c>
    </row>
    <row r="277" spans="1:21" ht="27.6">
      <c r="A277" s="97">
        <v>45992</v>
      </c>
      <c r="B277">
        <v>12</v>
      </c>
      <c r="C277" t="s">
        <v>2441</v>
      </c>
      <c r="D277" t="s">
        <v>2442</v>
      </c>
      <c r="E277">
        <v>608.20000000000005</v>
      </c>
      <c r="F277" t="e">
        <f>_xlfn.XLOOKUP(Tabela1[[#This Row],[Empreendimento]],L:L,N:N)</f>
        <v>#N/A</v>
      </c>
      <c r="G277" t="e">
        <f>_xlfn.CONCAT("UFV ",Tabela1[[#This Row],[Complexo]])</f>
        <v>#N/A</v>
      </c>
      <c r="L277" t="str">
        <f t="shared" si="4"/>
        <v>UFV UFV Palmeiras de Goiás 1.3</v>
      </c>
      <c r="M277" s="170" t="s">
        <v>2129</v>
      </c>
      <c r="N277" s="176" t="s">
        <v>57</v>
      </c>
      <c r="O277" s="176" t="s">
        <v>57</v>
      </c>
      <c r="P277" s="170" t="s">
        <v>2370</v>
      </c>
      <c r="Q277" s="170" t="s">
        <v>666</v>
      </c>
      <c r="R277" s="170" t="s">
        <v>2371</v>
      </c>
      <c r="S277" s="170" t="s">
        <v>2456</v>
      </c>
      <c r="T277" s="170" t="s">
        <v>2373</v>
      </c>
      <c r="U277" s="170" t="s">
        <v>2077</v>
      </c>
    </row>
    <row r="278" spans="1:21" ht="27.6">
      <c r="A278" s="97">
        <v>45658</v>
      </c>
      <c r="B278">
        <v>1</v>
      </c>
      <c r="C278" t="s">
        <v>55</v>
      </c>
      <c r="D278">
        <v>10035977122</v>
      </c>
      <c r="E278">
        <v>254.6</v>
      </c>
      <c r="F278" t="e">
        <f>_xlfn.XLOOKUP(Tabela1[[#This Row],[Empreendimento]],L:L,N:N)</f>
        <v>#N/A</v>
      </c>
      <c r="G278" t="e">
        <f>_xlfn.CONCAT("UFV ",Tabela1[[#This Row],[Complexo]])</f>
        <v>#N/A</v>
      </c>
      <c r="L278" t="str">
        <f t="shared" si="4"/>
        <v>UFV UFV Palmeiras de Goiás 1.3</v>
      </c>
      <c r="M278" s="170" t="s">
        <v>2129</v>
      </c>
      <c r="N278" s="176" t="s">
        <v>57</v>
      </c>
      <c r="O278" s="176" t="s">
        <v>57</v>
      </c>
      <c r="P278" s="170" t="s">
        <v>2370</v>
      </c>
      <c r="Q278" s="170" t="s">
        <v>667</v>
      </c>
      <c r="R278" s="170" t="s">
        <v>2371</v>
      </c>
      <c r="S278" s="170" t="s">
        <v>2457</v>
      </c>
      <c r="T278" s="170" t="s">
        <v>2373</v>
      </c>
      <c r="U278" s="170" t="s">
        <v>2077</v>
      </c>
    </row>
    <row r="279" spans="1:21" ht="27.6">
      <c r="A279" s="97">
        <v>45689</v>
      </c>
      <c r="B279">
        <v>2</v>
      </c>
      <c r="C279" t="s">
        <v>55</v>
      </c>
      <c r="D279">
        <v>10035977122</v>
      </c>
      <c r="E279">
        <v>222</v>
      </c>
      <c r="F279" t="e">
        <f>_xlfn.XLOOKUP(Tabela1[[#This Row],[Empreendimento]],L:L,N:N)</f>
        <v>#N/A</v>
      </c>
      <c r="G279" t="e">
        <f>_xlfn.CONCAT("UFV ",Tabela1[[#This Row],[Complexo]])</f>
        <v>#N/A</v>
      </c>
      <c r="L279" t="str">
        <f t="shared" si="4"/>
        <v>UFV UFV Palmeiras de Goiás 1.3</v>
      </c>
      <c r="M279" s="170" t="s">
        <v>2129</v>
      </c>
      <c r="N279" s="176" t="s">
        <v>57</v>
      </c>
      <c r="O279" s="176" t="s">
        <v>57</v>
      </c>
      <c r="P279" s="170" t="s">
        <v>2370</v>
      </c>
      <c r="Q279" s="170" t="s">
        <v>621</v>
      </c>
      <c r="R279" s="170" t="s">
        <v>2371</v>
      </c>
      <c r="S279" s="170" t="s">
        <v>2458</v>
      </c>
      <c r="T279" s="170" t="s">
        <v>2373</v>
      </c>
      <c r="U279" s="170" t="s">
        <v>2077</v>
      </c>
    </row>
    <row r="280" spans="1:21" ht="27.6">
      <c r="A280" s="97">
        <v>45717</v>
      </c>
      <c r="B280">
        <v>3</v>
      </c>
      <c r="C280" t="s">
        <v>55</v>
      </c>
      <c r="D280">
        <v>10035977122</v>
      </c>
      <c r="E280">
        <v>225.7</v>
      </c>
      <c r="F280" t="e">
        <f>_xlfn.XLOOKUP(Tabela1[[#This Row],[Empreendimento]],L:L,N:N)</f>
        <v>#N/A</v>
      </c>
      <c r="G280" t="e">
        <f>_xlfn.CONCAT("UFV ",Tabela1[[#This Row],[Complexo]])</f>
        <v>#N/A</v>
      </c>
      <c r="L280" t="str">
        <f t="shared" si="4"/>
        <v>UFV UFV Palmeiras de Goiás 1.3</v>
      </c>
      <c r="M280" s="170" t="s">
        <v>2129</v>
      </c>
      <c r="N280" s="176" t="s">
        <v>57</v>
      </c>
      <c r="O280" s="176" t="s">
        <v>57</v>
      </c>
      <c r="P280" s="170" t="s">
        <v>2370</v>
      </c>
      <c r="Q280" s="170" t="s">
        <v>620</v>
      </c>
      <c r="R280" s="170" t="s">
        <v>2371</v>
      </c>
      <c r="S280" s="170" t="s">
        <v>2459</v>
      </c>
      <c r="T280" s="170" t="s">
        <v>2373</v>
      </c>
      <c r="U280" s="170" t="s">
        <v>2077</v>
      </c>
    </row>
    <row r="281" spans="1:21" ht="27.6">
      <c r="A281" s="97">
        <v>45748</v>
      </c>
      <c r="B281">
        <v>4</v>
      </c>
      <c r="C281" t="s">
        <v>55</v>
      </c>
      <c r="D281">
        <v>10035977122</v>
      </c>
      <c r="E281">
        <v>235.8</v>
      </c>
      <c r="F281" t="e">
        <f>_xlfn.XLOOKUP(Tabela1[[#This Row],[Empreendimento]],L:L,N:N)</f>
        <v>#N/A</v>
      </c>
      <c r="G281" t="e">
        <f>_xlfn.CONCAT("UFV ",Tabela1[[#This Row],[Complexo]])</f>
        <v>#N/A</v>
      </c>
      <c r="L281" t="str">
        <f t="shared" si="4"/>
        <v>UFV UFV Palmeiras de Goiás 1.4</v>
      </c>
      <c r="M281" s="170" t="s">
        <v>2129</v>
      </c>
      <c r="N281" s="176" t="s">
        <v>58</v>
      </c>
      <c r="O281" s="176" t="s">
        <v>58</v>
      </c>
      <c r="P281" s="170" t="s">
        <v>2370</v>
      </c>
      <c r="Q281" s="170" t="s">
        <v>2460</v>
      </c>
      <c r="R281" s="170" t="s">
        <v>2371</v>
      </c>
      <c r="S281" s="170" t="s">
        <v>2461</v>
      </c>
      <c r="T281" s="170" t="s">
        <v>2373</v>
      </c>
      <c r="U281" s="170" t="s">
        <v>2077</v>
      </c>
    </row>
    <row r="282" spans="1:21" ht="27.6">
      <c r="A282" s="97">
        <v>45778</v>
      </c>
      <c r="B282">
        <v>5</v>
      </c>
      <c r="C282" t="s">
        <v>55</v>
      </c>
      <c r="D282">
        <v>10035977122</v>
      </c>
      <c r="E282">
        <v>217.7</v>
      </c>
      <c r="F282" t="e">
        <f>_xlfn.XLOOKUP(Tabela1[[#This Row],[Empreendimento]],L:L,N:N)</f>
        <v>#N/A</v>
      </c>
      <c r="G282" t="e">
        <f>_xlfn.CONCAT("UFV ",Tabela1[[#This Row],[Complexo]])</f>
        <v>#N/A</v>
      </c>
      <c r="L282" t="str">
        <f t="shared" si="4"/>
        <v>UFV UFV Palmeiras de Goiás 1.4</v>
      </c>
      <c r="M282" s="170" t="s">
        <v>2129</v>
      </c>
      <c r="N282" s="176" t="s">
        <v>58</v>
      </c>
      <c r="O282" s="176" t="s">
        <v>58</v>
      </c>
      <c r="P282" s="170" t="s">
        <v>2370</v>
      </c>
      <c r="Q282" s="170" t="s">
        <v>666</v>
      </c>
      <c r="R282" s="170" t="s">
        <v>2371</v>
      </c>
      <c r="S282" s="170" t="s">
        <v>2462</v>
      </c>
      <c r="T282" s="170" t="s">
        <v>2373</v>
      </c>
      <c r="U282" s="170" t="s">
        <v>2077</v>
      </c>
    </row>
    <row r="283" spans="1:21" ht="27.6">
      <c r="A283" s="97">
        <v>45809</v>
      </c>
      <c r="B283">
        <v>6</v>
      </c>
      <c r="C283" t="s">
        <v>55</v>
      </c>
      <c r="D283">
        <v>10035977122</v>
      </c>
      <c r="E283">
        <v>230.6</v>
      </c>
      <c r="F283" t="e">
        <f>_xlfn.XLOOKUP(Tabela1[[#This Row],[Empreendimento]],L:L,N:N)</f>
        <v>#N/A</v>
      </c>
      <c r="G283" t="e">
        <f>_xlfn.CONCAT("UFV ",Tabela1[[#This Row],[Complexo]])</f>
        <v>#N/A</v>
      </c>
      <c r="L283" t="str">
        <f t="shared" si="4"/>
        <v>UFV UFV Palmeiras de Goiás 1.4</v>
      </c>
      <c r="M283" s="170" t="s">
        <v>2129</v>
      </c>
      <c r="N283" s="176" t="s">
        <v>58</v>
      </c>
      <c r="O283" s="176" t="s">
        <v>58</v>
      </c>
      <c r="P283" s="170" t="s">
        <v>2370</v>
      </c>
      <c r="Q283" s="170" t="s">
        <v>620</v>
      </c>
      <c r="R283" s="170" t="s">
        <v>2371</v>
      </c>
      <c r="S283" s="170" t="s">
        <v>2463</v>
      </c>
      <c r="T283" s="170" t="s">
        <v>2373</v>
      </c>
      <c r="U283" s="170" t="s">
        <v>2077</v>
      </c>
    </row>
    <row r="284" spans="1:21" ht="27.6">
      <c r="A284" s="97">
        <v>45839</v>
      </c>
      <c r="B284">
        <v>7</v>
      </c>
      <c r="C284" t="s">
        <v>55</v>
      </c>
      <c r="D284">
        <v>10035977122</v>
      </c>
      <c r="E284">
        <v>245.4</v>
      </c>
      <c r="F284" t="e">
        <f>_xlfn.XLOOKUP(Tabela1[[#This Row],[Empreendimento]],L:L,N:N)</f>
        <v>#N/A</v>
      </c>
      <c r="G284" t="e">
        <f>_xlfn.CONCAT("UFV ",Tabela1[[#This Row],[Complexo]])</f>
        <v>#N/A</v>
      </c>
      <c r="L284" t="str">
        <f t="shared" si="4"/>
        <v>UFV UFV Palmeiras de Goiás 1.4</v>
      </c>
      <c r="M284" s="170" t="s">
        <v>2129</v>
      </c>
      <c r="N284" s="176" t="s">
        <v>58</v>
      </c>
      <c r="O284" s="176" t="s">
        <v>58</v>
      </c>
      <c r="P284" s="170" t="s">
        <v>2370</v>
      </c>
      <c r="Q284" s="170" t="s">
        <v>636</v>
      </c>
      <c r="R284" s="170" t="s">
        <v>2371</v>
      </c>
      <c r="S284" s="170" t="s">
        <v>2464</v>
      </c>
      <c r="T284" s="170" t="s">
        <v>2373</v>
      </c>
      <c r="U284" s="170" t="s">
        <v>2077</v>
      </c>
    </row>
    <row r="285" spans="1:21" ht="27.6">
      <c r="A285" s="97">
        <v>45870</v>
      </c>
      <c r="B285">
        <v>8</v>
      </c>
      <c r="C285" t="s">
        <v>55</v>
      </c>
      <c r="D285">
        <v>10035977122</v>
      </c>
      <c r="E285">
        <v>281.2</v>
      </c>
      <c r="F285" t="e">
        <f>_xlfn.XLOOKUP(Tabela1[[#This Row],[Empreendimento]],L:L,N:N)</f>
        <v>#N/A</v>
      </c>
      <c r="G285" t="e">
        <f>_xlfn.CONCAT("UFV ",Tabela1[[#This Row],[Complexo]])</f>
        <v>#N/A</v>
      </c>
      <c r="L285" t="str">
        <f t="shared" si="4"/>
        <v>UFV UFV Palmeiras de Goiás 1.4</v>
      </c>
      <c r="M285" s="170" t="s">
        <v>2129</v>
      </c>
      <c r="N285" s="176" t="s">
        <v>58</v>
      </c>
      <c r="O285" s="176" t="s">
        <v>58</v>
      </c>
      <c r="P285" s="170" t="s">
        <v>2370</v>
      </c>
      <c r="Q285" s="170" t="s">
        <v>667</v>
      </c>
      <c r="R285" s="170" t="s">
        <v>2371</v>
      </c>
      <c r="S285" s="170" t="s">
        <v>2465</v>
      </c>
      <c r="T285" s="170" t="s">
        <v>2373</v>
      </c>
      <c r="U285" s="170" t="s">
        <v>2077</v>
      </c>
    </row>
    <row r="286" spans="1:21" ht="27.6">
      <c r="A286" s="97">
        <v>45901</v>
      </c>
      <c r="B286">
        <v>9</v>
      </c>
      <c r="C286" t="s">
        <v>55</v>
      </c>
      <c r="D286">
        <v>10035977122</v>
      </c>
      <c r="E286">
        <v>265.39999999999998</v>
      </c>
      <c r="F286" t="e">
        <f>_xlfn.XLOOKUP(Tabela1[[#This Row],[Empreendimento]],L:L,N:N)</f>
        <v>#N/A</v>
      </c>
      <c r="G286" t="e">
        <f>_xlfn.CONCAT("UFV ",Tabela1[[#This Row],[Complexo]])</f>
        <v>#N/A</v>
      </c>
      <c r="L286" t="str">
        <f t="shared" si="4"/>
        <v>UFV UFV Palmeiras de Goiás 1.5</v>
      </c>
      <c r="M286" s="170" t="s">
        <v>2129</v>
      </c>
      <c r="N286" s="176" t="s">
        <v>59</v>
      </c>
      <c r="O286" s="176" t="s">
        <v>59</v>
      </c>
      <c r="P286" s="170" t="s">
        <v>2370</v>
      </c>
      <c r="Q286" s="170" t="s">
        <v>667</v>
      </c>
      <c r="R286" s="170" t="s">
        <v>2371</v>
      </c>
      <c r="S286" s="170" t="s">
        <v>2466</v>
      </c>
      <c r="T286" s="170" t="s">
        <v>2373</v>
      </c>
      <c r="U286" s="170" t="s">
        <v>2077</v>
      </c>
    </row>
    <row r="287" spans="1:21" ht="27.6">
      <c r="A287" s="97">
        <v>45931</v>
      </c>
      <c r="B287">
        <v>10</v>
      </c>
      <c r="C287" t="s">
        <v>55</v>
      </c>
      <c r="D287">
        <v>10035977122</v>
      </c>
      <c r="E287">
        <v>231.5</v>
      </c>
      <c r="F287" t="e">
        <f>_xlfn.XLOOKUP(Tabela1[[#This Row],[Empreendimento]],L:L,N:N)</f>
        <v>#N/A</v>
      </c>
      <c r="G287" t="e">
        <f>_xlfn.CONCAT("UFV ",Tabela1[[#This Row],[Complexo]])</f>
        <v>#N/A</v>
      </c>
      <c r="L287" t="str">
        <f t="shared" si="4"/>
        <v>UFV UFV Palmeiras de Goiás 1.5</v>
      </c>
      <c r="M287" s="170" t="s">
        <v>2129</v>
      </c>
      <c r="N287" s="176" t="s">
        <v>59</v>
      </c>
      <c r="O287" s="176" t="s">
        <v>59</v>
      </c>
      <c r="P287" s="170" t="s">
        <v>2370</v>
      </c>
      <c r="Q287" s="170" t="s">
        <v>620</v>
      </c>
      <c r="R287" s="170" t="s">
        <v>2371</v>
      </c>
      <c r="S287" s="170" t="s">
        <v>2467</v>
      </c>
      <c r="T287" s="170" t="s">
        <v>2373</v>
      </c>
      <c r="U287" s="170" t="s">
        <v>2077</v>
      </c>
    </row>
    <row r="288" spans="1:21" ht="27.6">
      <c r="A288" s="97">
        <v>45962</v>
      </c>
      <c r="B288">
        <v>11</v>
      </c>
      <c r="C288" t="s">
        <v>55</v>
      </c>
      <c r="D288">
        <v>10035977122</v>
      </c>
      <c r="E288">
        <v>246.5</v>
      </c>
      <c r="F288" t="e">
        <f>_xlfn.XLOOKUP(Tabela1[[#This Row],[Empreendimento]],L:L,N:N)</f>
        <v>#N/A</v>
      </c>
      <c r="G288" t="e">
        <f>_xlfn.CONCAT("UFV ",Tabela1[[#This Row],[Complexo]])</f>
        <v>#N/A</v>
      </c>
      <c r="L288" t="str">
        <f t="shared" si="4"/>
        <v>UFV UFV Palmeiras de Goiás 1.5</v>
      </c>
      <c r="M288" s="170" t="s">
        <v>2129</v>
      </c>
      <c r="N288" s="176" t="s">
        <v>59</v>
      </c>
      <c r="O288" s="176" t="s">
        <v>59</v>
      </c>
      <c r="P288" s="170" t="s">
        <v>2370</v>
      </c>
      <c r="Q288" s="170" t="s">
        <v>621</v>
      </c>
      <c r="R288" s="170" t="s">
        <v>2371</v>
      </c>
      <c r="S288" s="170" t="s">
        <v>2468</v>
      </c>
      <c r="T288" s="170" t="s">
        <v>2373</v>
      </c>
      <c r="U288" s="170" t="s">
        <v>2077</v>
      </c>
    </row>
    <row r="289" spans="1:21" ht="27.6">
      <c r="A289" s="97">
        <v>45992</v>
      </c>
      <c r="B289">
        <v>12</v>
      </c>
      <c r="C289" t="s">
        <v>55</v>
      </c>
      <c r="D289">
        <v>10035977122</v>
      </c>
      <c r="E289">
        <v>252.1</v>
      </c>
      <c r="F289" t="e">
        <f>_xlfn.XLOOKUP(Tabela1[[#This Row],[Empreendimento]],L:L,N:N)</f>
        <v>#N/A</v>
      </c>
      <c r="G289" t="e">
        <f>_xlfn.CONCAT("UFV ",Tabela1[[#This Row],[Complexo]])</f>
        <v>#N/A</v>
      </c>
      <c r="L289" t="str">
        <f t="shared" si="4"/>
        <v>UFV UFV Palmeiras de Goiás 1.5</v>
      </c>
      <c r="M289" s="179" t="s">
        <v>2129</v>
      </c>
      <c r="N289" s="180" t="s">
        <v>59</v>
      </c>
      <c r="O289" s="180" t="s">
        <v>59</v>
      </c>
      <c r="P289" s="179" t="s">
        <v>2370</v>
      </c>
      <c r="Q289" s="179" t="s">
        <v>2469</v>
      </c>
      <c r="R289" s="179" t="s">
        <v>2371</v>
      </c>
      <c r="S289" s="179" t="s">
        <v>2470</v>
      </c>
      <c r="T289" s="179" t="s">
        <v>2373</v>
      </c>
      <c r="U289" s="179" t="s">
        <v>2471</v>
      </c>
    </row>
    <row r="290" spans="1:21" ht="27.6">
      <c r="A290" s="97">
        <v>45658</v>
      </c>
      <c r="B290">
        <v>1</v>
      </c>
      <c r="C290" t="s">
        <v>56</v>
      </c>
      <c r="D290">
        <v>10035977130</v>
      </c>
      <c r="E290">
        <v>253.7</v>
      </c>
      <c r="F290" t="e">
        <f>_xlfn.XLOOKUP(Tabela1[[#This Row],[Empreendimento]],L:L,N:N)</f>
        <v>#N/A</v>
      </c>
      <c r="G290" t="e">
        <f>_xlfn.CONCAT("UFV ",Tabela1[[#This Row],[Complexo]])</f>
        <v>#N/A</v>
      </c>
      <c r="L290" t="str">
        <f t="shared" si="4"/>
        <v>UFV UFV Palmeiras de Goiás 1.5</v>
      </c>
      <c r="M290" s="179" t="s">
        <v>2129</v>
      </c>
      <c r="N290" s="180" t="s">
        <v>59</v>
      </c>
      <c r="O290" s="180" t="s">
        <v>59</v>
      </c>
      <c r="P290" s="179" t="s">
        <v>2370</v>
      </c>
      <c r="Q290" s="179" t="s">
        <v>840</v>
      </c>
      <c r="R290" s="179" t="s">
        <v>2371</v>
      </c>
      <c r="S290" s="179" t="s">
        <v>2472</v>
      </c>
      <c r="T290" s="179" t="s">
        <v>2373</v>
      </c>
      <c r="U290" s="179" t="s">
        <v>2471</v>
      </c>
    </row>
    <row r="291" spans="1:21" ht="27.6">
      <c r="A291" s="97">
        <v>45689</v>
      </c>
      <c r="B291">
        <v>2</v>
      </c>
      <c r="C291" t="s">
        <v>56</v>
      </c>
      <c r="D291">
        <v>10035977130</v>
      </c>
      <c r="E291">
        <v>221.1</v>
      </c>
      <c r="F291" t="e">
        <f>_xlfn.XLOOKUP(Tabela1[[#This Row],[Empreendimento]],L:L,N:N)</f>
        <v>#N/A</v>
      </c>
      <c r="G291" t="e">
        <f>_xlfn.CONCAT("UFV ",Tabela1[[#This Row],[Complexo]])</f>
        <v>#N/A</v>
      </c>
      <c r="L291" t="str">
        <f t="shared" si="4"/>
        <v>UFV VARJÃO 1 - UFV 1</v>
      </c>
      <c r="M291" s="170" t="s">
        <v>2291</v>
      </c>
      <c r="N291" s="176" t="s">
        <v>2473</v>
      </c>
      <c r="O291" s="176" t="s">
        <v>2473</v>
      </c>
      <c r="P291" s="170" t="s">
        <v>2370</v>
      </c>
      <c r="Q291" s="170" t="s">
        <v>2474</v>
      </c>
      <c r="R291" s="170" t="s">
        <v>2475</v>
      </c>
      <c r="S291" s="170" t="s">
        <v>2476</v>
      </c>
      <c r="T291" s="170" t="s">
        <v>2373</v>
      </c>
      <c r="U291" s="170" t="s">
        <v>2077</v>
      </c>
    </row>
    <row r="292" spans="1:21" ht="27.6">
      <c r="A292" s="97">
        <v>45717</v>
      </c>
      <c r="B292">
        <v>3</v>
      </c>
      <c r="C292" t="s">
        <v>56</v>
      </c>
      <c r="D292">
        <v>10035977130</v>
      </c>
      <c r="E292">
        <v>224.6</v>
      </c>
      <c r="F292" t="e">
        <f>_xlfn.XLOOKUP(Tabela1[[#This Row],[Empreendimento]],L:L,N:N)</f>
        <v>#N/A</v>
      </c>
      <c r="G292" t="e">
        <f>_xlfn.CONCAT("UFV ",Tabela1[[#This Row],[Complexo]])</f>
        <v>#N/A</v>
      </c>
      <c r="L292" t="str">
        <f t="shared" si="4"/>
        <v>UFV VARJÃO 1 - UFV 1</v>
      </c>
      <c r="M292" s="170" t="s">
        <v>2291</v>
      </c>
      <c r="N292" s="176" t="s">
        <v>2473</v>
      </c>
      <c r="O292" s="176" t="s">
        <v>2473</v>
      </c>
      <c r="P292" s="170" t="s">
        <v>2370</v>
      </c>
      <c r="Q292" s="170" t="s">
        <v>2477</v>
      </c>
      <c r="R292" s="170" t="s">
        <v>2475</v>
      </c>
      <c r="S292" s="170" t="s">
        <v>2478</v>
      </c>
      <c r="T292" s="170" t="s">
        <v>2373</v>
      </c>
      <c r="U292" s="170" t="s">
        <v>2077</v>
      </c>
    </row>
    <row r="293" spans="1:21" ht="27.6">
      <c r="A293" s="97">
        <v>45748</v>
      </c>
      <c r="B293">
        <v>4</v>
      </c>
      <c r="C293" t="s">
        <v>56</v>
      </c>
      <c r="D293">
        <v>10035977130</v>
      </c>
      <c r="E293">
        <v>234.6</v>
      </c>
      <c r="F293" t="e">
        <f>_xlfn.XLOOKUP(Tabela1[[#This Row],[Empreendimento]],L:L,N:N)</f>
        <v>#N/A</v>
      </c>
      <c r="G293" t="e">
        <f>_xlfn.CONCAT("UFV ",Tabela1[[#This Row],[Complexo]])</f>
        <v>#N/A</v>
      </c>
      <c r="L293" t="str">
        <f t="shared" si="4"/>
        <v>UFV VARJÃO 1 - UFV 1</v>
      </c>
      <c r="M293" s="170" t="s">
        <v>2291</v>
      </c>
      <c r="N293" s="176" t="s">
        <v>2473</v>
      </c>
      <c r="O293" s="176" t="s">
        <v>2473</v>
      </c>
      <c r="P293" s="170" t="s">
        <v>2370</v>
      </c>
      <c r="Q293" s="170" t="s">
        <v>2479</v>
      </c>
      <c r="R293" s="170" t="s">
        <v>2475</v>
      </c>
      <c r="S293" s="170" t="s">
        <v>2480</v>
      </c>
      <c r="T293" s="170" t="s">
        <v>2373</v>
      </c>
      <c r="U293" s="170" t="s">
        <v>2077</v>
      </c>
    </row>
    <row r="294" spans="1:21" ht="27.6">
      <c r="A294" s="97">
        <v>45778</v>
      </c>
      <c r="B294">
        <v>5</v>
      </c>
      <c r="C294" t="s">
        <v>56</v>
      </c>
      <c r="D294">
        <v>10035977130</v>
      </c>
      <c r="E294">
        <v>216.3</v>
      </c>
      <c r="F294" t="e">
        <f>_xlfn.XLOOKUP(Tabela1[[#This Row],[Empreendimento]],L:L,N:N)</f>
        <v>#N/A</v>
      </c>
      <c r="G294" t="e">
        <f>_xlfn.CONCAT("UFV ",Tabela1[[#This Row],[Complexo]])</f>
        <v>#N/A</v>
      </c>
      <c r="L294" t="str">
        <f t="shared" si="4"/>
        <v>UFV VARJÃO 1 - UFV 1</v>
      </c>
      <c r="M294" s="170" t="s">
        <v>2291</v>
      </c>
      <c r="N294" s="176" t="s">
        <v>2473</v>
      </c>
      <c r="O294" s="176" t="s">
        <v>2473</v>
      </c>
      <c r="P294" s="170" t="s">
        <v>2370</v>
      </c>
      <c r="Q294" s="170" t="s">
        <v>2481</v>
      </c>
      <c r="R294" s="170" t="s">
        <v>2475</v>
      </c>
      <c r="S294" s="170" t="s">
        <v>2482</v>
      </c>
      <c r="T294" s="170" t="s">
        <v>2373</v>
      </c>
      <c r="U294" s="170" t="s">
        <v>2077</v>
      </c>
    </row>
    <row r="295" spans="1:21" ht="27.6">
      <c r="A295" s="97">
        <v>45809</v>
      </c>
      <c r="B295">
        <v>6</v>
      </c>
      <c r="C295" t="s">
        <v>56</v>
      </c>
      <c r="D295">
        <v>10035977130</v>
      </c>
      <c r="E295">
        <v>229.4</v>
      </c>
      <c r="F295" t="e">
        <f>_xlfn.XLOOKUP(Tabela1[[#This Row],[Empreendimento]],L:L,N:N)</f>
        <v>#N/A</v>
      </c>
      <c r="G295" t="e">
        <f>_xlfn.CONCAT("UFV ",Tabela1[[#This Row],[Complexo]])</f>
        <v>#N/A</v>
      </c>
      <c r="L295" t="str">
        <f t="shared" si="4"/>
        <v>UFV VARJÃO 1 - UFV 1</v>
      </c>
      <c r="M295" s="170" t="s">
        <v>2291</v>
      </c>
      <c r="N295" s="176" t="s">
        <v>2473</v>
      </c>
      <c r="O295" s="176" t="s">
        <v>2473</v>
      </c>
      <c r="P295" s="170" t="s">
        <v>2370</v>
      </c>
      <c r="Q295" s="170" t="s">
        <v>2483</v>
      </c>
      <c r="R295" s="170" t="s">
        <v>2475</v>
      </c>
      <c r="S295" s="170" t="s">
        <v>2484</v>
      </c>
      <c r="T295" s="170" t="s">
        <v>2373</v>
      </c>
      <c r="U295" s="170" t="s">
        <v>2077</v>
      </c>
    </row>
    <row r="296" spans="1:21" ht="27.6">
      <c r="A296" s="97">
        <v>45839</v>
      </c>
      <c r="B296">
        <v>7</v>
      </c>
      <c r="C296" t="s">
        <v>56</v>
      </c>
      <c r="D296">
        <v>10035977130</v>
      </c>
      <c r="E296">
        <v>244.6</v>
      </c>
      <c r="F296" t="e">
        <f>_xlfn.XLOOKUP(Tabela1[[#This Row],[Empreendimento]],L:L,N:N)</f>
        <v>#N/A</v>
      </c>
      <c r="G296" t="e">
        <f>_xlfn.CONCAT("UFV ",Tabela1[[#This Row],[Complexo]])</f>
        <v>#N/A</v>
      </c>
      <c r="L296" t="str">
        <f t="shared" si="4"/>
        <v>UFV VARJÃO 1 - UFV 2</v>
      </c>
      <c r="M296" s="170" t="s">
        <v>2291</v>
      </c>
      <c r="N296" s="176" t="s">
        <v>2485</v>
      </c>
      <c r="O296" s="176" t="s">
        <v>2485</v>
      </c>
      <c r="P296" s="170" t="s">
        <v>2370</v>
      </c>
      <c r="Q296" s="170" t="s">
        <v>624</v>
      </c>
      <c r="R296" s="170" t="s">
        <v>2475</v>
      </c>
      <c r="S296" s="170" t="s">
        <v>2486</v>
      </c>
      <c r="T296" s="170" t="s">
        <v>2373</v>
      </c>
      <c r="U296" s="170" t="s">
        <v>2077</v>
      </c>
    </row>
    <row r="297" spans="1:21" ht="27.6">
      <c r="A297" s="97">
        <v>45870</v>
      </c>
      <c r="B297">
        <v>8</v>
      </c>
      <c r="C297" t="s">
        <v>56</v>
      </c>
      <c r="D297">
        <v>10035977130</v>
      </c>
      <c r="E297">
        <v>280</v>
      </c>
      <c r="F297" t="e">
        <f>_xlfn.XLOOKUP(Tabela1[[#This Row],[Empreendimento]],L:L,N:N)</f>
        <v>#N/A</v>
      </c>
      <c r="G297" t="e">
        <f>_xlfn.CONCAT("UFV ",Tabela1[[#This Row],[Complexo]])</f>
        <v>#N/A</v>
      </c>
      <c r="L297" t="str">
        <f t="shared" si="4"/>
        <v>UFV VARJÃO 1 - UFV 2</v>
      </c>
      <c r="M297" s="170" t="s">
        <v>2291</v>
      </c>
      <c r="N297" s="176" t="s">
        <v>2485</v>
      </c>
      <c r="O297" s="176" t="s">
        <v>2485</v>
      </c>
      <c r="P297" s="170" t="s">
        <v>2370</v>
      </c>
      <c r="Q297" s="170" t="s">
        <v>630</v>
      </c>
      <c r="R297" s="170" t="s">
        <v>2475</v>
      </c>
      <c r="S297" s="170" t="s">
        <v>2487</v>
      </c>
      <c r="T297" s="170" t="s">
        <v>2373</v>
      </c>
      <c r="U297" s="170" t="s">
        <v>2077</v>
      </c>
    </row>
    <row r="298" spans="1:21" ht="27.6">
      <c r="A298" s="97">
        <v>45901</v>
      </c>
      <c r="B298">
        <v>9</v>
      </c>
      <c r="C298" t="s">
        <v>56</v>
      </c>
      <c r="D298">
        <v>10035977130</v>
      </c>
      <c r="E298">
        <v>264.2</v>
      </c>
      <c r="F298" t="e">
        <f>_xlfn.XLOOKUP(Tabela1[[#This Row],[Empreendimento]],L:L,N:N)</f>
        <v>#N/A</v>
      </c>
      <c r="G298" t="e">
        <f>_xlfn.CONCAT("UFV ",Tabela1[[#This Row],[Complexo]])</f>
        <v>#N/A</v>
      </c>
      <c r="L298" t="str">
        <f t="shared" si="4"/>
        <v>UFV VARJÃO 1 - UFV 2</v>
      </c>
      <c r="M298" s="170" t="s">
        <v>2291</v>
      </c>
      <c r="N298" s="176" t="s">
        <v>2485</v>
      </c>
      <c r="O298" s="176" t="s">
        <v>2485</v>
      </c>
      <c r="P298" s="170" t="s">
        <v>2370</v>
      </c>
      <c r="Q298" s="170" t="s">
        <v>631</v>
      </c>
      <c r="R298" s="170" t="s">
        <v>2475</v>
      </c>
      <c r="S298" s="170" t="s">
        <v>2488</v>
      </c>
      <c r="T298" s="170" t="s">
        <v>2373</v>
      </c>
      <c r="U298" s="170" t="s">
        <v>2077</v>
      </c>
    </row>
    <row r="299" spans="1:21" ht="27.6">
      <c r="A299" s="97">
        <v>45931</v>
      </c>
      <c r="B299">
        <v>10</v>
      </c>
      <c r="C299" t="s">
        <v>56</v>
      </c>
      <c r="D299">
        <v>10035977130</v>
      </c>
      <c r="E299">
        <v>231</v>
      </c>
      <c r="F299" t="e">
        <f>_xlfn.XLOOKUP(Tabela1[[#This Row],[Empreendimento]],L:L,N:N)</f>
        <v>#N/A</v>
      </c>
      <c r="G299" t="e">
        <f>_xlfn.CONCAT("UFV ",Tabela1[[#This Row],[Complexo]])</f>
        <v>#N/A</v>
      </c>
      <c r="L299" t="str">
        <f t="shared" si="4"/>
        <v>UFV VARJÃO 1 - UFV 2</v>
      </c>
      <c r="M299" s="170" t="s">
        <v>2291</v>
      </c>
      <c r="N299" s="176" t="s">
        <v>2485</v>
      </c>
      <c r="O299" s="176" t="s">
        <v>2485</v>
      </c>
      <c r="P299" s="170" t="s">
        <v>2370</v>
      </c>
      <c r="Q299" s="170" t="s">
        <v>632</v>
      </c>
      <c r="R299" s="170" t="s">
        <v>2475</v>
      </c>
      <c r="S299" s="170" t="s">
        <v>2489</v>
      </c>
      <c r="T299" s="170" t="s">
        <v>2373</v>
      </c>
      <c r="U299" s="170" t="s">
        <v>2077</v>
      </c>
    </row>
    <row r="300" spans="1:21" ht="27.6">
      <c r="A300" s="97">
        <v>45962</v>
      </c>
      <c r="B300">
        <v>11</v>
      </c>
      <c r="C300" t="s">
        <v>56</v>
      </c>
      <c r="D300">
        <v>10035977130</v>
      </c>
      <c r="E300">
        <v>245.7</v>
      </c>
      <c r="F300" t="e">
        <f>_xlfn.XLOOKUP(Tabela1[[#This Row],[Empreendimento]],L:L,N:N)</f>
        <v>#N/A</v>
      </c>
      <c r="G300" t="e">
        <f>_xlfn.CONCAT("UFV ",Tabela1[[#This Row],[Complexo]])</f>
        <v>#N/A</v>
      </c>
      <c r="L300" t="str">
        <f t="shared" si="4"/>
        <v>UFV VARJÃO 1 - UFV 2</v>
      </c>
      <c r="M300" s="170" t="s">
        <v>2291</v>
      </c>
      <c r="N300" s="176" t="s">
        <v>2485</v>
      </c>
      <c r="O300" s="176" t="s">
        <v>2485</v>
      </c>
      <c r="P300" s="170" t="s">
        <v>2370</v>
      </c>
      <c r="Q300" s="170" t="s">
        <v>633</v>
      </c>
      <c r="R300" s="170" t="s">
        <v>2475</v>
      </c>
      <c r="S300" s="170" t="s">
        <v>2490</v>
      </c>
      <c r="T300" s="170" t="s">
        <v>2373</v>
      </c>
      <c r="U300" s="170" t="s">
        <v>2077</v>
      </c>
    </row>
    <row r="301" spans="1:21" ht="27.6">
      <c r="A301" s="97">
        <v>45992</v>
      </c>
      <c r="B301">
        <v>12</v>
      </c>
      <c r="C301" t="s">
        <v>56</v>
      </c>
      <c r="D301">
        <v>10035977130</v>
      </c>
      <c r="E301">
        <v>251.3</v>
      </c>
      <c r="F301" t="e">
        <f>_xlfn.XLOOKUP(Tabela1[[#This Row],[Empreendimento]],L:L,N:N)</f>
        <v>#N/A</v>
      </c>
      <c r="G301" t="e">
        <f>_xlfn.CONCAT("UFV ",Tabela1[[#This Row],[Complexo]])</f>
        <v>#N/A</v>
      </c>
      <c r="L301" t="str">
        <f t="shared" si="4"/>
        <v>UFV VARJÃO 1 - UFV 3</v>
      </c>
      <c r="M301" s="170" t="s">
        <v>2291</v>
      </c>
      <c r="N301" s="176" t="s">
        <v>2491</v>
      </c>
      <c r="O301" s="176" t="s">
        <v>2491</v>
      </c>
      <c r="P301" s="170" t="s">
        <v>2370</v>
      </c>
      <c r="Q301" s="170" t="s">
        <v>927</v>
      </c>
      <c r="R301" s="170" t="s">
        <v>2380</v>
      </c>
      <c r="S301" s="170" t="s">
        <v>2492</v>
      </c>
      <c r="T301" s="170" t="s">
        <v>2382</v>
      </c>
      <c r="U301" s="170" t="s">
        <v>2077</v>
      </c>
    </row>
    <row r="302" spans="1:21" ht="27.6">
      <c r="A302" s="97">
        <v>45658</v>
      </c>
      <c r="B302">
        <v>1</v>
      </c>
      <c r="C302" t="s">
        <v>57</v>
      </c>
      <c r="D302">
        <v>10035977149</v>
      </c>
      <c r="E302">
        <v>252.8</v>
      </c>
      <c r="F302" t="e">
        <f>_xlfn.XLOOKUP(Tabela1[[#This Row],[Empreendimento]],L:L,N:N)</f>
        <v>#N/A</v>
      </c>
      <c r="G302" t="e">
        <f>_xlfn.CONCAT("UFV ",Tabela1[[#This Row],[Complexo]])</f>
        <v>#N/A</v>
      </c>
      <c r="L302" t="str">
        <f t="shared" si="4"/>
        <v>UFV VARJÃO 1 - UFV 3</v>
      </c>
      <c r="M302" s="170" t="s">
        <v>2291</v>
      </c>
      <c r="N302" s="176" t="s">
        <v>2491</v>
      </c>
      <c r="O302" s="176" t="s">
        <v>2491</v>
      </c>
      <c r="P302" s="170" t="s">
        <v>2370</v>
      </c>
      <c r="Q302" s="170" t="s">
        <v>928</v>
      </c>
      <c r="R302" s="170" t="s">
        <v>2475</v>
      </c>
      <c r="S302" s="170" t="s">
        <v>2493</v>
      </c>
      <c r="T302" s="170" t="s">
        <v>2373</v>
      </c>
      <c r="U302" s="170" t="s">
        <v>2077</v>
      </c>
    </row>
    <row r="303" spans="1:21" ht="27.6">
      <c r="A303" s="97">
        <v>45689</v>
      </c>
      <c r="B303">
        <v>2</v>
      </c>
      <c r="C303" t="s">
        <v>57</v>
      </c>
      <c r="D303">
        <v>10035977149</v>
      </c>
      <c r="E303">
        <v>220.3</v>
      </c>
      <c r="F303" t="e">
        <f>_xlfn.XLOOKUP(Tabela1[[#This Row],[Empreendimento]],L:L,N:N)</f>
        <v>#N/A</v>
      </c>
      <c r="G303" t="e">
        <f>_xlfn.CONCAT("UFV ",Tabela1[[#This Row],[Complexo]])</f>
        <v>#N/A</v>
      </c>
      <c r="L303" t="str">
        <f t="shared" si="4"/>
        <v>UFV VARJÃO 1 - UFV 3</v>
      </c>
      <c r="M303" s="170" t="s">
        <v>2291</v>
      </c>
      <c r="N303" s="176" t="s">
        <v>2491</v>
      </c>
      <c r="O303" s="176" t="s">
        <v>2491</v>
      </c>
      <c r="P303" s="170" t="s">
        <v>2370</v>
      </c>
      <c r="Q303" s="170" t="s">
        <v>631</v>
      </c>
      <c r="R303" s="170" t="s">
        <v>2475</v>
      </c>
      <c r="S303" s="170" t="s">
        <v>2494</v>
      </c>
      <c r="T303" s="170" t="s">
        <v>2373</v>
      </c>
      <c r="U303" s="170" t="s">
        <v>2077</v>
      </c>
    </row>
    <row r="304" spans="1:21" ht="27.6">
      <c r="A304" s="97">
        <v>45717</v>
      </c>
      <c r="B304">
        <v>3</v>
      </c>
      <c r="C304" t="s">
        <v>57</v>
      </c>
      <c r="D304">
        <v>10035977149</v>
      </c>
      <c r="E304">
        <v>223.8</v>
      </c>
      <c r="F304" t="e">
        <f>_xlfn.XLOOKUP(Tabela1[[#This Row],[Empreendimento]],L:L,N:N)</f>
        <v>#N/A</v>
      </c>
      <c r="G304" t="e">
        <f>_xlfn.CONCAT("UFV ",Tabela1[[#This Row],[Complexo]])</f>
        <v>#N/A</v>
      </c>
      <c r="L304" t="str">
        <f t="shared" si="4"/>
        <v>UFV VARJÃO 2 - UFV 2.1</v>
      </c>
      <c r="M304" s="170" t="s">
        <v>2291</v>
      </c>
      <c r="N304" s="176" t="s">
        <v>2495</v>
      </c>
      <c r="O304" s="176" t="s">
        <v>2495</v>
      </c>
      <c r="P304" s="170" t="s">
        <v>2370</v>
      </c>
      <c r="Q304" s="170" t="s">
        <v>624</v>
      </c>
      <c r="R304" s="170" t="s">
        <v>2475</v>
      </c>
      <c r="S304" s="170" t="s">
        <v>2496</v>
      </c>
      <c r="T304" s="170" t="s">
        <v>2373</v>
      </c>
      <c r="U304" s="170" t="s">
        <v>2077</v>
      </c>
    </row>
    <row r="305" spans="1:21" ht="27.6">
      <c r="A305" s="97">
        <v>45748</v>
      </c>
      <c r="B305">
        <v>4</v>
      </c>
      <c r="C305" t="s">
        <v>57</v>
      </c>
      <c r="D305">
        <v>10035977149</v>
      </c>
      <c r="E305">
        <v>234</v>
      </c>
      <c r="F305" t="e">
        <f>_xlfn.XLOOKUP(Tabela1[[#This Row],[Empreendimento]],L:L,N:N)</f>
        <v>#N/A</v>
      </c>
      <c r="G305" t="e">
        <f>_xlfn.CONCAT("UFV ",Tabela1[[#This Row],[Complexo]])</f>
        <v>#N/A</v>
      </c>
      <c r="L305" t="str">
        <f t="shared" si="4"/>
        <v>UFV VARJÃO 2 - UFV 2.1</v>
      </c>
      <c r="M305" s="170" t="s">
        <v>2291</v>
      </c>
      <c r="N305" s="176" t="s">
        <v>2495</v>
      </c>
      <c r="O305" s="176" t="s">
        <v>2495</v>
      </c>
      <c r="P305" s="170" t="s">
        <v>2370</v>
      </c>
      <c r="Q305" s="170" t="s">
        <v>630</v>
      </c>
      <c r="R305" s="170" t="s">
        <v>2475</v>
      </c>
      <c r="S305" s="170" t="s">
        <v>2497</v>
      </c>
      <c r="T305" s="170" t="s">
        <v>2373</v>
      </c>
      <c r="U305" s="170" t="s">
        <v>2077</v>
      </c>
    </row>
    <row r="306" spans="1:21" ht="27.6">
      <c r="A306" s="97">
        <v>45778</v>
      </c>
      <c r="B306">
        <v>5</v>
      </c>
      <c r="C306" t="s">
        <v>57</v>
      </c>
      <c r="D306">
        <v>10035977149</v>
      </c>
      <c r="E306">
        <v>216</v>
      </c>
      <c r="F306" t="e">
        <f>_xlfn.XLOOKUP(Tabela1[[#This Row],[Empreendimento]],L:L,N:N)</f>
        <v>#N/A</v>
      </c>
      <c r="G306" t="e">
        <f>_xlfn.CONCAT("UFV ",Tabela1[[#This Row],[Complexo]])</f>
        <v>#N/A</v>
      </c>
      <c r="L306" t="str">
        <f t="shared" si="4"/>
        <v>UFV VARJÃO 2 - UFV 2.1</v>
      </c>
      <c r="M306" s="170" t="s">
        <v>2291</v>
      </c>
      <c r="N306" s="176" t="s">
        <v>2495</v>
      </c>
      <c r="O306" s="176" t="s">
        <v>2495</v>
      </c>
      <c r="P306" s="170" t="s">
        <v>2370</v>
      </c>
      <c r="Q306" s="170" t="s">
        <v>631</v>
      </c>
      <c r="R306" s="170" t="s">
        <v>2475</v>
      </c>
      <c r="S306" s="170" t="s">
        <v>2498</v>
      </c>
      <c r="T306" s="170" t="s">
        <v>2373</v>
      </c>
      <c r="U306" s="170" t="s">
        <v>2077</v>
      </c>
    </row>
    <row r="307" spans="1:21" ht="27.6">
      <c r="A307" s="97">
        <v>45809</v>
      </c>
      <c r="B307">
        <v>6</v>
      </c>
      <c r="C307" t="s">
        <v>57</v>
      </c>
      <c r="D307">
        <v>10035977149</v>
      </c>
      <c r="E307">
        <v>229.2</v>
      </c>
      <c r="F307" t="e">
        <f>_xlfn.XLOOKUP(Tabela1[[#This Row],[Empreendimento]],L:L,N:N)</f>
        <v>#N/A</v>
      </c>
      <c r="G307" t="e">
        <f>_xlfn.CONCAT("UFV ",Tabela1[[#This Row],[Complexo]])</f>
        <v>#N/A</v>
      </c>
      <c r="L307" t="str">
        <f t="shared" si="4"/>
        <v>UFV VARJÃO 2 - UFV 2.1</v>
      </c>
      <c r="M307" s="170" t="s">
        <v>2291</v>
      </c>
      <c r="N307" s="176" t="s">
        <v>2495</v>
      </c>
      <c r="O307" s="176" t="s">
        <v>2495</v>
      </c>
      <c r="P307" s="170" t="s">
        <v>2370</v>
      </c>
      <c r="Q307" s="170" t="s">
        <v>632</v>
      </c>
      <c r="R307" s="170" t="s">
        <v>2475</v>
      </c>
      <c r="S307" s="170" t="s">
        <v>2499</v>
      </c>
      <c r="T307" s="170" t="s">
        <v>2373</v>
      </c>
      <c r="U307" s="170" t="s">
        <v>2077</v>
      </c>
    </row>
    <row r="308" spans="1:21" ht="27.6">
      <c r="A308" s="97">
        <v>45839</v>
      </c>
      <c r="B308">
        <v>7</v>
      </c>
      <c r="C308" t="s">
        <v>57</v>
      </c>
      <c r="D308">
        <v>10035977149</v>
      </c>
      <c r="E308">
        <v>244.4</v>
      </c>
      <c r="F308" t="e">
        <f>_xlfn.XLOOKUP(Tabela1[[#This Row],[Empreendimento]],L:L,N:N)</f>
        <v>#N/A</v>
      </c>
      <c r="G308" t="e">
        <f>_xlfn.CONCAT("UFV ",Tabela1[[#This Row],[Complexo]])</f>
        <v>#N/A</v>
      </c>
      <c r="L308" t="str">
        <f t="shared" si="4"/>
        <v>UFV VARJÃO 2 - UFV 2.1</v>
      </c>
      <c r="M308" s="170" t="s">
        <v>2291</v>
      </c>
      <c r="N308" s="176" t="s">
        <v>2495</v>
      </c>
      <c r="O308" s="176" t="s">
        <v>2495</v>
      </c>
      <c r="P308" s="170" t="s">
        <v>2370</v>
      </c>
      <c r="Q308" s="170" t="s">
        <v>633</v>
      </c>
      <c r="R308" s="170" t="s">
        <v>2475</v>
      </c>
      <c r="S308" s="170" t="s">
        <v>2500</v>
      </c>
      <c r="T308" s="170" t="s">
        <v>2373</v>
      </c>
      <c r="U308" s="170" t="s">
        <v>2077</v>
      </c>
    </row>
    <row r="309" spans="1:21" ht="27.6">
      <c r="A309" s="97">
        <v>45870</v>
      </c>
      <c r="B309">
        <v>8</v>
      </c>
      <c r="C309" t="s">
        <v>57</v>
      </c>
      <c r="D309">
        <v>10035977149</v>
      </c>
      <c r="E309">
        <v>279.60000000000002</v>
      </c>
      <c r="F309" t="e">
        <f>_xlfn.XLOOKUP(Tabela1[[#This Row],[Empreendimento]],L:L,N:N)</f>
        <v>#N/A</v>
      </c>
      <c r="G309" t="e">
        <f>_xlfn.CONCAT("UFV ",Tabela1[[#This Row],[Complexo]])</f>
        <v>#N/A</v>
      </c>
      <c r="L309" t="str">
        <f t="shared" si="4"/>
        <v>UFV VARJÃO 2 - UFV 2.2</v>
      </c>
      <c r="M309" s="170" t="s">
        <v>2291</v>
      </c>
      <c r="N309" s="176" t="s">
        <v>2501</v>
      </c>
      <c r="O309" s="176" t="s">
        <v>2501</v>
      </c>
      <c r="P309" s="170" t="s">
        <v>2370</v>
      </c>
      <c r="Q309" s="170" t="s">
        <v>630</v>
      </c>
      <c r="R309" s="170" t="s">
        <v>2475</v>
      </c>
      <c r="S309" s="170" t="s">
        <v>2502</v>
      </c>
      <c r="T309" s="170" t="s">
        <v>2373</v>
      </c>
      <c r="U309" s="170" t="s">
        <v>2077</v>
      </c>
    </row>
    <row r="310" spans="1:21" ht="27.6">
      <c r="A310" s="97">
        <v>45901</v>
      </c>
      <c r="B310">
        <v>9</v>
      </c>
      <c r="C310" t="s">
        <v>57</v>
      </c>
      <c r="D310">
        <v>10035977149</v>
      </c>
      <c r="E310">
        <v>263.2</v>
      </c>
      <c r="F310" t="e">
        <f>_xlfn.XLOOKUP(Tabela1[[#This Row],[Empreendimento]],L:L,N:N)</f>
        <v>#N/A</v>
      </c>
      <c r="G310" t="e">
        <f>_xlfn.CONCAT("UFV ",Tabela1[[#This Row],[Complexo]])</f>
        <v>#N/A</v>
      </c>
      <c r="L310" t="str">
        <f t="shared" si="4"/>
        <v>UFV VARJÃO 2 - UFV 2.2</v>
      </c>
      <c r="M310" s="170" t="s">
        <v>2291</v>
      </c>
      <c r="N310" s="176" t="s">
        <v>2501</v>
      </c>
      <c r="O310" s="176" t="s">
        <v>2501</v>
      </c>
      <c r="P310" s="170" t="s">
        <v>2370</v>
      </c>
      <c r="Q310" s="170" t="s">
        <v>631</v>
      </c>
      <c r="R310" s="170" t="s">
        <v>2475</v>
      </c>
      <c r="S310" s="170" t="s">
        <v>2503</v>
      </c>
      <c r="T310" s="170" t="s">
        <v>2373</v>
      </c>
      <c r="U310" s="170" t="s">
        <v>2077</v>
      </c>
    </row>
    <row r="311" spans="1:21" ht="27.6">
      <c r="A311" s="97">
        <v>45931</v>
      </c>
      <c r="B311">
        <v>10</v>
      </c>
      <c r="C311" t="s">
        <v>57</v>
      </c>
      <c r="D311">
        <v>10035977149</v>
      </c>
      <c r="E311">
        <v>230.8</v>
      </c>
      <c r="F311" t="e">
        <f>_xlfn.XLOOKUP(Tabela1[[#This Row],[Empreendimento]],L:L,N:N)</f>
        <v>#N/A</v>
      </c>
      <c r="G311" t="e">
        <f>_xlfn.CONCAT("UFV ",Tabela1[[#This Row],[Complexo]])</f>
        <v>#N/A</v>
      </c>
      <c r="L311" t="str">
        <f t="shared" si="4"/>
        <v>UFV VARJÃO 2 - UFV 2.2</v>
      </c>
      <c r="M311" s="170" t="s">
        <v>2291</v>
      </c>
      <c r="N311" s="176" t="s">
        <v>2501</v>
      </c>
      <c r="O311" s="176" t="s">
        <v>2501</v>
      </c>
      <c r="P311" s="170" t="s">
        <v>2370</v>
      </c>
      <c r="Q311" s="170" t="s">
        <v>632</v>
      </c>
      <c r="R311" s="170" t="s">
        <v>2475</v>
      </c>
      <c r="S311" s="170" t="s">
        <v>2504</v>
      </c>
      <c r="T311" s="170" t="s">
        <v>2373</v>
      </c>
      <c r="U311" s="170" t="s">
        <v>2077</v>
      </c>
    </row>
    <row r="312" spans="1:21" ht="27.6">
      <c r="A312" s="97">
        <v>45962</v>
      </c>
      <c r="B312">
        <v>11</v>
      </c>
      <c r="C312" t="s">
        <v>57</v>
      </c>
      <c r="D312">
        <v>10035977149</v>
      </c>
      <c r="E312">
        <v>245.4</v>
      </c>
      <c r="F312" t="e">
        <f>_xlfn.XLOOKUP(Tabela1[[#This Row],[Empreendimento]],L:L,N:N)</f>
        <v>#N/A</v>
      </c>
      <c r="G312" t="e">
        <f>_xlfn.CONCAT("UFV ",Tabela1[[#This Row],[Complexo]])</f>
        <v>#N/A</v>
      </c>
      <c r="L312" t="str">
        <f t="shared" si="4"/>
        <v>UFV VARJÃO 2 - UFV 2.2</v>
      </c>
      <c r="M312" s="170" t="s">
        <v>2291</v>
      </c>
      <c r="N312" s="176" t="s">
        <v>2501</v>
      </c>
      <c r="O312" s="176" t="s">
        <v>2501</v>
      </c>
      <c r="P312" s="170" t="s">
        <v>2370</v>
      </c>
      <c r="Q312" s="170" t="s">
        <v>633</v>
      </c>
      <c r="R312" s="170" t="s">
        <v>2475</v>
      </c>
      <c r="S312" s="170" t="s">
        <v>2505</v>
      </c>
      <c r="T312" s="170" t="s">
        <v>2373</v>
      </c>
      <c r="U312" s="170" t="s">
        <v>2077</v>
      </c>
    </row>
    <row r="313" spans="1:21" ht="27.6">
      <c r="A313" s="97">
        <v>45992</v>
      </c>
      <c r="B313">
        <v>12</v>
      </c>
      <c r="C313" t="s">
        <v>57</v>
      </c>
      <c r="D313">
        <v>10035977149</v>
      </c>
      <c r="E313">
        <v>251.2</v>
      </c>
      <c r="F313" t="e">
        <f>_xlfn.XLOOKUP(Tabela1[[#This Row],[Empreendimento]],L:L,N:N)</f>
        <v>#N/A</v>
      </c>
      <c r="G313" t="e">
        <f>_xlfn.CONCAT("UFV ",Tabela1[[#This Row],[Complexo]])</f>
        <v>#N/A</v>
      </c>
      <c r="L313" t="str">
        <f t="shared" si="4"/>
        <v>UFV VARJÃO 2 - UFV 2.2</v>
      </c>
      <c r="M313" s="170" t="s">
        <v>2291</v>
      </c>
      <c r="N313" s="176" t="s">
        <v>2501</v>
      </c>
      <c r="O313" s="176" t="s">
        <v>2501</v>
      </c>
      <c r="P313" s="170" t="s">
        <v>2370</v>
      </c>
      <c r="Q313" s="170" t="s">
        <v>624</v>
      </c>
      <c r="R313" s="170" t="s">
        <v>2475</v>
      </c>
      <c r="S313" s="170" t="s">
        <v>2506</v>
      </c>
      <c r="T313" s="170" t="s">
        <v>2373</v>
      </c>
      <c r="U313" s="170" t="s">
        <v>2077</v>
      </c>
    </row>
    <row r="314" spans="1:21" ht="27.6">
      <c r="A314" s="97">
        <v>45658</v>
      </c>
      <c r="B314">
        <v>1</v>
      </c>
      <c r="C314" t="s">
        <v>58</v>
      </c>
      <c r="D314">
        <v>10035977157</v>
      </c>
      <c r="E314">
        <v>251.8</v>
      </c>
      <c r="F314" t="e">
        <f>_xlfn.XLOOKUP(Tabela1[[#This Row],[Empreendimento]],L:L,N:N)</f>
        <v>#N/A</v>
      </c>
      <c r="G314" t="e">
        <f>_xlfn.CONCAT("UFV ",Tabela1[[#This Row],[Complexo]])</f>
        <v>#N/A</v>
      </c>
      <c r="L314" t="str">
        <f t="shared" si="4"/>
        <v>UFV VARJÃO 2 - UFV 2.3</v>
      </c>
      <c r="M314" s="170" t="s">
        <v>2291</v>
      </c>
      <c r="N314" s="176" t="s">
        <v>2507</v>
      </c>
      <c r="O314" s="176" t="s">
        <v>2507</v>
      </c>
      <c r="P314" s="170" t="s">
        <v>2370</v>
      </c>
      <c r="Q314" s="170" t="s">
        <v>930</v>
      </c>
      <c r="R314" s="170" t="s">
        <v>2380</v>
      </c>
      <c r="S314" s="170" t="s">
        <v>2508</v>
      </c>
      <c r="T314" s="170" t="s">
        <v>2382</v>
      </c>
      <c r="U314" s="170" t="s">
        <v>2077</v>
      </c>
    </row>
    <row r="315" spans="1:21" ht="27.6">
      <c r="A315" s="97">
        <v>45717</v>
      </c>
      <c r="B315">
        <v>3</v>
      </c>
      <c r="C315" t="s">
        <v>58</v>
      </c>
      <c r="D315">
        <v>10035977157</v>
      </c>
      <c r="E315">
        <v>219.5</v>
      </c>
      <c r="F315" t="e">
        <f>_xlfn.XLOOKUP(Tabela1[[#This Row],[Empreendimento]],L:L,N:N)</f>
        <v>#N/A</v>
      </c>
      <c r="G315" t="e">
        <f>_xlfn.CONCAT("UFV ",Tabela1[[#This Row],[Complexo]])</f>
        <v>#N/A</v>
      </c>
      <c r="L315" t="str">
        <f t="shared" si="4"/>
        <v>UFV VARJÃO 2 - UFV 2.3</v>
      </c>
      <c r="M315" s="170" t="s">
        <v>2291</v>
      </c>
      <c r="N315" s="176" t="s">
        <v>2507</v>
      </c>
      <c r="O315" s="176" t="s">
        <v>2507</v>
      </c>
      <c r="P315" s="170" t="s">
        <v>2370</v>
      </c>
      <c r="Q315" s="170" t="s">
        <v>630</v>
      </c>
      <c r="R315" s="170" t="s">
        <v>2475</v>
      </c>
      <c r="S315" s="170" t="s">
        <v>2509</v>
      </c>
      <c r="T315" s="170" t="s">
        <v>2373</v>
      </c>
      <c r="U315" s="170" t="s">
        <v>2077</v>
      </c>
    </row>
    <row r="316" spans="1:21" ht="27.6">
      <c r="A316" s="97">
        <v>45748</v>
      </c>
      <c r="B316">
        <v>4</v>
      </c>
      <c r="C316" t="s">
        <v>58</v>
      </c>
      <c r="D316">
        <v>10035977157</v>
      </c>
      <c r="E316">
        <v>223.1</v>
      </c>
      <c r="F316" t="e">
        <f>_xlfn.XLOOKUP(Tabela1[[#This Row],[Empreendimento]],L:L,N:N)</f>
        <v>#N/A</v>
      </c>
      <c r="G316" t="e">
        <f>_xlfn.CONCAT("UFV ",Tabela1[[#This Row],[Complexo]])</f>
        <v>#N/A</v>
      </c>
      <c r="L316" t="str">
        <f t="shared" si="4"/>
        <v>UFV VARJÃO 2 - UFV 2.3</v>
      </c>
      <c r="M316" s="170" t="s">
        <v>2291</v>
      </c>
      <c r="N316" s="176" t="s">
        <v>2507</v>
      </c>
      <c r="O316" s="176" t="s">
        <v>2507</v>
      </c>
      <c r="P316" s="170" t="s">
        <v>2370</v>
      </c>
      <c r="Q316" s="170" t="s">
        <v>624</v>
      </c>
      <c r="R316" s="170" t="s">
        <v>2475</v>
      </c>
      <c r="S316" s="170" t="s">
        <v>2510</v>
      </c>
      <c r="T316" s="170" t="s">
        <v>2373</v>
      </c>
      <c r="U316" s="170" t="s">
        <v>2077</v>
      </c>
    </row>
    <row r="317" spans="1:21" ht="27.6">
      <c r="A317" s="97">
        <v>45778</v>
      </c>
      <c r="B317">
        <v>5</v>
      </c>
      <c r="C317" t="s">
        <v>58</v>
      </c>
      <c r="D317">
        <v>10035977157</v>
      </c>
      <c r="E317">
        <v>233.3</v>
      </c>
      <c r="F317" t="e">
        <f>_xlfn.XLOOKUP(Tabela1[[#This Row],[Empreendimento]],L:L,N:N)</f>
        <v>#N/A</v>
      </c>
      <c r="G317" t="e">
        <f>_xlfn.CONCAT("UFV ",Tabela1[[#This Row],[Complexo]])</f>
        <v>#N/A</v>
      </c>
      <c r="L317" t="str">
        <f t="shared" si="4"/>
        <v>UFV VAZANTE II - UFV 1</v>
      </c>
      <c r="M317" s="170" t="s">
        <v>2291</v>
      </c>
      <c r="N317" s="176" t="s">
        <v>2511</v>
      </c>
      <c r="O317" s="176" t="s">
        <v>2511</v>
      </c>
      <c r="P317" s="170" t="s">
        <v>2370</v>
      </c>
      <c r="Q317" s="170" t="s">
        <v>2512</v>
      </c>
      <c r="R317" s="170" t="s">
        <v>2475</v>
      </c>
      <c r="S317" s="170" t="s">
        <v>2513</v>
      </c>
      <c r="T317" s="170" t="s">
        <v>2373</v>
      </c>
      <c r="U317" s="170" t="s">
        <v>2077</v>
      </c>
    </row>
    <row r="318" spans="1:21" ht="27.6">
      <c r="A318" s="97">
        <v>45809</v>
      </c>
      <c r="B318">
        <v>6</v>
      </c>
      <c r="C318" t="s">
        <v>58</v>
      </c>
      <c r="D318">
        <v>10035977157</v>
      </c>
      <c r="E318">
        <v>214.5</v>
      </c>
      <c r="F318" t="e">
        <f>_xlfn.XLOOKUP(Tabela1[[#This Row],[Empreendimento]],L:L,N:N)</f>
        <v>#N/A</v>
      </c>
      <c r="G318" t="e">
        <f>_xlfn.CONCAT("UFV ",Tabela1[[#This Row],[Complexo]])</f>
        <v>#N/A</v>
      </c>
      <c r="L318" t="str">
        <f t="shared" si="4"/>
        <v>UFV VAZANTE II - UFV 1</v>
      </c>
      <c r="M318" s="170" t="s">
        <v>2291</v>
      </c>
      <c r="N318" s="176" t="s">
        <v>2511</v>
      </c>
      <c r="O318" s="176" t="s">
        <v>2511</v>
      </c>
      <c r="P318" s="170" t="s">
        <v>2370</v>
      </c>
      <c r="Q318" s="170" t="s">
        <v>2514</v>
      </c>
      <c r="R318" s="170" t="s">
        <v>2475</v>
      </c>
      <c r="S318" s="170" t="s">
        <v>2515</v>
      </c>
      <c r="T318" s="170" t="s">
        <v>2373</v>
      </c>
      <c r="U318" s="170" t="s">
        <v>2077</v>
      </c>
    </row>
    <row r="319" spans="1:21" ht="27.6">
      <c r="A319" s="97">
        <v>45839</v>
      </c>
      <c r="B319">
        <v>7</v>
      </c>
      <c r="C319" t="s">
        <v>58</v>
      </c>
      <c r="D319">
        <v>10035977157</v>
      </c>
      <c r="E319">
        <v>227.1</v>
      </c>
      <c r="F319" t="e">
        <f>_xlfn.XLOOKUP(Tabela1[[#This Row],[Empreendimento]],L:L,N:N)</f>
        <v>#N/A</v>
      </c>
      <c r="G319" t="e">
        <f>_xlfn.CONCAT("UFV ",Tabela1[[#This Row],[Complexo]])</f>
        <v>#N/A</v>
      </c>
      <c r="L319" t="str">
        <f t="shared" si="4"/>
        <v>UFV VAZANTE II - UFV 1</v>
      </c>
      <c r="M319" s="170" t="s">
        <v>2291</v>
      </c>
      <c r="N319" s="176" t="s">
        <v>2511</v>
      </c>
      <c r="O319" s="176" t="s">
        <v>2511</v>
      </c>
      <c r="P319" s="170" t="s">
        <v>2370</v>
      </c>
      <c r="Q319" s="170" t="s">
        <v>2516</v>
      </c>
      <c r="R319" s="170" t="s">
        <v>2475</v>
      </c>
      <c r="S319" s="170" t="s">
        <v>2517</v>
      </c>
      <c r="T319" s="170" t="s">
        <v>2373</v>
      </c>
      <c r="U319" s="170" t="s">
        <v>2077</v>
      </c>
    </row>
    <row r="320" spans="1:21" ht="27.6">
      <c r="A320" s="97">
        <v>45870</v>
      </c>
      <c r="B320">
        <v>8</v>
      </c>
      <c r="C320" t="s">
        <v>58</v>
      </c>
      <c r="D320">
        <v>10035977157</v>
      </c>
      <c r="E320">
        <v>242.8</v>
      </c>
      <c r="F320" t="e">
        <f>_xlfn.XLOOKUP(Tabela1[[#This Row],[Empreendimento]],L:L,N:N)</f>
        <v>#N/A</v>
      </c>
      <c r="G320" t="e">
        <f>_xlfn.CONCAT("UFV ",Tabela1[[#This Row],[Complexo]])</f>
        <v>#N/A</v>
      </c>
      <c r="L320" t="str">
        <f t="shared" si="4"/>
        <v>UFV VAZANTE II - UFV 1</v>
      </c>
      <c r="M320" s="170" t="s">
        <v>2291</v>
      </c>
      <c r="N320" s="176" t="s">
        <v>2511</v>
      </c>
      <c r="O320" s="176" t="s">
        <v>2511</v>
      </c>
      <c r="P320" s="170" t="s">
        <v>2370</v>
      </c>
      <c r="Q320" s="170" t="s">
        <v>2518</v>
      </c>
      <c r="R320" s="170" t="s">
        <v>2475</v>
      </c>
      <c r="S320" s="170" t="s">
        <v>2519</v>
      </c>
      <c r="T320" s="170" t="s">
        <v>2373</v>
      </c>
      <c r="U320" s="170" t="s">
        <v>2077</v>
      </c>
    </row>
    <row r="321" spans="1:21" ht="27.6">
      <c r="A321" s="97">
        <v>45901</v>
      </c>
      <c r="B321">
        <v>9</v>
      </c>
      <c r="C321" t="s">
        <v>58</v>
      </c>
      <c r="D321">
        <v>10035977157</v>
      </c>
      <c r="E321">
        <v>278.60000000000002</v>
      </c>
      <c r="F321" t="e">
        <f>_xlfn.XLOOKUP(Tabela1[[#This Row],[Empreendimento]],L:L,N:N)</f>
        <v>#N/A</v>
      </c>
      <c r="G321" t="e">
        <f>_xlfn.CONCAT("UFV ",Tabela1[[#This Row],[Complexo]])</f>
        <v>#N/A</v>
      </c>
      <c r="L321" t="str">
        <f t="shared" si="4"/>
        <v>UFV VAZANTE II - UFV 1</v>
      </c>
      <c r="M321" s="170" t="s">
        <v>2291</v>
      </c>
      <c r="N321" s="176" t="s">
        <v>2511</v>
      </c>
      <c r="O321" s="176" t="s">
        <v>2511</v>
      </c>
      <c r="P321" s="170" t="s">
        <v>2370</v>
      </c>
      <c r="Q321" s="170" t="s">
        <v>2520</v>
      </c>
      <c r="R321" s="170" t="s">
        <v>2475</v>
      </c>
      <c r="S321" s="170" t="s">
        <v>2521</v>
      </c>
      <c r="T321" s="170" t="s">
        <v>2373</v>
      </c>
      <c r="U321" s="170" t="s">
        <v>2077</v>
      </c>
    </row>
    <row r="322" spans="1:21" ht="27.6">
      <c r="A322" s="97">
        <v>45931</v>
      </c>
      <c r="B322">
        <v>10</v>
      </c>
      <c r="C322" t="s">
        <v>58</v>
      </c>
      <c r="D322">
        <v>10035977157</v>
      </c>
      <c r="E322">
        <v>262</v>
      </c>
      <c r="F322" t="e">
        <f>_xlfn.XLOOKUP(Tabela1[[#This Row],[Empreendimento]],L:L,N:N)</f>
        <v>#N/A</v>
      </c>
      <c r="G322" t="e">
        <f>_xlfn.CONCAT("UFV ",Tabela1[[#This Row],[Complexo]])</f>
        <v>#N/A</v>
      </c>
      <c r="L322" t="str">
        <f t="shared" si="4"/>
        <v>UFV VAZANTE II - UFV 2</v>
      </c>
      <c r="M322" s="170" t="s">
        <v>2291</v>
      </c>
      <c r="N322" s="176" t="s">
        <v>2522</v>
      </c>
      <c r="O322" s="176" t="s">
        <v>2522</v>
      </c>
      <c r="P322" s="170" t="s">
        <v>2370</v>
      </c>
      <c r="Q322" s="170" t="s">
        <v>764</v>
      </c>
      <c r="R322" s="170" t="s">
        <v>2475</v>
      </c>
      <c r="S322" s="170" t="s">
        <v>2523</v>
      </c>
      <c r="T322" s="170" t="s">
        <v>2373</v>
      </c>
      <c r="U322" s="170" t="s">
        <v>2077</v>
      </c>
    </row>
    <row r="323" spans="1:21" ht="27.6">
      <c r="A323" s="97">
        <v>45962</v>
      </c>
      <c r="B323">
        <v>11</v>
      </c>
      <c r="C323" t="s">
        <v>58</v>
      </c>
      <c r="D323">
        <v>10035977157</v>
      </c>
      <c r="E323">
        <v>230.5</v>
      </c>
      <c r="F323" t="e">
        <f>_xlfn.XLOOKUP(Tabela1[[#This Row],[Empreendimento]],L:L,N:N)</f>
        <v>#N/A</v>
      </c>
      <c r="G323" t="e">
        <f>_xlfn.CONCAT("UFV ",Tabela1[[#This Row],[Complexo]])</f>
        <v>#N/A</v>
      </c>
      <c r="L323" t="str">
        <f t="shared" ref="L323:L333" si="5">_xlfn.CONCAT("UFV ",O323)</f>
        <v>UFV VAZANTE II - UFV 2</v>
      </c>
      <c r="M323" s="170" t="s">
        <v>2291</v>
      </c>
      <c r="N323" s="176" t="s">
        <v>2522</v>
      </c>
      <c r="O323" s="176" t="s">
        <v>2522</v>
      </c>
      <c r="P323" s="170" t="s">
        <v>2370</v>
      </c>
      <c r="Q323" s="170" t="s">
        <v>762</v>
      </c>
      <c r="R323" s="170" t="s">
        <v>2475</v>
      </c>
      <c r="S323" s="170" t="s">
        <v>2524</v>
      </c>
      <c r="T323" s="170" t="s">
        <v>2373</v>
      </c>
      <c r="U323" s="170" t="s">
        <v>2077</v>
      </c>
    </row>
    <row r="324" spans="1:21" ht="27.6">
      <c r="A324" s="97">
        <v>45992</v>
      </c>
      <c r="B324">
        <v>12</v>
      </c>
      <c r="C324" t="s">
        <v>58</v>
      </c>
      <c r="D324">
        <v>10035977157</v>
      </c>
      <c r="E324">
        <v>245.1</v>
      </c>
      <c r="F324" t="e">
        <f>_xlfn.XLOOKUP(Tabela1[[#This Row],[Empreendimento]],L:L,N:N)</f>
        <v>#N/A</v>
      </c>
      <c r="G324" t="e">
        <f>_xlfn.CONCAT("UFV ",Tabela1[[#This Row],[Complexo]])</f>
        <v>#N/A</v>
      </c>
      <c r="L324" t="str">
        <f t="shared" si="5"/>
        <v>UFV VAZANTE II - UFV 2</v>
      </c>
      <c r="M324" s="170" t="s">
        <v>2291</v>
      </c>
      <c r="N324" s="176" t="s">
        <v>2522</v>
      </c>
      <c r="O324" s="176" t="s">
        <v>2522</v>
      </c>
      <c r="P324" s="170" t="s">
        <v>2370</v>
      </c>
      <c r="Q324" s="170" t="s">
        <v>763</v>
      </c>
      <c r="R324" s="170" t="s">
        <v>2475</v>
      </c>
      <c r="S324" s="170" t="s">
        <v>2525</v>
      </c>
      <c r="T324" s="170" t="s">
        <v>2373</v>
      </c>
      <c r="U324" s="170" t="s">
        <v>2077</v>
      </c>
    </row>
    <row r="325" spans="1:21" ht="27.6">
      <c r="A325" s="97">
        <v>45658</v>
      </c>
      <c r="B325">
        <v>1</v>
      </c>
      <c r="C325" t="s">
        <v>59</v>
      </c>
      <c r="D325">
        <v>10035977203</v>
      </c>
      <c r="E325">
        <v>251.7</v>
      </c>
      <c r="F325" t="e">
        <f>_xlfn.XLOOKUP(Tabela1[[#This Row],[Empreendimento]],L:L,N:N)</f>
        <v>#N/A</v>
      </c>
      <c r="G325" t="e">
        <f>_xlfn.CONCAT("UFV ",Tabela1[[#This Row],[Complexo]])</f>
        <v>#N/A</v>
      </c>
      <c r="L325" t="str">
        <f t="shared" si="5"/>
        <v>UFV VAZANTE II - UFV 2</v>
      </c>
      <c r="M325" s="170" t="s">
        <v>2291</v>
      </c>
      <c r="N325" s="176" t="s">
        <v>2522</v>
      </c>
      <c r="O325" s="176" t="s">
        <v>2522</v>
      </c>
      <c r="P325" s="170" t="s">
        <v>2370</v>
      </c>
      <c r="Q325" s="170" t="s">
        <v>765</v>
      </c>
      <c r="R325" s="170" t="s">
        <v>2475</v>
      </c>
      <c r="S325" s="170" t="s">
        <v>2526</v>
      </c>
      <c r="T325" s="170" t="s">
        <v>2373</v>
      </c>
      <c r="U325" s="170" t="s">
        <v>2077</v>
      </c>
    </row>
    <row r="326" spans="1:21" ht="27.6">
      <c r="A326" s="97">
        <v>45689</v>
      </c>
      <c r="B326">
        <v>2</v>
      </c>
      <c r="C326" t="s">
        <v>59</v>
      </c>
      <c r="D326">
        <v>10035977203</v>
      </c>
      <c r="E326">
        <v>219.4</v>
      </c>
      <c r="F326" t="e">
        <f>_xlfn.XLOOKUP(Tabela1[[#This Row],[Empreendimento]],L:L,N:N)</f>
        <v>#N/A</v>
      </c>
      <c r="G326" t="e">
        <f>_xlfn.CONCAT("UFV ",Tabela1[[#This Row],[Complexo]])</f>
        <v>#N/A</v>
      </c>
      <c r="L326" t="str">
        <f t="shared" si="5"/>
        <v>UFV VAZANTE II - UFV 2</v>
      </c>
      <c r="M326" s="170" t="s">
        <v>2291</v>
      </c>
      <c r="N326" s="176" t="s">
        <v>2522</v>
      </c>
      <c r="O326" s="176" t="s">
        <v>2522</v>
      </c>
      <c r="P326" s="170" t="s">
        <v>2370</v>
      </c>
      <c r="Q326" s="170" t="s">
        <v>2527</v>
      </c>
      <c r="R326" s="170" t="s">
        <v>2475</v>
      </c>
      <c r="S326" s="170" t="s">
        <v>2528</v>
      </c>
      <c r="T326" s="170" t="s">
        <v>2373</v>
      </c>
      <c r="U326" s="170" t="s">
        <v>2077</v>
      </c>
    </row>
    <row r="327" spans="1:21" ht="27.6">
      <c r="A327" s="97">
        <v>45717</v>
      </c>
      <c r="B327">
        <v>3</v>
      </c>
      <c r="C327" t="s">
        <v>59</v>
      </c>
      <c r="D327">
        <v>10035977203</v>
      </c>
      <c r="E327">
        <v>222.9</v>
      </c>
      <c r="F327" t="e">
        <f>_xlfn.XLOOKUP(Tabela1[[#This Row],[Empreendimento]],L:L,N:N)</f>
        <v>#N/A</v>
      </c>
      <c r="G327" t="e">
        <f>_xlfn.CONCAT("UFV ",Tabela1[[#This Row],[Complexo]])</f>
        <v>#N/A</v>
      </c>
      <c r="L327" t="str">
        <f t="shared" si="5"/>
        <v>UFV VAZANTE II - UFV 3</v>
      </c>
      <c r="M327" s="170" t="s">
        <v>2291</v>
      </c>
      <c r="N327" s="176" t="s">
        <v>2529</v>
      </c>
      <c r="O327" s="176" t="s">
        <v>2529</v>
      </c>
      <c r="P327" s="170" t="s">
        <v>2370</v>
      </c>
      <c r="Q327" s="170" t="s">
        <v>2530</v>
      </c>
      <c r="R327" s="170" t="s">
        <v>2475</v>
      </c>
      <c r="S327" s="170" t="s">
        <v>2531</v>
      </c>
      <c r="T327" s="170" t="s">
        <v>2373</v>
      </c>
      <c r="U327" s="170" t="s">
        <v>2077</v>
      </c>
    </row>
    <row r="328" spans="1:21" ht="27.6">
      <c r="A328" s="97">
        <v>45748</v>
      </c>
      <c r="B328">
        <v>4</v>
      </c>
      <c r="C328" t="s">
        <v>59</v>
      </c>
      <c r="D328">
        <v>10035977203</v>
      </c>
      <c r="E328">
        <v>233</v>
      </c>
      <c r="F328" t="e">
        <f>_xlfn.XLOOKUP(Tabela1[[#This Row],[Empreendimento]],L:L,N:N)</f>
        <v>#N/A</v>
      </c>
      <c r="G328" t="e">
        <f>_xlfn.CONCAT("UFV ",Tabela1[[#This Row],[Complexo]])</f>
        <v>#N/A</v>
      </c>
      <c r="L328" t="str">
        <f t="shared" si="5"/>
        <v>UFV VAZANTE II - UFV 3</v>
      </c>
      <c r="M328" s="170" t="s">
        <v>2291</v>
      </c>
      <c r="N328" s="176" t="s">
        <v>2529</v>
      </c>
      <c r="O328" s="176" t="s">
        <v>2529</v>
      </c>
      <c r="P328" s="170" t="s">
        <v>2370</v>
      </c>
      <c r="Q328" s="170" t="s">
        <v>2532</v>
      </c>
      <c r="R328" s="170" t="s">
        <v>2475</v>
      </c>
      <c r="S328" s="170" t="s">
        <v>2533</v>
      </c>
      <c r="T328" s="170" t="s">
        <v>2373</v>
      </c>
      <c r="U328" s="170" t="s">
        <v>2077</v>
      </c>
    </row>
    <row r="329" spans="1:21" ht="27.6">
      <c r="A329" s="97">
        <v>45778</v>
      </c>
      <c r="B329">
        <v>5</v>
      </c>
      <c r="C329" t="s">
        <v>59</v>
      </c>
      <c r="D329">
        <v>10035977203</v>
      </c>
      <c r="E329">
        <v>213.6</v>
      </c>
      <c r="F329" t="e">
        <f>_xlfn.XLOOKUP(Tabela1[[#This Row],[Empreendimento]],L:L,N:N)</f>
        <v>#N/A</v>
      </c>
      <c r="G329" t="e">
        <f>_xlfn.CONCAT("UFV ",Tabela1[[#This Row],[Complexo]])</f>
        <v>#N/A</v>
      </c>
      <c r="L329" t="str">
        <f t="shared" si="5"/>
        <v>UFV VAZANTE II - UFV 3</v>
      </c>
      <c r="M329" s="170" t="s">
        <v>2291</v>
      </c>
      <c r="N329" s="176" t="s">
        <v>2529</v>
      </c>
      <c r="O329" s="176" t="s">
        <v>2529</v>
      </c>
      <c r="P329" s="170" t="s">
        <v>2370</v>
      </c>
      <c r="Q329" s="170" t="s">
        <v>2534</v>
      </c>
      <c r="R329" s="170" t="s">
        <v>2380</v>
      </c>
      <c r="S329" s="170" t="s">
        <v>2535</v>
      </c>
      <c r="T329" s="170" t="s">
        <v>2382</v>
      </c>
      <c r="U329" s="170" t="s">
        <v>2077</v>
      </c>
    </row>
    <row r="330" spans="1:21" ht="27.6">
      <c r="A330" s="97">
        <v>45809</v>
      </c>
      <c r="B330">
        <v>6</v>
      </c>
      <c r="C330" t="s">
        <v>59</v>
      </c>
      <c r="D330">
        <v>10035977203</v>
      </c>
      <c r="E330">
        <v>226.2</v>
      </c>
      <c r="F330" t="e">
        <f>_xlfn.XLOOKUP(Tabela1[[#This Row],[Empreendimento]],L:L,N:N)</f>
        <v>#N/A</v>
      </c>
      <c r="G330" t="e">
        <f>_xlfn.CONCAT("UFV ",Tabela1[[#This Row],[Complexo]])</f>
        <v>#N/A</v>
      </c>
      <c r="L330" t="str">
        <f t="shared" si="5"/>
        <v>UFV 	LENÇOIS PAULISTA</v>
      </c>
      <c r="M330" s="170" t="s">
        <v>2536</v>
      </c>
      <c r="N330" s="176" t="s">
        <v>2537</v>
      </c>
      <c r="O330" s="176" t="s">
        <v>2537</v>
      </c>
      <c r="P330" s="170" t="s">
        <v>2370</v>
      </c>
      <c r="Q330" s="170" t="s">
        <v>658</v>
      </c>
      <c r="R330" s="170" t="s">
        <v>2538</v>
      </c>
      <c r="S330" s="170" t="s">
        <v>2539</v>
      </c>
      <c r="T330" s="170" t="s">
        <v>2540</v>
      </c>
      <c r="U330" s="170" t="s">
        <v>2077</v>
      </c>
    </row>
    <row r="331" spans="1:21" ht="27.6">
      <c r="A331" s="97">
        <v>45839</v>
      </c>
      <c r="B331">
        <v>7</v>
      </c>
      <c r="C331" t="s">
        <v>59</v>
      </c>
      <c r="D331">
        <v>10035977203</v>
      </c>
      <c r="E331">
        <v>242</v>
      </c>
      <c r="F331" t="e">
        <f>_xlfn.XLOOKUP(Tabela1[[#This Row],[Empreendimento]],L:L,N:N)</f>
        <v>#N/A</v>
      </c>
      <c r="G331" t="e">
        <f>_xlfn.CONCAT("UFV ",Tabela1[[#This Row],[Complexo]])</f>
        <v>#N/A</v>
      </c>
      <c r="L331" t="str">
        <f t="shared" si="5"/>
        <v>UFV 	LENÇOIS PAULISTA</v>
      </c>
      <c r="M331" s="170" t="s">
        <v>2536</v>
      </c>
      <c r="N331" s="176" t="s">
        <v>2537</v>
      </c>
      <c r="O331" s="176" t="s">
        <v>2537</v>
      </c>
      <c r="P331" s="170" t="s">
        <v>2370</v>
      </c>
      <c r="Q331" s="170" t="s">
        <v>622</v>
      </c>
      <c r="R331" s="170" t="s">
        <v>2538</v>
      </c>
      <c r="S331" s="170" t="s">
        <v>2541</v>
      </c>
      <c r="T331" s="170" t="s">
        <v>2540</v>
      </c>
      <c r="U331" s="170" t="s">
        <v>2077</v>
      </c>
    </row>
    <row r="332" spans="1:21" ht="27.6">
      <c r="A332" s="97">
        <v>45870</v>
      </c>
      <c r="B332">
        <v>8</v>
      </c>
      <c r="C332" t="s">
        <v>59</v>
      </c>
      <c r="D332">
        <v>10035977203</v>
      </c>
      <c r="E332">
        <v>278.2</v>
      </c>
      <c r="F332" t="e">
        <f>_xlfn.XLOOKUP(Tabela1[[#This Row],[Empreendimento]],L:L,N:N)</f>
        <v>#N/A</v>
      </c>
      <c r="G332" t="e">
        <f>_xlfn.CONCAT("UFV ",Tabela1[[#This Row],[Complexo]])</f>
        <v>#N/A</v>
      </c>
      <c r="L332" t="str">
        <f t="shared" si="5"/>
        <v>UFV 	LENÇOIS PAULISTA</v>
      </c>
      <c r="M332" s="170" t="s">
        <v>2536</v>
      </c>
      <c r="N332" s="176" t="s">
        <v>2537</v>
      </c>
      <c r="O332" s="176" t="s">
        <v>2537</v>
      </c>
      <c r="P332" s="170" t="s">
        <v>2370</v>
      </c>
      <c r="Q332" s="170" t="s">
        <v>651</v>
      </c>
      <c r="R332" s="170" t="s">
        <v>2538</v>
      </c>
      <c r="S332" s="170" t="s">
        <v>2542</v>
      </c>
      <c r="T332" s="170" t="s">
        <v>2540</v>
      </c>
      <c r="U332" s="170" t="s">
        <v>2077</v>
      </c>
    </row>
    <row r="333" spans="1:21" ht="27.6">
      <c r="A333" s="97">
        <v>45901</v>
      </c>
      <c r="B333">
        <v>9</v>
      </c>
      <c r="C333" t="s">
        <v>59</v>
      </c>
      <c r="D333">
        <v>10035977203</v>
      </c>
      <c r="E333">
        <v>262.3</v>
      </c>
      <c r="F333" t="e">
        <f>_xlfn.XLOOKUP(Tabela1[[#This Row],[Empreendimento]],L:L,N:N)</f>
        <v>#N/A</v>
      </c>
      <c r="G333" t="e">
        <f>_xlfn.CONCAT("UFV ",Tabela1[[#This Row],[Complexo]])</f>
        <v>#N/A</v>
      </c>
      <c r="L333" t="str">
        <f t="shared" si="5"/>
        <v>UFV 	LENÇOIS PAULISTA</v>
      </c>
      <c r="M333" s="170" t="s">
        <v>2536</v>
      </c>
      <c r="N333" s="176" t="s">
        <v>2537</v>
      </c>
      <c r="O333" s="176" t="s">
        <v>2537</v>
      </c>
      <c r="P333" s="170" t="s">
        <v>2370</v>
      </c>
      <c r="Q333" s="170" t="s">
        <v>659</v>
      </c>
      <c r="R333" s="170" t="s">
        <v>2538</v>
      </c>
      <c r="S333" s="170" t="s">
        <v>2543</v>
      </c>
      <c r="T333" s="170" t="s">
        <v>2540</v>
      </c>
      <c r="U333" s="170" t="s">
        <v>2077</v>
      </c>
    </row>
    <row r="334" spans="1:21">
      <c r="A334" s="97">
        <v>45931</v>
      </c>
      <c r="B334">
        <v>10</v>
      </c>
      <c r="C334" t="s">
        <v>59</v>
      </c>
      <c r="D334">
        <v>10035977203</v>
      </c>
      <c r="E334">
        <v>230.4</v>
      </c>
      <c r="F334" t="e">
        <f>_xlfn.XLOOKUP(Tabela1[[#This Row],[Empreendimento]],L:L,N:N)</f>
        <v>#N/A</v>
      </c>
      <c r="G334" t="e">
        <f>_xlfn.CONCAT("UFV ",Tabela1[[#This Row],[Complexo]])</f>
        <v>#N/A</v>
      </c>
    </row>
    <row r="335" spans="1:21">
      <c r="A335" s="97">
        <v>45962</v>
      </c>
      <c r="B335">
        <v>11</v>
      </c>
      <c r="C335" t="s">
        <v>59</v>
      </c>
      <c r="D335">
        <v>10035977203</v>
      </c>
      <c r="E335">
        <v>244.6</v>
      </c>
      <c r="F335" t="e">
        <f>_xlfn.XLOOKUP(Tabela1[[#This Row],[Empreendimento]],L:L,N:N)</f>
        <v>#N/A</v>
      </c>
      <c r="G335" t="e">
        <f>_xlfn.CONCAT("UFV ",Tabela1[[#This Row],[Complexo]])</f>
        <v>#N/A</v>
      </c>
    </row>
    <row r="336" spans="1:21">
      <c r="A336" s="97">
        <v>45992</v>
      </c>
      <c r="B336">
        <v>12</v>
      </c>
      <c r="C336" t="s">
        <v>59</v>
      </c>
      <c r="D336">
        <v>10035977203</v>
      </c>
      <c r="E336">
        <v>250.2</v>
      </c>
      <c r="F336" t="e">
        <f>_xlfn.XLOOKUP(Tabela1[[#This Row],[Empreendimento]],L:L,N:N)</f>
        <v>#N/A</v>
      </c>
      <c r="G336" t="e">
        <f>_xlfn.CONCAT("UFV ",Tabela1[[#This Row],[Complexo]])</f>
        <v>#N/A</v>
      </c>
    </row>
    <row r="337" spans="1:7">
      <c r="A337" s="97">
        <v>45658</v>
      </c>
      <c r="B337">
        <v>1</v>
      </c>
      <c r="C337" t="s">
        <v>29</v>
      </c>
      <c r="D337">
        <v>10035154517</v>
      </c>
      <c r="E337">
        <v>9.81</v>
      </c>
      <c r="F337" t="str">
        <f>_xlfn.XLOOKUP(Tabela1[[#This Row],[Empreendimento]],L:L,N:N)</f>
        <v>Panamá I</v>
      </c>
      <c r="G337" t="str">
        <f>_xlfn.CONCAT("UFV ",Tabela1[[#This Row],[Complexo]])</f>
        <v>UFV Panamá I</v>
      </c>
    </row>
    <row r="338" spans="1:7">
      <c r="A338" s="97">
        <v>45689</v>
      </c>
      <c r="B338">
        <v>2</v>
      </c>
      <c r="C338" t="s">
        <v>29</v>
      </c>
      <c r="D338">
        <v>10035154517</v>
      </c>
      <c r="E338">
        <v>9.11</v>
      </c>
      <c r="F338" t="str">
        <f>_xlfn.XLOOKUP(Tabela1[[#This Row],[Empreendimento]],L:L,N:N)</f>
        <v>Panamá I</v>
      </c>
      <c r="G338" t="str">
        <f>_xlfn.CONCAT("UFV ",Tabela1[[#This Row],[Complexo]])</f>
        <v>UFV Panamá I</v>
      </c>
    </row>
    <row r="339" spans="1:7">
      <c r="A339" s="97">
        <v>45717</v>
      </c>
      <c r="B339">
        <v>3</v>
      </c>
      <c r="C339" t="s">
        <v>29</v>
      </c>
      <c r="D339">
        <v>10035154517</v>
      </c>
      <c r="E339">
        <v>10.24</v>
      </c>
      <c r="F339" t="str">
        <f>_xlfn.XLOOKUP(Tabela1[[#This Row],[Empreendimento]],L:L,N:N)</f>
        <v>Panamá I</v>
      </c>
      <c r="G339" t="str">
        <f>_xlfn.CONCAT("UFV ",Tabela1[[#This Row],[Complexo]])</f>
        <v>UFV Panamá I</v>
      </c>
    </row>
    <row r="340" spans="1:7">
      <c r="A340" s="97">
        <v>45748</v>
      </c>
      <c r="B340">
        <v>4</v>
      </c>
      <c r="C340" t="s">
        <v>29</v>
      </c>
      <c r="D340">
        <v>10035154517</v>
      </c>
      <c r="E340">
        <v>10.119999999999999</v>
      </c>
      <c r="F340" t="str">
        <f>_xlfn.XLOOKUP(Tabela1[[#This Row],[Empreendimento]],L:L,N:N)</f>
        <v>Panamá I</v>
      </c>
      <c r="G340" t="str">
        <f>_xlfn.CONCAT("UFV ",Tabela1[[#This Row],[Complexo]])</f>
        <v>UFV Panamá I</v>
      </c>
    </row>
    <row r="341" spans="1:7">
      <c r="A341" s="97">
        <v>45778</v>
      </c>
      <c r="B341">
        <v>5</v>
      </c>
      <c r="C341" t="s">
        <v>29</v>
      </c>
      <c r="D341">
        <v>10035154517</v>
      </c>
      <c r="E341">
        <v>9.77</v>
      </c>
      <c r="F341" t="str">
        <f>_xlfn.XLOOKUP(Tabela1[[#This Row],[Empreendimento]],L:L,N:N)</f>
        <v>Panamá I</v>
      </c>
      <c r="G341" t="str">
        <f>_xlfn.CONCAT("UFV ",Tabela1[[#This Row],[Complexo]])</f>
        <v>UFV Panamá I</v>
      </c>
    </row>
    <row r="342" spans="1:7">
      <c r="A342" s="97">
        <v>45809</v>
      </c>
      <c r="B342">
        <v>6</v>
      </c>
      <c r="C342" t="s">
        <v>29</v>
      </c>
      <c r="D342">
        <v>10035154517</v>
      </c>
      <c r="E342">
        <v>10.41</v>
      </c>
      <c r="F342" t="str">
        <f>_xlfn.XLOOKUP(Tabela1[[#This Row],[Empreendimento]],L:L,N:N)</f>
        <v>Panamá I</v>
      </c>
      <c r="G342" t="str">
        <f>_xlfn.CONCAT("UFV ",Tabela1[[#This Row],[Complexo]])</f>
        <v>UFV Panamá I</v>
      </c>
    </row>
    <row r="343" spans="1:7">
      <c r="A343" s="97">
        <v>45839</v>
      </c>
      <c r="B343">
        <v>7</v>
      </c>
      <c r="C343" t="s">
        <v>29</v>
      </c>
      <c r="D343">
        <v>10035154517</v>
      </c>
      <c r="E343">
        <v>10.76</v>
      </c>
      <c r="F343" t="str">
        <f>_xlfn.XLOOKUP(Tabela1[[#This Row],[Empreendimento]],L:L,N:N)</f>
        <v>Panamá I</v>
      </c>
      <c r="G343" t="str">
        <f>_xlfn.CONCAT("UFV ",Tabela1[[#This Row],[Complexo]])</f>
        <v>UFV Panamá I</v>
      </c>
    </row>
    <row r="344" spans="1:7">
      <c r="A344" s="97">
        <v>45870</v>
      </c>
      <c r="B344">
        <v>8</v>
      </c>
      <c r="C344" t="s">
        <v>29</v>
      </c>
      <c r="D344">
        <v>10035154517</v>
      </c>
      <c r="E344">
        <v>11.45</v>
      </c>
      <c r="F344" t="str">
        <f>_xlfn.XLOOKUP(Tabela1[[#This Row],[Empreendimento]],L:L,N:N)</f>
        <v>Panamá I</v>
      </c>
      <c r="G344" t="str">
        <f>_xlfn.CONCAT("UFV ",Tabela1[[#This Row],[Complexo]])</f>
        <v>UFV Panamá I</v>
      </c>
    </row>
    <row r="345" spans="1:7">
      <c r="A345" s="97">
        <v>45901</v>
      </c>
      <c r="B345">
        <v>9</v>
      </c>
      <c r="C345" t="s">
        <v>29</v>
      </c>
      <c r="D345">
        <v>10035154517</v>
      </c>
      <c r="E345">
        <v>10.9</v>
      </c>
      <c r="F345" t="str">
        <f>_xlfn.XLOOKUP(Tabela1[[#This Row],[Empreendimento]],L:L,N:N)</f>
        <v>Panamá I</v>
      </c>
      <c r="G345" t="str">
        <f>_xlfn.CONCAT("UFV ",Tabela1[[#This Row],[Complexo]])</f>
        <v>UFV Panamá I</v>
      </c>
    </row>
    <row r="346" spans="1:7">
      <c r="A346" s="97">
        <v>45931</v>
      </c>
      <c r="B346">
        <v>10</v>
      </c>
      <c r="C346" t="s">
        <v>29</v>
      </c>
      <c r="D346">
        <v>10035154517</v>
      </c>
      <c r="E346">
        <v>10.9</v>
      </c>
      <c r="F346" t="str">
        <f>_xlfn.XLOOKUP(Tabela1[[#This Row],[Empreendimento]],L:L,N:N)</f>
        <v>Panamá I</v>
      </c>
      <c r="G346" t="str">
        <f>_xlfn.CONCAT("UFV ",Tabela1[[#This Row],[Complexo]])</f>
        <v>UFV Panamá I</v>
      </c>
    </row>
    <row r="347" spans="1:7">
      <c r="A347" s="97">
        <v>45962</v>
      </c>
      <c r="B347">
        <v>11</v>
      </c>
      <c r="C347" t="s">
        <v>29</v>
      </c>
      <c r="D347">
        <v>10035154517</v>
      </c>
      <c r="E347">
        <v>9.32</v>
      </c>
      <c r="F347" t="str">
        <f>_xlfn.XLOOKUP(Tabela1[[#This Row],[Empreendimento]],L:L,N:N)</f>
        <v>Panamá I</v>
      </c>
      <c r="G347" t="str">
        <f>_xlfn.CONCAT("UFV ",Tabela1[[#This Row],[Complexo]])</f>
        <v>UFV Panamá I</v>
      </c>
    </row>
    <row r="348" spans="1:7">
      <c r="A348" s="97">
        <v>45992</v>
      </c>
      <c r="B348">
        <v>12</v>
      </c>
      <c r="C348" t="s">
        <v>29</v>
      </c>
      <c r="D348">
        <v>10035154517</v>
      </c>
      <c r="E348">
        <v>8.16</v>
      </c>
      <c r="F348" t="str">
        <f>_xlfn.XLOOKUP(Tabela1[[#This Row],[Empreendimento]],L:L,N:N)</f>
        <v>Panamá I</v>
      </c>
      <c r="G348" t="str">
        <f>_xlfn.CONCAT("UFV ",Tabela1[[#This Row],[Complexo]])</f>
        <v>UFV Panamá I</v>
      </c>
    </row>
    <row r="349" spans="1:7">
      <c r="A349" s="97">
        <v>45658</v>
      </c>
      <c r="B349">
        <v>1</v>
      </c>
      <c r="C349" t="s">
        <v>30</v>
      </c>
      <c r="D349">
        <v>10034908372</v>
      </c>
      <c r="E349">
        <v>9.98</v>
      </c>
      <c r="F349" t="str">
        <f>_xlfn.XLOOKUP(Tabela1[[#This Row],[Empreendimento]],L:L,N:N)</f>
        <v>Panamá I</v>
      </c>
      <c r="G349" t="str">
        <f>_xlfn.CONCAT("UFV ",Tabela1[[#This Row],[Complexo]])</f>
        <v>UFV Panamá I</v>
      </c>
    </row>
    <row r="350" spans="1:7">
      <c r="A350" s="97">
        <v>45689</v>
      </c>
      <c r="B350">
        <v>2</v>
      </c>
      <c r="C350" t="s">
        <v>30</v>
      </c>
      <c r="D350">
        <v>10034908372</v>
      </c>
      <c r="E350">
        <v>8.2200000000000006</v>
      </c>
      <c r="F350" t="str">
        <f>_xlfn.XLOOKUP(Tabela1[[#This Row],[Empreendimento]],L:L,N:N)</f>
        <v>Panamá I</v>
      </c>
      <c r="G350" t="str">
        <f>_xlfn.CONCAT("UFV ",Tabela1[[#This Row],[Complexo]])</f>
        <v>UFV Panamá I</v>
      </c>
    </row>
    <row r="351" spans="1:7">
      <c r="A351" s="97">
        <v>45717</v>
      </c>
      <c r="B351">
        <v>3</v>
      </c>
      <c r="C351" t="s">
        <v>30</v>
      </c>
      <c r="D351">
        <v>10034908372</v>
      </c>
      <c r="E351">
        <v>9.6199999999999992</v>
      </c>
      <c r="F351" t="str">
        <f>_xlfn.XLOOKUP(Tabela1[[#This Row],[Empreendimento]],L:L,N:N)</f>
        <v>Panamá I</v>
      </c>
      <c r="G351" t="str">
        <f>_xlfn.CONCAT("UFV ",Tabela1[[#This Row],[Complexo]])</f>
        <v>UFV Panamá I</v>
      </c>
    </row>
    <row r="352" spans="1:7">
      <c r="A352" s="97">
        <v>45748</v>
      </c>
      <c r="B352">
        <v>4</v>
      </c>
      <c r="C352" t="s">
        <v>30</v>
      </c>
      <c r="D352">
        <v>10034908372</v>
      </c>
      <c r="E352">
        <v>9.4700000000000006</v>
      </c>
      <c r="F352" t="str">
        <f>_xlfn.XLOOKUP(Tabela1[[#This Row],[Empreendimento]],L:L,N:N)</f>
        <v>Panamá I</v>
      </c>
      <c r="G352" t="str">
        <f>_xlfn.CONCAT("UFV ",Tabela1[[#This Row],[Complexo]])</f>
        <v>UFV Panamá I</v>
      </c>
    </row>
    <row r="353" spans="1:7">
      <c r="A353" s="97">
        <v>45778</v>
      </c>
      <c r="B353">
        <v>5</v>
      </c>
      <c r="C353" t="s">
        <v>30</v>
      </c>
      <c r="D353">
        <v>10034908372</v>
      </c>
      <c r="E353">
        <v>9.7100000000000009</v>
      </c>
      <c r="F353" t="str">
        <f>_xlfn.XLOOKUP(Tabela1[[#This Row],[Empreendimento]],L:L,N:N)</f>
        <v>Panamá I</v>
      </c>
      <c r="G353" t="str">
        <f>_xlfn.CONCAT("UFV ",Tabela1[[#This Row],[Complexo]])</f>
        <v>UFV Panamá I</v>
      </c>
    </row>
    <row r="354" spans="1:7">
      <c r="A354" s="97">
        <v>45809</v>
      </c>
      <c r="B354">
        <v>6</v>
      </c>
      <c r="C354" t="s">
        <v>30</v>
      </c>
      <c r="D354">
        <v>10034908372</v>
      </c>
      <c r="E354">
        <v>9.6</v>
      </c>
      <c r="F354" t="str">
        <f>_xlfn.XLOOKUP(Tabela1[[#This Row],[Empreendimento]],L:L,N:N)</f>
        <v>Panamá I</v>
      </c>
      <c r="G354" t="str">
        <f>_xlfn.CONCAT("UFV ",Tabela1[[#This Row],[Complexo]])</f>
        <v>UFV Panamá I</v>
      </c>
    </row>
    <row r="355" spans="1:7">
      <c r="A355" s="97">
        <v>45839</v>
      </c>
      <c r="B355">
        <v>7</v>
      </c>
      <c r="C355" t="s">
        <v>30</v>
      </c>
      <c r="D355">
        <v>10034908372</v>
      </c>
      <c r="E355">
        <v>8.61</v>
      </c>
      <c r="F355" t="str">
        <f>_xlfn.XLOOKUP(Tabela1[[#This Row],[Empreendimento]],L:L,N:N)</f>
        <v>Panamá I</v>
      </c>
      <c r="G355" t="str">
        <f>_xlfn.CONCAT("UFV ",Tabela1[[#This Row],[Complexo]])</f>
        <v>UFV Panamá I</v>
      </c>
    </row>
    <row r="356" spans="1:7">
      <c r="A356" s="97">
        <v>45870</v>
      </c>
      <c r="B356">
        <v>8</v>
      </c>
      <c r="C356" t="s">
        <v>30</v>
      </c>
      <c r="D356">
        <v>10034908372</v>
      </c>
      <c r="E356">
        <v>10.63</v>
      </c>
      <c r="F356" t="str">
        <f>_xlfn.XLOOKUP(Tabela1[[#This Row],[Empreendimento]],L:L,N:N)</f>
        <v>Panamá I</v>
      </c>
      <c r="G356" t="str">
        <f>_xlfn.CONCAT("UFV ",Tabela1[[#This Row],[Complexo]])</f>
        <v>UFV Panamá I</v>
      </c>
    </row>
    <row r="357" spans="1:7">
      <c r="A357" s="97">
        <v>45901</v>
      </c>
      <c r="B357">
        <v>9</v>
      </c>
      <c r="C357" t="s">
        <v>30</v>
      </c>
      <c r="D357">
        <v>10034908372</v>
      </c>
      <c r="E357">
        <v>10.24</v>
      </c>
      <c r="F357" t="str">
        <f>_xlfn.XLOOKUP(Tabela1[[#This Row],[Empreendimento]],L:L,N:N)</f>
        <v>Panamá I</v>
      </c>
      <c r="G357" t="str">
        <f>_xlfn.CONCAT("UFV ",Tabela1[[#This Row],[Complexo]])</f>
        <v>UFV Panamá I</v>
      </c>
    </row>
    <row r="358" spans="1:7">
      <c r="A358" s="97">
        <v>45931</v>
      </c>
      <c r="B358">
        <v>10</v>
      </c>
      <c r="C358" t="s">
        <v>30</v>
      </c>
      <c r="D358">
        <v>10034908372</v>
      </c>
      <c r="E358">
        <v>10.3</v>
      </c>
      <c r="F358" t="str">
        <f>_xlfn.XLOOKUP(Tabela1[[#This Row],[Empreendimento]],L:L,N:N)</f>
        <v>Panamá I</v>
      </c>
      <c r="G358" t="str">
        <f>_xlfn.CONCAT("UFV ",Tabela1[[#This Row],[Complexo]])</f>
        <v>UFV Panamá I</v>
      </c>
    </row>
    <row r="359" spans="1:7">
      <c r="A359" s="97">
        <v>45962</v>
      </c>
      <c r="B359">
        <v>11</v>
      </c>
      <c r="C359" t="s">
        <v>30</v>
      </c>
      <c r="D359">
        <v>10034908372</v>
      </c>
      <c r="E359">
        <v>8.91</v>
      </c>
      <c r="F359" t="str">
        <f>_xlfn.XLOOKUP(Tabela1[[#This Row],[Empreendimento]],L:L,N:N)</f>
        <v>Panamá I</v>
      </c>
      <c r="G359" t="str">
        <f>_xlfn.CONCAT("UFV ",Tabela1[[#This Row],[Complexo]])</f>
        <v>UFV Panamá I</v>
      </c>
    </row>
    <row r="360" spans="1:7">
      <c r="A360" s="97">
        <v>45992</v>
      </c>
      <c r="B360">
        <v>12</v>
      </c>
      <c r="C360" t="s">
        <v>30</v>
      </c>
      <c r="D360">
        <v>10034908372</v>
      </c>
      <c r="E360">
        <v>8.9</v>
      </c>
      <c r="F360" t="str">
        <f>_xlfn.XLOOKUP(Tabela1[[#This Row],[Empreendimento]],L:L,N:N)</f>
        <v>Panamá I</v>
      </c>
      <c r="G360" t="str">
        <f>_xlfn.CONCAT("UFV ",Tabela1[[#This Row],[Complexo]])</f>
        <v>UFV Panamá I</v>
      </c>
    </row>
    <row r="361" spans="1:7">
      <c r="A361" s="97">
        <v>45658</v>
      </c>
      <c r="B361">
        <v>1</v>
      </c>
      <c r="C361" t="s">
        <v>2041</v>
      </c>
      <c r="D361">
        <v>10035156587</v>
      </c>
      <c r="E361">
        <v>9.81</v>
      </c>
      <c r="F361" t="str">
        <f>_xlfn.XLOOKUP(Tabela1[[#This Row],[Empreendimento]],L:L,N:N)</f>
        <v>Panamá I</v>
      </c>
      <c r="G361" t="str">
        <f>_xlfn.CONCAT("UFV ",Tabela1[[#This Row],[Complexo]])</f>
        <v>UFV Panamá I</v>
      </c>
    </row>
    <row r="362" spans="1:7">
      <c r="A362" s="97">
        <v>45689</v>
      </c>
      <c r="B362">
        <v>2</v>
      </c>
      <c r="C362" t="s">
        <v>2041</v>
      </c>
      <c r="D362">
        <v>10035156587</v>
      </c>
      <c r="E362">
        <v>9.11</v>
      </c>
      <c r="F362" t="str">
        <f>_xlfn.XLOOKUP(Tabela1[[#This Row],[Empreendimento]],L:L,N:N)</f>
        <v>Panamá I</v>
      </c>
      <c r="G362" t="str">
        <f>_xlfn.CONCAT("UFV ",Tabela1[[#This Row],[Complexo]])</f>
        <v>UFV Panamá I</v>
      </c>
    </row>
    <row r="363" spans="1:7">
      <c r="A363" s="97">
        <v>45717</v>
      </c>
      <c r="B363">
        <v>3</v>
      </c>
      <c r="C363" t="s">
        <v>2041</v>
      </c>
      <c r="D363">
        <v>10035156587</v>
      </c>
      <c r="E363">
        <v>10.24</v>
      </c>
      <c r="F363" t="str">
        <f>_xlfn.XLOOKUP(Tabela1[[#This Row],[Empreendimento]],L:L,N:N)</f>
        <v>Panamá I</v>
      </c>
      <c r="G363" t="str">
        <f>_xlfn.CONCAT("UFV ",Tabela1[[#This Row],[Complexo]])</f>
        <v>UFV Panamá I</v>
      </c>
    </row>
    <row r="364" spans="1:7">
      <c r="A364" s="97">
        <v>45748</v>
      </c>
      <c r="B364">
        <v>4</v>
      </c>
      <c r="C364" t="s">
        <v>2041</v>
      </c>
      <c r="D364">
        <v>10035156587</v>
      </c>
      <c r="E364">
        <v>10.119999999999999</v>
      </c>
      <c r="F364" t="str">
        <f>_xlfn.XLOOKUP(Tabela1[[#This Row],[Empreendimento]],L:L,N:N)</f>
        <v>Panamá I</v>
      </c>
      <c r="G364" t="str">
        <f>_xlfn.CONCAT("UFV ",Tabela1[[#This Row],[Complexo]])</f>
        <v>UFV Panamá I</v>
      </c>
    </row>
    <row r="365" spans="1:7">
      <c r="A365" s="97">
        <v>45778</v>
      </c>
      <c r="B365">
        <v>5</v>
      </c>
      <c r="C365" t="s">
        <v>2041</v>
      </c>
      <c r="D365">
        <v>10035156587</v>
      </c>
      <c r="E365">
        <v>9.77</v>
      </c>
      <c r="F365" t="str">
        <f>_xlfn.XLOOKUP(Tabela1[[#This Row],[Empreendimento]],L:L,N:N)</f>
        <v>Panamá I</v>
      </c>
      <c r="G365" t="str">
        <f>_xlfn.CONCAT("UFV ",Tabela1[[#This Row],[Complexo]])</f>
        <v>UFV Panamá I</v>
      </c>
    </row>
    <row r="366" spans="1:7">
      <c r="A366" s="97">
        <v>45809</v>
      </c>
      <c r="B366">
        <v>6</v>
      </c>
      <c r="C366" t="s">
        <v>2041</v>
      </c>
      <c r="D366">
        <v>10035156587</v>
      </c>
      <c r="E366">
        <v>10.41</v>
      </c>
      <c r="F366" t="str">
        <f>_xlfn.XLOOKUP(Tabela1[[#This Row],[Empreendimento]],L:L,N:N)</f>
        <v>Panamá I</v>
      </c>
      <c r="G366" t="str">
        <f>_xlfn.CONCAT("UFV ",Tabela1[[#This Row],[Complexo]])</f>
        <v>UFV Panamá I</v>
      </c>
    </row>
    <row r="367" spans="1:7">
      <c r="A367" s="97">
        <v>45839</v>
      </c>
      <c r="B367">
        <v>7</v>
      </c>
      <c r="C367" t="s">
        <v>2041</v>
      </c>
      <c r="D367">
        <v>10035156587</v>
      </c>
      <c r="E367">
        <v>10.76</v>
      </c>
      <c r="F367" t="str">
        <f>_xlfn.XLOOKUP(Tabela1[[#This Row],[Empreendimento]],L:L,N:N)</f>
        <v>Panamá I</v>
      </c>
      <c r="G367" t="str">
        <f>_xlfn.CONCAT("UFV ",Tabela1[[#This Row],[Complexo]])</f>
        <v>UFV Panamá I</v>
      </c>
    </row>
    <row r="368" spans="1:7">
      <c r="A368" s="97">
        <v>45870</v>
      </c>
      <c r="B368">
        <v>8</v>
      </c>
      <c r="C368" t="s">
        <v>2041</v>
      </c>
      <c r="D368">
        <v>10035156587</v>
      </c>
      <c r="E368">
        <v>11.45</v>
      </c>
      <c r="F368" t="str">
        <f>_xlfn.XLOOKUP(Tabela1[[#This Row],[Empreendimento]],L:L,N:N)</f>
        <v>Panamá I</v>
      </c>
      <c r="G368" t="str">
        <f>_xlfn.CONCAT("UFV ",Tabela1[[#This Row],[Complexo]])</f>
        <v>UFV Panamá I</v>
      </c>
    </row>
    <row r="369" spans="1:7">
      <c r="A369" s="97">
        <v>45901</v>
      </c>
      <c r="B369">
        <v>9</v>
      </c>
      <c r="C369" t="s">
        <v>2041</v>
      </c>
      <c r="D369">
        <v>10035156587</v>
      </c>
      <c r="E369">
        <v>10.9</v>
      </c>
      <c r="F369" t="str">
        <f>_xlfn.XLOOKUP(Tabela1[[#This Row],[Empreendimento]],L:L,N:N)</f>
        <v>Panamá I</v>
      </c>
      <c r="G369" t="str">
        <f>_xlfn.CONCAT("UFV ",Tabela1[[#This Row],[Complexo]])</f>
        <v>UFV Panamá I</v>
      </c>
    </row>
    <row r="370" spans="1:7">
      <c r="A370" s="97">
        <v>45931</v>
      </c>
      <c r="B370">
        <v>10</v>
      </c>
      <c r="C370" t="s">
        <v>2041</v>
      </c>
      <c r="D370">
        <v>10035156587</v>
      </c>
      <c r="E370">
        <v>10.9</v>
      </c>
      <c r="F370" t="str">
        <f>_xlfn.XLOOKUP(Tabela1[[#This Row],[Empreendimento]],L:L,N:N)</f>
        <v>Panamá I</v>
      </c>
      <c r="G370" t="str">
        <f>_xlfn.CONCAT("UFV ",Tabela1[[#This Row],[Complexo]])</f>
        <v>UFV Panamá I</v>
      </c>
    </row>
    <row r="371" spans="1:7">
      <c r="A371" s="97">
        <v>45962</v>
      </c>
      <c r="B371">
        <v>11</v>
      </c>
      <c r="C371" t="s">
        <v>2041</v>
      </c>
      <c r="D371">
        <v>10035156587</v>
      </c>
      <c r="E371">
        <v>9.32</v>
      </c>
      <c r="F371" t="str">
        <f>_xlfn.XLOOKUP(Tabela1[[#This Row],[Empreendimento]],L:L,N:N)</f>
        <v>Panamá I</v>
      </c>
      <c r="G371" t="str">
        <f>_xlfn.CONCAT("UFV ",Tabela1[[#This Row],[Complexo]])</f>
        <v>UFV Panamá I</v>
      </c>
    </row>
    <row r="372" spans="1:7">
      <c r="A372" s="97">
        <v>45992</v>
      </c>
      <c r="B372">
        <v>12</v>
      </c>
      <c r="C372" t="s">
        <v>2041</v>
      </c>
      <c r="D372">
        <v>10035156587</v>
      </c>
      <c r="E372">
        <v>8.16</v>
      </c>
      <c r="F372" t="str">
        <f>_xlfn.XLOOKUP(Tabela1[[#This Row],[Empreendimento]],L:L,N:N)</f>
        <v>Panamá I</v>
      </c>
      <c r="G372" t="str">
        <f>_xlfn.CONCAT("UFV ",Tabela1[[#This Row],[Complexo]])</f>
        <v>UFV Panamá I</v>
      </c>
    </row>
    <row r="373" spans="1:7">
      <c r="A373" s="97">
        <v>45658</v>
      </c>
      <c r="B373">
        <v>1</v>
      </c>
      <c r="C373" t="s">
        <v>2042</v>
      </c>
      <c r="D373">
        <v>10035106113</v>
      </c>
      <c r="E373">
        <v>9.81</v>
      </c>
      <c r="F373" t="str">
        <f>_xlfn.XLOOKUP(Tabela1[[#This Row],[Empreendimento]],L:L,N:N)</f>
        <v>Panamá II</v>
      </c>
      <c r="G373" t="str">
        <f>_xlfn.CONCAT("UFV ",Tabela1[[#This Row],[Complexo]])</f>
        <v>UFV Panamá II</v>
      </c>
    </row>
    <row r="374" spans="1:7">
      <c r="A374" s="97">
        <v>45689</v>
      </c>
      <c r="B374">
        <v>2</v>
      </c>
      <c r="C374" t="s">
        <v>2042</v>
      </c>
      <c r="D374">
        <v>10035106113</v>
      </c>
      <c r="E374">
        <v>9.11</v>
      </c>
      <c r="F374" t="str">
        <f>_xlfn.XLOOKUP(Tabela1[[#This Row],[Empreendimento]],L:L,N:N)</f>
        <v>Panamá II</v>
      </c>
      <c r="G374" t="str">
        <f>_xlfn.CONCAT("UFV ",Tabela1[[#This Row],[Complexo]])</f>
        <v>UFV Panamá II</v>
      </c>
    </row>
    <row r="375" spans="1:7">
      <c r="A375" s="97">
        <v>45717</v>
      </c>
      <c r="B375">
        <v>3</v>
      </c>
      <c r="C375" t="s">
        <v>2042</v>
      </c>
      <c r="D375">
        <v>10035106113</v>
      </c>
      <c r="E375">
        <v>10.24</v>
      </c>
      <c r="F375" t="str">
        <f>_xlfn.XLOOKUP(Tabela1[[#This Row],[Empreendimento]],L:L,N:N)</f>
        <v>Panamá II</v>
      </c>
      <c r="G375" t="str">
        <f>_xlfn.CONCAT("UFV ",Tabela1[[#This Row],[Complexo]])</f>
        <v>UFV Panamá II</v>
      </c>
    </row>
    <row r="376" spans="1:7">
      <c r="A376" s="97">
        <v>45748</v>
      </c>
      <c r="B376">
        <v>4</v>
      </c>
      <c r="C376" t="s">
        <v>2042</v>
      </c>
      <c r="D376">
        <v>10035106113</v>
      </c>
      <c r="E376">
        <v>10.119999999999999</v>
      </c>
      <c r="F376" t="str">
        <f>_xlfn.XLOOKUP(Tabela1[[#This Row],[Empreendimento]],L:L,N:N)</f>
        <v>Panamá II</v>
      </c>
      <c r="G376" t="str">
        <f>_xlfn.CONCAT("UFV ",Tabela1[[#This Row],[Complexo]])</f>
        <v>UFV Panamá II</v>
      </c>
    </row>
    <row r="377" spans="1:7">
      <c r="A377" s="97">
        <v>45778</v>
      </c>
      <c r="B377">
        <v>5</v>
      </c>
      <c r="C377" t="s">
        <v>2042</v>
      </c>
      <c r="D377">
        <v>10035106113</v>
      </c>
      <c r="E377">
        <v>9.77</v>
      </c>
      <c r="F377" t="str">
        <f>_xlfn.XLOOKUP(Tabela1[[#This Row],[Empreendimento]],L:L,N:N)</f>
        <v>Panamá II</v>
      </c>
      <c r="G377" t="str">
        <f>_xlfn.CONCAT("UFV ",Tabela1[[#This Row],[Complexo]])</f>
        <v>UFV Panamá II</v>
      </c>
    </row>
    <row r="378" spans="1:7">
      <c r="A378" s="97">
        <v>45809</v>
      </c>
      <c r="B378">
        <v>6</v>
      </c>
      <c r="C378" t="s">
        <v>2042</v>
      </c>
      <c r="D378">
        <v>10035106113</v>
      </c>
      <c r="E378">
        <v>10.41</v>
      </c>
      <c r="F378" t="str">
        <f>_xlfn.XLOOKUP(Tabela1[[#This Row],[Empreendimento]],L:L,N:N)</f>
        <v>Panamá II</v>
      </c>
      <c r="G378" t="str">
        <f>_xlfn.CONCAT("UFV ",Tabela1[[#This Row],[Complexo]])</f>
        <v>UFV Panamá II</v>
      </c>
    </row>
    <row r="379" spans="1:7">
      <c r="A379" s="97">
        <v>45839</v>
      </c>
      <c r="B379">
        <v>7</v>
      </c>
      <c r="C379" t="s">
        <v>2042</v>
      </c>
      <c r="D379">
        <v>10035106113</v>
      </c>
      <c r="E379">
        <v>10.76</v>
      </c>
      <c r="F379" t="str">
        <f>_xlfn.XLOOKUP(Tabela1[[#This Row],[Empreendimento]],L:L,N:N)</f>
        <v>Panamá II</v>
      </c>
      <c r="G379" t="str">
        <f>_xlfn.CONCAT("UFV ",Tabela1[[#This Row],[Complexo]])</f>
        <v>UFV Panamá II</v>
      </c>
    </row>
    <row r="380" spans="1:7">
      <c r="A380" s="97">
        <v>45870</v>
      </c>
      <c r="B380">
        <v>8</v>
      </c>
      <c r="C380" t="s">
        <v>2042</v>
      </c>
      <c r="D380">
        <v>10035106113</v>
      </c>
      <c r="E380">
        <v>11.45</v>
      </c>
      <c r="F380" t="str">
        <f>_xlfn.XLOOKUP(Tabela1[[#This Row],[Empreendimento]],L:L,N:N)</f>
        <v>Panamá II</v>
      </c>
      <c r="G380" t="str">
        <f>_xlfn.CONCAT("UFV ",Tabela1[[#This Row],[Complexo]])</f>
        <v>UFV Panamá II</v>
      </c>
    </row>
    <row r="381" spans="1:7">
      <c r="A381" s="97">
        <v>45901</v>
      </c>
      <c r="B381">
        <v>9</v>
      </c>
      <c r="C381" t="s">
        <v>2042</v>
      </c>
      <c r="D381">
        <v>10035106113</v>
      </c>
      <c r="E381">
        <v>10.9</v>
      </c>
      <c r="F381" t="str">
        <f>_xlfn.XLOOKUP(Tabela1[[#This Row],[Empreendimento]],L:L,N:N)</f>
        <v>Panamá II</v>
      </c>
      <c r="G381" t="str">
        <f>_xlfn.CONCAT("UFV ",Tabela1[[#This Row],[Complexo]])</f>
        <v>UFV Panamá II</v>
      </c>
    </row>
    <row r="382" spans="1:7">
      <c r="A382" s="97">
        <v>45931</v>
      </c>
      <c r="B382">
        <v>10</v>
      </c>
      <c r="C382" t="s">
        <v>2042</v>
      </c>
      <c r="D382">
        <v>10035106113</v>
      </c>
      <c r="E382">
        <v>10.9</v>
      </c>
      <c r="F382" t="str">
        <f>_xlfn.XLOOKUP(Tabela1[[#This Row],[Empreendimento]],L:L,N:N)</f>
        <v>Panamá II</v>
      </c>
      <c r="G382" t="str">
        <f>_xlfn.CONCAT("UFV ",Tabela1[[#This Row],[Complexo]])</f>
        <v>UFV Panamá II</v>
      </c>
    </row>
    <row r="383" spans="1:7">
      <c r="A383" s="97">
        <v>45962</v>
      </c>
      <c r="B383">
        <v>11</v>
      </c>
      <c r="C383" t="s">
        <v>2042</v>
      </c>
      <c r="D383">
        <v>10035106113</v>
      </c>
      <c r="E383">
        <v>9.32</v>
      </c>
      <c r="F383" t="str">
        <f>_xlfn.XLOOKUP(Tabela1[[#This Row],[Empreendimento]],L:L,N:N)</f>
        <v>Panamá II</v>
      </c>
      <c r="G383" t="str">
        <f>_xlfn.CONCAT("UFV ",Tabela1[[#This Row],[Complexo]])</f>
        <v>UFV Panamá II</v>
      </c>
    </row>
    <row r="384" spans="1:7">
      <c r="A384" s="97">
        <v>45992</v>
      </c>
      <c r="B384">
        <v>12</v>
      </c>
      <c r="C384" t="s">
        <v>2042</v>
      </c>
      <c r="D384">
        <v>10035106113</v>
      </c>
      <c r="E384">
        <v>8.16</v>
      </c>
      <c r="F384" t="str">
        <f>_xlfn.XLOOKUP(Tabela1[[#This Row],[Empreendimento]],L:L,N:N)</f>
        <v>Panamá II</v>
      </c>
      <c r="G384" t="str">
        <f>_xlfn.CONCAT("UFV ",Tabela1[[#This Row],[Complexo]])</f>
        <v>UFV Panamá II</v>
      </c>
    </row>
    <row r="385" spans="1:7">
      <c r="A385" s="97">
        <v>45658</v>
      </c>
      <c r="B385">
        <v>1</v>
      </c>
      <c r="C385" t="s">
        <v>2043</v>
      </c>
      <c r="D385">
        <v>10034913074</v>
      </c>
      <c r="E385">
        <v>9.98</v>
      </c>
      <c r="F385" t="str">
        <f>_xlfn.XLOOKUP(Tabela1[[#This Row],[Empreendimento]],L:L,N:N)</f>
        <v>Panamá II</v>
      </c>
      <c r="G385" t="str">
        <f>_xlfn.CONCAT("UFV ",Tabela1[[#This Row],[Complexo]])</f>
        <v>UFV Panamá II</v>
      </c>
    </row>
    <row r="386" spans="1:7">
      <c r="A386" s="97">
        <v>45689</v>
      </c>
      <c r="B386">
        <v>2</v>
      </c>
      <c r="C386" t="s">
        <v>2043</v>
      </c>
      <c r="D386">
        <v>10034913074</v>
      </c>
      <c r="E386">
        <v>8.2200000000000006</v>
      </c>
      <c r="F386" t="str">
        <f>_xlfn.XLOOKUP(Tabela1[[#This Row],[Empreendimento]],L:L,N:N)</f>
        <v>Panamá II</v>
      </c>
      <c r="G386" t="str">
        <f>_xlfn.CONCAT("UFV ",Tabela1[[#This Row],[Complexo]])</f>
        <v>UFV Panamá II</v>
      </c>
    </row>
    <row r="387" spans="1:7">
      <c r="A387" s="97">
        <v>45717</v>
      </c>
      <c r="B387">
        <v>3</v>
      </c>
      <c r="C387" t="s">
        <v>2043</v>
      </c>
      <c r="D387">
        <v>10034913074</v>
      </c>
      <c r="E387">
        <v>9.6199999999999992</v>
      </c>
      <c r="F387" t="str">
        <f>_xlfn.XLOOKUP(Tabela1[[#This Row],[Empreendimento]],L:L,N:N)</f>
        <v>Panamá II</v>
      </c>
      <c r="G387" t="str">
        <f>_xlfn.CONCAT("UFV ",Tabela1[[#This Row],[Complexo]])</f>
        <v>UFV Panamá II</v>
      </c>
    </row>
    <row r="388" spans="1:7">
      <c r="A388" s="97">
        <v>45748</v>
      </c>
      <c r="B388">
        <v>4</v>
      </c>
      <c r="C388" t="s">
        <v>2043</v>
      </c>
      <c r="D388">
        <v>10034913074</v>
      </c>
      <c r="E388">
        <v>9.4700000000000006</v>
      </c>
      <c r="F388" t="str">
        <f>_xlfn.XLOOKUP(Tabela1[[#This Row],[Empreendimento]],L:L,N:N)</f>
        <v>Panamá II</v>
      </c>
      <c r="G388" t="str">
        <f>_xlfn.CONCAT("UFV ",Tabela1[[#This Row],[Complexo]])</f>
        <v>UFV Panamá II</v>
      </c>
    </row>
    <row r="389" spans="1:7">
      <c r="A389" s="97">
        <v>45778</v>
      </c>
      <c r="B389">
        <v>5</v>
      </c>
      <c r="C389" t="s">
        <v>2043</v>
      </c>
      <c r="D389">
        <v>10034913074</v>
      </c>
      <c r="E389">
        <v>9.7100000000000009</v>
      </c>
      <c r="F389" t="str">
        <f>_xlfn.XLOOKUP(Tabela1[[#This Row],[Empreendimento]],L:L,N:N)</f>
        <v>Panamá II</v>
      </c>
      <c r="G389" t="str">
        <f>_xlfn.CONCAT("UFV ",Tabela1[[#This Row],[Complexo]])</f>
        <v>UFV Panamá II</v>
      </c>
    </row>
    <row r="390" spans="1:7">
      <c r="A390" s="97">
        <v>45809</v>
      </c>
      <c r="B390">
        <v>6</v>
      </c>
      <c r="C390" t="s">
        <v>2043</v>
      </c>
      <c r="D390">
        <v>10034913074</v>
      </c>
      <c r="E390">
        <v>9.6</v>
      </c>
      <c r="F390" t="str">
        <f>_xlfn.XLOOKUP(Tabela1[[#This Row],[Empreendimento]],L:L,N:N)</f>
        <v>Panamá II</v>
      </c>
      <c r="G390" t="str">
        <f>_xlfn.CONCAT("UFV ",Tabela1[[#This Row],[Complexo]])</f>
        <v>UFV Panamá II</v>
      </c>
    </row>
    <row r="391" spans="1:7">
      <c r="A391" s="97">
        <v>45839</v>
      </c>
      <c r="B391">
        <v>7</v>
      </c>
      <c r="C391" t="s">
        <v>2043</v>
      </c>
      <c r="D391">
        <v>10034913074</v>
      </c>
      <c r="E391">
        <v>8.61</v>
      </c>
      <c r="F391" t="str">
        <f>_xlfn.XLOOKUP(Tabela1[[#This Row],[Empreendimento]],L:L,N:N)</f>
        <v>Panamá II</v>
      </c>
      <c r="G391" t="str">
        <f>_xlfn.CONCAT("UFV ",Tabela1[[#This Row],[Complexo]])</f>
        <v>UFV Panamá II</v>
      </c>
    </row>
    <row r="392" spans="1:7">
      <c r="A392" s="97">
        <v>45870</v>
      </c>
      <c r="B392">
        <v>8</v>
      </c>
      <c r="C392" t="s">
        <v>2043</v>
      </c>
      <c r="D392">
        <v>10034913074</v>
      </c>
      <c r="E392">
        <v>10.63</v>
      </c>
      <c r="F392" t="str">
        <f>_xlfn.XLOOKUP(Tabela1[[#This Row],[Empreendimento]],L:L,N:N)</f>
        <v>Panamá II</v>
      </c>
      <c r="G392" t="str">
        <f>_xlfn.CONCAT("UFV ",Tabela1[[#This Row],[Complexo]])</f>
        <v>UFV Panamá II</v>
      </c>
    </row>
    <row r="393" spans="1:7">
      <c r="A393" s="97">
        <v>45901</v>
      </c>
      <c r="B393">
        <v>9</v>
      </c>
      <c r="C393" t="s">
        <v>2043</v>
      </c>
      <c r="D393">
        <v>10034913074</v>
      </c>
      <c r="E393">
        <v>10.24</v>
      </c>
      <c r="F393" t="str">
        <f>_xlfn.XLOOKUP(Tabela1[[#This Row],[Empreendimento]],L:L,N:N)</f>
        <v>Panamá II</v>
      </c>
      <c r="G393" t="str">
        <f>_xlfn.CONCAT("UFV ",Tabela1[[#This Row],[Complexo]])</f>
        <v>UFV Panamá II</v>
      </c>
    </row>
    <row r="394" spans="1:7">
      <c r="A394" s="97">
        <v>45931</v>
      </c>
      <c r="B394">
        <v>10</v>
      </c>
      <c r="C394" t="s">
        <v>2043</v>
      </c>
      <c r="D394">
        <v>10034913074</v>
      </c>
      <c r="E394">
        <v>10.3</v>
      </c>
      <c r="F394" t="str">
        <f>_xlfn.XLOOKUP(Tabela1[[#This Row],[Empreendimento]],L:L,N:N)</f>
        <v>Panamá II</v>
      </c>
      <c r="G394" t="str">
        <f>_xlfn.CONCAT("UFV ",Tabela1[[#This Row],[Complexo]])</f>
        <v>UFV Panamá II</v>
      </c>
    </row>
    <row r="395" spans="1:7">
      <c r="A395" s="97">
        <v>45962</v>
      </c>
      <c r="B395">
        <v>11</v>
      </c>
      <c r="C395" t="s">
        <v>2043</v>
      </c>
      <c r="D395">
        <v>10034913074</v>
      </c>
      <c r="E395">
        <v>8.91</v>
      </c>
      <c r="F395" t="str">
        <f>_xlfn.XLOOKUP(Tabela1[[#This Row],[Empreendimento]],L:L,N:N)</f>
        <v>Panamá II</v>
      </c>
      <c r="G395" t="str">
        <f>_xlfn.CONCAT("UFV ",Tabela1[[#This Row],[Complexo]])</f>
        <v>UFV Panamá II</v>
      </c>
    </row>
    <row r="396" spans="1:7">
      <c r="A396" s="97">
        <v>45992</v>
      </c>
      <c r="B396">
        <v>12</v>
      </c>
      <c r="C396" t="s">
        <v>2043</v>
      </c>
      <c r="D396">
        <v>10034913074</v>
      </c>
      <c r="E396">
        <v>8.9</v>
      </c>
      <c r="F396" t="str">
        <f>_xlfn.XLOOKUP(Tabela1[[#This Row],[Empreendimento]],L:L,N:N)</f>
        <v>Panamá II</v>
      </c>
      <c r="G396" t="str">
        <f>_xlfn.CONCAT("UFV ",Tabela1[[#This Row],[Complexo]])</f>
        <v>UFV Panamá II</v>
      </c>
    </row>
    <row r="397" spans="1:7">
      <c r="A397" s="97">
        <v>45658</v>
      </c>
      <c r="B397">
        <v>1</v>
      </c>
      <c r="C397" t="s">
        <v>2044</v>
      </c>
      <c r="D397">
        <v>10034908402</v>
      </c>
      <c r="E397">
        <v>9.98</v>
      </c>
      <c r="F397" t="str">
        <f>_xlfn.XLOOKUP(Tabela1[[#This Row],[Empreendimento]],L:L,N:N)</f>
        <v>Panamá II</v>
      </c>
      <c r="G397" t="str">
        <f>_xlfn.CONCAT("UFV ",Tabela1[[#This Row],[Complexo]])</f>
        <v>UFV Panamá II</v>
      </c>
    </row>
    <row r="398" spans="1:7">
      <c r="A398" s="97">
        <v>45689</v>
      </c>
      <c r="B398">
        <v>2</v>
      </c>
      <c r="C398" t="s">
        <v>2044</v>
      </c>
      <c r="D398">
        <v>10034908402</v>
      </c>
      <c r="E398">
        <v>8.2200000000000006</v>
      </c>
      <c r="F398" t="str">
        <f>_xlfn.XLOOKUP(Tabela1[[#This Row],[Empreendimento]],L:L,N:N)</f>
        <v>Panamá II</v>
      </c>
      <c r="G398" t="str">
        <f>_xlfn.CONCAT("UFV ",Tabela1[[#This Row],[Complexo]])</f>
        <v>UFV Panamá II</v>
      </c>
    </row>
    <row r="399" spans="1:7">
      <c r="A399" s="97">
        <v>45717</v>
      </c>
      <c r="B399">
        <v>3</v>
      </c>
      <c r="C399" t="s">
        <v>2044</v>
      </c>
      <c r="D399">
        <v>10034908402</v>
      </c>
      <c r="E399">
        <v>9.6199999999999992</v>
      </c>
      <c r="F399" t="str">
        <f>_xlfn.XLOOKUP(Tabela1[[#This Row],[Empreendimento]],L:L,N:N)</f>
        <v>Panamá II</v>
      </c>
      <c r="G399" t="str">
        <f>_xlfn.CONCAT("UFV ",Tabela1[[#This Row],[Complexo]])</f>
        <v>UFV Panamá II</v>
      </c>
    </row>
    <row r="400" spans="1:7">
      <c r="A400" s="97">
        <v>45748</v>
      </c>
      <c r="B400">
        <v>4</v>
      </c>
      <c r="C400" t="s">
        <v>2044</v>
      </c>
      <c r="D400">
        <v>10034908402</v>
      </c>
      <c r="E400">
        <v>9.4700000000000006</v>
      </c>
      <c r="F400" t="str">
        <f>_xlfn.XLOOKUP(Tabela1[[#This Row],[Empreendimento]],L:L,N:N)</f>
        <v>Panamá II</v>
      </c>
      <c r="G400" t="str">
        <f>_xlfn.CONCAT("UFV ",Tabela1[[#This Row],[Complexo]])</f>
        <v>UFV Panamá II</v>
      </c>
    </row>
    <row r="401" spans="1:7">
      <c r="A401" s="97">
        <v>45778</v>
      </c>
      <c r="B401">
        <v>5</v>
      </c>
      <c r="C401" t="s">
        <v>2044</v>
      </c>
      <c r="D401">
        <v>10034908402</v>
      </c>
      <c r="E401">
        <v>9.7100000000000009</v>
      </c>
      <c r="F401" t="str">
        <f>_xlfn.XLOOKUP(Tabela1[[#This Row],[Empreendimento]],L:L,N:N)</f>
        <v>Panamá II</v>
      </c>
      <c r="G401" t="str">
        <f>_xlfn.CONCAT("UFV ",Tabela1[[#This Row],[Complexo]])</f>
        <v>UFV Panamá II</v>
      </c>
    </row>
    <row r="402" spans="1:7">
      <c r="A402" s="97">
        <v>45809</v>
      </c>
      <c r="B402">
        <v>6</v>
      </c>
      <c r="C402" t="s">
        <v>2044</v>
      </c>
      <c r="D402">
        <v>10034908402</v>
      </c>
      <c r="E402">
        <v>9.6</v>
      </c>
      <c r="F402" t="str">
        <f>_xlfn.XLOOKUP(Tabela1[[#This Row],[Empreendimento]],L:L,N:N)</f>
        <v>Panamá II</v>
      </c>
      <c r="G402" t="str">
        <f>_xlfn.CONCAT("UFV ",Tabela1[[#This Row],[Complexo]])</f>
        <v>UFV Panamá II</v>
      </c>
    </row>
    <row r="403" spans="1:7">
      <c r="A403" s="97">
        <v>45839</v>
      </c>
      <c r="B403">
        <v>7</v>
      </c>
      <c r="C403" t="s">
        <v>2044</v>
      </c>
      <c r="D403">
        <v>10034908402</v>
      </c>
      <c r="E403">
        <v>8.61</v>
      </c>
      <c r="F403" t="str">
        <f>_xlfn.XLOOKUP(Tabela1[[#This Row],[Empreendimento]],L:L,N:N)</f>
        <v>Panamá II</v>
      </c>
      <c r="G403" t="str">
        <f>_xlfn.CONCAT("UFV ",Tabela1[[#This Row],[Complexo]])</f>
        <v>UFV Panamá II</v>
      </c>
    </row>
    <row r="404" spans="1:7">
      <c r="A404" s="97">
        <v>45870</v>
      </c>
      <c r="B404">
        <v>8</v>
      </c>
      <c r="C404" t="s">
        <v>2044</v>
      </c>
      <c r="D404">
        <v>10034908402</v>
      </c>
      <c r="E404">
        <v>10.63</v>
      </c>
      <c r="F404" t="str">
        <f>_xlfn.XLOOKUP(Tabela1[[#This Row],[Empreendimento]],L:L,N:N)</f>
        <v>Panamá II</v>
      </c>
      <c r="G404" t="str">
        <f>_xlfn.CONCAT("UFV ",Tabela1[[#This Row],[Complexo]])</f>
        <v>UFV Panamá II</v>
      </c>
    </row>
    <row r="405" spans="1:7">
      <c r="A405" s="97">
        <v>45901</v>
      </c>
      <c r="B405">
        <v>9</v>
      </c>
      <c r="C405" t="s">
        <v>2044</v>
      </c>
      <c r="D405">
        <v>10034908402</v>
      </c>
      <c r="E405">
        <v>10.24</v>
      </c>
      <c r="F405" t="str">
        <f>_xlfn.XLOOKUP(Tabela1[[#This Row],[Empreendimento]],L:L,N:N)</f>
        <v>Panamá II</v>
      </c>
      <c r="G405" t="str">
        <f>_xlfn.CONCAT("UFV ",Tabela1[[#This Row],[Complexo]])</f>
        <v>UFV Panamá II</v>
      </c>
    </row>
    <row r="406" spans="1:7">
      <c r="A406" s="97">
        <v>45931</v>
      </c>
      <c r="B406">
        <v>10</v>
      </c>
      <c r="C406" t="s">
        <v>2044</v>
      </c>
      <c r="D406">
        <v>10034908402</v>
      </c>
      <c r="E406">
        <v>10.3</v>
      </c>
      <c r="F406" t="str">
        <f>_xlfn.XLOOKUP(Tabela1[[#This Row],[Empreendimento]],L:L,N:N)</f>
        <v>Panamá II</v>
      </c>
      <c r="G406" t="str">
        <f>_xlfn.CONCAT("UFV ",Tabela1[[#This Row],[Complexo]])</f>
        <v>UFV Panamá II</v>
      </c>
    </row>
    <row r="407" spans="1:7">
      <c r="A407" s="97">
        <v>45962</v>
      </c>
      <c r="B407">
        <v>11</v>
      </c>
      <c r="C407" t="s">
        <v>2044</v>
      </c>
      <c r="D407">
        <v>10034908402</v>
      </c>
      <c r="E407">
        <v>8.91</v>
      </c>
      <c r="F407" t="str">
        <f>_xlfn.XLOOKUP(Tabela1[[#This Row],[Empreendimento]],L:L,N:N)</f>
        <v>Panamá II</v>
      </c>
      <c r="G407" t="str">
        <f>_xlfn.CONCAT("UFV ",Tabela1[[#This Row],[Complexo]])</f>
        <v>UFV Panamá II</v>
      </c>
    </row>
    <row r="408" spans="1:7">
      <c r="A408" s="97">
        <v>45992</v>
      </c>
      <c r="B408">
        <v>12</v>
      </c>
      <c r="C408" t="s">
        <v>2044</v>
      </c>
      <c r="D408">
        <v>10034908402</v>
      </c>
      <c r="E408">
        <v>8.9</v>
      </c>
      <c r="F408" t="str">
        <f>_xlfn.XLOOKUP(Tabela1[[#This Row],[Empreendimento]],L:L,N:N)</f>
        <v>Panamá II</v>
      </c>
      <c r="G408" t="str">
        <f>_xlfn.CONCAT("UFV ",Tabela1[[#This Row],[Complexo]])</f>
        <v>UFV Panamá II</v>
      </c>
    </row>
    <row r="409" spans="1:7">
      <c r="A409" s="97">
        <v>45658</v>
      </c>
      <c r="B409">
        <v>1</v>
      </c>
      <c r="C409" t="s">
        <v>2045</v>
      </c>
      <c r="D409">
        <v>10035156609</v>
      </c>
      <c r="E409">
        <v>9.81</v>
      </c>
      <c r="F409" t="str">
        <f>_xlfn.XLOOKUP(Tabela1[[#This Row],[Empreendimento]],L:L,N:N)</f>
        <v>Panamá II</v>
      </c>
      <c r="G409" t="str">
        <f>_xlfn.CONCAT("UFV ",Tabela1[[#This Row],[Complexo]])</f>
        <v>UFV Panamá II</v>
      </c>
    </row>
    <row r="410" spans="1:7">
      <c r="A410" s="97">
        <v>45689</v>
      </c>
      <c r="B410">
        <v>2</v>
      </c>
      <c r="C410" t="s">
        <v>2045</v>
      </c>
      <c r="D410">
        <v>10035156609</v>
      </c>
      <c r="E410">
        <v>9.11</v>
      </c>
      <c r="F410" t="str">
        <f>_xlfn.XLOOKUP(Tabela1[[#This Row],[Empreendimento]],L:L,N:N)</f>
        <v>Panamá II</v>
      </c>
      <c r="G410" t="str">
        <f>_xlfn.CONCAT("UFV ",Tabela1[[#This Row],[Complexo]])</f>
        <v>UFV Panamá II</v>
      </c>
    </row>
    <row r="411" spans="1:7">
      <c r="A411" s="97">
        <v>45717</v>
      </c>
      <c r="B411">
        <v>3</v>
      </c>
      <c r="C411" t="s">
        <v>2045</v>
      </c>
      <c r="D411">
        <v>10035156609</v>
      </c>
      <c r="E411">
        <v>10.24</v>
      </c>
      <c r="F411" t="str">
        <f>_xlfn.XLOOKUP(Tabela1[[#This Row],[Empreendimento]],L:L,N:N)</f>
        <v>Panamá II</v>
      </c>
      <c r="G411" t="str">
        <f>_xlfn.CONCAT("UFV ",Tabela1[[#This Row],[Complexo]])</f>
        <v>UFV Panamá II</v>
      </c>
    </row>
    <row r="412" spans="1:7">
      <c r="A412" s="97">
        <v>45748</v>
      </c>
      <c r="B412">
        <v>4</v>
      </c>
      <c r="C412" t="s">
        <v>2045</v>
      </c>
      <c r="D412">
        <v>10035156609</v>
      </c>
      <c r="E412">
        <v>10.119999999999999</v>
      </c>
      <c r="F412" t="str">
        <f>_xlfn.XLOOKUP(Tabela1[[#This Row],[Empreendimento]],L:L,N:N)</f>
        <v>Panamá II</v>
      </c>
      <c r="G412" t="str">
        <f>_xlfn.CONCAT("UFV ",Tabela1[[#This Row],[Complexo]])</f>
        <v>UFV Panamá II</v>
      </c>
    </row>
    <row r="413" spans="1:7">
      <c r="A413" s="97">
        <v>45778</v>
      </c>
      <c r="B413">
        <v>5</v>
      </c>
      <c r="C413" t="s">
        <v>2045</v>
      </c>
      <c r="D413">
        <v>10035156609</v>
      </c>
      <c r="E413">
        <v>9.77</v>
      </c>
      <c r="F413" t="str">
        <f>_xlfn.XLOOKUP(Tabela1[[#This Row],[Empreendimento]],L:L,N:N)</f>
        <v>Panamá II</v>
      </c>
      <c r="G413" t="str">
        <f>_xlfn.CONCAT("UFV ",Tabela1[[#This Row],[Complexo]])</f>
        <v>UFV Panamá II</v>
      </c>
    </row>
    <row r="414" spans="1:7">
      <c r="A414" s="97">
        <v>45809</v>
      </c>
      <c r="B414">
        <v>6</v>
      </c>
      <c r="C414" t="s">
        <v>2045</v>
      </c>
      <c r="D414">
        <v>10035156609</v>
      </c>
      <c r="E414">
        <v>10.41</v>
      </c>
      <c r="F414" t="str">
        <f>_xlfn.XLOOKUP(Tabela1[[#This Row],[Empreendimento]],L:L,N:N)</f>
        <v>Panamá II</v>
      </c>
      <c r="G414" t="str">
        <f>_xlfn.CONCAT("UFV ",Tabela1[[#This Row],[Complexo]])</f>
        <v>UFV Panamá II</v>
      </c>
    </row>
    <row r="415" spans="1:7">
      <c r="A415" s="97">
        <v>45839</v>
      </c>
      <c r="B415">
        <v>7</v>
      </c>
      <c r="C415" t="s">
        <v>2045</v>
      </c>
      <c r="D415">
        <v>10035156609</v>
      </c>
      <c r="E415">
        <v>10.76</v>
      </c>
      <c r="F415" t="str">
        <f>_xlfn.XLOOKUP(Tabela1[[#This Row],[Empreendimento]],L:L,N:N)</f>
        <v>Panamá II</v>
      </c>
      <c r="G415" t="str">
        <f>_xlfn.CONCAT("UFV ",Tabela1[[#This Row],[Complexo]])</f>
        <v>UFV Panamá II</v>
      </c>
    </row>
    <row r="416" spans="1:7">
      <c r="A416" s="97">
        <v>45870</v>
      </c>
      <c r="B416">
        <v>8</v>
      </c>
      <c r="C416" t="s">
        <v>2045</v>
      </c>
      <c r="D416">
        <v>10035156609</v>
      </c>
      <c r="E416">
        <v>11.45</v>
      </c>
      <c r="F416" t="str">
        <f>_xlfn.XLOOKUP(Tabela1[[#This Row],[Empreendimento]],L:L,N:N)</f>
        <v>Panamá II</v>
      </c>
      <c r="G416" t="str">
        <f>_xlfn.CONCAT("UFV ",Tabela1[[#This Row],[Complexo]])</f>
        <v>UFV Panamá II</v>
      </c>
    </row>
    <row r="417" spans="1:7">
      <c r="A417" s="97">
        <v>45901</v>
      </c>
      <c r="B417">
        <v>9</v>
      </c>
      <c r="C417" t="s">
        <v>2045</v>
      </c>
      <c r="D417">
        <v>10035156609</v>
      </c>
      <c r="E417">
        <v>10.9</v>
      </c>
      <c r="F417" t="str">
        <f>_xlfn.XLOOKUP(Tabela1[[#This Row],[Empreendimento]],L:L,N:N)</f>
        <v>Panamá II</v>
      </c>
      <c r="G417" t="str">
        <f>_xlfn.CONCAT("UFV ",Tabela1[[#This Row],[Complexo]])</f>
        <v>UFV Panamá II</v>
      </c>
    </row>
    <row r="418" spans="1:7">
      <c r="A418" s="97">
        <v>45931</v>
      </c>
      <c r="B418">
        <v>10</v>
      </c>
      <c r="C418" t="s">
        <v>2045</v>
      </c>
      <c r="D418">
        <v>10035156609</v>
      </c>
      <c r="E418">
        <v>10.9</v>
      </c>
      <c r="F418" t="str">
        <f>_xlfn.XLOOKUP(Tabela1[[#This Row],[Empreendimento]],L:L,N:N)</f>
        <v>Panamá II</v>
      </c>
      <c r="G418" t="str">
        <f>_xlfn.CONCAT("UFV ",Tabela1[[#This Row],[Complexo]])</f>
        <v>UFV Panamá II</v>
      </c>
    </row>
    <row r="419" spans="1:7">
      <c r="A419" s="97">
        <v>45962</v>
      </c>
      <c r="B419">
        <v>11</v>
      </c>
      <c r="C419" t="s">
        <v>2045</v>
      </c>
      <c r="D419">
        <v>10035156609</v>
      </c>
      <c r="E419">
        <v>9.32</v>
      </c>
      <c r="F419" t="str">
        <f>_xlfn.XLOOKUP(Tabela1[[#This Row],[Empreendimento]],L:L,N:N)</f>
        <v>Panamá II</v>
      </c>
      <c r="G419" t="str">
        <f>_xlfn.CONCAT("UFV ",Tabela1[[#This Row],[Complexo]])</f>
        <v>UFV Panamá II</v>
      </c>
    </row>
    <row r="420" spans="1:7">
      <c r="A420" s="97">
        <v>45992</v>
      </c>
      <c r="B420">
        <v>12</v>
      </c>
      <c r="C420" t="s">
        <v>2045</v>
      </c>
      <c r="D420">
        <v>10035156609</v>
      </c>
      <c r="E420">
        <v>8.16</v>
      </c>
      <c r="F420" t="str">
        <f>_xlfn.XLOOKUP(Tabela1[[#This Row],[Empreendimento]],L:L,N:N)</f>
        <v>Panamá II</v>
      </c>
      <c r="G420" t="str">
        <f>_xlfn.CONCAT("UFV ",Tabela1[[#This Row],[Complexo]])</f>
        <v>UFV Panamá II</v>
      </c>
    </row>
    <row r="421" spans="1:7">
      <c r="A421" s="97">
        <v>45658</v>
      </c>
      <c r="B421">
        <v>1</v>
      </c>
      <c r="C421" t="s">
        <v>1918</v>
      </c>
      <c r="D421" t="s">
        <v>2031</v>
      </c>
      <c r="E421">
        <v>92.5</v>
      </c>
      <c r="F421" t="str">
        <f>_xlfn.XLOOKUP(Tabela1[[#This Row],[Empreendimento]],L:L,N:N)</f>
        <v>Paranoá I</v>
      </c>
      <c r="G421" t="str">
        <f>_xlfn.CONCAT("UFV ",Tabela1[[#This Row],[Complexo]])</f>
        <v>UFV Paranoá I</v>
      </c>
    </row>
    <row r="422" spans="1:7">
      <c r="A422" s="97">
        <v>45689</v>
      </c>
      <c r="B422">
        <v>2</v>
      </c>
      <c r="C422" t="s">
        <v>1918</v>
      </c>
      <c r="D422" t="s">
        <v>2031</v>
      </c>
      <c r="E422">
        <v>85.8</v>
      </c>
      <c r="F422" t="str">
        <f>_xlfn.XLOOKUP(Tabela1[[#This Row],[Empreendimento]],L:L,N:N)</f>
        <v>Paranoá I</v>
      </c>
      <c r="G422" t="str">
        <f>_xlfn.CONCAT("UFV ",Tabela1[[#This Row],[Complexo]])</f>
        <v>UFV Paranoá I</v>
      </c>
    </row>
    <row r="423" spans="1:7">
      <c r="A423" s="97">
        <v>45717</v>
      </c>
      <c r="B423">
        <v>3</v>
      </c>
      <c r="C423" t="s">
        <v>1918</v>
      </c>
      <c r="D423" t="s">
        <v>2031</v>
      </c>
      <c r="E423">
        <v>85.5</v>
      </c>
      <c r="F423" t="str">
        <f>_xlfn.XLOOKUP(Tabela1[[#This Row],[Empreendimento]],L:L,N:N)</f>
        <v>Paranoá I</v>
      </c>
      <c r="G423" t="str">
        <f>_xlfn.CONCAT("UFV ",Tabela1[[#This Row],[Complexo]])</f>
        <v>UFV Paranoá I</v>
      </c>
    </row>
    <row r="424" spans="1:7">
      <c r="A424" s="97">
        <v>45748</v>
      </c>
      <c r="B424">
        <v>4</v>
      </c>
      <c r="C424" t="s">
        <v>1918</v>
      </c>
      <c r="D424" t="s">
        <v>2031</v>
      </c>
      <c r="E424">
        <v>91.1</v>
      </c>
      <c r="F424" t="str">
        <f>_xlfn.XLOOKUP(Tabela1[[#This Row],[Empreendimento]],L:L,N:N)</f>
        <v>Paranoá I</v>
      </c>
      <c r="G424" t="str">
        <f>_xlfn.CONCAT("UFV ",Tabela1[[#This Row],[Complexo]])</f>
        <v>UFV Paranoá I</v>
      </c>
    </row>
    <row r="425" spans="1:7">
      <c r="A425" s="97">
        <v>45778</v>
      </c>
      <c r="B425">
        <v>5</v>
      </c>
      <c r="C425" t="s">
        <v>1918</v>
      </c>
      <c r="D425" t="s">
        <v>2031</v>
      </c>
      <c r="E425">
        <v>90.8</v>
      </c>
      <c r="F425" t="str">
        <f>_xlfn.XLOOKUP(Tabela1[[#This Row],[Empreendimento]],L:L,N:N)</f>
        <v>Paranoá I</v>
      </c>
      <c r="G425" t="str">
        <f>_xlfn.CONCAT("UFV ",Tabela1[[#This Row],[Complexo]])</f>
        <v>UFV Paranoá I</v>
      </c>
    </row>
    <row r="426" spans="1:7">
      <c r="A426" s="97">
        <v>45809</v>
      </c>
      <c r="B426">
        <v>6</v>
      </c>
      <c r="C426" t="s">
        <v>1918</v>
      </c>
      <c r="D426" t="s">
        <v>2031</v>
      </c>
      <c r="E426">
        <v>94.1</v>
      </c>
      <c r="F426" t="str">
        <f>_xlfn.XLOOKUP(Tabela1[[#This Row],[Empreendimento]],L:L,N:N)</f>
        <v>Paranoá I</v>
      </c>
      <c r="G426" t="str">
        <f>_xlfn.CONCAT("UFV ",Tabela1[[#This Row],[Complexo]])</f>
        <v>UFV Paranoá I</v>
      </c>
    </row>
    <row r="427" spans="1:7">
      <c r="A427" s="97">
        <v>45839</v>
      </c>
      <c r="B427">
        <v>7</v>
      </c>
      <c r="C427" t="s">
        <v>1918</v>
      </c>
      <c r="D427" t="s">
        <v>2031</v>
      </c>
      <c r="E427">
        <v>103.9</v>
      </c>
      <c r="F427" t="str">
        <f>_xlfn.XLOOKUP(Tabela1[[#This Row],[Empreendimento]],L:L,N:N)</f>
        <v>Paranoá I</v>
      </c>
      <c r="G427" t="str">
        <f>_xlfn.CONCAT("UFV ",Tabela1[[#This Row],[Complexo]])</f>
        <v>UFV Paranoá I</v>
      </c>
    </row>
    <row r="428" spans="1:7">
      <c r="A428" s="97">
        <v>45870</v>
      </c>
      <c r="B428">
        <v>8</v>
      </c>
      <c r="C428" t="s">
        <v>1918</v>
      </c>
      <c r="D428" t="s">
        <v>2031</v>
      </c>
      <c r="E428">
        <v>111.6</v>
      </c>
      <c r="F428" t="str">
        <f>_xlfn.XLOOKUP(Tabela1[[#This Row],[Empreendimento]],L:L,N:N)</f>
        <v>Paranoá I</v>
      </c>
      <c r="G428" t="str">
        <f>_xlfn.CONCAT("UFV ",Tabela1[[#This Row],[Complexo]])</f>
        <v>UFV Paranoá I</v>
      </c>
    </row>
    <row r="429" spans="1:7">
      <c r="A429" s="97">
        <v>45901</v>
      </c>
      <c r="B429">
        <v>9</v>
      </c>
      <c r="C429" t="s">
        <v>1918</v>
      </c>
      <c r="D429" t="s">
        <v>2031</v>
      </c>
      <c r="E429">
        <v>104.5</v>
      </c>
      <c r="F429" t="str">
        <f>_xlfn.XLOOKUP(Tabela1[[#This Row],[Empreendimento]],L:L,N:N)</f>
        <v>Paranoá I</v>
      </c>
      <c r="G429" t="str">
        <f>_xlfn.CONCAT("UFV ",Tabela1[[#This Row],[Complexo]])</f>
        <v>UFV Paranoá I</v>
      </c>
    </row>
    <row r="430" spans="1:7">
      <c r="A430" s="97">
        <v>45931</v>
      </c>
      <c r="B430">
        <v>10</v>
      </c>
      <c r="C430" t="s">
        <v>1918</v>
      </c>
      <c r="D430" t="s">
        <v>2031</v>
      </c>
      <c r="E430">
        <v>96.9</v>
      </c>
      <c r="F430" t="str">
        <f>_xlfn.XLOOKUP(Tabela1[[#This Row],[Empreendimento]],L:L,N:N)</f>
        <v>Paranoá I</v>
      </c>
      <c r="G430" t="str">
        <f>_xlfn.CONCAT("UFV ",Tabela1[[#This Row],[Complexo]])</f>
        <v>UFV Paranoá I</v>
      </c>
    </row>
    <row r="431" spans="1:7">
      <c r="A431" s="97">
        <v>45962</v>
      </c>
      <c r="B431">
        <v>11</v>
      </c>
      <c r="C431" t="s">
        <v>1918</v>
      </c>
      <c r="D431" t="s">
        <v>2031</v>
      </c>
      <c r="E431">
        <v>83.9</v>
      </c>
      <c r="F431" t="str">
        <f>_xlfn.XLOOKUP(Tabela1[[#This Row],[Empreendimento]],L:L,N:N)</f>
        <v>Paranoá I</v>
      </c>
      <c r="G431" t="str">
        <f>_xlfn.CONCAT("UFV ",Tabela1[[#This Row],[Complexo]])</f>
        <v>UFV Paranoá I</v>
      </c>
    </row>
    <row r="432" spans="1:7">
      <c r="A432" s="97">
        <v>45992</v>
      </c>
      <c r="B432">
        <v>12</v>
      </c>
      <c r="C432" t="s">
        <v>1918</v>
      </c>
      <c r="D432" t="s">
        <v>2031</v>
      </c>
      <c r="E432">
        <v>80.7</v>
      </c>
      <c r="F432" t="str">
        <f>_xlfn.XLOOKUP(Tabela1[[#This Row],[Empreendimento]],L:L,N:N)</f>
        <v>Paranoá I</v>
      </c>
      <c r="G432" t="str">
        <f>_xlfn.CONCAT("UFV ",Tabela1[[#This Row],[Complexo]])</f>
        <v>UFV Paranoá I</v>
      </c>
    </row>
    <row r="433" spans="1:7">
      <c r="A433" s="97">
        <v>45658</v>
      </c>
      <c r="B433">
        <v>1</v>
      </c>
      <c r="C433" t="s">
        <v>1919</v>
      </c>
      <c r="D433" t="s">
        <v>2032</v>
      </c>
      <c r="E433">
        <v>50.77</v>
      </c>
      <c r="F433" t="str">
        <f>_xlfn.XLOOKUP(Tabela1[[#This Row],[Empreendimento]],L:L,N:N)</f>
        <v>Paranoá I</v>
      </c>
      <c r="G433" t="str">
        <f>_xlfn.CONCAT("UFV ",Tabela1[[#This Row],[Complexo]])</f>
        <v>UFV Paranoá I</v>
      </c>
    </row>
    <row r="434" spans="1:7">
      <c r="A434" s="97">
        <v>45689</v>
      </c>
      <c r="B434">
        <v>2</v>
      </c>
      <c r="C434" t="s">
        <v>1919</v>
      </c>
      <c r="D434" t="s">
        <v>2032</v>
      </c>
      <c r="E434">
        <v>47.27</v>
      </c>
      <c r="F434" t="str">
        <f>_xlfn.XLOOKUP(Tabela1[[#This Row],[Empreendimento]],L:L,N:N)</f>
        <v>Paranoá I</v>
      </c>
      <c r="G434" t="str">
        <f>_xlfn.CONCAT("UFV ",Tabela1[[#This Row],[Complexo]])</f>
        <v>UFV Paranoá I</v>
      </c>
    </row>
    <row r="435" spans="1:7">
      <c r="A435" s="97">
        <v>45717</v>
      </c>
      <c r="B435">
        <v>3</v>
      </c>
      <c r="C435" t="s">
        <v>1919</v>
      </c>
      <c r="D435" t="s">
        <v>2032</v>
      </c>
      <c r="E435">
        <v>46.99</v>
      </c>
      <c r="F435" t="str">
        <f>_xlfn.XLOOKUP(Tabela1[[#This Row],[Empreendimento]],L:L,N:N)</f>
        <v>Paranoá I</v>
      </c>
      <c r="G435" t="str">
        <f>_xlfn.CONCAT("UFV ",Tabela1[[#This Row],[Complexo]])</f>
        <v>UFV Paranoá I</v>
      </c>
    </row>
    <row r="436" spans="1:7">
      <c r="A436" s="97">
        <v>45748</v>
      </c>
      <c r="B436">
        <v>4</v>
      </c>
      <c r="C436" t="s">
        <v>1919</v>
      </c>
      <c r="D436" t="s">
        <v>2032</v>
      </c>
      <c r="E436">
        <v>50.08</v>
      </c>
      <c r="F436" t="str">
        <f>_xlfn.XLOOKUP(Tabela1[[#This Row],[Empreendimento]],L:L,N:N)</f>
        <v>Paranoá I</v>
      </c>
      <c r="G436" t="str">
        <f>_xlfn.CONCAT("UFV ",Tabela1[[#This Row],[Complexo]])</f>
        <v>UFV Paranoá I</v>
      </c>
    </row>
    <row r="437" spans="1:7">
      <c r="A437" s="97">
        <v>45778</v>
      </c>
      <c r="B437">
        <v>5</v>
      </c>
      <c r="C437" t="s">
        <v>1919</v>
      </c>
      <c r="D437" t="s">
        <v>2032</v>
      </c>
      <c r="E437">
        <v>49.94</v>
      </c>
      <c r="F437" t="str">
        <f>_xlfn.XLOOKUP(Tabela1[[#This Row],[Empreendimento]],L:L,N:N)</f>
        <v>Paranoá I</v>
      </c>
      <c r="G437" t="str">
        <f>_xlfn.CONCAT("UFV ",Tabela1[[#This Row],[Complexo]])</f>
        <v>UFV Paranoá I</v>
      </c>
    </row>
    <row r="438" spans="1:7">
      <c r="A438" s="97">
        <v>45809</v>
      </c>
      <c r="B438">
        <v>6</v>
      </c>
      <c r="C438" t="s">
        <v>1919</v>
      </c>
      <c r="D438" t="s">
        <v>2032</v>
      </c>
      <c r="E438">
        <v>51.96</v>
      </c>
      <c r="F438" t="str">
        <f>_xlfn.XLOOKUP(Tabela1[[#This Row],[Empreendimento]],L:L,N:N)</f>
        <v>Paranoá I</v>
      </c>
      <c r="G438" t="str">
        <f>_xlfn.CONCAT("UFV ",Tabela1[[#This Row],[Complexo]])</f>
        <v>UFV Paranoá I</v>
      </c>
    </row>
    <row r="439" spans="1:7">
      <c r="A439" s="97">
        <v>45839</v>
      </c>
      <c r="B439">
        <v>7</v>
      </c>
      <c r="C439" t="s">
        <v>1919</v>
      </c>
      <c r="D439" t="s">
        <v>2032</v>
      </c>
      <c r="E439">
        <v>57.44</v>
      </c>
      <c r="F439" t="str">
        <f>_xlfn.XLOOKUP(Tabela1[[#This Row],[Empreendimento]],L:L,N:N)</f>
        <v>Paranoá I</v>
      </c>
      <c r="G439" t="str">
        <f>_xlfn.CONCAT("UFV ",Tabela1[[#This Row],[Complexo]])</f>
        <v>UFV Paranoá I</v>
      </c>
    </row>
    <row r="440" spans="1:7">
      <c r="A440" s="97">
        <v>45870</v>
      </c>
      <c r="B440">
        <v>8</v>
      </c>
      <c r="C440" t="s">
        <v>1919</v>
      </c>
      <c r="D440" t="s">
        <v>2032</v>
      </c>
      <c r="E440">
        <v>61.21</v>
      </c>
      <c r="F440" t="str">
        <f>_xlfn.XLOOKUP(Tabela1[[#This Row],[Empreendimento]],L:L,N:N)</f>
        <v>Paranoá I</v>
      </c>
      <c r="G440" t="str">
        <f>_xlfn.CONCAT("UFV ",Tabela1[[#This Row],[Complexo]])</f>
        <v>UFV Paranoá I</v>
      </c>
    </row>
    <row r="441" spans="1:7">
      <c r="A441" s="97">
        <v>45901</v>
      </c>
      <c r="B441">
        <v>9</v>
      </c>
      <c r="C441" t="s">
        <v>1919</v>
      </c>
      <c r="D441" t="s">
        <v>2032</v>
      </c>
      <c r="E441">
        <v>57.17</v>
      </c>
      <c r="F441" t="str">
        <f>_xlfn.XLOOKUP(Tabela1[[#This Row],[Empreendimento]],L:L,N:N)</f>
        <v>Paranoá I</v>
      </c>
      <c r="G441" t="str">
        <f>_xlfn.CONCAT("UFV ",Tabela1[[#This Row],[Complexo]])</f>
        <v>UFV Paranoá I</v>
      </c>
    </row>
    <row r="442" spans="1:7">
      <c r="A442" s="97">
        <v>45931</v>
      </c>
      <c r="B442">
        <v>10</v>
      </c>
      <c r="C442" t="s">
        <v>1919</v>
      </c>
      <c r="D442" t="s">
        <v>2032</v>
      </c>
      <c r="E442">
        <v>53.13</v>
      </c>
      <c r="F442" t="str">
        <f>_xlfn.XLOOKUP(Tabela1[[#This Row],[Empreendimento]],L:L,N:N)</f>
        <v>Paranoá I</v>
      </c>
      <c r="G442" t="str">
        <f>_xlfn.CONCAT("UFV ",Tabela1[[#This Row],[Complexo]])</f>
        <v>UFV Paranoá I</v>
      </c>
    </row>
    <row r="443" spans="1:7">
      <c r="A443" s="97">
        <v>45962</v>
      </c>
      <c r="B443">
        <v>11</v>
      </c>
      <c r="C443" t="s">
        <v>1919</v>
      </c>
      <c r="D443" t="s">
        <v>2032</v>
      </c>
      <c r="E443">
        <v>46.19</v>
      </c>
      <c r="F443" t="str">
        <f>_xlfn.XLOOKUP(Tabela1[[#This Row],[Empreendimento]],L:L,N:N)</f>
        <v>Paranoá I</v>
      </c>
      <c r="G443" t="str">
        <f>_xlfn.CONCAT("UFV ",Tabela1[[#This Row],[Complexo]])</f>
        <v>UFV Paranoá I</v>
      </c>
    </row>
    <row r="444" spans="1:7">
      <c r="A444" s="97">
        <v>45992</v>
      </c>
      <c r="B444">
        <v>12</v>
      </c>
      <c r="C444" t="s">
        <v>1919</v>
      </c>
      <c r="D444" t="s">
        <v>2032</v>
      </c>
      <c r="E444">
        <v>44.49</v>
      </c>
      <c r="F444" t="str">
        <f>_xlfn.XLOOKUP(Tabela1[[#This Row],[Empreendimento]],L:L,N:N)</f>
        <v>Paranoá I</v>
      </c>
      <c r="G444" t="str">
        <f>_xlfn.CONCAT("UFV ",Tabela1[[#This Row],[Complexo]])</f>
        <v>UFV Paranoá I</v>
      </c>
    </row>
    <row r="445" spans="1:7">
      <c r="A445" s="97">
        <v>45658</v>
      </c>
      <c r="B445">
        <v>1</v>
      </c>
      <c r="C445" t="s">
        <v>1920</v>
      </c>
      <c r="D445" t="s">
        <v>2033</v>
      </c>
      <c r="E445">
        <v>55.9</v>
      </c>
      <c r="F445" t="str">
        <f>_xlfn.XLOOKUP(Tabela1[[#This Row],[Empreendimento]],L:L,N:N)</f>
        <v>Paranoá I</v>
      </c>
      <c r="G445" t="str">
        <f>_xlfn.CONCAT("UFV ",Tabela1[[#This Row],[Complexo]])</f>
        <v>UFV Paranoá I</v>
      </c>
    </row>
    <row r="446" spans="1:7">
      <c r="A446" s="97">
        <v>45689</v>
      </c>
      <c r="B446">
        <v>2</v>
      </c>
      <c r="C446" t="s">
        <v>1920</v>
      </c>
      <c r="D446" t="s">
        <v>2033</v>
      </c>
      <c r="E446">
        <v>51.93</v>
      </c>
      <c r="F446" t="str">
        <f>_xlfn.XLOOKUP(Tabela1[[#This Row],[Empreendimento]],L:L,N:N)</f>
        <v>Paranoá I</v>
      </c>
      <c r="G446" t="str">
        <f>_xlfn.CONCAT("UFV ",Tabela1[[#This Row],[Complexo]])</f>
        <v>UFV Paranoá I</v>
      </c>
    </row>
    <row r="447" spans="1:7">
      <c r="A447" s="97">
        <v>45717</v>
      </c>
      <c r="B447">
        <v>3</v>
      </c>
      <c r="C447" t="s">
        <v>1920</v>
      </c>
      <c r="D447" t="s">
        <v>2033</v>
      </c>
      <c r="E447">
        <v>51.73</v>
      </c>
      <c r="F447" t="str">
        <f>_xlfn.XLOOKUP(Tabela1[[#This Row],[Empreendimento]],L:L,N:N)</f>
        <v>Paranoá I</v>
      </c>
      <c r="G447" t="str">
        <f>_xlfn.CONCAT("UFV ",Tabela1[[#This Row],[Complexo]])</f>
        <v>UFV Paranoá I</v>
      </c>
    </row>
    <row r="448" spans="1:7">
      <c r="A448" s="97">
        <v>45748</v>
      </c>
      <c r="B448">
        <v>4</v>
      </c>
      <c r="C448" t="s">
        <v>1920</v>
      </c>
      <c r="D448" t="s">
        <v>2033</v>
      </c>
      <c r="E448">
        <v>55.15</v>
      </c>
      <c r="F448" t="str">
        <f>_xlfn.XLOOKUP(Tabela1[[#This Row],[Empreendimento]],L:L,N:N)</f>
        <v>Paranoá I</v>
      </c>
      <c r="G448" t="str">
        <f>_xlfn.CONCAT("UFV ",Tabela1[[#This Row],[Complexo]])</f>
        <v>UFV Paranoá I</v>
      </c>
    </row>
    <row r="449" spans="1:7">
      <c r="A449" s="97">
        <v>45778</v>
      </c>
      <c r="B449">
        <v>5</v>
      </c>
      <c r="C449" t="s">
        <v>1920</v>
      </c>
      <c r="D449" t="s">
        <v>2033</v>
      </c>
      <c r="E449">
        <v>54.95</v>
      </c>
      <c r="F449" t="str">
        <f>_xlfn.XLOOKUP(Tabela1[[#This Row],[Empreendimento]],L:L,N:N)</f>
        <v>Paranoá I</v>
      </c>
      <c r="G449" t="str">
        <f>_xlfn.CONCAT("UFV ",Tabela1[[#This Row],[Complexo]])</f>
        <v>UFV Paranoá I</v>
      </c>
    </row>
    <row r="450" spans="1:7">
      <c r="A450" s="97">
        <v>45809</v>
      </c>
      <c r="B450">
        <v>6</v>
      </c>
      <c r="C450" t="s">
        <v>1920</v>
      </c>
      <c r="D450" t="s">
        <v>2033</v>
      </c>
      <c r="E450">
        <v>57.01</v>
      </c>
      <c r="F450" t="str">
        <f>_xlfn.XLOOKUP(Tabela1[[#This Row],[Empreendimento]],L:L,N:N)</f>
        <v>Paranoá I</v>
      </c>
      <c r="G450" t="str">
        <f>_xlfn.CONCAT("UFV ",Tabela1[[#This Row],[Complexo]])</f>
        <v>UFV Paranoá I</v>
      </c>
    </row>
    <row r="451" spans="1:7">
      <c r="A451" s="97">
        <v>45839</v>
      </c>
      <c r="B451">
        <v>7</v>
      </c>
      <c r="C451" t="s">
        <v>1920</v>
      </c>
      <c r="D451" t="s">
        <v>2033</v>
      </c>
      <c r="E451">
        <v>62.96</v>
      </c>
      <c r="F451" t="str">
        <f>_xlfn.XLOOKUP(Tabela1[[#This Row],[Empreendimento]],L:L,N:N)</f>
        <v>Paranoá I</v>
      </c>
      <c r="G451" t="str">
        <f>_xlfn.CONCAT("UFV ",Tabela1[[#This Row],[Complexo]])</f>
        <v>UFV Paranoá I</v>
      </c>
    </row>
    <row r="452" spans="1:7">
      <c r="A452" s="97">
        <v>45870</v>
      </c>
      <c r="B452">
        <v>8</v>
      </c>
      <c r="C452" t="s">
        <v>1920</v>
      </c>
      <c r="D452" t="s">
        <v>2033</v>
      </c>
      <c r="E452">
        <v>67.67</v>
      </c>
      <c r="F452" t="str">
        <f>_xlfn.XLOOKUP(Tabela1[[#This Row],[Empreendimento]],L:L,N:N)</f>
        <v>Paranoá I</v>
      </c>
      <c r="G452" t="str">
        <f>_xlfn.CONCAT("UFV ",Tabela1[[#This Row],[Complexo]])</f>
        <v>UFV Paranoá I</v>
      </c>
    </row>
    <row r="453" spans="1:7">
      <c r="A453" s="97">
        <v>45901</v>
      </c>
      <c r="B453">
        <v>9</v>
      </c>
      <c r="C453" t="s">
        <v>1920</v>
      </c>
      <c r="D453" t="s">
        <v>2033</v>
      </c>
      <c r="E453">
        <v>63.3</v>
      </c>
      <c r="F453" t="str">
        <f>_xlfn.XLOOKUP(Tabela1[[#This Row],[Empreendimento]],L:L,N:N)</f>
        <v>Paranoá I</v>
      </c>
      <c r="G453" t="str">
        <f>_xlfn.CONCAT("UFV ",Tabela1[[#This Row],[Complexo]])</f>
        <v>UFV Paranoá I</v>
      </c>
    </row>
    <row r="454" spans="1:7">
      <c r="A454" s="97">
        <v>45931</v>
      </c>
      <c r="B454">
        <v>10</v>
      </c>
      <c r="C454" t="s">
        <v>1920</v>
      </c>
      <c r="D454" t="s">
        <v>2033</v>
      </c>
      <c r="E454">
        <v>58.55</v>
      </c>
      <c r="F454" t="str">
        <f>_xlfn.XLOOKUP(Tabela1[[#This Row],[Empreendimento]],L:L,N:N)</f>
        <v>Paranoá I</v>
      </c>
      <c r="G454" t="str">
        <f>_xlfn.CONCAT("UFV ",Tabela1[[#This Row],[Complexo]])</f>
        <v>UFV Paranoá I</v>
      </c>
    </row>
    <row r="455" spans="1:7">
      <c r="A455" s="97">
        <v>45962</v>
      </c>
      <c r="B455">
        <v>11</v>
      </c>
      <c r="C455" t="s">
        <v>1920</v>
      </c>
      <c r="D455" t="s">
        <v>2033</v>
      </c>
      <c r="E455">
        <v>50.64</v>
      </c>
      <c r="F455" t="str">
        <f>_xlfn.XLOOKUP(Tabela1[[#This Row],[Empreendimento]],L:L,N:N)</f>
        <v>Paranoá I</v>
      </c>
      <c r="G455" t="str">
        <f>_xlfn.CONCAT("UFV ",Tabela1[[#This Row],[Complexo]])</f>
        <v>UFV Paranoá I</v>
      </c>
    </row>
    <row r="456" spans="1:7">
      <c r="A456" s="97">
        <v>45992</v>
      </c>
      <c r="B456">
        <v>12</v>
      </c>
      <c r="C456" t="s">
        <v>1920</v>
      </c>
      <c r="D456" t="s">
        <v>2033</v>
      </c>
      <c r="E456">
        <v>48.73</v>
      </c>
      <c r="F456" t="str">
        <f>_xlfn.XLOOKUP(Tabela1[[#This Row],[Empreendimento]],L:L,N:N)</f>
        <v>Paranoá I</v>
      </c>
      <c r="G456" t="str">
        <f>_xlfn.CONCAT("UFV ",Tabela1[[#This Row],[Complexo]])</f>
        <v>UFV Paranoá I</v>
      </c>
    </row>
    <row r="457" spans="1:7">
      <c r="A457" s="97">
        <v>45658</v>
      </c>
      <c r="B457">
        <v>1</v>
      </c>
      <c r="C457" t="s">
        <v>1921</v>
      </c>
      <c r="D457" t="s">
        <v>2034</v>
      </c>
      <c r="E457">
        <v>63.79</v>
      </c>
      <c r="F457" t="str">
        <f>_xlfn.XLOOKUP(Tabela1[[#This Row],[Empreendimento]],L:L,N:N)</f>
        <v>Paranoá I</v>
      </c>
      <c r="G457" t="str">
        <f>_xlfn.CONCAT("UFV ",Tabela1[[#This Row],[Complexo]])</f>
        <v>UFV Paranoá I</v>
      </c>
    </row>
    <row r="458" spans="1:7">
      <c r="A458" s="97">
        <v>45689</v>
      </c>
      <c r="B458">
        <v>2</v>
      </c>
      <c r="C458" t="s">
        <v>1921</v>
      </c>
      <c r="D458" t="s">
        <v>2034</v>
      </c>
      <c r="E458">
        <v>59.14</v>
      </c>
      <c r="F458" t="str">
        <f>_xlfn.XLOOKUP(Tabela1[[#This Row],[Empreendimento]],L:L,N:N)</f>
        <v>Paranoá I</v>
      </c>
      <c r="G458" t="str">
        <f>_xlfn.CONCAT("UFV ",Tabela1[[#This Row],[Complexo]])</f>
        <v>UFV Paranoá I</v>
      </c>
    </row>
    <row r="459" spans="1:7">
      <c r="A459" s="97">
        <v>45717</v>
      </c>
      <c r="B459">
        <v>3</v>
      </c>
      <c r="C459" t="s">
        <v>1921</v>
      </c>
      <c r="D459" t="s">
        <v>2034</v>
      </c>
      <c r="E459">
        <v>58.65</v>
      </c>
      <c r="F459" t="str">
        <f>_xlfn.XLOOKUP(Tabela1[[#This Row],[Empreendimento]],L:L,N:N)</f>
        <v>Paranoá I</v>
      </c>
      <c r="G459" t="str">
        <f>_xlfn.CONCAT("UFV ",Tabela1[[#This Row],[Complexo]])</f>
        <v>UFV Paranoá I</v>
      </c>
    </row>
    <row r="460" spans="1:7">
      <c r="A460" s="97">
        <v>45748</v>
      </c>
      <c r="B460">
        <v>4</v>
      </c>
      <c r="C460" t="s">
        <v>1921</v>
      </c>
      <c r="D460" t="s">
        <v>2034</v>
      </c>
      <c r="E460">
        <v>62.35</v>
      </c>
      <c r="F460" t="str">
        <f>_xlfn.XLOOKUP(Tabela1[[#This Row],[Empreendimento]],L:L,N:N)</f>
        <v>Paranoá I</v>
      </c>
      <c r="G460" t="str">
        <f>_xlfn.CONCAT("UFV ",Tabela1[[#This Row],[Complexo]])</f>
        <v>UFV Paranoá I</v>
      </c>
    </row>
    <row r="461" spans="1:7">
      <c r="A461" s="97">
        <v>45778</v>
      </c>
      <c r="B461">
        <v>5</v>
      </c>
      <c r="C461" t="s">
        <v>1921</v>
      </c>
      <c r="D461" t="s">
        <v>2034</v>
      </c>
      <c r="E461">
        <v>62.02</v>
      </c>
      <c r="F461" t="str">
        <f>_xlfn.XLOOKUP(Tabela1[[#This Row],[Empreendimento]],L:L,N:N)</f>
        <v>Paranoá I</v>
      </c>
      <c r="G461" t="str">
        <f>_xlfn.CONCAT("UFV ",Tabela1[[#This Row],[Complexo]])</f>
        <v>UFV Paranoá I</v>
      </c>
    </row>
    <row r="462" spans="1:7">
      <c r="A462" s="97">
        <v>45809</v>
      </c>
      <c r="B462">
        <v>6</v>
      </c>
      <c r="C462" t="s">
        <v>1921</v>
      </c>
      <c r="D462" t="s">
        <v>2034</v>
      </c>
      <c r="E462">
        <v>64.290000000000006</v>
      </c>
      <c r="F462" t="str">
        <f>_xlfn.XLOOKUP(Tabela1[[#This Row],[Empreendimento]],L:L,N:N)</f>
        <v>Paranoá I</v>
      </c>
      <c r="G462" t="str">
        <f>_xlfn.CONCAT("UFV ",Tabela1[[#This Row],[Complexo]])</f>
        <v>UFV Paranoá I</v>
      </c>
    </row>
    <row r="463" spans="1:7">
      <c r="A463" s="97">
        <v>45839</v>
      </c>
      <c r="B463">
        <v>7</v>
      </c>
      <c r="C463" t="s">
        <v>1921</v>
      </c>
      <c r="D463" t="s">
        <v>2034</v>
      </c>
      <c r="E463">
        <v>71.08</v>
      </c>
      <c r="F463" t="str">
        <f>_xlfn.XLOOKUP(Tabela1[[#This Row],[Empreendimento]],L:L,N:N)</f>
        <v>Paranoá I</v>
      </c>
      <c r="G463" t="str">
        <f>_xlfn.CONCAT("UFV ",Tabela1[[#This Row],[Complexo]])</f>
        <v>UFV Paranoá I</v>
      </c>
    </row>
    <row r="464" spans="1:7">
      <c r="A464" s="97">
        <v>45870</v>
      </c>
      <c r="B464">
        <v>8</v>
      </c>
      <c r="C464" t="s">
        <v>1921</v>
      </c>
      <c r="D464" t="s">
        <v>2034</v>
      </c>
      <c r="E464">
        <v>76.260000000000005</v>
      </c>
      <c r="F464" t="str">
        <f>_xlfn.XLOOKUP(Tabela1[[#This Row],[Empreendimento]],L:L,N:N)</f>
        <v>Paranoá I</v>
      </c>
      <c r="G464" t="str">
        <f>_xlfn.CONCAT("UFV ",Tabela1[[#This Row],[Complexo]])</f>
        <v>UFV Paranoá I</v>
      </c>
    </row>
    <row r="465" spans="1:7">
      <c r="A465" s="97">
        <v>45901</v>
      </c>
      <c r="B465">
        <v>9</v>
      </c>
      <c r="C465" t="s">
        <v>1921</v>
      </c>
      <c r="D465" t="s">
        <v>2034</v>
      </c>
      <c r="E465">
        <v>71.42</v>
      </c>
      <c r="F465" t="str">
        <f>_xlfn.XLOOKUP(Tabela1[[#This Row],[Empreendimento]],L:L,N:N)</f>
        <v>Paranoá I</v>
      </c>
      <c r="G465" t="str">
        <f>_xlfn.CONCAT("UFV ",Tabela1[[#This Row],[Complexo]])</f>
        <v>UFV Paranoá I</v>
      </c>
    </row>
    <row r="466" spans="1:7">
      <c r="A466" s="97">
        <v>45931</v>
      </c>
      <c r="B466">
        <v>10</v>
      </c>
      <c r="C466" t="s">
        <v>1921</v>
      </c>
      <c r="D466" t="s">
        <v>2034</v>
      </c>
      <c r="E466">
        <v>66.540000000000006</v>
      </c>
      <c r="F466" t="str">
        <f>_xlfn.XLOOKUP(Tabela1[[#This Row],[Empreendimento]],L:L,N:N)</f>
        <v>Paranoá I</v>
      </c>
      <c r="G466" t="str">
        <f>_xlfn.CONCAT("UFV ",Tabela1[[#This Row],[Complexo]])</f>
        <v>UFV Paranoá I</v>
      </c>
    </row>
    <row r="467" spans="1:7">
      <c r="A467" s="97">
        <v>45962</v>
      </c>
      <c r="B467">
        <v>11</v>
      </c>
      <c r="C467" t="s">
        <v>1921</v>
      </c>
      <c r="D467" t="s">
        <v>2034</v>
      </c>
      <c r="E467">
        <v>57.87</v>
      </c>
      <c r="F467" t="str">
        <f>_xlfn.XLOOKUP(Tabela1[[#This Row],[Empreendimento]],L:L,N:N)</f>
        <v>Paranoá I</v>
      </c>
      <c r="G467" t="str">
        <f>_xlfn.CONCAT("UFV ",Tabela1[[#This Row],[Complexo]])</f>
        <v>UFV Paranoá I</v>
      </c>
    </row>
    <row r="468" spans="1:7">
      <c r="A468" s="97">
        <v>45992</v>
      </c>
      <c r="B468">
        <v>12</v>
      </c>
      <c r="C468" t="s">
        <v>1921</v>
      </c>
      <c r="D468" t="s">
        <v>2034</v>
      </c>
      <c r="E468">
        <v>55.85</v>
      </c>
      <c r="F468" t="str">
        <f>_xlfn.XLOOKUP(Tabela1[[#This Row],[Empreendimento]],L:L,N:N)</f>
        <v>Paranoá I</v>
      </c>
      <c r="G468" t="str">
        <f>_xlfn.CONCAT("UFV ",Tabela1[[#This Row],[Complexo]])</f>
        <v>UFV Paranoá I</v>
      </c>
    </row>
    <row r="469" spans="1:7">
      <c r="A469" s="97">
        <v>45658</v>
      </c>
      <c r="B469">
        <v>1</v>
      </c>
      <c r="C469" t="s">
        <v>1922</v>
      </c>
      <c r="D469" t="s">
        <v>2035</v>
      </c>
      <c r="E469">
        <v>28.69</v>
      </c>
      <c r="F469" t="str">
        <f>_xlfn.XLOOKUP(Tabela1[[#This Row],[Empreendimento]],L:L,N:N)</f>
        <v>Paranoá I</v>
      </c>
      <c r="G469" t="str">
        <f>_xlfn.CONCAT("UFV ",Tabela1[[#This Row],[Complexo]])</f>
        <v>UFV Paranoá I</v>
      </c>
    </row>
    <row r="470" spans="1:7">
      <c r="A470" s="97">
        <v>45689</v>
      </c>
      <c r="B470">
        <v>2</v>
      </c>
      <c r="C470" t="s">
        <v>1922</v>
      </c>
      <c r="D470" t="s">
        <v>2035</v>
      </c>
      <c r="E470">
        <v>26.65</v>
      </c>
      <c r="F470" t="str">
        <f>_xlfn.XLOOKUP(Tabela1[[#This Row],[Empreendimento]],L:L,N:N)</f>
        <v>Paranoá I</v>
      </c>
      <c r="G470" t="str">
        <f>_xlfn.CONCAT("UFV ",Tabela1[[#This Row],[Complexo]])</f>
        <v>UFV Paranoá I</v>
      </c>
    </row>
    <row r="471" spans="1:7">
      <c r="A471" s="97">
        <v>45717</v>
      </c>
      <c r="B471">
        <v>3</v>
      </c>
      <c r="C471" t="s">
        <v>1922</v>
      </c>
      <c r="D471" t="s">
        <v>2035</v>
      </c>
      <c r="E471">
        <v>26.39</v>
      </c>
      <c r="F471" t="str">
        <f>_xlfn.XLOOKUP(Tabela1[[#This Row],[Empreendimento]],L:L,N:N)</f>
        <v>Paranoá I</v>
      </c>
      <c r="G471" t="str">
        <f>_xlfn.CONCAT("UFV ",Tabela1[[#This Row],[Complexo]])</f>
        <v>UFV Paranoá I</v>
      </c>
    </row>
    <row r="472" spans="1:7">
      <c r="A472" s="97">
        <v>45748</v>
      </c>
      <c r="B472">
        <v>4</v>
      </c>
      <c r="C472" t="s">
        <v>1922</v>
      </c>
      <c r="D472" t="s">
        <v>2035</v>
      </c>
      <c r="E472">
        <v>28.09</v>
      </c>
      <c r="F472" t="str">
        <f>_xlfn.XLOOKUP(Tabela1[[#This Row],[Empreendimento]],L:L,N:N)</f>
        <v>Paranoá I</v>
      </c>
      <c r="G472" t="str">
        <f>_xlfn.CONCAT("UFV ",Tabela1[[#This Row],[Complexo]])</f>
        <v>UFV Paranoá I</v>
      </c>
    </row>
    <row r="473" spans="1:7">
      <c r="A473" s="97">
        <v>45778</v>
      </c>
      <c r="B473">
        <v>5</v>
      </c>
      <c r="C473" t="s">
        <v>1922</v>
      </c>
      <c r="D473" t="s">
        <v>2035</v>
      </c>
      <c r="E473">
        <v>27.96</v>
      </c>
      <c r="F473" t="str">
        <f>_xlfn.XLOOKUP(Tabela1[[#This Row],[Empreendimento]],L:L,N:N)</f>
        <v>Paranoá I</v>
      </c>
      <c r="G473" t="str">
        <f>_xlfn.CONCAT("UFV ",Tabela1[[#This Row],[Complexo]])</f>
        <v>UFV Paranoá I</v>
      </c>
    </row>
    <row r="474" spans="1:7">
      <c r="A474" s="97">
        <v>45809</v>
      </c>
      <c r="B474">
        <v>6</v>
      </c>
      <c r="C474" t="s">
        <v>1922</v>
      </c>
      <c r="D474" t="s">
        <v>2035</v>
      </c>
      <c r="E474">
        <v>28.97</v>
      </c>
      <c r="F474" t="str">
        <f>_xlfn.XLOOKUP(Tabela1[[#This Row],[Empreendimento]],L:L,N:N)</f>
        <v>Paranoá I</v>
      </c>
      <c r="G474" t="str">
        <f>_xlfn.CONCAT("UFV ",Tabela1[[#This Row],[Complexo]])</f>
        <v>UFV Paranoá I</v>
      </c>
    </row>
    <row r="475" spans="1:7">
      <c r="A475" s="97">
        <v>45839</v>
      </c>
      <c r="B475">
        <v>7</v>
      </c>
      <c r="C475" t="s">
        <v>1922</v>
      </c>
      <c r="D475" t="s">
        <v>2035</v>
      </c>
      <c r="E475">
        <v>32.090000000000003</v>
      </c>
      <c r="F475" t="str">
        <f>_xlfn.XLOOKUP(Tabela1[[#This Row],[Empreendimento]],L:L,N:N)</f>
        <v>Paranoá I</v>
      </c>
      <c r="G475" t="str">
        <f>_xlfn.CONCAT("UFV ",Tabela1[[#This Row],[Complexo]])</f>
        <v>UFV Paranoá I</v>
      </c>
    </row>
    <row r="476" spans="1:7">
      <c r="A476" s="97">
        <v>45870</v>
      </c>
      <c r="B476">
        <v>8</v>
      </c>
      <c r="C476" t="s">
        <v>1922</v>
      </c>
      <c r="D476" t="s">
        <v>2035</v>
      </c>
      <c r="E476">
        <v>34.619999999999997</v>
      </c>
      <c r="F476" t="str">
        <f>_xlfn.XLOOKUP(Tabela1[[#This Row],[Empreendimento]],L:L,N:N)</f>
        <v>Paranoá I</v>
      </c>
      <c r="G476" t="str">
        <f>_xlfn.CONCAT("UFV ",Tabela1[[#This Row],[Complexo]])</f>
        <v>UFV Paranoá I</v>
      </c>
    </row>
    <row r="477" spans="1:7">
      <c r="A477" s="97">
        <v>45901</v>
      </c>
      <c r="B477">
        <v>9</v>
      </c>
      <c r="C477" t="s">
        <v>1922</v>
      </c>
      <c r="D477" t="s">
        <v>2035</v>
      </c>
      <c r="E477">
        <v>32.4</v>
      </c>
      <c r="F477" t="str">
        <f>_xlfn.XLOOKUP(Tabela1[[#This Row],[Empreendimento]],L:L,N:N)</f>
        <v>Paranoá I</v>
      </c>
      <c r="G477" t="str">
        <f>_xlfn.CONCAT("UFV ",Tabela1[[#This Row],[Complexo]])</f>
        <v>UFV Paranoá I</v>
      </c>
    </row>
    <row r="478" spans="1:7">
      <c r="A478" s="97">
        <v>45931</v>
      </c>
      <c r="B478">
        <v>10</v>
      </c>
      <c r="C478" t="s">
        <v>1922</v>
      </c>
      <c r="D478" t="s">
        <v>2035</v>
      </c>
      <c r="E478">
        <v>29.95</v>
      </c>
      <c r="F478" t="str">
        <f>_xlfn.XLOOKUP(Tabela1[[#This Row],[Empreendimento]],L:L,N:N)</f>
        <v>Paranoá I</v>
      </c>
      <c r="G478" t="str">
        <f>_xlfn.CONCAT("UFV ",Tabela1[[#This Row],[Complexo]])</f>
        <v>UFV Paranoá I</v>
      </c>
    </row>
    <row r="479" spans="1:7">
      <c r="A479" s="97">
        <v>45962</v>
      </c>
      <c r="B479">
        <v>11</v>
      </c>
      <c r="C479" t="s">
        <v>1922</v>
      </c>
      <c r="D479" t="s">
        <v>2035</v>
      </c>
      <c r="E479">
        <v>25.87</v>
      </c>
      <c r="F479" t="str">
        <f>_xlfn.XLOOKUP(Tabela1[[#This Row],[Empreendimento]],L:L,N:N)</f>
        <v>Paranoá I</v>
      </c>
      <c r="G479" t="str">
        <f>_xlfn.CONCAT("UFV ",Tabela1[[#This Row],[Complexo]])</f>
        <v>UFV Paranoá I</v>
      </c>
    </row>
    <row r="480" spans="1:7">
      <c r="A480" s="97">
        <v>45992</v>
      </c>
      <c r="B480">
        <v>12</v>
      </c>
      <c r="C480" t="s">
        <v>1922</v>
      </c>
      <c r="D480" t="s">
        <v>2035</v>
      </c>
      <c r="E480">
        <v>24.92</v>
      </c>
      <c r="F480" t="str">
        <f>_xlfn.XLOOKUP(Tabela1[[#This Row],[Empreendimento]],L:L,N:N)</f>
        <v>Paranoá I</v>
      </c>
      <c r="G480" t="str">
        <f>_xlfn.CONCAT("UFV ",Tabela1[[#This Row],[Complexo]])</f>
        <v>UFV Paranoá I</v>
      </c>
    </row>
    <row r="481" spans="1:7">
      <c r="A481" s="97">
        <v>45658</v>
      </c>
      <c r="B481">
        <v>1</v>
      </c>
      <c r="C481" t="s">
        <v>1923</v>
      </c>
      <c r="D481" t="s">
        <v>2036</v>
      </c>
      <c r="E481">
        <v>28.69</v>
      </c>
      <c r="F481" t="str">
        <f>_xlfn.XLOOKUP(Tabela1[[#This Row],[Empreendimento]],L:L,N:N)</f>
        <v>Paranoá I</v>
      </c>
      <c r="G481" t="str">
        <f>_xlfn.CONCAT("UFV ",Tabela1[[#This Row],[Complexo]])</f>
        <v>UFV Paranoá I</v>
      </c>
    </row>
    <row r="482" spans="1:7">
      <c r="A482" s="97">
        <v>45689</v>
      </c>
      <c r="B482">
        <v>2</v>
      </c>
      <c r="C482" t="s">
        <v>1923</v>
      </c>
      <c r="D482" t="s">
        <v>2036</v>
      </c>
      <c r="E482">
        <v>26.65</v>
      </c>
      <c r="F482" t="str">
        <f>_xlfn.XLOOKUP(Tabela1[[#This Row],[Empreendimento]],L:L,N:N)</f>
        <v>Paranoá I</v>
      </c>
      <c r="G482" t="str">
        <f>_xlfn.CONCAT("UFV ",Tabela1[[#This Row],[Complexo]])</f>
        <v>UFV Paranoá I</v>
      </c>
    </row>
    <row r="483" spans="1:7">
      <c r="A483" s="97">
        <v>45717</v>
      </c>
      <c r="B483">
        <v>3</v>
      </c>
      <c r="C483" t="s">
        <v>1923</v>
      </c>
      <c r="D483" t="s">
        <v>2036</v>
      </c>
      <c r="E483">
        <v>26.39</v>
      </c>
      <c r="F483" t="str">
        <f>_xlfn.XLOOKUP(Tabela1[[#This Row],[Empreendimento]],L:L,N:N)</f>
        <v>Paranoá I</v>
      </c>
      <c r="G483" t="str">
        <f>_xlfn.CONCAT("UFV ",Tabela1[[#This Row],[Complexo]])</f>
        <v>UFV Paranoá I</v>
      </c>
    </row>
    <row r="484" spans="1:7">
      <c r="A484" s="97">
        <v>45748</v>
      </c>
      <c r="B484">
        <v>4</v>
      </c>
      <c r="C484" t="s">
        <v>1923</v>
      </c>
      <c r="D484" t="s">
        <v>2036</v>
      </c>
      <c r="E484">
        <v>28.09</v>
      </c>
      <c r="F484" t="str">
        <f>_xlfn.XLOOKUP(Tabela1[[#This Row],[Empreendimento]],L:L,N:N)</f>
        <v>Paranoá I</v>
      </c>
      <c r="G484" t="str">
        <f>_xlfn.CONCAT("UFV ",Tabela1[[#This Row],[Complexo]])</f>
        <v>UFV Paranoá I</v>
      </c>
    </row>
    <row r="485" spans="1:7">
      <c r="A485" s="97">
        <v>45778</v>
      </c>
      <c r="B485">
        <v>5</v>
      </c>
      <c r="C485" t="s">
        <v>1923</v>
      </c>
      <c r="D485" t="s">
        <v>2036</v>
      </c>
      <c r="E485">
        <v>27.96</v>
      </c>
      <c r="F485" t="str">
        <f>_xlfn.XLOOKUP(Tabela1[[#This Row],[Empreendimento]],L:L,N:N)</f>
        <v>Paranoá I</v>
      </c>
      <c r="G485" t="str">
        <f>_xlfn.CONCAT("UFV ",Tabela1[[#This Row],[Complexo]])</f>
        <v>UFV Paranoá I</v>
      </c>
    </row>
    <row r="486" spans="1:7">
      <c r="A486" s="97">
        <v>45809</v>
      </c>
      <c r="B486">
        <v>6</v>
      </c>
      <c r="C486" t="s">
        <v>1923</v>
      </c>
      <c r="D486" t="s">
        <v>2036</v>
      </c>
      <c r="E486">
        <v>28.97</v>
      </c>
      <c r="F486" t="str">
        <f>_xlfn.XLOOKUP(Tabela1[[#This Row],[Empreendimento]],L:L,N:N)</f>
        <v>Paranoá I</v>
      </c>
      <c r="G486" t="str">
        <f>_xlfn.CONCAT("UFV ",Tabela1[[#This Row],[Complexo]])</f>
        <v>UFV Paranoá I</v>
      </c>
    </row>
    <row r="487" spans="1:7">
      <c r="A487" s="97">
        <v>45839</v>
      </c>
      <c r="B487">
        <v>7</v>
      </c>
      <c r="C487" t="s">
        <v>1923</v>
      </c>
      <c r="D487" t="s">
        <v>2036</v>
      </c>
      <c r="E487">
        <v>32.090000000000003</v>
      </c>
      <c r="F487" t="str">
        <f>_xlfn.XLOOKUP(Tabela1[[#This Row],[Empreendimento]],L:L,N:N)</f>
        <v>Paranoá I</v>
      </c>
      <c r="G487" t="str">
        <f>_xlfn.CONCAT("UFV ",Tabela1[[#This Row],[Complexo]])</f>
        <v>UFV Paranoá I</v>
      </c>
    </row>
    <row r="488" spans="1:7">
      <c r="A488" s="97">
        <v>45870</v>
      </c>
      <c r="B488">
        <v>8</v>
      </c>
      <c r="C488" t="s">
        <v>1923</v>
      </c>
      <c r="D488" t="s">
        <v>2036</v>
      </c>
      <c r="E488">
        <v>34.619999999999997</v>
      </c>
      <c r="F488" t="str">
        <f>_xlfn.XLOOKUP(Tabela1[[#This Row],[Empreendimento]],L:L,N:N)</f>
        <v>Paranoá I</v>
      </c>
      <c r="G488" t="str">
        <f>_xlfn.CONCAT("UFV ",Tabela1[[#This Row],[Complexo]])</f>
        <v>UFV Paranoá I</v>
      </c>
    </row>
    <row r="489" spans="1:7">
      <c r="A489" s="97">
        <v>45901</v>
      </c>
      <c r="B489">
        <v>9</v>
      </c>
      <c r="C489" t="s">
        <v>1923</v>
      </c>
      <c r="D489" t="s">
        <v>2036</v>
      </c>
      <c r="E489">
        <v>32.4</v>
      </c>
      <c r="F489" t="str">
        <f>_xlfn.XLOOKUP(Tabela1[[#This Row],[Empreendimento]],L:L,N:N)</f>
        <v>Paranoá I</v>
      </c>
      <c r="G489" t="str">
        <f>_xlfn.CONCAT("UFV ",Tabela1[[#This Row],[Complexo]])</f>
        <v>UFV Paranoá I</v>
      </c>
    </row>
    <row r="490" spans="1:7">
      <c r="A490" s="97">
        <v>45931</v>
      </c>
      <c r="B490">
        <v>10</v>
      </c>
      <c r="C490" t="s">
        <v>1923</v>
      </c>
      <c r="D490" t="s">
        <v>2036</v>
      </c>
      <c r="E490">
        <v>29.95</v>
      </c>
      <c r="F490" t="str">
        <f>_xlfn.XLOOKUP(Tabela1[[#This Row],[Empreendimento]],L:L,N:N)</f>
        <v>Paranoá I</v>
      </c>
      <c r="G490" t="str">
        <f>_xlfn.CONCAT("UFV ",Tabela1[[#This Row],[Complexo]])</f>
        <v>UFV Paranoá I</v>
      </c>
    </row>
    <row r="491" spans="1:7">
      <c r="A491" s="97">
        <v>45962</v>
      </c>
      <c r="B491">
        <v>11</v>
      </c>
      <c r="C491" t="s">
        <v>1923</v>
      </c>
      <c r="D491" t="s">
        <v>2036</v>
      </c>
      <c r="E491">
        <v>25.87</v>
      </c>
      <c r="F491" t="str">
        <f>_xlfn.XLOOKUP(Tabela1[[#This Row],[Empreendimento]],L:L,N:N)</f>
        <v>Paranoá I</v>
      </c>
      <c r="G491" t="str">
        <f>_xlfn.CONCAT("UFV ",Tabela1[[#This Row],[Complexo]])</f>
        <v>UFV Paranoá I</v>
      </c>
    </row>
    <row r="492" spans="1:7">
      <c r="A492" s="97">
        <v>45992</v>
      </c>
      <c r="B492">
        <v>12</v>
      </c>
      <c r="C492" t="s">
        <v>1923</v>
      </c>
      <c r="D492" t="s">
        <v>2036</v>
      </c>
      <c r="E492">
        <v>24.92</v>
      </c>
      <c r="F492" t="str">
        <f>_xlfn.XLOOKUP(Tabela1[[#This Row],[Empreendimento]],L:L,N:N)</f>
        <v>Paranoá I</v>
      </c>
      <c r="G492" t="str">
        <f>_xlfn.CONCAT("UFV ",Tabela1[[#This Row],[Complexo]])</f>
        <v>UFV Paranoá I</v>
      </c>
    </row>
    <row r="493" spans="1:7">
      <c r="A493" s="97">
        <v>45658</v>
      </c>
      <c r="B493">
        <v>1</v>
      </c>
      <c r="C493" t="s">
        <v>1924</v>
      </c>
      <c r="D493" t="s">
        <v>2037</v>
      </c>
      <c r="E493">
        <v>64.62</v>
      </c>
      <c r="F493" t="str">
        <f>_xlfn.XLOOKUP(Tabela1[[#This Row],[Empreendimento]],L:L,N:N)</f>
        <v>Paranoá I</v>
      </c>
      <c r="G493" t="str">
        <f>_xlfn.CONCAT("UFV ",Tabela1[[#This Row],[Complexo]])</f>
        <v>UFV Paranoá I</v>
      </c>
    </row>
    <row r="494" spans="1:7">
      <c r="A494" s="97">
        <v>45689</v>
      </c>
      <c r="B494">
        <v>2</v>
      </c>
      <c r="C494" t="s">
        <v>1924</v>
      </c>
      <c r="D494" t="s">
        <v>2037</v>
      </c>
      <c r="E494">
        <v>59.93</v>
      </c>
      <c r="F494" t="str">
        <f>_xlfn.XLOOKUP(Tabela1[[#This Row],[Empreendimento]],L:L,N:N)</f>
        <v>Paranoá I</v>
      </c>
      <c r="G494" t="str">
        <f>_xlfn.CONCAT("UFV ",Tabela1[[#This Row],[Complexo]])</f>
        <v>UFV Paranoá I</v>
      </c>
    </row>
    <row r="495" spans="1:7">
      <c r="A495" s="97">
        <v>45717</v>
      </c>
      <c r="B495">
        <v>3</v>
      </c>
      <c r="C495" t="s">
        <v>1924</v>
      </c>
      <c r="D495" t="s">
        <v>2037</v>
      </c>
      <c r="E495">
        <v>59.43</v>
      </c>
      <c r="F495" t="str">
        <f>_xlfn.XLOOKUP(Tabela1[[#This Row],[Empreendimento]],L:L,N:N)</f>
        <v>Paranoá I</v>
      </c>
      <c r="G495" t="str">
        <f>_xlfn.CONCAT("UFV ",Tabela1[[#This Row],[Complexo]])</f>
        <v>UFV Paranoá I</v>
      </c>
    </row>
    <row r="496" spans="1:7">
      <c r="A496" s="97">
        <v>45748</v>
      </c>
      <c r="B496">
        <v>4</v>
      </c>
      <c r="C496" t="s">
        <v>1924</v>
      </c>
      <c r="D496" t="s">
        <v>2037</v>
      </c>
      <c r="E496">
        <v>63.2</v>
      </c>
      <c r="F496" t="str">
        <f>_xlfn.XLOOKUP(Tabela1[[#This Row],[Empreendimento]],L:L,N:N)</f>
        <v>Paranoá I</v>
      </c>
      <c r="G496" t="str">
        <f>_xlfn.CONCAT("UFV ",Tabela1[[#This Row],[Complexo]])</f>
        <v>UFV Paranoá I</v>
      </c>
    </row>
    <row r="497" spans="1:7">
      <c r="A497" s="97">
        <v>45778</v>
      </c>
      <c r="B497">
        <v>5</v>
      </c>
      <c r="C497" t="s">
        <v>1924</v>
      </c>
      <c r="D497" t="s">
        <v>2037</v>
      </c>
      <c r="E497">
        <v>62.87</v>
      </c>
      <c r="F497" t="str">
        <f>_xlfn.XLOOKUP(Tabela1[[#This Row],[Empreendimento]],L:L,N:N)</f>
        <v>Paranoá I</v>
      </c>
      <c r="G497" t="str">
        <f>_xlfn.CONCAT("UFV ",Tabela1[[#This Row],[Complexo]])</f>
        <v>UFV Paranoá I</v>
      </c>
    </row>
    <row r="498" spans="1:7">
      <c r="A498" s="97">
        <v>45809</v>
      </c>
      <c r="B498">
        <v>6</v>
      </c>
      <c r="C498" t="s">
        <v>1924</v>
      </c>
      <c r="D498" t="s">
        <v>2037</v>
      </c>
      <c r="E498">
        <v>65.22</v>
      </c>
      <c r="F498" t="str">
        <f>_xlfn.XLOOKUP(Tabela1[[#This Row],[Empreendimento]],L:L,N:N)</f>
        <v>Paranoá I</v>
      </c>
      <c r="G498" t="str">
        <f>_xlfn.CONCAT("UFV ",Tabela1[[#This Row],[Complexo]])</f>
        <v>UFV Paranoá I</v>
      </c>
    </row>
    <row r="499" spans="1:7">
      <c r="A499" s="97">
        <v>45839</v>
      </c>
      <c r="B499">
        <v>7</v>
      </c>
      <c r="C499" t="s">
        <v>1924</v>
      </c>
      <c r="D499" t="s">
        <v>2037</v>
      </c>
      <c r="E499">
        <v>72.099999999999994</v>
      </c>
      <c r="F499" t="str">
        <f>_xlfn.XLOOKUP(Tabela1[[#This Row],[Empreendimento]],L:L,N:N)</f>
        <v>Paranoá I</v>
      </c>
      <c r="G499" t="str">
        <f>_xlfn.CONCAT("UFV ",Tabela1[[#This Row],[Complexo]])</f>
        <v>UFV Paranoá I</v>
      </c>
    </row>
    <row r="500" spans="1:7">
      <c r="A500" s="97">
        <v>45870</v>
      </c>
      <c r="B500">
        <v>8</v>
      </c>
      <c r="C500" t="s">
        <v>1924</v>
      </c>
      <c r="D500" t="s">
        <v>2037</v>
      </c>
      <c r="E500">
        <v>77.260000000000005</v>
      </c>
      <c r="F500" t="str">
        <f>_xlfn.XLOOKUP(Tabela1[[#This Row],[Empreendimento]],L:L,N:N)</f>
        <v>Paranoá I</v>
      </c>
      <c r="G500" t="str">
        <f>_xlfn.CONCAT("UFV ",Tabela1[[#This Row],[Complexo]])</f>
        <v>UFV Paranoá I</v>
      </c>
    </row>
    <row r="501" spans="1:7">
      <c r="A501" s="97">
        <v>45901</v>
      </c>
      <c r="B501">
        <v>9</v>
      </c>
      <c r="C501" t="s">
        <v>1924</v>
      </c>
      <c r="D501" t="s">
        <v>2037</v>
      </c>
      <c r="E501">
        <v>72.31</v>
      </c>
      <c r="F501" t="str">
        <f>_xlfn.XLOOKUP(Tabela1[[#This Row],[Empreendimento]],L:L,N:N)</f>
        <v>Paranoá I</v>
      </c>
      <c r="G501" t="str">
        <f>_xlfn.CONCAT("UFV ",Tabela1[[#This Row],[Complexo]])</f>
        <v>UFV Paranoá I</v>
      </c>
    </row>
    <row r="502" spans="1:7">
      <c r="A502" s="97">
        <v>45931</v>
      </c>
      <c r="B502">
        <v>10</v>
      </c>
      <c r="C502" t="s">
        <v>1924</v>
      </c>
      <c r="D502" t="s">
        <v>2037</v>
      </c>
      <c r="E502">
        <v>67.400000000000006</v>
      </c>
      <c r="F502" t="str">
        <f>_xlfn.XLOOKUP(Tabela1[[#This Row],[Empreendimento]],L:L,N:N)</f>
        <v>Paranoá I</v>
      </c>
      <c r="G502" t="str">
        <f>_xlfn.CONCAT("UFV ",Tabela1[[#This Row],[Complexo]])</f>
        <v>UFV Paranoá I</v>
      </c>
    </row>
    <row r="503" spans="1:7">
      <c r="A503" s="97">
        <v>45962</v>
      </c>
      <c r="B503">
        <v>11</v>
      </c>
      <c r="C503" t="s">
        <v>1924</v>
      </c>
      <c r="D503" t="s">
        <v>2037</v>
      </c>
      <c r="E503">
        <v>58.67</v>
      </c>
      <c r="F503" t="str">
        <f>_xlfn.XLOOKUP(Tabela1[[#This Row],[Empreendimento]],L:L,N:N)</f>
        <v>Paranoá I</v>
      </c>
      <c r="G503" t="str">
        <f>_xlfn.CONCAT("UFV ",Tabela1[[#This Row],[Complexo]])</f>
        <v>UFV Paranoá I</v>
      </c>
    </row>
    <row r="504" spans="1:7">
      <c r="A504" s="97">
        <v>45992</v>
      </c>
      <c r="B504">
        <v>12</v>
      </c>
      <c r="C504" t="s">
        <v>1924</v>
      </c>
      <c r="D504" t="s">
        <v>2037</v>
      </c>
      <c r="E504">
        <v>56.65</v>
      </c>
      <c r="F504" t="str">
        <f>_xlfn.XLOOKUP(Tabela1[[#This Row],[Empreendimento]],L:L,N:N)</f>
        <v>Paranoá I</v>
      </c>
      <c r="G504" t="str">
        <f>_xlfn.CONCAT("UFV ",Tabela1[[#This Row],[Complexo]])</f>
        <v>UFV Paranoá I</v>
      </c>
    </row>
    <row r="505" spans="1:7">
      <c r="A505" s="97">
        <v>45658</v>
      </c>
      <c r="B505">
        <v>1</v>
      </c>
      <c r="C505" t="s">
        <v>1925</v>
      </c>
      <c r="D505" t="s">
        <v>2038</v>
      </c>
      <c r="E505">
        <v>30.38</v>
      </c>
      <c r="F505" t="str">
        <f>_xlfn.XLOOKUP(Tabela1[[#This Row],[Empreendimento]],L:L,N:N)</f>
        <v>Paranoá I</v>
      </c>
      <c r="G505" t="str">
        <f>_xlfn.CONCAT("UFV ",Tabela1[[#This Row],[Complexo]])</f>
        <v>UFV Paranoá I</v>
      </c>
    </row>
    <row r="506" spans="1:7">
      <c r="A506" s="97">
        <v>45689</v>
      </c>
      <c r="B506">
        <v>2</v>
      </c>
      <c r="C506" t="s">
        <v>1925</v>
      </c>
      <c r="D506" t="s">
        <v>2038</v>
      </c>
      <c r="E506">
        <v>28.37</v>
      </c>
      <c r="F506" t="str">
        <f>_xlfn.XLOOKUP(Tabela1[[#This Row],[Empreendimento]],L:L,N:N)</f>
        <v>Paranoá I</v>
      </c>
      <c r="G506" t="str">
        <f>_xlfn.CONCAT("UFV ",Tabela1[[#This Row],[Complexo]])</f>
        <v>UFV Paranoá I</v>
      </c>
    </row>
    <row r="507" spans="1:7">
      <c r="A507" s="97">
        <v>45717</v>
      </c>
      <c r="B507">
        <v>3</v>
      </c>
      <c r="C507" t="s">
        <v>1925</v>
      </c>
      <c r="D507" t="s">
        <v>2038</v>
      </c>
      <c r="E507">
        <v>28.15</v>
      </c>
      <c r="F507" t="str">
        <f>_xlfn.XLOOKUP(Tabela1[[#This Row],[Empreendimento]],L:L,N:N)</f>
        <v>Paranoá I</v>
      </c>
      <c r="G507" t="str">
        <f>_xlfn.CONCAT("UFV ",Tabela1[[#This Row],[Complexo]])</f>
        <v>UFV Paranoá I</v>
      </c>
    </row>
    <row r="508" spans="1:7">
      <c r="A508" s="97">
        <v>45748</v>
      </c>
      <c r="B508">
        <v>4</v>
      </c>
      <c r="C508" t="s">
        <v>1925</v>
      </c>
      <c r="D508" t="s">
        <v>2038</v>
      </c>
      <c r="E508">
        <v>30.05</v>
      </c>
      <c r="F508" t="str">
        <f>_xlfn.XLOOKUP(Tabela1[[#This Row],[Empreendimento]],L:L,N:N)</f>
        <v>Paranoá I</v>
      </c>
      <c r="G508" t="str">
        <f>_xlfn.CONCAT("UFV ",Tabela1[[#This Row],[Complexo]])</f>
        <v>UFV Paranoá I</v>
      </c>
    </row>
    <row r="509" spans="1:7">
      <c r="A509" s="97">
        <v>45778</v>
      </c>
      <c r="B509">
        <v>5</v>
      </c>
      <c r="C509" t="s">
        <v>1925</v>
      </c>
      <c r="D509" t="s">
        <v>2038</v>
      </c>
      <c r="E509">
        <v>30</v>
      </c>
      <c r="F509" t="str">
        <f>_xlfn.XLOOKUP(Tabela1[[#This Row],[Empreendimento]],L:L,N:N)</f>
        <v>Paranoá I</v>
      </c>
      <c r="G509" t="str">
        <f>_xlfn.CONCAT("UFV ",Tabela1[[#This Row],[Complexo]])</f>
        <v>UFV Paranoá I</v>
      </c>
    </row>
    <row r="510" spans="1:7">
      <c r="A510" s="97">
        <v>45809</v>
      </c>
      <c r="B510">
        <v>6</v>
      </c>
      <c r="C510" t="s">
        <v>1925</v>
      </c>
      <c r="D510" t="s">
        <v>2038</v>
      </c>
      <c r="E510">
        <v>31.3</v>
      </c>
      <c r="F510" t="str">
        <f>_xlfn.XLOOKUP(Tabela1[[#This Row],[Empreendimento]],L:L,N:N)</f>
        <v>Paranoá I</v>
      </c>
      <c r="G510" t="str">
        <f>_xlfn.CONCAT("UFV ",Tabela1[[#This Row],[Complexo]])</f>
        <v>UFV Paranoá I</v>
      </c>
    </row>
    <row r="511" spans="1:7">
      <c r="A511" s="97">
        <v>45839</v>
      </c>
      <c r="B511">
        <v>7</v>
      </c>
      <c r="C511" t="s">
        <v>1925</v>
      </c>
      <c r="D511" t="s">
        <v>2038</v>
      </c>
      <c r="E511">
        <v>34.64</v>
      </c>
      <c r="F511" t="str">
        <f>_xlfn.XLOOKUP(Tabela1[[#This Row],[Empreendimento]],L:L,N:N)</f>
        <v>Paranoá I</v>
      </c>
      <c r="G511" t="str">
        <f>_xlfn.CONCAT("UFV ",Tabela1[[#This Row],[Complexo]])</f>
        <v>UFV Paranoá I</v>
      </c>
    </row>
    <row r="512" spans="1:7">
      <c r="A512" s="97">
        <v>45870</v>
      </c>
      <c r="B512">
        <v>8</v>
      </c>
      <c r="C512" t="s">
        <v>1925</v>
      </c>
      <c r="D512" t="s">
        <v>2038</v>
      </c>
      <c r="E512">
        <v>36.799999999999997</v>
      </c>
      <c r="F512" t="str">
        <f>_xlfn.XLOOKUP(Tabela1[[#This Row],[Empreendimento]],L:L,N:N)</f>
        <v>Paranoá I</v>
      </c>
      <c r="G512" t="str">
        <f>_xlfn.CONCAT("UFV ",Tabela1[[#This Row],[Complexo]])</f>
        <v>UFV Paranoá I</v>
      </c>
    </row>
    <row r="513" spans="1:7">
      <c r="A513" s="97">
        <v>45901</v>
      </c>
      <c r="B513">
        <v>9</v>
      </c>
      <c r="C513" t="s">
        <v>1925</v>
      </c>
      <c r="D513" t="s">
        <v>2038</v>
      </c>
      <c r="E513">
        <v>34.29</v>
      </c>
      <c r="F513" t="str">
        <f>_xlfn.XLOOKUP(Tabela1[[#This Row],[Empreendimento]],L:L,N:N)</f>
        <v>Paranoá I</v>
      </c>
      <c r="G513" t="str">
        <f>_xlfn.CONCAT("UFV ",Tabela1[[#This Row],[Complexo]])</f>
        <v>UFV Paranoá I</v>
      </c>
    </row>
    <row r="514" spans="1:7">
      <c r="A514" s="97">
        <v>45931</v>
      </c>
      <c r="B514">
        <v>10</v>
      </c>
      <c r="C514" t="s">
        <v>1925</v>
      </c>
      <c r="D514" t="s">
        <v>2038</v>
      </c>
      <c r="E514">
        <v>31.81</v>
      </c>
      <c r="F514" t="str">
        <f>_xlfn.XLOOKUP(Tabela1[[#This Row],[Empreendimento]],L:L,N:N)</f>
        <v>Paranoá I</v>
      </c>
      <c r="G514" t="str">
        <f>_xlfn.CONCAT("UFV ",Tabela1[[#This Row],[Complexo]])</f>
        <v>UFV Paranoá I</v>
      </c>
    </row>
    <row r="515" spans="1:7">
      <c r="A515" s="97">
        <v>45962</v>
      </c>
      <c r="B515">
        <v>11</v>
      </c>
      <c r="C515" t="s">
        <v>1925</v>
      </c>
      <c r="D515" t="s">
        <v>2038</v>
      </c>
      <c r="E515">
        <v>27.64</v>
      </c>
      <c r="F515" t="str">
        <f>_xlfn.XLOOKUP(Tabela1[[#This Row],[Empreendimento]],L:L,N:N)</f>
        <v>Paranoá I</v>
      </c>
      <c r="G515" t="str">
        <f>_xlfn.CONCAT("UFV ",Tabela1[[#This Row],[Complexo]])</f>
        <v>UFV Paranoá I</v>
      </c>
    </row>
    <row r="516" spans="1:7">
      <c r="A516" s="97">
        <v>45992</v>
      </c>
      <c r="B516">
        <v>12</v>
      </c>
      <c r="C516" t="s">
        <v>1925</v>
      </c>
      <c r="D516" t="s">
        <v>2038</v>
      </c>
      <c r="E516">
        <v>26.62</v>
      </c>
      <c r="F516" t="str">
        <f>_xlfn.XLOOKUP(Tabela1[[#This Row],[Empreendimento]],L:L,N:N)</f>
        <v>Paranoá I</v>
      </c>
      <c r="G516" t="str">
        <f>_xlfn.CONCAT("UFV ",Tabela1[[#This Row],[Complexo]])</f>
        <v>UFV Paranoá I</v>
      </c>
    </row>
    <row r="517" spans="1:7">
      <c r="A517" s="97">
        <v>45658</v>
      </c>
      <c r="B517">
        <v>1</v>
      </c>
      <c r="C517" t="s">
        <v>25</v>
      </c>
      <c r="D517">
        <v>10029355760</v>
      </c>
      <c r="E517">
        <v>162.9</v>
      </c>
      <c r="F517" t="e">
        <f>_xlfn.XLOOKUP(Tabela1[[#This Row],[Empreendimento]],L:L,N:N)</f>
        <v>#N/A</v>
      </c>
      <c r="G517" t="e">
        <f>_xlfn.CONCAT("UFV ",Tabela1[[#This Row],[Complexo]])</f>
        <v>#N/A</v>
      </c>
    </row>
    <row r="518" spans="1:7">
      <c r="A518" s="97">
        <v>45689</v>
      </c>
      <c r="B518">
        <v>2</v>
      </c>
      <c r="C518" t="s">
        <v>25</v>
      </c>
      <c r="D518">
        <v>10029355760</v>
      </c>
      <c r="E518">
        <v>126.1</v>
      </c>
      <c r="F518" t="e">
        <f>_xlfn.XLOOKUP(Tabela1[[#This Row],[Empreendimento]],L:L,N:N)</f>
        <v>#N/A</v>
      </c>
      <c r="G518" t="e">
        <f>_xlfn.CONCAT("UFV ",Tabela1[[#This Row],[Complexo]])</f>
        <v>#N/A</v>
      </c>
    </row>
    <row r="519" spans="1:7">
      <c r="A519" s="97">
        <v>45717</v>
      </c>
      <c r="B519">
        <v>3</v>
      </c>
      <c r="C519" t="s">
        <v>25</v>
      </c>
      <c r="D519">
        <v>10029355760</v>
      </c>
      <c r="E519">
        <v>147.80000000000001</v>
      </c>
      <c r="F519" t="e">
        <f>_xlfn.XLOOKUP(Tabela1[[#This Row],[Empreendimento]],L:L,N:N)</f>
        <v>#N/A</v>
      </c>
      <c r="G519" t="e">
        <f>_xlfn.CONCAT("UFV ",Tabela1[[#This Row],[Complexo]])</f>
        <v>#N/A</v>
      </c>
    </row>
    <row r="520" spans="1:7">
      <c r="A520" s="97">
        <v>45748</v>
      </c>
      <c r="B520">
        <v>4</v>
      </c>
      <c r="C520" t="s">
        <v>25</v>
      </c>
      <c r="D520">
        <v>10029355760</v>
      </c>
      <c r="E520">
        <v>158.19999999999999</v>
      </c>
      <c r="F520" t="e">
        <f>_xlfn.XLOOKUP(Tabela1[[#This Row],[Empreendimento]],L:L,N:N)</f>
        <v>#N/A</v>
      </c>
      <c r="G520" t="e">
        <f>_xlfn.CONCAT("UFV ",Tabela1[[#This Row],[Complexo]])</f>
        <v>#N/A</v>
      </c>
    </row>
    <row r="521" spans="1:7">
      <c r="A521" s="97">
        <v>45778</v>
      </c>
      <c r="B521">
        <v>5</v>
      </c>
      <c r="C521" t="s">
        <v>25</v>
      </c>
      <c r="D521">
        <v>10029355760</v>
      </c>
      <c r="E521">
        <v>168.6</v>
      </c>
      <c r="F521" t="e">
        <f>_xlfn.XLOOKUP(Tabela1[[#This Row],[Empreendimento]],L:L,N:N)</f>
        <v>#N/A</v>
      </c>
      <c r="G521" t="e">
        <f>_xlfn.CONCAT("UFV ",Tabela1[[#This Row],[Complexo]])</f>
        <v>#N/A</v>
      </c>
    </row>
    <row r="522" spans="1:7">
      <c r="A522" s="97">
        <v>45809</v>
      </c>
      <c r="B522">
        <v>6</v>
      </c>
      <c r="C522" t="s">
        <v>25</v>
      </c>
      <c r="D522">
        <v>10029355760</v>
      </c>
      <c r="E522">
        <v>164.1</v>
      </c>
      <c r="F522" t="e">
        <f>_xlfn.XLOOKUP(Tabela1[[#This Row],[Empreendimento]],L:L,N:N)</f>
        <v>#N/A</v>
      </c>
      <c r="G522" t="e">
        <f>_xlfn.CONCAT("UFV ",Tabela1[[#This Row],[Complexo]])</f>
        <v>#N/A</v>
      </c>
    </row>
    <row r="523" spans="1:7">
      <c r="A523" s="97">
        <v>45839</v>
      </c>
      <c r="B523">
        <v>7</v>
      </c>
      <c r="C523" t="s">
        <v>25</v>
      </c>
      <c r="D523">
        <v>10029355760</v>
      </c>
      <c r="E523">
        <v>167.9</v>
      </c>
      <c r="F523" t="e">
        <f>_xlfn.XLOOKUP(Tabela1[[#This Row],[Empreendimento]],L:L,N:N)</f>
        <v>#N/A</v>
      </c>
      <c r="G523" t="e">
        <f>_xlfn.CONCAT("UFV ",Tabela1[[#This Row],[Complexo]])</f>
        <v>#N/A</v>
      </c>
    </row>
    <row r="524" spans="1:7">
      <c r="A524" s="97">
        <v>45870</v>
      </c>
      <c r="B524">
        <v>8</v>
      </c>
      <c r="C524" t="s">
        <v>25</v>
      </c>
      <c r="D524">
        <v>10029355760</v>
      </c>
      <c r="E524">
        <v>182.6</v>
      </c>
      <c r="F524" t="e">
        <f>_xlfn.XLOOKUP(Tabela1[[#This Row],[Empreendimento]],L:L,N:N)</f>
        <v>#N/A</v>
      </c>
      <c r="G524" t="e">
        <f>_xlfn.CONCAT("UFV ",Tabela1[[#This Row],[Complexo]])</f>
        <v>#N/A</v>
      </c>
    </row>
    <row r="525" spans="1:7">
      <c r="A525" s="97">
        <v>45901</v>
      </c>
      <c r="B525">
        <v>9</v>
      </c>
      <c r="C525" t="s">
        <v>25</v>
      </c>
      <c r="D525">
        <v>10029355760</v>
      </c>
      <c r="E525">
        <v>171.1</v>
      </c>
      <c r="F525" t="e">
        <f>_xlfn.XLOOKUP(Tabela1[[#This Row],[Empreendimento]],L:L,N:N)</f>
        <v>#N/A</v>
      </c>
      <c r="G525" t="e">
        <f>_xlfn.CONCAT("UFV ",Tabela1[[#This Row],[Complexo]])</f>
        <v>#N/A</v>
      </c>
    </row>
    <row r="526" spans="1:7">
      <c r="A526" s="97">
        <v>45931</v>
      </c>
      <c r="B526">
        <v>10</v>
      </c>
      <c r="C526" t="s">
        <v>25</v>
      </c>
      <c r="D526">
        <v>10029355760</v>
      </c>
      <c r="E526">
        <v>166.1</v>
      </c>
      <c r="F526" t="e">
        <f>_xlfn.XLOOKUP(Tabela1[[#This Row],[Empreendimento]],L:L,N:N)</f>
        <v>#N/A</v>
      </c>
      <c r="G526" t="e">
        <f>_xlfn.CONCAT("UFV ",Tabela1[[#This Row],[Complexo]])</f>
        <v>#N/A</v>
      </c>
    </row>
    <row r="527" spans="1:7">
      <c r="A527" s="97">
        <v>45962</v>
      </c>
      <c r="B527">
        <v>11</v>
      </c>
      <c r="C527" t="s">
        <v>25</v>
      </c>
      <c r="D527">
        <v>10029355760</v>
      </c>
      <c r="E527">
        <v>158</v>
      </c>
      <c r="F527" t="e">
        <f>_xlfn.XLOOKUP(Tabela1[[#This Row],[Empreendimento]],L:L,N:N)</f>
        <v>#N/A</v>
      </c>
      <c r="G527" t="e">
        <f>_xlfn.CONCAT("UFV ",Tabela1[[#This Row],[Complexo]])</f>
        <v>#N/A</v>
      </c>
    </row>
    <row r="528" spans="1:7">
      <c r="A528" s="97">
        <v>45992</v>
      </c>
      <c r="B528">
        <v>12</v>
      </c>
      <c r="C528" t="s">
        <v>25</v>
      </c>
      <c r="D528">
        <v>10029355760</v>
      </c>
      <c r="E528">
        <v>159.80000000000001</v>
      </c>
      <c r="F528" t="e">
        <f>_xlfn.XLOOKUP(Tabela1[[#This Row],[Empreendimento]],L:L,N:N)</f>
        <v>#N/A</v>
      </c>
      <c r="G528" t="e">
        <f>_xlfn.CONCAT("UFV ",Tabela1[[#This Row],[Complexo]])</f>
        <v>#N/A</v>
      </c>
    </row>
    <row r="529" spans="1:7">
      <c r="A529" s="97">
        <v>45658</v>
      </c>
      <c r="B529">
        <v>1</v>
      </c>
      <c r="C529" t="s">
        <v>41</v>
      </c>
      <c r="D529">
        <v>10035716108</v>
      </c>
      <c r="E529">
        <v>58.51</v>
      </c>
      <c r="F529" t="e">
        <f>_xlfn.XLOOKUP(Tabela1[[#This Row],[Empreendimento]],L:L,N:N)</f>
        <v>#N/A</v>
      </c>
      <c r="G529" t="e">
        <f>_xlfn.CONCAT("UFV ",Tabela1[[#This Row],[Complexo]])</f>
        <v>#N/A</v>
      </c>
    </row>
    <row r="530" spans="1:7">
      <c r="A530" s="97">
        <v>45689</v>
      </c>
      <c r="B530">
        <v>2</v>
      </c>
      <c r="C530" t="s">
        <v>41</v>
      </c>
      <c r="D530">
        <v>10035716108</v>
      </c>
      <c r="E530">
        <v>51.77</v>
      </c>
      <c r="F530" t="e">
        <f>_xlfn.XLOOKUP(Tabela1[[#This Row],[Empreendimento]],L:L,N:N)</f>
        <v>#N/A</v>
      </c>
      <c r="G530" t="e">
        <f>_xlfn.CONCAT("UFV ",Tabela1[[#This Row],[Complexo]])</f>
        <v>#N/A</v>
      </c>
    </row>
    <row r="531" spans="1:7">
      <c r="A531" s="97">
        <v>45717</v>
      </c>
      <c r="B531">
        <v>3</v>
      </c>
      <c r="C531" t="s">
        <v>41</v>
      </c>
      <c r="D531">
        <v>10035716108</v>
      </c>
      <c r="E531">
        <v>55.91</v>
      </c>
      <c r="F531" t="e">
        <f>_xlfn.XLOOKUP(Tabela1[[#This Row],[Empreendimento]],L:L,N:N)</f>
        <v>#N/A</v>
      </c>
      <c r="G531" t="e">
        <f>_xlfn.CONCAT("UFV ",Tabela1[[#This Row],[Complexo]])</f>
        <v>#N/A</v>
      </c>
    </row>
    <row r="532" spans="1:7">
      <c r="A532" s="97">
        <v>45748</v>
      </c>
      <c r="B532">
        <v>4</v>
      </c>
      <c r="C532" t="s">
        <v>41</v>
      </c>
      <c r="D532">
        <v>10035716108</v>
      </c>
      <c r="E532">
        <v>56.51</v>
      </c>
      <c r="F532" t="e">
        <f>_xlfn.XLOOKUP(Tabela1[[#This Row],[Empreendimento]],L:L,N:N)</f>
        <v>#N/A</v>
      </c>
      <c r="G532" t="e">
        <f>_xlfn.CONCAT("UFV ",Tabela1[[#This Row],[Complexo]])</f>
        <v>#N/A</v>
      </c>
    </row>
    <row r="533" spans="1:7">
      <c r="A533" s="97">
        <v>45778</v>
      </c>
      <c r="B533">
        <v>5</v>
      </c>
      <c r="C533" t="s">
        <v>41</v>
      </c>
      <c r="D533">
        <v>10035716108</v>
      </c>
      <c r="E533">
        <v>61.29</v>
      </c>
      <c r="F533" t="e">
        <f>_xlfn.XLOOKUP(Tabela1[[#This Row],[Empreendimento]],L:L,N:N)</f>
        <v>#N/A</v>
      </c>
      <c r="G533" t="e">
        <f>_xlfn.CONCAT("UFV ",Tabela1[[#This Row],[Complexo]])</f>
        <v>#N/A</v>
      </c>
    </row>
    <row r="534" spans="1:7">
      <c r="A534" s="97">
        <v>45809</v>
      </c>
      <c r="B534">
        <v>6</v>
      </c>
      <c r="C534" t="s">
        <v>41</v>
      </c>
      <c r="D534">
        <v>10035716108</v>
      </c>
      <c r="E534">
        <v>54.43</v>
      </c>
      <c r="F534" t="e">
        <f>_xlfn.XLOOKUP(Tabela1[[#This Row],[Empreendimento]],L:L,N:N)</f>
        <v>#N/A</v>
      </c>
      <c r="G534" t="e">
        <f>_xlfn.CONCAT("UFV ",Tabela1[[#This Row],[Complexo]])</f>
        <v>#N/A</v>
      </c>
    </row>
    <row r="535" spans="1:7">
      <c r="A535" s="97">
        <v>45839</v>
      </c>
      <c r="B535">
        <v>7</v>
      </c>
      <c r="C535" t="s">
        <v>41</v>
      </c>
      <c r="D535">
        <v>10035716108</v>
      </c>
      <c r="E535">
        <v>60.75</v>
      </c>
      <c r="F535" t="e">
        <f>_xlfn.XLOOKUP(Tabela1[[#This Row],[Empreendimento]],L:L,N:N)</f>
        <v>#N/A</v>
      </c>
      <c r="G535" t="e">
        <f>_xlfn.CONCAT("UFV ",Tabela1[[#This Row],[Complexo]])</f>
        <v>#N/A</v>
      </c>
    </row>
    <row r="536" spans="1:7">
      <c r="A536" s="97">
        <v>45870</v>
      </c>
      <c r="B536">
        <v>8</v>
      </c>
      <c r="C536" t="s">
        <v>41</v>
      </c>
      <c r="D536">
        <v>10035716108</v>
      </c>
      <c r="E536">
        <v>62.13</v>
      </c>
      <c r="F536" t="e">
        <f>_xlfn.XLOOKUP(Tabela1[[#This Row],[Empreendimento]],L:L,N:N)</f>
        <v>#N/A</v>
      </c>
      <c r="G536" t="e">
        <f>_xlfn.CONCAT("UFV ",Tabela1[[#This Row],[Complexo]])</f>
        <v>#N/A</v>
      </c>
    </row>
    <row r="537" spans="1:7">
      <c r="A537" s="97">
        <v>45901</v>
      </c>
      <c r="B537">
        <v>9</v>
      </c>
      <c r="C537" t="s">
        <v>41</v>
      </c>
      <c r="D537">
        <v>10035716108</v>
      </c>
      <c r="E537">
        <v>62.45</v>
      </c>
      <c r="F537" t="e">
        <f>_xlfn.XLOOKUP(Tabela1[[#This Row],[Empreendimento]],L:L,N:N)</f>
        <v>#N/A</v>
      </c>
      <c r="G537" t="e">
        <f>_xlfn.CONCAT("UFV ",Tabela1[[#This Row],[Complexo]])</f>
        <v>#N/A</v>
      </c>
    </row>
    <row r="538" spans="1:7">
      <c r="A538" s="97">
        <v>45931</v>
      </c>
      <c r="B538">
        <v>10</v>
      </c>
      <c r="C538" t="s">
        <v>41</v>
      </c>
      <c r="D538">
        <v>10035716108</v>
      </c>
      <c r="E538">
        <v>59.17</v>
      </c>
      <c r="F538" t="e">
        <f>_xlfn.XLOOKUP(Tabela1[[#This Row],[Empreendimento]],L:L,N:N)</f>
        <v>#N/A</v>
      </c>
      <c r="G538" t="e">
        <f>_xlfn.CONCAT("UFV ",Tabela1[[#This Row],[Complexo]])</f>
        <v>#N/A</v>
      </c>
    </row>
    <row r="539" spans="1:7">
      <c r="A539" s="97">
        <v>45962</v>
      </c>
      <c r="B539">
        <v>11</v>
      </c>
      <c r="C539" t="s">
        <v>41</v>
      </c>
      <c r="D539">
        <v>10035716108</v>
      </c>
      <c r="E539">
        <v>54.78</v>
      </c>
      <c r="F539" t="e">
        <f>_xlfn.XLOOKUP(Tabela1[[#This Row],[Empreendimento]],L:L,N:N)</f>
        <v>#N/A</v>
      </c>
      <c r="G539" t="e">
        <f>_xlfn.CONCAT("UFV ",Tabela1[[#This Row],[Complexo]])</f>
        <v>#N/A</v>
      </c>
    </row>
    <row r="540" spans="1:7">
      <c r="A540" s="97">
        <v>45992</v>
      </c>
      <c r="B540">
        <v>12</v>
      </c>
      <c r="C540" t="s">
        <v>41</v>
      </c>
      <c r="D540">
        <v>10035716108</v>
      </c>
      <c r="E540">
        <v>54.99</v>
      </c>
      <c r="F540" t="e">
        <f>_xlfn.XLOOKUP(Tabela1[[#This Row],[Empreendimento]],L:L,N:N)</f>
        <v>#N/A</v>
      </c>
      <c r="G540" t="e">
        <f>_xlfn.CONCAT("UFV ",Tabela1[[#This Row],[Complexo]])</f>
        <v>#N/A</v>
      </c>
    </row>
    <row r="541" spans="1:7">
      <c r="A541" s="97">
        <v>45658</v>
      </c>
      <c r="B541">
        <v>1</v>
      </c>
      <c r="C541" t="s">
        <v>1893</v>
      </c>
      <c r="D541">
        <v>10029848863</v>
      </c>
      <c r="E541">
        <v>14.13</v>
      </c>
      <c r="F541" t="str">
        <f>_xlfn.XLOOKUP(Tabela1[[#This Row],[Empreendimento]],L:L,N:N)</f>
        <v>Rio Monte I</v>
      </c>
      <c r="G541" t="str">
        <f>_xlfn.CONCAT("UFV ",Tabela1[[#This Row],[Complexo]])</f>
        <v>UFV Rio Monte I</v>
      </c>
    </row>
    <row r="542" spans="1:7">
      <c r="A542" s="97">
        <v>45689</v>
      </c>
      <c r="B542">
        <v>2</v>
      </c>
      <c r="C542" t="s">
        <v>1893</v>
      </c>
      <c r="D542">
        <v>10029848863</v>
      </c>
      <c r="E542">
        <v>13.14</v>
      </c>
      <c r="F542" t="str">
        <f>_xlfn.XLOOKUP(Tabela1[[#This Row],[Empreendimento]],L:L,N:N)</f>
        <v>Rio Monte I</v>
      </c>
      <c r="G542" t="str">
        <f>_xlfn.CONCAT("UFV ",Tabela1[[#This Row],[Complexo]])</f>
        <v>UFV Rio Monte I</v>
      </c>
    </row>
    <row r="543" spans="1:7">
      <c r="A543" s="97">
        <v>45717</v>
      </c>
      <c r="B543">
        <v>3</v>
      </c>
      <c r="C543" t="s">
        <v>1893</v>
      </c>
      <c r="D543">
        <v>10029848863</v>
      </c>
      <c r="E543">
        <v>13.57</v>
      </c>
      <c r="F543" t="str">
        <f>_xlfn.XLOOKUP(Tabela1[[#This Row],[Empreendimento]],L:L,N:N)</f>
        <v>Rio Monte I</v>
      </c>
      <c r="G543" t="str">
        <f>_xlfn.CONCAT("UFV ",Tabela1[[#This Row],[Complexo]])</f>
        <v>UFV Rio Monte I</v>
      </c>
    </row>
    <row r="544" spans="1:7">
      <c r="A544" s="97">
        <v>45748</v>
      </c>
      <c r="B544">
        <v>4</v>
      </c>
      <c r="C544" t="s">
        <v>1893</v>
      </c>
      <c r="D544">
        <v>10029848863</v>
      </c>
      <c r="E544">
        <v>14.24</v>
      </c>
      <c r="F544" t="str">
        <f>_xlfn.XLOOKUP(Tabela1[[#This Row],[Empreendimento]],L:L,N:N)</f>
        <v>Rio Monte I</v>
      </c>
      <c r="G544" t="str">
        <f>_xlfn.CONCAT("UFV ",Tabela1[[#This Row],[Complexo]])</f>
        <v>UFV Rio Monte I</v>
      </c>
    </row>
    <row r="545" spans="1:7">
      <c r="A545" s="97">
        <v>45778</v>
      </c>
      <c r="B545">
        <v>5</v>
      </c>
      <c r="C545" t="s">
        <v>1893</v>
      </c>
      <c r="D545">
        <v>10029848863</v>
      </c>
      <c r="E545">
        <v>15.48</v>
      </c>
      <c r="F545" t="str">
        <f>_xlfn.XLOOKUP(Tabela1[[#This Row],[Empreendimento]],L:L,N:N)</f>
        <v>Rio Monte I</v>
      </c>
      <c r="G545" t="str">
        <f>_xlfn.CONCAT("UFV ",Tabela1[[#This Row],[Complexo]])</f>
        <v>UFV Rio Monte I</v>
      </c>
    </row>
    <row r="546" spans="1:7">
      <c r="A546" s="97">
        <v>45809</v>
      </c>
      <c r="B546">
        <v>6</v>
      </c>
      <c r="C546" t="s">
        <v>1893</v>
      </c>
      <c r="D546">
        <v>10029848863</v>
      </c>
      <c r="E546">
        <v>15.3</v>
      </c>
      <c r="F546" t="str">
        <f>_xlfn.XLOOKUP(Tabela1[[#This Row],[Empreendimento]],L:L,N:N)</f>
        <v>Rio Monte I</v>
      </c>
      <c r="G546" t="str">
        <f>_xlfn.CONCAT("UFV ",Tabela1[[#This Row],[Complexo]])</f>
        <v>UFV Rio Monte I</v>
      </c>
    </row>
    <row r="547" spans="1:7">
      <c r="A547" s="97">
        <v>45839</v>
      </c>
      <c r="B547">
        <v>7</v>
      </c>
      <c r="C547" t="s">
        <v>1893</v>
      </c>
      <c r="D547">
        <v>10029848863</v>
      </c>
      <c r="E547">
        <v>14.07</v>
      </c>
      <c r="F547" t="str">
        <f>_xlfn.XLOOKUP(Tabela1[[#This Row],[Empreendimento]],L:L,N:N)</f>
        <v>Rio Monte I</v>
      </c>
      <c r="G547" t="str">
        <f>_xlfn.CONCAT("UFV ",Tabela1[[#This Row],[Complexo]])</f>
        <v>UFV Rio Monte I</v>
      </c>
    </row>
    <row r="548" spans="1:7">
      <c r="A548" s="97">
        <v>45870</v>
      </c>
      <c r="B548">
        <v>8</v>
      </c>
      <c r="C548" t="s">
        <v>1893</v>
      </c>
      <c r="D548">
        <v>10029848863</v>
      </c>
      <c r="E548">
        <v>15.4</v>
      </c>
      <c r="F548" t="str">
        <f>_xlfn.XLOOKUP(Tabela1[[#This Row],[Empreendimento]],L:L,N:N)</f>
        <v>Rio Monte I</v>
      </c>
      <c r="G548" t="str">
        <f>_xlfn.CONCAT("UFV ",Tabela1[[#This Row],[Complexo]])</f>
        <v>UFV Rio Monte I</v>
      </c>
    </row>
    <row r="549" spans="1:7">
      <c r="A549" s="97">
        <v>45901</v>
      </c>
      <c r="B549">
        <v>9</v>
      </c>
      <c r="C549" t="s">
        <v>1893</v>
      </c>
      <c r="D549">
        <v>10029848863</v>
      </c>
      <c r="E549">
        <v>15.29</v>
      </c>
      <c r="F549" t="str">
        <f>_xlfn.XLOOKUP(Tabela1[[#This Row],[Empreendimento]],L:L,N:N)</f>
        <v>Rio Monte I</v>
      </c>
      <c r="G549" t="str">
        <f>_xlfn.CONCAT("UFV ",Tabela1[[#This Row],[Complexo]])</f>
        <v>UFV Rio Monte I</v>
      </c>
    </row>
    <row r="550" spans="1:7">
      <c r="A550" s="97">
        <v>45931</v>
      </c>
      <c r="B550">
        <v>10</v>
      </c>
      <c r="C550" t="s">
        <v>1893</v>
      </c>
      <c r="D550">
        <v>10029848863</v>
      </c>
      <c r="E550">
        <v>14.6</v>
      </c>
      <c r="F550" t="str">
        <f>_xlfn.XLOOKUP(Tabela1[[#This Row],[Empreendimento]],L:L,N:N)</f>
        <v>Rio Monte I</v>
      </c>
      <c r="G550" t="str">
        <f>_xlfn.CONCAT("UFV ",Tabela1[[#This Row],[Complexo]])</f>
        <v>UFV Rio Monte I</v>
      </c>
    </row>
    <row r="551" spans="1:7">
      <c r="A551" s="97">
        <v>45962</v>
      </c>
      <c r="B551">
        <v>11</v>
      </c>
      <c r="C551" t="s">
        <v>1893</v>
      </c>
      <c r="D551">
        <v>10029848863</v>
      </c>
      <c r="E551">
        <v>13.69</v>
      </c>
      <c r="F551" t="str">
        <f>_xlfn.XLOOKUP(Tabela1[[#This Row],[Empreendimento]],L:L,N:N)</f>
        <v>Rio Monte I</v>
      </c>
      <c r="G551" t="str">
        <f>_xlfn.CONCAT("UFV ",Tabela1[[#This Row],[Complexo]])</f>
        <v>UFV Rio Monte I</v>
      </c>
    </row>
    <row r="552" spans="1:7">
      <c r="A552" s="97">
        <v>45992</v>
      </c>
      <c r="B552">
        <v>12</v>
      </c>
      <c r="C552" t="s">
        <v>1893</v>
      </c>
      <c r="D552">
        <v>10029848863</v>
      </c>
      <c r="E552">
        <v>13.69</v>
      </c>
      <c r="F552" t="str">
        <f>_xlfn.XLOOKUP(Tabela1[[#This Row],[Empreendimento]],L:L,N:N)</f>
        <v>Rio Monte I</v>
      </c>
      <c r="G552" t="str">
        <f>_xlfn.CONCAT("UFV ",Tabela1[[#This Row],[Complexo]])</f>
        <v>UFV Rio Monte I</v>
      </c>
    </row>
    <row r="553" spans="1:7">
      <c r="A553" s="97">
        <v>45658</v>
      </c>
      <c r="B553">
        <v>1</v>
      </c>
      <c r="C553" t="s">
        <v>1894</v>
      </c>
      <c r="D553">
        <v>10029848855</v>
      </c>
      <c r="E553">
        <v>53.75</v>
      </c>
      <c r="F553" t="str">
        <f>_xlfn.XLOOKUP(Tabela1[[#This Row],[Empreendimento]],L:L,N:N)</f>
        <v>Rio Monte I</v>
      </c>
      <c r="G553" t="str">
        <f>_xlfn.CONCAT("UFV ",Tabela1[[#This Row],[Complexo]])</f>
        <v>UFV Rio Monte I</v>
      </c>
    </row>
    <row r="554" spans="1:7">
      <c r="A554" s="97">
        <v>45689</v>
      </c>
      <c r="B554">
        <v>2</v>
      </c>
      <c r="C554" t="s">
        <v>1894</v>
      </c>
      <c r="D554">
        <v>10029848855</v>
      </c>
      <c r="E554">
        <v>53.39</v>
      </c>
      <c r="F554" t="str">
        <f>_xlfn.XLOOKUP(Tabela1[[#This Row],[Empreendimento]],L:L,N:N)</f>
        <v>Rio Monte I</v>
      </c>
      <c r="G554" t="str">
        <f>_xlfn.CONCAT("UFV ",Tabela1[[#This Row],[Complexo]])</f>
        <v>UFV Rio Monte I</v>
      </c>
    </row>
    <row r="555" spans="1:7">
      <c r="A555" s="97">
        <v>45717</v>
      </c>
      <c r="B555">
        <v>3</v>
      </c>
      <c r="C555" t="s">
        <v>1894</v>
      </c>
      <c r="D555">
        <v>10029848855</v>
      </c>
      <c r="E555">
        <v>55.18</v>
      </c>
      <c r="F555" t="str">
        <f>_xlfn.XLOOKUP(Tabela1[[#This Row],[Empreendimento]],L:L,N:N)</f>
        <v>Rio Monte I</v>
      </c>
      <c r="G555" t="str">
        <f>_xlfn.CONCAT("UFV ",Tabela1[[#This Row],[Complexo]])</f>
        <v>UFV Rio Monte I</v>
      </c>
    </row>
    <row r="556" spans="1:7">
      <c r="A556" s="97">
        <v>45748</v>
      </c>
      <c r="B556">
        <v>4</v>
      </c>
      <c r="C556" t="s">
        <v>1894</v>
      </c>
      <c r="D556">
        <v>10029848855</v>
      </c>
      <c r="E556">
        <v>58.46</v>
      </c>
      <c r="F556" t="str">
        <f>_xlfn.XLOOKUP(Tabela1[[#This Row],[Empreendimento]],L:L,N:N)</f>
        <v>Rio Monte I</v>
      </c>
      <c r="G556" t="str">
        <f>_xlfn.CONCAT("UFV ",Tabela1[[#This Row],[Complexo]])</f>
        <v>UFV Rio Monte I</v>
      </c>
    </row>
    <row r="557" spans="1:7">
      <c r="A557" s="97">
        <v>45778</v>
      </c>
      <c r="B557">
        <v>5</v>
      </c>
      <c r="C557" t="s">
        <v>1894</v>
      </c>
      <c r="D557">
        <v>10029848855</v>
      </c>
      <c r="E557">
        <v>62.25</v>
      </c>
      <c r="F557" t="str">
        <f>_xlfn.XLOOKUP(Tabela1[[#This Row],[Empreendimento]],L:L,N:N)</f>
        <v>Rio Monte I</v>
      </c>
      <c r="G557" t="str">
        <f>_xlfn.CONCAT("UFV ",Tabela1[[#This Row],[Complexo]])</f>
        <v>UFV Rio Monte I</v>
      </c>
    </row>
    <row r="558" spans="1:7">
      <c r="A558" s="97">
        <v>45809</v>
      </c>
      <c r="B558">
        <v>6</v>
      </c>
      <c r="C558" t="s">
        <v>1894</v>
      </c>
      <c r="D558">
        <v>10029848855</v>
      </c>
      <c r="E558">
        <v>60.87</v>
      </c>
      <c r="F558" t="str">
        <f>_xlfn.XLOOKUP(Tabela1[[#This Row],[Empreendimento]],L:L,N:N)</f>
        <v>Rio Monte I</v>
      </c>
      <c r="G558" t="str">
        <f>_xlfn.CONCAT("UFV ",Tabela1[[#This Row],[Complexo]])</f>
        <v>UFV Rio Monte I</v>
      </c>
    </row>
    <row r="559" spans="1:7">
      <c r="A559" s="97">
        <v>45839</v>
      </c>
      <c r="B559">
        <v>7</v>
      </c>
      <c r="C559" t="s">
        <v>1894</v>
      </c>
      <c r="D559">
        <v>10029848855</v>
      </c>
      <c r="E559">
        <v>62.14</v>
      </c>
      <c r="F559" t="str">
        <f>_xlfn.XLOOKUP(Tabela1[[#This Row],[Empreendimento]],L:L,N:N)</f>
        <v>Rio Monte I</v>
      </c>
      <c r="G559" t="str">
        <f>_xlfn.CONCAT("UFV ",Tabela1[[#This Row],[Complexo]])</f>
        <v>UFV Rio Monte I</v>
      </c>
    </row>
    <row r="560" spans="1:7">
      <c r="A560" s="97">
        <v>45870</v>
      </c>
      <c r="B560">
        <v>8</v>
      </c>
      <c r="C560" t="s">
        <v>1894</v>
      </c>
      <c r="D560">
        <v>10029848855</v>
      </c>
      <c r="E560">
        <v>67.62</v>
      </c>
      <c r="F560" t="str">
        <f>_xlfn.XLOOKUP(Tabela1[[#This Row],[Empreendimento]],L:L,N:N)</f>
        <v>Rio Monte I</v>
      </c>
      <c r="G560" t="str">
        <f>_xlfn.CONCAT("UFV ",Tabela1[[#This Row],[Complexo]])</f>
        <v>UFV Rio Monte I</v>
      </c>
    </row>
    <row r="561" spans="1:7">
      <c r="A561" s="97">
        <v>45901</v>
      </c>
      <c r="B561">
        <v>9</v>
      </c>
      <c r="C561" t="s">
        <v>1894</v>
      </c>
      <c r="D561">
        <v>10029848855</v>
      </c>
      <c r="E561">
        <v>62.94</v>
      </c>
      <c r="F561" t="str">
        <f>_xlfn.XLOOKUP(Tabela1[[#This Row],[Empreendimento]],L:L,N:N)</f>
        <v>Rio Monte I</v>
      </c>
      <c r="G561" t="str">
        <f>_xlfn.CONCAT("UFV ",Tabela1[[#This Row],[Complexo]])</f>
        <v>UFV Rio Monte I</v>
      </c>
    </row>
    <row r="562" spans="1:7">
      <c r="A562" s="97">
        <v>45931</v>
      </c>
      <c r="B562">
        <v>10</v>
      </c>
      <c r="C562" t="s">
        <v>1894</v>
      </c>
      <c r="D562">
        <v>10029848855</v>
      </c>
      <c r="E562">
        <v>53.06</v>
      </c>
      <c r="F562" t="str">
        <f>_xlfn.XLOOKUP(Tabela1[[#This Row],[Empreendimento]],L:L,N:N)</f>
        <v>Rio Monte I</v>
      </c>
      <c r="G562" t="str">
        <f>_xlfn.CONCAT("UFV ",Tabela1[[#This Row],[Complexo]])</f>
        <v>UFV Rio Monte I</v>
      </c>
    </row>
    <row r="563" spans="1:7">
      <c r="A563" s="97">
        <v>45962</v>
      </c>
      <c r="B563">
        <v>11</v>
      </c>
      <c r="C563" t="s">
        <v>1894</v>
      </c>
      <c r="D563">
        <v>10029848855</v>
      </c>
      <c r="E563">
        <v>55.92</v>
      </c>
      <c r="F563" t="str">
        <f>_xlfn.XLOOKUP(Tabela1[[#This Row],[Empreendimento]],L:L,N:N)</f>
        <v>Rio Monte I</v>
      </c>
      <c r="G563" t="str">
        <f>_xlfn.CONCAT("UFV ",Tabela1[[#This Row],[Complexo]])</f>
        <v>UFV Rio Monte I</v>
      </c>
    </row>
    <row r="564" spans="1:7">
      <c r="A564" s="97">
        <v>45992</v>
      </c>
      <c r="B564">
        <v>12</v>
      </c>
      <c r="C564" t="s">
        <v>1894</v>
      </c>
      <c r="D564">
        <v>10029848855</v>
      </c>
      <c r="E564">
        <v>55.76</v>
      </c>
      <c r="F564" t="str">
        <f>_xlfn.XLOOKUP(Tabela1[[#This Row],[Empreendimento]],L:L,N:N)</f>
        <v>Rio Monte I</v>
      </c>
      <c r="G564" t="str">
        <f>_xlfn.CONCAT("UFV ",Tabela1[[#This Row],[Complexo]])</f>
        <v>UFV Rio Monte I</v>
      </c>
    </row>
    <row r="565" spans="1:7">
      <c r="A565" s="97">
        <v>45658</v>
      </c>
      <c r="B565">
        <v>1</v>
      </c>
      <c r="C565" t="s">
        <v>1895</v>
      </c>
      <c r="D565">
        <v>10029848820</v>
      </c>
      <c r="E565">
        <v>100.5</v>
      </c>
      <c r="F565" t="str">
        <f>_xlfn.XLOOKUP(Tabela1[[#This Row],[Empreendimento]],L:L,N:N)</f>
        <v>Rio Monte I</v>
      </c>
      <c r="G565" t="str">
        <f>_xlfn.CONCAT("UFV ",Tabela1[[#This Row],[Complexo]])</f>
        <v>UFV Rio Monte I</v>
      </c>
    </row>
    <row r="566" spans="1:7">
      <c r="A566" s="97">
        <v>45689</v>
      </c>
      <c r="B566">
        <v>2</v>
      </c>
      <c r="C566" t="s">
        <v>1895</v>
      </c>
      <c r="D566">
        <v>10029848820</v>
      </c>
      <c r="E566">
        <v>97.9</v>
      </c>
      <c r="F566" t="str">
        <f>_xlfn.XLOOKUP(Tabela1[[#This Row],[Empreendimento]],L:L,N:N)</f>
        <v>Rio Monte I</v>
      </c>
      <c r="G566" t="str">
        <f>_xlfn.CONCAT("UFV ",Tabela1[[#This Row],[Complexo]])</f>
        <v>UFV Rio Monte I</v>
      </c>
    </row>
    <row r="567" spans="1:7">
      <c r="A567" s="97">
        <v>45717</v>
      </c>
      <c r="B567">
        <v>3</v>
      </c>
      <c r="C567" t="s">
        <v>1895</v>
      </c>
      <c r="D567">
        <v>10029848820</v>
      </c>
      <c r="E567">
        <v>110</v>
      </c>
      <c r="F567" t="str">
        <f>_xlfn.XLOOKUP(Tabela1[[#This Row],[Empreendimento]],L:L,N:N)</f>
        <v>Rio Monte I</v>
      </c>
      <c r="G567" t="str">
        <f>_xlfn.CONCAT("UFV ",Tabela1[[#This Row],[Complexo]])</f>
        <v>UFV Rio Monte I</v>
      </c>
    </row>
    <row r="568" spans="1:7">
      <c r="A568" s="97">
        <v>45748</v>
      </c>
      <c r="B568">
        <v>4</v>
      </c>
      <c r="C568" t="s">
        <v>1895</v>
      </c>
      <c r="D568">
        <v>10029848820</v>
      </c>
      <c r="E568">
        <v>106.8</v>
      </c>
      <c r="F568" t="str">
        <f>_xlfn.XLOOKUP(Tabela1[[#This Row],[Empreendimento]],L:L,N:N)</f>
        <v>Rio Monte I</v>
      </c>
      <c r="G568" t="str">
        <f>_xlfn.CONCAT("UFV ",Tabela1[[#This Row],[Complexo]])</f>
        <v>UFV Rio Monte I</v>
      </c>
    </row>
    <row r="569" spans="1:7">
      <c r="A569" s="97">
        <v>45778</v>
      </c>
      <c r="B569">
        <v>5</v>
      </c>
      <c r="C569" t="s">
        <v>1895</v>
      </c>
      <c r="D569">
        <v>10029848820</v>
      </c>
      <c r="E569">
        <v>113.6</v>
      </c>
      <c r="F569" t="str">
        <f>_xlfn.XLOOKUP(Tabela1[[#This Row],[Empreendimento]],L:L,N:N)</f>
        <v>Rio Monte I</v>
      </c>
      <c r="G569" t="str">
        <f>_xlfn.CONCAT("UFV ",Tabela1[[#This Row],[Complexo]])</f>
        <v>UFV Rio Monte I</v>
      </c>
    </row>
    <row r="570" spans="1:7">
      <c r="A570" s="97">
        <v>45809</v>
      </c>
      <c r="B570">
        <v>6</v>
      </c>
      <c r="C570" t="s">
        <v>1895</v>
      </c>
      <c r="D570">
        <v>10029848820</v>
      </c>
      <c r="E570">
        <v>110</v>
      </c>
      <c r="F570" t="str">
        <f>_xlfn.XLOOKUP(Tabela1[[#This Row],[Empreendimento]],L:L,N:N)</f>
        <v>Rio Monte I</v>
      </c>
      <c r="G570" t="str">
        <f>_xlfn.CONCAT("UFV ",Tabela1[[#This Row],[Complexo]])</f>
        <v>UFV Rio Monte I</v>
      </c>
    </row>
    <row r="571" spans="1:7">
      <c r="A571" s="97">
        <v>45839</v>
      </c>
      <c r="B571">
        <v>7</v>
      </c>
      <c r="C571" t="s">
        <v>1895</v>
      </c>
      <c r="D571">
        <v>10029848820</v>
      </c>
      <c r="E571">
        <v>103.3</v>
      </c>
      <c r="F571" t="str">
        <f>_xlfn.XLOOKUP(Tabela1[[#This Row],[Empreendimento]],L:L,N:N)</f>
        <v>Rio Monte I</v>
      </c>
      <c r="G571" t="str">
        <f>_xlfn.CONCAT("UFV ",Tabela1[[#This Row],[Complexo]])</f>
        <v>UFV Rio Monte I</v>
      </c>
    </row>
    <row r="572" spans="1:7">
      <c r="A572" s="97">
        <v>45870</v>
      </c>
      <c r="B572">
        <v>8</v>
      </c>
      <c r="C572" t="s">
        <v>1895</v>
      </c>
      <c r="D572">
        <v>10029848820</v>
      </c>
      <c r="E572">
        <v>123.7</v>
      </c>
      <c r="F572" t="str">
        <f>_xlfn.XLOOKUP(Tabela1[[#This Row],[Empreendimento]],L:L,N:N)</f>
        <v>Rio Monte I</v>
      </c>
      <c r="G572" t="str">
        <f>_xlfn.CONCAT("UFV ",Tabela1[[#This Row],[Complexo]])</f>
        <v>UFV Rio Monte I</v>
      </c>
    </row>
    <row r="573" spans="1:7">
      <c r="A573" s="97">
        <v>45901</v>
      </c>
      <c r="B573">
        <v>9</v>
      </c>
      <c r="C573" t="s">
        <v>1895</v>
      </c>
      <c r="D573">
        <v>10029848820</v>
      </c>
      <c r="E573">
        <v>115.1</v>
      </c>
      <c r="F573" t="str">
        <f>_xlfn.XLOOKUP(Tabela1[[#This Row],[Empreendimento]],L:L,N:N)</f>
        <v>Rio Monte I</v>
      </c>
      <c r="G573" t="str">
        <f>_xlfn.CONCAT("UFV ",Tabela1[[#This Row],[Complexo]])</f>
        <v>UFV Rio Monte I</v>
      </c>
    </row>
    <row r="574" spans="1:7">
      <c r="A574" s="97">
        <v>45931</v>
      </c>
      <c r="B574">
        <v>10</v>
      </c>
      <c r="C574" t="s">
        <v>1895</v>
      </c>
      <c r="D574">
        <v>10029848820</v>
      </c>
      <c r="E574">
        <v>109.1</v>
      </c>
      <c r="F574" t="str">
        <f>_xlfn.XLOOKUP(Tabela1[[#This Row],[Empreendimento]],L:L,N:N)</f>
        <v>Rio Monte I</v>
      </c>
      <c r="G574" t="str">
        <f>_xlfn.CONCAT("UFV ",Tabela1[[#This Row],[Complexo]])</f>
        <v>UFV Rio Monte I</v>
      </c>
    </row>
    <row r="575" spans="1:7">
      <c r="A575" s="97">
        <v>45962</v>
      </c>
      <c r="B575">
        <v>11</v>
      </c>
      <c r="C575" t="s">
        <v>1895</v>
      </c>
      <c r="D575">
        <v>10029848820</v>
      </c>
      <c r="E575">
        <v>102.3</v>
      </c>
      <c r="F575" t="str">
        <f>_xlfn.XLOOKUP(Tabela1[[#This Row],[Empreendimento]],L:L,N:N)</f>
        <v>Rio Monte I</v>
      </c>
      <c r="G575" t="str">
        <f>_xlfn.CONCAT("UFV ",Tabela1[[#This Row],[Complexo]])</f>
        <v>UFV Rio Monte I</v>
      </c>
    </row>
    <row r="576" spans="1:7">
      <c r="A576" s="97">
        <v>45992</v>
      </c>
      <c r="B576">
        <v>12</v>
      </c>
      <c r="C576" t="s">
        <v>1895</v>
      </c>
      <c r="D576">
        <v>10029848820</v>
      </c>
      <c r="E576">
        <v>93.9</v>
      </c>
      <c r="F576" t="str">
        <f>_xlfn.XLOOKUP(Tabela1[[#This Row],[Empreendimento]],L:L,N:N)</f>
        <v>Rio Monte I</v>
      </c>
      <c r="G576" t="str">
        <f>_xlfn.CONCAT("UFV ",Tabela1[[#This Row],[Complexo]])</f>
        <v>UFV Rio Monte I</v>
      </c>
    </row>
    <row r="577" spans="1:7">
      <c r="A577" s="97">
        <v>45658</v>
      </c>
      <c r="B577">
        <v>1</v>
      </c>
      <c r="C577" t="s">
        <v>1968</v>
      </c>
      <c r="D577">
        <v>3014365852</v>
      </c>
      <c r="E577">
        <v>254.9</v>
      </c>
      <c r="F577" t="e">
        <f>_xlfn.XLOOKUP(Tabela1[[#This Row],[Empreendimento]],L:L,N:N)</f>
        <v>#N/A</v>
      </c>
      <c r="G577" t="e">
        <f>_xlfn.CONCAT("UFV ",Tabela1[[#This Row],[Complexo]])</f>
        <v>#N/A</v>
      </c>
    </row>
    <row r="578" spans="1:7">
      <c r="A578" s="97">
        <v>45689</v>
      </c>
      <c r="B578">
        <v>2</v>
      </c>
      <c r="C578" t="s">
        <v>1968</v>
      </c>
      <c r="D578">
        <v>3014365852</v>
      </c>
      <c r="E578">
        <v>214.5</v>
      </c>
      <c r="F578" t="e">
        <f>_xlfn.XLOOKUP(Tabela1[[#This Row],[Empreendimento]],L:L,N:N)</f>
        <v>#N/A</v>
      </c>
      <c r="G578" t="e">
        <f>_xlfn.CONCAT("UFV ",Tabela1[[#This Row],[Complexo]])</f>
        <v>#N/A</v>
      </c>
    </row>
    <row r="579" spans="1:7">
      <c r="A579" s="97">
        <v>45717</v>
      </c>
      <c r="B579">
        <v>3</v>
      </c>
      <c r="C579" t="s">
        <v>1968</v>
      </c>
      <c r="D579">
        <v>3014365852</v>
      </c>
      <c r="E579">
        <v>202</v>
      </c>
      <c r="F579" t="e">
        <f>_xlfn.XLOOKUP(Tabela1[[#This Row],[Empreendimento]],L:L,N:N)</f>
        <v>#N/A</v>
      </c>
      <c r="G579" t="e">
        <f>_xlfn.CONCAT("UFV ",Tabela1[[#This Row],[Complexo]])</f>
        <v>#N/A</v>
      </c>
    </row>
    <row r="580" spans="1:7">
      <c r="A580" s="97">
        <v>45748</v>
      </c>
      <c r="B580">
        <v>4</v>
      </c>
      <c r="C580" t="s">
        <v>1968</v>
      </c>
      <c r="D580">
        <v>3014365852</v>
      </c>
      <c r="E580">
        <v>209.7</v>
      </c>
      <c r="F580" t="e">
        <f>_xlfn.XLOOKUP(Tabela1[[#This Row],[Empreendimento]],L:L,N:N)</f>
        <v>#N/A</v>
      </c>
      <c r="G580" t="e">
        <f>_xlfn.CONCAT("UFV ",Tabela1[[#This Row],[Complexo]])</f>
        <v>#N/A</v>
      </c>
    </row>
    <row r="581" spans="1:7">
      <c r="A581" s="97">
        <v>45778</v>
      </c>
      <c r="B581">
        <v>5</v>
      </c>
      <c r="C581" t="s">
        <v>1968</v>
      </c>
      <c r="D581">
        <v>3014365852</v>
      </c>
      <c r="E581">
        <v>212.1</v>
      </c>
      <c r="F581" t="e">
        <f>_xlfn.XLOOKUP(Tabela1[[#This Row],[Empreendimento]],L:L,N:N)</f>
        <v>#N/A</v>
      </c>
      <c r="G581" t="e">
        <f>_xlfn.CONCAT("UFV ",Tabela1[[#This Row],[Complexo]])</f>
        <v>#N/A</v>
      </c>
    </row>
    <row r="582" spans="1:7">
      <c r="A582" s="97">
        <v>45809</v>
      </c>
      <c r="B582">
        <v>6</v>
      </c>
      <c r="C582" t="s">
        <v>1968</v>
      </c>
      <c r="D582">
        <v>3014365852</v>
      </c>
      <c r="E582">
        <v>213</v>
      </c>
      <c r="F582" t="e">
        <f>_xlfn.XLOOKUP(Tabela1[[#This Row],[Empreendimento]],L:L,N:N)</f>
        <v>#N/A</v>
      </c>
      <c r="G582" t="e">
        <f>_xlfn.CONCAT("UFV ",Tabela1[[#This Row],[Complexo]])</f>
        <v>#N/A</v>
      </c>
    </row>
    <row r="583" spans="1:7">
      <c r="A583" s="97">
        <v>45839</v>
      </c>
      <c r="B583">
        <v>7</v>
      </c>
      <c r="C583" t="s">
        <v>1968</v>
      </c>
      <c r="D583">
        <v>3014365852</v>
      </c>
      <c r="E583">
        <v>232.7</v>
      </c>
      <c r="F583" t="e">
        <f>_xlfn.XLOOKUP(Tabela1[[#This Row],[Empreendimento]],L:L,N:N)</f>
        <v>#N/A</v>
      </c>
      <c r="G583" t="e">
        <f>_xlfn.CONCAT("UFV ",Tabela1[[#This Row],[Complexo]])</f>
        <v>#N/A</v>
      </c>
    </row>
    <row r="584" spans="1:7">
      <c r="A584" s="97">
        <v>45870</v>
      </c>
      <c r="B584">
        <v>8</v>
      </c>
      <c r="C584" t="s">
        <v>1968</v>
      </c>
      <c r="D584">
        <v>3014365852</v>
      </c>
      <c r="E584">
        <v>233</v>
      </c>
      <c r="F584" t="e">
        <f>_xlfn.XLOOKUP(Tabela1[[#This Row],[Empreendimento]],L:L,N:N)</f>
        <v>#N/A</v>
      </c>
      <c r="G584" t="e">
        <f>_xlfn.CONCAT("UFV ",Tabela1[[#This Row],[Complexo]])</f>
        <v>#N/A</v>
      </c>
    </row>
    <row r="585" spans="1:7">
      <c r="A585" s="97">
        <v>45901</v>
      </c>
      <c r="B585">
        <v>9</v>
      </c>
      <c r="C585" t="s">
        <v>1968</v>
      </c>
      <c r="D585">
        <v>3014365852</v>
      </c>
      <c r="E585">
        <v>249.9</v>
      </c>
      <c r="F585" t="e">
        <f>_xlfn.XLOOKUP(Tabela1[[#This Row],[Empreendimento]],L:L,N:N)</f>
        <v>#N/A</v>
      </c>
      <c r="G585" t="e">
        <f>_xlfn.CONCAT("UFV ",Tabela1[[#This Row],[Complexo]])</f>
        <v>#N/A</v>
      </c>
    </row>
    <row r="586" spans="1:7">
      <c r="A586" s="97">
        <v>45931</v>
      </c>
      <c r="B586">
        <v>10</v>
      </c>
      <c r="C586" t="s">
        <v>1968</v>
      </c>
      <c r="D586">
        <v>3014365852</v>
      </c>
      <c r="E586">
        <v>262.5</v>
      </c>
      <c r="F586" t="e">
        <f>_xlfn.XLOOKUP(Tabela1[[#This Row],[Empreendimento]],L:L,N:N)</f>
        <v>#N/A</v>
      </c>
      <c r="G586" t="e">
        <f>_xlfn.CONCAT("UFV ",Tabela1[[#This Row],[Complexo]])</f>
        <v>#N/A</v>
      </c>
    </row>
    <row r="587" spans="1:7">
      <c r="A587" s="97">
        <v>45962</v>
      </c>
      <c r="B587">
        <v>11</v>
      </c>
      <c r="C587" t="s">
        <v>1968</v>
      </c>
      <c r="D587">
        <v>3014365852</v>
      </c>
      <c r="E587">
        <v>212.9</v>
      </c>
      <c r="F587" t="e">
        <f>_xlfn.XLOOKUP(Tabela1[[#This Row],[Empreendimento]],L:L,N:N)</f>
        <v>#N/A</v>
      </c>
      <c r="G587" t="e">
        <f>_xlfn.CONCAT("UFV ",Tabela1[[#This Row],[Complexo]])</f>
        <v>#N/A</v>
      </c>
    </row>
    <row r="588" spans="1:7">
      <c r="A588" s="97">
        <v>45992</v>
      </c>
      <c r="B588">
        <v>12</v>
      </c>
      <c r="C588" t="s">
        <v>1968</v>
      </c>
      <c r="D588">
        <v>3014365852</v>
      </c>
      <c r="E588">
        <v>233.1</v>
      </c>
      <c r="F588" t="e">
        <f>_xlfn.XLOOKUP(Tabela1[[#This Row],[Empreendimento]],L:L,N:N)</f>
        <v>#N/A</v>
      </c>
      <c r="G588" t="e">
        <f>_xlfn.CONCAT("UFV ",Tabela1[[#This Row],[Complexo]])</f>
        <v>#N/A</v>
      </c>
    </row>
    <row r="589" spans="1:7">
      <c r="A589" s="97">
        <v>45658</v>
      </c>
      <c r="B589">
        <v>1</v>
      </c>
      <c r="C589" t="s">
        <v>1969</v>
      </c>
      <c r="D589">
        <v>3014365880</v>
      </c>
      <c r="E589">
        <v>253.6</v>
      </c>
      <c r="F589" t="e">
        <f>_xlfn.XLOOKUP(Tabela1[[#This Row],[Empreendimento]],L:L,N:N)</f>
        <v>#N/A</v>
      </c>
      <c r="G589" t="e">
        <f>_xlfn.CONCAT("UFV ",Tabela1[[#This Row],[Complexo]])</f>
        <v>#N/A</v>
      </c>
    </row>
    <row r="590" spans="1:7">
      <c r="A590" s="97">
        <v>45689</v>
      </c>
      <c r="B590">
        <v>2</v>
      </c>
      <c r="C590" t="s">
        <v>1969</v>
      </c>
      <c r="D590">
        <v>3014365880</v>
      </c>
      <c r="E590">
        <v>212.6</v>
      </c>
      <c r="F590" t="e">
        <f>_xlfn.XLOOKUP(Tabela1[[#This Row],[Empreendimento]],L:L,N:N)</f>
        <v>#N/A</v>
      </c>
      <c r="G590" t="e">
        <f>_xlfn.CONCAT("UFV ",Tabela1[[#This Row],[Complexo]])</f>
        <v>#N/A</v>
      </c>
    </row>
    <row r="591" spans="1:7">
      <c r="A591" s="97">
        <v>45717</v>
      </c>
      <c r="B591">
        <v>3</v>
      </c>
      <c r="C591" t="s">
        <v>1969</v>
      </c>
      <c r="D591">
        <v>3014365880</v>
      </c>
      <c r="E591">
        <v>201.7</v>
      </c>
      <c r="F591" t="e">
        <f>_xlfn.XLOOKUP(Tabela1[[#This Row],[Empreendimento]],L:L,N:N)</f>
        <v>#N/A</v>
      </c>
      <c r="G591" t="e">
        <f>_xlfn.CONCAT("UFV ",Tabela1[[#This Row],[Complexo]])</f>
        <v>#N/A</v>
      </c>
    </row>
    <row r="592" spans="1:7">
      <c r="A592" s="97">
        <v>45748</v>
      </c>
      <c r="B592">
        <v>4</v>
      </c>
      <c r="C592" t="s">
        <v>1969</v>
      </c>
      <c r="D592">
        <v>3014365880</v>
      </c>
      <c r="E592">
        <v>209.4</v>
      </c>
      <c r="F592" t="e">
        <f>_xlfn.XLOOKUP(Tabela1[[#This Row],[Empreendimento]],L:L,N:N)</f>
        <v>#N/A</v>
      </c>
      <c r="G592" t="e">
        <f>_xlfn.CONCAT("UFV ",Tabela1[[#This Row],[Complexo]])</f>
        <v>#N/A</v>
      </c>
    </row>
    <row r="593" spans="1:7">
      <c r="A593" s="97">
        <v>45778</v>
      </c>
      <c r="B593">
        <v>5</v>
      </c>
      <c r="C593" t="s">
        <v>1969</v>
      </c>
      <c r="D593">
        <v>3014365880</v>
      </c>
      <c r="E593">
        <v>210.7</v>
      </c>
      <c r="F593" t="e">
        <f>_xlfn.XLOOKUP(Tabela1[[#This Row],[Empreendimento]],L:L,N:N)</f>
        <v>#N/A</v>
      </c>
      <c r="G593" t="e">
        <f>_xlfn.CONCAT("UFV ",Tabela1[[#This Row],[Complexo]])</f>
        <v>#N/A</v>
      </c>
    </row>
    <row r="594" spans="1:7">
      <c r="A594" s="97">
        <v>45809</v>
      </c>
      <c r="B594">
        <v>6</v>
      </c>
      <c r="C594" t="s">
        <v>1969</v>
      </c>
      <c r="D594">
        <v>3014365880</v>
      </c>
      <c r="E594">
        <v>211.3</v>
      </c>
      <c r="F594" t="e">
        <f>_xlfn.XLOOKUP(Tabela1[[#This Row],[Empreendimento]],L:L,N:N)</f>
        <v>#N/A</v>
      </c>
      <c r="G594" t="e">
        <f>_xlfn.CONCAT("UFV ",Tabela1[[#This Row],[Complexo]])</f>
        <v>#N/A</v>
      </c>
    </row>
    <row r="595" spans="1:7">
      <c r="A595" s="97">
        <v>45839</v>
      </c>
      <c r="B595">
        <v>7</v>
      </c>
      <c r="C595" t="s">
        <v>1969</v>
      </c>
      <c r="D595">
        <v>3014365880</v>
      </c>
      <c r="E595">
        <v>230.3</v>
      </c>
      <c r="F595" t="e">
        <f>_xlfn.XLOOKUP(Tabela1[[#This Row],[Empreendimento]],L:L,N:N)</f>
        <v>#N/A</v>
      </c>
      <c r="G595" t="e">
        <f>_xlfn.CONCAT("UFV ",Tabela1[[#This Row],[Complexo]])</f>
        <v>#N/A</v>
      </c>
    </row>
    <row r="596" spans="1:7">
      <c r="A596" s="97">
        <v>45870</v>
      </c>
      <c r="B596">
        <v>8</v>
      </c>
      <c r="C596" t="s">
        <v>1969</v>
      </c>
      <c r="D596">
        <v>3014365880</v>
      </c>
      <c r="E596">
        <v>232.2</v>
      </c>
      <c r="F596" t="e">
        <f>_xlfn.XLOOKUP(Tabela1[[#This Row],[Empreendimento]],L:L,N:N)</f>
        <v>#N/A</v>
      </c>
      <c r="G596" t="e">
        <f>_xlfn.CONCAT("UFV ",Tabela1[[#This Row],[Complexo]])</f>
        <v>#N/A</v>
      </c>
    </row>
    <row r="597" spans="1:7">
      <c r="A597" s="97">
        <v>45901</v>
      </c>
      <c r="B597">
        <v>9</v>
      </c>
      <c r="C597" t="s">
        <v>1969</v>
      </c>
      <c r="D597">
        <v>3014365880</v>
      </c>
      <c r="E597">
        <v>249.8</v>
      </c>
      <c r="F597" t="e">
        <f>_xlfn.XLOOKUP(Tabela1[[#This Row],[Empreendimento]],L:L,N:N)</f>
        <v>#N/A</v>
      </c>
      <c r="G597" t="e">
        <f>_xlfn.CONCAT("UFV ",Tabela1[[#This Row],[Complexo]])</f>
        <v>#N/A</v>
      </c>
    </row>
    <row r="598" spans="1:7">
      <c r="A598" s="97">
        <v>45931</v>
      </c>
      <c r="B598">
        <v>10</v>
      </c>
      <c r="C598" t="s">
        <v>1969</v>
      </c>
      <c r="D598">
        <v>3014365880</v>
      </c>
      <c r="E598">
        <v>263</v>
      </c>
      <c r="F598" t="e">
        <f>_xlfn.XLOOKUP(Tabela1[[#This Row],[Empreendimento]],L:L,N:N)</f>
        <v>#N/A</v>
      </c>
      <c r="G598" t="e">
        <f>_xlfn.CONCAT("UFV ",Tabela1[[#This Row],[Complexo]])</f>
        <v>#N/A</v>
      </c>
    </row>
    <row r="599" spans="1:7">
      <c r="A599" s="97">
        <v>45962</v>
      </c>
      <c r="B599">
        <v>11</v>
      </c>
      <c r="C599" t="s">
        <v>1969</v>
      </c>
      <c r="D599">
        <v>3014365880</v>
      </c>
      <c r="E599">
        <v>212.9</v>
      </c>
      <c r="F599" t="e">
        <f>_xlfn.XLOOKUP(Tabela1[[#This Row],[Empreendimento]],L:L,N:N)</f>
        <v>#N/A</v>
      </c>
      <c r="G599" t="e">
        <f>_xlfn.CONCAT("UFV ",Tabela1[[#This Row],[Complexo]])</f>
        <v>#N/A</v>
      </c>
    </row>
    <row r="600" spans="1:7">
      <c r="A600" s="97">
        <v>45992</v>
      </c>
      <c r="B600">
        <v>12</v>
      </c>
      <c r="C600" t="s">
        <v>1969</v>
      </c>
      <c r="D600">
        <v>3014365880</v>
      </c>
      <c r="E600">
        <v>232.3</v>
      </c>
      <c r="F600" t="e">
        <f>_xlfn.XLOOKUP(Tabela1[[#This Row],[Empreendimento]],L:L,N:N)</f>
        <v>#N/A</v>
      </c>
      <c r="G600" t="e">
        <f>_xlfn.CONCAT("UFV ",Tabela1[[#This Row],[Complexo]])</f>
        <v>#N/A</v>
      </c>
    </row>
    <row r="601" spans="1:7">
      <c r="A601" s="97">
        <v>45658</v>
      </c>
      <c r="B601">
        <v>1</v>
      </c>
      <c r="C601" t="s">
        <v>1970</v>
      </c>
      <c r="D601">
        <v>3014365849</v>
      </c>
      <c r="E601">
        <v>120.3</v>
      </c>
      <c r="F601" t="e">
        <f>_xlfn.XLOOKUP(Tabela1[[#This Row],[Empreendimento]],L:L,N:N)</f>
        <v>#N/A</v>
      </c>
      <c r="G601" t="e">
        <f>_xlfn.CONCAT("UFV ",Tabela1[[#This Row],[Complexo]])</f>
        <v>#N/A</v>
      </c>
    </row>
    <row r="602" spans="1:7">
      <c r="A602" s="97">
        <v>45689</v>
      </c>
      <c r="B602">
        <v>2</v>
      </c>
      <c r="C602" t="s">
        <v>1970</v>
      </c>
      <c r="D602">
        <v>3014365849</v>
      </c>
      <c r="E602">
        <v>100.1</v>
      </c>
      <c r="F602" t="e">
        <f>_xlfn.XLOOKUP(Tabela1[[#This Row],[Empreendimento]],L:L,N:N)</f>
        <v>#N/A</v>
      </c>
      <c r="G602" t="e">
        <f>_xlfn.CONCAT("UFV ",Tabela1[[#This Row],[Complexo]])</f>
        <v>#N/A</v>
      </c>
    </row>
    <row r="603" spans="1:7">
      <c r="A603" s="97">
        <v>45717</v>
      </c>
      <c r="B603">
        <v>3</v>
      </c>
      <c r="C603" t="s">
        <v>1970</v>
      </c>
      <c r="D603">
        <v>3014365849</v>
      </c>
      <c r="E603">
        <v>96.3</v>
      </c>
      <c r="F603" t="e">
        <f>_xlfn.XLOOKUP(Tabela1[[#This Row],[Empreendimento]],L:L,N:N)</f>
        <v>#N/A</v>
      </c>
      <c r="G603" t="e">
        <f>_xlfn.CONCAT("UFV ",Tabela1[[#This Row],[Complexo]])</f>
        <v>#N/A</v>
      </c>
    </row>
    <row r="604" spans="1:7">
      <c r="A604" s="97">
        <v>45748</v>
      </c>
      <c r="B604">
        <v>4</v>
      </c>
      <c r="C604" t="s">
        <v>1970</v>
      </c>
      <c r="D604">
        <v>3014365849</v>
      </c>
      <c r="E604">
        <v>99.4</v>
      </c>
      <c r="F604" t="e">
        <f>_xlfn.XLOOKUP(Tabela1[[#This Row],[Empreendimento]],L:L,N:N)</f>
        <v>#N/A</v>
      </c>
      <c r="G604" t="e">
        <f>_xlfn.CONCAT("UFV ",Tabela1[[#This Row],[Complexo]])</f>
        <v>#N/A</v>
      </c>
    </row>
    <row r="605" spans="1:7">
      <c r="A605" s="97">
        <v>45778</v>
      </c>
      <c r="B605">
        <v>5</v>
      </c>
      <c r="C605" t="s">
        <v>1970</v>
      </c>
      <c r="D605">
        <v>3014365849</v>
      </c>
      <c r="E605">
        <v>98.8</v>
      </c>
      <c r="F605" t="e">
        <f>_xlfn.XLOOKUP(Tabela1[[#This Row],[Empreendimento]],L:L,N:N)</f>
        <v>#N/A</v>
      </c>
      <c r="G605" t="e">
        <f>_xlfn.CONCAT("UFV ",Tabela1[[#This Row],[Complexo]])</f>
        <v>#N/A</v>
      </c>
    </row>
    <row r="606" spans="1:7">
      <c r="A606" s="97">
        <v>45809</v>
      </c>
      <c r="B606">
        <v>6</v>
      </c>
      <c r="C606" t="s">
        <v>1970</v>
      </c>
      <c r="D606">
        <v>3014365849</v>
      </c>
      <c r="E606">
        <v>98.9</v>
      </c>
      <c r="F606" t="e">
        <f>_xlfn.XLOOKUP(Tabela1[[#This Row],[Empreendimento]],L:L,N:N)</f>
        <v>#N/A</v>
      </c>
      <c r="G606" t="e">
        <f>_xlfn.CONCAT("UFV ",Tabela1[[#This Row],[Complexo]])</f>
        <v>#N/A</v>
      </c>
    </row>
    <row r="607" spans="1:7">
      <c r="A607" s="97">
        <v>45839</v>
      </c>
      <c r="B607">
        <v>7</v>
      </c>
      <c r="C607" t="s">
        <v>1970</v>
      </c>
      <c r="D607">
        <v>3014365849</v>
      </c>
      <c r="E607">
        <v>107.4</v>
      </c>
      <c r="F607" t="e">
        <f>_xlfn.XLOOKUP(Tabela1[[#This Row],[Empreendimento]],L:L,N:N)</f>
        <v>#N/A</v>
      </c>
      <c r="G607" t="e">
        <f>_xlfn.CONCAT("UFV ",Tabela1[[#This Row],[Complexo]])</f>
        <v>#N/A</v>
      </c>
    </row>
    <row r="608" spans="1:7">
      <c r="A608" s="97">
        <v>45870</v>
      </c>
      <c r="B608">
        <v>8</v>
      </c>
      <c r="C608" t="s">
        <v>1970</v>
      </c>
      <c r="D608">
        <v>3014365849</v>
      </c>
      <c r="E608">
        <v>109.6</v>
      </c>
      <c r="F608" t="e">
        <f>_xlfn.XLOOKUP(Tabela1[[#This Row],[Empreendimento]],L:L,N:N)</f>
        <v>#N/A</v>
      </c>
      <c r="G608" t="e">
        <f>_xlfn.CONCAT("UFV ",Tabela1[[#This Row],[Complexo]])</f>
        <v>#N/A</v>
      </c>
    </row>
    <row r="609" spans="1:7">
      <c r="A609" s="97">
        <v>45901</v>
      </c>
      <c r="B609">
        <v>9</v>
      </c>
      <c r="C609" t="s">
        <v>1970</v>
      </c>
      <c r="D609">
        <v>3014365849</v>
      </c>
      <c r="E609">
        <v>118.9</v>
      </c>
      <c r="F609" t="e">
        <f>_xlfn.XLOOKUP(Tabela1[[#This Row],[Empreendimento]],L:L,N:N)</f>
        <v>#N/A</v>
      </c>
      <c r="G609" t="e">
        <f>_xlfn.CONCAT("UFV ",Tabela1[[#This Row],[Complexo]])</f>
        <v>#N/A</v>
      </c>
    </row>
    <row r="610" spans="1:7">
      <c r="A610" s="97">
        <v>45931</v>
      </c>
      <c r="B610">
        <v>10</v>
      </c>
      <c r="C610" t="s">
        <v>1970</v>
      </c>
      <c r="D610">
        <v>3014365849</v>
      </c>
      <c r="E610">
        <v>126.5</v>
      </c>
      <c r="F610" t="e">
        <f>_xlfn.XLOOKUP(Tabela1[[#This Row],[Empreendimento]],L:L,N:N)</f>
        <v>#N/A</v>
      </c>
      <c r="G610" t="e">
        <f>_xlfn.CONCAT("UFV ",Tabela1[[#This Row],[Complexo]])</f>
        <v>#N/A</v>
      </c>
    </row>
    <row r="611" spans="1:7">
      <c r="A611" s="97">
        <v>45962</v>
      </c>
      <c r="B611">
        <v>11</v>
      </c>
      <c r="C611" t="s">
        <v>1970</v>
      </c>
      <c r="D611">
        <v>3014365849</v>
      </c>
      <c r="E611">
        <v>101.6</v>
      </c>
      <c r="F611" t="e">
        <f>_xlfn.XLOOKUP(Tabela1[[#This Row],[Empreendimento]],L:L,N:N)</f>
        <v>#N/A</v>
      </c>
      <c r="G611" t="e">
        <f>_xlfn.CONCAT("UFV ",Tabela1[[#This Row],[Complexo]])</f>
        <v>#N/A</v>
      </c>
    </row>
    <row r="612" spans="1:7">
      <c r="A612" s="97">
        <v>45992</v>
      </c>
      <c r="B612">
        <v>12</v>
      </c>
      <c r="C612" t="s">
        <v>1970</v>
      </c>
      <c r="D612">
        <v>3014365849</v>
      </c>
      <c r="E612">
        <v>110.2</v>
      </c>
      <c r="F612" t="e">
        <f>_xlfn.XLOOKUP(Tabela1[[#This Row],[Empreendimento]],L:L,N:N)</f>
        <v>#N/A</v>
      </c>
      <c r="G612" t="e">
        <f>_xlfn.CONCAT("UFV ",Tabela1[[#This Row],[Complexo]])</f>
        <v>#N/A</v>
      </c>
    </row>
    <row r="613" spans="1:7">
      <c r="A613" s="97">
        <v>45658</v>
      </c>
      <c r="B613">
        <v>1</v>
      </c>
      <c r="C613" t="s">
        <v>1971</v>
      </c>
      <c r="D613">
        <v>3014367769</v>
      </c>
      <c r="E613">
        <v>248.8</v>
      </c>
      <c r="F613" t="e">
        <f>_xlfn.XLOOKUP(Tabela1[[#This Row],[Empreendimento]],L:L,N:N)</f>
        <v>#N/A</v>
      </c>
      <c r="G613" t="e">
        <f>_xlfn.CONCAT("UFV ",Tabela1[[#This Row],[Complexo]])</f>
        <v>#N/A</v>
      </c>
    </row>
    <row r="614" spans="1:7">
      <c r="A614" s="97">
        <v>45689</v>
      </c>
      <c r="B614">
        <v>2</v>
      </c>
      <c r="C614" t="s">
        <v>1971</v>
      </c>
      <c r="D614">
        <v>3014367769</v>
      </c>
      <c r="E614">
        <v>207.7</v>
      </c>
      <c r="F614" t="e">
        <f>_xlfn.XLOOKUP(Tabela1[[#This Row],[Empreendimento]],L:L,N:N)</f>
        <v>#N/A</v>
      </c>
      <c r="G614" t="e">
        <f>_xlfn.CONCAT("UFV ",Tabela1[[#This Row],[Complexo]])</f>
        <v>#N/A</v>
      </c>
    </row>
    <row r="615" spans="1:7">
      <c r="A615" s="97">
        <v>45717</v>
      </c>
      <c r="B615">
        <v>3</v>
      </c>
      <c r="C615" t="s">
        <v>1971</v>
      </c>
      <c r="D615">
        <v>3014367769</v>
      </c>
      <c r="E615">
        <v>200.8</v>
      </c>
      <c r="F615" t="e">
        <f>_xlfn.XLOOKUP(Tabela1[[#This Row],[Empreendimento]],L:L,N:N)</f>
        <v>#N/A</v>
      </c>
      <c r="G615" t="e">
        <f>_xlfn.CONCAT("UFV ",Tabela1[[#This Row],[Complexo]])</f>
        <v>#N/A</v>
      </c>
    </row>
    <row r="616" spans="1:7">
      <c r="A616" s="97">
        <v>45748</v>
      </c>
      <c r="B616">
        <v>4</v>
      </c>
      <c r="C616" t="s">
        <v>1971</v>
      </c>
      <c r="D616">
        <v>3014367769</v>
      </c>
      <c r="E616">
        <v>206.9</v>
      </c>
      <c r="F616" t="e">
        <f>_xlfn.XLOOKUP(Tabela1[[#This Row],[Empreendimento]],L:L,N:N)</f>
        <v>#N/A</v>
      </c>
      <c r="G616" t="e">
        <f>_xlfn.CONCAT("UFV ",Tabela1[[#This Row],[Complexo]])</f>
        <v>#N/A</v>
      </c>
    </row>
    <row r="617" spans="1:7">
      <c r="A617" s="97">
        <v>45778</v>
      </c>
      <c r="B617">
        <v>5</v>
      </c>
      <c r="C617" t="s">
        <v>1971</v>
      </c>
      <c r="D617">
        <v>3014367769</v>
      </c>
      <c r="E617">
        <v>205.1</v>
      </c>
      <c r="F617" t="e">
        <f>_xlfn.XLOOKUP(Tabela1[[#This Row],[Empreendimento]],L:L,N:N)</f>
        <v>#N/A</v>
      </c>
      <c r="G617" t="e">
        <f>_xlfn.CONCAT("UFV ",Tabela1[[#This Row],[Complexo]])</f>
        <v>#N/A</v>
      </c>
    </row>
    <row r="618" spans="1:7">
      <c r="A618" s="97">
        <v>45809</v>
      </c>
      <c r="B618">
        <v>6</v>
      </c>
      <c r="C618" t="s">
        <v>1971</v>
      </c>
      <c r="D618">
        <v>3014367769</v>
      </c>
      <c r="E618">
        <v>205.4</v>
      </c>
      <c r="F618" t="e">
        <f>_xlfn.XLOOKUP(Tabela1[[#This Row],[Empreendimento]],L:L,N:N)</f>
        <v>#N/A</v>
      </c>
      <c r="G618" t="e">
        <f>_xlfn.CONCAT("UFV ",Tabela1[[#This Row],[Complexo]])</f>
        <v>#N/A</v>
      </c>
    </row>
    <row r="619" spans="1:7">
      <c r="A619" s="97">
        <v>45839</v>
      </c>
      <c r="B619">
        <v>7</v>
      </c>
      <c r="C619" t="s">
        <v>1971</v>
      </c>
      <c r="D619">
        <v>3014367769</v>
      </c>
      <c r="E619">
        <v>222.4</v>
      </c>
      <c r="F619" t="e">
        <f>_xlfn.XLOOKUP(Tabela1[[#This Row],[Empreendimento]],L:L,N:N)</f>
        <v>#N/A</v>
      </c>
      <c r="G619" t="e">
        <f>_xlfn.CONCAT("UFV ",Tabela1[[#This Row],[Complexo]])</f>
        <v>#N/A</v>
      </c>
    </row>
    <row r="620" spans="1:7">
      <c r="A620" s="97">
        <v>45870</v>
      </c>
      <c r="B620">
        <v>8</v>
      </c>
      <c r="C620" t="s">
        <v>1971</v>
      </c>
      <c r="D620">
        <v>3014367769</v>
      </c>
      <c r="E620">
        <v>227.6</v>
      </c>
      <c r="F620" t="e">
        <f>_xlfn.XLOOKUP(Tabela1[[#This Row],[Empreendimento]],L:L,N:N)</f>
        <v>#N/A</v>
      </c>
      <c r="G620" t="e">
        <f>_xlfn.CONCAT("UFV ",Tabela1[[#This Row],[Complexo]])</f>
        <v>#N/A</v>
      </c>
    </row>
    <row r="621" spans="1:7">
      <c r="A621" s="97">
        <v>45901</v>
      </c>
      <c r="B621">
        <v>9</v>
      </c>
      <c r="C621" t="s">
        <v>1971</v>
      </c>
      <c r="D621">
        <v>3014367769</v>
      </c>
      <c r="E621">
        <v>246.7</v>
      </c>
      <c r="F621" t="e">
        <f>_xlfn.XLOOKUP(Tabela1[[#This Row],[Empreendimento]],L:L,N:N)</f>
        <v>#N/A</v>
      </c>
      <c r="G621" t="e">
        <f>_xlfn.CONCAT("UFV ",Tabela1[[#This Row],[Complexo]])</f>
        <v>#N/A</v>
      </c>
    </row>
    <row r="622" spans="1:7">
      <c r="A622" s="97">
        <v>45931</v>
      </c>
      <c r="B622">
        <v>10</v>
      </c>
      <c r="C622" t="s">
        <v>1971</v>
      </c>
      <c r="D622">
        <v>3014367769</v>
      </c>
      <c r="E622">
        <v>261.7</v>
      </c>
      <c r="F622" t="e">
        <f>_xlfn.XLOOKUP(Tabela1[[#This Row],[Empreendimento]],L:L,N:N)</f>
        <v>#N/A</v>
      </c>
      <c r="G622" t="e">
        <f>_xlfn.CONCAT("UFV ",Tabela1[[#This Row],[Complexo]])</f>
        <v>#N/A</v>
      </c>
    </row>
    <row r="623" spans="1:7">
      <c r="A623" s="97">
        <v>45962</v>
      </c>
      <c r="B623">
        <v>11</v>
      </c>
      <c r="C623" t="s">
        <v>1971</v>
      </c>
      <c r="D623">
        <v>3014367769</v>
      </c>
      <c r="E623">
        <v>211.7</v>
      </c>
      <c r="F623" t="e">
        <f>_xlfn.XLOOKUP(Tabela1[[#This Row],[Empreendimento]],L:L,N:N)</f>
        <v>#N/A</v>
      </c>
      <c r="G623" t="e">
        <f>_xlfn.CONCAT("UFV ",Tabela1[[#This Row],[Complexo]])</f>
        <v>#N/A</v>
      </c>
    </row>
    <row r="624" spans="1:7">
      <c r="A624" s="97">
        <v>45992</v>
      </c>
      <c r="B624">
        <v>12</v>
      </c>
      <c r="C624" t="s">
        <v>1971</v>
      </c>
      <c r="D624">
        <v>3014367769</v>
      </c>
      <c r="E624">
        <v>229.1</v>
      </c>
      <c r="F624" t="e">
        <f>_xlfn.XLOOKUP(Tabela1[[#This Row],[Empreendimento]],L:L,N:N)</f>
        <v>#N/A</v>
      </c>
      <c r="G624" t="e">
        <f>_xlfn.CONCAT("UFV ",Tabela1[[#This Row],[Complexo]])</f>
        <v>#N/A</v>
      </c>
    </row>
    <row r="625" spans="1:7">
      <c r="A625" s="97">
        <v>45658</v>
      </c>
      <c r="B625">
        <v>1</v>
      </c>
      <c r="C625" t="s">
        <v>1972</v>
      </c>
      <c r="D625">
        <v>3014367806</v>
      </c>
      <c r="E625">
        <v>251.4</v>
      </c>
      <c r="F625" t="e">
        <f>_xlfn.XLOOKUP(Tabela1[[#This Row],[Empreendimento]],L:L,N:N)</f>
        <v>#N/A</v>
      </c>
      <c r="G625" t="e">
        <f>_xlfn.CONCAT("UFV ",Tabela1[[#This Row],[Complexo]])</f>
        <v>#N/A</v>
      </c>
    </row>
    <row r="626" spans="1:7">
      <c r="A626" s="97">
        <v>45689</v>
      </c>
      <c r="B626">
        <v>2</v>
      </c>
      <c r="C626" t="s">
        <v>1972</v>
      </c>
      <c r="D626">
        <v>3014367806</v>
      </c>
      <c r="E626">
        <v>209.5</v>
      </c>
      <c r="F626" t="e">
        <f>_xlfn.XLOOKUP(Tabela1[[#This Row],[Empreendimento]],L:L,N:N)</f>
        <v>#N/A</v>
      </c>
      <c r="G626" t="e">
        <f>_xlfn.CONCAT("UFV ",Tabela1[[#This Row],[Complexo]])</f>
        <v>#N/A</v>
      </c>
    </row>
    <row r="627" spans="1:7">
      <c r="A627" s="97">
        <v>45717</v>
      </c>
      <c r="B627">
        <v>3</v>
      </c>
      <c r="C627" t="s">
        <v>1972</v>
      </c>
      <c r="D627">
        <v>3014367806</v>
      </c>
      <c r="E627">
        <v>201.1</v>
      </c>
      <c r="F627" t="e">
        <f>_xlfn.XLOOKUP(Tabela1[[#This Row],[Empreendimento]],L:L,N:N)</f>
        <v>#N/A</v>
      </c>
      <c r="G627" t="e">
        <f>_xlfn.CONCAT("UFV ",Tabela1[[#This Row],[Complexo]])</f>
        <v>#N/A</v>
      </c>
    </row>
    <row r="628" spans="1:7">
      <c r="A628" s="97">
        <v>45748</v>
      </c>
      <c r="B628">
        <v>4</v>
      </c>
      <c r="C628" t="s">
        <v>1972</v>
      </c>
      <c r="D628">
        <v>3014367806</v>
      </c>
      <c r="E628">
        <v>209.5</v>
      </c>
      <c r="F628" t="e">
        <f>_xlfn.XLOOKUP(Tabela1[[#This Row],[Empreendimento]],L:L,N:N)</f>
        <v>#N/A</v>
      </c>
      <c r="G628" t="e">
        <f>_xlfn.CONCAT("UFV ",Tabela1[[#This Row],[Complexo]])</f>
        <v>#N/A</v>
      </c>
    </row>
    <row r="629" spans="1:7">
      <c r="A629" s="97">
        <v>45778</v>
      </c>
      <c r="B629">
        <v>5</v>
      </c>
      <c r="C629" t="s">
        <v>1972</v>
      </c>
      <c r="D629">
        <v>3014367806</v>
      </c>
      <c r="E629">
        <v>207.7</v>
      </c>
      <c r="F629" t="e">
        <f>_xlfn.XLOOKUP(Tabela1[[#This Row],[Empreendimento]],L:L,N:N)</f>
        <v>#N/A</v>
      </c>
      <c r="G629" t="e">
        <f>_xlfn.CONCAT("UFV ",Tabela1[[#This Row],[Complexo]])</f>
        <v>#N/A</v>
      </c>
    </row>
    <row r="630" spans="1:7">
      <c r="A630" s="97">
        <v>45809</v>
      </c>
      <c r="B630">
        <v>6</v>
      </c>
      <c r="C630" t="s">
        <v>1972</v>
      </c>
      <c r="D630">
        <v>3014367806</v>
      </c>
      <c r="E630">
        <v>207.8</v>
      </c>
      <c r="F630" t="e">
        <f>_xlfn.XLOOKUP(Tabela1[[#This Row],[Empreendimento]],L:L,N:N)</f>
        <v>#N/A</v>
      </c>
      <c r="G630" t="e">
        <f>_xlfn.CONCAT("UFV ",Tabela1[[#This Row],[Complexo]])</f>
        <v>#N/A</v>
      </c>
    </row>
    <row r="631" spans="1:7">
      <c r="A631" s="97">
        <v>45839</v>
      </c>
      <c r="B631">
        <v>7</v>
      </c>
      <c r="C631" t="s">
        <v>1972</v>
      </c>
      <c r="D631">
        <v>3014367806</v>
      </c>
      <c r="E631">
        <v>226.5</v>
      </c>
      <c r="F631" t="e">
        <f>_xlfn.XLOOKUP(Tabela1[[#This Row],[Empreendimento]],L:L,N:N)</f>
        <v>#N/A</v>
      </c>
      <c r="G631" t="e">
        <f>_xlfn.CONCAT("UFV ",Tabela1[[#This Row],[Complexo]])</f>
        <v>#N/A</v>
      </c>
    </row>
    <row r="632" spans="1:7">
      <c r="A632" s="97">
        <v>45870</v>
      </c>
      <c r="B632">
        <v>8</v>
      </c>
      <c r="C632" t="s">
        <v>1972</v>
      </c>
      <c r="D632">
        <v>3014367806</v>
      </c>
      <c r="E632">
        <v>233.8</v>
      </c>
      <c r="F632" t="e">
        <f>_xlfn.XLOOKUP(Tabela1[[#This Row],[Empreendimento]],L:L,N:N)</f>
        <v>#N/A</v>
      </c>
      <c r="G632" t="e">
        <f>_xlfn.CONCAT("UFV ",Tabela1[[#This Row],[Complexo]])</f>
        <v>#N/A</v>
      </c>
    </row>
    <row r="633" spans="1:7">
      <c r="A633" s="97">
        <v>45901</v>
      </c>
      <c r="B633">
        <v>9</v>
      </c>
      <c r="C633" t="s">
        <v>1972</v>
      </c>
      <c r="D633">
        <v>3014367806</v>
      </c>
      <c r="E633">
        <v>251.7</v>
      </c>
      <c r="F633" t="e">
        <f>_xlfn.XLOOKUP(Tabela1[[#This Row],[Empreendimento]],L:L,N:N)</f>
        <v>#N/A</v>
      </c>
      <c r="G633" t="e">
        <f>_xlfn.CONCAT("UFV ",Tabela1[[#This Row],[Complexo]])</f>
        <v>#N/A</v>
      </c>
    </row>
    <row r="634" spans="1:7">
      <c r="A634" s="97">
        <v>45931</v>
      </c>
      <c r="B634">
        <v>10</v>
      </c>
      <c r="C634" t="s">
        <v>1972</v>
      </c>
      <c r="D634">
        <v>3014367806</v>
      </c>
      <c r="E634">
        <v>263.10000000000002</v>
      </c>
      <c r="F634" t="e">
        <f>_xlfn.XLOOKUP(Tabela1[[#This Row],[Empreendimento]],L:L,N:N)</f>
        <v>#N/A</v>
      </c>
      <c r="G634" t="e">
        <f>_xlfn.CONCAT("UFV ",Tabela1[[#This Row],[Complexo]])</f>
        <v>#N/A</v>
      </c>
    </row>
    <row r="635" spans="1:7">
      <c r="A635" s="97">
        <v>45962</v>
      </c>
      <c r="B635">
        <v>11</v>
      </c>
      <c r="C635" t="s">
        <v>1972</v>
      </c>
      <c r="D635">
        <v>3014367806</v>
      </c>
      <c r="E635">
        <v>212.1</v>
      </c>
      <c r="F635" t="e">
        <f>_xlfn.XLOOKUP(Tabela1[[#This Row],[Empreendimento]],L:L,N:N)</f>
        <v>#N/A</v>
      </c>
      <c r="G635" t="e">
        <f>_xlfn.CONCAT("UFV ",Tabela1[[#This Row],[Complexo]])</f>
        <v>#N/A</v>
      </c>
    </row>
    <row r="636" spans="1:7">
      <c r="A636" s="97">
        <v>45992</v>
      </c>
      <c r="B636">
        <v>12</v>
      </c>
      <c r="C636" t="s">
        <v>1972</v>
      </c>
      <c r="D636">
        <v>3014367806</v>
      </c>
      <c r="E636">
        <v>230.6</v>
      </c>
      <c r="F636" t="e">
        <f>_xlfn.XLOOKUP(Tabela1[[#This Row],[Empreendimento]],L:L,N:N)</f>
        <v>#N/A</v>
      </c>
      <c r="G636" t="e">
        <f>_xlfn.CONCAT("UFV ",Tabela1[[#This Row],[Complexo]])</f>
        <v>#N/A</v>
      </c>
    </row>
    <row r="637" spans="1:7">
      <c r="A637" s="97">
        <v>45658</v>
      </c>
      <c r="B637">
        <v>1</v>
      </c>
      <c r="C637" t="s">
        <v>1973</v>
      </c>
      <c r="D637">
        <v>3014367812</v>
      </c>
      <c r="E637">
        <v>120.2</v>
      </c>
      <c r="F637" t="e">
        <f>_xlfn.XLOOKUP(Tabela1[[#This Row],[Empreendimento]],L:L,N:N)</f>
        <v>#N/A</v>
      </c>
      <c r="G637" t="e">
        <f>_xlfn.CONCAT("UFV ",Tabela1[[#This Row],[Complexo]])</f>
        <v>#N/A</v>
      </c>
    </row>
    <row r="638" spans="1:7">
      <c r="A638" s="97">
        <v>45689</v>
      </c>
      <c r="B638">
        <v>2</v>
      </c>
      <c r="C638" t="s">
        <v>1973</v>
      </c>
      <c r="D638">
        <v>3014367812</v>
      </c>
      <c r="E638">
        <v>100</v>
      </c>
      <c r="F638" t="e">
        <f>_xlfn.XLOOKUP(Tabela1[[#This Row],[Empreendimento]],L:L,N:N)</f>
        <v>#N/A</v>
      </c>
      <c r="G638" t="e">
        <f>_xlfn.CONCAT("UFV ",Tabela1[[#This Row],[Complexo]])</f>
        <v>#N/A</v>
      </c>
    </row>
    <row r="639" spans="1:7">
      <c r="A639" s="97">
        <v>45717</v>
      </c>
      <c r="B639">
        <v>3</v>
      </c>
      <c r="C639" t="s">
        <v>1973</v>
      </c>
      <c r="D639">
        <v>3014367812</v>
      </c>
      <c r="E639">
        <v>96.3</v>
      </c>
      <c r="F639" t="e">
        <f>_xlfn.XLOOKUP(Tabela1[[#This Row],[Empreendimento]],L:L,N:N)</f>
        <v>#N/A</v>
      </c>
      <c r="G639" t="e">
        <f>_xlfn.CONCAT("UFV ",Tabela1[[#This Row],[Complexo]])</f>
        <v>#N/A</v>
      </c>
    </row>
    <row r="640" spans="1:7">
      <c r="A640" s="97">
        <v>45748</v>
      </c>
      <c r="B640">
        <v>4</v>
      </c>
      <c r="C640" t="s">
        <v>1973</v>
      </c>
      <c r="D640">
        <v>3014367812</v>
      </c>
      <c r="E640">
        <v>99.7</v>
      </c>
      <c r="F640" t="e">
        <f>_xlfn.XLOOKUP(Tabela1[[#This Row],[Empreendimento]],L:L,N:N)</f>
        <v>#N/A</v>
      </c>
      <c r="G640" t="e">
        <f>_xlfn.CONCAT("UFV ",Tabela1[[#This Row],[Complexo]])</f>
        <v>#N/A</v>
      </c>
    </row>
    <row r="641" spans="1:7">
      <c r="A641" s="97">
        <v>45778</v>
      </c>
      <c r="B641">
        <v>5</v>
      </c>
      <c r="C641" t="s">
        <v>1973</v>
      </c>
      <c r="D641">
        <v>3014367812</v>
      </c>
      <c r="E641">
        <v>98.5</v>
      </c>
      <c r="F641" t="e">
        <f>_xlfn.XLOOKUP(Tabela1[[#This Row],[Empreendimento]],L:L,N:N)</f>
        <v>#N/A</v>
      </c>
      <c r="G641" t="e">
        <f>_xlfn.CONCAT("UFV ",Tabela1[[#This Row],[Complexo]])</f>
        <v>#N/A</v>
      </c>
    </row>
    <row r="642" spans="1:7">
      <c r="A642" s="97">
        <v>45809</v>
      </c>
      <c r="B642">
        <v>6</v>
      </c>
      <c r="C642" t="s">
        <v>1973</v>
      </c>
      <c r="D642">
        <v>3014367812</v>
      </c>
      <c r="E642">
        <v>98.7</v>
      </c>
      <c r="F642" t="e">
        <f>_xlfn.XLOOKUP(Tabela1[[#This Row],[Empreendimento]],L:L,N:N)</f>
        <v>#N/A</v>
      </c>
      <c r="G642" t="e">
        <f>_xlfn.CONCAT("UFV ",Tabela1[[#This Row],[Complexo]])</f>
        <v>#N/A</v>
      </c>
    </row>
    <row r="643" spans="1:7">
      <c r="A643" s="97">
        <v>45839</v>
      </c>
      <c r="B643">
        <v>7</v>
      </c>
      <c r="C643" t="s">
        <v>1973</v>
      </c>
      <c r="D643">
        <v>3014367812</v>
      </c>
      <c r="E643">
        <v>107.3</v>
      </c>
      <c r="F643" t="e">
        <f>_xlfn.XLOOKUP(Tabela1[[#This Row],[Empreendimento]],L:L,N:N)</f>
        <v>#N/A</v>
      </c>
      <c r="G643" t="e">
        <f>_xlfn.CONCAT("UFV ",Tabela1[[#This Row],[Complexo]])</f>
        <v>#N/A</v>
      </c>
    </row>
    <row r="644" spans="1:7">
      <c r="A644" s="97">
        <v>45870</v>
      </c>
      <c r="B644">
        <v>8</v>
      </c>
      <c r="C644" t="s">
        <v>1973</v>
      </c>
      <c r="D644">
        <v>3014367812</v>
      </c>
      <c r="E644">
        <v>110.8</v>
      </c>
      <c r="F644" t="e">
        <f>_xlfn.XLOOKUP(Tabela1[[#This Row],[Empreendimento]],L:L,N:N)</f>
        <v>#N/A</v>
      </c>
      <c r="G644" t="e">
        <f>_xlfn.CONCAT("UFV ",Tabela1[[#This Row],[Complexo]])</f>
        <v>#N/A</v>
      </c>
    </row>
    <row r="645" spans="1:7">
      <c r="A645" s="97">
        <v>45901</v>
      </c>
      <c r="B645">
        <v>9</v>
      </c>
      <c r="C645" t="s">
        <v>1973</v>
      </c>
      <c r="D645">
        <v>3014367812</v>
      </c>
      <c r="E645">
        <v>119.8</v>
      </c>
      <c r="F645" t="e">
        <f>_xlfn.XLOOKUP(Tabela1[[#This Row],[Empreendimento]],L:L,N:N)</f>
        <v>#N/A</v>
      </c>
      <c r="G645" t="e">
        <f>_xlfn.CONCAT("UFV ",Tabela1[[#This Row],[Complexo]])</f>
        <v>#N/A</v>
      </c>
    </row>
    <row r="646" spans="1:7">
      <c r="A646" s="97">
        <v>45931</v>
      </c>
      <c r="B646">
        <v>10</v>
      </c>
      <c r="C646" t="s">
        <v>1973</v>
      </c>
      <c r="D646">
        <v>3014367812</v>
      </c>
      <c r="E646">
        <v>126.5</v>
      </c>
      <c r="F646" t="e">
        <f>_xlfn.XLOOKUP(Tabela1[[#This Row],[Empreendimento]],L:L,N:N)</f>
        <v>#N/A</v>
      </c>
      <c r="G646" t="e">
        <f>_xlfn.CONCAT("UFV ",Tabela1[[#This Row],[Complexo]])</f>
        <v>#N/A</v>
      </c>
    </row>
    <row r="647" spans="1:7">
      <c r="A647" s="97">
        <v>45962</v>
      </c>
      <c r="B647">
        <v>11</v>
      </c>
      <c r="C647" t="s">
        <v>1973</v>
      </c>
      <c r="D647">
        <v>3014367812</v>
      </c>
      <c r="E647">
        <v>101.6</v>
      </c>
      <c r="F647" t="e">
        <f>_xlfn.XLOOKUP(Tabela1[[#This Row],[Empreendimento]],L:L,N:N)</f>
        <v>#N/A</v>
      </c>
      <c r="G647" t="e">
        <f>_xlfn.CONCAT("UFV ",Tabela1[[#This Row],[Complexo]])</f>
        <v>#N/A</v>
      </c>
    </row>
    <row r="648" spans="1:7">
      <c r="A648" s="97">
        <v>45992</v>
      </c>
      <c r="B648">
        <v>12</v>
      </c>
      <c r="C648" t="s">
        <v>1973</v>
      </c>
      <c r="D648">
        <v>3014367812</v>
      </c>
      <c r="E648">
        <v>110.1</v>
      </c>
      <c r="F648" t="e">
        <f>_xlfn.XLOOKUP(Tabela1[[#This Row],[Empreendimento]],L:L,N:N)</f>
        <v>#N/A</v>
      </c>
      <c r="G648" t="e">
        <f>_xlfn.CONCAT("UFV ",Tabela1[[#This Row],[Complexo]])</f>
        <v>#N/A</v>
      </c>
    </row>
    <row r="649" spans="1:7">
      <c r="A649" s="97">
        <v>45658</v>
      </c>
      <c r="B649">
        <v>1</v>
      </c>
      <c r="C649" t="s">
        <v>1926</v>
      </c>
      <c r="D649">
        <v>3014367788</v>
      </c>
      <c r="E649">
        <v>242.8</v>
      </c>
      <c r="F649" t="str">
        <f>_xlfn.XLOOKUP(Tabela1[[#This Row],[Empreendimento]],L:L,N:N)</f>
        <v>Vazante I</v>
      </c>
      <c r="G649" t="str">
        <f>_xlfn.CONCAT("UFV ",Tabela1[[#This Row],[Complexo]])</f>
        <v>UFV Vazante I</v>
      </c>
    </row>
    <row r="650" spans="1:7">
      <c r="A650" s="97">
        <v>45689</v>
      </c>
      <c r="B650">
        <v>2</v>
      </c>
      <c r="C650" t="s">
        <v>1926</v>
      </c>
      <c r="D650">
        <v>3014367788</v>
      </c>
      <c r="E650">
        <v>178.3</v>
      </c>
      <c r="F650" t="str">
        <f>_xlfn.XLOOKUP(Tabela1[[#This Row],[Empreendimento]],L:L,N:N)</f>
        <v>Vazante I</v>
      </c>
      <c r="G650" t="str">
        <f>_xlfn.CONCAT("UFV ",Tabela1[[#This Row],[Complexo]])</f>
        <v>UFV Vazante I</v>
      </c>
    </row>
    <row r="651" spans="1:7">
      <c r="A651" s="97">
        <v>45717</v>
      </c>
      <c r="B651">
        <v>3</v>
      </c>
      <c r="C651" t="s">
        <v>1926</v>
      </c>
      <c r="D651">
        <v>3014367788</v>
      </c>
      <c r="E651">
        <v>196.3</v>
      </c>
      <c r="F651" t="str">
        <f>_xlfn.XLOOKUP(Tabela1[[#This Row],[Empreendimento]],L:L,N:N)</f>
        <v>Vazante I</v>
      </c>
      <c r="G651" t="str">
        <f>_xlfn.CONCAT("UFV ",Tabela1[[#This Row],[Complexo]])</f>
        <v>UFV Vazante I</v>
      </c>
    </row>
    <row r="652" spans="1:7">
      <c r="A652" s="97">
        <v>45748</v>
      </c>
      <c r="B652">
        <v>4</v>
      </c>
      <c r="C652" t="s">
        <v>1926</v>
      </c>
      <c r="D652">
        <v>3014367788</v>
      </c>
      <c r="E652">
        <v>190.2</v>
      </c>
      <c r="F652" t="str">
        <f>_xlfn.XLOOKUP(Tabela1[[#This Row],[Empreendimento]],L:L,N:N)</f>
        <v>Vazante I</v>
      </c>
      <c r="G652" t="str">
        <f>_xlfn.CONCAT("UFV ",Tabela1[[#This Row],[Complexo]])</f>
        <v>UFV Vazante I</v>
      </c>
    </row>
    <row r="653" spans="1:7">
      <c r="A653" s="97">
        <v>45778</v>
      </c>
      <c r="B653">
        <v>5</v>
      </c>
      <c r="C653" t="s">
        <v>1926</v>
      </c>
      <c r="D653">
        <v>3014367788</v>
      </c>
      <c r="E653">
        <v>205.2</v>
      </c>
      <c r="F653" t="str">
        <f>_xlfn.XLOOKUP(Tabela1[[#This Row],[Empreendimento]],L:L,N:N)</f>
        <v>Vazante I</v>
      </c>
      <c r="G653" t="str">
        <f>_xlfn.CONCAT("UFV ",Tabela1[[#This Row],[Complexo]])</f>
        <v>UFV Vazante I</v>
      </c>
    </row>
    <row r="654" spans="1:7">
      <c r="A654" s="97">
        <v>45809</v>
      </c>
      <c r="B654">
        <v>6</v>
      </c>
      <c r="C654" t="s">
        <v>1926</v>
      </c>
      <c r="D654">
        <v>3014367788</v>
      </c>
      <c r="E654">
        <v>204</v>
      </c>
      <c r="F654" t="str">
        <f>_xlfn.XLOOKUP(Tabela1[[#This Row],[Empreendimento]],L:L,N:N)</f>
        <v>Vazante I</v>
      </c>
      <c r="G654" t="str">
        <f>_xlfn.CONCAT("UFV ",Tabela1[[#This Row],[Complexo]])</f>
        <v>UFV Vazante I</v>
      </c>
    </row>
    <row r="655" spans="1:7">
      <c r="A655" s="97">
        <v>45839</v>
      </c>
      <c r="B655">
        <v>7</v>
      </c>
      <c r="C655" t="s">
        <v>1926</v>
      </c>
      <c r="D655">
        <v>3014367788</v>
      </c>
      <c r="E655">
        <v>221</v>
      </c>
      <c r="F655" t="str">
        <f>_xlfn.XLOOKUP(Tabela1[[#This Row],[Empreendimento]],L:L,N:N)</f>
        <v>Vazante I</v>
      </c>
      <c r="G655" t="str">
        <f>_xlfn.CONCAT("UFV ",Tabela1[[#This Row],[Complexo]])</f>
        <v>UFV Vazante I</v>
      </c>
    </row>
    <row r="656" spans="1:7">
      <c r="A656" s="97">
        <v>45870</v>
      </c>
      <c r="B656">
        <v>8</v>
      </c>
      <c r="C656" t="s">
        <v>1926</v>
      </c>
      <c r="D656">
        <v>3014367788</v>
      </c>
      <c r="E656">
        <v>246.4</v>
      </c>
      <c r="F656" t="str">
        <f>_xlfn.XLOOKUP(Tabela1[[#This Row],[Empreendimento]],L:L,N:N)</f>
        <v>Vazante I</v>
      </c>
      <c r="G656" t="str">
        <f>_xlfn.CONCAT("UFV ",Tabela1[[#This Row],[Complexo]])</f>
        <v>UFV Vazante I</v>
      </c>
    </row>
    <row r="657" spans="1:7">
      <c r="A657" s="97">
        <v>45901</v>
      </c>
      <c r="B657">
        <v>9</v>
      </c>
      <c r="C657" t="s">
        <v>1926</v>
      </c>
      <c r="D657">
        <v>3014367788</v>
      </c>
      <c r="E657">
        <v>237.1</v>
      </c>
      <c r="F657" t="str">
        <f>_xlfn.XLOOKUP(Tabela1[[#This Row],[Empreendimento]],L:L,N:N)</f>
        <v>Vazante I</v>
      </c>
      <c r="G657" t="str">
        <f>_xlfn.CONCAT("UFV ",Tabela1[[#This Row],[Complexo]])</f>
        <v>UFV Vazante I</v>
      </c>
    </row>
    <row r="658" spans="1:7">
      <c r="A658" s="97">
        <v>45931</v>
      </c>
      <c r="B658">
        <v>10</v>
      </c>
      <c r="C658" t="s">
        <v>1926</v>
      </c>
      <c r="D658">
        <v>3014367788</v>
      </c>
      <c r="E658">
        <v>224.8</v>
      </c>
      <c r="F658" t="str">
        <f>_xlfn.XLOOKUP(Tabela1[[#This Row],[Empreendimento]],L:L,N:N)</f>
        <v>Vazante I</v>
      </c>
      <c r="G658" t="str">
        <f>_xlfn.CONCAT("UFV ",Tabela1[[#This Row],[Complexo]])</f>
        <v>UFV Vazante I</v>
      </c>
    </row>
    <row r="659" spans="1:7">
      <c r="A659" s="97">
        <v>45962</v>
      </c>
      <c r="B659">
        <v>11</v>
      </c>
      <c r="C659" t="s">
        <v>1926</v>
      </c>
      <c r="D659">
        <v>3014367788</v>
      </c>
      <c r="E659">
        <v>212.1</v>
      </c>
      <c r="F659" t="str">
        <f>_xlfn.XLOOKUP(Tabela1[[#This Row],[Empreendimento]],L:L,N:N)</f>
        <v>Vazante I</v>
      </c>
      <c r="G659" t="str">
        <f>_xlfn.CONCAT("UFV ",Tabela1[[#This Row],[Complexo]])</f>
        <v>UFV Vazante I</v>
      </c>
    </row>
    <row r="660" spans="1:7">
      <c r="A660" s="97">
        <v>45992</v>
      </c>
      <c r="B660">
        <v>12</v>
      </c>
      <c r="C660" t="s">
        <v>1926</v>
      </c>
      <c r="D660">
        <v>3014367788</v>
      </c>
      <c r="E660">
        <v>217.9</v>
      </c>
      <c r="F660" t="str">
        <f>_xlfn.XLOOKUP(Tabela1[[#This Row],[Empreendimento]],L:L,N:N)</f>
        <v>Vazante I</v>
      </c>
      <c r="G660" t="str">
        <f>_xlfn.CONCAT("UFV ",Tabela1[[#This Row],[Complexo]])</f>
        <v>UFV Vazante I</v>
      </c>
    </row>
    <row r="661" spans="1:7">
      <c r="A661" s="97">
        <v>45658</v>
      </c>
      <c r="B661">
        <v>1</v>
      </c>
      <c r="C661" t="s">
        <v>1927</v>
      </c>
      <c r="D661">
        <v>3014367836</v>
      </c>
      <c r="E661">
        <v>241</v>
      </c>
      <c r="F661" t="str">
        <f>_xlfn.XLOOKUP(Tabela1[[#This Row],[Empreendimento]],L:L,N:N)</f>
        <v>Vazante I</v>
      </c>
      <c r="G661" t="str">
        <f>_xlfn.CONCAT("UFV ",Tabela1[[#This Row],[Complexo]])</f>
        <v>UFV Vazante I</v>
      </c>
    </row>
    <row r="662" spans="1:7">
      <c r="A662" s="97">
        <v>45689</v>
      </c>
      <c r="B662">
        <v>2</v>
      </c>
      <c r="C662" t="s">
        <v>1927</v>
      </c>
      <c r="D662">
        <v>3014367836</v>
      </c>
      <c r="E662">
        <v>176.6</v>
      </c>
      <c r="F662" t="str">
        <f>_xlfn.XLOOKUP(Tabela1[[#This Row],[Empreendimento]],L:L,N:N)</f>
        <v>Vazante I</v>
      </c>
      <c r="G662" t="str">
        <f>_xlfn.CONCAT("UFV ",Tabela1[[#This Row],[Complexo]])</f>
        <v>UFV Vazante I</v>
      </c>
    </row>
    <row r="663" spans="1:7">
      <c r="A663" s="97">
        <v>45717</v>
      </c>
      <c r="B663">
        <v>3</v>
      </c>
      <c r="C663" t="s">
        <v>1927</v>
      </c>
      <c r="D663">
        <v>3014367836</v>
      </c>
      <c r="E663">
        <v>194.7</v>
      </c>
      <c r="F663" t="str">
        <f>_xlfn.XLOOKUP(Tabela1[[#This Row],[Empreendimento]],L:L,N:N)</f>
        <v>Vazante I</v>
      </c>
      <c r="G663" t="str">
        <f>_xlfn.CONCAT("UFV ",Tabela1[[#This Row],[Complexo]])</f>
        <v>UFV Vazante I</v>
      </c>
    </row>
    <row r="664" spans="1:7">
      <c r="A664" s="97">
        <v>45748</v>
      </c>
      <c r="B664">
        <v>4</v>
      </c>
      <c r="C664" t="s">
        <v>1927</v>
      </c>
      <c r="D664">
        <v>3014367836</v>
      </c>
      <c r="E664">
        <v>188.9</v>
      </c>
      <c r="F664" t="str">
        <f>_xlfn.XLOOKUP(Tabela1[[#This Row],[Empreendimento]],L:L,N:N)</f>
        <v>Vazante I</v>
      </c>
      <c r="G664" t="str">
        <f>_xlfn.CONCAT("UFV ",Tabela1[[#This Row],[Complexo]])</f>
        <v>UFV Vazante I</v>
      </c>
    </row>
    <row r="665" spans="1:7">
      <c r="A665" s="97">
        <v>45778</v>
      </c>
      <c r="B665">
        <v>5</v>
      </c>
      <c r="C665" t="s">
        <v>1927</v>
      </c>
      <c r="D665">
        <v>3014367836</v>
      </c>
      <c r="E665">
        <v>204.3</v>
      </c>
      <c r="F665" t="str">
        <f>_xlfn.XLOOKUP(Tabela1[[#This Row],[Empreendimento]],L:L,N:N)</f>
        <v>Vazante I</v>
      </c>
      <c r="G665" t="str">
        <f>_xlfn.CONCAT("UFV ",Tabela1[[#This Row],[Complexo]])</f>
        <v>UFV Vazante I</v>
      </c>
    </row>
    <row r="666" spans="1:7">
      <c r="A666" s="97">
        <v>45809</v>
      </c>
      <c r="B666">
        <v>6</v>
      </c>
      <c r="C666" t="s">
        <v>1927</v>
      </c>
      <c r="D666">
        <v>3014367836</v>
      </c>
      <c r="E666">
        <v>203.7</v>
      </c>
      <c r="F666" t="str">
        <f>_xlfn.XLOOKUP(Tabela1[[#This Row],[Empreendimento]],L:L,N:N)</f>
        <v>Vazante I</v>
      </c>
      <c r="G666" t="str">
        <f>_xlfn.CONCAT("UFV ",Tabela1[[#This Row],[Complexo]])</f>
        <v>UFV Vazante I</v>
      </c>
    </row>
    <row r="667" spans="1:7">
      <c r="A667" s="97">
        <v>45839</v>
      </c>
      <c r="B667">
        <v>7</v>
      </c>
      <c r="C667" t="s">
        <v>1927</v>
      </c>
      <c r="D667">
        <v>3014367836</v>
      </c>
      <c r="E667">
        <v>220.8</v>
      </c>
      <c r="F667" t="str">
        <f>_xlfn.XLOOKUP(Tabela1[[#This Row],[Empreendimento]],L:L,N:N)</f>
        <v>Vazante I</v>
      </c>
      <c r="G667" t="str">
        <f>_xlfn.CONCAT("UFV ",Tabela1[[#This Row],[Complexo]])</f>
        <v>UFV Vazante I</v>
      </c>
    </row>
    <row r="668" spans="1:7">
      <c r="A668" s="97">
        <v>45870</v>
      </c>
      <c r="B668">
        <v>8</v>
      </c>
      <c r="C668" t="s">
        <v>1927</v>
      </c>
      <c r="D668">
        <v>3014367836</v>
      </c>
      <c r="E668">
        <v>245</v>
      </c>
      <c r="F668" t="str">
        <f>_xlfn.XLOOKUP(Tabela1[[#This Row],[Empreendimento]],L:L,N:N)</f>
        <v>Vazante I</v>
      </c>
      <c r="G668" t="str">
        <f>_xlfn.CONCAT("UFV ",Tabela1[[#This Row],[Complexo]])</f>
        <v>UFV Vazante I</v>
      </c>
    </row>
    <row r="669" spans="1:7">
      <c r="A669" s="97">
        <v>45901</v>
      </c>
      <c r="B669">
        <v>9</v>
      </c>
      <c r="C669" t="s">
        <v>1927</v>
      </c>
      <c r="D669">
        <v>3014367836</v>
      </c>
      <c r="E669">
        <v>235.9</v>
      </c>
      <c r="F669" t="str">
        <f>_xlfn.XLOOKUP(Tabela1[[#This Row],[Empreendimento]],L:L,N:N)</f>
        <v>Vazante I</v>
      </c>
      <c r="G669" t="str">
        <f>_xlfn.CONCAT("UFV ",Tabela1[[#This Row],[Complexo]])</f>
        <v>UFV Vazante I</v>
      </c>
    </row>
    <row r="670" spans="1:7">
      <c r="A670" s="97">
        <v>45931</v>
      </c>
      <c r="B670">
        <v>10</v>
      </c>
      <c r="C670" t="s">
        <v>1927</v>
      </c>
      <c r="D670">
        <v>3014367836</v>
      </c>
      <c r="E670">
        <v>223.6</v>
      </c>
      <c r="F670" t="str">
        <f>_xlfn.XLOOKUP(Tabela1[[#This Row],[Empreendimento]],L:L,N:N)</f>
        <v>Vazante I</v>
      </c>
      <c r="G670" t="str">
        <f>_xlfn.CONCAT("UFV ",Tabela1[[#This Row],[Complexo]])</f>
        <v>UFV Vazante I</v>
      </c>
    </row>
    <row r="671" spans="1:7">
      <c r="A671" s="97">
        <v>45962</v>
      </c>
      <c r="B671">
        <v>11</v>
      </c>
      <c r="C671" t="s">
        <v>1927</v>
      </c>
      <c r="D671">
        <v>3014367836</v>
      </c>
      <c r="E671">
        <v>210.4</v>
      </c>
      <c r="F671" t="str">
        <f>_xlfn.XLOOKUP(Tabela1[[#This Row],[Empreendimento]],L:L,N:N)</f>
        <v>Vazante I</v>
      </c>
      <c r="G671" t="str">
        <f>_xlfn.CONCAT("UFV ",Tabela1[[#This Row],[Complexo]])</f>
        <v>UFV Vazante I</v>
      </c>
    </row>
    <row r="672" spans="1:7">
      <c r="A672" s="97">
        <v>45992</v>
      </c>
      <c r="B672">
        <v>12</v>
      </c>
      <c r="C672" t="s">
        <v>1927</v>
      </c>
      <c r="D672">
        <v>3014367836</v>
      </c>
      <c r="E672">
        <v>216.1</v>
      </c>
      <c r="F672" t="str">
        <f>_xlfn.XLOOKUP(Tabela1[[#This Row],[Empreendimento]],L:L,N:N)</f>
        <v>Vazante I</v>
      </c>
      <c r="G672" t="str">
        <f>_xlfn.CONCAT("UFV ",Tabela1[[#This Row],[Complexo]])</f>
        <v>UFV Vazante I</v>
      </c>
    </row>
    <row r="673" spans="1:7">
      <c r="A673" s="97">
        <v>45658</v>
      </c>
      <c r="B673">
        <v>1</v>
      </c>
      <c r="C673" t="s">
        <v>1928</v>
      </c>
      <c r="D673">
        <v>3014367837</v>
      </c>
      <c r="E673">
        <v>117.2</v>
      </c>
      <c r="F673" t="str">
        <f>_xlfn.XLOOKUP(Tabela1[[#This Row],[Empreendimento]],L:L,N:N)</f>
        <v>Vazante I</v>
      </c>
      <c r="G673" t="str">
        <f>_xlfn.CONCAT("UFV ",Tabela1[[#This Row],[Complexo]])</f>
        <v>UFV Vazante I</v>
      </c>
    </row>
    <row r="674" spans="1:7">
      <c r="A674" s="97">
        <v>45689</v>
      </c>
      <c r="B674">
        <v>2</v>
      </c>
      <c r="C674" t="s">
        <v>1928</v>
      </c>
      <c r="D674">
        <v>3014367837</v>
      </c>
      <c r="E674">
        <v>85.9</v>
      </c>
      <c r="F674" t="str">
        <f>_xlfn.XLOOKUP(Tabela1[[#This Row],[Empreendimento]],L:L,N:N)</f>
        <v>Vazante I</v>
      </c>
      <c r="G674" t="str">
        <f>_xlfn.CONCAT("UFV ",Tabela1[[#This Row],[Complexo]])</f>
        <v>UFV Vazante I</v>
      </c>
    </row>
    <row r="675" spans="1:7">
      <c r="A675" s="97">
        <v>45717</v>
      </c>
      <c r="B675">
        <v>3</v>
      </c>
      <c r="C675" t="s">
        <v>1928</v>
      </c>
      <c r="D675">
        <v>3014367837</v>
      </c>
      <c r="E675">
        <v>94.6</v>
      </c>
      <c r="F675" t="str">
        <f>_xlfn.XLOOKUP(Tabela1[[#This Row],[Empreendimento]],L:L,N:N)</f>
        <v>Vazante I</v>
      </c>
      <c r="G675" t="str">
        <f>_xlfn.CONCAT("UFV ",Tabela1[[#This Row],[Complexo]])</f>
        <v>UFV Vazante I</v>
      </c>
    </row>
    <row r="676" spans="1:7">
      <c r="A676" s="97">
        <v>45748</v>
      </c>
      <c r="B676">
        <v>4</v>
      </c>
      <c r="C676" t="s">
        <v>1928</v>
      </c>
      <c r="D676">
        <v>3014367837</v>
      </c>
      <c r="E676">
        <v>91.9</v>
      </c>
      <c r="F676" t="str">
        <f>_xlfn.XLOOKUP(Tabela1[[#This Row],[Empreendimento]],L:L,N:N)</f>
        <v>Vazante I</v>
      </c>
      <c r="G676" t="str">
        <f>_xlfn.CONCAT("UFV ",Tabela1[[#This Row],[Complexo]])</f>
        <v>UFV Vazante I</v>
      </c>
    </row>
    <row r="677" spans="1:7">
      <c r="A677" s="97">
        <v>45778</v>
      </c>
      <c r="B677">
        <v>5</v>
      </c>
      <c r="C677" t="s">
        <v>1928</v>
      </c>
      <c r="D677">
        <v>3014367837</v>
      </c>
      <c r="E677">
        <v>99.6</v>
      </c>
      <c r="F677" t="str">
        <f>_xlfn.XLOOKUP(Tabela1[[#This Row],[Empreendimento]],L:L,N:N)</f>
        <v>Vazante I</v>
      </c>
      <c r="G677" t="str">
        <f>_xlfn.CONCAT("UFV ",Tabela1[[#This Row],[Complexo]])</f>
        <v>UFV Vazante I</v>
      </c>
    </row>
    <row r="678" spans="1:7">
      <c r="A678" s="97">
        <v>45809</v>
      </c>
      <c r="B678">
        <v>6</v>
      </c>
      <c r="C678" t="s">
        <v>1928</v>
      </c>
      <c r="D678">
        <v>3014367837</v>
      </c>
      <c r="E678">
        <v>99.5</v>
      </c>
      <c r="F678" t="str">
        <f>_xlfn.XLOOKUP(Tabela1[[#This Row],[Empreendimento]],L:L,N:N)</f>
        <v>Vazante I</v>
      </c>
      <c r="G678" t="str">
        <f>_xlfn.CONCAT("UFV ",Tabela1[[#This Row],[Complexo]])</f>
        <v>UFV Vazante I</v>
      </c>
    </row>
    <row r="679" spans="1:7">
      <c r="A679" s="97">
        <v>45839</v>
      </c>
      <c r="B679">
        <v>7</v>
      </c>
      <c r="C679" t="s">
        <v>1928</v>
      </c>
      <c r="D679">
        <v>3014367837</v>
      </c>
      <c r="E679">
        <v>107.8</v>
      </c>
      <c r="F679" t="str">
        <f>_xlfn.XLOOKUP(Tabela1[[#This Row],[Empreendimento]],L:L,N:N)</f>
        <v>Vazante I</v>
      </c>
      <c r="G679" t="str">
        <f>_xlfn.CONCAT("UFV ",Tabela1[[#This Row],[Complexo]])</f>
        <v>UFV Vazante I</v>
      </c>
    </row>
    <row r="680" spans="1:7">
      <c r="A680" s="97">
        <v>45870</v>
      </c>
      <c r="B680">
        <v>8</v>
      </c>
      <c r="C680" t="s">
        <v>1928</v>
      </c>
      <c r="D680">
        <v>3014367837</v>
      </c>
      <c r="E680">
        <v>120</v>
      </c>
      <c r="F680" t="str">
        <f>_xlfn.XLOOKUP(Tabela1[[#This Row],[Empreendimento]],L:L,N:N)</f>
        <v>Vazante I</v>
      </c>
      <c r="G680" t="str">
        <f>_xlfn.CONCAT("UFV ",Tabela1[[#This Row],[Complexo]])</f>
        <v>UFV Vazante I</v>
      </c>
    </row>
    <row r="681" spans="1:7">
      <c r="A681" s="97">
        <v>45901</v>
      </c>
      <c r="B681">
        <v>9</v>
      </c>
      <c r="C681" t="s">
        <v>1928</v>
      </c>
      <c r="D681">
        <v>3014367837</v>
      </c>
      <c r="E681">
        <v>115.4</v>
      </c>
      <c r="F681" t="str">
        <f>_xlfn.XLOOKUP(Tabela1[[#This Row],[Empreendimento]],L:L,N:N)</f>
        <v>Vazante I</v>
      </c>
      <c r="G681" t="str">
        <f>_xlfn.CONCAT("UFV ",Tabela1[[#This Row],[Complexo]])</f>
        <v>UFV Vazante I</v>
      </c>
    </row>
    <row r="682" spans="1:7">
      <c r="A682" s="97">
        <v>45931</v>
      </c>
      <c r="B682">
        <v>10</v>
      </c>
      <c r="C682" t="s">
        <v>1928</v>
      </c>
      <c r="D682">
        <v>3014367837</v>
      </c>
      <c r="E682">
        <v>108.7</v>
      </c>
      <c r="F682" t="str">
        <f>_xlfn.XLOOKUP(Tabela1[[#This Row],[Empreendimento]],L:L,N:N)</f>
        <v>Vazante I</v>
      </c>
      <c r="G682" t="str">
        <f>_xlfn.CONCAT("UFV ",Tabela1[[#This Row],[Complexo]])</f>
        <v>UFV Vazante I</v>
      </c>
    </row>
    <row r="683" spans="1:7">
      <c r="A683" s="97">
        <v>45962</v>
      </c>
      <c r="B683">
        <v>11</v>
      </c>
      <c r="C683" t="s">
        <v>1928</v>
      </c>
      <c r="D683">
        <v>3014367837</v>
      </c>
      <c r="E683">
        <v>101.8</v>
      </c>
      <c r="F683" t="str">
        <f>_xlfn.XLOOKUP(Tabela1[[#This Row],[Empreendimento]],L:L,N:N)</f>
        <v>Vazante I</v>
      </c>
      <c r="G683" t="str">
        <f>_xlfn.CONCAT("UFV ",Tabela1[[#This Row],[Complexo]])</f>
        <v>UFV Vazante I</v>
      </c>
    </row>
    <row r="684" spans="1:7">
      <c r="A684" s="97">
        <v>45992</v>
      </c>
      <c r="B684">
        <v>12</v>
      </c>
      <c r="C684" t="s">
        <v>1928</v>
      </c>
      <c r="D684">
        <v>3014367837</v>
      </c>
      <c r="E684">
        <v>104.6</v>
      </c>
      <c r="F684" t="str">
        <f>_xlfn.XLOOKUP(Tabela1[[#This Row],[Empreendimento]],L:L,N:N)</f>
        <v>Vazante I</v>
      </c>
      <c r="G684" t="str">
        <f>_xlfn.CONCAT("UFV ",Tabela1[[#This Row],[Complexo]])</f>
        <v>UFV Vazante I</v>
      </c>
    </row>
    <row r="685" spans="1:7">
      <c r="A685" s="97">
        <v>45658</v>
      </c>
      <c r="B685">
        <v>1</v>
      </c>
      <c r="C685" t="s">
        <v>1965</v>
      </c>
      <c r="D685">
        <v>3014367827</v>
      </c>
      <c r="E685">
        <v>254</v>
      </c>
      <c r="F685" t="e">
        <f>_xlfn.XLOOKUP(Tabela1[[#This Row],[Empreendimento]],L:L,N:N)</f>
        <v>#N/A</v>
      </c>
      <c r="G685" t="e">
        <f>_xlfn.CONCAT("UFV ",Tabela1[[#This Row],[Complexo]])</f>
        <v>#N/A</v>
      </c>
    </row>
    <row r="686" spans="1:7">
      <c r="A686" s="97">
        <v>45689</v>
      </c>
      <c r="B686">
        <v>2</v>
      </c>
      <c r="C686" t="s">
        <v>1965</v>
      </c>
      <c r="D686">
        <v>3014367827</v>
      </c>
      <c r="E686">
        <v>214.2</v>
      </c>
      <c r="F686" t="e">
        <f>_xlfn.XLOOKUP(Tabela1[[#This Row],[Empreendimento]],L:L,N:N)</f>
        <v>#N/A</v>
      </c>
      <c r="G686" t="e">
        <f>_xlfn.CONCAT("UFV ",Tabela1[[#This Row],[Complexo]])</f>
        <v>#N/A</v>
      </c>
    </row>
    <row r="687" spans="1:7">
      <c r="A687" s="97">
        <v>45717</v>
      </c>
      <c r="B687">
        <v>3</v>
      </c>
      <c r="C687" t="s">
        <v>1965</v>
      </c>
      <c r="D687">
        <v>3014367827</v>
      </c>
      <c r="E687">
        <v>213.6</v>
      </c>
      <c r="F687" t="e">
        <f>_xlfn.XLOOKUP(Tabela1[[#This Row],[Empreendimento]],L:L,N:N)</f>
        <v>#N/A</v>
      </c>
      <c r="G687" t="e">
        <f>_xlfn.CONCAT("UFV ",Tabela1[[#This Row],[Complexo]])</f>
        <v>#N/A</v>
      </c>
    </row>
    <row r="688" spans="1:7">
      <c r="A688" s="97">
        <v>45748</v>
      </c>
      <c r="B688">
        <v>4</v>
      </c>
      <c r="C688" t="s">
        <v>1965</v>
      </c>
      <c r="D688">
        <v>3014367827</v>
      </c>
      <c r="E688">
        <v>204.2</v>
      </c>
      <c r="F688" t="e">
        <f>_xlfn.XLOOKUP(Tabela1[[#This Row],[Empreendimento]],L:L,N:N)</f>
        <v>#N/A</v>
      </c>
      <c r="G688" t="e">
        <f>_xlfn.CONCAT("UFV ",Tabela1[[#This Row],[Complexo]])</f>
        <v>#N/A</v>
      </c>
    </row>
    <row r="689" spans="1:7">
      <c r="A689" s="97">
        <v>45778</v>
      </c>
      <c r="B689">
        <v>5</v>
      </c>
      <c r="C689" t="s">
        <v>1965</v>
      </c>
      <c r="D689">
        <v>3014367827</v>
      </c>
      <c r="E689">
        <v>210.8</v>
      </c>
      <c r="F689" t="e">
        <f>_xlfn.XLOOKUP(Tabela1[[#This Row],[Empreendimento]],L:L,N:N)</f>
        <v>#N/A</v>
      </c>
      <c r="G689" t="e">
        <f>_xlfn.CONCAT("UFV ",Tabela1[[#This Row],[Complexo]])</f>
        <v>#N/A</v>
      </c>
    </row>
    <row r="690" spans="1:7">
      <c r="A690" s="97">
        <v>45809</v>
      </c>
      <c r="B690">
        <v>6</v>
      </c>
      <c r="C690" t="s">
        <v>1965</v>
      </c>
      <c r="D690">
        <v>3014367827</v>
      </c>
      <c r="E690">
        <v>209.5</v>
      </c>
      <c r="F690" t="e">
        <f>_xlfn.XLOOKUP(Tabela1[[#This Row],[Empreendimento]],L:L,N:N)</f>
        <v>#N/A</v>
      </c>
      <c r="G690" t="e">
        <f>_xlfn.CONCAT("UFV ",Tabela1[[#This Row],[Complexo]])</f>
        <v>#N/A</v>
      </c>
    </row>
    <row r="691" spans="1:7">
      <c r="A691" s="97">
        <v>45839</v>
      </c>
      <c r="B691">
        <v>7</v>
      </c>
      <c r="C691" t="s">
        <v>1965</v>
      </c>
      <c r="D691">
        <v>3014367827</v>
      </c>
      <c r="E691">
        <v>226.6</v>
      </c>
      <c r="F691" t="e">
        <f>_xlfn.XLOOKUP(Tabela1[[#This Row],[Empreendimento]],L:L,N:N)</f>
        <v>#N/A</v>
      </c>
      <c r="G691" t="e">
        <f>_xlfn.CONCAT("UFV ",Tabela1[[#This Row],[Complexo]])</f>
        <v>#N/A</v>
      </c>
    </row>
    <row r="692" spans="1:7">
      <c r="A692" s="97">
        <v>45870</v>
      </c>
      <c r="B692">
        <v>8</v>
      </c>
      <c r="C692" t="s">
        <v>1965</v>
      </c>
      <c r="D692">
        <v>3014367827</v>
      </c>
      <c r="E692">
        <v>226.2</v>
      </c>
      <c r="F692" t="e">
        <f>_xlfn.XLOOKUP(Tabela1[[#This Row],[Empreendimento]],L:L,N:N)</f>
        <v>#N/A</v>
      </c>
      <c r="G692" t="e">
        <f>_xlfn.CONCAT("UFV ",Tabela1[[#This Row],[Complexo]])</f>
        <v>#N/A</v>
      </c>
    </row>
    <row r="693" spans="1:7">
      <c r="A693" s="97">
        <v>45901</v>
      </c>
      <c r="B693">
        <v>9</v>
      </c>
      <c r="C693" t="s">
        <v>1965</v>
      </c>
      <c r="D693">
        <v>3014367827</v>
      </c>
      <c r="E693">
        <v>249.7</v>
      </c>
      <c r="F693" t="e">
        <f>_xlfn.XLOOKUP(Tabela1[[#This Row],[Empreendimento]],L:L,N:N)</f>
        <v>#N/A</v>
      </c>
      <c r="G693" t="e">
        <f>_xlfn.CONCAT("UFV ",Tabela1[[#This Row],[Complexo]])</f>
        <v>#N/A</v>
      </c>
    </row>
    <row r="694" spans="1:7">
      <c r="A694" s="97">
        <v>45931</v>
      </c>
      <c r="B694">
        <v>10</v>
      </c>
      <c r="C694" t="s">
        <v>1965</v>
      </c>
      <c r="D694">
        <v>3014367827</v>
      </c>
      <c r="E694">
        <v>258.2</v>
      </c>
      <c r="F694" t="e">
        <f>_xlfn.XLOOKUP(Tabela1[[#This Row],[Empreendimento]],L:L,N:N)</f>
        <v>#N/A</v>
      </c>
      <c r="G694" t="e">
        <f>_xlfn.CONCAT("UFV ",Tabela1[[#This Row],[Complexo]])</f>
        <v>#N/A</v>
      </c>
    </row>
    <row r="695" spans="1:7">
      <c r="A695" s="97">
        <v>45962</v>
      </c>
      <c r="B695">
        <v>11</v>
      </c>
      <c r="C695" t="s">
        <v>1965</v>
      </c>
      <c r="D695">
        <v>3014367827</v>
      </c>
      <c r="E695">
        <v>197.7</v>
      </c>
      <c r="F695" t="e">
        <f>_xlfn.XLOOKUP(Tabela1[[#This Row],[Empreendimento]],L:L,N:N)</f>
        <v>#N/A</v>
      </c>
      <c r="G695" t="e">
        <f>_xlfn.CONCAT("UFV ",Tabela1[[#This Row],[Complexo]])</f>
        <v>#N/A</v>
      </c>
    </row>
    <row r="696" spans="1:7">
      <c r="A696" s="97">
        <v>45992</v>
      </c>
      <c r="B696">
        <v>12</v>
      </c>
      <c r="C696" t="s">
        <v>1965</v>
      </c>
      <c r="D696">
        <v>3014367827</v>
      </c>
      <c r="E696">
        <v>227.4</v>
      </c>
      <c r="F696" t="e">
        <f>_xlfn.XLOOKUP(Tabela1[[#This Row],[Empreendimento]],L:L,N:N)</f>
        <v>#N/A</v>
      </c>
      <c r="G696" t="e">
        <f>_xlfn.CONCAT("UFV ",Tabela1[[#This Row],[Complexo]])</f>
        <v>#N/A</v>
      </c>
    </row>
    <row r="697" spans="1:7">
      <c r="A697" s="97">
        <v>45658</v>
      </c>
      <c r="B697">
        <v>1</v>
      </c>
      <c r="C697" t="s">
        <v>1966</v>
      </c>
      <c r="D697">
        <v>3014367828</v>
      </c>
      <c r="E697">
        <v>254.5</v>
      </c>
      <c r="F697" t="e">
        <f>_xlfn.XLOOKUP(Tabela1[[#This Row],[Empreendimento]],L:L,N:N)</f>
        <v>#N/A</v>
      </c>
      <c r="G697" t="e">
        <f>_xlfn.CONCAT("UFV ",Tabela1[[#This Row],[Complexo]])</f>
        <v>#N/A</v>
      </c>
    </row>
    <row r="698" spans="1:7">
      <c r="A698" s="97">
        <v>45689</v>
      </c>
      <c r="B698">
        <v>2</v>
      </c>
      <c r="C698" t="s">
        <v>1966</v>
      </c>
      <c r="D698">
        <v>3014367828</v>
      </c>
      <c r="E698">
        <v>214.8</v>
      </c>
      <c r="F698" t="e">
        <f>_xlfn.XLOOKUP(Tabela1[[#This Row],[Empreendimento]],L:L,N:N)</f>
        <v>#N/A</v>
      </c>
      <c r="G698" t="e">
        <f>_xlfn.CONCAT("UFV ",Tabela1[[#This Row],[Complexo]])</f>
        <v>#N/A</v>
      </c>
    </row>
    <row r="699" spans="1:7">
      <c r="A699" s="97">
        <v>45717</v>
      </c>
      <c r="B699">
        <v>3</v>
      </c>
      <c r="C699" t="s">
        <v>1966</v>
      </c>
      <c r="D699">
        <v>3014367828</v>
      </c>
      <c r="E699">
        <v>213.9</v>
      </c>
      <c r="F699" t="e">
        <f>_xlfn.XLOOKUP(Tabela1[[#This Row],[Empreendimento]],L:L,N:N)</f>
        <v>#N/A</v>
      </c>
      <c r="G699" t="e">
        <f>_xlfn.CONCAT("UFV ",Tabela1[[#This Row],[Complexo]])</f>
        <v>#N/A</v>
      </c>
    </row>
    <row r="700" spans="1:7">
      <c r="A700" s="97">
        <v>45748</v>
      </c>
      <c r="B700">
        <v>4</v>
      </c>
      <c r="C700" t="s">
        <v>1966</v>
      </c>
      <c r="D700">
        <v>3014367828</v>
      </c>
      <c r="E700">
        <v>205</v>
      </c>
      <c r="F700" t="e">
        <f>_xlfn.XLOOKUP(Tabela1[[#This Row],[Empreendimento]],L:L,N:N)</f>
        <v>#N/A</v>
      </c>
      <c r="G700" t="e">
        <f>_xlfn.CONCAT("UFV ",Tabela1[[#This Row],[Complexo]])</f>
        <v>#N/A</v>
      </c>
    </row>
    <row r="701" spans="1:7">
      <c r="A701" s="97">
        <v>45778</v>
      </c>
      <c r="B701">
        <v>5</v>
      </c>
      <c r="C701" t="s">
        <v>1966</v>
      </c>
      <c r="D701">
        <v>3014367828</v>
      </c>
      <c r="E701">
        <v>210.6</v>
      </c>
      <c r="F701" t="e">
        <f>_xlfn.XLOOKUP(Tabela1[[#This Row],[Empreendimento]],L:L,N:N)</f>
        <v>#N/A</v>
      </c>
      <c r="G701" t="e">
        <f>_xlfn.CONCAT("UFV ",Tabela1[[#This Row],[Complexo]])</f>
        <v>#N/A</v>
      </c>
    </row>
    <row r="702" spans="1:7">
      <c r="A702" s="97">
        <v>45809</v>
      </c>
      <c r="B702">
        <v>6</v>
      </c>
      <c r="C702" t="s">
        <v>1966</v>
      </c>
      <c r="D702">
        <v>3014367828</v>
      </c>
      <c r="E702">
        <v>208.6</v>
      </c>
      <c r="F702" t="e">
        <f>_xlfn.XLOOKUP(Tabela1[[#This Row],[Empreendimento]],L:L,N:N)</f>
        <v>#N/A</v>
      </c>
      <c r="G702" t="e">
        <f>_xlfn.CONCAT("UFV ",Tabela1[[#This Row],[Complexo]])</f>
        <v>#N/A</v>
      </c>
    </row>
    <row r="703" spans="1:7">
      <c r="A703" s="97">
        <v>45839</v>
      </c>
      <c r="B703">
        <v>7</v>
      </c>
      <c r="C703" t="s">
        <v>1966</v>
      </c>
      <c r="D703">
        <v>3014367828</v>
      </c>
      <c r="E703">
        <v>226.3</v>
      </c>
      <c r="F703" t="e">
        <f>_xlfn.XLOOKUP(Tabela1[[#This Row],[Empreendimento]],L:L,N:N)</f>
        <v>#N/A</v>
      </c>
      <c r="G703" t="e">
        <f>_xlfn.CONCAT("UFV ",Tabela1[[#This Row],[Complexo]])</f>
        <v>#N/A</v>
      </c>
    </row>
    <row r="704" spans="1:7">
      <c r="A704" s="97">
        <v>45870</v>
      </c>
      <c r="B704">
        <v>8</v>
      </c>
      <c r="C704" t="s">
        <v>1966</v>
      </c>
      <c r="D704">
        <v>3014367828</v>
      </c>
      <c r="E704">
        <v>226.8</v>
      </c>
      <c r="F704" t="e">
        <f>_xlfn.XLOOKUP(Tabela1[[#This Row],[Empreendimento]],L:L,N:N)</f>
        <v>#N/A</v>
      </c>
      <c r="G704" t="e">
        <f>_xlfn.CONCAT("UFV ",Tabela1[[#This Row],[Complexo]])</f>
        <v>#N/A</v>
      </c>
    </row>
    <row r="705" spans="1:7">
      <c r="A705" s="97">
        <v>45901</v>
      </c>
      <c r="B705">
        <v>9</v>
      </c>
      <c r="C705" t="s">
        <v>1966</v>
      </c>
      <c r="D705">
        <v>3014367828</v>
      </c>
      <c r="E705">
        <v>250.7</v>
      </c>
      <c r="F705" t="e">
        <f>_xlfn.XLOOKUP(Tabela1[[#This Row],[Empreendimento]],L:L,N:N)</f>
        <v>#N/A</v>
      </c>
      <c r="G705" t="e">
        <f>_xlfn.CONCAT("UFV ",Tabela1[[#This Row],[Complexo]])</f>
        <v>#N/A</v>
      </c>
    </row>
    <row r="706" spans="1:7">
      <c r="A706" s="97">
        <v>45931</v>
      </c>
      <c r="B706">
        <v>10</v>
      </c>
      <c r="C706" t="s">
        <v>1966</v>
      </c>
      <c r="D706">
        <v>3014367828</v>
      </c>
      <c r="E706">
        <v>258.7</v>
      </c>
      <c r="F706" t="e">
        <f>_xlfn.XLOOKUP(Tabela1[[#This Row],[Empreendimento]],L:L,N:N)</f>
        <v>#N/A</v>
      </c>
      <c r="G706" t="e">
        <f>_xlfn.CONCAT("UFV ",Tabela1[[#This Row],[Complexo]])</f>
        <v>#N/A</v>
      </c>
    </row>
    <row r="707" spans="1:7">
      <c r="A707" s="97">
        <v>45962</v>
      </c>
      <c r="B707">
        <v>11</v>
      </c>
      <c r="C707" t="s">
        <v>1966</v>
      </c>
      <c r="D707">
        <v>3014367828</v>
      </c>
      <c r="E707">
        <v>198.1</v>
      </c>
      <c r="F707" t="e">
        <f>_xlfn.XLOOKUP(Tabela1[[#This Row],[Empreendimento]],L:L,N:N)</f>
        <v>#N/A</v>
      </c>
      <c r="G707" t="e">
        <f>_xlfn.CONCAT("UFV ",Tabela1[[#This Row],[Complexo]])</f>
        <v>#N/A</v>
      </c>
    </row>
    <row r="708" spans="1:7">
      <c r="A708" s="97">
        <v>45992</v>
      </c>
      <c r="B708">
        <v>12</v>
      </c>
      <c r="C708" t="s">
        <v>1966</v>
      </c>
      <c r="D708">
        <v>3014367828</v>
      </c>
      <c r="E708">
        <v>228</v>
      </c>
      <c r="F708" t="e">
        <f>_xlfn.XLOOKUP(Tabela1[[#This Row],[Empreendimento]],L:L,N:N)</f>
        <v>#N/A</v>
      </c>
      <c r="G708" t="e">
        <f>_xlfn.CONCAT("UFV ",Tabela1[[#This Row],[Complexo]])</f>
        <v>#N/A</v>
      </c>
    </row>
    <row r="709" spans="1:7">
      <c r="A709" s="97">
        <v>45658</v>
      </c>
      <c r="B709">
        <v>1</v>
      </c>
      <c r="C709" t="s">
        <v>1967</v>
      </c>
      <c r="D709">
        <v>3014367829</v>
      </c>
      <c r="E709">
        <v>121.4</v>
      </c>
      <c r="F709" t="e">
        <f>_xlfn.XLOOKUP(Tabela1[[#This Row],[Empreendimento]],L:L,N:N)</f>
        <v>#N/A</v>
      </c>
      <c r="G709" t="e">
        <f>_xlfn.CONCAT("UFV ",Tabela1[[#This Row],[Complexo]])</f>
        <v>#N/A</v>
      </c>
    </row>
    <row r="710" spans="1:7">
      <c r="A710" s="97">
        <v>45689</v>
      </c>
      <c r="B710">
        <v>2</v>
      </c>
      <c r="C710" t="s">
        <v>1967</v>
      </c>
      <c r="D710">
        <v>3014367829</v>
      </c>
      <c r="E710">
        <v>101.4</v>
      </c>
      <c r="F710" t="e">
        <f>_xlfn.XLOOKUP(Tabela1[[#This Row],[Empreendimento]],L:L,N:N)</f>
        <v>#N/A</v>
      </c>
      <c r="G710" t="e">
        <f>_xlfn.CONCAT("UFV ",Tabela1[[#This Row],[Complexo]])</f>
        <v>#N/A</v>
      </c>
    </row>
    <row r="711" spans="1:7">
      <c r="A711" s="97">
        <v>45717</v>
      </c>
      <c r="B711">
        <v>3</v>
      </c>
      <c r="C711" t="s">
        <v>1967</v>
      </c>
      <c r="D711">
        <v>3014367829</v>
      </c>
      <c r="E711">
        <v>101.2</v>
      </c>
      <c r="F711" t="e">
        <f>_xlfn.XLOOKUP(Tabela1[[#This Row],[Empreendimento]],L:L,N:N)</f>
        <v>#N/A</v>
      </c>
      <c r="G711" t="e">
        <f>_xlfn.CONCAT("UFV ",Tabela1[[#This Row],[Complexo]])</f>
        <v>#N/A</v>
      </c>
    </row>
    <row r="712" spans="1:7">
      <c r="A712" s="97">
        <v>45748</v>
      </c>
      <c r="B712">
        <v>4</v>
      </c>
      <c r="C712" t="s">
        <v>1967</v>
      </c>
      <c r="D712">
        <v>3014367829</v>
      </c>
      <c r="E712">
        <v>96.5</v>
      </c>
      <c r="F712" t="e">
        <f>_xlfn.XLOOKUP(Tabela1[[#This Row],[Empreendimento]],L:L,N:N)</f>
        <v>#N/A</v>
      </c>
      <c r="G712" t="e">
        <f>_xlfn.CONCAT("UFV ",Tabela1[[#This Row],[Complexo]])</f>
        <v>#N/A</v>
      </c>
    </row>
    <row r="713" spans="1:7">
      <c r="A713" s="97">
        <v>45778</v>
      </c>
      <c r="B713">
        <v>5</v>
      </c>
      <c r="C713" t="s">
        <v>1967</v>
      </c>
      <c r="D713">
        <v>3014367829</v>
      </c>
      <c r="E713">
        <v>99.8</v>
      </c>
      <c r="F713" t="e">
        <f>_xlfn.XLOOKUP(Tabela1[[#This Row],[Empreendimento]],L:L,N:N)</f>
        <v>#N/A</v>
      </c>
      <c r="G713" t="e">
        <f>_xlfn.CONCAT("UFV ",Tabela1[[#This Row],[Complexo]])</f>
        <v>#N/A</v>
      </c>
    </row>
    <row r="714" spans="1:7">
      <c r="A714" s="97">
        <v>45809</v>
      </c>
      <c r="B714">
        <v>6</v>
      </c>
      <c r="C714" t="s">
        <v>1967</v>
      </c>
      <c r="D714">
        <v>3014367829</v>
      </c>
      <c r="E714">
        <v>99.7</v>
      </c>
      <c r="F714" t="e">
        <f>_xlfn.XLOOKUP(Tabela1[[#This Row],[Empreendimento]],L:L,N:N)</f>
        <v>#N/A</v>
      </c>
      <c r="G714" t="e">
        <f>_xlfn.CONCAT("UFV ",Tabela1[[#This Row],[Complexo]])</f>
        <v>#N/A</v>
      </c>
    </row>
    <row r="715" spans="1:7">
      <c r="A715" s="97">
        <v>45839</v>
      </c>
      <c r="B715">
        <v>7</v>
      </c>
      <c r="C715" t="s">
        <v>1967</v>
      </c>
      <c r="D715">
        <v>3014367829</v>
      </c>
      <c r="E715">
        <v>108</v>
      </c>
      <c r="F715" t="e">
        <f>_xlfn.XLOOKUP(Tabela1[[#This Row],[Empreendimento]],L:L,N:N)</f>
        <v>#N/A</v>
      </c>
      <c r="G715" t="e">
        <f>_xlfn.CONCAT("UFV ",Tabela1[[#This Row],[Complexo]])</f>
        <v>#N/A</v>
      </c>
    </row>
    <row r="716" spans="1:7">
      <c r="A716" s="97">
        <v>45870</v>
      </c>
      <c r="B716">
        <v>8</v>
      </c>
      <c r="C716" t="s">
        <v>1967</v>
      </c>
      <c r="D716">
        <v>3014367829</v>
      </c>
      <c r="E716">
        <v>107.8</v>
      </c>
      <c r="F716" t="e">
        <f>_xlfn.XLOOKUP(Tabela1[[#This Row],[Empreendimento]],L:L,N:N)</f>
        <v>#N/A</v>
      </c>
      <c r="G716" t="e">
        <f>_xlfn.CONCAT("UFV ",Tabela1[[#This Row],[Complexo]])</f>
        <v>#N/A</v>
      </c>
    </row>
    <row r="717" spans="1:7">
      <c r="A717" s="97">
        <v>45901</v>
      </c>
      <c r="B717">
        <v>9</v>
      </c>
      <c r="C717" t="s">
        <v>1967</v>
      </c>
      <c r="D717">
        <v>3014367829</v>
      </c>
      <c r="E717">
        <v>118.8</v>
      </c>
      <c r="F717" t="e">
        <f>_xlfn.XLOOKUP(Tabela1[[#This Row],[Empreendimento]],L:L,N:N)</f>
        <v>#N/A</v>
      </c>
      <c r="G717" t="e">
        <f>_xlfn.CONCAT("UFV ",Tabela1[[#This Row],[Complexo]])</f>
        <v>#N/A</v>
      </c>
    </row>
    <row r="718" spans="1:7">
      <c r="A718" s="97">
        <v>45931</v>
      </c>
      <c r="B718">
        <v>10</v>
      </c>
      <c r="C718" t="s">
        <v>1967</v>
      </c>
      <c r="D718">
        <v>3014367829</v>
      </c>
      <c r="E718">
        <v>123.5</v>
      </c>
      <c r="F718" t="e">
        <f>_xlfn.XLOOKUP(Tabela1[[#This Row],[Empreendimento]],L:L,N:N)</f>
        <v>#N/A</v>
      </c>
      <c r="G718" t="e">
        <f>_xlfn.CONCAT("UFV ",Tabela1[[#This Row],[Complexo]])</f>
        <v>#N/A</v>
      </c>
    </row>
    <row r="719" spans="1:7">
      <c r="A719" s="97">
        <v>45962</v>
      </c>
      <c r="B719">
        <v>11</v>
      </c>
      <c r="C719" t="s">
        <v>1967</v>
      </c>
      <c r="D719">
        <v>3014367829</v>
      </c>
      <c r="E719">
        <v>93.8</v>
      </c>
      <c r="F719" t="e">
        <f>_xlfn.XLOOKUP(Tabela1[[#This Row],[Empreendimento]],L:L,N:N)</f>
        <v>#N/A</v>
      </c>
      <c r="G719" t="e">
        <f>_xlfn.CONCAT("UFV ",Tabela1[[#This Row],[Complexo]])</f>
        <v>#N/A</v>
      </c>
    </row>
    <row r="720" spans="1:7">
      <c r="A720" s="97">
        <v>45992</v>
      </c>
      <c r="B720">
        <v>12</v>
      </c>
      <c r="C720" t="s">
        <v>1967</v>
      </c>
      <c r="D720">
        <v>3014367829</v>
      </c>
      <c r="E720">
        <v>108.2</v>
      </c>
      <c r="F720" t="e">
        <f>_xlfn.XLOOKUP(Tabela1[[#This Row],[Empreendimento]],L:L,N:N)</f>
        <v>#N/A</v>
      </c>
      <c r="G720" t="e">
        <f>_xlfn.CONCAT("UFV ",Tabela1[[#This Row],[Complexo]])</f>
        <v>#N/A</v>
      </c>
    </row>
    <row r="721" spans="1:7">
      <c r="A721" s="97">
        <v>45658</v>
      </c>
      <c r="B721">
        <v>1</v>
      </c>
      <c r="C721" t="s">
        <v>1952</v>
      </c>
      <c r="E721">
        <v>273.3</v>
      </c>
      <c r="F721" t="e">
        <f>_xlfn.XLOOKUP(Tabela1[[#This Row],[Empreendimento]],L:L,N:N)</f>
        <v>#N/A</v>
      </c>
      <c r="G721" t="e">
        <f>_xlfn.CONCAT("UFV ",Tabela1[[#This Row],[Complexo]])</f>
        <v>#N/A</v>
      </c>
    </row>
    <row r="722" spans="1:7">
      <c r="A722" s="97">
        <v>45689</v>
      </c>
      <c r="B722">
        <v>2</v>
      </c>
      <c r="C722" t="s">
        <v>1952</v>
      </c>
      <c r="E722">
        <v>225</v>
      </c>
      <c r="F722" t="e">
        <f>_xlfn.XLOOKUP(Tabela1[[#This Row],[Empreendimento]],L:L,N:N)</f>
        <v>#N/A</v>
      </c>
      <c r="G722" t="e">
        <f>_xlfn.CONCAT("UFV ",Tabela1[[#This Row],[Complexo]])</f>
        <v>#N/A</v>
      </c>
    </row>
    <row r="723" spans="1:7">
      <c r="A723" s="97">
        <v>45717</v>
      </c>
      <c r="B723">
        <v>3</v>
      </c>
      <c r="C723" t="s">
        <v>1952</v>
      </c>
      <c r="E723">
        <v>253.1</v>
      </c>
      <c r="F723" t="e">
        <f>_xlfn.XLOOKUP(Tabela1[[#This Row],[Empreendimento]],L:L,N:N)</f>
        <v>#N/A</v>
      </c>
      <c r="G723" t="e">
        <f>_xlfn.CONCAT("UFV ",Tabela1[[#This Row],[Complexo]])</f>
        <v>#N/A</v>
      </c>
    </row>
    <row r="724" spans="1:7">
      <c r="A724" s="97">
        <v>45748</v>
      </c>
      <c r="B724">
        <v>4</v>
      </c>
      <c r="C724" t="s">
        <v>1952</v>
      </c>
      <c r="E724">
        <v>243</v>
      </c>
      <c r="F724" t="e">
        <f>_xlfn.XLOOKUP(Tabela1[[#This Row],[Empreendimento]],L:L,N:N)</f>
        <v>#N/A</v>
      </c>
      <c r="G724" t="e">
        <f>_xlfn.CONCAT("UFV ",Tabela1[[#This Row],[Complexo]])</f>
        <v>#N/A</v>
      </c>
    </row>
    <row r="725" spans="1:7">
      <c r="A725" s="97">
        <v>45778</v>
      </c>
      <c r="B725">
        <v>5</v>
      </c>
      <c r="C725" t="s">
        <v>1952</v>
      </c>
      <c r="E725">
        <v>238.1</v>
      </c>
      <c r="F725" t="e">
        <f>_xlfn.XLOOKUP(Tabela1[[#This Row],[Empreendimento]],L:L,N:N)</f>
        <v>#N/A</v>
      </c>
      <c r="G725" t="e">
        <f>_xlfn.CONCAT("UFV ",Tabela1[[#This Row],[Complexo]])</f>
        <v>#N/A</v>
      </c>
    </row>
    <row r="726" spans="1:7">
      <c r="A726" s="97">
        <v>45809</v>
      </c>
      <c r="B726">
        <v>6</v>
      </c>
      <c r="C726" t="s">
        <v>1952</v>
      </c>
      <c r="E726">
        <v>211.1</v>
      </c>
      <c r="F726" t="e">
        <f>_xlfn.XLOOKUP(Tabela1[[#This Row],[Empreendimento]],L:L,N:N)</f>
        <v>#N/A</v>
      </c>
      <c r="G726" t="e">
        <f>_xlfn.CONCAT("UFV ",Tabela1[[#This Row],[Complexo]])</f>
        <v>#N/A</v>
      </c>
    </row>
    <row r="727" spans="1:7">
      <c r="A727" s="97">
        <v>45839</v>
      </c>
      <c r="B727">
        <v>7</v>
      </c>
      <c r="C727" t="s">
        <v>1952</v>
      </c>
      <c r="E727">
        <v>243.7</v>
      </c>
      <c r="F727" t="e">
        <f>_xlfn.XLOOKUP(Tabela1[[#This Row],[Empreendimento]],L:L,N:N)</f>
        <v>#N/A</v>
      </c>
      <c r="G727" t="e">
        <f>_xlfn.CONCAT("UFV ",Tabela1[[#This Row],[Complexo]])</f>
        <v>#N/A</v>
      </c>
    </row>
    <row r="728" spans="1:7">
      <c r="A728" s="97">
        <v>45870</v>
      </c>
      <c r="B728">
        <v>8</v>
      </c>
      <c r="C728" t="s">
        <v>1952</v>
      </c>
      <c r="E728">
        <v>251.2</v>
      </c>
      <c r="F728" t="e">
        <f>_xlfn.XLOOKUP(Tabela1[[#This Row],[Empreendimento]],L:L,N:N)</f>
        <v>#N/A</v>
      </c>
      <c r="G728" t="e">
        <f>_xlfn.CONCAT("UFV ",Tabela1[[#This Row],[Complexo]])</f>
        <v>#N/A</v>
      </c>
    </row>
    <row r="729" spans="1:7">
      <c r="A729" s="97">
        <v>45901</v>
      </c>
      <c r="B729">
        <v>9</v>
      </c>
      <c r="C729" t="s">
        <v>1952</v>
      </c>
      <c r="E729">
        <v>241.3</v>
      </c>
      <c r="F729" t="e">
        <f>_xlfn.XLOOKUP(Tabela1[[#This Row],[Empreendimento]],L:L,N:N)</f>
        <v>#N/A</v>
      </c>
      <c r="G729" t="e">
        <f>_xlfn.CONCAT("UFV ",Tabela1[[#This Row],[Complexo]])</f>
        <v>#N/A</v>
      </c>
    </row>
    <row r="730" spans="1:7">
      <c r="A730" s="97">
        <v>45931</v>
      </c>
      <c r="B730">
        <v>10</v>
      </c>
      <c r="C730" t="s">
        <v>1952</v>
      </c>
      <c r="E730">
        <v>274.39999999999998</v>
      </c>
      <c r="F730" t="e">
        <f>_xlfn.XLOOKUP(Tabela1[[#This Row],[Empreendimento]],L:L,N:N)</f>
        <v>#N/A</v>
      </c>
      <c r="G730" t="e">
        <f>_xlfn.CONCAT("UFV ",Tabela1[[#This Row],[Complexo]])</f>
        <v>#N/A</v>
      </c>
    </row>
    <row r="731" spans="1:7">
      <c r="A731" s="97">
        <v>45962</v>
      </c>
      <c r="B731">
        <v>11</v>
      </c>
      <c r="C731" t="s">
        <v>1952</v>
      </c>
      <c r="E731">
        <v>266.89999999999998</v>
      </c>
      <c r="F731" t="e">
        <f>_xlfn.XLOOKUP(Tabela1[[#This Row],[Empreendimento]],L:L,N:N)</f>
        <v>#N/A</v>
      </c>
      <c r="G731" t="e">
        <f>_xlfn.CONCAT("UFV ",Tabela1[[#This Row],[Complexo]])</f>
        <v>#N/A</v>
      </c>
    </row>
    <row r="732" spans="1:7">
      <c r="A732" s="97">
        <v>45992</v>
      </c>
      <c r="B732">
        <v>12</v>
      </c>
      <c r="C732" t="s">
        <v>1952</v>
      </c>
      <c r="E732">
        <v>276.2</v>
      </c>
      <c r="F732" t="e">
        <f>_xlfn.XLOOKUP(Tabela1[[#This Row],[Empreendimento]],L:L,N:N)</f>
        <v>#N/A</v>
      </c>
      <c r="G732" t="e">
        <f>_xlfn.CONCAT("UFV ",Tabela1[[#This Row],[Complexo]])</f>
        <v>#N/A</v>
      </c>
    </row>
    <row r="733" spans="1:7">
      <c r="A733" s="97">
        <v>45658</v>
      </c>
      <c r="B733">
        <v>1</v>
      </c>
      <c r="C733" t="s">
        <v>2544</v>
      </c>
      <c r="E733">
        <v>1298</v>
      </c>
      <c r="F733" t="e">
        <f>_xlfn.XLOOKUP(Tabela1[[#This Row],[Empreendimento]],L:L,N:N)</f>
        <v>#N/A</v>
      </c>
      <c r="G733" t="e">
        <f>_xlfn.CONCAT("UFV ",Tabela1[[#This Row],[Complexo]])</f>
        <v>#N/A</v>
      </c>
    </row>
    <row r="734" spans="1:7">
      <c r="A734" s="97">
        <v>45689</v>
      </c>
      <c r="B734">
        <v>2</v>
      </c>
      <c r="C734" t="s">
        <v>2544</v>
      </c>
      <c r="E734">
        <v>1115</v>
      </c>
      <c r="F734" t="e">
        <f>_xlfn.XLOOKUP(Tabela1[[#This Row],[Empreendimento]],L:L,N:N)</f>
        <v>#N/A</v>
      </c>
      <c r="G734" t="e">
        <f>_xlfn.CONCAT("UFV ",Tabela1[[#This Row],[Complexo]])</f>
        <v>#N/A</v>
      </c>
    </row>
    <row r="735" spans="1:7">
      <c r="A735" s="97">
        <v>45717</v>
      </c>
      <c r="B735">
        <v>3</v>
      </c>
      <c r="C735" t="s">
        <v>2544</v>
      </c>
      <c r="E735">
        <v>1238</v>
      </c>
      <c r="F735" t="e">
        <f>_xlfn.XLOOKUP(Tabela1[[#This Row],[Empreendimento]],L:L,N:N)</f>
        <v>#N/A</v>
      </c>
      <c r="G735" t="e">
        <f>_xlfn.CONCAT("UFV ",Tabela1[[#This Row],[Complexo]])</f>
        <v>#N/A</v>
      </c>
    </row>
    <row r="736" spans="1:7">
      <c r="A736" s="97">
        <v>45748</v>
      </c>
      <c r="B736">
        <v>4</v>
      </c>
      <c r="C736" t="s">
        <v>2544</v>
      </c>
      <c r="E736">
        <v>1190</v>
      </c>
      <c r="F736" t="e">
        <f>_xlfn.XLOOKUP(Tabela1[[#This Row],[Empreendimento]],L:L,N:N)</f>
        <v>#N/A</v>
      </c>
      <c r="G736" t="e">
        <f>_xlfn.CONCAT("UFV ",Tabela1[[#This Row],[Complexo]])</f>
        <v>#N/A</v>
      </c>
    </row>
    <row r="737" spans="1:7">
      <c r="A737" s="97">
        <v>45778</v>
      </c>
      <c r="B737">
        <v>5</v>
      </c>
      <c r="C737" t="s">
        <v>2544</v>
      </c>
      <c r="E737">
        <v>1224</v>
      </c>
      <c r="F737" t="e">
        <f>_xlfn.XLOOKUP(Tabela1[[#This Row],[Empreendimento]],L:L,N:N)</f>
        <v>#N/A</v>
      </c>
      <c r="G737" t="e">
        <f>_xlfn.CONCAT("UFV ",Tabela1[[#This Row],[Complexo]])</f>
        <v>#N/A</v>
      </c>
    </row>
    <row r="738" spans="1:7">
      <c r="A738" s="97">
        <v>45809</v>
      </c>
      <c r="B738">
        <v>6</v>
      </c>
      <c r="C738" t="s">
        <v>2544</v>
      </c>
      <c r="E738">
        <v>1215</v>
      </c>
      <c r="F738" t="e">
        <f>_xlfn.XLOOKUP(Tabela1[[#This Row],[Empreendimento]],L:L,N:N)</f>
        <v>#N/A</v>
      </c>
      <c r="G738" t="e">
        <f>_xlfn.CONCAT("UFV ",Tabela1[[#This Row],[Complexo]])</f>
        <v>#N/A</v>
      </c>
    </row>
    <row r="739" spans="1:7">
      <c r="A739" s="97">
        <v>45839</v>
      </c>
      <c r="B739">
        <v>7</v>
      </c>
      <c r="C739" t="s">
        <v>2544</v>
      </c>
      <c r="E739">
        <v>1277</v>
      </c>
      <c r="F739" t="e">
        <f>_xlfn.XLOOKUP(Tabela1[[#This Row],[Empreendimento]],L:L,N:N)</f>
        <v>#N/A</v>
      </c>
      <c r="G739" t="e">
        <f>_xlfn.CONCAT("UFV ",Tabela1[[#This Row],[Complexo]])</f>
        <v>#N/A</v>
      </c>
    </row>
    <row r="740" spans="1:7">
      <c r="A740" s="97">
        <v>45870</v>
      </c>
      <c r="B740">
        <v>8</v>
      </c>
      <c r="C740" t="s">
        <v>2544</v>
      </c>
      <c r="E740">
        <v>1402</v>
      </c>
      <c r="F740" t="e">
        <f>_xlfn.XLOOKUP(Tabela1[[#This Row],[Empreendimento]],L:L,N:N)</f>
        <v>#N/A</v>
      </c>
      <c r="G740" t="e">
        <f>_xlfn.CONCAT("UFV ",Tabela1[[#This Row],[Complexo]])</f>
        <v>#N/A</v>
      </c>
    </row>
    <row r="741" spans="1:7">
      <c r="A741" s="97">
        <v>45901</v>
      </c>
      <c r="B741">
        <v>9</v>
      </c>
      <c r="C741" t="s">
        <v>2544</v>
      </c>
      <c r="E741">
        <v>1295</v>
      </c>
      <c r="F741" t="e">
        <f>_xlfn.XLOOKUP(Tabela1[[#This Row],[Empreendimento]],L:L,N:N)</f>
        <v>#N/A</v>
      </c>
      <c r="G741" t="e">
        <f>_xlfn.CONCAT("UFV ",Tabela1[[#This Row],[Complexo]])</f>
        <v>#N/A</v>
      </c>
    </row>
    <row r="742" spans="1:7">
      <c r="A742" s="97">
        <v>45931</v>
      </c>
      <c r="B742">
        <v>10</v>
      </c>
      <c r="C742" t="s">
        <v>2544</v>
      </c>
      <c r="E742">
        <v>1314</v>
      </c>
      <c r="F742" t="e">
        <f>_xlfn.XLOOKUP(Tabela1[[#This Row],[Empreendimento]],L:L,N:N)</f>
        <v>#N/A</v>
      </c>
      <c r="G742" t="e">
        <f>_xlfn.CONCAT("UFV ",Tabela1[[#This Row],[Complexo]])</f>
        <v>#N/A</v>
      </c>
    </row>
    <row r="743" spans="1:7">
      <c r="A743" s="97">
        <v>45962</v>
      </c>
      <c r="B743">
        <v>11</v>
      </c>
      <c r="C743" t="s">
        <v>2544</v>
      </c>
      <c r="E743">
        <v>1240</v>
      </c>
      <c r="F743" t="e">
        <f>_xlfn.XLOOKUP(Tabela1[[#This Row],[Empreendimento]],L:L,N:N)</f>
        <v>#N/A</v>
      </c>
      <c r="G743" t="e">
        <f>_xlfn.CONCAT("UFV ",Tabela1[[#This Row],[Complexo]])</f>
        <v>#N/A</v>
      </c>
    </row>
    <row r="744" spans="1:7">
      <c r="A744" s="97">
        <v>45992</v>
      </c>
      <c r="B744">
        <v>12</v>
      </c>
      <c r="C744" t="s">
        <v>2544</v>
      </c>
      <c r="E744">
        <v>1294</v>
      </c>
      <c r="F744" t="e">
        <f>_xlfn.XLOOKUP(Tabela1[[#This Row],[Empreendimento]],L:L,N:N)</f>
        <v>#N/A</v>
      </c>
      <c r="G744" t="e">
        <f>_xlfn.CONCAT("UFV ",Tabela1[[#This Row],[Complexo]])</f>
        <v>#N/A</v>
      </c>
    </row>
    <row r="745" spans="1:7">
      <c r="A745" s="97">
        <v>45658</v>
      </c>
      <c r="B745">
        <v>1</v>
      </c>
      <c r="C745" t="s">
        <v>2545</v>
      </c>
      <c r="E745">
        <v>233.1</v>
      </c>
      <c r="F745" t="e">
        <f>_xlfn.XLOOKUP(Tabela1[[#This Row],[Empreendimento]],L:L,N:N)</f>
        <v>#N/A</v>
      </c>
      <c r="G745" t="e">
        <f>_xlfn.CONCAT("UFV ",Tabela1[[#This Row],[Complexo]])</f>
        <v>#N/A</v>
      </c>
    </row>
    <row r="746" spans="1:7">
      <c r="A746" s="97">
        <v>45689</v>
      </c>
      <c r="B746">
        <v>2</v>
      </c>
      <c r="C746" t="s">
        <v>2545</v>
      </c>
      <c r="E746">
        <v>205.5</v>
      </c>
      <c r="F746" t="e">
        <f>_xlfn.XLOOKUP(Tabela1[[#This Row],[Empreendimento]],L:L,N:N)</f>
        <v>#N/A</v>
      </c>
      <c r="G746" t="e">
        <f>_xlfn.CONCAT("UFV ",Tabela1[[#This Row],[Complexo]])</f>
        <v>#N/A</v>
      </c>
    </row>
    <row r="747" spans="1:7">
      <c r="A747" s="97">
        <v>45717</v>
      </c>
      <c r="B747">
        <v>3</v>
      </c>
      <c r="C747" t="s">
        <v>2545</v>
      </c>
      <c r="E747">
        <v>214.9</v>
      </c>
      <c r="F747" t="e">
        <f>_xlfn.XLOOKUP(Tabela1[[#This Row],[Empreendimento]],L:L,N:N)</f>
        <v>#N/A</v>
      </c>
      <c r="G747" t="e">
        <f>_xlfn.CONCAT("UFV ",Tabela1[[#This Row],[Complexo]])</f>
        <v>#N/A</v>
      </c>
    </row>
    <row r="748" spans="1:7">
      <c r="A748" s="97">
        <v>45748</v>
      </c>
      <c r="B748">
        <v>4</v>
      </c>
      <c r="C748" t="s">
        <v>2545</v>
      </c>
      <c r="E748">
        <v>210.5</v>
      </c>
      <c r="F748" t="e">
        <f>_xlfn.XLOOKUP(Tabela1[[#This Row],[Empreendimento]],L:L,N:N)</f>
        <v>#N/A</v>
      </c>
      <c r="G748" t="e">
        <f>_xlfn.CONCAT("UFV ",Tabela1[[#This Row],[Complexo]])</f>
        <v>#N/A</v>
      </c>
    </row>
    <row r="749" spans="1:7">
      <c r="A749" s="97">
        <v>45778</v>
      </c>
      <c r="B749">
        <v>5</v>
      </c>
      <c r="C749" t="s">
        <v>2545</v>
      </c>
      <c r="E749">
        <v>223.7</v>
      </c>
      <c r="F749" t="e">
        <f>_xlfn.XLOOKUP(Tabela1[[#This Row],[Empreendimento]],L:L,N:N)</f>
        <v>#N/A</v>
      </c>
      <c r="G749" t="e">
        <f>_xlfn.CONCAT("UFV ",Tabela1[[#This Row],[Complexo]])</f>
        <v>#N/A</v>
      </c>
    </row>
    <row r="750" spans="1:7">
      <c r="A750" s="97">
        <v>45809</v>
      </c>
      <c r="B750">
        <v>6</v>
      </c>
      <c r="C750" t="s">
        <v>2545</v>
      </c>
      <c r="E750">
        <v>221.5</v>
      </c>
      <c r="F750" t="e">
        <f>_xlfn.XLOOKUP(Tabela1[[#This Row],[Empreendimento]],L:L,N:N)</f>
        <v>#N/A</v>
      </c>
      <c r="G750" t="e">
        <f>_xlfn.CONCAT("UFV ",Tabela1[[#This Row],[Complexo]])</f>
        <v>#N/A</v>
      </c>
    </row>
    <row r="751" spans="1:7">
      <c r="A751" s="97">
        <v>45839</v>
      </c>
      <c r="B751">
        <v>7</v>
      </c>
      <c r="C751" t="s">
        <v>2545</v>
      </c>
      <c r="E751">
        <v>222.9</v>
      </c>
      <c r="F751" t="e">
        <f>_xlfn.XLOOKUP(Tabela1[[#This Row],[Empreendimento]],L:L,N:N)</f>
        <v>#N/A</v>
      </c>
      <c r="G751" t="e">
        <f>_xlfn.CONCAT("UFV ",Tabela1[[#This Row],[Complexo]])</f>
        <v>#N/A</v>
      </c>
    </row>
    <row r="752" spans="1:7">
      <c r="A752" s="97">
        <v>45870</v>
      </c>
      <c r="B752">
        <v>8</v>
      </c>
      <c r="C752" t="s">
        <v>2545</v>
      </c>
      <c r="E752">
        <v>254.9</v>
      </c>
      <c r="F752" t="e">
        <f>_xlfn.XLOOKUP(Tabela1[[#This Row],[Empreendimento]],L:L,N:N)</f>
        <v>#N/A</v>
      </c>
      <c r="G752" t="e">
        <f>_xlfn.CONCAT("UFV ",Tabela1[[#This Row],[Complexo]])</f>
        <v>#N/A</v>
      </c>
    </row>
    <row r="753" spans="1:7">
      <c r="A753" s="97">
        <v>45901</v>
      </c>
      <c r="B753">
        <v>9</v>
      </c>
      <c r="C753" t="s">
        <v>2545</v>
      </c>
      <c r="E753">
        <v>241.2</v>
      </c>
      <c r="F753" t="e">
        <f>_xlfn.XLOOKUP(Tabela1[[#This Row],[Empreendimento]],L:L,N:N)</f>
        <v>#N/A</v>
      </c>
      <c r="G753" t="e">
        <f>_xlfn.CONCAT("UFV ",Tabela1[[#This Row],[Complexo]])</f>
        <v>#N/A</v>
      </c>
    </row>
    <row r="754" spans="1:7">
      <c r="A754" s="97">
        <v>45931</v>
      </c>
      <c r="B754">
        <v>10</v>
      </c>
      <c r="C754" t="s">
        <v>2545</v>
      </c>
      <c r="E754">
        <v>206.7</v>
      </c>
      <c r="F754" t="e">
        <f>_xlfn.XLOOKUP(Tabela1[[#This Row],[Empreendimento]],L:L,N:N)</f>
        <v>#N/A</v>
      </c>
      <c r="G754" t="e">
        <f>_xlfn.CONCAT("UFV ",Tabela1[[#This Row],[Complexo]])</f>
        <v>#N/A</v>
      </c>
    </row>
    <row r="755" spans="1:7">
      <c r="A755" s="97">
        <v>45962</v>
      </c>
      <c r="B755">
        <v>11</v>
      </c>
      <c r="C755" t="s">
        <v>2545</v>
      </c>
      <c r="E755">
        <v>199.7</v>
      </c>
      <c r="F755" t="e">
        <f>_xlfn.XLOOKUP(Tabela1[[#This Row],[Empreendimento]],L:L,N:N)</f>
        <v>#N/A</v>
      </c>
      <c r="G755" t="e">
        <f>_xlfn.CONCAT("UFV ",Tabela1[[#This Row],[Complexo]])</f>
        <v>#N/A</v>
      </c>
    </row>
    <row r="756" spans="1:7">
      <c r="A756" s="97">
        <v>45992</v>
      </c>
      <c r="B756">
        <v>12</v>
      </c>
      <c r="C756" t="s">
        <v>2545</v>
      </c>
      <c r="E756">
        <v>229.3</v>
      </c>
      <c r="F756" t="e">
        <f>_xlfn.XLOOKUP(Tabela1[[#This Row],[Empreendimento]],L:L,N:N)</f>
        <v>#N/A</v>
      </c>
      <c r="G756" t="e">
        <f>_xlfn.CONCAT("UFV ",Tabela1[[#This Row],[Complexo]])</f>
        <v>#N/A</v>
      </c>
    </row>
    <row r="757" spans="1:7">
      <c r="A757" s="97">
        <v>45658</v>
      </c>
      <c r="B757">
        <v>1</v>
      </c>
      <c r="C757" t="s">
        <v>2546</v>
      </c>
      <c r="F757" t="e">
        <f>_xlfn.XLOOKUP(Tabela1[[#This Row],[Empreendimento]],L:L,N:N)</f>
        <v>#N/A</v>
      </c>
      <c r="G757" t="e">
        <f>_xlfn.CONCAT("UFV ",Tabela1[[#This Row],[Complexo]])</f>
        <v>#N/A</v>
      </c>
    </row>
    <row r="758" spans="1:7">
      <c r="A758" s="97">
        <v>45689</v>
      </c>
      <c r="B758">
        <v>2</v>
      </c>
      <c r="C758" t="s">
        <v>2546</v>
      </c>
      <c r="E758">
        <v>216.1</v>
      </c>
      <c r="F758" t="e">
        <f>_xlfn.XLOOKUP(Tabela1[[#This Row],[Empreendimento]],L:L,N:N)</f>
        <v>#N/A</v>
      </c>
      <c r="G758" t="e">
        <f>_xlfn.CONCAT("UFV ",Tabela1[[#This Row],[Complexo]])</f>
        <v>#N/A</v>
      </c>
    </row>
    <row r="759" spans="1:7">
      <c r="A759" s="97">
        <v>45717</v>
      </c>
      <c r="B759">
        <v>3</v>
      </c>
      <c r="C759" t="s">
        <v>2546</v>
      </c>
      <c r="E759">
        <v>233.7</v>
      </c>
      <c r="F759" t="e">
        <f>_xlfn.XLOOKUP(Tabela1[[#This Row],[Empreendimento]],L:L,N:N)</f>
        <v>#N/A</v>
      </c>
      <c r="G759" t="e">
        <f>_xlfn.CONCAT("UFV ",Tabela1[[#This Row],[Complexo]])</f>
        <v>#N/A</v>
      </c>
    </row>
    <row r="760" spans="1:7">
      <c r="A760" s="97">
        <v>45748</v>
      </c>
      <c r="B760">
        <v>4</v>
      </c>
      <c r="C760" t="s">
        <v>2546</v>
      </c>
      <c r="E760">
        <v>227.5</v>
      </c>
      <c r="F760" t="e">
        <f>_xlfn.XLOOKUP(Tabela1[[#This Row],[Empreendimento]],L:L,N:N)</f>
        <v>#N/A</v>
      </c>
      <c r="G760" t="e">
        <f>_xlfn.CONCAT("UFV ",Tabela1[[#This Row],[Complexo]])</f>
        <v>#N/A</v>
      </c>
    </row>
    <row r="761" spans="1:7">
      <c r="A761" s="97">
        <v>45778</v>
      </c>
      <c r="B761">
        <v>5</v>
      </c>
      <c r="C761" t="s">
        <v>2546</v>
      </c>
      <c r="E761">
        <v>233.3</v>
      </c>
      <c r="F761" t="e">
        <f>_xlfn.XLOOKUP(Tabela1[[#This Row],[Empreendimento]],L:L,N:N)</f>
        <v>#N/A</v>
      </c>
      <c r="G761" t="e">
        <f>_xlfn.CONCAT("UFV ",Tabela1[[#This Row],[Complexo]])</f>
        <v>#N/A</v>
      </c>
    </row>
    <row r="762" spans="1:7">
      <c r="A762" s="97">
        <v>45809</v>
      </c>
      <c r="B762">
        <v>6</v>
      </c>
      <c r="C762" t="s">
        <v>2546</v>
      </c>
      <c r="E762">
        <v>233.7</v>
      </c>
      <c r="F762" t="e">
        <f>_xlfn.XLOOKUP(Tabela1[[#This Row],[Empreendimento]],L:L,N:N)</f>
        <v>#N/A</v>
      </c>
      <c r="G762" t="e">
        <f>_xlfn.CONCAT("UFV ",Tabela1[[#This Row],[Complexo]])</f>
        <v>#N/A</v>
      </c>
    </row>
    <row r="763" spans="1:7">
      <c r="A763" s="97">
        <v>45839</v>
      </c>
      <c r="B763">
        <v>7</v>
      </c>
      <c r="C763" t="s">
        <v>2546</v>
      </c>
      <c r="E763">
        <v>242.2</v>
      </c>
      <c r="F763" t="e">
        <f>_xlfn.XLOOKUP(Tabela1[[#This Row],[Empreendimento]],L:L,N:N)</f>
        <v>#N/A</v>
      </c>
      <c r="G763" t="e">
        <f>_xlfn.CONCAT("UFV ",Tabela1[[#This Row],[Complexo]])</f>
        <v>#N/A</v>
      </c>
    </row>
    <row r="764" spans="1:7">
      <c r="A764" s="97">
        <v>45870</v>
      </c>
      <c r="B764">
        <v>8</v>
      </c>
      <c r="C764" t="s">
        <v>2546</v>
      </c>
      <c r="E764">
        <v>266.8</v>
      </c>
      <c r="F764" t="e">
        <f>_xlfn.XLOOKUP(Tabela1[[#This Row],[Empreendimento]],L:L,N:N)</f>
        <v>#N/A</v>
      </c>
      <c r="G764" t="e">
        <f>_xlfn.CONCAT("UFV ",Tabela1[[#This Row],[Complexo]])</f>
        <v>#N/A</v>
      </c>
    </row>
    <row r="765" spans="1:7">
      <c r="A765" s="97">
        <v>45901</v>
      </c>
      <c r="B765">
        <v>9</v>
      </c>
      <c r="C765" t="s">
        <v>2546</v>
      </c>
      <c r="E765">
        <v>248.6</v>
      </c>
      <c r="F765" t="e">
        <f>_xlfn.XLOOKUP(Tabela1[[#This Row],[Empreendimento]],L:L,N:N)</f>
        <v>#N/A</v>
      </c>
      <c r="G765" t="e">
        <f>_xlfn.CONCAT("UFV ",Tabela1[[#This Row],[Complexo]])</f>
        <v>#N/A</v>
      </c>
    </row>
    <row r="766" spans="1:7">
      <c r="A766" s="97">
        <v>45931</v>
      </c>
      <c r="B766">
        <v>10</v>
      </c>
      <c r="C766" t="s">
        <v>2546</v>
      </c>
      <c r="E766">
        <v>213.7</v>
      </c>
      <c r="F766" t="e">
        <f>_xlfn.XLOOKUP(Tabela1[[#This Row],[Empreendimento]],L:L,N:N)</f>
        <v>#N/A</v>
      </c>
      <c r="G766" t="e">
        <f>_xlfn.CONCAT("UFV ",Tabela1[[#This Row],[Complexo]])</f>
        <v>#N/A</v>
      </c>
    </row>
    <row r="767" spans="1:7">
      <c r="A767" s="97">
        <v>45962</v>
      </c>
      <c r="B767">
        <v>11</v>
      </c>
      <c r="C767" t="s">
        <v>2546</v>
      </c>
      <c r="E767">
        <v>218.3</v>
      </c>
      <c r="F767" t="e">
        <f>_xlfn.XLOOKUP(Tabela1[[#This Row],[Empreendimento]],L:L,N:N)</f>
        <v>#N/A</v>
      </c>
      <c r="G767" t="e">
        <f>_xlfn.CONCAT("UFV ",Tabela1[[#This Row],[Complexo]])</f>
        <v>#N/A</v>
      </c>
    </row>
    <row r="768" spans="1:7">
      <c r="A768" s="97">
        <v>45992</v>
      </c>
      <c r="B768">
        <v>12</v>
      </c>
      <c r="C768" t="s">
        <v>2546</v>
      </c>
      <c r="E768">
        <v>239</v>
      </c>
      <c r="F768" t="e">
        <f>_xlfn.XLOOKUP(Tabela1[[#This Row],[Empreendimento]],L:L,N:N)</f>
        <v>#N/A</v>
      </c>
      <c r="G768" t="e">
        <f>_xlfn.CONCAT("UFV ",Tabela1[[#This Row],[Complexo]])</f>
        <v>#N/A</v>
      </c>
    </row>
    <row r="769" spans="1:7">
      <c r="A769" s="97">
        <v>45658</v>
      </c>
      <c r="B769">
        <v>1</v>
      </c>
      <c r="C769" t="s">
        <v>2547</v>
      </c>
      <c r="F769" t="e">
        <f>_xlfn.XLOOKUP(Tabela1[[#This Row],[Empreendimento]],L:L,N:N)</f>
        <v>#N/A</v>
      </c>
      <c r="G769" t="e">
        <f>_xlfn.CONCAT("UFV ",Tabela1[[#This Row],[Complexo]])</f>
        <v>#N/A</v>
      </c>
    </row>
    <row r="770" spans="1:7">
      <c r="A770" s="97">
        <v>45689</v>
      </c>
      <c r="B770">
        <v>2</v>
      </c>
      <c r="C770" t="s">
        <v>2547</v>
      </c>
      <c r="F770" t="e">
        <f>_xlfn.XLOOKUP(Tabela1[[#This Row],[Empreendimento]],L:L,N:N)</f>
        <v>#N/A</v>
      </c>
      <c r="G770" t="e">
        <f>_xlfn.CONCAT("UFV ",Tabela1[[#This Row],[Complexo]])</f>
        <v>#N/A</v>
      </c>
    </row>
    <row r="771" spans="1:7">
      <c r="A771" s="97">
        <v>45717</v>
      </c>
      <c r="B771">
        <v>3</v>
      </c>
      <c r="C771" t="s">
        <v>2547</v>
      </c>
      <c r="E771">
        <v>1087</v>
      </c>
      <c r="F771" t="e">
        <f>_xlfn.XLOOKUP(Tabela1[[#This Row],[Empreendimento]],L:L,N:N)</f>
        <v>#N/A</v>
      </c>
      <c r="G771" t="e">
        <f>_xlfn.CONCAT("UFV ",Tabela1[[#This Row],[Complexo]])</f>
        <v>#N/A</v>
      </c>
    </row>
    <row r="772" spans="1:7">
      <c r="A772" s="97">
        <v>45748</v>
      </c>
      <c r="B772">
        <v>4</v>
      </c>
      <c r="C772" t="s">
        <v>2547</v>
      </c>
      <c r="E772">
        <v>1114</v>
      </c>
      <c r="F772" t="e">
        <f>_xlfn.XLOOKUP(Tabela1[[#This Row],[Empreendimento]],L:L,N:N)</f>
        <v>#N/A</v>
      </c>
      <c r="G772" t="e">
        <f>_xlfn.CONCAT("UFV ",Tabela1[[#This Row],[Complexo]])</f>
        <v>#N/A</v>
      </c>
    </row>
    <row r="773" spans="1:7">
      <c r="A773" s="97">
        <v>45778</v>
      </c>
      <c r="B773">
        <v>5</v>
      </c>
      <c r="C773" t="s">
        <v>2547</v>
      </c>
      <c r="E773">
        <v>1113</v>
      </c>
      <c r="F773" t="e">
        <f>_xlfn.XLOOKUP(Tabela1[[#This Row],[Empreendimento]],L:L,N:N)</f>
        <v>#N/A</v>
      </c>
      <c r="G773" t="e">
        <f>_xlfn.CONCAT("UFV ",Tabela1[[#This Row],[Complexo]])</f>
        <v>#N/A</v>
      </c>
    </row>
    <row r="774" spans="1:7">
      <c r="A774" s="97">
        <v>45809</v>
      </c>
      <c r="B774">
        <v>6</v>
      </c>
      <c r="C774" t="s">
        <v>2547</v>
      </c>
      <c r="E774">
        <v>1133</v>
      </c>
      <c r="F774" t="e">
        <f>_xlfn.XLOOKUP(Tabela1[[#This Row],[Empreendimento]],L:L,N:N)</f>
        <v>#N/A</v>
      </c>
      <c r="G774" t="e">
        <f>_xlfn.CONCAT("UFV ",Tabela1[[#This Row],[Complexo]])</f>
        <v>#N/A</v>
      </c>
    </row>
    <row r="775" spans="1:7">
      <c r="A775" s="97">
        <v>45839</v>
      </c>
      <c r="B775">
        <v>7</v>
      </c>
      <c r="C775" t="s">
        <v>2547</v>
      </c>
      <c r="E775">
        <v>1192</v>
      </c>
      <c r="F775" t="e">
        <f>_xlfn.XLOOKUP(Tabela1[[#This Row],[Empreendimento]],L:L,N:N)</f>
        <v>#N/A</v>
      </c>
      <c r="G775" t="e">
        <f>_xlfn.CONCAT("UFV ",Tabela1[[#This Row],[Complexo]])</f>
        <v>#N/A</v>
      </c>
    </row>
    <row r="776" spans="1:7">
      <c r="A776" s="97">
        <v>45870</v>
      </c>
      <c r="B776">
        <v>8</v>
      </c>
      <c r="C776" t="s">
        <v>2547</v>
      </c>
      <c r="E776">
        <v>1339</v>
      </c>
      <c r="F776" t="e">
        <f>_xlfn.XLOOKUP(Tabela1[[#This Row],[Empreendimento]],L:L,N:N)</f>
        <v>#N/A</v>
      </c>
      <c r="G776" t="e">
        <f>_xlfn.CONCAT("UFV ",Tabela1[[#This Row],[Complexo]])</f>
        <v>#N/A</v>
      </c>
    </row>
    <row r="777" spans="1:7">
      <c r="A777" s="97">
        <v>45901</v>
      </c>
      <c r="B777">
        <v>9</v>
      </c>
      <c r="C777" t="s">
        <v>2547</v>
      </c>
      <c r="E777">
        <v>1267</v>
      </c>
      <c r="F777" t="e">
        <f>_xlfn.XLOOKUP(Tabela1[[#This Row],[Empreendimento]],L:L,N:N)</f>
        <v>#N/A</v>
      </c>
      <c r="G777" t="e">
        <f>_xlfn.CONCAT("UFV ",Tabela1[[#This Row],[Complexo]])</f>
        <v>#N/A</v>
      </c>
    </row>
    <row r="778" spans="1:7">
      <c r="A778" s="97">
        <v>45931</v>
      </c>
      <c r="B778">
        <v>10</v>
      </c>
      <c r="C778" t="s">
        <v>2547</v>
      </c>
      <c r="E778">
        <v>1206</v>
      </c>
      <c r="F778" t="e">
        <f>_xlfn.XLOOKUP(Tabela1[[#This Row],[Empreendimento]],L:L,N:N)</f>
        <v>#N/A</v>
      </c>
      <c r="G778" t="e">
        <f>_xlfn.CONCAT("UFV ",Tabela1[[#This Row],[Complexo]])</f>
        <v>#N/A</v>
      </c>
    </row>
    <row r="779" spans="1:7">
      <c r="A779" s="97">
        <v>45962</v>
      </c>
      <c r="B779">
        <v>11</v>
      </c>
      <c r="C779" t="s">
        <v>2547</v>
      </c>
      <c r="E779">
        <v>1124</v>
      </c>
      <c r="F779" t="e">
        <f>_xlfn.XLOOKUP(Tabela1[[#This Row],[Empreendimento]],L:L,N:N)</f>
        <v>#N/A</v>
      </c>
      <c r="G779" t="e">
        <f>_xlfn.CONCAT("UFV ",Tabela1[[#This Row],[Complexo]])</f>
        <v>#N/A</v>
      </c>
    </row>
    <row r="780" spans="1:7">
      <c r="A780" s="97">
        <v>45992</v>
      </c>
      <c r="B780">
        <v>12</v>
      </c>
      <c r="C780" t="s">
        <v>2547</v>
      </c>
      <c r="E780">
        <v>1088</v>
      </c>
      <c r="F780" t="e">
        <f>_xlfn.XLOOKUP(Tabela1[[#This Row],[Empreendimento]],L:L,N:N)</f>
        <v>#N/A</v>
      </c>
      <c r="G780" t="e">
        <f>_xlfn.CONCAT("UFV ",Tabela1[[#This Row],[Complexo]])</f>
        <v>#N/A</v>
      </c>
    </row>
    <row r="781" spans="1:7">
      <c r="A781" s="97">
        <v>45658</v>
      </c>
      <c r="B781">
        <v>1</v>
      </c>
      <c r="C781" t="s">
        <v>2548</v>
      </c>
      <c r="F781" t="e">
        <f>_xlfn.XLOOKUP(Tabela1[[#This Row],[Empreendimento]],L:L,N:N)</f>
        <v>#N/A</v>
      </c>
      <c r="G781" t="e">
        <f>_xlfn.CONCAT("UFV ",Tabela1[[#This Row],[Complexo]])</f>
        <v>#N/A</v>
      </c>
    </row>
    <row r="782" spans="1:7">
      <c r="A782" s="97">
        <v>45689</v>
      </c>
      <c r="B782">
        <v>2</v>
      </c>
      <c r="C782" t="s">
        <v>2548</v>
      </c>
      <c r="F782" t="e">
        <f>_xlfn.XLOOKUP(Tabela1[[#This Row],[Empreendimento]],L:L,N:N)</f>
        <v>#N/A</v>
      </c>
      <c r="G782" t="e">
        <f>_xlfn.CONCAT("UFV ",Tabela1[[#This Row],[Complexo]])</f>
        <v>#N/A</v>
      </c>
    </row>
    <row r="783" spans="1:7">
      <c r="A783" s="97">
        <v>45717</v>
      </c>
      <c r="B783">
        <v>3</v>
      </c>
      <c r="C783" t="s">
        <v>2548</v>
      </c>
      <c r="E783">
        <v>554.6</v>
      </c>
      <c r="F783" t="e">
        <f>_xlfn.XLOOKUP(Tabela1[[#This Row],[Empreendimento]],L:L,N:N)</f>
        <v>#N/A</v>
      </c>
      <c r="G783" t="e">
        <f>_xlfn.CONCAT("UFV ",Tabela1[[#This Row],[Complexo]])</f>
        <v>#N/A</v>
      </c>
    </row>
    <row r="784" spans="1:7">
      <c r="A784" s="97">
        <v>45748</v>
      </c>
      <c r="B784">
        <v>4</v>
      </c>
      <c r="C784" t="s">
        <v>2548</v>
      </c>
      <c r="E784">
        <v>574.70000000000005</v>
      </c>
      <c r="F784" t="e">
        <f>_xlfn.XLOOKUP(Tabela1[[#This Row],[Empreendimento]],L:L,N:N)</f>
        <v>#N/A</v>
      </c>
      <c r="G784" t="e">
        <f>_xlfn.CONCAT("UFV ",Tabela1[[#This Row],[Complexo]])</f>
        <v>#N/A</v>
      </c>
    </row>
    <row r="785" spans="1:7">
      <c r="A785" s="97">
        <v>45778</v>
      </c>
      <c r="B785">
        <v>5</v>
      </c>
      <c r="C785" t="s">
        <v>2548</v>
      </c>
      <c r="E785">
        <v>622.4</v>
      </c>
      <c r="F785" t="e">
        <f>_xlfn.XLOOKUP(Tabela1[[#This Row],[Empreendimento]],L:L,N:N)</f>
        <v>#N/A</v>
      </c>
      <c r="G785" t="e">
        <f>_xlfn.CONCAT("UFV ",Tabela1[[#This Row],[Complexo]])</f>
        <v>#N/A</v>
      </c>
    </row>
    <row r="786" spans="1:7">
      <c r="A786" s="97">
        <v>45809</v>
      </c>
      <c r="B786">
        <v>6</v>
      </c>
      <c r="C786" t="s">
        <v>2548</v>
      </c>
      <c r="E786">
        <v>623</v>
      </c>
      <c r="F786" t="e">
        <f>_xlfn.XLOOKUP(Tabela1[[#This Row],[Empreendimento]],L:L,N:N)</f>
        <v>#N/A</v>
      </c>
      <c r="G786" t="e">
        <f>_xlfn.CONCAT("UFV ",Tabela1[[#This Row],[Complexo]])</f>
        <v>#N/A</v>
      </c>
    </row>
    <row r="787" spans="1:7">
      <c r="A787" s="97">
        <v>45839</v>
      </c>
      <c r="B787">
        <v>7</v>
      </c>
      <c r="C787" t="s">
        <v>2548</v>
      </c>
      <c r="E787">
        <v>665.5</v>
      </c>
      <c r="F787" t="e">
        <f>_xlfn.XLOOKUP(Tabela1[[#This Row],[Empreendimento]],L:L,N:N)</f>
        <v>#N/A</v>
      </c>
      <c r="G787" t="e">
        <f>_xlfn.CONCAT("UFV ",Tabela1[[#This Row],[Complexo]])</f>
        <v>#N/A</v>
      </c>
    </row>
    <row r="788" spans="1:7">
      <c r="A788" s="97">
        <v>45870</v>
      </c>
      <c r="B788">
        <v>8</v>
      </c>
      <c r="C788" t="s">
        <v>2548</v>
      </c>
      <c r="E788">
        <v>708.3</v>
      </c>
      <c r="F788" t="e">
        <f>_xlfn.XLOOKUP(Tabela1[[#This Row],[Empreendimento]],L:L,N:N)</f>
        <v>#N/A</v>
      </c>
      <c r="G788" t="e">
        <f>_xlfn.CONCAT("UFV ",Tabela1[[#This Row],[Complexo]])</f>
        <v>#N/A</v>
      </c>
    </row>
    <row r="789" spans="1:7">
      <c r="A789" s="97">
        <v>45901</v>
      </c>
      <c r="B789">
        <v>9</v>
      </c>
      <c r="C789" t="s">
        <v>2548</v>
      </c>
      <c r="E789">
        <v>660.3</v>
      </c>
      <c r="F789" t="e">
        <f>_xlfn.XLOOKUP(Tabela1[[#This Row],[Empreendimento]],L:L,N:N)</f>
        <v>#N/A</v>
      </c>
      <c r="G789" t="e">
        <f>_xlfn.CONCAT("UFV ",Tabela1[[#This Row],[Complexo]])</f>
        <v>#N/A</v>
      </c>
    </row>
    <row r="790" spans="1:7">
      <c r="A790" s="97">
        <v>45931</v>
      </c>
      <c r="B790">
        <v>10</v>
      </c>
      <c r="C790" t="s">
        <v>2548</v>
      </c>
      <c r="E790">
        <v>613.1</v>
      </c>
      <c r="F790" t="e">
        <f>_xlfn.XLOOKUP(Tabela1[[#This Row],[Empreendimento]],L:L,N:N)</f>
        <v>#N/A</v>
      </c>
      <c r="G790" t="e">
        <f>_xlfn.CONCAT("UFV ",Tabela1[[#This Row],[Complexo]])</f>
        <v>#N/A</v>
      </c>
    </row>
    <row r="791" spans="1:7">
      <c r="A791" s="97">
        <v>45962</v>
      </c>
      <c r="B791">
        <v>11</v>
      </c>
      <c r="C791" t="s">
        <v>2548</v>
      </c>
      <c r="E791">
        <v>520.29999999999995</v>
      </c>
      <c r="F791" t="e">
        <f>_xlfn.XLOOKUP(Tabela1[[#This Row],[Empreendimento]],L:L,N:N)</f>
        <v>#N/A</v>
      </c>
      <c r="G791" t="e">
        <f>_xlfn.CONCAT("UFV ",Tabela1[[#This Row],[Complexo]])</f>
        <v>#N/A</v>
      </c>
    </row>
    <row r="792" spans="1:7">
      <c r="A792" s="97">
        <v>45992</v>
      </c>
      <c r="B792">
        <v>12</v>
      </c>
      <c r="C792" t="s">
        <v>2548</v>
      </c>
      <c r="E792">
        <v>515.20000000000005</v>
      </c>
      <c r="F792" t="e">
        <f>_xlfn.XLOOKUP(Tabela1[[#This Row],[Empreendimento]],L:L,N:N)</f>
        <v>#N/A</v>
      </c>
      <c r="G792" t="e">
        <f>_xlfn.CONCAT("UFV ",Tabela1[[#This Row],[Complexo]])</f>
        <v>#N/A</v>
      </c>
    </row>
    <row r="793" spans="1:7">
      <c r="A793" s="97">
        <v>45658</v>
      </c>
      <c r="B793">
        <v>1</v>
      </c>
      <c r="C793" t="s">
        <v>2549</v>
      </c>
      <c r="F793" t="e">
        <f>_xlfn.XLOOKUP(Tabela1[[#This Row],[Empreendimento]],L:L,N:N)</f>
        <v>#N/A</v>
      </c>
      <c r="G793" t="e">
        <f>_xlfn.CONCAT("UFV ",Tabela1[[#This Row],[Complexo]])</f>
        <v>#N/A</v>
      </c>
    </row>
    <row r="794" spans="1:7">
      <c r="A794" s="97">
        <v>45689</v>
      </c>
      <c r="B794">
        <v>2</v>
      </c>
      <c r="C794" t="s">
        <v>2549</v>
      </c>
      <c r="F794" t="e">
        <f>_xlfn.XLOOKUP(Tabela1[[#This Row],[Empreendimento]],L:L,N:N)</f>
        <v>#N/A</v>
      </c>
      <c r="G794" t="e">
        <f>_xlfn.CONCAT("UFV ",Tabela1[[#This Row],[Complexo]])</f>
        <v>#N/A</v>
      </c>
    </row>
    <row r="795" spans="1:7">
      <c r="A795" s="97">
        <v>45717</v>
      </c>
      <c r="B795">
        <v>3</v>
      </c>
      <c r="C795" t="s">
        <v>2549</v>
      </c>
      <c r="E795">
        <v>555.1</v>
      </c>
      <c r="F795" t="e">
        <f>_xlfn.XLOOKUP(Tabela1[[#This Row],[Empreendimento]],L:L,N:N)</f>
        <v>#N/A</v>
      </c>
      <c r="G795" t="e">
        <f>_xlfn.CONCAT("UFV ",Tabela1[[#This Row],[Complexo]])</f>
        <v>#N/A</v>
      </c>
    </row>
    <row r="796" spans="1:7">
      <c r="A796" s="97">
        <v>45748</v>
      </c>
      <c r="B796">
        <v>4</v>
      </c>
      <c r="C796" t="s">
        <v>2549</v>
      </c>
      <c r="E796">
        <v>572.9</v>
      </c>
      <c r="F796" t="e">
        <f>_xlfn.XLOOKUP(Tabela1[[#This Row],[Empreendimento]],L:L,N:N)</f>
        <v>#N/A</v>
      </c>
      <c r="G796" t="e">
        <f>_xlfn.CONCAT("UFV ",Tabela1[[#This Row],[Complexo]])</f>
        <v>#N/A</v>
      </c>
    </row>
    <row r="797" spans="1:7">
      <c r="A797" s="97">
        <v>45778</v>
      </c>
      <c r="B797">
        <v>5</v>
      </c>
      <c r="C797" t="s">
        <v>2549</v>
      </c>
      <c r="E797">
        <v>621.5</v>
      </c>
      <c r="F797" t="e">
        <f>_xlfn.XLOOKUP(Tabela1[[#This Row],[Empreendimento]],L:L,N:N)</f>
        <v>#N/A</v>
      </c>
      <c r="G797" t="e">
        <f>_xlfn.CONCAT("UFV ",Tabela1[[#This Row],[Complexo]])</f>
        <v>#N/A</v>
      </c>
    </row>
    <row r="798" spans="1:7">
      <c r="A798" s="97">
        <v>45809</v>
      </c>
      <c r="B798">
        <v>6</v>
      </c>
      <c r="C798" t="s">
        <v>2549</v>
      </c>
      <c r="E798">
        <v>622.4</v>
      </c>
      <c r="F798" t="e">
        <f>_xlfn.XLOOKUP(Tabela1[[#This Row],[Empreendimento]],L:L,N:N)</f>
        <v>#N/A</v>
      </c>
      <c r="G798" t="e">
        <f>_xlfn.CONCAT("UFV ",Tabela1[[#This Row],[Complexo]])</f>
        <v>#N/A</v>
      </c>
    </row>
    <row r="799" spans="1:7">
      <c r="A799" s="97">
        <v>45839</v>
      </c>
      <c r="B799">
        <v>7</v>
      </c>
      <c r="C799" t="s">
        <v>2549</v>
      </c>
      <c r="E799">
        <v>643</v>
      </c>
      <c r="F799" t="e">
        <f>_xlfn.XLOOKUP(Tabela1[[#This Row],[Empreendimento]],L:L,N:N)</f>
        <v>#N/A</v>
      </c>
      <c r="G799" t="e">
        <f>_xlfn.CONCAT("UFV ",Tabela1[[#This Row],[Complexo]])</f>
        <v>#N/A</v>
      </c>
    </row>
    <row r="800" spans="1:7">
      <c r="A800" s="97">
        <v>45870</v>
      </c>
      <c r="B800">
        <v>8</v>
      </c>
      <c r="C800" t="s">
        <v>2549</v>
      </c>
      <c r="E800">
        <v>705.6</v>
      </c>
      <c r="F800" t="e">
        <f>_xlfn.XLOOKUP(Tabela1[[#This Row],[Empreendimento]],L:L,N:N)</f>
        <v>#N/A</v>
      </c>
      <c r="G800" t="e">
        <f>_xlfn.CONCAT("UFV ",Tabela1[[#This Row],[Complexo]])</f>
        <v>#N/A</v>
      </c>
    </row>
    <row r="801" spans="1:7">
      <c r="A801" s="97">
        <v>45901</v>
      </c>
      <c r="B801">
        <v>9</v>
      </c>
      <c r="C801" t="s">
        <v>2549</v>
      </c>
      <c r="E801">
        <v>658.8</v>
      </c>
      <c r="F801" t="e">
        <f>_xlfn.XLOOKUP(Tabela1[[#This Row],[Empreendimento]],L:L,N:N)</f>
        <v>#N/A</v>
      </c>
      <c r="G801" t="e">
        <f>_xlfn.CONCAT("UFV ",Tabela1[[#This Row],[Complexo]])</f>
        <v>#N/A</v>
      </c>
    </row>
    <row r="802" spans="1:7">
      <c r="A802" s="97">
        <v>45931</v>
      </c>
      <c r="B802">
        <v>10</v>
      </c>
      <c r="C802" t="s">
        <v>2549</v>
      </c>
      <c r="E802">
        <v>555.4</v>
      </c>
      <c r="F802" t="e">
        <f>_xlfn.XLOOKUP(Tabela1[[#This Row],[Empreendimento]],L:L,N:N)</f>
        <v>#N/A</v>
      </c>
      <c r="G802" t="e">
        <f>_xlfn.CONCAT("UFV ",Tabela1[[#This Row],[Complexo]])</f>
        <v>#N/A</v>
      </c>
    </row>
    <row r="803" spans="1:7">
      <c r="A803" s="97">
        <v>45962</v>
      </c>
      <c r="B803">
        <v>11</v>
      </c>
      <c r="C803" t="s">
        <v>2549</v>
      </c>
      <c r="E803">
        <v>557.79999999999995</v>
      </c>
      <c r="F803" t="e">
        <f>_xlfn.XLOOKUP(Tabela1[[#This Row],[Empreendimento]],L:L,N:N)</f>
        <v>#N/A</v>
      </c>
      <c r="G803" t="e">
        <f>_xlfn.CONCAT("UFV ",Tabela1[[#This Row],[Complexo]])</f>
        <v>#N/A</v>
      </c>
    </row>
    <row r="804" spans="1:7">
      <c r="A804" s="97">
        <v>45992</v>
      </c>
      <c r="B804">
        <v>12</v>
      </c>
      <c r="C804" t="s">
        <v>2549</v>
      </c>
      <c r="E804">
        <v>576.9</v>
      </c>
      <c r="F804" t="e">
        <f>_xlfn.XLOOKUP(Tabela1[[#This Row],[Empreendimento]],L:L,N:N)</f>
        <v>#N/A</v>
      </c>
      <c r="G804" t="e">
        <f>_xlfn.CONCAT("UFV ",Tabela1[[#This Row],[Complexo]])</f>
        <v>#N/A</v>
      </c>
    </row>
    <row r="805" spans="1:7">
      <c r="A805" s="97">
        <v>45658</v>
      </c>
      <c r="B805">
        <v>1</v>
      </c>
      <c r="C805" t="s">
        <v>2550</v>
      </c>
      <c r="F805" t="e">
        <f>_xlfn.XLOOKUP(Tabela1[[#This Row],[Empreendimento]],L:L,N:N)</f>
        <v>#N/A</v>
      </c>
      <c r="G805" t="e">
        <f>_xlfn.CONCAT("UFV ",Tabela1[[#This Row],[Complexo]])</f>
        <v>#N/A</v>
      </c>
    </row>
    <row r="806" spans="1:7">
      <c r="A806" s="97">
        <v>45689</v>
      </c>
      <c r="B806">
        <v>2</v>
      </c>
      <c r="C806" t="s">
        <v>2550</v>
      </c>
      <c r="F806" t="e">
        <f>_xlfn.XLOOKUP(Tabela1[[#This Row],[Empreendimento]],L:L,N:N)</f>
        <v>#N/A</v>
      </c>
      <c r="G806" t="e">
        <f>_xlfn.CONCAT("UFV ",Tabela1[[#This Row],[Complexo]])</f>
        <v>#N/A</v>
      </c>
    </row>
    <row r="807" spans="1:7">
      <c r="A807" s="97">
        <v>45717</v>
      </c>
      <c r="B807">
        <v>3</v>
      </c>
      <c r="C807" t="s">
        <v>2550</v>
      </c>
      <c r="F807" t="e">
        <f>_xlfn.XLOOKUP(Tabela1[[#This Row],[Empreendimento]],L:L,N:N)</f>
        <v>#N/A</v>
      </c>
      <c r="G807" t="e">
        <f>_xlfn.CONCAT("UFV ",Tabela1[[#This Row],[Complexo]])</f>
        <v>#N/A</v>
      </c>
    </row>
    <row r="808" spans="1:7">
      <c r="A808" s="97">
        <v>45748</v>
      </c>
      <c r="B808">
        <v>4</v>
      </c>
      <c r="C808" t="s">
        <v>2550</v>
      </c>
      <c r="F808" t="e">
        <f>_xlfn.XLOOKUP(Tabela1[[#This Row],[Empreendimento]],L:L,N:N)</f>
        <v>#N/A</v>
      </c>
      <c r="G808" t="e">
        <f>_xlfn.CONCAT("UFV ",Tabela1[[#This Row],[Complexo]])</f>
        <v>#N/A</v>
      </c>
    </row>
    <row r="809" spans="1:7">
      <c r="A809" s="97">
        <v>45778</v>
      </c>
      <c r="B809">
        <v>5</v>
      </c>
      <c r="C809" t="s">
        <v>2550</v>
      </c>
      <c r="E809">
        <v>1212</v>
      </c>
      <c r="F809" t="e">
        <f>_xlfn.XLOOKUP(Tabela1[[#This Row],[Empreendimento]],L:L,N:N)</f>
        <v>#N/A</v>
      </c>
      <c r="G809" t="e">
        <f>_xlfn.CONCAT("UFV ",Tabela1[[#This Row],[Complexo]])</f>
        <v>#N/A</v>
      </c>
    </row>
    <row r="810" spans="1:7">
      <c r="A810" s="97">
        <v>45809</v>
      </c>
      <c r="B810">
        <v>6</v>
      </c>
      <c r="C810" t="s">
        <v>2550</v>
      </c>
      <c r="E810">
        <v>1181</v>
      </c>
      <c r="F810" t="e">
        <f>_xlfn.XLOOKUP(Tabela1[[#This Row],[Empreendimento]],L:L,N:N)</f>
        <v>#N/A</v>
      </c>
      <c r="G810" t="e">
        <f>_xlfn.CONCAT("UFV ",Tabela1[[#This Row],[Complexo]])</f>
        <v>#N/A</v>
      </c>
    </row>
    <row r="811" spans="1:7">
      <c r="A811" s="97">
        <v>45839</v>
      </c>
      <c r="B811">
        <v>7</v>
      </c>
      <c r="C811" t="s">
        <v>2550</v>
      </c>
      <c r="E811">
        <v>1277</v>
      </c>
      <c r="F811" t="e">
        <f>_xlfn.XLOOKUP(Tabela1[[#This Row],[Empreendimento]],L:L,N:N)</f>
        <v>#N/A</v>
      </c>
      <c r="G811" t="e">
        <f>_xlfn.CONCAT("UFV ",Tabela1[[#This Row],[Complexo]])</f>
        <v>#N/A</v>
      </c>
    </row>
    <row r="812" spans="1:7">
      <c r="A812" s="97">
        <v>45870</v>
      </c>
      <c r="B812">
        <v>8</v>
      </c>
      <c r="C812" t="s">
        <v>2550</v>
      </c>
      <c r="E812">
        <v>1390</v>
      </c>
      <c r="F812" t="e">
        <f>_xlfn.XLOOKUP(Tabela1[[#This Row],[Empreendimento]],L:L,N:N)</f>
        <v>#N/A</v>
      </c>
      <c r="G812" t="e">
        <f>_xlfn.CONCAT("UFV ",Tabela1[[#This Row],[Complexo]])</f>
        <v>#N/A</v>
      </c>
    </row>
    <row r="813" spans="1:7">
      <c r="A813" s="97">
        <v>45901</v>
      </c>
      <c r="B813">
        <v>9</v>
      </c>
      <c r="C813" t="s">
        <v>2550</v>
      </c>
      <c r="E813">
        <v>1267</v>
      </c>
      <c r="F813" t="e">
        <f>_xlfn.XLOOKUP(Tabela1[[#This Row],[Empreendimento]],L:L,N:N)</f>
        <v>#N/A</v>
      </c>
      <c r="G813" t="e">
        <f>_xlfn.CONCAT("UFV ",Tabela1[[#This Row],[Complexo]])</f>
        <v>#N/A</v>
      </c>
    </row>
    <row r="814" spans="1:7">
      <c r="A814" s="97">
        <v>45931</v>
      </c>
      <c r="B814">
        <v>10</v>
      </c>
      <c r="C814" t="s">
        <v>2550</v>
      </c>
      <c r="E814">
        <v>1183</v>
      </c>
      <c r="F814" t="e">
        <f>_xlfn.XLOOKUP(Tabela1[[#This Row],[Empreendimento]],L:L,N:N)</f>
        <v>#N/A</v>
      </c>
      <c r="G814" t="e">
        <f>_xlfn.CONCAT("UFV ",Tabela1[[#This Row],[Complexo]])</f>
        <v>#N/A</v>
      </c>
    </row>
    <row r="815" spans="1:7">
      <c r="A815" s="97">
        <v>45962</v>
      </c>
      <c r="B815">
        <v>11</v>
      </c>
      <c r="C815" t="s">
        <v>2550</v>
      </c>
      <c r="E815">
        <v>1044</v>
      </c>
      <c r="F815" t="e">
        <f>_xlfn.XLOOKUP(Tabela1[[#This Row],[Empreendimento]],L:L,N:N)</f>
        <v>#N/A</v>
      </c>
      <c r="G815" t="e">
        <f>_xlfn.CONCAT("UFV ",Tabela1[[#This Row],[Complexo]])</f>
        <v>#N/A</v>
      </c>
    </row>
    <row r="816" spans="1:7">
      <c r="A816" s="97">
        <v>45992</v>
      </c>
      <c r="B816">
        <v>12</v>
      </c>
      <c r="C816" t="s">
        <v>2550</v>
      </c>
      <c r="E816">
        <v>1188</v>
      </c>
      <c r="F816" t="e">
        <f>_xlfn.XLOOKUP(Tabela1[[#This Row],[Empreendimento]],L:L,N:N)</f>
        <v>#N/A</v>
      </c>
      <c r="G816" t="e">
        <f>_xlfn.CONCAT("UFV ",Tabela1[[#This Row],[Complexo]])</f>
        <v>#N/A</v>
      </c>
    </row>
    <row r="817" spans="1:7">
      <c r="A817" s="97">
        <v>45658</v>
      </c>
      <c r="B817">
        <v>1</v>
      </c>
      <c r="C817" t="s">
        <v>2551</v>
      </c>
      <c r="F817" t="e">
        <f>_xlfn.XLOOKUP(Tabela1[[#This Row],[Empreendimento]],L:L,N:N)</f>
        <v>#N/A</v>
      </c>
      <c r="G817" t="e">
        <f>_xlfn.CONCAT("UFV ",Tabela1[[#This Row],[Complexo]])</f>
        <v>#N/A</v>
      </c>
    </row>
    <row r="818" spans="1:7">
      <c r="A818" s="97">
        <v>45689</v>
      </c>
      <c r="B818">
        <v>2</v>
      </c>
      <c r="C818" t="s">
        <v>2551</v>
      </c>
      <c r="F818" t="e">
        <f>_xlfn.XLOOKUP(Tabela1[[#This Row],[Empreendimento]],L:L,N:N)</f>
        <v>#N/A</v>
      </c>
      <c r="G818" t="e">
        <f>_xlfn.CONCAT("UFV ",Tabela1[[#This Row],[Complexo]])</f>
        <v>#N/A</v>
      </c>
    </row>
    <row r="819" spans="1:7">
      <c r="A819" s="97">
        <v>45717</v>
      </c>
      <c r="B819">
        <v>3</v>
      </c>
      <c r="C819" t="s">
        <v>2551</v>
      </c>
      <c r="E819">
        <v>743.3</v>
      </c>
      <c r="F819" t="e">
        <f>_xlfn.XLOOKUP(Tabela1[[#This Row],[Empreendimento]],L:L,N:N)</f>
        <v>#N/A</v>
      </c>
      <c r="G819" t="e">
        <f>_xlfn.CONCAT("UFV ",Tabela1[[#This Row],[Complexo]])</f>
        <v>#N/A</v>
      </c>
    </row>
    <row r="820" spans="1:7">
      <c r="A820" s="97">
        <v>45748</v>
      </c>
      <c r="B820">
        <v>4</v>
      </c>
      <c r="C820" t="s">
        <v>2551</v>
      </c>
      <c r="E820">
        <v>701.5</v>
      </c>
      <c r="F820" t="e">
        <f>_xlfn.XLOOKUP(Tabela1[[#This Row],[Empreendimento]],L:L,N:N)</f>
        <v>#N/A</v>
      </c>
      <c r="G820" t="e">
        <f>_xlfn.CONCAT("UFV ",Tabela1[[#This Row],[Complexo]])</f>
        <v>#N/A</v>
      </c>
    </row>
    <row r="821" spans="1:7">
      <c r="A821" s="97">
        <v>45778</v>
      </c>
      <c r="B821">
        <v>5</v>
      </c>
      <c r="C821" t="s">
        <v>2551</v>
      </c>
      <c r="E821">
        <v>749.1</v>
      </c>
      <c r="F821" t="e">
        <f>_xlfn.XLOOKUP(Tabela1[[#This Row],[Empreendimento]],L:L,N:N)</f>
        <v>#N/A</v>
      </c>
      <c r="G821" t="e">
        <f>_xlfn.CONCAT("UFV ",Tabela1[[#This Row],[Complexo]])</f>
        <v>#N/A</v>
      </c>
    </row>
    <row r="822" spans="1:7">
      <c r="A822" s="97">
        <v>45809</v>
      </c>
      <c r="B822">
        <v>6</v>
      </c>
      <c r="C822" t="s">
        <v>2551</v>
      </c>
      <c r="E822">
        <v>693.8</v>
      </c>
      <c r="F822" t="e">
        <f>_xlfn.XLOOKUP(Tabela1[[#This Row],[Empreendimento]],L:L,N:N)</f>
        <v>#N/A</v>
      </c>
      <c r="G822" t="e">
        <f>_xlfn.CONCAT("UFV ",Tabela1[[#This Row],[Complexo]])</f>
        <v>#N/A</v>
      </c>
    </row>
    <row r="823" spans="1:7">
      <c r="A823" s="97">
        <v>45839</v>
      </c>
      <c r="B823">
        <v>7</v>
      </c>
      <c r="C823" t="s">
        <v>2551</v>
      </c>
      <c r="E823">
        <v>785.9</v>
      </c>
      <c r="F823" t="e">
        <f>_xlfn.XLOOKUP(Tabela1[[#This Row],[Empreendimento]],L:L,N:N)</f>
        <v>#N/A</v>
      </c>
      <c r="G823" t="e">
        <f>_xlfn.CONCAT("UFV ",Tabela1[[#This Row],[Complexo]])</f>
        <v>#N/A</v>
      </c>
    </row>
    <row r="824" spans="1:7">
      <c r="A824" s="97">
        <v>45870</v>
      </c>
      <c r="B824">
        <v>8</v>
      </c>
      <c r="C824" t="s">
        <v>2551</v>
      </c>
      <c r="E824">
        <v>859.5</v>
      </c>
      <c r="F824" t="e">
        <f>_xlfn.XLOOKUP(Tabela1[[#This Row],[Empreendimento]],L:L,N:N)</f>
        <v>#N/A</v>
      </c>
      <c r="G824" t="e">
        <f>_xlfn.CONCAT("UFV ",Tabela1[[#This Row],[Complexo]])</f>
        <v>#N/A</v>
      </c>
    </row>
    <row r="825" spans="1:7">
      <c r="A825" s="97">
        <v>45901</v>
      </c>
      <c r="B825">
        <v>9</v>
      </c>
      <c r="C825" t="s">
        <v>2551</v>
      </c>
      <c r="E825">
        <v>818.6</v>
      </c>
      <c r="F825" t="e">
        <f>_xlfn.XLOOKUP(Tabela1[[#This Row],[Empreendimento]],L:L,N:N)</f>
        <v>#N/A</v>
      </c>
      <c r="G825" t="e">
        <f>_xlfn.CONCAT("UFV ",Tabela1[[#This Row],[Complexo]])</f>
        <v>#N/A</v>
      </c>
    </row>
    <row r="826" spans="1:7">
      <c r="A826" s="97">
        <v>45931</v>
      </c>
      <c r="B826">
        <v>10</v>
      </c>
      <c r="C826" t="s">
        <v>2551</v>
      </c>
      <c r="E826">
        <v>816.1</v>
      </c>
      <c r="F826" t="e">
        <f>_xlfn.XLOOKUP(Tabela1[[#This Row],[Empreendimento]],L:L,N:N)</f>
        <v>#N/A</v>
      </c>
      <c r="G826" t="e">
        <f>_xlfn.CONCAT("UFV ",Tabela1[[#This Row],[Complexo]])</f>
        <v>#N/A</v>
      </c>
    </row>
    <row r="827" spans="1:7">
      <c r="A827" s="97">
        <v>45962</v>
      </c>
      <c r="B827">
        <v>11</v>
      </c>
      <c r="C827" t="s">
        <v>2551</v>
      </c>
      <c r="E827">
        <v>607.9</v>
      </c>
      <c r="F827" t="e">
        <f>_xlfn.XLOOKUP(Tabela1[[#This Row],[Empreendimento]],L:L,N:N)</f>
        <v>#N/A</v>
      </c>
      <c r="G827" t="e">
        <f>_xlfn.CONCAT("UFV ",Tabela1[[#This Row],[Complexo]])</f>
        <v>#N/A</v>
      </c>
    </row>
    <row r="828" spans="1:7">
      <c r="A828" s="97">
        <v>45992</v>
      </c>
      <c r="B828">
        <v>12</v>
      </c>
      <c r="C828" t="s">
        <v>2551</v>
      </c>
      <c r="E828">
        <v>762.8</v>
      </c>
      <c r="F828" t="e">
        <f>_xlfn.XLOOKUP(Tabela1[[#This Row],[Empreendimento]],L:L,N:N)</f>
        <v>#N/A</v>
      </c>
      <c r="G828" t="e">
        <f>_xlfn.CONCAT("UFV ",Tabela1[[#This Row],[Complexo]])</f>
        <v>#N/A</v>
      </c>
    </row>
    <row r="829" spans="1:7">
      <c r="A829" s="97">
        <v>45658</v>
      </c>
      <c r="B829">
        <v>1</v>
      </c>
      <c r="C829" t="s">
        <v>2552</v>
      </c>
      <c r="F829" t="e">
        <f>_xlfn.XLOOKUP(Tabela1[[#This Row],[Empreendimento]],L:L,N:N)</f>
        <v>#N/A</v>
      </c>
      <c r="G829" t="e">
        <f>_xlfn.CONCAT("UFV ",Tabela1[[#This Row],[Complexo]])</f>
        <v>#N/A</v>
      </c>
    </row>
    <row r="830" spans="1:7">
      <c r="A830" s="97">
        <v>45689</v>
      </c>
      <c r="B830">
        <v>2</v>
      </c>
      <c r="C830" t="s">
        <v>2552</v>
      </c>
      <c r="F830" t="e">
        <f>_xlfn.XLOOKUP(Tabela1[[#This Row],[Empreendimento]],L:L,N:N)</f>
        <v>#N/A</v>
      </c>
      <c r="G830" t="e">
        <f>_xlfn.CONCAT("UFV ",Tabela1[[#This Row],[Complexo]])</f>
        <v>#N/A</v>
      </c>
    </row>
    <row r="831" spans="1:7">
      <c r="A831" s="97">
        <v>45717</v>
      </c>
      <c r="B831">
        <v>3</v>
      </c>
      <c r="C831" t="s">
        <v>2552</v>
      </c>
      <c r="F831" t="e">
        <f>_xlfn.XLOOKUP(Tabela1[[#This Row],[Empreendimento]],L:L,N:N)</f>
        <v>#N/A</v>
      </c>
      <c r="G831" t="e">
        <f>_xlfn.CONCAT("UFV ",Tabela1[[#This Row],[Complexo]])</f>
        <v>#N/A</v>
      </c>
    </row>
    <row r="832" spans="1:7">
      <c r="A832" s="97">
        <v>45748</v>
      </c>
      <c r="B832">
        <v>4</v>
      </c>
      <c r="C832" t="s">
        <v>2552</v>
      </c>
      <c r="E832">
        <v>572.5</v>
      </c>
      <c r="F832" t="e">
        <f>_xlfn.XLOOKUP(Tabela1[[#This Row],[Empreendimento]],L:L,N:N)</f>
        <v>#N/A</v>
      </c>
      <c r="G832" t="e">
        <f>_xlfn.CONCAT("UFV ",Tabela1[[#This Row],[Complexo]])</f>
        <v>#N/A</v>
      </c>
    </row>
    <row r="833" spans="1:7">
      <c r="A833" s="97">
        <v>45778</v>
      </c>
      <c r="B833">
        <v>5</v>
      </c>
      <c r="C833" t="s">
        <v>2552</v>
      </c>
      <c r="E833">
        <v>550.9</v>
      </c>
      <c r="F833" t="e">
        <f>_xlfn.XLOOKUP(Tabela1[[#This Row],[Empreendimento]],L:L,N:N)</f>
        <v>#N/A</v>
      </c>
      <c r="G833" t="e">
        <f>_xlfn.CONCAT("UFV ",Tabela1[[#This Row],[Complexo]])</f>
        <v>#N/A</v>
      </c>
    </row>
    <row r="834" spans="1:7">
      <c r="A834" s="97">
        <v>45809</v>
      </c>
      <c r="B834">
        <v>6</v>
      </c>
      <c r="C834" t="s">
        <v>2552</v>
      </c>
      <c r="E834">
        <v>554.4</v>
      </c>
      <c r="F834" t="e">
        <f>_xlfn.XLOOKUP(Tabela1[[#This Row],[Empreendimento]],L:L,N:N)</f>
        <v>#N/A</v>
      </c>
      <c r="G834" t="e">
        <f>_xlfn.CONCAT("UFV ",Tabela1[[#This Row],[Complexo]])</f>
        <v>#N/A</v>
      </c>
    </row>
    <row r="835" spans="1:7">
      <c r="A835" s="97">
        <v>45839</v>
      </c>
      <c r="B835">
        <v>7</v>
      </c>
      <c r="C835" t="s">
        <v>2552</v>
      </c>
      <c r="E835">
        <v>590.20000000000005</v>
      </c>
      <c r="F835" t="e">
        <f>_xlfn.XLOOKUP(Tabela1[[#This Row],[Empreendimento]],L:L,N:N)</f>
        <v>#N/A</v>
      </c>
      <c r="G835" t="e">
        <f>_xlfn.CONCAT("UFV ",Tabela1[[#This Row],[Complexo]])</f>
        <v>#N/A</v>
      </c>
    </row>
    <row r="836" spans="1:7">
      <c r="A836" s="97">
        <v>45870</v>
      </c>
      <c r="B836">
        <v>8</v>
      </c>
      <c r="C836" t="s">
        <v>2552</v>
      </c>
      <c r="E836">
        <v>660.8</v>
      </c>
      <c r="F836" t="e">
        <f>_xlfn.XLOOKUP(Tabela1[[#This Row],[Empreendimento]],L:L,N:N)</f>
        <v>#N/A</v>
      </c>
      <c r="G836" t="e">
        <f>_xlfn.CONCAT("UFV ",Tabela1[[#This Row],[Complexo]])</f>
        <v>#N/A</v>
      </c>
    </row>
    <row r="837" spans="1:7">
      <c r="A837" s="97">
        <v>45901</v>
      </c>
      <c r="B837">
        <v>9</v>
      </c>
      <c r="C837" t="s">
        <v>2552</v>
      </c>
      <c r="E837">
        <v>605.70000000000005</v>
      </c>
      <c r="F837" t="e">
        <f>_xlfn.XLOOKUP(Tabela1[[#This Row],[Empreendimento]],L:L,N:N)</f>
        <v>#N/A</v>
      </c>
      <c r="G837" t="e">
        <f>_xlfn.CONCAT("UFV ",Tabela1[[#This Row],[Complexo]])</f>
        <v>#N/A</v>
      </c>
    </row>
    <row r="838" spans="1:7">
      <c r="A838" s="97">
        <v>45931</v>
      </c>
      <c r="B838">
        <v>10</v>
      </c>
      <c r="C838" t="s">
        <v>2552</v>
      </c>
      <c r="E838">
        <v>590.1</v>
      </c>
      <c r="F838" t="e">
        <f>_xlfn.XLOOKUP(Tabela1[[#This Row],[Empreendimento]],L:L,N:N)</f>
        <v>#N/A</v>
      </c>
      <c r="G838" t="e">
        <f>_xlfn.CONCAT("UFV ",Tabela1[[#This Row],[Complexo]])</f>
        <v>#N/A</v>
      </c>
    </row>
    <row r="839" spans="1:7">
      <c r="A839" s="97">
        <v>45962</v>
      </c>
      <c r="B839">
        <v>11</v>
      </c>
      <c r="C839" t="s">
        <v>2552</v>
      </c>
      <c r="E839">
        <v>572.4</v>
      </c>
      <c r="F839" t="e">
        <f>_xlfn.XLOOKUP(Tabela1[[#This Row],[Empreendimento]],L:L,N:N)</f>
        <v>#N/A</v>
      </c>
      <c r="G839" t="e">
        <f>_xlfn.CONCAT("UFV ",Tabela1[[#This Row],[Complexo]])</f>
        <v>#N/A</v>
      </c>
    </row>
    <row r="840" spans="1:7">
      <c r="A840" s="97">
        <v>45992</v>
      </c>
      <c r="B840">
        <v>12</v>
      </c>
      <c r="C840" t="s">
        <v>2552</v>
      </c>
      <c r="E840">
        <v>597.79999999999995</v>
      </c>
      <c r="F840" t="e">
        <f>_xlfn.XLOOKUP(Tabela1[[#This Row],[Empreendimento]],L:L,N:N)</f>
        <v>#N/A</v>
      </c>
      <c r="G840" t="e">
        <f>_xlfn.CONCAT("UFV ",Tabela1[[#This Row],[Complexo]])</f>
        <v>#N/A</v>
      </c>
    </row>
    <row r="841" spans="1:7">
      <c r="A841" s="97">
        <v>45658</v>
      </c>
      <c r="B841">
        <v>1</v>
      </c>
      <c r="C841" t="s">
        <v>2553</v>
      </c>
      <c r="F841" t="e">
        <f>_xlfn.XLOOKUP(Tabela1[[#This Row],[Empreendimento]],L:L,N:N)</f>
        <v>#N/A</v>
      </c>
      <c r="G841" t="e">
        <f>_xlfn.CONCAT("UFV ",Tabela1[[#This Row],[Complexo]])</f>
        <v>#N/A</v>
      </c>
    </row>
    <row r="842" spans="1:7">
      <c r="A842" s="97">
        <v>45689</v>
      </c>
      <c r="B842">
        <v>2</v>
      </c>
      <c r="C842" t="s">
        <v>2553</v>
      </c>
      <c r="F842" t="e">
        <f>_xlfn.XLOOKUP(Tabela1[[#This Row],[Empreendimento]],L:L,N:N)</f>
        <v>#N/A</v>
      </c>
      <c r="G842" t="e">
        <f>_xlfn.CONCAT("UFV ",Tabela1[[#This Row],[Complexo]])</f>
        <v>#N/A</v>
      </c>
    </row>
    <row r="843" spans="1:7">
      <c r="A843" s="97">
        <v>45717</v>
      </c>
      <c r="B843">
        <v>3</v>
      </c>
      <c r="C843" t="s">
        <v>2553</v>
      </c>
      <c r="F843" t="e">
        <f>_xlfn.XLOOKUP(Tabela1[[#This Row],[Empreendimento]],L:L,N:N)</f>
        <v>#N/A</v>
      </c>
      <c r="G843" t="e">
        <f>_xlfn.CONCAT("UFV ",Tabela1[[#This Row],[Complexo]])</f>
        <v>#N/A</v>
      </c>
    </row>
    <row r="844" spans="1:7">
      <c r="A844" s="97">
        <v>45748</v>
      </c>
      <c r="B844">
        <v>4</v>
      </c>
      <c r="C844" t="s">
        <v>2553</v>
      </c>
      <c r="E844">
        <v>568.6</v>
      </c>
      <c r="F844" t="e">
        <f>_xlfn.XLOOKUP(Tabela1[[#This Row],[Empreendimento]],L:L,N:N)</f>
        <v>#N/A</v>
      </c>
      <c r="G844" t="e">
        <f>_xlfn.CONCAT("UFV ",Tabela1[[#This Row],[Complexo]])</f>
        <v>#N/A</v>
      </c>
    </row>
    <row r="845" spans="1:7">
      <c r="A845" s="97">
        <v>45778</v>
      </c>
      <c r="B845">
        <v>5</v>
      </c>
      <c r="C845" t="s">
        <v>2553</v>
      </c>
      <c r="E845">
        <v>562.6</v>
      </c>
      <c r="F845" t="e">
        <f>_xlfn.XLOOKUP(Tabela1[[#This Row],[Empreendimento]],L:L,N:N)</f>
        <v>#N/A</v>
      </c>
      <c r="G845" t="e">
        <f>_xlfn.CONCAT("UFV ",Tabela1[[#This Row],[Complexo]])</f>
        <v>#N/A</v>
      </c>
    </row>
    <row r="846" spans="1:7">
      <c r="A846" s="97">
        <v>45809</v>
      </c>
      <c r="B846">
        <v>6</v>
      </c>
      <c r="C846" t="s">
        <v>2553</v>
      </c>
      <c r="E846">
        <v>534.1</v>
      </c>
      <c r="F846" t="e">
        <f>_xlfn.XLOOKUP(Tabela1[[#This Row],[Empreendimento]],L:L,N:N)</f>
        <v>#N/A</v>
      </c>
      <c r="G846" t="e">
        <f>_xlfn.CONCAT("UFV ",Tabela1[[#This Row],[Complexo]])</f>
        <v>#N/A</v>
      </c>
    </row>
    <row r="847" spans="1:7">
      <c r="A847" s="97">
        <v>45839</v>
      </c>
      <c r="B847">
        <v>7</v>
      </c>
      <c r="C847" t="s">
        <v>2553</v>
      </c>
      <c r="E847">
        <v>545.70000000000005</v>
      </c>
      <c r="F847" t="e">
        <f>_xlfn.XLOOKUP(Tabela1[[#This Row],[Empreendimento]],L:L,N:N)</f>
        <v>#N/A</v>
      </c>
      <c r="G847" t="e">
        <f>_xlfn.CONCAT("UFV ",Tabela1[[#This Row],[Complexo]])</f>
        <v>#N/A</v>
      </c>
    </row>
    <row r="848" spans="1:7">
      <c r="A848" s="97">
        <v>45870</v>
      </c>
      <c r="B848">
        <v>8</v>
      </c>
      <c r="C848" t="s">
        <v>2553</v>
      </c>
      <c r="E848">
        <v>651.20000000000005</v>
      </c>
      <c r="F848" t="e">
        <f>_xlfn.XLOOKUP(Tabela1[[#This Row],[Empreendimento]],L:L,N:N)</f>
        <v>#N/A</v>
      </c>
      <c r="G848" t="e">
        <f>_xlfn.CONCAT("UFV ",Tabela1[[#This Row],[Complexo]])</f>
        <v>#N/A</v>
      </c>
    </row>
    <row r="849" spans="1:7">
      <c r="A849" s="97">
        <v>45901</v>
      </c>
      <c r="B849">
        <v>9</v>
      </c>
      <c r="C849" t="s">
        <v>2553</v>
      </c>
      <c r="E849">
        <v>605.20000000000005</v>
      </c>
      <c r="F849" t="e">
        <f>_xlfn.XLOOKUP(Tabela1[[#This Row],[Empreendimento]],L:L,N:N)</f>
        <v>#N/A</v>
      </c>
      <c r="G849" t="e">
        <f>_xlfn.CONCAT("UFV ",Tabela1[[#This Row],[Complexo]])</f>
        <v>#N/A</v>
      </c>
    </row>
    <row r="850" spans="1:7">
      <c r="A850" s="97">
        <v>45931</v>
      </c>
      <c r="B850">
        <v>10</v>
      </c>
      <c r="C850" t="s">
        <v>2553</v>
      </c>
      <c r="E850">
        <v>583.70000000000005</v>
      </c>
      <c r="F850" t="e">
        <f>_xlfn.XLOOKUP(Tabela1[[#This Row],[Empreendimento]],L:L,N:N)</f>
        <v>#N/A</v>
      </c>
      <c r="G850" t="e">
        <f>_xlfn.CONCAT("UFV ",Tabela1[[#This Row],[Complexo]])</f>
        <v>#N/A</v>
      </c>
    </row>
    <row r="851" spans="1:7">
      <c r="A851" s="97">
        <v>45962</v>
      </c>
      <c r="B851">
        <v>11</v>
      </c>
      <c r="C851" t="s">
        <v>2553</v>
      </c>
      <c r="E851">
        <v>601.20000000000005</v>
      </c>
      <c r="F851" t="e">
        <f>_xlfn.XLOOKUP(Tabela1[[#This Row],[Empreendimento]],L:L,N:N)</f>
        <v>#N/A</v>
      </c>
      <c r="G851" t="e">
        <f>_xlfn.CONCAT("UFV ",Tabela1[[#This Row],[Complexo]])</f>
        <v>#N/A</v>
      </c>
    </row>
    <row r="852" spans="1:7">
      <c r="A852" s="97">
        <v>45992</v>
      </c>
      <c r="B852">
        <v>12</v>
      </c>
      <c r="C852" t="s">
        <v>2553</v>
      </c>
      <c r="E852">
        <v>569.5</v>
      </c>
      <c r="F852" t="e">
        <f>_xlfn.XLOOKUP(Tabela1[[#This Row],[Empreendimento]],L:L,N:N)</f>
        <v>#N/A</v>
      </c>
      <c r="G852" t="e">
        <f>_xlfn.CONCAT("UFV ",Tabela1[[#This Row],[Complexo]])</f>
        <v>#N/A</v>
      </c>
    </row>
    <row r="853" spans="1:7">
      <c r="A853" s="97">
        <v>45658</v>
      </c>
      <c r="B853">
        <v>1</v>
      </c>
      <c r="C853" t="s">
        <v>2554</v>
      </c>
      <c r="F853" t="e">
        <f>_xlfn.XLOOKUP(Tabela1[[#This Row],[Empreendimento]],L:L,N:N)</f>
        <v>#N/A</v>
      </c>
      <c r="G853" t="e">
        <f>_xlfn.CONCAT("UFV ",Tabela1[[#This Row],[Complexo]])</f>
        <v>#N/A</v>
      </c>
    </row>
    <row r="854" spans="1:7">
      <c r="A854" s="97">
        <v>45689</v>
      </c>
      <c r="B854">
        <v>2</v>
      </c>
      <c r="C854" t="s">
        <v>2554</v>
      </c>
      <c r="F854" t="e">
        <f>_xlfn.XLOOKUP(Tabela1[[#This Row],[Empreendimento]],L:L,N:N)</f>
        <v>#N/A</v>
      </c>
      <c r="G854" t="e">
        <f>_xlfn.CONCAT("UFV ",Tabela1[[#This Row],[Complexo]])</f>
        <v>#N/A</v>
      </c>
    </row>
    <row r="855" spans="1:7">
      <c r="A855" s="97">
        <v>45717</v>
      </c>
      <c r="B855">
        <v>3</v>
      </c>
      <c r="C855" t="s">
        <v>2554</v>
      </c>
      <c r="F855" t="e">
        <f>_xlfn.XLOOKUP(Tabela1[[#This Row],[Empreendimento]],L:L,N:N)</f>
        <v>#N/A</v>
      </c>
      <c r="G855" t="e">
        <f>_xlfn.CONCAT("UFV ",Tabela1[[#This Row],[Complexo]])</f>
        <v>#N/A</v>
      </c>
    </row>
    <row r="856" spans="1:7">
      <c r="A856" s="97">
        <v>45748</v>
      </c>
      <c r="B856">
        <v>4</v>
      </c>
      <c r="C856" t="s">
        <v>2554</v>
      </c>
      <c r="E856">
        <v>437.7</v>
      </c>
      <c r="F856" t="e">
        <f>_xlfn.XLOOKUP(Tabela1[[#This Row],[Empreendimento]],L:L,N:N)</f>
        <v>#N/A</v>
      </c>
      <c r="G856" t="e">
        <f>_xlfn.CONCAT("UFV ",Tabela1[[#This Row],[Complexo]])</f>
        <v>#N/A</v>
      </c>
    </row>
    <row r="857" spans="1:7">
      <c r="A857" s="97">
        <v>45778</v>
      </c>
      <c r="B857">
        <v>5</v>
      </c>
      <c r="C857" t="s">
        <v>2554</v>
      </c>
      <c r="E857">
        <v>376.5</v>
      </c>
      <c r="F857" t="e">
        <f>_xlfn.XLOOKUP(Tabela1[[#This Row],[Empreendimento]],L:L,N:N)</f>
        <v>#N/A</v>
      </c>
      <c r="G857" t="e">
        <f>_xlfn.CONCAT("UFV ",Tabela1[[#This Row],[Complexo]])</f>
        <v>#N/A</v>
      </c>
    </row>
    <row r="858" spans="1:7">
      <c r="A858" s="97">
        <v>45809</v>
      </c>
      <c r="B858">
        <v>6</v>
      </c>
      <c r="C858" t="s">
        <v>2554</v>
      </c>
      <c r="E858">
        <v>354.9</v>
      </c>
      <c r="F858" t="e">
        <f>_xlfn.XLOOKUP(Tabela1[[#This Row],[Empreendimento]],L:L,N:N)</f>
        <v>#N/A</v>
      </c>
      <c r="G858" t="e">
        <f>_xlfn.CONCAT("UFV ",Tabela1[[#This Row],[Complexo]])</f>
        <v>#N/A</v>
      </c>
    </row>
    <row r="859" spans="1:7">
      <c r="A859" s="97">
        <v>45839</v>
      </c>
      <c r="B859">
        <v>7</v>
      </c>
      <c r="C859" t="s">
        <v>2554</v>
      </c>
      <c r="E859">
        <v>399.6</v>
      </c>
      <c r="F859" t="e">
        <f>_xlfn.XLOOKUP(Tabela1[[#This Row],[Empreendimento]],L:L,N:N)</f>
        <v>#N/A</v>
      </c>
      <c r="G859" t="e">
        <f>_xlfn.CONCAT("UFV ",Tabela1[[#This Row],[Complexo]])</f>
        <v>#N/A</v>
      </c>
    </row>
    <row r="860" spans="1:7">
      <c r="A860" s="97">
        <v>45870</v>
      </c>
      <c r="B860">
        <v>8</v>
      </c>
      <c r="C860" t="s">
        <v>2554</v>
      </c>
      <c r="E860">
        <v>417.4</v>
      </c>
      <c r="F860" t="e">
        <f>_xlfn.XLOOKUP(Tabela1[[#This Row],[Empreendimento]],L:L,N:N)</f>
        <v>#N/A</v>
      </c>
      <c r="G860" t="e">
        <f>_xlfn.CONCAT("UFV ",Tabela1[[#This Row],[Complexo]])</f>
        <v>#N/A</v>
      </c>
    </row>
    <row r="861" spans="1:7">
      <c r="A861" s="97">
        <v>45901</v>
      </c>
      <c r="B861">
        <v>9</v>
      </c>
      <c r="C861" t="s">
        <v>2554</v>
      </c>
      <c r="E861">
        <v>401.8</v>
      </c>
      <c r="F861" t="e">
        <f>_xlfn.XLOOKUP(Tabela1[[#This Row],[Empreendimento]],L:L,N:N)</f>
        <v>#N/A</v>
      </c>
      <c r="G861" t="e">
        <f>_xlfn.CONCAT("UFV ",Tabela1[[#This Row],[Complexo]])</f>
        <v>#N/A</v>
      </c>
    </row>
    <row r="862" spans="1:7">
      <c r="A862" s="97">
        <v>45931</v>
      </c>
      <c r="B862">
        <v>10</v>
      </c>
      <c r="C862" t="s">
        <v>2554</v>
      </c>
      <c r="E862">
        <v>439.5</v>
      </c>
      <c r="F862" t="e">
        <f>_xlfn.XLOOKUP(Tabela1[[#This Row],[Empreendimento]],L:L,N:N)</f>
        <v>#N/A</v>
      </c>
      <c r="G862" t="e">
        <f>_xlfn.CONCAT("UFV ",Tabela1[[#This Row],[Complexo]])</f>
        <v>#N/A</v>
      </c>
    </row>
    <row r="863" spans="1:7">
      <c r="A863" s="97">
        <v>45962</v>
      </c>
      <c r="B863">
        <v>11</v>
      </c>
      <c r="C863" t="s">
        <v>2554</v>
      </c>
      <c r="E863">
        <v>462.2</v>
      </c>
      <c r="F863" t="e">
        <f>_xlfn.XLOOKUP(Tabela1[[#This Row],[Empreendimento]],L:L,N:N)</f>
        <v>#N/A</v>
      </c>
      <c r="G863" t="e">
        <f>_xlfn.CONCAT("UFV ",Tabela1[[#This Row],[Complexo]])</f>
        <v>#N/A</v>
      </c>
    </row>
    <row r="864" spans="1:7">
      <c r="A864" s="97">
        <v>45992</v>
      </c>
      <c r="B864">
        <v>12</v>
      </c>
      <c r="C864" t="s">
        <v>2554</v>
      </c>
      <c r="E864">
        <v>489.5</v>
      </c>
      <c r="F864" t="e">
        <f>_xlfn.XLOOKUP(Tabela1[[#This Row],[Empreendimento]],L:L,N:N)</f>
        <v>#N/A</v>
      </c>
      <c r="G864" t="e">
        <f>_xlfn.CONCAT("UFV ",Tabela1[[#This Row],[Complexo]])</f>
        <v>#N/A</v>
      </c>
    </row>
    <row r="865" spans="1:7">
      <c r="A865" s="97">
        <v>45658</v>
      </c>
      <c r="B865">
        <v>1</v>
      </c>
      <c r="C865" t="s">
        <v>2555</v>
      </c>
      <c r="F865" t="e">
        <f>_xlfn.XLOOKUP(Tabela1[[#This Row],[Empreendimento]],L:L,N:N)</f>
        <v>#N/A</v>
      </c>
      <c r="G865" t="e">
        <f>_xlfn.CONCAT("UFV ",Tabela1[[#This Row],[Complexo]])</f>
        <v>#N/A</v>
      </c>
    </row>
    <row r="866" spans="1:7">
      <c r="A866" s="97">
        <v>45689</v>
      </c>
      <c r="B866">
        <v>2</v>
      </c>
      <c r="C866" t="s">
        <v>2555</v>
      </c>
      <c r="F866" t="e">
        <f>_xlfn.XLOOKUP(Tabela1[[#This Row],[Empreendimento]],L:L,N:N)</f>
        <v>#N/A</v>
      </c>
      <c r="G866" t="e">
        <f>_xlfn.CONCAT("UFV ",Tabela1[[#This Row],[Complexo]])</f>
        <v>#N/A</v>
      </c>
    </row>
    <row r="867" spans="1:7">
      <c r="A867" s="97">
        <v>45717</v>
      </c>
      <c r="B867">
        <v>3</v>
      </c>
      <c r="C867" t="s">
        <v>2555</v>
      </c>
      <c r="F867" t="e">
        <f>_xlfn.XLOOKUP(Tabela1[[#This Row],[Empreendimento]],L:L,N:N)</f>
        <v>#N/A</v>
      </c>
      <c r="G867" t="e">
        <f>_xlfn.CONCAT("UFV ",Tabela1[[#This Row],[Complexo]])</f>
        <v>#N/A</v>
      </c>
    </row>
    <row r="868" spans="1:7">
      <c r="A868" s="97">
        <v>45748</v>
      </c>
      <c r="B868">
        <v>4</v>
      </c>
      <c r="C868" t="s">
        <v>2555</v>
      </c>
      <c r="F868" t="e">
        <f>_xlfn.XLOOKUP(Tabela1[[#This Row],[Empreendimento]],L:L,N:N)</f>
        <v>#N/A</v>
      </c>
      <c r="G868" t="e">
        <f>_xlfn.CONCAT("UFV ",Tabela1[[#This Row],[Complexo]])</f>
        <v>#N/A</v>
      </c>
    </row>
    <row r="869" spans="1:7">
      <c r="A869" s="97">
        <v>45778</v>
      </c>
      <c r="B869">
        <v>5</v>
      </c>
      <c r="C869" t="s">
        <v>2555</v>
      </c>
      <c r="F869" t="e">
        <f>_xlfn.XLOOKUP(Tabela1[[#This Row],[Empreendimento]],L:L,N:N)</f>
        <v>#N/A</v>
      </c>
      <c r="G869" t="e">
        <f>_xlfn.CONCAT("UFV ",Tabela1[[#This Row],[Complexo]])</f>
        <v>#N/A</v>
      </c>
    </row>
    <row r="870" spans="1:7">
      <c r="A870" s="97">
        <v>45809</v>
      </c>
      <c r="B870">
        <v>6</v>
      </c>
      <c r="C870" t="s">
        <v>2555</v>
      </c>
      <c r="E870">
        <v>627.9</v>
      </c>
      <c r="F870" t="e">
        <f>_xlfn.XLOOKUP(Tabela1[[#This Row],[Empreendimento]],L:L,N:N)</f>
        <v>#N/A</v>
      </c>
      <c r="G870" t="e">
        <f>_xlfn.CONCAT("UFV ",Tabela1[[#This Row],[Complexo]])</f>
        <v>#N/A</v>
      </c>
    </row>
    <row r="871" spans="1:7">
      <c r="A871" s="97">
        <v>45839</v>
      </c>
      <c r="B871">
        <v>7</v>
      </c>
      <c r="C871" t="s">
        <v>2555</v>
      </c>
      <c r="E871">
        <v>640.6</v>
      </c>
      <c r="F871" t="e">
        <f>_xlfn.XLOOKUP(Tabela1[[#This Row],[Empreendimento]],L:L,N:N)</f>
        <v>#N/A</v>
      </c>
      <c r="G871" t="e">
        <f>_xlfn.CONCAT("UFV ",Tabela1[[#This Row],[Complexo]])</f>
        <v>#N/A</v>
      </c>
    </row>
    <row r="872" spans="1:7">
      <c r="A872" s="97">
        <v>45870</v>
      </c>
      <c r="B872">
        <v>8</v>
      </c>
      <c r="C872" t="s">
        <v>2555</v>
      </c>
      <c r="E872">
        <v>681</v>
      </c>
      <c r="F872" t="e">
        <f>_xlfn.XLOOKUP(Tabela1[[#This Row],[Empreendimento]],L:L,N:N)</f>
        <v>#N/A</v>
      </c>
      <c r="G872" t="e">
        <f>_xlfn.CONCAT("UFV ",Tabela1[[#This Row],[Complexo]])</f>
        <v>#N/A</v>
      </c>
    </row>
    <row r="873" spans="1:7">
      <c r="A873" s="97">
        <v>45901</v>
      </c>
      <c r="B873">
        <v>9</v>
      </c>
      <c r="C873" t="s">
        <v>2555</v>
      </c>
      <c r="E873">
        <v>577.1</v>
      </c>
      <c r="F873" t="e">
        <f>_xlfn.XLOOKUP(Tabela1[[#This Row],[Empreendimento]],L:L,N:N)</f>
        <v>#N/A</v>
      </c>
      <c r="G873" t="e">
        <f>_xlfn.CONCAT("UFV ",Tabela1[[#This Row],[Complexo]])</f>
        <v>#N/A</v>
      </c>
    </row>
    <row r="874" spans="1:7">
      <c r="A874" s="97">
        <v>45931</v>
      </c>
      <c r="B874">
        <v>10</v>
      </c>
      <c r="C874" t="s">
        <v>2555</v>
      </c>
      <c r="E874">
        <v>495.9</v>
      </c>
      <c r="F874" t="e">
        <f>_xlfn.XLOOKUP(Tabela1[[#This Row],[Empreendimento]],L:L,N:N)</f>
        <v>#N/A</v>
      </c>
      <c r="G874" t="e">
        <f>_xlfn.CONCAT("UFV ",Tabela1[[#This Row],[Complexo]])</f>
        <v>#N/A</v>
      </c>
    </row>
    <row r="875" spans="1:7">
      <c r="A875" s="97">
        <v>45962</v>
      </c>
      <c r="B875">
        <v>11</v>
      </c>
      <c r="C875" t="s">
        <v>2555</v>
      </c>
      <c r="E875">
        <v>488.6</v>
      </c>
      <c r="F875" t="e">
        <f>_xlfn.XLOOKUP(Tabela1[[#This Row],[Empreendimento]],L:L,N:N)</f>
        <v>#N/A</v>
      </c>
      <c r="G875" t="e">
        <f>_xlfn.CONCAT("UFV ",Tabela1[[#This Row],[Complexo]])</f>
        <v>#N/A</v>
      </c>
    </row>
    <row r="876" spans="1:7">
      <c r="A876" s="97">
        <v>45992</v>
      </c>
      <c r="B876">
        <v>12</v>
      </c>
      <c r="C876" t="s">
        <v>2555</v>
      </c>
      <c r="E876">
        <v>513.5</v>
      </c>
      <c r="F876" t="e">
        <f>_xlfn.XLOOKUP(Tabela1[[#This Row],[Empreendimento]],L:L,N:N)</f>
        <v>#N/A</v>
      </c>
      <c r="G876" t="e">
        <f>_xlfn.CONCAT("UFV ",Tabela1[[#This Row],[Complexo]])</f>
        <v>#N/A</v>
      </c>
    </row>
    <row r="877" spans="1:7">
      <c r="A877" s="97">
        <v>45658</v>
      </c>
      <c r="B877">
        <v>1</v>
      </c>
      <c r="C877" t="s">
        <v>2556</v>
      </c>
      <c r="F877" t="e">
        <f>_xlfn.XLOOKUP(Tabela1[[#This Row],[Empreendimento]],L:L,N:N)</f>
        <v>#N/A</v>
      </c>
      <c r="G877" t="e">
        <f>_xlfn.CONCAT("UFV ",Tabela1[[#This Row],[Complexo]])</f>
        <v>#N/A</v>
      </c>
    </row>
    <row r="878" spans="1:7">
      <c r="A878" s="97">
        <v>45689</v>
      </c>
      <c r="B878">
        <v>2</v>
      </c>
      <c r="C878" t="s">
        <v>2556</v>
      </c>
      <c r="F878" t="e">
        <f>_xlfn.XLOOKUP(Tabela1[[#This Row],[Empreendimento]],L:L,N:N)</f>
        <v>#N/A</v>
      </c>
      <c r="G878" t="e">
        <f>_xlfn.CONCAT("UFV ",Tabela1[[#This Row],[Complexo]])</f>
        <v>#N/A</v>
      </c>
    </row>
    <row r="879" spans="1:7">
      <c r="A879" s="97">
        <v>45717</v>
      </c>
      <c r="B879">
        <v>3</v>
      </c>
      <c r="C879" t="s">
        <v>2556</v>
      </c>
      <c r="F879" t="e">
        <f>_xlfn.XLOOKUP(Tabela1[[#This Row],[Empreendimento]],L:L,N:N)</f>
        <v>#N/A</v>
      </c>
      <c r="G879" t="e">
        <f>_xlfn.CONCAT("UFV ",Tabela1[[#This Row],[Complexo]])</f>
        <v>#N/A</v>
      </c>
    </row>
    <row r="880" spans="1:7">
      <c r="A880" s="97">
        <v>45748</v>
      </c>
      <c r="B880">
        <v>4</v>
      </c>
      <c r="C880" t="s">
        <v>2556</v>
      </c>
      <c r="F880" t="e">
        <f>_xlfn.XLOOKUP(Tabela1[[#This Row],[Empreendimento]],L:L,N:N)</f>
        <v>#N/A</v>
      </c>
      <c r="G880" t="e">
        <f>_xlfn.CONCAT("UFV ",Tabela1[[#This Row],[Complexo]])</f>
        <v>#N/A</v>
      </c>
    </row>
    <row r="881" spans="1:7">
      <c r="A881" s="97">
        <v>45778</v>
      </c>
      <c r="B881">
        <v>5</v>
      </c>
      <c r="C881" t="s">
        <v>2556</v>
      </c>
      <c r="F881" t="e">
        <f>_xlfn.XLOOKUP(Tabela1[[#This Row],[Empreendimento]],L:L,N:N)</f>
        <v>#N/A</v>
      </c>
      <c r="G881" t="e">
        <f>_xlfn.CONCAT("UFV ",Tabela1[[#This Row],[Complexo]])</f>
        <v>#N/A</v>
      </c>
    </row>
    <row r="882" spans="1:7">
      <c r="A882" s="97">
        <v>45809</v>
      </c>
      <c r="B882">
        <v>6</v>
      </c>
      <c r="C882" t="s">
        <v>2556</v>
      </c>
      <c r="E882">
        <v>631.79999999999995</v>
      </c>
      <c r="F882" t="e">
        <f>_xlfn.XLOOKUP(Tabela1[[#This Row],[Empreendimento]],L:L,N:N)</f>
        <v>#N/A</v>
      </c>
      <c r="G882" t="e">
        <f>_xlfn.CONCAT("UFV ",Tabela1[[#This Row],[Complexo]])</f>
        <v>#N/A</v>
      </c>
    </row>
    <row r="883" spans="1:7">
      <c r="A883" s="97">
        <v>45839</v>
      </c>
      <c r="B883">
        <v>7</v>
      </c>
      <c r="C883" t="s">
        <v>2556</v>
      </c>
      <c r="E883">
        <v>644</v>
      </c>
      <c r="F883" t="e">
        <f>_xlfn.XLOOKUP(Tabela1[[#This Row],[Empreendimento]],L:L,N:N)</f>
        <v>#N/A</v>
      </c>
      <c r="G883" t="e">
        <f>_xlfn.CONCAT("UFV ",Tabela1[[#This Row],[Complexo]])</f>
        <v>#N/A</v>
      </c>
    </row>
    <row r="884" spans="1:7">
      <c r="A884" s="97">
        <v>45870</v>
      </c>
      <c r="B884">
        <v>8</v>
      </c>
      <c r="C884" t="s">
        <v>2556</v>
      </c>
      <c r="E884">
        <v>691</v>
      </c>
      <c r="F884" t="e">
        <f>_xlfn.XLOOKUP(Tabela1[[#This Row],[Empreendimento]],L:L,N:N)</f>
        <v>#N/A</v>
      </c>
      <c r="G884" t="e">
        <f>_xlfn.CONCAT("UFV ",Tabela1[[#This Row],[Complexo]])</f>
        <v>#N/A</v>
      </c>
    </row>
    <row r="885" spans="1:7">
      <c r="A885" s="97">
        <v>45901</v>
      </c>
      <c r="B885">
        <v>9</v>
      </c>
      <c r="C885" t="s">
        <v>2556</v>
      </c>
      <c r="E885">
        <v>578.20000000000005</v>
      </c>
      <c r="F885" t="e">
        <f>_xlfn.XLOOKUP(Tabela1[[#This Row],[Empreendimento]],L:L,N:N)</f>
        <v>#N/A</v>
      </c>
      <c r="G885" t="e">
        <f>_xlfn.CONCAT("UFV ",Tabela1[[#This Row],[Complexo]])</f>
        <v>#N/A</v>
      </c>
    </row>
    <row r="886" spans="1:7">
      <c r="A886" s="97">
        <v>45931</v>
      </c>
      <c r="B886">
        <v>10</v>
      </c>
      <c r="C886" t="s">
        <v>2556</v>
      </c>
      <c r="E886">
        <v>508.3</v>
      </c>
      <c r="F886" t="e">
        <f>_xlfn.XLOOKUP(Tabela1[[#This Row],[Empreendimento]],L:L,N:N)</f>
        <v>#N/A</v>
      </c>
      <c r="G886" t="e">
        <f>_xlfn.CONCAT("UFV ",Tabela1[[#This Row],[Complexo]])</f>
        <v>#N/A</v>
      </c>
    </row>
    <row r="887" spans="1:7">
      <c r="A887" s="97">
        <v>45962</v>
      </c>
      <c r="B887">
        <v>11</v>
      </c>
      <c r="C887" t="s">
        <v>2556</v>
      </c>
      <c r="E887">
        <v>445.8</v>
      </c>
      <c r="F887" t="e">
        <f>_xlfn.XLOOKUP(Tabela1[[#This Row],[Empreendimento]],L:L,N:N)</f>
        <v>#N/A</v>
      </c>
      <c r="G887" t="e">
        <f>_xlfn.CONCAT("UFV ",Tabela1[[#This Row],[Complexo]])</f>
        <v>#N/A</v>
      </c>
    </row>
    <row r="888" spans="1:7">
      <c r="A888" s="97">
        <v>45992</v>
      </c>
      <c r="B888">
        <v>12</v>
      </c>
      <c r="C888" t="s">
        <v>2556</v>
      </c>
      <c r="E888">
        <v>509.1</v>
      </c>
      <c r="F888" t="e">
        <f>_xlfn.XLOOKUP(Tabela1[[#This Row],[Empreendimento]],L:L,N:N)</f>
        <v>#N/A</v>
      </c>
      <c r="G888" t="e">
        <f>_xlfn.CONCAT("UFV ",Tabela1[[#This Row],[Complexo]])</f>
        <v>#N/A</v>
      </c>
    </row>
  </sheetData>
  <pageMargins left="0.511811024" right="0.511811024" top="0.78740157499999996" bottom="0.78740157499999996" header="0.31496062000000002" footer="0.31496062000000002"/>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7E4A8-6CBC-4256-8749-FA5D478438B7}">
  <sheetPr codeName="Planilha32"/>
  <dimension ref="A1:Z973"/>
  <sheetViews>
    <sheetView topLeftCell="I1" workbookViewId="0">
      <selection activeCell="M458" sqref="M458:M469"/>
    </sheetView>
  </sheetViews>
  <sheetFormatPr defaultRowHeight="14.45"/>
  <cols>
    <col min="1" max="1" width="9.28515625" hidden="1" customWidth="1"/>
    <col min="2" max="2" width="6.28515625" hidden="1" customWidth="1"/>
    <col min="3" max="3" width="23.42578125" hidden="1" customWidth="1"/>
    <col min="4" max="4" width="38.28515625" hidden="1" customWidth="1"/>
    <col min="5" max="5" width="27.28515625" hidden="1" customWidth="1"/>
    <col min="6" max="8" width="0" hidden="1" customWidth="1"/>
    <col min="9" max="9" width="14.140625" customWidth="1"/>
    <col min="10" max="10" width="11.140625" customWidth="1"/>
    <col min="11" max="11" width="23.42578125" bestFit="1" customWidth="1"/>
    <col min="12" max="12" width="12" bestFit="1" customWidth="1"/>
    <col min="13" max="13" width="30.28515625" bestFit="1" customWidth="1"/>
    <col min="14" max="14" width="30.28515625" customWidth="1"/>
    <col min="15" max="15" width="23.42578125" bestFit="1" customWidth="1"/>
    <col min="16" max="17" width="23.42578125" customWidth="1"/>
    <col min="18" max="18" width="18.85546875" bestFit="1" customWidth="1"/>
    <col min="19" max="19" width="20.28515625" style="1" customWidth="1"/>
    <col min="20" max="20" width="18.85546875" bestFit="1" customWidth="1"/>
    <col min="21" max="21" width="23.42578125" bestFit="1" customWidth="1"/>
    <col min="23" max="23" width="10.5703125" bestFit="1" customWidth="1"/>
    <col min="24" max="24" width="17.28515625" style="12" bestFit="1" customWidth="1"/>
    <col min="25" max="26" width="10.42578125" style="12" bestFit="1" customWidth="1"/>
  </cols>
  <sheetData>
    <row r="1" spans="1:26">
      <c r="A1" s="186" t="s">
        <v>2007</v>
      </c>
      <c r="B1" s="28" t="s">
        <v>1873</v>
      </c>
      <c r="C1" s="28" t="s">
        <v>2016</v>
      </c>
      <c r="D1" s="28" t="s">
        <v>2017</v>
      </c>
      <c r="E1" s="12" t="s">
        <v>2064</v>
      </c>
      <c r="I1" s="186" t="s">
        <v>2007</v>
      </c>
      <c r="J1" s="28" t="s">
        <v>1873</v>
      </c>
      <c r="K1" s="28" t="s">
        <v>2016</v>
      </c>
      <c r="L1" s="28" t="s">
        <v>2017</v>
      </c>
      <c r="M1" s="12" t="s">
        <v>2064</v>
      </c>
      <c r="N1" s="12" t="s">
        <v>2557</v>
      </c>
      <c r="O1" s="28" t="s">
        <v>2558</v>
      </c>
      <c r="P1" s="28" t="s">
        <v>75</v>
      </c>
      <c r="Q1" s="1" t="s">
        <v>2008</v>
      </c>
      <c r="R1" t="s">
        <v>2559</v>
      </c>
      <c r="S1"/>
      <c r="U1" s="1" t="s">
        <v>2067</v>
      </c>
      <c r="V1" t="s">
        <v>1873</v>
      </c>
      <c r="W1" t="s">
        <v>574</v>
      </c>
      <c r="X1" s="12" t="s">
        <v>2013</v>
      </c>
      <c r="Y1" s="12" t="s">
        <v>2560</v>
      </c>
      <c r="Z1" s="12" t="s">
        <v>2561</v>
      </c>
    </row>
    <row r="2" spans="1:26">
      <c r="A2" s="183">
        <v>45688</v>
      </c>
      <c r="B2" s="28">
        <v>1</v>
      </c>
      <c r="C2" s="28" t="s">
        <v>23</v>
      </c>
      <c r="D2" s="28">
        <v>10026446268</v>
      </c>
      <c r="E2" s="12">
        <v>667</v>
      </c>
      <c r="I2" s="188">
        <v>45658</v>
      </c>
      <c r="J2" s="189">
        <v>1</v>
      </c>
      <c r="K2" s="28" t="s">
        <v>1935</v>
      </c>
      <c r="L2" s="28"/>
      <c r="M2" s="12">
        <v>233.25663716814199</v>
      </c>
      <c r="N2" s="12">
        <v>224.50607957407007</v>
      </c>
      <c r="O2" s="28" t="s">
        <v>185</v>
      </c>
      <c r="P2" s="28">
        <f>Tabela5[[#This Row],[Geração Estimada P50 '[MWh']]]/30</f>
        <v>7.7752212389380668</v>
      </c>
      <c r="Q2" s="187" t="s">
        <v>23</v>
      </c>
      <c r="R2" s="13" t="e">
        <f>SUMIFS('2026 P50'!#REF!,'2026 P50'!#REF!,'Previsto 2026'!Q2)</f>
        <v>#REF!</v>
      </c>
      <c r="S2"/>
      <c r="U2" t="s">
        <v>1854</v>
      </c>
      <c r="V2">
        <v>1</v>
      </c>
      <c r="W2" s="97">
        <v>45292</v>
      </c>
      <c r="X2" s="12">
        <v>834.0782256</v>
      </c>
      <c r="Y2" s="12">
        <v>920</v>
      </c>
      <c r="Z2" s="12">
        <v>920</v>
      </c>
    </row>
    <row r="3" spans="1:26">
      <c r="A3" s="183">
        <v>45689</v>
      </c>
      <c r="B3" s="28">
        <v>2</v>
      </c>
      <c r="C3" s="28" t="s">
        <v>23</v>
      </c>
      <c r="D3" s="28">
        <v>10026446268</v>
      </c>
      <c r="E3" s="12">
        <v>605</v>
      </c>
      <c r="I3" s="188">
        <v>45689</v>
      </c>
      <c r="J3" s="189">
        <v>2</v>
      </c>
      <c r="K3" s="28" t="s">
        <v>1935</v>
      </c>
      <c r="L3" s="28"/>
      <c r="M3" s="12">
        <v>213.1740412979351</v>
      </c>
      <c r="N3" s="12">
        <v>204.42348370386358</v>
      </c>
      <c r="O3" s="28" t="s">
        <v>185</v>
      </c>
      <c r="P3" s="28"/>
      <c r="Q3" s="187" t="s">
        <v>24</v>
      </c>
      <c r="R3" s="13" t="e">
        <f>SUMIFS('2026 P50'!#REF!,'2026 P50'!#REF!,'Previsto 2026'!Q3)</f>
        <v>#REF!</v>
      </c>
      <c r="S3"/>
      <c r="U3" t="s">
        <v>1854</v>
      </c>
      <c r="V3">
        <v>2</v>
      </c>
      <c r="W3" s="97">
        <v>45689</v>
      </c>
      <c r="X3" s="12">
        <v>826.71424159999992</v>
      </c>
      <c r="Y3" s="12">
        <v>855</v>
      </c>
      <c r="Z3" s="12">
        <v>855</v>
      </c>
    </row>
    <row r="4" spans="1:26">
      <c r="A4" s="183">
        <v>45717</v>
      </c>
      <c r="B4" s="28">
        <v>3</v>
      </c>
      <c r="C4" s="28" t="s">
        <v>23</v>
      </c>
      <c r="D4" s="28">
        <v>10026446268</v>
      </c>
      <c r="E4" s="12">
        <v>714</v>
      </c>
      <c r="I4" s="188">
        <v>45717</v>
      </c>
      <c r="J4" s="189">
        <v>3</v>
      </c>
      <c r="K4" s="28" t="s">
        <v>1935</v>
      </c>
      <c r="L4" s="28"/>
      <c r="M4" s="12">
        <v>222.02802359882006</v>
      </c>
      <c r="N4" s="12">
        <v>213.27746600474856</v>
      </c>
      <c r="O4" s="28" t="s">
        <v>185</v>
      </c>
      <c r="P4" s="28">
        <f>Tabela5[[#This Row],[Geração Estimada P50 '[MWh']]]/30</f>
        <v>7.4009341199606684</v>
      </c>
      <c r="Q4" s="187" t="s">
        <v>25</v>
      </c>
      <c r="R4" s="13" t="e">
        <f>SUMIFS('2026 P50'!#REF!,'2026 P50'!#REF!,'Previsto 2026'!Q4)</f>
        <v>#REF!</v>
      </c>
      <c r="S4"/>
      <c r="U4" t="s">
        <v>1854</v>
      </c>
      <c r="V4">
        <v>3</v>
      </c>
      <c r="W4" s="97">
        <v>45717</v>
      </c>
      <c r="X4" s="12">
        <v>792.25850400000002</v>
      </c>
      <c r="Y4" s="12">
        <v>974</v>
      </c>
      <c r="Z4" s="12">
        <v>974</v>
      </c>
    </row>
    <row r="5" spans="1:26">
      <c r="A5" s="183">
        <v>45748</v>
      </c>
      <c r="B5" s="28">
        <v>4</v>
      </c>
      <c r="C5" s="28" t="s">
        <v>23</v>
      </c>
      <c r="D5" s="28">
        <v>10026446268</v>
      </c>
      <c r="E5" s="12">
        <v>475</v>
      </c>
      <c r="I5" s="188">
        <v>45748</v>
      </c>
      <c r="J5" s="189">
        <v>4</v>
      </c>
      <c r="K5" s="28" t="s">
        <v>1935</v>
      </c>
      <c r="L5" s="28"/>
      <c r="M5" s="12">
        <v>208.594395280236</v>
      </c>
      <c r="N5" s="12">
        <v>199.84383768616445</v>
      </c>
      <c r="O5" s="28" t="s">
        <v>185</v>
      </c>
      <c r="P5" s="28">
        <f>Tabela5[[#This Row],[Geração Estimada P50 '[MWh']]]/30</f>
        <v>6.9531465093411997</v>
      </c>
      <c r="Q5" s="187" t="s">
        <v>26</v>
      </c>
      <c r="R5" s="13" t="e">
        <f>SUMIFS('2026 P50'!#REF!,'2026 P50'!#REF!,'Previsto 2026'!Q5)</f>
        <v>#REF!</v>
      </c>
      <c r="S5"/>
      <c r="U5" t="s">
        <v>1854</v>
      </c>
      <c r="V5">
        <v>4</v>
      </c>
      <c r="W5" s="97">
        <v>45748</v>
      </c>
      <c r="X5" s="12">
        <v>822.18183279999994</v>
      </c>
      <c r="Y5" s="12">
        <v>745</v>
      </c>
      <c r="Z5" s="12">
        <v>745</v>
      </c>
    </row>
    <row r="6" spans="1:26">
      <c r="A6" s="183">
        <v>45778</v>
      </c>
      <c r="B6" s="28">
        <v>5</v>
      </c>
      <c r="C6" s="28" t="s">
        <v>23</v>
      </c>
      <c r="D6" s="28">
        <v>10026446268</v>
      </c>
      <c r="E6" s="12">
        <v>360</v>
      </c>
      <c r="I6" s="188">
        <v>45778</v>
      </c>
      <c r="J6" s="189">
        <v>5</v>
      </c>
      <c r="K6" s="28" t="s">
        <v>1935</v>
      </c>
      <c r="L6" s="28"/>
      <c r="M6" s="12">
        <v>211.37610619469027</v>
      </c>
      <c r="N6" s="12">
        <v>202.62554860061874</v>
      </c>
      <c r="O6" s="28" t="s">
        <v>185</v>
      </c>
      <c r="P6" s="28">
        <f>Tabela5[[#This Row],[Geração Estimada P50 '[MWh']]]/30</f>
        <v>7.0458702064896759</v>
      </c>
      <c r="Q6" s="187" t="s">
        <v>193</v>
      </c>
      <c r="R6" s="13" t="e">
        <f>SUMIFS('2026 P50'!#REF!,'2026 P50'!#REF!,'Previsto 2026'!Q6)</f>
        <v>#REF!</v>
      </c>
      <c r="S6"/>
      <c r="U6" t="s">
        <v>1854</v>
      </c>
      <c r="V6">
        <v>5</v>
      </c>
      <c r="W6" s="97">
        <v>45778</v>
      </c>
      <c r="X6" s="12">
        <v>505.89310399999999</v>
      </c>
      <c r="Y6" s="12">
        <v>446</v>
      </c>
      <c r="Z6" s="12">
        <v>446</v>
      </c>
    </row>
    <row r="7" spans="1:26">
      <c r="A7" s="183">
        <v>45809</v>
      </c>
      <c r="B7" s="28">
        <v>6</v>
      </c>
      <c r="C7" s="28" t="s">
        <v>23</v>
      </c>
      <c r="D7" s="28">
        <v>10026446268</v>
      </c>
      <c r="E7" s="12">
        <v>150</v>
      </c>
      <c r="I7" s="188">
        <v>45809</v>
      </c>
      <c r="J7" s="189">
        <v>6</v>
      </c>
      <c r="K7" s="28" t="s">
        <v>1935</v>
      </c>
      <c r="L7" s="28"/>
      <c r="M7" s="12">
        <v>201.74188790560473</v>
      </c>
      <c r="N7" s="12">
        <v>192.9913303115332</v>
      </c>
      <c r="O7" s="28" t="s">
        <v>185</v>
      </c>
      <c r="P7" s="28">
        <f>Tabela5[[#This Row],[Geração Estimada P50 '[MWh']]]/30</f>
        <v>6.724729596853491</v>
      </c>
      <c r="Q7" s="187" t="s">
        <v>28</v>
      </c>
      <c r="R7" s="13" t="e">
        <f>SUMIFS('2026 P50'!#REF!,'2026 P50'!#REF!,'Previsto 2026'!Q7)</f>
        <v>#REF!</v>
      </c>
      <c r="S7"/>
      <c r="U7" t="s">
        <v>193</v>
      </c>
      <c r="V7">
        <v>1</v>
      </c>
      <c r="W7" s="97">
        <v>45292</v>
      </c>
      <c r="X7" s="12">
        <v>130.89000000000001</v>
      </c>
      <c r="Y7" s="12">
        <v>141.6</v>
      </c>
      <c r="Z7" s="12">
        <v>135.68780487804878</v>
      </c>
    </row>
    <row r="8" spans="1:26">
      <c r="A8" s="183">
        <v>45839</v>
      </c>
      <c r="B8" s="28">
        <v>7</v>
      </c>
      <c r="C8" s="28" t="s">
        <v>23</v>
      </c>
      <c r="D8" s="28">
        <v>10026446268</v>
      </c>
      <c r="E8" s="12">
        <v>75</v>
      </c>
      <c r="I8" s="188">
        <v>45839</v>
      </c>
      <c r="J8" s="189">
        <v>7</v>
      </c>
      <c r="K8" s="28" t="s">
        <v>1935</v>
      </c>
      <c r="L8" s="28"/>
      <c r="M8" s="12">
        <v>205.30383480825961</v>
      </c>
      <c r="N8" s="12">
        <v>196.55327721418809</v>
      </c>
      <c r="O8" s="28" t="s">
        <v>185</v>
      </c>
      <c r="P8" s="28">
        <f>Tabela5[[#This Row],[Geração Estimada P50 '[MWh']]]/31</f>
        <v>6.622704348653536</v>
      </c>
      <c r="Q8" s="187" t="s">
        <v>29</v>
      </c>
      <c r="R8" s="13" t="e">
        <f>SUMIFS('2026 P50'!#REF!,'2026 P50'!#REF!,'Previsto 2026'!Q8)</f>
        <v>#REF!</v>
      </c>
      <c r="S8"/>
      <c r="U8" t="s">
        <v>193</v>
      </c>
      <c r="V8">
        <v>2</v>
      </c>
      <c r="W8" s="97">
        <v>45689</v>
      </c>
      <c r="X8" s="12">
        <v>69.647000000000034</v>
      </c>
      <c r="Y8" s="12">
        <v>129.80000000000001</v>
      </c>
      <c r="Z8" s="12">
        <v>123.8878048780488</v>
      </c>
    </row>
    <row r="9" spans="1:26">
      <c r="A9" s="183">
        <v>45870</v>
      </c>
      <c r="B9" s="28">
        <v>8</v>
      </c>
      <c r="C9" s="28" t="s">
        <v>23</v>
      </c>
      <c r="D9" s="28">
        <v>10026446268</v>
      </c>
      <c r="E9" s="12">
        <v>0</v>
      </c>
      <c r="I9" s="188">
        <v>45870</v>
      </c>
      <c r="J9" s="189">
        <v>8</v>
      </c>
      <c r="K9" s="28" t="s">
        <v>1935</v>
      </c>
      <c r="L9" s="28"/>
      <c r="M9" s="12">
        <v>232.9852507374631</v>
      </c>
      <c r="N9" s="12">
        <v>224.23469314339161</v>
      </c>
      <c r="O9" s="28" t="s">
        <v>185</v>
      </c>
      <c r="P9" s="28">
        <f>Tabela5[[#This Row],[Geração Estimada P50 '[MWh']]]/30</f>
        <v>7.7661750245821031</v>
      </c>
      <c r="Q9" s="187" t="s">
        <v>30</v>
      </c>
      <c r="R9" s="13" t="e">
        <f>SUMIFS('2026 P50'!#REF!,'2026 P50'!#REF!,'Previsto 2026'!Q9)</f>
        <v>#REF!</v>
      </c>
      <c r="S9"/>
      <c r="U9" t="s">
        <v>193</v>
      </c>
      <c r="V9">
        <v>3</v>
      </c>
      <c r="W9" s="97">
        <v>45717</v>
      </c>
      <c r="X9" s="12">
        <v>132.0333</v>
      </c>
      <c r="Y9" s="12">
        <v>142.69999999999999</v>
      </c>
      <c r="Z9" s="12">
        <v>136.78780487804877</v>
      </c>
    </row>
    <row r="10" spans="1:26">
      <c r="A10" s="183">
        <v>45901</v>
      </c>
      <c r="B10" s="28">
        <v>9</v>
      </c>
      <c r="C10" s="28" t="s">
        <v>23</v>
      </c>
      <c r="D10" s="28">
        <v>10026446268</v>
      </c>
      <c r="E10" s="12">
        <v>0</v>
      </c>
      <c r="I10" s="188">
        <v>45901</v>
      </c>
      <c r="J10" s="189">
        <v>9</v>
      </c>
      <c r="K10" s="28" t="s">
        <v>1935</v>
      </c>
      <c r="L10" s="28"/>
      <c r="M10" s="12">
        <v>231.79793510324484</v>
      </c>
      <c r="N10" s="12">
        <v>223.04737750917332</v>
      </c>
      <c r="O10" s="28" t="s">
        <v>185</v>
      </c>
      <c r="P10" s="28">
        <f>Tabela5[[#This Row],[Geração Estimada P50 '[MWh']]]/30</f>
        <v>7.726597836774828</v>
      </c>
      <c r="Q10" s="187" t="s">
        <v>31</v>
      </c>
      <c r="R10" s="13" t="e">
        <f>SUMIFS('2026 P50'!#REF!,'2026 P50'!#REF!,'Previsto 2026'!Q10)</f>
        <v>#REF!</v>
      </c>
      <c r="S10"/>
      <c r="U10" t="s">
        <v>193</v>
      </c>
      <c r="V10">
        <v>4</v>
      </c>
      <c r="W10" s="97">
        <v>45748</v>
      </c>
      <c r="X10" s="12">
        <v>137.48899999999998</v>
      </c>
      <c r="Y10" s="12">
        <v>146.9</v>
      </c>
      <c r="Z10" s="12">
        <v>140.98780487804879</v>
      </c>
    </row>
    <row r="11" spans="1:26">
      <c r="A11" s="183">
        <v>45931</v>
      </c>
      <c r="B11" s="28">
        <v>10</v>
      </c>
      <c r="C11" s="28" t="s">
        <v>23</v>
      </c>
      <c r="D11" s="28">
        <v>10026446268</v>
      </c>
      <c r="E11" s="12">
        <v>120</v>
      </c>
      <c r="I11" s="188">
        <v>45931</v>
      </c>
      <c r="J11" s="189">
        <v>10</v>
      </c>
      <c r="K11" s="28" t="s">
        <v>1935</v>
      </c>
      <c r="L11" s="28"/>
      <c r="M11" s="12">
        <v>234.51179941002948</v>
      </c>
      <c r="N11" s="12">
        <v>225.76124181595799</v>
      </c>
      <c r="O11" s="28" t="s">
        <v>185</v>
      </c>
      <c r="P11" s="28">
        <f>Tabela5[[#This Row],[Geração Estimada P50 '[MWh']]]/30</f>
        <v>7.8170599803343164</v>
      </c>
      <c r="Q11" s="187" t="s">
        <v>32</v>
      </c>
      <c r="R11" s="13" t="e">
        <f>SUMIFS('2026 P50'!#REF!,'2026 P50'!#REF!,'Previsto 2026'!Q11)</f>
        <v>#REF!</v>
      </c>
      <c r="S11"/>
      <c r="U11" t="s">
        <v>193</v>
      </c>
      <c r="V11">
        <v>5</v>
      </c>
      <c r="W11" s="97">
        <v>45778</v>
      </c>
      <c r="X11" s="12">
        <v>153.42270000000002</v>
      </c>
      <c r="Y11" s="12">
        <v>159.1</v>
      </c>
      <c r="Z11" s="12">
        <v>153.18780487804878</v>
      </c>
    </row>
    <row r="12" spans="1:26">
      <c r="A12" s="183">
        <v>45962</v>
      </c>
      <c r="B12" s="28">
        <v>11</v>
      </c>
      <c r="C12" s="28" t="s">
        <v>23</v>
      </c>
      <c r="D12" s="28">
        <v>10026446268</v>
      </c>
      <c r="E12" s="12">
        <v>170</v>
      </c>
      <c r="I12" s="188">
        <v>45962</v>
      </c>
      <c r="J12" s="189">
        <v>11</v>
      </c>
      <c r="K12" s="28" t="s">
        <v>1935</v>
      </c>
      <c r="L12" s="28"/>
      <c r="M12" s="12">
        <v>226.47197640117994</v>
      </c>
      <c r="N12" s="12">
        <v>217.72141880710842</v>
      </c>
      <c r="O12" s="28" t="s">
        <v>185</v>
      </c>
      <c r="P12" s="28">
        <f>Tabela5[[#This Row],[Geração Estimada P50 '[MWh']]]/30</f>
        <v>7.5490658800393318</v>
      </c>
      <c r="Q12" s="187" t="s">
        <v>33</v>
      </c>
      <c r="R12" s="13" t="e">
        <f>SUMIFS('2026 P50'!#REF!,'2026 P50'!#REF!,'Previsto 2026'!Q12)</f>
        <v>#REF!</v>
      </c>
      <c r="S12"/>
      <c r="U12" t="s">
        <v>28</v>
      </c>
      <c r="V12">
        <v>1</v>
      </c>
      <c r="W12" s="97">
        <v>45292</v>
      </c>
      <c r="X12" s="12">
        <v>215.51000000000002</v>
      </c>
      <c r="Y12" s="12">
        <v>248.72</v>
      </c>
      <c r="Z12" s="12">
        <v>239.0844616</v>
      </c>
    </row>
    <row r="13" spans="1:26">
      <c r="A13" s="183">
        <v>45992</v>
      </c>
      <c r="B13" s="28">
        <v>12</v>
      </c>
      <c r="C13" s="28" t="s">
        <v>23</v>
      </c>
      <c r="D13" s="28">
        <v>10026446268</v>
      </c>
      <c r="E13" s="12">
        <v>310</v>
      </c>
      <c r="I13" s="188">
        <v>45992</v>
      </c>
      <c r="J13" s="189">
        <v>12</v>
      </c>
      <c r="K13" s="28" t="s">
        <v>1935</v>
      </c>
      <c r="L13" s="28"/>
      <c r="M13" s="12">
        <v>232.78171091445429</v>
      </c>
      <c r="N13" s="12">
        <v>224.03115332038277</v>
      </c>
      <c r="O13" s="28" t="s">
        <v>185</v>
      </c>
      <c r="P13" s="28">
        <f>Tabela5[[#This Row],[Geração Estimada P50 '[MWh']]]/30</f>
        <v>7.7593903638151431</v>
      </c>
      <c r="Q13" s="187" t="s">
        <v>135</v>
      </c>
      <c r="R13" s="13" t="e">
        <f>SUMIFS('2026 P50'!#REF!,'2026 P50'!#REF!,'Previsto 2026'!Q13)</f>
        <v>#REF!</v>
      </c>
      <c r="S13"/>
      <c r="U13" t="s">
        <v>28</v>
      </c>
      <c r="V13">
        <v>2</v>
      </c>
      <c r="W13" s="97">
        <v>45689</v>
      </c>
      <c r="X13" s="12">
        <v>188.00560000000002</v>
      </c>
      <c r="Y13" s="12">
        <v>219.45</v>
      </c>
      <c r="Z13" s="12">
        <v>209.81446159999999</v>
      </c>
    </row>
    <row r="14" spans="1:26">
      <c r="A14" s="183">
        <v>45658</v>
      </c>
      <c r="B14" s="28">
        <v>1</v>
      </c>
      <c r="C14" s="28" t="s">
        <v>24</v>
      </c>
      <c r="D14" s="28">
        <v>10025711758</v>
      </c>
      <c r="E14" s="12">
        <v>253</v>
      </c>
      <c r="I14" s="188">
        <v>45658</v>
      </c>
      <c r="J14" s="189">
        <v>1</v>
      </c>
      <c r="K14" s="28" t="s">
        <v>1936</v>
      </c>
      <c r="L14" s="28"/>
      <c r="M14" s="12">
        <v>223.11504424778761</v>
      </c>
      <c r="N14" s="12">
        <v>214.74494567954528</v>
      </c>
      <c r="O14" s="28" t="s">
        <v>187</v>
      </c>
      <c r="P14" s="28">
        <f>Tabela5[[#This Row],[Geração Estimada P50 '[MWh']]]/30</f>
        <v>7.4371681415929203</v>
      </c>
      <c r="Q14" s="187" t="s">
        <v>34</v>
      </c>
      <c r="R14" s="13" t="e">
        <f>SUMIFS('2026 P50'!#REF!,'2026 P50'!#REF!,'Previsto 2026'!Q14)</f>
        <v>#REF!</v>
      </c>
      <c r="S14"/>
      <c r="U14" t="s">
        <v>28</v>
      </c>
      <c r="V14">
        <v>3</v>
      </c>
      <c r="W14" s="97">
        <v>45717</v>
      </c>
      <c r="X14" s="12">
        <v>232.67339999999999</v>
      </c>
      <c r="Y14" s="12">
        <v>229.13</v>
      </c>
      <c r="Z14" s="12">
        <v>219.49446159999999</v>
      </c>
    </row>
    <row r="15" spans="1:26">
      <c r="A15" s="183">
        <v>45689</v>
      </c>
      <c r="B15" s="28">
        <v>2</v>
      </c>
      <c r="C15" s="28" t="s">
        <v>24</v>
      </c>
      <c r="D15" s="28">
        <v>10025711758</v>
      </c>
      <c r="E15" s="12">
        <v>250</v>
      </c>
      <c r="I15" s="188">
        <v>45689</v>
      </c>
      <c r="J15" s="189">
        <v>2</v>
      </c>
      <c r="K15" s="28" t="s">
        <v>1936</v>
      </c>
      <c r="L15" s="28"/>
      <c r="M15" s="12">
        <v>203.90560471976397</v>
      </c>
      <c r="N15" s="12">
        <v>195.53550615152167</v>
      </c>
      <c r="O15" s="28" t="s">
        <v>187</v>
      </c>
      <c r="P15" s="28"/>
      <c r="Q15" s="187" t="s">
        <v>35</v>
      </c>
      <c r="R15" s="13" t="e">
        <f>SUMIFS('2026 P50'!#REF!,'2026 P50'!#REF!,'Previsto 2026'!Q15)</f>
        <v>#REF!</v>
      </c>
      <c r="S15"/>
      <c r="U15" t="s">
        <v>28</v>
      </c>
      <c r="V15">
        <v>4</v>
      </c>
      <c r="W15" s="97">
        <v>45748</v>
      </c>
      <c r="X15" s="12">
        <v>193.11</v>
      </c>
      <c r="Y15" s="12">
        <v>225.82999999999998</v>
      </c>
      <c r="Z15" s="12">
        <v>216.19446160000001</v>
      </c>
    </row>
    <row r="16" spans="1:26">
      <c r="A16" s="183">
        <v>45717</v>
      </c>
      <c r="B16" s="28">
        <v>3</v>
      </c>
      <c r="C16" s="28" t="s">
        <v>24</v>
      </c>
      <c r="D16" s="28">
        <v>10025711758</v>
      </c>
      <c r="E16" s="12">
        <v>260</v>
      </c>
      <c r="I16" s="188">
        <v>45717</v>
      </c>
      <c r="J16" s="189">
        <v>3</v>
      </c>
      <c r="K16" s="28" t="s">
        <v>1936</v>
      </c>
      <c r="L16" s="28"/>
      <c r="M16" s="12">
        <v>212.37463126843656</v>
      </c>
      <c r="N16" s="12">
        <v>204.00453270019426</v>
      </c>
      <c r="O16" s="28" t="s">
        <v>187</v>
      </c>
      <c r="P16" s="28">
        <f>Tabela5[[#This Row],[Geração Estimada P50 '[MWh']]]/30</f>
        <v>7.0791543756145519</v>
      </c>
      <c r="Q16" s="187" t="s">
        <v>36</v>
      </c>
      <c r="R16" s="13" t="e">
        <f>SUMIFS('2026 P50'!#REF!,'2026 P50'!#REF!,'Previsto 2026'!Q16)</f>
        <v>#REF!</v>
      </c>
      <c r="S16"/>
      <c r="U16" t="s">
        <v>28</v>
      </c>
      <c r="V16">
        <v>5</v>
      </c>
      <c r="W16" s="97">
        <v>45778</v>
      </c>
      <c r="X16" s="12">
        <v>232.3</v>
      </c>
      <c r="Y16" s="12">
        <v>239.06</v>
      </c>
      <c r="Z16" s="12">
        <v>229.4244616</v>
      </c>
    </row>
    <row r="17" spans="1:26">
      <c r="A17" s="183">
        <v>45748</v>
      </c>
      <c r="B17" s="28">
        <v>4</v>
      </c>
      <c r="C17" s="28" t="s">
        <v>24</v>
      </c>
      <c r="D17" s="28">
        <v>10025711758</v>
      </c>
      <c r="E17" s="12">
        <v>270</v>
      </c>
      <c r="I17" s="188">
        <v>45748</v>
      </c>
      <c r="J17" s="189">
        <v>4</v>
      </c>
      <c r="K17" s="28" t="s">
        <v>1936</v>
      </c>
      <c r="L17" s="28"/>
      <c r="M17" s="12">
        <v>199.52507374631267</v>
      </c>
      <c r="N17" s="12">
        <v>191.15497517807034</v>
      </c>
      <c r="O17" s="28" t="s">
        <v>187</v>
      </c>
      <c r="P17" s="28">
        <f>Tabela5[[#This Row],[Geração Estimada P50 '[MWh']]]/30</f>
        <v>6.6508357915437557</v>
      </c>
      <c r="Q17" s="187" t="s">
        <v>37</v>
      </c>
      <c r="R17" s="13" t="e">
        <f>SUMIFS('2026 P50'!#REF!,'2026 P50'!#REF!,'Previsto 2026'!Q17)</f>
        <v>#REF!</v>
      </c>
      <c r="S17"/>
      <c r="U17" t="s">
        <v>493</v>
      </c>
      <c r="V17">
        <v>4</v>
      </c>
      <c r="W17" s="97">
        <v>45748</v>
      </c>
      <c r="X17" s="12">
        <v>34.023150000000001</v>
      </c>
      <c r="Y17" s="12">
        <v>49.56</v>
      </c>
      <c r="Z17" s="12">
        <v>47.48520325203252</v>
      </c>
    </row>
    <row r="18" spans="1:26">
      <c r="A18" s="183">
        <v>45778</v>
      </c>
      <c r="B18" s="28">
        <v>5</v>
      </c>
      <c r="C18" s="28" t="s">
        <v>24</v>
      </c>
      <c r="D18" s="28">
        <v>10025711758</v>
      </c>
      <c r="E18" s="12">
        <v>86</v>
      </c>
      <c r="I18" s="188">
        <v>45778</v>
      </c>
      <c r="J18" s="189">
        <v>5</v>
      </c>
      <c r="K18" s="28" t="s">
        <v>1936</v>
      </c>
      <c r="L18" s="28"/>
      <c r="M18" s="12">
        <v>202.18584070796459</v>
      </c>
      <c r="N18" s="12">
        <v>193.81574213972226</v>
      </c>
      <c r="O18" s="28" t="s">
        <v>187</v>
      </c>
      <c r="P18" s="28">
        <f>Tabela5[[#This Row],[Geração Estimada P50 '[MWh']]]/30</f>
        <v>6.7395280235988198</v>
      </c>
      <c r="Q18" s="187" t="s">
        <v>38</v>
      </c>
      <c r="R18" s="13" t="e">
        <f>SUMIFS('2026 P50'!#REF!,'2026 P50'!#REF!,'Previsto 2026'!Q18)</f>
        <v>#REF!</v>
      </c>
      <c r="S18"/>
      <c r="U18" t="s">
        <v>493</v>
      </c>
      <c r="V18">
        <v>5</v>
      </c>
      <c r="W18" s="97">
        <v>45778</v>
      </c>
      <c r="X18" s="12">
        <v>38.694129999999994</v>
      </c>
      <c r="Y18" s="12">
        <v>48.2</v>
      </c>
      <c r="Z18" s="12">
        <v>46.125203252032513</v>
      </c>
    </row>
    <row r="19" spans="1:26">
      <c r="A19" s="183">
        <v>45809</v>
      </c>
      <c r="B19" s="28">
        <v>6</v>
      </c>
      <c r="C19" s="28" t="s">
        <v>24</v>
      </c>
      <c r="D19" s="28">
        <v>10025711758</v>
      </c>
      <c r="E19" s="12">
        <v>20</v>
      </c>
      <c r="I19" s="188">
        <v>45809</v>
      </c>
      <c r="J19" s="189">
        <v>6</v>
      </c>
      <c r="K19" s="28" t="s">
        <v>1936</v>
      </c>
      <c r="L19" s="28"/>
      <c r="M19" s="12">
        <v>192.97050147492624</v>
      </c>
      <c r="N19" s="12">
        <v>184.60040290668391</v>
      </c>
      <c r="O19" s="28" t="s">
        <v>187</v>
      </c>
      <c r="P19" s="28">
        <f>Tabela5[[#This Row],[Geração Estimada P50 '[MWh']]]/30</f>
        <v>6.4323500491642083</v>
      </c>
      <c r="Q19" s="187" t="s">
        <v>39</v>
      </c>
      <c r="R19" s="13" t="e">
        <f>SUMIFS('2026 P50'!#REF!,'2026 P50'!#REF!,'Previsto 2026'!Q19)</f>
        <v>#REF!</v>
      </c>
      <c r="S19"/>
      <c r="U19" t="s">
        <v>135</v>
      </c>
      <c r="V19">
        <v>1</v>
      </c>
      <c r="W19" s="97">
        <v>45292</v>
      </c>
      <c r="X19" s="12">
        <v>38.060200000000002</v>
      </c>
      <c r="Y19" s="12">
        <v>44.76</v>
      </c>
      <c r="Z19" s="12">
        <v>43.006504069999998</v>
      </c>
    </row>
    <row r="20" spans="1:26">
      <c r="A20" s="183">
        <v>45839</v>
      </c>
      <c r="B20" s="28">
        <v>7</v>
      </c>
      <c r="C20" s="28" t="s">
        <v>24</v>
      </c>
      <c r="D20" s="28">
        <v>10025711758</v>
      </c>
      <c r="E20" s="12">
        <v>0</v>
      </c>
      <c r="I20" s="188">
        <v>45839</v>
      </c>
      <c r="J20" s="189">
        <v>7</v>
      </c>
      <c r="K20" s="28" t="s">
        <v>1936</v>
      </c>
      <c r="L20" s="28"/>
      <c r="M20" s="12">
        <v>196.37758112094394</v>
      </c>
      <c r="N20" s="12">
        <v>188.00748255270162</v>
      </c>
      <c r="O20" s="28" t="s">
        <v>187</v>
      </c>
      <c r="P20" s="28">
        <f>Tabela5[[#This Row],[Geração Estimada P50 '[MWh']]]/31</f>
        <v>6.3347606813207724</v>
      </c>
      <c r="Q20" s="187" t="s">
        <v>40</v>
      </c>
      <c r="R20" s="13" t="e">
        <f>SUMIFS('2026 P50'!#REF!,'2026 P50'!#REF!,'Previsto 2026'!Q20)</f>
        <v>#REF!</v>
      </c>
      <c r="S20"/>
      <c r="U20" t="s">
        <v>135</v>
      </c>
      <c r="V20">
        <v>2</v>
      </c>
      <c r="W20" s="97">
        <v>45689</v>
      </c>
      <c r="X20" s="12">
        <v>35.011700000000005</v>
      </c>
      <c r="Y20" s="12">
        <v>37.090000000000003</v>
      </c>
      <c r="Z20" s="12">
        <v>35.336504069999997</v>
      </c>
    </row>
    <row r="21" spans="1:26">
      <c r="A21" s="183">
        <v>45870</v>
      </c>
      <c r="B21" s="28">
        <v>8</v>
      </c>
      <c r="C21" s="28" t="s">
        <v>24</v>
      </c>
      <c r="D21" s="28">
        <v>10025711758</v>
      </c>
      <c r="E21" s="12">
        <v>0</v>
      </c>
      <c r="I21" s="188">
        <v>45870</v>
      </c>
      <c r="J21" s="189">
        <v>8</v>
      </c>
      <c r="K21" s="28" t="s">
        <v>1936</v>
      </c>
      <c r="L21" s="28"/>
      <c r="M21" s="12">
        <v>222.8554572271386</v>
      </c>
      <c r="N21" s="12">
        <v>214.4853586588963</v>
      </c>
      <c r="O21" s="28" t="s">
        <v>187</v>
      </c>
      <c r="P21" s="28">
        <f>Tabela5[[#This Row],[Geração Estimada P50 '[MWh']]]/30</f>
        <v>7.4285152409046198</v>
      </c>
      <c r="Q21" s="187" t="s">
        <v>41</v>
      </c>
      <c r="R21" s="13" t="e">
        <f>SUMIFS('2026 P50'!#REF!,'2026 P50'!#REF!,'Previsto 2026'!Q21)</f>
        <v>#REF!</v>
      </c>
      <c r="S21"/>
      <c r="U21" t="s">
        <v>135</v>
      </c>
      <c r="V21">
        <v>3</v>
      </c>
      <c r="W21" s="97">
        <v>45717</v>
      </c>
      <c r="X21" s="12">
        <v>41.693300000000001</v>
      </c>
      <c r="Y21" s="12">
        <v>43.53</v>
      </c>
      <c r="Z21" s="12">
        <v>41.776504070000001</v>
      </c>
    </row>
    <row r="22" spans="1:26">
      <c r="A22" s="183">
        <v>45901</v>
      </c>
      <c r="B22" s="28">
        <v>9</v>
      </c>
      <c r="C22" s="28" t="s">
        <v>24</v>
      </c>
      <c r="D22" s="28">
        <v>10025711758</v>
      </c>
      <c r="E22" s="12">
        <v>0</v>
      </c>
      <c r="I22" s="188">
        <v>45901</v>
      </c>
      <c r="J22" s="189">
        <v>9</v>
      </c>
      <c r="K22" s="28" t="s">
        <v>1936</v>
      </c>
      <c r="L22" s="28"/>
      <c r="M22" s="12">
        <v>221.71976401179938</v>
      </c>
      <c r="N22" s="12">
        <v>213.34966544355706</v>
      </c>
      <c r="O22" s="28" t="s">
        <v>187</v>
      </c>
      <c r="P22" s="28">
        <f>Tabela5[[#This Row],[Geração Estimada P50 '[MWh']]]/30</f>
        <v>7.3906588003933127</v>
      </c>
      <c r="Q22" s="187" t="s">
        <v>42</v>
      </c>
      <c r="R22" s="13" t="e">
        <f>SUMIFS('2026 P50'!#REF!,'2026 P50'!#REF!,'Previsto 2026'!Q22)</f>
        <v>#REF!</v>
      </c>
      <c r="S22"/>
      <c r="U22" t="s">
        <v>135</v>
      </c>
      <c r="V22">
        <v>4</v>
      </c>
      <c r="W22" s="97">
        <v>45748</v>
      </c>
      <c r="X22" s="12">
        <v>38.535700000000006</v>
      </c>
      <c r="Y22" s="12">
        <v>42.03</v>
      </c>
      <c r="Z22" s="12">
        <v>40.276504070000001</v>
      </c>
    </row>
    <row r="23" spans="1:26">
      <c r="A23" s="183">
        <v>45931</v>
      </c>
      <c r="B23" s="28">
        <v>10</v>
      </c>
      <c r="C23" s="28" t="s">
        <v>24</v>
      </c>
      <c r="D23" s="28">
        <v>10025711758</v>
      </c>
      <c r="E23" s="12">
        <v>30</v>
      </c>
      <c r="I23" s="188">
        <v>45931</v>
      </c>
      <c r="J23" s="189">
        <v>10</v>
      </c>
      <c r="K23" s="28" t="s">
        <v>1936</v>
      </c>
      <c r="L23" s="28"/>
      <c r="M23" s="12">
        <v>224.31563421828906</v>
      </c>
      <c r="N23" s="12">
        <v>215.94553565004674</v>
      </c>
      <c r="O23" s="28" t="s">
        <v>187</v>
      </c>
      <c r="P23" s="28">
        <f>Tabela5[[#This Row],[Geração Estimada P50 '[MWh']]]/30</f>
        <v>7.4771878072763025</v>
      </c>
      <c r="Q23" s="187" t="s">
        <v>43</v>
      </c>
      <c r="R23" s="13" t="e">
        <f>SUMIFS('2026 P50'!#REF!,'2026 P50'!#REF!,'Previsto 2026'!Q23)</f>
        <v>#REF!</v>
      </c>
      <c r="S23"/>
      <c r="U23" t="s">
        <v>135</v>
      </c>
      <c r="V23">
        <v>5</v>
      </c>
      <c r="W23" s="97">
        <v>45778</v>
      </c>
      <c r="X23" s="12">
        <v>42.64</v>
      </c>
      <c r="Y23" s="12">
        <v>45.86</v>
      </c>
      <c r="Z23" s="12">
        <v>44.10650407</v>
      </c>
    </row>
    <row r="24" spans="1:26">
      <c r="A24" s="183">
        <v>45962</v>
      </c>
      <c r="B24" s="28">
        <v>11</v>
      </c>
      <c r="C24" s="28" t="s">
        <v>24</v>
      </c>
      <c r="D24" s="28">
        <v>10025711758</v>
      </c>
      <c r="E24" s="12">
        <v>70</v>
      </c>
      <c r="I24" s="188">
        <v>45962</v>
      </c>
      <c r="J24" s="189">
        <v>11</v>
      </c>
      <c r="K24" s="28" t="s">
        <v>1936</v>
      </c>
      <c r="L24" s="28"/>
      <c r="M24" s="12">
        <v>216.62536873156341</v>
      </c>
      <c r="N24" s="12">
        <v>208.25527016332109</v>
      </c>
      <c r="O24" s="28" t="s">
        <v>187</v>
      </c>
      <c r="P24" s="28">
        <f>Tabela5[[#This Row],[Geração Estimada P50 '[MWh']]]/30</f>
        <v>7.2208456243854471</v>
      </c>
      <c r="Q24" s="187" t="s">
        <v>44</v>
      </c>
      <c r="R24" s="13" t="e">
        <f>SUMIFS('2026 P50'!#REF!,'2026 P50'!#REF!,'Previsto 2026'!Q24)</f>
        <v>#REF!</v>
      </c>
      <c r="S24"/>
      <c r="U24" t="s">
        <v>34</v>
      </c>
      <c r="V24">
        <v>1</v>
      </c>
      <c r="W24" s="97">
        <v>45292</v>
      </c>
      <c r="X24" s="12">
        <v>49.838100000000004</v>
      </c>
      <c r="Y24" s="12">
        <v>58.93</v>
      </c>
      <c r="Z24" s="12">
        <v>56.598292682926832</v>
      </c>
    </row>
    <row r="25" spans="1:26">
      <c r="A25" s="183">
        <v>45992</v>
      </c>
      <c r="B25" s="28">
        <v>12</v>
      </c>
      <c r="C25" s="28" t="s">
        <v>24</v>
      </c>
      <c r="D25" s="28">
        <v>10025711758</v>
      </c>
      <c r="E25" s="12">
        <v>160</v>
      </c>
      <c r="I25" s="188">
        <v>45992</v>
      </c>
      <c r="J25" s="189">
        <v>12</v>
      </c>
      <c r="K25" s="28" t="s">
        <v>1936</v>
      </c>
      <c r="L25" s="28"/>
      <c r="M25" s="12">
        <v>222.66076696165192</v>
      </c>
      <c r="N25" s="12">
        <v>214.29066839340962</v>
      </c>
      <c r="O25" s="28" t="s">
        <v>187</v>
      </c>
      <c r="P25" s="28">
        <f>Tabela5[[#This Row],[Geração Estimada P50 '[MWh']]]/30</f>
        <v>7.4220255653883971</v>
      </c>
      <c r="Q25" s="187" t="s">
        <v>45</v>
      </c>
      <c r="R25" s="13" t="e">
        <f>SUMIFS('2026 P50'!#REF!,'2026 P50'!#REF!,'Previsto 2026'!Q25)</f>
        <v>#REF!</v>
      </c>
      <c r="S25"/>
      <c r="U25" t="s">
        <v>34</v>
      </c>
      <c r="V25">
        <v>2</v>
      </c>
      <c r="W25" s="97">
        <v>45689</v>
      </c>
      <c r="X25" s="12">
        <v>47.075900000000004</v>
      </c>
      <c r="Y25" s="12">
        <v>48.88</v>
      </c>
      <c r="Z25" s="12">
        <v>46.548292682926835</v>
      </c>
    </row>
    <row r="26" spans="1:26">
      <c r="A26" s="183">
        <v>45658</v>
      </c>
      <c r="B26" s="28">
        <v>1</v>
      </c>
      <c r="C26" s="28" t="s">
        <v>193</v>
      </c>
      <c r="D26" s="28">
        <v>10031214850</v>
      </c>
      <c r="E26" s="12">
        <v>133.5</v>
      </c>
      <c r="I26" s="188">
        <v>45658</v>
      </c>
      <c r="J26" s="189">
        <v>1</v>
      </c>
      <c r="K26" s="28" t="s">
        <v>1937</v>
      </c>
      <c r="L26" s="28"/>
      <c r="M26" s="12">
        <v>231.22831858407079</v>
      </c>
      <c r="N26" s="12">
        <v>222.55385279516508</v>
      </c>
      <c r="O26" s="28" t="s">
        <v>192</v>
      </c>
      <c r="P26" s="28">
        <f>Tabela5[[#This Row],[Geração Estimada P50 '[MWh']]]/30</f>
        <v>7.7076106194690261</v>
      </c>
      <c r="Q26" s="187" t="s">
        <v>46</v>
      </c>
      <c r="R26" s="13" t="e">
        <f>SUMIFS('2026 P50'!#REF!,'2026 P50'!#REF!,'Previsto 2026'!Q26)</f>
        <v>#REF!</v>
      </c>
      <c r="S26"/>
      <c r="U26" t="s">
        <v>34</v>
      </c>
      <c r="V26">
        <v>3</v>
      </c>
      <c r="W26" s="97">
        <v>45717</v>
      </c>
      <c r="X26" s="12">
        <v>57.432199999999995</v>
      </c>
      <c r="Y26" s="12">
        <v>57.76</v>
      </c>
      <c r="Z26" s="12">
        <v>55.428292682926831</v>
      </c>
    </row>
    <row r="27" spans="1:26">
      <c r="A27" s="183">
        <v>45689</v>
      </c>
      <c r="B27" s="28">
        <v>2</v>
      </c>
      <c r="C27" s="28" t="s">
        <v>193</v>
      </c>
      <c r="D27" s="28">
        <v>10031214850</v>
      </c>
      <c r="E27" s="12">
        <v>129.80000000000001</v>
      </c>
      <c r="I27" s="188">
        <v>45689</v>
      </c>
      <c r="J27" s="189">
        <v>2</v>
      </c>
      <c r="K27" s="28" t="s">
        <v>1937</v>
      </c>
      <c r="L27" s="28"/>
      <c r="M27" s="12">
        <v>211.32035398230084</v>
      </c>
      <c r="N27" s="12">
        <v>202.64588819339517</v>
      </c>
      <c r="O27" s="28" t="s">
        <v>192</v>
      </c>
      <c r="P27" s="28"/>
      <c r="Q27" s="187" t="s">
        <v>47</v>
      </c>
      <c r="R27" s="13" t="e">
        <f>SUMIFS('2026 P50'!#REF!,'2026 P50'!#REF!,'Previsto 2026'!Q27)</f>
        <v>#REF!</v>
      </c>
      <c r="S27"/>
      <c r="U27" t="s">
        <v>34</v>
      </c>
      <c r="V27">
        <v>4</v>
      </c>
      <c r="W27" s="97">
        <v>45748</v>
      </c>
      <c r="X27" s="12">
        <v>51.642499999999998</v>
      </c>
      <c r="Y27" s="12">
        <v>55.94</v>
      </c>
      <c r="Z27" s="12">
        <v>53.60829268292683</v>
      </c>
    </row>
    <row r="28" spans="1:26">
      <c r="A28" s="183">
        <v>45717</v>
      </c>
      <c r="B28" s="28">
        <v>3</v>
      </c>
      <c r="C28" s="28" t="s">
        <v>193</v>
      </c>
      <c r="D28" s="28">
        <v>10031214850</v>
      </c>
      <c r="E28" s="12">
        <v>142.69999999999999</v>
      </c>
      <c r="I28" s="188">
        <v>45717</v>
      </c>
      <c r="J28" s="189">
        <v>3</v>
      </c>
      <c r="K28" s="28" t="s">
        <v>1937</v>
      </c>
      <c r="L28" s="28"/>
      <c r="M28" s="12">
        <v>220.09734513274333</v>
      </c>
      <c r="N28" s="12">
        <v>211.42287934383768</v>
      </c>
      <c r="O28" s="28" t="s">
        <v>192</v>
      </c>
      <c r="P28" s="28">
        <f>Tabela5[[#This Row],[Geração Estimada P50 '[MWh']]]/30</f>
        <v>7.3365781710914444</v>
      </c>
      <c r="Q28" s="187" t="s">
        <v>48</v>
      </c>
      <c r="R28" s="13" t="e">
        <f>SUMIFS('2026 P50'!#REF!,'2026 P50'!#REF!,'Previsto 2026'!Q28)</f>
        <v>#REF!</v>
      </c>
      <c r="S28"/>
      <c r="U28" t="s">
        <v>34</v>
      </c>
      <c r="V28">
        <v>5</v>
      </c>
      <c r="W28" s="97">
        <v>45778</v>
      </c>
      <c r="X28" s="12">
        <v>57.280899999999995</v>
      </c>
      <c r="Y28" s="12">
        <v>61.49</v>
      </c>
      <c r="Z28" s="12">
        <v>59.158292682926835</v>
      </c>
    </row>
    <row r="29" spans="1:26">
      <c r="A29" s="183">
        <v>45748</v>
      </c>
      <c r="B29" s="28">
        <v>4</v>
      </c>
      <c r="C29" s="28" t="s">
        <v>193</v>
      </c>
      <c r="D29" s="28">
        <v>10031214850</v>
      </c>
      <c r="E29" s="12">
        <v>147</v>
      </c>
      <c r="I29" s="188">
        <v>45748</v>
      </c>
      <c r="J29" s="189">
        <v>4</v>
      </c>
      <c r="K29" s="28" t="s">
        <v>1937</v>
      </c>
      <c r="L29" s="28"/>
      <c r="M29" s="12">
        <v>206.78053097345131</v>
      </c>
      <c r="N29" s="12">
        <v>198.10606518454563</v>
      </c>
      <c r="O29" s="28" t="s">
        <v>192</v>
      </c>
      <c r="P29" s="28">
        <f>Tabela5[[#This Row],[Geração Estimada P50 '[MWh']]]/30</f>
        <v>6.8926843657817098</v>
      </c>
      <c r="Q29" s="187" t="s">
        <v>49</v>
      </c>
      <c r="R29" s="13" t="e">
        <f>SUMIFS('2026 P50'!#REF!,'2026 P50'!#REF!,'Previsto 2026'!Q29)</f>
        <v>#REF!</v>
      </c>
      <c r="S29"/>
      <c r="U29" t="s">
        <v>494</v>
      </c>
      <c r="V29">
        <v>4</v>
      </c>
      <c r="W29" s="97">
        <v>45748</v>
      </c>
      <c r="X29" s="12">
        <v>34.429430000000004</v>
      </c>
      <c r="Y29" s="12">
        <v>49.56</v>
      </c>
      <c r="Z29" s="12">
        <v>47.48520325203252</v>
      </c>
    </row>
    <row r="30" spans="1:26">
      <c r="A30" s="183">
        <v>45778</v>
      </c>
      <c r="B30" s="28">
        <v>5</v>
      </c>
      <c r="C30" s="28" t="s">
        <v>193</v>
      </c>
      <c r="D30" s="28">
        <v>10031214850</v>
      </c>
      <c r="E30" s="12">
        <v>159.19999999999999</v>
      </c>
      <c r="I30" s="188">
        <v>45778</v>
      </c>
      <c r="J30" s="189">
        <v>5</v>
      </c>
      <c r="K30" s="28" t="s">
        <v>1937</v>
      </c>
      <c r="L30" s="28"/>
      <c r="M30" s="12">
        <v>209.53805309734511</v>
      </c>
      <c r="N30" s="12">
        <v>200.86358730843946</v>
      </c>
      <c r="O30" s="28" t="s">
        <v>192</v>
      </c>
      <c r="P30" s="28">
        <f>Tabela5[[#This Row],[Geração Estimada P50 '[MWh']]]/30</f>
        <v>6.9846017699115039</v>
      </c>
      <c r="Q30" s="187" t="s">
        <v>50</v>
      </c>
      <c r="R30" s="13" t="e">
        <f>SUMIFS('2026 P50'!#REF!,'2026 P50'!#REF!,'Previsto 2026'!Q30)</f>
        <v>#REF!</v>
      </c>
      <c r="S30"/>
      <c r="U30" t="s">
        <v>494</v>
      </c>
      <c r="V30">
        <v>5</v>
      </c>
      <c r="W30" s="97">
        <v>45778</v>
      </c>
      <c r="X30" s="12">
        <v>38.53528</v>
      </c>
      <c r="Y30" s="12">
        <v>48.2</v>
      </c>
      <c r="Z30" s="12">
        <v>46.125203252032513</v>
      </c>
    </row>
    <row r="31" spans="1:26">
      <c r="A31" s="183">
        <v>45809</v>
      </c>
      <c r="B31" s="28">
        <v>6</v>
      </c>
      <c r="C31" s="28" t="s">
        <v>193</v>
      </c>
      <c r="D31" s="28">
        <v>10031214850</v>
      </c>
      <c r="E31" s="12">
        <v>156.6</v>
      </c>
      <c r="I31" s="188">
        <v>45809</v>
      </c>
      <c r="J31" s="189">
        <v>6</v>
      </c>
      <c r="K31" s="28" t="s">
        <v>1937</v>
      </c>
      <c r="L31" s="28"/>
      <c r="M31" s="12">
        <v>199.98761061946902</v>
      </c>
      <c r="N31" s="12">
        <v>191.31314483056335</v>
      </c>
      <c r="O31" s="28" t="s">
        <v>192</v>
      </c>
      <c r="P31" s="28">
        <f>Tabela5[[#This Row],[Geração Estimada P50 '[MWh']]]/30</f>
        <v>6.6662536873156339</v>
      </c>
      <c r="Q31" s="187" t="s">
        <v>51</v>
      </c>
      <c r="R31" s="13" t="e">
        <f>SUMIFS('2026 P50'!#REF!,'2026 P50'!#REF!,'Previsto 2026'!Q31)</f>
        <v>#REF!</v>
      </c>
      <c r="S31"/>
      <c r="U31" t="s">
        <v>495</v>
      </c>
      <c r="V31">
        <v>4</v>
      </c>
      <c r="W31" s="97">
        <v>45748</v>
      </c>
      <c r="X31" s="12">
        <v>33.181109999999997</v>
      </c>
      <c r="Y31" s="12">
        <v>49.56</v>
      </c>
      <c r="Z31" s="12">
        <v>47.48520325203252</v>
      </c>
    </row>
    <row r="32" spans="1:26">
      <c r="A32" s="183">
        <v>45839</v>
      </c>
      <c r="B32" s="28">
        <v>7</v>
      </c>
      <c r="C32" s="28" t="s">
        <v>193</v>
      </c>
      <c r="D32" s="28">
        <v>10031214850</v>
      </c>
      <c r="E32" s="12">
        <v>153.30000000000001</v>
      </c>
      <c r="I32" s="188">
        <v>45839</v>
      </c>
      <c r="J32" s="189">
        <v>7</v>
      </c>
      <c r="K32" s="28" t="s">
        <v>1937</v>
      </c>
      <c r="L32" s="28"/>
      <c r="M32" s="12">
        <v>203.51858407079646</v>
      </c>
      <c r="N32" s="12">
        <v>194.84411828189079</v>
      </c>
      <c r="O32" s="28" t="s">
        <v>192</v>
      </c>
      <c r="P32" s="28">
        <f>Tabela5[[#This Row],[Geração Estimada P50 '[MWh']]]/31</f>
        <v>6.5651156151869827</v>
      </c>
      <c r="Q32" s="187" t="s">
        <v>52</v>
      </c>
      <c r="R32" s="13" t="e">
        <f>SUMIFS('2026 P50'!#REF!,'2026 P50'!#REF!,'Previsto 2026'!Q32)</f>
        <v>#REF!</v>
      </c>
      <c r="S32"/>
      <c r="U32" t="s">
        <v>495</v>
      </c>
      <c r="V32">
        <v>5</v>
      </c>
      <c r="W32" s="97">
        <v>45778</v>
      </c>
      <c r="X32" s="12">
        <v>35.988490000000006</v>
      </c>
      <c r="Y32" s="12">
        <v>48.2</v>
      </c>
      <c r="Z32" s="12">
        <v>46.125203252032513</v>
      </c>
    </row>
    <row r="33" spans="1:26">
      <c r="A33" s="183">
        <v>45870</v>
      </c>
      <c r="B33" s="28">
        <v>8</v>
      </c>
      <c r="C33" s="28" t="s">
        <v>193</v>
      </c>
      <c r="D33" s="28">
        <v>10031214850</v>
      </c>
      <c r="E33" s="12">
        <v>179.3</v>
      </c>
      <c r="I33" s="188">
        <v>45870</v>
      </c>
      <c r="J33" s="189">
        <v>8</v>
      </c>
      <c r="K33" s="28" t="s">
        <v>1937</v>
      </c>
      <c r="L33" s="28"/>
      <c r="M33" s="12">
        <v>230.95929203539819</v>
      </c>
      <c r="N33" s="12">
        <v>222.28482624649254</v>
      </c>
      <c r="O33" s="28" t="s">
        <v>192</v>
      </c>
      <c r="P33" s="28">
        <f>Tabela5[[#This Row],[Geração Estimada P50 '[MWh']]]/30</f>
        <v>7.6986430678466062</v>
      </c>
      <c r="Q33" s="187" t="s">
        <v>53</v>
      </c>
      <c r="R33" s="13" t="e">
        <f>SUMIFS('2026 P50'!#REF!,'2026 P50'!#REF!,'Previsto 2026'!Q33)</f>
        <v>#REF!</v>
      </c>
      <c r="S33"/>
      <c r="U33" t="s">
        <v>496</v>
      </c>
      <c r="V33">
        <v>4</v>
      </c>
      <c r="W33" s="97">
        <v>45748</v>
      </c>
      <c r="X33" s="12">
        <v>32.539940000000001</v>
      </c>
      <c r="Y33" s="12">
        <v>49.56</v>
      </c>
      <c r="Z33" s="12">
        <v>47.48520325203252</v>
      </c>
    </row>
    <row r="34" spans="1:26">
      <c r="A34" s="183">
        <v>45901</v>
      </c>
      <c r="B34" s="28">
        <v>9</v>
      </c>
      <c r="C34" s="28" t="s">
        <v>193</v>
      </c>
      <c r="D34" s="28">
        <v>10031214850</v>
      </c>
      <c r="E34" s="12">
        <v>160.69999999999999</v>
      </c>
      <c r="I34" s="188">
        <v>45901</v>
      </c>
      <c r="J34" s="189">
        <v>9</v>
      </c>
      <c r="K34" s="28" t="s">
        <v>1937</v>
      </c>
      <c r="L34" s="28"/>
      <c r="M34" s="12">
        <v>229.7823008849557</v>
      </c>
      <c r="N34" s="12">
        <v>221.10783509605005</v>
      </c>
      <c r="O34" s="28" t="s">
        <v>192</v>
      </c>
      <c r="P34" s="28">
        <f>Tabela5[[#This Row],[Geração Estimada P50 '[MWh']]]/30</f>
        <v>7.659410029498523</v>
      </c>
      <c r="Q34" s="187" t="s">
        <v>54</v>
      </c>
      <c r="R34" s="13" t="e">
        <f>SUMIFS('2026 P50'!#REF!,'2026 P50'!#REF!,'Previsto 2026'!Q34)</f>
        <v>#REF!</v>
      </c>
      <c r="S34"/>
      <c r="U34" t="s">
        <v>496</v>
      </c>
      <c r="V34">
        <v>5</v>
      </c>
      <c r="W34" s="97">
        <v>45778</v>
      </c>
      <c r="X34" s="12">
        <v>34.293579999999999</v>
      </c>
      <c r="Y34" s="12">
        <v>48.2</v>
      </c>
      <c r="Z34" s="12">
        <v>46.125203252032513</v>
      </c>
    </row>
    <row r="35" spans="1:26">
      <c r="A35" s="183">
        <v>45931</v>
      </c>
      <c r="B35" s="28">
        <v>10</v>
      </c>
      <c r="C35" s="28" t="s">
        <v>193</v>
      </c>
      <c r="D35" s="28">
        <v>10031214850</v>
      </c>
      <c r="E35" s="12">
        <v>146.4</v>
      </c>
      <c r="I35" s="188">
        <v>45931</v>
      </c>
      <c r="J35" s="189">
        <v>10</v>
      </c>
      <c r="K35" s="28" t="s">
        <v>1937</v>
      </c>
      <c r="L35" s="28"/>
      <c r="M35" s="12">
        <v>232.47256637168138</v>
      </c>
      <c r="N35" s="12">
        <v>223.7981005827757</v>
      </c>
      <c r="O35" s="28" t="s">
        <v>192</v>
      </c>
      <c r="P35" s="28">
        <f>Tabela5[[#This Row],[Geração Estimada P50 '[MWh']]]/30</f>
        <v>7.7490855457227124</v>
      </c>
      <c r="Q35" s="187" t="s">
        <v>55</v>
      </c>
      <c r="R35" s="13" t="e">
        <f>SUMIFS('2026 P50'!#REF!,'2026 P50'!#REF!,'Previsto 2026'!Q35)</f>
        <v>#REF!</v>
      </c>
      <c r="S35"/>
      <c r="U35" t="s">
        <v>497</v>
      </c>
      <c r="V35">
        <v>4</v>
      </c>
      <c r="W35" s="97">
        <v>45748</v>
      </c>
      <c r="X35" s="12">
        <v>33.670909999999999</v>
      </c>
      <c r="Y35" s="12">
        <v>49.56</v>
      </c>
      <c r="Z35" s="12">
        <v>47.48520325203252</v>
      </c>
    </row>
    <row r="36" spans="1:26">
      <c r="A36" s="183">
        <v>45962</v>
      </c>
      <c r="B36" s="28">
        <v>11</v>
      </c>
      <c r="C36" s="28" t="s">
        <v>193</v>
      </c>
      <c r="D36" s="28">
        <v>10031214850</v>
      </c>
      <c r="E36" s="12">
        <v>133.30000000000001</v>
      </c>
      <c r="I36" s="188">
        <v>45962</v>
      </c>
      <c r="J36" s="189">
        <v>11</v>
      </c>
      <c r="K36" s="28" t="s">
        <v>1937</v>
      </c>
      <c r="L36" s="28"/>
      <c r="M36" s="12">
        <v>224.50265486725661</v>
      </c>
      <c r="N36" s="12">
        <v>215.82818907835096</v>
      </c>
      <c r="O36" s="28" t="s">
        <v>192</v>
      </c>
      <c r="P36" s="28">
        <f>Tabela5[[#This Row],[Geração Estimada P50 '[MWh']]]/30</f>
        <v>7.4834218289085532</v>
      </c>
      <c r="Q36" s="187" t="s">
        <v>56</v>
      </c>
      <c r="R36" s="13" t="e">
        <f>SUMIFS('2026 P50'!#REF!,'2026 P50'!#REF!,'Previsto 2026'!Q36)</f>
        <v>#REF!</v>
      </c>
      <c r="S36"/>
      <c r="U36" t="s">
        <v>497</v>
      </c>
      <c r="V36">
        <v>5</v>
      </c>
      <c r="W36" s="97">
        <v>45778</v>
      </c>
      <c r="X36" s="12">
        <v>36.864550000000001</v>
      </c>
      <c r="Y36" s="12">
        <v>48.2</v>
      </c>
      <c r="Z36" s="12">
        <v>46.125203252032513</v>
      </c>
    </row>
    <row r="37" spans="1:26">
      <c r="A37" s="183">
        <v>45992</v>
      </c>
      <c r="B37" s="28">
        <v>12</v>
      </c>
      <c r="C37" s="28" t="s">
        <v>193</v>
      </c>
      <c r="D37" s="28">
        <v>10031214850</v>
      </c>
      <c r="E37" s="12">
        <v>131</v>
      </c>
      <c r="I37" s="188">
        <v>45992</v>
      </c>
      <c r="J37" s="189">
        <v>12</v>
      </c>
      <c r="K37" s="28" t="s">
        <v>1937</v>
      </c>
      <c r="L37" s="28"/>
      <c r="M37" s="12">
        <v>230.75752212389381</v>
      </c>
      <c r="N37" s="12">
        <v>222.08305633498813</v>
      </c>
      <c r="O37" s="28" t="s">
        <v>192</v>
      </c>
      <c r="P37" s="28">
        <f>Tabela5[[#This Row],[Geração Estimada P50 '[MWh']]]/30</f>
        <v>7.6919174041297937</v>
      </c>
      <c r="Q37" s="187" t="s">
        <v>57</v>
      </c>
      <c r="R37" s="13" t="e">
        <f>SUMIFS('2026 P50'!#REF!,'2026 P50'!#REF!,'Previsto 2026'!Q37)</f>
        <v>#REF!</v>
      </c>
      <c r="S37"/>
      <c r="U37" t="s">
        <v>48</v>
      </c>
      <c r="V37">
        <v>1</v>
      </c>
      <c r="W37" s="97">
        <v>45292</v>
      </c>
      <c r="X37" s="12">
        <v>112.16460000000001</v>
      </c>
      <c r="Y37" s="12">
        <v>116.13</v>
      </c>
      <c r="Z37" s="12">
        <v>111.4718287</v>
      </c>
    </row>
    <row r="38" spans="1:26">
      <c r="A38" s="183">
        <v>45658</v>
      </c>
      <c r="B38" s="28">
        <v>1</v>
      </c>
      <c r="C38" s="28" t="s">
        <v>28</v>
      </c>
      <c r="D38" s="28">
        <v>10031394475</v>
      </c>
      <c r="E38" s="12">
        <v>37.24</v>
      </c>
      <c r="I38" s="188">
        <v>45658</v>
      </c>
      <c r="J38" s="28">
        <v>1</v>
      </c>
      <c r="K38" s="28" t="s">
        <v>23</v>
      </c>
      <c r="L38" s="28">
        <v>10026446268</v>
      </c>
      <c r="M38" s="12">
        <v>667</v>
      </c>
      <c r="N38" s="12">
        <v>667</v>
      </c>
      <c r="O38" s="28" t="s">
        <v>1854</v>
      </c>
      <c r="P38" s="28">
        <f>Tabela5[[#This Row],[Geração Estimada P50 '[MWh']]]/30</f>
        <v>22.233333333333334</v>
      </c>
      <c r="Q38" s="187" t="s">
        <v>58</v>
      </c>
      <c r="R38" s="13" t="e">
        <f>SUMIFS('2026 P50'!#REF!,'2026 P50'!#REF!,'Previsto 2026'!Q38)</f>
        <v>#REF!</v>
      </c>
      <c r="S38"/>
      <c r="U38" t="s">
        <v>48</v>
      </c>
      <c r="V38">
        <v>2</v>
      </c>
      <c r="W38" s="97">
        <v>45689</v>
      </c>
      <c r="X38" s="12">
        <v>109.5784</v>
      </c>
      <c r="Y38" s="12">
        <v>101.87</v>
      </c>
      <c r="Z38" s="12">
        <v>97.211828699999998</v>
      </c>
    </row>
    <row r="39" spans="1:26">
      <c r="A39" s="183">
        <v>45689</v>
      </c>
      <c r="B39" s="28">
        <v>2</v>
      </c>
      <c r="C39" s="28" t="s">
        <v>28</v>
      </c>
      <c r="D39" s="28">
        <v>10031394475</v>
      </c>
      <c r="E39" s="12">
        <v>29.12</v>
      </c>
      <c r="I39" s="188">
        <v>45689</v>
      </c>
      <c r="J39" s="28">
        <v>2</v>
      </c>
      <c r="K39" s="28" t="s">
        <v>23</v>
      </c>
      <c r="L39" s="28">
        <v>10026446268</v>
      </c>
      <c r="M39" s="12">
        <v>605</v>
      </c>
      <c r="N39" s="12">
        <v>605</v>
      </c>
      <c r="O39" s="28" t="s">
        <v>1854</v>
      </c>
      <c r="P39" s="28"/>
      <c r="Q39" s="187" t="s">
        <v>59</v>
      </c>
      <c r="R39" s="13" t="e">
        <f>SUMIFS('2026 P50'!#REF!,'2026 P50'!#REF!,'Previsto 2026'!Q39)</f>
        <v>#REF!</v>
      </c>
      <c r="S39"/>
      <c r="U39" t="s">
        <v>48</v>
      </c>
      <c r="V39">
        <v>3</v>
      </c>
      <c r="W39" s="97">
        <v>45717</v>
      </c>
      <c r="X39" s="12">
        <v>124.11530000000002</v>
      </c>
      <c r="Y39" s="12">
        <v>116.78</v>
      </c>
      <c r="Z39" s="12">
        <v>112.12182869999999</v>
      </c>
    </row>
    <row r="40" spans="1:26">
      <c r="A40" s="183">
        <v>45717</v>
      </c>
      <c r="B40" s="28">
        <v>3</v>
      </c>
      <c r="C40" s="28" t="s">
        <v>28</v>
      </c>
      <c r="D40" s="28">
        <v>10031394475</v>
      </c>
      <c r="E40" s="12">
        <v>31.5</v>
      </c>
      <c r="I40" s="188">
        <v>45717</v>
      </c>
      <c r="J40" s="28">
        <v>3</v>
      </c>
      <c r="K40" s="28" t="s">
        <v>23</v>
      </c>
      <c r="L40" s="28">
        <v>10026446268</v>
      </c>
      <c r="M40" s="12">
        <v>714</v>
      </c>
      <c r="N40" s="12">
        <v>714</v>
      </c>
      <c r="O40" s="28" t="s">
        <v>1854</v>
      </c>
      <c r="P40" s="28">
        <f>Tabela5[[#This Row],[Geração Estimada P50 '[MWh']]]/30</f>
        <v>23.8</v>
      </c>
      <c r="Q40" s="187" t="s">
        <v>60</v>
      </c>
      <c r="R40" s="13" t="e">
        <f>SUMIFS('2026 P50'!#REF!,'2026 P50'!#REF!,'Previsto 2026'!Q40)</f>
        <v>#REF!</v>
      </c>
      <c r="S40"/>
      <c r="U40" t="s">
        <v>48</v>
      </c>
      <c r="V40">
        <v>4</v>
      </c>
      <c r="W40" s="97">
        <v>45748</v>
      </c>
      <c r="X40" s="12">
        <v>116.86809999999998</v>
      </c>
      <c r="Y40" s="12">
        <v>109.97</v>
      </c>
      <c r="Z40" s="12">
        <v>105.31182870000001</v>
      </c>
    </row>
    <row r="41" spans="1:26">
      <c r="A41" s="183">
        <v>45748</v>
      </c>
      <c r="B41" s="28">
        <v>4</v>
      </c>
      <c r="C41" s="28" t="s">
        <v>28</v>
      </c>
      <c r="D41" s="28">
        <v>10031394475</v>
      </c>
      <c r="E41" s="12">
        <v>33.32</v>
      </c>
      <c r="I41" s="188">
        <v>45748</v>
      </c>
      <c r="J41" s="28">
        <v>4</v>
      </c>
      <c r="K41" s="28" t="s">
        <v>23</v>
      </c>
      <c r="L41" s="28">
        <v>10026446268</v>
      </c>
      <c r="M41" s="12">
        <v>475</v>
      </c>
      <c r="N41" s="12">
        <v>475</v>
      </c>
      <c r="O41" s="28" t="s">
        <v>1854</v>
      </c>
      <c r="P41" s="28">
        <f>Tabela5[[#This Row],[Geração Estimada P50 '[MWh']]]/30</f>
        <v>15.833333333333334</v>
      </c>
      <c r="Q41" s="187" t="s">
        <v>61</v>
      </c>
      <c r="R41" s="13" t="e">
        <f>SUMIFS('2026 P50'!#REF!,'2026 P50'!#REF!,'Previsto 2026'!Q41)</f>
        <v>#REF!</v>
      </c>
      <c r="S41"/>
      <c r="U41" t="s">
        <v>48</v>
      </c>
      <c r="V41">
        <v>5</v>
      </c>
      <c r="W41" s="97">
        <v>45778</v>
      </c>
      <c r="X41" s="12">
        <v>130.53</v>
      </c>
      <c r="Y41" s="12">
        <v>126.28</v>
      </c>
      <c r="Z41" s="12">
        <v>121.62182869999999</v>
      </c>
    </row>
    <row r="42" spans="1:26">
      <c r="A42" s="183">
        <v>45778</v>
      </c>
      <c r="B42" s="28">
        <v>5</v>
      </c>
      <c r="C42" s="28" t="s">
        <v>28</v>
      </c>
      <c r="D42" s="28">
        <v>10031394475</v>
      </c>
      <c r="E42" s="12">
        <v>34</v>
      </c>
      <c r="I42" s="188">
        <v>45778</v>
      </c>
      <c r="J42" s="28">
        <v>5</v>
      </c>
      <c r="K42" s="28" t="s">
        <v>23</v>
      </c>
      <c r="L42" s="28">
        <v>10026446268</v>
      </c>
      <c r="M42" s="12">
        <v>360</v>
      </c>
      <c r="N42" s="12">
        <v>360</v>
      </c>
      <c r="O42" s="28" t="s">
        <v>1854</v>
      </c>
      <c r="P42" s="28">
        <f>Tabela5[[#This Row],[Geração Estimada P50 '[MWh']]]/30</f>
        <v>12</v>
      </c>
      <c r="Q42" s="187" t="s">
        <v>185</v>
      </c>
      <c r="R42" s="13" t="e">
        <f>SUMIFS('2026 P50'!#REF!,'2026 P50'!#REF!,'Previsto 2026'!Q42)</f>
        <v>#REF!</v>
      </c>
      <c r="S42"/>
      <c r="U42" t="s">
        <v>33</v>
      </c>
      <c r="V42">
        <v>1</v>
      </c>
      <c r="W42" s="97">
        <v>45292</v>
      </c>
      <c r="X42" s="12">
        <v>76.9324000000003</v>
      </c>
      <c r="Y42" s="12">
        <v>106</v>
      </c>
      <c r="Z42" s="12">
        <v>101.75934959349593</v>
      </c>
    </row>
    <row r="43" spans="1:26">
      <c r="A43" s="183">
        <v>45809</v>
      </c>
      <c r="B43" s="28">
        <v>6</v>
      </c>
      <c r="C43" s="28" t="s">
        <v>28</v>
      </c>
      <c r="D43" s="28">
        <v>10031394475</v>
      </c>
      <c r="E43" s="12">
        <v>29.6</v>
      </c>
      <c r="I43" s="188">
        <v>45809</v>
      </c>
      <c r="J43" s="28">
        <v>6</v>
      </c>
      <c r="K43" s="28" t="s">
        <v>23</v>
      </c>
      <c r="L43" s="28">
        <v>10026446268</v>
      </c>
      <c r="M43" s="12">
        <v>150</v>
      </c>
      <c r="N43" s="12">
        <v>150</v>
      </c>
      <c r="O43" s="28" t="s">
        <v>1854</v>
      </c>
      <c r="P43" s="28"/>
      <c r="Q43" s="187" t="s">
        <v>187</v>
      </c>
      <c r="R43" s="13" t="e">
        <f>SUMIFS('2026 P50'!#REF!,'2026 P50'!#REF!,'Previsto 2026'!Q43)</f>
        <v>#REF!</v>
      </c>
      <c r="S43"/>
      <c r="U43" t="s">
        <v>33</v>
      </c>
      <c r="V43">
        <v>2</v>
      </c>
      <c r="W43" s="97">
        <v>45689</v>
      </c>
      <c r="X43" s="12">
        <v>72.724600000000564</v>
      </c>
      <c r="Y43" s="12">
        <v>95.4</v>
      </c>
      <c r="Z43" s="12">
        <v>91.159349593495932</v>
      </c>
    </row>
    <row r="44" spans="1:26">
      <c r="A44" s="183">
        <v>45839</v>
      </c>
      <c r="B44" s="28">
        <v>7</v>
      </c>
      <c r="C44" s="28" t="s">
        <v>28</v>
      </c>
      <c r="D44" s="28">
        <v>10031394475</v>
      </c>
      <c r="E44" s="12">
        <v>34.92</v>
      </c>
      <c r="I44" s="188">
        <v>45839</v>
      </c>
      <c r="J44" s="28">
        <v>7</v>
      </c>
      <c r="K44" s="28" t="s">
        <v>23</v>
      </c>
      <c r="L44" s="28">
        <v>10026446268</v>
      </c>
      <c r="M44" s="12">
        <v>75</v>
      </c>
      <c r="N44" s="12">
        <v>75</v>
      </c>
      <c r="O44" s="28" t="s">
        <v>1854</v>
      </c>
      <c r="P44" s="28">
        <f>Tabela5[[#This Row],[Geração Estimada P50 '[MWh']]]/31</f>
        <v>2.4193548387096775</v>
      </c>
      <c r="Q44" s="187" t="s">
        <v>192</v>
      </c>
      <c r="R44" s="13" t="e">
        <f>SUMIFS('2026 P50'!#REF!,'2026 P50'!#REF!,'Previsto 2026'!Q44)</f>
        <v>#REF!</v>
      </c>
      <c r="S44"/>
      <c r="U44" t="s">
        <v>33</v>
      </c>
      <c r="V44">
        <v>3</v>
      </c>
      <c r="W44" s="97">
        <v>45717</v>
      </c>
      <c r="X44" s="12">
        <v>75.408499999999549</v>
      </c>
      <c r="Y44" s="12">
        <v>105.7</v>
      </c>
      <c r="Z44" s="12">
        <v>101.45934959349593</v>
      </c>
    </row>
    <row r="45" spans="1:26">
      <c r="A45" s="183">
        <v>45870</v>
      </c>
      <c r="B45" s="28">
        <v>8</v>
      </c>
      <c r="C45" s="28" t="s">
        <v>28</v>
      </c>
      <c r="D45" s="28">
        <v>10031394475</v>
      </c>
      <c r="E45" s="12">
        <v>40.68</v>
      </c>
      <c r="I45" s="188">
        <v>45870</v>
      </c>
      <c r="J45" s="28">
        <v>8</v>
      </c>
      <c r="K45" s="28" t="s">
        <v>23</v>
      </c>
      <c r="L45" s="28">
        <v>10026446268</v>
      </c>
      <c r="M45" s="12">
        <v>0</v>
      </c>
      <c r="N45" s="12">
        <v>0</v>
      </c>
      <c r="O45" s="28" t="s">
        <v>1854</v>
      </c>
      <c r="P45" s="28">
        <f>Tabela5[[#This Row],[Geração Estimada P50 '[MWh']]]/30</f>
        <v>0</v>
      </c>
      <c r="Q45" s="187" t="s">
        <v>180</v>
      </c>
      <c r="R45" s="13" t="e">
        <f>SUMIFS('2026 P50'!#REF!,'2026 P50'!#REF!,'Previsto 2026'!Q45)</f>
        <v>#REF!</v>
      </c>
      <c r="S45"/>
      <c r="U45" t="s">
        <v>33</v>
      </c>
      <c r="V45">
        <v>4</v>
      </c>
      <c r="W45" s="97">
        <v>45748</v>
      </c>
      <c r="X45" s="12">
        <v>85.373910000000024</v>
      </c>
      <c r="Y45" s="12">
        <v>105.6</v>
      </c>
      <c r="Z45" s="12">
        <v>101.35934959349592</v>
      </c>
    </row>
    <row r="46" spans="1:26">
      <c r="A46" s="183">
        <v>45901</v>
      </c>
      <c r="B46" s="28">
        <v>9</v>
      </c>
      <c r="C46" s="28" t="s">
        <v>28</v>
      </c>
      <c r="D46" s="28">
        <v>10031394475</v>
      </c>
      <c r="E46" s="12">
        <v>39.01</v>
      </c>
      <c r="I46" s="188">
        <v>45901</v>
      </c>
      <c r="J46" s="28">
        <v>9</v>
      </c>
      <c r="K46" s="28" t="s">
        <v>23</v>
      </c>
      <c r="L46" s="28">
        <v>10026446268</v>
      </c>
      <c r="M46" s="12">
        <v>30</v>
      </c>
      <c r="N46" s="12">
        <v>0</v>
      </c>
      <c r="O46" s="28" t="s">
        <v>1854</v>
      </c>
      <c r="P46" s="28">
        <f>Tabela5[[#This Row],[Geração Estimada P50 '[MWh']]]/30</f>
        <v>1</v>
      </c>
      <c r="Q46" s="1" t="s">
        <v>493</v>
      </c>
      <c r="R46" s="13" t="e">
        <f>SUMIFS('2026 P50'!#REF!,'2026 P50'!#REF!,'Previsto 2026'!Q46)</f>
        <v>#REF!</v>
      </c>
      <c r="S46"/>
      <c r="U46" t="s">
        <v>33</v>
      </c>
      <c r="V46">
        <v>5</v>
      </c>
      <c r="W46" s="97">
        <v>45778</v>
      </c>
      <c r="X46" s="12">
        <v>107.17</v>
      </c>
      <c r="Y46" s="12">
        <v>109.9</v>
      </c>
      <c r="Z46" s="12">
        <v>105.65934959349593</v>
      </c>
    </row>
    <row r="47" spans="1:26">
      <c r="A47" s="183">
        <v>45931</v>
      </c>
      <c r="B47" s="28">
        <v>10</v>
      </c>
      <c r="C47" s="28" t="s">
        <v>28</v>
      </c>
      <c r="D47" s="28">
        <v>10031394475</v>
      </c>
      <c r="E47" s="12">
        <v>37.15</v>
      </c>
      <c r="I47" s="188">
        <v>45931</v>
      </c>
      <c r="J47" s="28">
        <v>10</v>
      </c>
      <c r="K47" s="28" t="s">
        <v>23</v>
      </c>
      <c r="L47" s="28">
        <v>10026446268</v>
      </c>
      <c r="M47" s="12">
        <v>120</v>
      </c>
      <c r="N47" s="12">
        <v>120</v>
      </c>
      <c r="O47" s="28" t="s">
        <v>1854</v>
      </c>
      <c r="P47" s="28">
        <f>Tabela5[[#This Row],[Geração Estimada P50 '[MWh']]]/30</f>
        <v>4</v>
      </c>
      <c r="Q47" s="1" t="s">
        <v>494</v>
      </c>
      <c r="R47" s="13" t="e">
        <f>SUMIFS('2026 P50'!#REF!,'2026 P50'!#REF!,'Previsto 2026'!Q47)</f>
        <v>#REF!</v>
      </c>
      <c r="S47"/>
      <c r="U47" t="s">
        <v>32</v>
      </c>
      <c r="V47">
        <v>1</v>
      </c>
      <c r="W47" s="97">
        <v>45292</v>
      </c>
      <c r="X47" s="12">
        <v>304.52980000000002</v>
      </c>
      <c r="Y47" s="12">
        <v>323.25</v>
      </c>
      <c r="Z47" s="12">
        <v>310.19569109999998</v>
      </c>
    </row>
    <row r="48" spans="1:26">
      <c r="A48" s="183">
        <v>45962</v>
      </c>
      <c r="B48" s="28">
        <v>11</v>
      </c>
      <c r="C48" s="28" t="s">
        <v>28</v>
      </c>
      <c r="D48" s="28">
        <v>10031394475</v>
      </c>
      <c r="E48" s="12">
        <v>35.19</v>
      </c>
      <c r="I48" s="188">
        <v>45962</v>
      </c>
      <c r="J48" s="28">
        <v>11</v>
      </c>
      <c r="K48" s="28" t="s">
        <v>23</v>
      </c>
      <c r="L48" s="28">
        <v>10026446268</v>
      </c>
      <c r="M48" s="12">
        <v>170</v>
      </c>
      <c r="N48" s="12">
        <v>170</v>
      </c>
      <c r="O48" s="28" t="s">
        <v>1854</v>
      </c>
      <c r="P48" s="28">
        <f>Tabela5[[#This Row],[Geração Estimada P50 '[MWh']]]/30</f>
        <v>5.666666666666667</v>
      </c>
      <c r="Q48" s="1" t="s">
        <v>495</v>
      </c>
      <c r="R48" s="13" t="e">
        <f>SUMIFS('2026 P50'!#REF!,'2026 P50'!#REF!,'Previsto 2026'!Q48)</f>
        <v>#REF!</v>
      </c>
      <c r="S48"/>
      <c r="U48" t="s">
        <v>32</v>
      </c>
      <c r="V48">
        <v>2</v>
      </c>
      <c r="W48" s="97">
        <v>45689</v>
      </c>
      <c r="X48" s="12">
        <v>293.76790000000005</v>
      </c>
      <c r="Y48" s="12">
        <v>302.33</v>
      </c>
      <c r="Z48" s="12">
        <v>289.27569110000002</v>
      </c>
    </row>
    <row r="49" spans="1:26">
      <c r="A49" s="183">
        <v>45992</v>
      </c>
      <c r="B49" s="28">
        <v>12</v>
      </c>
      <c r="C49" s="28" t="s">
        <v>28</v>
      </c>
      <c r="D49" s="28">
        <v>10031394475</v>
      </c>
      <c r="E49" s="12">
        <v>36.619999999999997</v>
      </c>
      <c r="I49" s="188">
        <v>45992</v>
      </c>
      <c r="J49" s="28">
        <v>12</v>
      </c>
      <c r="K49" s="28" t="s">
        <v>23</v>
      </c>
      <c r="L49" s="28">
        <v>10026446268</v>
      </c>
      <c r="M49" s="12">
        <v>310</v>
      </c>
      <c r="N49" s="12">
        <v>310</v>
      </c>
      <c r="O49" s="28" t="s">
        <v>1854</v>
      </c>
      <c r="P49" s="28">
        <f>Tabela5[[#This Row],[Geração Estimada P50 '[MWh']]]/30</f>
        <v>10.333333333333334</v>
      </c>
      <c r="Q49" s="1" t="s">
        <v>496</v>
      </c>
      <c r="R49" s="13" t="e">
        <f>SUMIFS('2026 P50'!#REF!,'2026 P50'!#REF!,'Previsto 2026'!Q49)</f>
        <v>#REF!</v>
      </c>
      <c r="S49"/>
      <c r="U49" t="s">
        <v>32</v>
      </c>
      <c r="V49">
        <v>3</v>
      </c>
      <c r="W49" s="97">
        <v>45717</v>
      </c>
      <c r="X49" s="12">
        <v>339.45659999999998</v>
      </c>
      <c r="Y49" s="12">
        <v>328.38</v>
      </c>
      <c r="Z49" s="12">
        <v>315.32569109999997</v>
      </c>
    </row>
    <row r="50" spans="1:26">
      <c r="A50" s="183">
        <v>45658</v>
      </c>
      <c r="B50" s="28">
        <v>1</v>
      </c>
      <c r="C50" s="28" t="s">
        <v>510</v>
      </c>
      <c r="D50" s="28">
        <v>10031394572</v>
      </c>
      <c r="E50" s="12">
        <v>43.89</v>
      </c>
      <c r="I50" s="188">
        <v>45658</v>
      </c>
      <c r="J50" s="28">
        <v>1</v>
      </c>
      <c r="K50" s="28" t="s">
        <v>24</v>
      </c>
      <c r="L50" s="28">
        <v>10025711758</v>
      </c>
      <c r="M50" s="12">
        <v>253</v>
      </c>
      <c r="N50" s="12">
        <v>253</v>
      </c>
      <c r="O50" s="28" t="s">
        <v>1854</v>
      </c>
      <c r="P50" s="28">
        <f>Tabela5[[#This Row],[Geração Estimada P50 '[MWh']]]/30</f>
        <v>8.4333333333333336</v>
      </c>
      <c r="Q50" s="1" t="s">
        <v>497</v>
      </c>
      <c r="R50" s="13" t="e">
        <f>SUMIFS('2026 P50'!#REF!,'2026 P50'!#REF!,'Previsto 2026'!Q50)</f>
        <v>#REF!</v>
      </c>
      <c r="S50"/>
      <c r="U50" t="s">
        <v>32</v>
      </c>
      <c r="V50">
        <v>4</v>
      </c>
      <c r="W50" s="97">
        <v>45748</v>
      </c>
      <c r="X50" s="12">
        <v>303.68</v>
      </c>
      <c r="Y50" s="12">
        <v>318.66000000000003</v>
      </c>
      <c r="Z50" s="12">
        <v>305.6056911</v>
      </c>
    </row>
    <row r="51" spans="1:26">
      <c r="A51" s="183">
        <v>45689</v>
      </c>
      <c r="B51" s="28">
        <v>2</v>
      </c>
      <c r="C51" s="28" t="s">
        <v>510</v>
      </c>
      <c r="D51" s="28">
        <v>10031394572</v>
      </c>
      <c r="E51" s="12">
        <v>34.700000000000003</v>
      </c>
      <c r="I51" s="188">
        <v>45689</v>
      </c>
      <c r="J51" s="28">
        <v>2</v>
      </c>
      <c r="K51" s="28" t="s">
        <v>24</v>
      </c>
      <c r="L51" s="28">
        <v>10025711758</v>
      </c>
      <c r="M51" s="12">
        <v>250</v>
      </c>
      <c r="N51" s="12">
        <v>250</v>
      </c>
      <c r="O51" s="28" t="s">
        <v>1854</v>
      </c>
      <c r="P51" s="28"/>
      <c r="Q51" s="1" t="s">
        <v>498</v>
      </c>
      <c r="R51" s="13" t="e">
        <f>SUMIFS('2026 P50'!#REF!,'2026 P50'!#REF!,'Previsto 2026'!Q51)</f>
        <v>#REF!</v>
      </c>
      <c r="S51"/>
      <c r="U51" t="s">
        <v>32</v>
      </c>
      <c r="V51">
        <v>5</v>
      </c>
      <c r="W51" s="97">
        <v>45778</v>
      </c>
      <c r="X51" s="12">
        <v>353.52</v>
      </c>
      <c r="Y51" s="12">
        <v>342.39000000000004</v>
      </c>
      <c r="Z51" s="12">
        <v>329.33569110000002</v>
      </c>
    </row>
    <row r="52" spans="1:26">
      <c r="A52" s="183">
        <v>45717</v>
      </c>
      <c r="B52" s="28">
        <v>3</v>
      </c>
      <c r="C52" s="28" t="s">
        <v>510</v>
      </c>
      <c r="D52" s="28">
        <v>10031394572</v>
      </c>
      <c r="E52" s="12">
        <v>37.729999999999997</v>
      </c>
      <c r="I52" s="188">
        <v>45717</v>
      </c>
      <c r="J52" s="28">
        <v>3</v>
      </c>
      <c r="K52" s="28" t="s">
        <v>24</v>
      </c>
      <c r="L52" s="28">
        <v>10025711758</v>
      </c>
      <c r="M52" s="12">
        <v>260</v>
      </c>
      <c r="N52" s="12">
        <v>260</v>
      </c>
      <c r="O52" s="28" t="s">
        <v>1854</v>
      </c>
      <c r="P52" s="28">
        <f>Tabela5[[#This Row],[Geração Estimada P50 '[MWh']]]/30</f>
        <v>8.6666666666666661</v>
      </c>
      <c r="Q52" s="1" t="s">
        <v>499</v>
      </c>
      <c r="R52" s="13" t="e">
        <f>SUMIFS('2026 P50'!#REF!,'2026 P50'!#REF!,'Previsto 2026'!Q52)</f>
        <v>#REF!</v>
      </c>
      <c r="S52"/>
      <c r="U52" t="s">
        <v>185</v>
      </c>
      <c r="V52">
        <v>1</v>
      </c>
      <c r="W52" s="97">
        <v>45292</v>
      </c>
      <c r="X52" s="12">
        <v>175.84612000000001</v>
      </c>
      <c r="Y52" s="12">
        <v>233.25663716814159</v>
      </c>
      <c r="Z52" s="12">
        <v>220.60162601626016</v>
      </c>
    </row>
    <row r="53" spans="1:26">
      <c r="A53" s="183">
        <v>45748</v>
      </c>
      <c r="B53" s="28">
        <v>4</v>
      </c>
      <c r="C53" s="28" t="s">
        <v>510</v>
      </c>
      <c r="D53" s="28">
        <v>10031394572</v>
      </c>
      <c r="E53" s="12">
        <v>40.36</v>
      </c>
      <c r="I53" s="188">
        <v>45748</v>
      </c>
      <c r="J53" s="28">
        <v>4</v>
      </c>
      <c r="K53" s="28" t="s">
        <v>24</v>
      </c>
      <c r="L53" s="28">
        <v>10025711758</v>
      </c>
      <c r="M53" s="12">
        <v>270</v>
      </c>
      <c r="N53" s="12">
        <v>270</v>
      </c>
      <c r="O53" s="28" t="s">
        <v>1854</v>
      </c>
      <c r="P53" s="28">
        <f>Tabela5[[#This Row],[Geração Estimada P50 '[MWh']]]/30</f>
        <v>9</v>
      </c>
      <c r="Q53" s="1" t="s">
        <v>500</v>
      </c>
      <c r="R53" s="13" t="e">
        <f>SUMIFS('2026 P50'!#REF!,'2026 P50'!#REF!,'Previsto 2026'!Q53)</f>
        <v>#REF!</v>
      </c>
      <c r="S53"/>
      <c r="U53" t="s">
        <v>185</v>
      </c>
      <c r="V53">
        <v>2</v>
      </c>
      <c r="W53" s="97">
        <v>45689</v>
      </c>
      <c r="X53" s="12">
        <v>158.18959999999998</v>
      </c>
      <c r="Y53" s="12">
        <v>213.1740412979351</v>
      </c>
      <c r="Z53" s="12">
        <v>200.86829268292681</v>
      </c>
    </row>
    <row r="54" spans="1:26">
      <c r="A54" s="183">
        <v>45778</v>
      </c>
      <c r="B54" s="28">
        <v>5</v>
      </c>
      <c r="C54" s="28" t="s">
        <v>510</v>
      </c>
      <c r="D54" s="28">
        <v>10031394572</v>
      </c>
      <c r="E54" s="12">
        <v>42.87</v>
      </c>
      <c r="I54" s="188">
        <v>45778</v>
      </c>
      <c r="J54" s="28">
        <v>5</v>
      </c>
      <c r="K54" s="28" t="s">
        <v>24</v>
      </c>
      <c r="L54" s="28">
        <v>10025711758</v>
      </c>
      <c r="M54" s="12">
        <v>86</v>
      </c>
      <c r="N54" s="12">
        <v>86</v>
      </c>
      <c r="O54" s="28" t="s">
        <v>1854</v>
      </c>
      <c r="P54" s="28">
        <f>Tabela5[[#This Row],[Geração Estimada P50 '[MWh']]]/30</f>
        <v>2.8666666666666667</v>
      </c>
      <c r="Q54" s="1" t="s">
        <v>501</v>
      </c>
      <c r="R54" s="13" t="e">
        <f>SUMIFS('2026 P50'!#REF!,'2026 P50'!#REF!,'Previsto 2026'!Q54)</f>
        <v>#REF!</v>
      </c>
      <c r="S54"/>
      <c r="U54" t="s">
        <v>185</v>
      </c>
      <c r="V54">
        <v>3</v>
      </c>
      <c r="W54" s="97">
        <v>45717</v>
      </c>
      <c r="X54" s="12">
        <v>175.61226000000002</v>
      </c>
      <c r="Y54" s="12">
        <v>222.02802359882006</v>
      </c>
      <c r="Z54" s="12">
        <v>209.5682926829268</v>
      </c>
    </row>
    <row r="55" spans="1:26">
      <c r="A55" s="183">
        <v>45809</v>
      </c>
      <c r="B55" s="28">
        <v>6</v>
      </c>
      <c r="C55" s="28" t="s">
        <v>510</v>
      </c>
      <c r="D55" s="28">
        <v>10031394572</v>
      </c>
      <c r="E55" s="12">
        <v>37.92</v>
      </c>
      <c r="I55" s="188">
        <v>45809</v>
      </c>
      <c r="J55" s="28">
        <v>6</v>
      </c>
      <c r="K55" s="28" t="s">
        <v>24</v>
      </c>
      <c r="L55" s="28">
        <v>10025711758</v>
      </c>
      <c r="M55" s="12">
        <v>20</v>
      </c>
      <c r="N55" s="12">
        <v>20</v>
      </c>
      <c r="O55" s="28" t="s">
        <v>1854</v>
      </c>
      <c r="P55" s="28"/>
      <c r="Q55" s="1" t="s">
        <v>502</v>
      </c>
      <c r="R55" s="13" t="e">
        <f>SUMIFS('2026 P50'!#REF!,'2026 P50'!#REF!,'Previsto 2026'!Q55)</f>
        <v>#REF!</v>
      </c>
      <c r="S55"/>
      <c r="U55" t="s">
        <v>185</v>
      </c>
      <c r="V55">
        <v>4</v>
      </c>
      <c r="W55" s="97">
        <v>45748</v>
      </c>
      <c r="X55" s="12">
        <v>151.51176999999998</v>
      </c>
      <c r="Y55" s="12">
        <v>208.594395280236</v>
      </c>
      <c r="Z55" s="12">
        <v>196.36829268292681</v>
      </c>
    </row>
    <row r="56" spans="1:26">
      <c r="A56" s="183">
        <v>45839</v>
      </c>
      <c r="B56" s="28">
        <v>7</v>
      </c>
      <c r="C56" s="28" t="s">
        <v>510</v>
      </c>
      <c r="D56" s="28">
        <v>10031394572</v>
      </c>
      <c r="E56" s="12">
        <v>44.57</v>
      </c>
      <c r="I56" s="188">
        <v>45839</v>
      </c>
      <c r="J56" s="28">
        <v>7</v>
      </c>
      <c r="K56" s="28" t="s">
        <v>24</v>
      </c>
      <c r="L56" s="28">
        <v>10025711758</v>
      </c>
      <c r="M56" s="12">
        <v>0</v>
      </c>
      <c r="N56" s="12">
        <v>0</v>
      </c>
      <c r="O56" s="28" t="s">
        <v>1854</v>
      </c>
      <c r="P56" s="28">
        <f>Tabela5[[#This Row],[Geração Estimada P50 '[MWh']]]/31</f>
        <v>0</v>
      </c>
      <c r="Q56" s="1"/>
      <c r="S56"/>
      <c r="U56" t="s">
        <v>185</v>
      </c>
      <c r="V56">
        <v>5</v>
      </c>
      <c r="W56" s="97">
        <v>45778</v>
      </c>
      <c r="X56" s="12">
        <v>161.74980000000002</v>
      </c>
      <c r="Y56" s="12">
        <v>211.37610619469027</v>
      </c>
      <c r="Z56" s="12">
        <v>199.10162601626016</v>
      </c>
    </row>
    <row r="57" spans="1:26">
      <c r="A57" s="183">
        <v>45870</v>
      </c>
      <c r="B57" s="28">
        <v>8</v>
      </c>
      <c r="C57" s="28" t="s">
        <v>510</v>
      </c>
      <c r="D57" s="28">
        <v>10031394572</v>
      </c>
      <c r="E57" s="12">
        <v>50.49</v>
      </c>
      <c r="I57" s="188">
        <v>45870</v>
      </c>
      <c r="J57" s="28">
        <v>8</v>
      </c>
      <c r="K57" s="28" t="s">
        <v>24</v>
      </c>
      <c r="L57" s="28">
        <v>10025711758</v>
      </c>
      <c r="M57" s="12">
        <v>0</v>
      </c>
      <c r="N57" s="12">
        <v>0</v>
      </c>
      <c r="O57" s="28" t="s">
        <v>1854</v>
      </c>
      <c r="P57" s="28">
        <f>Tabela5[[#This Row],[Geração Estimada P50 '[MWh']]]/30</f>
        <v>0</v>
      </c>
      <c r="Q57" s="1"/>
      <c r="S57"/>
      <c r="U57" t="s">
        <v>187</v>
      </c>
      <c r="V57">
        <v>1</v>
      </c>
      <c r="W57" s="97">
        <v>45292</v>
      </c>
      <c r="X57" s="12">
        <v>168.94812999999996</v>
      </c>
      <c r="Y57" s="12">
        <v>223.11504424778761</v>
      </c>
      <c r="Z57" s="12">
        <v>220.60162601626016</v>
      </c>
    </row>
    <row r="58" spans="1:26">
      <c r="A58" s="183">
        <v>45901</v>
      </c>
      <c r="B58" s="28">
        <v>9</v>
      </c>
      <c r="C58" s="28" t="s">
        <v>510</v>
      </c>
      <c r="D58" s="28">
        <v>10031394572</v>
      </c>
      <c r="E58" s="12">
        <v>47.2</v>
      </c>
      <c r="I58" s="188">
        <v>45901</v>
      </c>
      <c r="J58" s="28">
        <v>9</v>
      </c>
      <c r="K58" s="28" t="s">
        <v>24</v>
      </c>
      <c r="L58" s="28">
        <v>10025711758</v>
      </c>
      <c r="M58" s="12">
        <v>0</v>
      </c>
      <c r="N58" s="12">
        <v>0</v>
      </c>
      <c r="O58" s="28" t="s">
        <v>1854</v>
      </c>
      <c r="P58" s="28">
        <f>Tabela5[[#This Row],[Geração Estimada P50 '[MWh']]]/30</f>
        <v>0</v>
      </c>
      <c r="Q58" s="1"/>
      <c r="S58"/>
      <c r="U58" t="s">
        <v>187</v>
      </c>
      <c r="V58">
        <v>2</v>
      </c>
      <c r="W58" s="97">
        <v>45689</v>
      </c>
      <c r="X58" s="12">
        <v>157.10924999999997</v>
      </c>
      <c r="Y58" s="12">
        <v>203.90560471976397</v>
      </c>
      <c r="Z58" s="12">
        <v>200.86829268292681</v>
      </c>
    </row>
    <row r="59" spans="1:26">
      <c r="A59" s="183">
        <v>45931</v>
      </c>
      <c r="B59" s="28">
        <v>10</v>
      </c>
      <c r="C59" s="28" t="s">
        <v>510</v>
      </c>
      <c r="D59" s="28">
        <v>10031394572</v>
      </c>
      <c r="E59" s="12">
        <v>44.49</v>
      </c>
      <c r="I59" s="188">
        <v>45931</v>
      </c>
      <c r="J59" s="28">
        <v>10</v>
      </c>
      <c r="K59" s="28" t="s">
        <v>24</v>
      </c>
      <c r="L59" s="28">
        <v>10025711758</v>
      </c>
      <c r="M59" s="12">
        <v>30</v>
      </c>
      <c r="N59" s="12">
        <v>30</v>
      </c>
      <c r="O59" s="28" t="s">
        <v>1854</v>
      </c>
      <c r="P59" s="28">
        <f>Tabela5[[#This Row],[Geração Estimada P50 '[MWh']]]/30</f>
        <v>1</v>
      </c>
      <c r="Q59" s="1"/>
      <c r="S59"/>
      <c r="U59" t="s">
        <v>187</v>
      </c>
      <c r="V59">
        <v>3</v>
      </c>
      <c r="W59" s="97">
        <v>45717</v>
      </c>
      <c r="X59" s="12">
        <v>168.73145000000002</v>
      </c>
      <c r="Y59" s="12">
        <v>212.37463126843656</v>
      </c>
      <c r="Z59" s="12">
        <v>209.5682926829268</v>
      </c>
    </row>
    <row r="60" spans="1:26">
      <c r="A60" s="183">
        <v>45962</v>
      </c>
      <c r="B60" s="28">
        <v>11</v>
      </c>
      <c r="C60" s="28" t="s">
        <v>510</v>
      </c>
      <c r="D60" s="28">
        <v>10031394572</v>
      </c>
      <c r="E60" s="12">
        <v>41.52</v>
      </c>
      <c r="I60" s="188">
        <v>45962</v>
      </c>
      <c r="J60" s="28">
        <v>11</v>
      </c>
      <c r="K60" s="28" t="s">
        <v>24</v>
      </c>
      <c r="L60" s="28">
        <v>10025711758</v>
      </c>
      <c r="M60" s="12">
        <v>70</v>
      </c>
      <c r="N60" s="12">
        <v>70</v>
      </c>
      <c r="O60" s="28" t="s">
        <v>1854</v>
      </c>
      <c r="P60" s="28">
        <f>Tabela5[[#This Row],[Geração Estimada P50 '[MWh']]]/30</f>
        <v>2.3333333333333335</v>
      </c>
      <c r="Q60" s="1"/>
      <c r="S60"/>
      <c r="U60" t="s">
        <v>187</v>
      </c>
      <c r="V60">
        <v>4</v>
      </c>
      <c r="W60" s="97">
        <v>45748</v>
      </c>
      <c r="X60" s="12">
        <v>142.68338</v>
      </c>
      <c r="Y60" s="12">
        <v>199.52507374631267</v>
      </c>
      <c r="Z60" s="12">
        <v>196.36829268292681</v>
      </c>
    </row>
    <row r="61" spans="1:26">
      <c r="A61" s="183">
        <v>45992</v>
      </c>
      <c r="B61" s="28">
        <v>12</v>
      </c>
      <c r="C61" s="28" t="s">
        <v>510</v>
      </c>
      <c r="D61" s="28">
        <v>10031394572</v>
      </c>
      <c r="E61" s="12">
        <v>43.49</v>
      </c>
      <c r="I61" s="188">
        <v>45992</v>
      </c>
      <c r="J61" s="28">
        <v>12</v>
      </c>
      <c r="K61" s="28" t="s">
        <v>24</v>
      </c>
      <c r="L61" s="28">
        <v>10025711758</v>
      </c>
      <c r="M61" s="12">
        <v>160</v>
      </c>
      <c r="N61" s="12">
        <v>160</v>
      </c>
      <c r="O61" s="28" t="s">
        <v>1854</v>
      </c>
      <c r="P61" s="28">
        <f>Tabela5[[#This Row],[Geração Estimada P50 '[MWh']]]/30</f>
        <v>5.333333333333333</v>
      </c>
      <c r="Q61" s="1"/>
      <c r="S61"/>
      <c r="U61" t="s">
        <v>187</v>
      </c>
      <c r="V61">
        <v>5</v>
      </c>
      <c r="W61" s="97">
        <v>45778</v>
      </c>
      <c r="X61" s="12">
        <v>153.16221999999999</v>
      </c>
      <c r="Y61" s="12">
        <v>202.18584070796459</v>
      </c>
      <c r="Z61" s="12">
        <v>199.10162601626016</v>
      </c>
    </row>
    <row r="62" spans="1:26">
      <c r="A62" s="183">
        <v>45658</v>
      </c>
      <c r="B62" s="28">
        <v>1</v>
      </c>
      <c r="C62" s="28" t="s">
        <v>511</v>
      </c>
      <c r="D62" s="28">
        <v>10031394211</v>
      </c>
      <c r="E62" s="12">
        <v>79.81</v>
      </c>
      <c r="I62" s="188">
        <v>45658</v>
      </c>
      <c r="J62" s="189">
        <v>1</v>
      </c>
      <c r="K62" s="28" t="s">
        <v>1938</v>
      </c>
      <c r="L62" s="28"/>
      <c r="M62" s="12">
        <v>227.75</v>
      </c>
      <c r="N62" s="12">
        <v>216.90967741935486</v>
      </c>
      <c r="O62" s="28" t="s">
        <v>60</v>
      </c>
      <c r="P62" s="28">
        <f>Tabela5[[#This Row],[Geração Estimada P50 '[MWh']]]/30</f>
        <v>7.5916666666666668</v>
      </c>
      <c r="Q62" s="1"/>
      <c r="S62"/>
      <c r="U62" t="s">
        <v>192</v>
      </c>
      <c r="V62">
        <v>1</v>
      </c>
      <c r="W62" s="97">
        <v>45292</v>
      </c>
      <c r="X62" s="12">
        <v>175.04893000000007</v>
      </c>
      <c r="Y62" s="12">
        <v>231.22831858407079</v>
      </c>
      <c r="Z62" s="12">
        <v>220.60162601626016</v>
      </c>
    </row>
    <row r="63" spans="1:26">
      <c r="A63" s="183">
        <v>45689</v>
      </c>
      <c r="B63" s="28">
        <v>2</v>
      </c>
      <c r="C63" s="28" t="s">
        <v>511</v>
      </c>
      <c r="D63" s="28">
        <v>10031394211</v>
      </c>
      <c r="E63" s="12">
        <v>62.61</v>
      </c>
      <c r="I63" s="188">
        <v>45689</v>
      </c>
      <c r="J63" s="189">
        <v>2</v>
      </c>
      <c r="K63" s="28" t="s">
        <v>1938</v>
      </c>
      <c r="L63" s="28"/>
      <c r="M63" s="12">
        <v>197.94</v>
      </c>
      <c r="N63" s="12">
        <v>187.10322580645166</v>
      </c>
      <c r="O63" s="28" t="s">
        <v>60</v>
      </c>
      <c r="P63" s="28"/>
      <c r="Q63" s="1"/>
      <c r="S63"/>
      <c r="U63" t="s">
        <v>192</v>
      </c>
      <c r="V63">
        <v>2</v>
      </c>
      <c r="W63" s="97">
        <v>45689</v>
      </c>
      <c r="X63" s="12">
        <v>172.06772999999998</v>
      </c>
      <c r="Y63" s="12">
        <v>211.32035398230084</v>
      </c>
      <c r="Z63" s="12">
        <v>200.86829268292681</v>
      </c>
    </row>
    <row r="64" spans="1:26">
      <c r="A64" s="183">
        <v>45717</v>
      </c>
      <c r="B64" s="28">
        <v>3</v>
      </c>
      <c r="C64" s="28" t="s">
        <v>511</v>
      </c>
      <c r="D64" s="28">
        <v>10031394211</v>
      </c>
      <c r="E64" s="12">
        <v>67.87</v>
      </c>
      <c r="I64" s="188">
        <v>45717</v>
      </c>
      <c r="J64" s="189">
        <v>3</v>
      </c>
      <c r="K64" s="28" t="s">
        <v>1938</v>
      </c>
      <c r="L64" s="28"/>
      <c r="M64" s="12">
        <v>203.84</v>
      </c>
      <c r="N64" s="12">
        <v>192.99677419354842</v>
      </c>
      <c r="O64" s="28" t="s">
        <v>60</v>
      </c>
      <c r="P64" s="28">
        <f>Tabela5[[#This Row],[Geração Estimada P50 '[MWh']]]/30</f>
        <v>6.7946666666666671</v>
      </c>
      <c r="Q64" s="1"/>
      <c r="S64"/>
      <c r="U64" t="s">
        <v>192</v>
      </c>
      <c r="V64">
        <v>3</v>
      </c>
      <c r="W64" s="97">
        <v>45717</v>
      </c>
      <c r="X64" s="12">
        <v>191.30959999999999</v>
      </c>
      <c r="Y64" s="12">
        <v>220.09734513274333</v>
      </c>
      <c r="Z64" s="12">
        <v>209.5682926829268</v>
      </c>
    </row>
    <row r="65" spans="1:26">
      <c r="A65" s="183">
        <v>45748</v>
      </c>
      <c r="B65" s="28">
        <v>4</v>
      </c>
      <c r="C65" s="28" t="s">
        <v>511</v>
      </c>
      <c r="D65" s="28">
        <v>10031394211</v>
      </c>
      <c r="E65" s="12">
        <v>72.66</v>
      </c>
      <c r="I65" s="188">
        <v>45748</v>
      </c>
      <c r="J65" s="189">
        <v>4</v>
      </c>
      <c r="K65" s="28" t="s">
        <v>1938</v>
      </c>
      <c r="L65" s="28"/>
      <c r="M65" s="12">
        <v>195.71</v>
      </c>
      <c r="N65" s="12">
        <v>184.86774193548391</v>
      </c>
      <c r="O65" s="28" t="s">
        <v>60</v>
      </c>
      <c r="P65" s="28">
        <f>Tabela5[[#This Row],[Geração Estimada P50 '[MWh']]]/30</f>
        <v>6.5236666666666672</v>
      </c>
      <c r="Q65" s="1"/>
      <c r="S65"/>
      <c r="U65" t="s">
        <v>192</v>
      </c>
      <c r="V65">
        <v>4</v>
      </c>
      <c r="W65" s="97">
        <v>45748</v>
      </c>
      <c r="X65" s="12">
        <v>162.83356000000001</v>
      </c>
      <c r="Y65" s="12">
        <v>206.78053097345131</v>
      </c>
      <c r="Z65" s="12">
        <v>196.36829268292681</v>
      </c>
    </row>
    <row r="66" spans="1:26">
      <c r="A66" s="183">
        <v>45778</v>
      </c>
      <c r="B66" s="28">
        <v>5</v>
      </c>
      <c r="C66" s="28" t="s">
        <v>511</v>
      </c>
      <c r="D66" s="28">
        <v>10031394211</v>
      </c>
      <c r="E66" s="12">
        <v>76.56</v>
      </c>
      <c r="I66" s="188">
        <v>45778</v>
      </c>
      <c r="J66" s="189">
        <v>5</v>
      </c>
      <c r="K66" s="28" t="s">
        <v>1938</v>
      </c>
      <c r="L66" s="28"/>
      <c r="M66" s="12">
        <v>194.89</v>
      </c>
      <c r="N66" s="12">
        <v>184.05483870967745</v>
      </c>
      <c r="O66" s="28" t="s">
        <v>60</v>
      </c>
      <c r="P66" s="28">
        <f>Tabela5[[#This Row],[Geração Estimada P50 '[MWh']]]/30</f>
        <v>6.4963333333333333</v>
      </c>
      <c r="Q66" s="1"/>
      <c r="S66"/>
      <c r="U66" t="s">
        <v>192</v>
      </c>
      <c r="V66">
        <v>5</v>
      </c>
      <c r="W66" s="97">
        <v>45778</v>
      </c>
      <c r="X66" s="12">
        <v>175.31989999999999</v>
      </c>
      <c r="Y66" s="12">
        <v>209.53805309734511</v>
      </c>
      <c r="Z66" s="12">
        <v>199.10162601626016</v>
      </c>
    </row>
    <row r="67" spans="1:26">
      <c r="A67" s="183">
        <v>45809</v>
      </c>
      <c r="B67" s="28">
        <v>6</v>
      </c>
      <c r="C67" s="28" t="s">
        <v>511</v>
      </c>
      <c r="D67" s="28">
        <v>10031394211</v>
      </c>
      <c r="E67" s="12">
        <v>68.010000000000005</v>
      </c>
      <c r="I67" s="188">
        <v>45809</v>
      </c>
      <c r="J67" s="189">
        <v>6</v>
      </c>
      <c r="K67" s="28" t="s">
        <v>1938</v>
      </c>
      <c r="L67" s="28"/>
      <c r="M67" s="12">
        <v>184.67</v>
      </c>
      <c r="N67" s="12">
        <v>176.80645161290326</v>
      </c>
      <c r="O67" s="28" t="s">
        <v>60</v>
      </c>
      <c r="P67" s="28">
        <f>Tabela5[[#This Row],[Geração Estimada P50 '[MWh']]]/30</f>
        <v>6.155666666666666</v>
      </c>
      <c r="Q67" s="1"/>
      <c r="S67"/>
      <c r="U67" t="s">
        <v>60</v>
      </c>
      <c r="V67">
        <v>1</v>
      </c>
      <c r="W67" s="97">
        <v>45292</v>
      </c>
      <c r="X67" s="12">
        <v>158.52556000000001</v>
      </c>
      <c r="Y67" s="12">
        <v>227.75</v>
      </c>
      <c r="Z67" s="12">
        <v>213.4666666666667</v>
      </c>
    </row>
    <row r="68" spans="1:26">
      <c r="A68" s="183">
        <v>45839</v>
      </c>
      <c r="B68" s="28">
        <v>7</v>
      </c>
      <c r="C68" s="28" t="s">
        <v>511</v>
      </c>
      <c r="D68" s="28">
        <v>10031394211</v>
      </c>
      <c r="E68" s="12">
        <v>80.3</v>
      </c>
      <c r="I68" s="188">
        <v>45839</v>
      </c>
      <c r="J68" s="189">
        <v>7</v>
      </c>
      <c r="K68" s="28" t="s">
        <v>1938</v>
      </c>
      <c r="L68" s="28"/>
      <c r="M68" s="12">
        <v>198.96</v>
      </c>
      <c r="N68" s="12">
        <v>188.11935483870971</v>
      </c>
      <c r="O68" s="28" t="s">
        <v>60</v>
      </c>
      <c r="P68" s="28">
        <f>Tabela5[[#This Row],[Geração Estimada P50 '[MWh']]]/31</f>
        <v>6.4180645161290322</v>
      </c>
      <c r="Q68" s="1"/>
      <c r="S68"/>
      <c r="U68" t="s">
        <v>60</v>
      </c>
      <c r="V68">
        <v>2</v>
      </c>
      <c r="W68" s="97">
        <v>45689</v>
      </c>
      <c r="X68" s="12">
        <v>154.85970999999998</v>
      </c>
      <c r="Y68" s="12">
        <v>197.94</v>
      </c>
      <c r="Z68" s="12">
        <v>184.13333333333335</v>
      </c>
    </row>
    <row r="69" spans="1:26">
      <c r="A69" s="183">
        <v>45870</v>
      </c>
      <c r="B69" s="28">
        <v>8</v>
      </c>
      <c r="C69" s="28" t="s">
        <v>511</v>
      </c>
      <c r="D69" s="28">
        <v>10031394211</v>
      </c>
      <c r="E69" s="12">
        <v>90.83</v>
      </c>
      <c r="I69" s="188">
        <v>45870</v>
      </c>
      <c r="J69" s="189">
        <v>8</v>
      </c>
      <c r="K69" s="28" t="s">
        <v>1938</v>
      </c>
      <c r="L69" s="28"/>
      <c r="M69" s="12">
        <v>226.6</v>
      </c>
      <c r="N69" s="12">
        <v>215.75806451612908</v>
      </c>
      <c r="O69" s="28" t="s">
        <v>60</v>
      </c>
      <c r="P69" s="28">
        <f>Tabela5[[#This Row],[Geração Estimada P50 '[MWh']]]/30</f>
        <v>7.5533333333333328</v>
      </c>
      <c r="Q69" s="1"/>
      <c r="S69"/>
      <c r="U69" t="s">
        <v>60</v>
      </c>
      <c r="V69">
        <v>3</v>
      </c>
      <c r="W69" s="97">
        <v>45717</v>
      </c>
      <c r="X69" s="12">
        <v>165.52987999999999</v>
      </c>
      <c r="Y69" s="12">
        <v>203.84</v>
      </c>
      <c r="Z69" s="12">
        <v>189.93333333333337</v>
      </c>
    </row>
    <row r="70" spans="1:26">
      <c r="A70" s="183">
        <v>45901</v>
      </c>
      <c r="B70" s="28">
        <v>9</v>
      </c>
      <c r="C70" s="28" t="s">
        <v>511</v>
      </c>
      <c r="D70" s="28">
        <v>10031394211</v>
      </c>
      <c r="E70" s="12">
        <v>85</v>
      </c>
      <c r="I70" s="188">
        <v>45901</v>
      </c>
      <c r="J70" s="189">
        <v>9</v>
      </c>
      <c r="K70" s="28" t="s">
        <v>1938</v>
      </c>
      <c r="L70" s="28"/>
      <c r="M70" s="12">
        <v>224.23</v>
      </c>
      <c r="N70" s="12">
        <v>213.38709677419359</v>
      </c>
      <c r="O70" s="28" t="s">
        <v>60</v>
      </c>
      <c r="P70" s="28">
        <f>Tabela5[[#This Row],[Geração Estimada P50 '[MWh']]]/30</f>
        <v>7.4743333333333331</v>
      </c>
      <c r="Q70" s="1"/>
      <c r="S70"/>
      <c r="U70" t="s">
        <v>60</v>
      </c>
      <c r="V70">
        <v>4</v>
      </c>
      <c r="W70" s="97">
        <v>45748</v>
      </c>
      <c r="X70" s="12">
        <v>172.61574999999999</v>
      </c>
      <c r="Y70" s="12">
        <v>195.71</v>
      </c>
      <c r="Z70" s="12">
        <v>181.93333333333337</v>
      </c>
    </row>
    <row r="71" spans="1:26">
      <c r="A71" s="183">
        <v>45931</v>
      </c>
      <c r="B71" s="28">
        <v>10</v>
      </c>
      <c r="C71" s="28" t="s">
        <v>511</v>
      </c>
      <c r="D71" s="28">
        <v>10031394211</v>
      </c>
      <c r="E71" s="12">
        <v>80.739999999999995</v>
      </c>
      <c r="I71" s="188">
        <v>45931</v>
      </c>
      <c r="J71" s="189">
        <v>10</v>
      </c>
      <c r="K71" s="28" t="s">
        <v>1938</v>
      </c>
      <c r="L71" s="28"/>
      <c r="M71" s="12">
        <v>219.13</v>
      </c>
      <c r="N71" s="12">
        <v>211.82903225806456</v>
      </c>
      <c r="O71" s="28" t="s">
        <v>60</v>
      </c>
      <c r="P71" s="28">
        <f>Tabela5[[#This Row],[Geração Estimada P50 '[MWh']]]/30</f>
        <v>7.3043333333333331</v>
      </c>
      <c r="Q71" s="1"/>
      <c r="S71"/>
      <c r="U71" t="s">
        <v>60</v>
      </c>
      <c r="V71">
        <v>5</v>
      </c>
      <c r="W71" s="97">
        <v>45778</v>
      </c>
      <c r="X71" s="12">
        <v>180.62504999999999</v>
      </c>
      <c r="Y71" s="12">
        <v>194.89</v>
      </c>
      <c r="Z71" s="12">
        <v>181.13333333333335</v>
      </c>
    </row>
    <row r="72" spans="1:26">
      <c r="A72" s="183">
        <v>45962</v>
      </c>
      <c r="B72" s="28">
        <v>11</v>
      </c>
      <c r="C72" s="28" t="s">
        <v>511</v>
      </c>
      <c r="D72" s="28">
        <v>10031394211</v>
      </c>
      <c r="E72" s="12">
        <v>75.05</v>
      </c>
      <c r="I72" s="188">
        <v>45962</v>
      </c>
      <c r="J72" s="189">
        <v>11</v>
      </c>
      <c r="K72" s="28" t="s">
        <v>1938</v>
      </c>
      <c r="L72" s="28"/>
      <c r="M72" s="12">
        <v>210.07</v>
      </c>
      <c r="N72" s="12">
        <v>202.61612903225813</v>
      </c>
      <c r="O72" s="28" t="s">
        <v>60</v>
      </c>
      <c r="P72" s="28">
        <f>Tabela5[[#This Row],[Geração Estimada P50 '[MWh']]]/30</f>
        <v>7.0023333333333335</v>
      </c>
      <c r="Q72" s="1"/>
      <c r="S72"/>
      <c r="U72" t="s">
        <v>61</v>
      </c>
      <c r="V72">
        <v>1</v>
      </c>
      <c r="W72" s="97">
        <v>45292</v>
      </c>
      <c r="X72" s="12">
        <v>82.527529999999999</v>
      </c>
      <c r="Y72" s="12">
        <v>108.45</v>
      </c>
      <c r="Z72" s="12">
        <v>106.73333333333335</v>
      </c>
    </row>
    <row r="73" spans="1:26">
      <c r="A73" s="183">
        <v>45992</v>
      </c>
      <c r="B73" s="28">
        <v>12</v>
      </c>
      <c r="C73" s="28" t="s">
        <v>511</v>
      </c>
      <c r="D73" s="28">
        <v>10031394211</v>
      </c>
      <c r="E73" s="12">
        <v>78.709999999999994</v>
      </c>
      <c r="I73" s="188">
        <v>45992</v>
      </c>
      <c r="J73" s="189">
        <v>12</v>
      </c>
      <c r="K73" s="28" t="s">
        <v>1938</v>
      </c>
      <c r="L73" s="28"/>
      <c r="M73" s="12">
        <v>218.73</v>
      </c>
      <c r="N73" s="12">
        <v>211.42258064516136</v>
      </c>
      <c r="O73" s="28" t="s">
        <v>60</v>
      </c>
      <c r="P73" s="28">
        <f>Tabela5[[#This Row],[Geração Estimada P50 '[MWh']]]/30</f>
        <v>7.2909999999999995</v>
      </c>
      <c r="Q73" s="1"/>
      <c r="S73"/>
      <c r="U73" t="s">
        <v>61</v>
      </c>
      <c r="V73">
        <v>2</v>
      </c>
      <c r="W73" s="97">
        <v>45689</v>
      </c>
      <c r="X73" s="12">
        <v>77.807459999999978</v>
      </c>
      <c r="Y73" s="12">
        <v>94.26</v>
      </c>
      <c r="Z73" s="12">
        <v>92.066666666666677</v>
      </c>
    </row>
    <row r="74" spans="1:26">
      <c r="A74" s="183">
        <v>45658</v>
      </c>
      <c r="B74" s="28">
        <v>1</v>
      </c>
      <c r="C74" s="28" t="s">
        <v>512</v>
      </c>
      <c r="D74" s="28">
        <v>10031394599</v>
      </c>
      <c r="E74" s="12">
        <v>88.2</v>
      </c>
      <c r="I74" s="188">
        <v>45658</v>
      </c>
      <c r="J74" s="189">
        <v>1</v>
      </c>
      <c r="K74" s="28" t="s">
        <v>1939</v>
      </c>
      <c r="L74" s="28"/>
      <c r="M74" s="12">
        <v>108.45</v>
      </c>
      <c r="N74" s="12">
        <v>103.29032258064517</v>
      </c>
      <c r="O74" s="28" t="s">
        <v>61</v>
      </c>
      <c r="P74" s="28">
        <f>Tabela5[[#This Row],[Geração Estimada P50 '[MWh']]]/30</f>
        <v>3.6150000000000002</v>
      </c>
      <c r="Q74" s="1"/>
      <c r="S74"/>
      <c r="U74" t="s">
        <v>61</v>
      </c>
      <c r="V74">
        <v>3</v>
      </c>
      <c r="W74" s="97">
        <v>45717</v>
      </c>
      <c r="X74" s="12">
        <v>81.141010000000023</v>
      </c>
      <c r="Y74" s="12">
        <v>97.06</v>
      </c>
      <c r="Z74" s="12">
        <v>94.966666666666683</v>
      </c>
    </row>
    <row r="75" spans="1:26">
      <c r="A75" s="183">
        <v>45689</v>
      </c>
      <c r="B75" s="28">
        <v>2</v>
      </c>
      <c r="C75" s="28" t="s">
        <v>512</v>
      </c>
      <c r="D75" s="28">
        <v>10031394599</v>
      </c>
      <c r="E75" s="12">
        <v>69.5</v>
      </c>
      <c r="I75" s="188">
        <v>45689</v>
      </c>
      <c r="J75" s="189">
        <v>2</v>
      </c>
      <c r="K75" s="28" t="s">
        <v>1939</v>
      </c>
      <c r="L75" s="28"/>
      <c r="M75" s="12">
        <v>94.26</v>
      </c>
      <c r="N75" s="12">
        <v>89.096774193548399</v>
      </c>
      <c r="O75" s="28" t="s">
        <v>61</v>
      </c>
      <c r="P75" s="28"/>
      <c r="Q75" s="1"/>
      <c r="S75"/>
      <c r="U75" t="s">
        <v>61</v>
      </c>
      <c r="V75">
        <v>4</v>
      </c>
      <c r="W75" s="97">
        <v>45748</v>
      </c>
      <c r="X75" s="12">
        <v>82.621619999999993</v>
      </c>
      <c r="Y75" s="12">
        <v>93.19</v>
      </c>
      <c r="Z75" s="12">
        <v>90.966666666666683</v>
      </c>
    </row>
    <row r="76" spans="1:26">
      <c r="A76" s="183">
        <v>45717</v>
      </c>
      <c r="B76" s="28">
        <v>3</v>
      </c>
      <c r="C76" s="28" t="s">
        <v>512</v>
      </c>
      <c r="D76" s="28">
        <v>10031394599</v>
      </c>
      <c r="E76" s="12">
        <v>75.599999999999994</v>
      </c>
      <c r="I76" s="188">
        <v>45717</v>
      </c>
      <c r="J76" s="189">
        <v>3</v>
      </c>
      <c r="K76" s="28" t="s">
        <v>1939</v>
      </c>
      <c r="L76" s="28"/>
      <c r="M76" s="12">
        <v>97.06</v>
      </c>
      <c r="N76" s="12">
        <v>91.903225806451616</v>
      </c>
      <c r="O76" s="28" t="s">
        <v>61</v>
      </c>
      <c r="P76" s="28">
        <f>Tabela5[[#This Row],[Geração Estimada P50 '[MWh']]]/30</f>
        <v>3.2353333333333336</v>
      </c>
      <c r="Q76" s="1"/>
      <c r="S76"/>
      <c r="U76" t="s">
        <v>61</v>
      </c>
      <c r="V76">
        <v>5</v>
      </c>
      <c r="W76" s="97">
        <v>45778</v>
      </c>
      <c r="X76" s="12">
        <v>85.460999999999999</v>
      </c>
      <c r="Y76" s="12">
        <v>92.81</v>
      </c>
      <c r="Z76" s="12">
        <v>90.566666666666677</v>
      </c>
    </row>
    <row r="77" spans="1:26">
      <c r="A77" s="183">
        <v>45748</v>
      </c>
      <c r="B77" s="28">
        <v>4</v>
      </c>
      <c r="C77" s="28" t="s">
        <v>512</v>
      </c>
      <c r="D77" s="28">
        <v>10031394599</v>
      </c>
      <c r="E77" s="12">
        <v>80.8</v>
      </c>
      <c r="I77" s="188">
        <v>45748</v>
      </c>
      <c r="J77" s="189">
        <v>4</v>
      </c>
      <c r="K77" s="28" t="s">
        <v>1939</v>
      </c>
      <c r="L77" s="28"/>
      <c r="M77" s="12">
        <v>93.19</v>
      </c>
      <c r="N77" s="12">
        <v>88.032258064516142</v>
      </c>
      <c r="O77" s="28" t="s">
        <v>61</v>
      </c>
      <c r="P77" s="28">
        <f>Tabela5[[#This Row],[Geração Estimada P50 '[MWh']]]/30</f>
        <v>3.1063333333333332</v>
      </c>
      <c r="Q77" s="1"/>
      <c r="S77"/>
      <c r="U77" t="s">
        <v>49</v>
      </c>
      <c r="V77">
        <v>1</v>
      </c>
      <c r="W77" s="97">
        <v>45292</v>
      </c>
      <c r="X77" s="12">
        <v>177.47736000000003</v>
      </c>
      <c r="Y77" s="12">
        <v>241.54110445155661</v>
      </c>
      <c r="Z77" s="12">
        <v>227.37853658536588</v>
      </c>
    </row>
    <row r="78" spans="1:26">
      <c r="A78" s="183">
        <v>45778</v>
      </c>
      <c r="B78" s="28">
        <v>5</v>
      </c>
      <c r="C78" s="28" t="s">
        <v>512</v>
      </c>
      <c r="D78" s="28">
        <v>10031394599</v>
      </c>
      <c r="E78" s="12">
        <v>86.7</v>
      </c>
      <c r="I78" s="188">
        <v>45778</v>
      </c>
      <c r="J78" s="189">
        <v>5</v>
      </c>
      <c r="K78" s="28" t="s">
        <v>1939</v>
      </c>
      <c r="L78" s="28"/>
      <c r="M78" s="12">
        <v>92.81</v>
      </c>
      <c r="N78" s="12">
        <v>87.645161290322591</v>
      </c>
      <c r="O78" s="28" t="s">
        <v>61</v>
      </c>
      <c r="P78" s="28">
        <f>Tabela5[[#This Row],[Geração Estimada P50 '[MWh']]]/30</f>
        <v>3.0936666666666666</v>
      </c>
      <c r="Q78" s="1"/>
      <c r="S78"/>
      <c r="U78" t="s">
        <v>49</v>
      </c>
      <c r="V78">
        <v>2</v>
      </c>
      <c r="W78" s="97">
        <v>45689</v>
      </c>
      <c r="X78" s="12">
        <v>171.83789999999999</v>
      </c>
      <c r="Y78" s="12">
        <v>215.95806808263021</v>
      </c>
      <c r="Z78" s="12">
        <v>202.09853658536582</v>
      </c>
    </row>
    <row r="79" spans="1:26">
      <c r="A79" s="183">
        <v>45809</v>
      </c>
      <c r="B79" s="28">
        <v>6</v>
      </c>
      <c r="C79" s="28" t="s">
        <v>512</v>
      </c>
      <c r="D79" s="28">
        <v>10031394599</v>
      </c>
      <c r="E79" s="12">
        <v>78.3</v>
      </c>
      <c r="I79" s="188">
        <v>45809</v>
      </c>
      <c r="J79" s="189">
        <v>6</v>
      </c>
      <c r="K79" s="28" t="s">
        <v>1939</v>
      </c>
      <c r="L79" s="28"/>
      <c r="M79" s="12">
        <v>92.33</v>
      </c>
      <c r="N79" s="12">
        <v>84.193548387096783</v>
      </c>
      <c r="O79" s="28" t="s">
        <v>61</v>
      </c>
      <c r="P79" s="28">
        <f>Tabela5[[#This Row],[Geração Estimada P50 '[MWh']]]/30</f>
        <v>3.0776666666666666</v>
      </c>
      <c r="Q79" s="1"/>
      <c r="S79"/>
      <c r="U79" t="s">
        <v>49</v>
      </c>
      <c r="V79">
        <v>3</v>
      </c>
      <c r="W79" s="97">
        <v>45717</v>
      </c>
      <c r="X79" s="12">
        <v>217.90081999999995</v>
      </c>
      <c r="Y79" s="12">
        <v>228.26383241198718</v>
      </c>
      <c r="Z79" s="12">
        <v>214.25853658536585</v>
      </c>
    </row>
    <row r="80" spans="1:26">
      <c r="A80" s="183">
        <v>45839</v>
      </c>
      <c r="B80" s="28">
        <v>7</v>
      </c>
      <c r="C80" s="28" t="s">
        <v>512</v>
      </c>
      <c r="D80" s="28">
        <v>10031394599</v>
      </c>
      <c r="E80" s="12">
        <v>91.7</v>
      </c>
      <c r="I80" s="188">
        <v>45839</v>
      </c>
      <c r="J80" s="189">
        <v>7</v>
      </c>
      <c r="K80" s="28" t="s">
        <v>1939</v>
      </c>
      <c r="L80" s="28"/>
      <c r="M80" s="12">
        <v>94.74</v>
      </c>
      <c r="N80" s="12">
        <v>89.580645161290334</v>
      </c>
      <c r="O80" s="28" t="s">
        <v>61</v>
      </c>
      <c r="P80" s="28">
        <f>Tabela5[[#This Row],[Geração Estimada P50 '[MWh']]]/31</f>
        <v>3.0561290322580645</v>
      </c>
      <c r="Q80" s="1"/>
      <c r="S80"/>
      <c r="U80" t="s">
        <v>49</v>
      </c>
      <c r="V80">
        <v>4</v>
      </c>
      <c r="W80" s="97">
        <v>45748</v>
      </c>
      <c r="X80" s="12">
        <v>192.08601999999999</v>
      </c>
      <c r="Y80" s="12">
        <v>212.80066802443994</v>
      </c>
      <c r="Z80" s="12">
        <v>198.97853658536584</v>
      </c>
    </row>
    <row r="81" spans="1:26">
      <c r="A81" s="183">
        <v>45870</v>
      </c>
      <c r="B81" s="28">
        <v>8</v>
      </c>
      <c r="C81" s="28" t="s">
        <v>512</v>
      </c>
      <c r="D81" s="28">
        <v>10031394599</v>
      </c>
      <c r="E81" s="12">
        <v>101.6</v>
      </c>
      <c r="I81" s="188">
        <v>45870</v>
      </c>
      <c r="J81" s="189">
        <v>8</v>
      </c>
      <c r="K81" s="28" t="s">
        <v>1939</v>
      </c>
      <c r="L81" s="28"/>
      <c r="M81" s="12">
        <v>107.9</v>
      </c>
      <c r="N81" s="12">
        <v>102.74193548387098</v>
      </c>
      <c r="O81" s="28" t="s">
        <v>61</v>
      </c>
      <c r="P81" s="28">
        <f>Tabela5[[#This Row],[Geração Estimada P50 '[MWh']]]/30</f>
        <v>3.5966666666666667</v>
      </c>
      <c r="Q81" s="1"/>
      <c r="S81"/>
      <c r="U81" t="s">
        <v>49</v>
      </c>
      <c r="V81">
        <v>5</v>
      </c>
      <c r="W81" s="97">
        <v>45778</v>
      </c>
      <c r="X81" s="12">
        <v>202.5686</v>
      </c>
      <c r="Y81" s="12">
        <v>218.91307070119288</v>
      </c>
      <c r="Z81" s="12">
        <v>205.01853658536584</v>
      </c>
    </row>
    <row r="82" spans="1:26">
      <c r="A82" s="183">
        <v>45901</v>
      </c>
      <c r="B82" s="28">
        <v>9</v>
      </c>
      <c r="C82" s="28" t="s">
        <v>512</v>
      </c>
      <c r="D82" s="28">
        <v>10031394599</v>
      </c>
      <c r="E82" s="12">
        <v>94.6</v>
      </c>
      <c r="I82" s="188">
        <v>45901</v>
      </c>
      <c r="J82" s="189">
        <v>9</v>
      </c>
      <c r="K82" s="28" t="s">
        <v>1939</v>
      </c>
      <c r="L82" s="28"/>
      <c r="M82" s="12">
        <v>106.77</v>
      </c>
      <c r="N82" s="12">
        <v>101.61290322580646</v>
      </c>
      <c r="O82" s="28" t="s">
        <v>61</v>
      </c>
      <c r="P82" s="28">
        <f>Tabela5[[#This Row],[Geração Estimada P50 '[MWh']]]/30</f>
        <v>3.5589999999999997</v>
      </c>
      <c r="Q82" s="1"/>
      <c r="S82"/>
      <c r="U82" t="s">
        <v>50</v>
      </c>
      <c r="V82">
        <v>1</v>
      </c>
      <c r="W82" s="97">
        <v>45292</v>
      </c>
      <c r="X82" s="12">
        <v>151.69506999999996</v>
      </c>
      <c r="Y82" s="12">
        <v>234.43695432062847</v>
      </c>
      <c r="Z82" s="12">
        <v>227.37853658536588</v>
      </c>
    </row>
    <row r="83" spans="1:26">
      <c r="A83" s="183">
        <v>45931</v>
      </c>
      <c r="B83" s="28">
        <v>10</v>
      </c>
      <c r="C83" s="28" t="s">
        <v>512</v>
      </c>
      <c r="D83" s="28">
        <v>10031394599</v>
      </c>
      <c r="E83" s="12">
        <v>90</v>
      </c>
      <c r="I83" s="188">
        <v>45931</v>
      </c>
      <c r="J83" s="189">
        <v>10</v>
      </c>
      <c r="K83" s="28" t="s">
        <v>1939</v>
      </c>
      <c r="L83" s="28"/>
      <c r="M83" s="12">
        <v>109.57</v>
      </c>
      <c r="N83" s="12">
        <v>100.87096774193549</v>
      </c>
      <c r="O83" s="28" t="s">
        <v>61</v>
      </c>
      <c r="P83" s="28">
        <f>Tabela5[[#This Row],[Geração Estimada P50 '[MWh']]]/30</f>
        <v>3.652333333333333</v>
      </c>
      <c r="Q83" s="1"/>
      <c r="S83"/>
      <c r="U83" t="s">
        <v>50</v>
      </c>
      <c r="V83">
        <v>2</v>
      </c>
      <c r="W83" s="97">
        <v>45689</v>
      </c>
      <c r="X83" s="12">
        <v>168.29444999999998</v>
      </c>
      <c r="Y83" s="12">
        <v>209.60636019784695</v>
      </c>
      <c r="Z83" s="12">
        <v>202.09853658536582</v>
      </c>
    </row>
    <row r="84" spans="1:26">
      <c r="A84" s="183">
        <v>45962</v>
      </c>
      <c r="B84" s="28">
        <v>11</v>
      </c>
      <c r="C84" s="28" t="s">
        <v>512</v>
      </c>
      <c r="D84" s="28">
        <v>10031394599</v>
      </c>
      <c r="E84" s="12">
        <v>83</v>
      </c>
      <c r="I84" s="188">
        <v>45962</v>
      </c>
      <c r="J84" s="189">
        <v>11</v>
      </c>
      <c r="K84" s="28" t="s">
        <v>1939</v>
      </c>
      <c r="L84" s="28"/>
      <c r="M84" s="12">
        <v>105.03</v>
      </c>
      <c r="N84" s="12">
        <v>96.483870967741964</v>
      </c>
      <c r="O84" s="28" t="s">
        <v>61</v>
      </c>
      <c r="P84" s="28">
        <f>Tabela5[[#This Row],[Geração Estimada P50 '[MWh']]]/30</f>
        <v>3.5009999999999999</v>
      </c>
      <c r="Q84" s="1"/>
      <c r="S84"/>
      <c r="U84" t="s">
        <v>50</v>
      </c>
      <c r="V84">
        <v>3</v>
      </c>
      <c r="W84" s="97">
        <v>45717</v>
      </c>
      <c r="X84" s="12">
        <v>213.88959000000003</v>
      </c>
      <c r="Y84" s="12">
        <v>221.55019028222284</v>
      </c>
      <c r="Z84" s="12">
        <v>214.25853658536585</v>
      </c>
    </row>
    <row r="85" spans="1:26">
      <c r="A85" s="183">
        <v>45992</v>
      </c>
      <c r="B85" s="28">
        <v>12</v>
      </c>
      <c r="C85" s="28" t="s">
        <v>512</v>
      </c>
      <c r="D85" s="28">
        <v>10031394599</v>
      </c>
      <c r="E85" s="12">
        <v>87.5</v>
      </c>
      <c r="I85" s="188">
        <v>45992</v>
      </c>
      <c r="J85" s="189">
        <v>12</v>
      </c>
      <c r="K85" s="28" t="s">
        <v>1939</v>
      </c>
      <c r="L85" s="28"/>
      <c r="M85" s="12">
        <v>109.37</v>
      </c>
      <c r="N85" s="12">
        <v>100.67741935483873</v>
      </c>
      <c r="O85" s="28" t="s">
        <v>61</v>
      </c>
      <c r="P85" s="28">
        <f>Tabela5[[#This Row],[Geração Estimada P50 '[MWh']]]/30</f>
        <v>3.6456666666666666</v>
      </c>
      <c r="Q85" s="1"/>
      <c r="S85"/>
      <c r="U85" t="s">
        <v>50</v>
      </c>
      <c r="V85">
        <v>4</v>
      </c>
      <c r="W85" s="97">
        <v>45748</v>
      </c>
      <c r="X85" s="12">
        <v>187.62673999999998</v>
      </c>
      <c r="Y85" s="12">
        <v>206.54182484725052</v>
      </c>
      <c r="Z85" s="12">
        <v>198.97853658536584</v>
      </c>
    </row>
    <row r="86" spans="1:26">
      <c r="A86" s="183">
        <v>45658</v>
      </c>
      <c r="B86" s="28">
        <v>1</v>
      </c>
      <c r="C86" s="28" t="s">
        <v>1896</v>
      </c>
      <c r="D86" s="28">
        <v>10035044444</v>
      </c>
      <c r="E86" s="12">
        <v>22.44</v>
      </c>
      <c r="I86" s="188">
        <v>45658</v>
      </c>
      <c r="J86" s="189">
        <v>1</v>
      </c>
      <c r="K86" s="28" t="s">
        <v>2562</v>
      </c>
      <c r="L86" s="28"/>
      <c r="M86" s="12">
        <v>241.54110445155661</v>
      </c>
      <c r="N86" s="12">
        <v>230.08542392566787</v>
      </c>
      <c r="O86" s="28" t="s">
        <v>49</v>
      </c>
      <c r="P86" s="28">
        <f>Tabela5[[#This Row],[Geração Estimada P50 '[MWh']]]/30</f>
        <v>8.0513701483852209</v>
      </c>
      <c r="Q86" s="1"/>
      <c r="S86"/>
      <c r="U86" t="s">
        <v>50</v>
      </c>
      <c r="V86">
        <v>5</v>
      </c>
      <c r="W86" s="97">
        <v>45778</v>
      </c>
      <c r="X86" s="12">
        <v>195.90514999999999</v>
      </c>
      <c r="Y86" s="12">
        <v>212.47445097468722</v>
      </c>
      <c r="Z86" s="12">
        <v>205.01853658536584</v>
      </c>
    </row>
    <row r="87" spans="1:26">
      <c r="A87" s="183">
        <v>45689</v>
      </c>
      <c r="B87" s="28">
        <v>2</v>
      </c>
      <c r="C87" s="28" t="s">
        <v>1896</v>
      </c>
      <c r="D87" s="28">
        <v>10035044444</v>
      </c>
      <c r="E87" s="12">
        <v>18.59</v>
      </c>
      <c r="I87" s="188">
        <v>45689</v>
      </c>
      <c r="J87" s="189">
        <v>2</v>
      </c>
      <c r="K87" s="28" t="s">
        <v>2562</v>
      </c>
      <c r="L87" s="28"/>
      <c r="M87" s="12">
        <v>215.95806808263021</v>
      </c>
      <c r="N87" s="12">
        <v>204.50447154471544</v>
      </c>
      <c r="O87" s="28" t="s">
        <v>49</v>
      </c>
      <c r="P87" s="28"/>
      <c r="Q87" s="1"/>
      <c r="S87"/>
      <c r="U87" t="s">
        <v>51</v>
      </c>
      <c r="V87">
        <v>1</v>
      </c>
      <c r="W87" s="97">
        <v>45292</v>
      </c>
      <c r="X87" s="12">
        <v>76.495660000000001</v>
      </c>
      <c r="Y87" s="12">
        <v>120.7705522257783</v>
      </c>
      <c r="Z87" s="12">
        <v>113.68926829268294</v>
      </c>
    </row>
    <row r="88" spans="1:26">
      <c r="A88" s="183">
        <v>45717</v>
      </c>
      <c r="B88" s="28">
        <v>3</v>
      </c>
      <c r="C88" s="28" t="s">
        <v>1896</v>
      </c>
      <c r="D88" s="28">
        <v>10035044444</v>
      </c>
      <c r="E88" s="12">
        <v>21.82</v>
      </c>
      <c r="I88" s="188">
        <v>45717</v>
      </c>
      <c r="J88" s="189">
        <v>3</v>
      </c>
      <c r="K88" s="28" t="s">
        <v>2562</v>
      </c>
      <c r="L88" s="28"/>
      <c r="M88" s="12">
        <v>228.26383241198718</v>
      </c>
      <c r="N88" s="12">
        <v>216.80923344947735</v>
      </c>
      <c r="O88" s="28" t="s">
        <v>49</v>
      </c>
      <c r="P88" s="28">
        <f>Tabela5[[#This Row],[Geração Estimada P50 '[MWh']]]/30</f>
        <v>7.6087944137329062</v>
      </c>
      <c r="Q88" s="1"/>
      <c r="S88"/>
      <c r="U88" t="s">
        <v>51</v>
      </c>
      <c r="V88">
        <v>2</v>
      </c>
      <c r="W88" s="97">
        <v>45689</v>
      </c>
      <c r="X88" s="12">
        <v>85.803239999999988</v>
      </c>
      <c r="Y88" s="12">
        <v>107.9790340413151</v>
      </c>
      <c r="Z88" s="12">
        <v>101.04926829268291</v>
      </c>
    </row>
    <row r="89" spans="1:26">
      <c r="A89" s="183">
        <v>45748</v>
      </c>
      <c r="B89" s="28">
        <v>4</v>
      </c>
      <c r="C89" s="28" t="s">
        <v>1896</v>
      </c>
      <c r="D89" s="28">
        <v>10035044444</v>
      </c>
      <c r="E89" s="12">
        <v>21.07</v>
      </c>
      <c r="I89" s="188">
        <v>45748</v>
      </c>
      <c r="J89" s="189">
        <v>4</v>
      </c>
      <c r="K89" s="28" t="s">
        <v>2562</v>
      </c>
      <c r="L89" s="28"/>
      <c r="M89" s="12">
        <v>212.80066802443994</v>
      </c>
      <c r="N89" s="12">
        <v>201.3473286875726</v>
      </c>
      <c r="O89" s="28" t="s">
        <v>49</v>
      </c>
      <c r="P89" s="28">
        <f>Tabela5[[#This Row],[Geração Estimada P50 '[MWh']]]/30</f>
        <v>7.0933556008146645</v>
      </c>
      <c r="Q89" s="1"/>
      <c r="S89"/>
      <c r="U89" t="s">
        <v>51</v>
      </c>
      <c r="V89">
        <v>3</v>
      </c>
      <c r="W89" s="97">
        <v>45717</v>
      </c>
      <c r="X89" s="12">
        <v>108.56319999999995</v>
      </c>
      <c r="Y89" s="12">
        <v>114.13191620599359</v>
      </c>
      <c r="Z89" s="12">
        <v>107.12926829268292</v>
      </c>
    </row>
    <row r="90" spans="1:26">
      <c r="A90" s="183">
        <v>45778</v>
      </c>
      <c r="B90" s="28">
        <v>5</v>
      </c>
      <c r="C90" s="28" t="s">
        <v>1896</v>
      </c>
      <c r="D90" s="28">
        <v>10035044444</v>
      </c>
      <c r="E90" s="12">
        <v>22.99</v>
      </c>
      <c r="I90" s="188">
        <v>45778</v>
      </c>
      <c r="J90" s="189">
        <v>5</v>
      </c>
      <c r="K90" s="28" t="s">
        <v>2562</v>
      </c>
      <c r="L90" s="28"/>
      <c r="M90" s="12">
        <v>218.91307070119288</v>
      </c>
      <c r="N90" s="12">
        <v>207.45923344947735</v>
      </c>
      <c r="O90" s="28" t="s">
        <v>49</v>
      </c>
      <c r="P90" s="28">
        <f>Tabela5[[#This Row],[Geração Estimada P50 '[MWh']]]/30</f>
        <v>7.2971023567064295</v>
      </c>
      <c r="Q90" s="1"/>
      <c r="S90"/>
      <c r="U90" t="s">
        <v>51</v>
      </c>
      <c r="V90">
        <v>4</v>
      </c>
      <c r="W90" s="97">
        <v>45748</v>
      </c>
      <c r="X90" s="12">
        <v>95.60114999999999</v>
      </c>
      <c r="Y90" s="12">
        <v>106.40033401221997</v>
      </c>
      <c r="Z90" s="12">
        <v>99.489268292682922</v>
      </c>
    </row>
    <row r="91" spans="1:26">
      <c r="A91" s="183">
        <v>45809</v>
      </c>
      <c r="B91" s="28">
        <v>6</v>
      </c>
      <c r="C91" s="28" t="s">
        <v>1896</v>
      </c>
      <c r="D91" s="28">
        <v>10035044444</v>
      </c>
      <c r="E91" s="12">
        <v>20.100000000000001</v>
      </c>
      <c r="I91" s="188">
        <v>45809</v>
      </c>
      <c r="J91" s="189">
        <v>6</v>
      </c>
      <c r="K91" s="28" t="s">
        <v>2562</v>
      </c>
      <c r="L91" s="28"/>
      <c r="M91" s="12">
        <v>209.27895257492</v>
      </c>
      <c r="N91" s="12">
        <v>197.825900116144</v>
      </c>
      <c r="O91" s="28" t="s">
        <v>49</v>
      </c>
      <c r="P91" s="28">
        <f>Tabela5[[#This Row],[Geração Estimada P50 '[MWh']]]/30</f>
        <v>6.9759650858306665</v>
      </c>
      <c r="Q91" s="1"/>
      <c r="S91"/>
      <c r="U91" t="s">
        <v>51</v>
      </c>
      <c r="V91">
        <v>5</v>
      </c>
      <c r="W91" s="97">
        <v>45778</v>
      </c>
      <c r="X91" s="12">
        <v>101.24012</v>
      </c>
      <c r="Y91" s="12">
        <v>109.45653535059644</v>
      </c>
      <c r="Z91" s="12">
        <v>102.50926829268292</v>
      </c>
    </row>
    <row r="92" spans="1:26">
      <c r="A92" s="183">
        <v>45839</v>
      </c>
      <c r="B92" s="28">
        <v>7</v>
      </c>
      <c r="C92" s="28" t="s">
        <v>1896</v>
      </c>
      <c r="D92" s="28">
        <v>10035044444</v>
      </c>
      <c r="E92" s="12">
        <v>24.28</v>
      </c>
      <c r="I92" s="188">
        <v>45839</v>
      </c>
      <c r="J92" s="189">
        <v>7</v>
      </c>
      <c r="K92" s="28" t="s">
        <v>2562</v>
      </c>
      <c r="L92" s="28"/>
      <c r="M92" s="12">
        <v>223.3253348850742</v>
      </c>
      <c r="N92" s="12">
        <v>211.87113821138212</v>
      </c>
      <c r="O92" s="28" t="s">
        <v>49</v>
      </c>
      <c r="P92" s="28">
        <f>Tabela5[[#This Row],[Geração Estimada P50 '[MWh']]]/31</f>
        <v>7.2040430608088455</v>
      </c>
      <c r="Q92" s="1"/>
      <c r="S92"/>
      <c r="U92" t="s">
        <v>52</v>
      </c>
      <c r="V92">
        <v>1</v>
      </c>
      <c r="W92" s="97">
        <v>45292</v>
      </c>
      <c r="X92" s="12">
        <v>136.93948999999998</v>
      </c>
      <c r="Y92" s="12">
        <v>243.34285714285713</v>
      </c>
      <c r="Z92" s="12">
        <v>228.21853658536588</v>
      </c>
    </row>
    <row r="93" spans="1:26">
      <c r="A93" s="183">
        <v>45870</v>
      </c>
      <c r="B93" s="28">
        <v>8</v>
      </c>
      <c r="C93" s="28" t="s">
        <v>1896</v>
      </c>
      <c r="D93" s="28">
        <v>10035044444</v>
      </c>
      <c r="E93" s="12">
        <v>23.69</v>
      </c>
      <c r="I93" s="188">
        <v>45870</v>
      </c>
      <c r="J93" s="189">
        <v>8</v>
      </c>
      <c r="K93" s="28" t="s">
        <v>2562</v>
      </c>
      <c r="L93" s="28"/>
      <c r="M93" s="12">
        <v>250.20371486761712</v>
      </c>
      <c r="N93" s="12">
        <v>238.7473286875726</v>
      </c>
      <c r="O93" s="28" t="s">
        <v>49</v>
      </c>
      <c r="P93" s="28">
        <f>Tabela5[[#This Row],[Geração Estimada P50 '[MWh']]]/30</f>
        <v>8.3401238289205715</v>
      </c>
      <c r="Q93" s="1"/>
      <c r="S93"/>
      <c r="U93" t="s">
        <v>52</v>
      </c>
      <c r="V93">
        <v>2</v>
      </c>
      <c r="W93" s="97">
        <v>45689</v>
      </c>
      <c r="X93" s="12">
        <v>167.80838000000003</v>
      </c>
      <c r="Y93" s="12">
        <v>217.31666666666663</v>
      </c>
      <c r="Z93" s="12">
        <v>202.49853658536585</v>
      </c>
    </row>
    <row r="94" spans="1:26">
      <c r="A94" s="183">
        <v>45901</v>
      </c>
      <c r="B94" s="28">
        <v>9</v>
      </c>
      <c r="C94" s="28" t="s">
        <v>1896</v>
      </c>
      <c r="D94" s="28">
        <v>10035044444</v>
      </c>
      <c r="E94" s="12">
        <v>23.84</v>
      </c>
      <c r="I94" s="188">
        <v>45901</v>
      </c>
      <c r="J94" s="189">
        <v>9</v>
      </c>
      <c r="K94" s="28" t="s">
        <v>2562</v>
      </c>
      <c r="L94" s="28"/>
      <c r="M94" s="12">
        <v>246.19624556299101</v>
      </c>
      <c r="N94" s="12">
        <v>234.74018583042977</v>
      </c>
      <c r="O94" s="28" t="s">
        <v>49</v>
      </c>
      <c r="P94" s="28">
        <f>Tabela5[[#This Row],[Geração Estimada P50 '[MWh']]]/30</f>
        <v>8.2065415187663664</v>
      </c>
      <c r="Q94" s="1"/>
      <c r="S94"/>
      <c r="U94" t="s">
        <v>52</v>
      </c>
      <c r="V94">
        <v>3</v>
      </c>
      <c r="W94" s="97">
        <v>45717</v>
      </c>
      <c r="X94" s="12">
        <v>217.91368000000003</v>
      </c>
      <c r="Y94" s="12">
        <v>228.60952380952375</v>
      </c>
      <c r="Z94" s="12">
        <v>213.65853658536585</v>
      </c>
    </row>
    <row r="95" spans="1:26">
      <c r="A95" s="183">
        <v>45931</v>
      </c>
      <c r="B95" s="28">
        <v>10</v>
      </c>
      <c r="C95" s="28" t="s">
        <v>1896</v>
      </c>
      <c r="D95" s="28">
        <v>10035044444</v>
      </c>
      <c r="E95" s="12">
        <v>22</v>
      </c>
      <c r="I95" s="188">
        <v>45931</v>
      </c>
      <c r="J95" s="189">
        <v>10</v>
      </c>
      <c r="K95" s="28" t="s">
        <v>2562</v>
      </c>
      <c r="L95" s="28"/>
      <c r="M95" s="12">
        <v>238.86945824847251</v>
      </c>
      <c r="N95" s="12">
        <v>227.41399535423926</v>
      </c>
      <c r="O95" s="28" t="s">
        <v>49</v>
      </c>
      <c r="P95" s="28">
        <f>Tabela5[[#This Row],[Geração Estimada P50 '[MWh']]]/30</f>
        <v>7.9623152749490833</v>
      </c>
      <c r="Q95" s="1"/>
      <c r="S95"/>
      <c r="U95" t="s">
        <v>52</v>
      </c>
      <c r="V95">
        <v>4</v>
      </c>
      <c r="W95" s="97">
        <v>45748</v>
      </c>
      <c r="X95" s="12">
        <v>172.12035999999998</v>
      </c>
      <c r="Y95" s="12">
        <v>211.81190476190471</v>
      </c>
      <c r="Z95" s="12">
        <v>197.05853658536586</v>
      </c>
    </row>
    <row r="96" spans="1:26">
      <c r="A96" s="183">
        <v>45962</v>
      </c>
      <c r="B96" s="28">
        <v>11</v>
      </c>
      <c r="C96" s="28" t="s">
        <v>1896</v>
      </c>
      <c r="D96" s="28">
        <v>10035044444</v>
      </c>
      <c r="E96" s="12">
        <v>20.420000000000002</v>
      </c>
      <c r="I96" s="188">
        <v>45962</v>
      </c>
      <c r="J96" s="189">
        <v>11</v>
      </c>
      <c r="K96" s="28" t="s">
        <v>2562</v>
      </c>
      <c r="L96" s="28"/>
      <c r="M96" s="12">
        <v>221.38231946464938</v>
      </c>
      <c r="N96" s="12">
        <v>209.92828106852497</v>
      </c>
      <c r="O96" s="28" t="s">
        <v>49</v>
      </c>
      <c r="P96" s="28">
        <f>Tabela5[[#This Row],[Geração Estimada P50 '[MWh']]]/30</f>
        <v>7.3794106488216462</v>
      </c>
      <c r="Q96" s="1"/>
      <c r="S96"/>
      <c r="U96" t="s">
        <v>52</v>
      </c>
      <c r="V96">
        <v>5</v>
      </c>
      <c r="W96" s="97">
        <v>45778</v>
      </c>
      <c r="X96" s="12">
        <v>199.80459999999999</v>
      </c>
      <c r="Y96" s="12">
        <v>216.14285714285711</v>
      </c>
      <c r="Z96" s="12">
        <v>201.33853658536586</v>
      </c>
    </row>
    <row r="97" spans="1:26">
      <c r="A97" s="183">
        <v>45992</v>
      </c>
      <c r="B97" s="28">
        <v>12</v>
      </c>
      <c r="C97" s="28" t="s">
        <v>1896</v>
      </c>
      <c r="D97" s="28">
        <v>10035044444</v>
      </c>
      <c r="E97" s="12">
        <v>20.46</v>
      </c>
      <c r="I97" s="188">
        <v>45992</v>
      </c>
      <c r="J97" s="189">
        <v>12</v>
      </c>
      <c r="K97" s="28" t="s">
        <v>2562</v>
      </c>
      <c r="L97" s="28"/>
      <c r="M97" s="12">
        <v>244.41514809426823</v>
      </c>
      <c r="N97" s="12">
        <v>232.95923344947735</v>
      </c>
      <c r="O97" s="28" t="s">
        <v>49</v>
      </c>
      <c r="P97" s="28">
        <f>Tabela5[[#This Row],[Geração Estimada P50 '[MWh']]]/30</f>
        <v>8.1471716031422741</v>
      </c>
      <c r="Q97" s="1"/>
      <c r="S97"/>
      <c r="U97" t="s">
        <v>53</v>
      </c>
      <c r="V97">
        <v>1</v>
      </c>
      <c r="W97" s="97">
        <v>45292</v>
      </c>
      <c r="X97" s="12">
        <v>133.86383999999998</v>
      </c>
      <c r="Y97" s="12">
        <v>236.18571428571425</v>
      </c>
      <c r="Z97" s="12">
        <v>228.21853658536588</v>
      </c>
    </row>
    <row r="98" spans="1:26">
      <c r="A98" s="183">
        <v>45658</v>
      </c>
      <c r="B98" s="28">
        <v>1</v>
      </c>
      <c r="C98" s="28" t="s">
        <v>1897</v>
      </c>
      <c r="D98" s="28">
        <v>10035044363</v>
      </c>
      <c r="E98" s="12">
        <v>22.32</v>
      </c>
      <c r="I98" s="188">
        <v>45658</v>
      </c>
      <c r="J98" s="189">
        <v>1</v>
      </c>
      <c r="K98" s="28" t="s">
        <v>2563</v>
      </c>
      <c r="L98" s="28"/>
      <c r="M98" s="12">
        <v>234.43695432062847</v>
      </c>
      <c r="N98" s="12">
        <v>223.31820557491289</v>
      </c>
      <c r="O98" s="28" t="s">
        <v>50</v>
      </c>
      <c r="P98" s="28">
        <f>Tabela5[[#This Row],[Geração Estimada P50 '[MWh']]]/30</f>
        <v>7.8145651440209489</v>
      </c>
      <c r="Q98" s="1"/>
      <c r="S98"/>
      <c r="U98" t="s">
        <v>53</v>
      </c>
      <c r="V98">
        <v>2</v>
      </c>
      <c r="W98" s="97">
        <v>45689</v>
      </c>
      <c r="X98" s="12">
        <v>165.35868000000005</v>
      </c>
      <c r="Y98" s="12">
        <v>210.92499999999995</v>
      </c>
      <c r="Z98" s="12">
        <v>202.49853658536585</v>
      </c>
    </row>
    <row r="99" spans="1:26">
      <c r="A99" s="183">
        <v>45689</v>
      </c>
      <c r="B99" s="28">
        <v>2</v>
      </c>
      <c r="C99" s="28" t="s">
        <v>1897</v>
      </c>
      <c r="D99" s="28">
        <v>10035044363</v>
      </c>
      <c r="E99" s="12">
        <v>18.5</v>
      </c>
      <c r="I99" s="188">
        <v>45689</v>
      </c>
      <c r="J99" s="189">
        <v>2</v>
      </c>
      <c r="K99" s="28" t="s">
        <v>2563</v>
      </c>
      <c r="L99" s="28"/>
      <c r="M99" s="12">
        <v>209.60636019784695</v>
      </c>
      <c r="N99" s="12">
        <v>198.48963414634144</v>
      </c>
      <c r="O99" s="28" t="s">
        <v>50</v>
      </c>
      <c r="P99" s="28"/>
      <c r="Q99" s="1"/>
      <c r="S99"/>
      <c r="U99" t="s">
        <v>53</v>
      </c>
      <c r="V99">
        <v>3</v>
      </c>
      <c r="W99" s="97">
        <v>45717</v>
      </c>
      <c r="X99" s="12">
        <v>201.41838000000004</v>
      </c>
      <c r="Y99" s="12">
        <v>221.88571428571424</v>
      </c>
      <c r="Z99" s="12">
        <v>213.65853658536585</v>
      </c>
    </row>
    <row r="100" spans="1:26">
      <c r="A100" s="183">
        <v>45717</v>
      </c>
      <c r="B100" s="28">
        <v>3</v>
      </c>
      <c r="C100" s="28" t="s">
        <v>1897</v>
      </c>
      <c r="D100" s="28">
        <v>10035044363</v>
      </c>
      <c r="E100" s="12">
        <v>21.71</v>
      </c>
      <c r="I100" s="188">
        <v>45717</v>
      </c>
      <c r="J100" s="189">
        <v>3</v>
      </c>
      <c r="K100" s="28" t="s">
        <v>2563</v>
      </c>
      <c r="L100" s="28"/>
      <c r="M100" s="12">
        <v>221.55019028222284</v>
      </c>
      <c r="N100" s="12">
        <v>210.43249128919859</v>
      </c>
      <c r="O100" s="28" t="s">
        <v>50</v>
      </c>
      <c r="P100" s="28">
        <f>Tabela5[[#This Row],[Geração Estimada P50 '[MWh']]]/30</f>
        <v>7.3850063427407617</v>
      </c>
      <c r="Q100" s="1"/>
      <c r="S100"/>
      <c r="U100" t="s">
        <v>53</v>
      </c>
      <c r="V100">
        <v>4</v>
      </c>
      <c r="W100" s="97">
        <v>45748</v>
      </c>
      <c r="X100" s="12">
        <v>181.12572</v>
      </c>
      <c r="Y100" s="12">
        <v>205.5821428571428</v>
      </c>
      <c r="Z100" s="12">
        <v>197.05853658536586</v>
      </c>
    </row>
    <row r="101" spans="1:26">
      <c r="A101" s="183">
        <v>45748</v>
      </c>
      <c r="B101" s="28">
        <v>4</v>
      </c>
      <c r="C101" s="28" t="s">
        <v>1897</v>
      </c>
      <c r="D101" s="28">
        <v>10035044363</v>
      </c>
      <c r="E101" s="12">
        <v>20.96</v>
      </c>
      <c r="I101" s="188">
        <v>45748</v>
      </c>
      <c r="J101" s="189">
        <v>4</v>
      </c>
      <c r="K101" s="28" t="s">
        <v>2563</v>
      </c>
      <c r="L101" s="28"/>
      <c r="M101" s="12">
        <v>206.54182484725052</v>
      </c>
      <c r="N101" s="12">
        <v>195.42534843205573</v>
      </c>
      <c r="O101" s="28" t="s">
        <v>50</v>
      </c>
      <c r="P101" s="28">
        <f>Tabela5[[#This Row],[Geração Estimada P50 '[MWh']]]/30</f>
        <v>6.8847274949083506</v>
      </c>
      <c r="Q101" s="1"/>
      <c r="S101"/>
      <c r="U101" t="s">
        <v>53</v>
      </c>
      <c r="V101">
        <v>5</v>
      </c>
      <c r="W101" s="97">
        <v>45778</v>
      </c>
      <c r="X101" s="12">
        <v>193.96745000000001</v>
      </c>
      <c r="Y101" s="12">
        <v>209.78571428571425</v>
      </c>
      <c r="Z101" s="12">
        <v>201.33853658536586</v>
      </c>
    </row>
    <row r="102" spans="1:26">
      <c r="A102" s="183">
        <v>45778</v>
      </c>
      <c r="B102" s="28">
        <v>5</v>
      </c>
      <c r="C102" s="28" t="s">
        <v>1897</v>
      </c>
      <c r="D102" s="28">
        <v>10035044363</v>
      </c>
      <c r="E102" s="12">
        <v>22.88</v>
      </c>
      <c r="I102" s="188">
        <v>45778</v>
      </c>
      <c r="J102" s="189">
        <v>5</v>
      </c>
      <c r="K102" s="28" t="s">
        <v>2563</v>
      </c>
      <c r="L102" s="28"/>
      <c r="M102" s="12">
        <v>212.47445097468722</v>
      </c>
      <c r="N102" s="12">
        <v>201.35749128919861</v>
      </c>
      <c r="O102" s="28" t="s">
        <v>50</v>
      </c>
      <c r="P102" s="28">
        <f>Tabela5[[#This Row],[Geração Estimada P50 '[MWh']]]/30</f>
        <v>7.0824816991562409</v>
      </c>
      <c r="Q102" s="1"/>
      <c r="S102"/>
      <c r="U102" t="s">
        <v>54</v>
      </c>
      <c r="V102">
        <v>1</v>
      </c>
      <c r="W102" s="97">
        <v>45292</v>
      </c>
      <c r="X102" s="12">
        <v>68.645870000000002</v>
      </c>
      <c r="Y102" s="12">
        <v>121.67142857142856</v>
      </c>
      <c r="Z102" s="12">
        <v>114.10926829268294</v>
      </c>
    </row>
    <row r="103" spans="1:26">
      <c r="A103" s="183">
        <v>45809</v>
      </c>
      <c r="B103" s="28">
        <v>6</v>
      </c>
      <c r="C103" s="28" t="s">
        <v>1897</v>
      </c>
      <c r="D103" s="28">
        <v>10035044363</v>
      </c>
      <c r="E103" s="12">
        <v>22.88</v>
      </c>
      <c r="I103" s="188">
        <v>45809</v>
      </c>
      <c r="J103" s="189">
        <v>6</v>
      </c>
      <c r="K103" s="28" t="s">
        <v>2563</v>
      </c>
      <c r="L103" s="28"/>
      <c r="M103" s="12">
        <v>203.12368926389291</v>
      </c>
      <c r="N103" s="12">
        <v>192.00749128919855</v>
      </c>
      <c r="O103" s="28" t="s">
        <v>50</v>
      </c>
      <c r="P103" s="28">
        <f>Tabela5[[#This Row],[Geração Estimada P50 '[MWh']]]/30</f>
        <v>6.7707896421297642</v>
      </c>
      <c r="Q103" s="1"/>
      <c r="S103"/>
      <c r="U103" t="s">
        <v>54</v>
      </c>
      <c r="V103">
        <v>2</v>
      </c>
      <c r="W103" s="97">
        <v>45689</v>
      </c>
      <c r="X103" s="12">
        <v>68.772300000000001</v>
      </c>
      <c r="Y103" s="12">
        <v>108.65833333333332</v>
      </c>
      <c r="Z103" s="12">
        <v>101.24926829268293</v>
      </c>
    </row>
    <row r="104" spans="1:26">
      <c r="A104" s="183">
        <v>45839</v>
      </c>
      <c r="B104" s="28">
        <v>7</v>
      </c>
      <c r="C104" s="28" t="s">
        <v>1897</v>
      </c>
      <c r="D104" s="28">
        <v>10035044363</v>
      </c>
      <c r="E104" s="12">
        <v>21.7</v>
      </c>
      <c r="I104" s="188">
        <v>45839</v>
      </c>
      <c r="J104" s="189">
        <v>7</v>
      </c>
      <c r="K104" s="28" t="s">
        <v>2563</v>
      </c>
      <c r="L104" s="28"/>
      <c r="M104" s="12">
        <v>216.75694268257203</v>
      </c>
      <c r="N104" s="12">
        <v>205.63963414634148</v>
      </c>
      <c r="O104" s="28" t="s">
        <v>50</v>
      </c>
      <c r="P104" s="28">
        <f>Tabela5[[#This Row],[Geração Estimada P50 '[MWh']]]/31</f>
        <v>6.9921594413732917</v>
      </c>
      <c r="Q104" s="1"/>
      <c r="S104"/>
      <c r="U104" t="s">
        <v>54</v>
      </c>
      <c r="V104">
        <v>3</v>
      </c>
      <c r="W104" s="97">
        <v>45717</v>
      </c>
      <c r="X104" s="12">
        <v>101.06776000000002</v>
      </c>
      <c r="Y104" s="12">
        <v>114.30476190476188</v>
      </c>
      <c r="Z104" s="12">
        <v>106.82926829268293</v>
      </c>
    </row>
    <row r="105" spans="1:26">
      <c r="A105" s="183">
        <v>45870</v>
      </c>
      <c r="B105" s="28">
        <v>8</v>
      </c>
      <c r="C105" s="28" t="s">
        <v>1897</v>
      </c>
      <c r="D105" s="28">
        <v>10035044363</v>
      </c>
      <c r="E105" s="12">
        <v>25.89</v>
      </c>
      <c r="I105" s="188">
        <v>45870</v>
      </c>
      <c r="J105" s="189">
        <v>8</v>
      </c>
      <c r="K105" s="28" t="s">
        <v>2563</v>
      </c>
      <c r="L105" s="28"/>
      <c r="M105" s="12">
        <v>242.84478207739306</v>
      </c>
      <c r="N105" s="12">
        <v>231.72534843205577</v>
      </c>
      <c r="O105" s="28" t="s">
        <v>50</v>
      </c>
      <c r="P105" s="28">
        <f>Tabela5[[#This Row],[Geração Estimada P50 '[MWh']]]/30</f>
        <v>8.0948260692464356</v>
      </c>
      <c r="Q105" s="1"/>
      <c r="S105"/>
      <c r="U105" t="s">
        <v>54</v>
      </c>
      <c r="V105">
        <v>4</v>
      </c>
      <c r="W105" s="97">
        <v>45748</v>
      </c>
      <c r="X105" s="12">
        <v>84.352050000000006</v>
      </c>
      <c r="Y105" s="12">
        <v>105.90595238095236</v>
      </c>
      <c r="Z105" s="12">
        <v>98.529268292682929</v>
      </c>
    </row>
    <row r="106" spans="1:26">
      <c r="A106" s="183">
        <v>45901</v>
      </c>
      <c r="B106" s="28">
        <v>9</v>
      </c>
      <c r="C106" s="28" t="s">
        <v>1897</v>
      </c>
      <c r="D106" s="28">
        <v>10035044363</v>
      </c>
      <c r="E106" s="12">
        <v>23.73</v>
      </c>
      <c r="I106" s="188">
        <v>45901</v>
      </c>
      <c r="J106" s="189">
        <v>9</v>
      </c>
      <c r="K106" s="28" t="s">
        <v>2563</v>
      </c>
      <c r="L106" s="28"/>
      <c r="M106" s="12">
        <v>238.95517951702067</v>
      </c>
      <c r="N106" s="12">
        <v>227.83606271777006</v>
      </c>
      <c r="O106" s="28" t="s">
        <v>50</v>
      </c>
      <c r="P106" s="28">
        <f>Tabela5[[#This Row],[Geração Estimada P50 '[MWh']]]/30</f>
        <v>7.9651726505673555</v>
      </c>
      <c r="Q106" s="1"/>
      <c r="S106"/>
      <c r="U106" t="s">
        <v>54</v>
      </c>
      <c r="V106">
        <v>5</v>
      </c>
      <c r="W106" s="97">
        <v>45778</v>
      </c>
      <c r="X106" s="12">
        <v>98.157290000000003</v>
      </c>
      <c r="Y106" s="12">
        <v>108.07142857142856</v>
      </c>
      <c r="Z106" s="12">
        <v>100.66926829268293</v>
      </c>
    </row>
    <row r="107" spans="1:26">
      <c r="A107" s="183">
        <v>45931</v>
      </c>
      <c r="B107" s="28">
        <v>10</v>
      </c>
      <c r="C107" s="28" t="s">
        <v>1897</v>
      </c>
      <c r="D107" s="28">
        <v>10035044363</v>
      </c>
      <c r="E107" s="12">
        <v>20.95</v>
      </c>
      <c r="I107" s="188">
        <v>45931</v>
      </c>
      <c r="J107" s="189">
        <v>10</v>
      </c>
      <c r="K107" s="28" t="s">
        <v>2563</v>
      </c>
      <c r="L107" s="28"/>
      <c r="M107" s="12">
        <v>231.84388594704686</v>
      </c>
      <c r="N107" s="12">
        <v>220.72534843205574</v>
      </c>
      <c r="O107" s="28" t="s">
        <v>50</v>
      </c>
      <c r="P107" s="28">
        <f>Tabela5[[#This Row],[Geração Estimada P50 '[MWh']]]/30</f>
        <v>7.7281295315682286</v>
      </c>
      <c r="Q107" s="1"/>
      <c r="S107"/>
      <c r="U107" t="s">
        <v>2548</v>
      </c>
      <c r="V107">
        <v>5</v>
      </c>
      <c r="W107" s="97">
        <v>45778</v>
      </c>
      <c r="X107" s="12">
        <v>130.97687999999999</v>
      </c>
      <c r="Y107" s="12">
        <v>246.44</v>
      </c>
      <c r="Z107" s="12">
        <v>237.15479674796748</v>
      </c>
    </row>
    <row r="108" spans="1:26">
      <c r="A108" s="183">
        <v>45962</v>
      </c>
      <c r="B108" s="28">
        <v>11</v>
      </c>
      <c r="C108" s="28" t="s">
        <v>1897</v>
      </c>
      <c r="D108" s="28">
        <v>10035044363</v>
      </c>
      <c r="E108" s="12">
        <v>20.309999999999999</v>
      </c>
      <c r="I108" s="188">
        <v>45962</v>
      </c>
      <c r="J108" s="189">
        <v>11</v>
      </c>
      <c r="K108" s="28" t="s">
        <v>2563</v>
      </c>
      <c r="L108" s="28"/>
      <c r="M108" s="12">
        <v>214.87107477451264</v>
      </c>
      <c r="N108" s="12">
        <v>203.75391986062718</v>
      </c>
      <c r="O108" s="28" t="s">
        <v>50</v>
      </c>
      <c r="P108" s="28">
        <f>Tabela5[[#This Row],[Geração Estimada P50 '[MWh']]]/30</f>
        <v>7.1623691591504208</v>
      </c>
      <c r="Q108" s="1"/>
      <c r="S108"/>
      <c r="U108" t="s">
        <v>2549</v>
      </c>
      <c r="V108">
        <v>5</v>
      </c>
      <c r="W108" s="97">
        <v>45778</v>
      </c>
      <c r="X108" s="12">
        <v>190.94212999999996</v>
      </c>
      <c r="Y108" s="12">
        <v>246.44</v>
      </c>
      <c r="Z108" s="12">
        <v>237.15479674796748</v>
      </c>
    </row>
    <row r="109" spans="1:26">
      <c r="A109" s="183">
        <v>45992</v>
      </c>
      <c r="B109" s="28">
        <v>12</v>
      </c>
      <c r="C109" s="28" t="s">
        <v>1897</v>
      </c>
      <c r="D109" s="28">
        <v>10035044363</v>
      </c>
      <c r="E109" s="12">
        <v>18.77</v>
      </c>
      <c r="I109" s="188">
        <v>45992</v>
      </c>
      <c r="J109" s="189">
        <v>12</v>
      </c>
      <c r="K109" s="28" t="s">
        <v>2563</v>
      </c>
      <c r="L109" s="28"/>
      <c r="M109" s="12">
        <v>237.22646726796623</v>
      </c>
      <c r="N109" s="12">
        <v>226.10749128919858</v>
      </c>
      <c r="O109" s="28" t="s">
        <v>50</v>
      </c>
      <c r="P109" s="28">
        <f>Tabela5[[#This Row],[Geração Estimada P50 '[MWh']]]/30</f>
        <v>7.907548908932208</v>
      </c>
      <c r="Q109" s="1"/>
      <c r="S109"/>
      <c r="U109" t="s">
        <v>2564</v>
      </c>
      <c r="V109">
        <v>5</v>
      </c>
      <c r="W109" s="97">
        <v>45778</v>
      </c>
      <c r="X109" s="12">
        <v>80.87060000000001</v>
      </c>
      <c r="Y109" s="12">
        <v>123.22</v>
      </c>
      <c r="Z109" s="12">
        <v>118.57739837398374</v>
      </c>
    </row>
    <row r="110" spans="1:26">
      <c r="A110" s="183">
        <v>45658</v>
      </c>
      <c r="B110" s="28">
        <v>1</v>
      </c>
      <c r="C110" s="28" t="s">
        <v>34</v>
      </c>
      <c r="D110" s="28">
        <v>10035302079</v>
      </c>
      <c r="E110" s="12">
        <v>55.2</v>
      </c>
      <c r="I110" s="188">
        <v>45658</v>
      </c>
      <c r="J110" s="189">
        <v>1</v>
      </c>
      <c r="K110" s="28" t="s">
        <v>2565</v>
      </c>
      <c r="L110" s="28"/>
      <c r="M110" s="12">
        <v>120.7705522257783</v>
      </c>
      <c r="N110" s="12">
        <v>115.04271196283393</v>
      </c>
      <c r="O110" s="28" t="s">
        <v>51</v>
      </c>
      <c r="P110" s="28">
        <f>Tabela5[[#This Row],[Geração Estimada P50 '[MWh']]]/30</f>
        <v>4.0256850741926105</v>
      </c>
      <c r="Q110" s="1"/>
      <c r="S110"/>
      <c r="U110" t="s">
        <v>2566</v>
      </c>
      <c r="V110">
        <v>5</v>
      </c>
      <c r="W110" s="97">
        <v>45778</v>
      </c>
      <c r="X110" s="12">
        <v>196.31837999999999</v>
      </c>
      <c r="Y110" s="12">
        <v>246.44</v>
      </c>
      <c r="Z110" s="12">
        <v>237.17821138211383</v>
      </c>
    </row>
    <row r="111" spans="1:26">
      <c r="A111" s="183">
        <v>45689</v>
      </c>
      <c r="B111" s="28">
        <v>2</v>
      </c>
      <c r="C111" s="28" t="s">
        <v>34</v>
      </c>
      <c r="D111" s="28">
        <v>10035302079</v>
      </c>
      <c r="E111" s="12">
        <v>47.71</v>
      </c>
      <c r="I111" s="188">
        <v>45689</v>
      </c>
      <c r="J111" s="189">
        <v>2</v>
      </c>
      <c r="K111" s="28" t="s">
        <v>2565</v>
      </c>
      <c r="L111" s="28"/>
      <c r="M111" s="12">
        <v>107.9790340413151</v>
      </c>
      <c r="N111" s="12">
        <v>102.25223577235772</v>
      </c>
      <c r="O111" s="28" t="s">
        <v>51</v>
      </c>
      <c r="P111" s="28"/>
      <c r="Q111" s="1"/>
      <c r="S111"/>
      <c r="U111" t="s">
        <v>2567</v>
      </c>
      <c r="V111">
        <v>5</v>
      </c>
      <c r="W111" s="97">
        <v>45778</v>
      </c>
      <c r="X111" s="12">
        <v>34.358959999999996</v>
      </c>
      <c r="Y111" s="12">
        <v>246.44</v>
      </c>
      <c r="Z111" s="12">
        <v>237.17821138211383</v>
      </c>
    </row>
    <row r="112" spans="1:26">
      <c r="A112" s="183">
        <v>45717</v>
      </c>
      <c r="B112" s="28">
        <v>3</v>
      </c>
      <c r="C112" s="28" t="s">
        <v>34</v>
      </c>
      <c r="D112" s="28">
        <v>10035302079</v>
      </c>
      <c r="E112" s="12">
        <v>57.97</v>
      </c>
      <c r="I112" s="188">
        <v>45717</v>
      </c>
      <c r="J112" s="189">
        <v>3</v>
      </c>
      <c r="K112" s="28" t="s">
        <v>2565</v>
      </c>
      <c r="L112" s="28"/>
      <c r="M112" s="12">
        <v>114.13191620599359</v>
      </c>
      <c r="N112" s="12">
        <v>108.40461672473867</v>
      </c>
      <c r="O112" s="28" t="s">
        <v>51</v>
      </c>
      <c r="P112" s="28">
        <f>Tabela5[[#This Row],[Geração Estimada P50 '[MWh']]]/30</f>
        <v>3.8043972068664531</v>
      </c>
      <c r="Q112" s="1"/>
      <c r="S112"/>
      <c r="U112" t="s">
        <v>2568</v>
      </c>
      <c r="V112">
        <v>5</v>
      </c>
      <c r="W112" s="97">
        <v>45778</v>
      </c>
      <c r="X112" s="12">
        <v>84.205410000000001</v>
      </c>
      <c r="Y112" s="12">
        <v>123.22</v>
      </c>
      <c r="Z112" s="12">
        <v>118.58910569105691</v>
      </c>
    </row>
    <row r="113" spans="1:26">
      <c r="A113" s="183">
        <v>45748</v>
      </c>
      <c r="B113" s="28">
        <v>4</v>
      </c>
      <c r="C113" s="28" t="s">
        <v>34</v>
      </c>
      <c r="D113" s="28">
        <v>10035302079</v>
      </c>
      <c r="E113" s="12">
        <v>49.29</v>
      </c>
      <c r="I113" s="188">
        <v>45748</v>
      </c>
      <c r="J113" s="189">
        <v>4</v>
      </c>
      <c r="K113" s="28" t="s">
        <v>2565</v>
      </c>
      <c r="L113" s="28"/>
      <c r="M113" s="12">
        <v>106.40033401221997</v>
      </c>
      <c r="N113" s="12">
        <v>100.6736643437863</v>
      </c>
      <c r="O113" s="28" t="s">
        <v>51</v>
      </c>
      <c r="P113" s="28">
        <f>Tabela5[[#This Row],[Geração Estimada P50 '[MWh']]]/30</f>
        <v>3.5466778004073323</v>
      </c>
      <c r="Q113" s="1"/>
      <c r="S113"/>
      <c r="U113" t="s">
        <v>180</v>
      </c>
      <c r="V113">
        <v>1</v>
      </c>
      <c r="W113" s="97">
        <v>45292</v>
      </c>
      <c r="X113" s="12">
        <v>230.11700999999996</v>
      </c>
      <c r="Y113" s="12">
        <v>253.8</v>
      </c>
      <c r="Z113" s="12">
        <v>244.75934959349595</v>
      </c>
    </row>
    <row r="114" spans="1:26">
      <c r="A114" s="183">
        <v>45778</v>
      </c>
      <c r="B114" s="28">
        <v>5</v>
      </c>
      <c r="C114" s="28" t="s">
        <v>34</v>
      </c>
      <c r="D114" s="28">
        <v>10035302079</v>
      </c>
      <c r="E114" s="12">
        <v>62.43</v>
      </c>
      <c r="I114" s="188">
        <v>45778</v>
      </c>
      <c r="J114" s="189">
        <v>5</v>
      </c>
      <c r="K114" s="28" t="s">
        <v>2565</v>
      </c>
      <c r="L114" s="28"/>
      <c r="M114" s="12">
        <v>109.45653535059644</v>
      </c>
      <c r="N114" s="12">
        <v>103.72961672473868</v>
      </c>
      <c r="O114" s="28" t="s">
        <v>51</v>
      </c>
      <c r="P114" s="28">
        <f>Tabela5[[#This Row],[Geração Estimada P50 '[MWh']]]/30</f>
        <v>3.6485511783532147</v>
      </c>
      <c r="Q114" s="1"/>
      <c r="S114"/>
      <c r="U114" t="s">
        <v>180</v>
      </c>
      <c r="V114">
        <v>2</v>
      </c>
      <c r="W114" s="97">
        <v>45689</v>
      </c>
      <c r="X114" s="12">
        <v>223.87833000000001</v>
      </c>
      <c r="Y114" s="12">
        <v>210.1</v>
      </c>
      <c r="Z114" s="12">
        <v>201.05934959349594</v>
      </c>
    </row>
    <row r="115" spans="1:26">
      <c r="A115" s="183">
        <v>45809</v>
      </c>
      <c r="B115" s="28">
        <v>6</v>
      </c>
      <c r="C115" s="28" t="s">
        <v>34</v>
      </c>
      <c r="D115" s="28">
        <v>10035302079</v>
      </c>
      <c r="E115" s="12">
        <v>63.11</v>
      </c>
      <c r="I115" s="188">
        <v>45809</v>
      </c>
      <c r="J115" s="189">
        <v>6</v>
      </c>
      <c r="K115" s="28" t="s">
        <v>2565</v>
      </c>
      <c r="L115" s="28"/>
      <c r="M115" s="12">
        <v>104.63947628746</v>
      </c>
      <c r="N115" s="12">
        <v>98.912950058071999</v>
      </c>
      <c r="O115" s="28" t="s">
        <v>51</v>
      </c>
      <c r="P115" s="28">
        <f>Tabela5[[#This Row],[Geração Estimada P50 '[MWh']]]/30</f>
        <v>3.4879825429153333</v>
      </c>
      <c r="Q115" s="1"/>
      <c r="S115"/>
      <c r="U115" t="s">
        <v>180</v>
      </c>
      <c r="V115">
        <v>3</v>
      </c>
      <c r="W115" s="97">
        <v>45717</v>
      </c>
      <c r="X115" s="12">
        <v>233.18889999999999</v>
      </c>
      <c r="Y115" s="12">
        <v>236.8</v>
      </c>
      <c r="Z115" s="12">
        <v>227.75934959349595</v>
      </c>
    </row>
    <row r="116" spans="1:26">
      <c r="A116" s="183">
        <v>45839</v>
      </c>
      <c r="B116" s="28">
        <v>7</v>
      </c>
      <c r="C116" s="28" t="s">
        <v>34</v>
      </c>
      <c r="D116" s="28">
        <v>10035302079</v>
      </c>
      <c r="E116" s="12">
        <v>61.23</v>
      </c>
      <c r="I116" s="188">
        <v>45839</v>
      </c>
      <c r="J116" s="189">
        <v>7</v>
      </c>
      <c r="K116" s="28" t="s">
        <v>2565</v>
      </c>
      <c r="L116" s="28"/>
      <c r="M116" s="12">
        <v>111.6626674425371</v>
      </c>
      <c r="N116" s="12">
        <v>105.93556910569106</v>
      </c>
      <c r="O116" s="28" t="s">
        <v>51</v>
      </c>
      <c r="P116" s="28">
        <f>Tabela5[[#This Row],[Geração Estimada P50 '[MWh']]]/31</f>
        <v>3.6020215304044227</v>
      </c>
      <c r="Q116" s="1"/>
      <c r="S116"/>
      <c r="U116" t="s">
        <v>180</v>
      </c>
      <c r="V116">
        <v>4</v>
      </c>
      <c r="W116" s="97">
        <v>45748</v>
      </c>
      <c r="X116" s="12">
        <v>191.61270000000002</v>
      </c>
      <c r="Y116" s="12">
        <v>218.3</v>
      </c>
      <c r="Z116" s="12">
        <v>209.25934959349595</v>
      </c>
    </row>
    <row r="117" spans="1:26">
      <c r="A117" s="183">
        <v>45870</v>
      </c>
      <c r="B117" s="28">
        <v>8</v>
      </c>
      <c r="C117" s="28" t="s">
        <v>34</v>
      </c>
      <c r="D117" s="28">
        <v>10035302079</v>
      </c>
      <c r="E117" s="12">
        <v>70</v>
      </c>
      <c r="I117" s="188">
        <v>45870</v>
      </c>
      <c r="J117" s="189">
        <v>8</v>
      </c>
      <c r="K117" s="28" t="s">
        <v>2565</v>
      </c>
      <c r="L117" s="28"/>
      <c r="M117" s="12">
        <v>125.10185743380856</v>
      </c>
      <c r="N117" s="12">
        <v>119.3736643437863</v>
      </c>
      <c r="O117" s="28" t="s">
        <v>51</v>
      </c>
      <c r="P117" s="28">
        <f>Tabela5[[#This Row],[Geração Estimada P50 '[MWh']]]/30</f>
        <v>4.1700619144602857</v>
      </c>
      <c r="Q117" s="1"/>
      <c r="S117"/>
      <c r="U117" t="s">
        <v>180</v>
      </c>
      <c r="V117">
        <v>5</v>
      </c>
      <c r="W117" s="97">
        <v>45778</v>
      </c>
      <c r="X117" s="12">
        <v>204.61527000000001</v>
      </c>
      <c r="Y117" s="12">
        <v>212.9</v>
      </c>
      <c r="Z117" s="12">
        <v>203.85934959349595</v>
      </c>
    </row>
    <row r="118" spans="1:26">
      <c r="A118" s="183">
        <v>45901</v>
      </c>
      <c r="B118" s="28">
        <v>9</v>
      </c>
      <c r="C118" s="28" t="s">
        <v>34</v>
      </c>
      <c r="D118" s="28">
        <v>10035302079</v>
      </c>
      <c r="E118" s="12">
        <v>63.71</v>
      </c>
      <c r="I118" s="188">
        <v>45901</v>
      </c>
      <c r="J118" s="189">
        <v>9</v>
      </c>
      <c r="K118" s="28" t="s">
        <v>2565</v>
      </c>
      <c r="L118" s="28"/>
      <c r="M118" s="12">
        <v>123.0981227814955</v>
      </c>
      <c r="N118" s="12">
        <v>117.37009291521488</v>
      </c>
      <c r="O118" s="28" t="s">
        <v>51</v>
      </c>
      <c r="P118" s="28">
        <f>Tabela5[[#This Row],[Geração Estimada P50 '[MWh']]]/30</f>
        <v>4.1032707593831832</v>
      </c>
      <c r="Q118" s="1"/>
      <c r="S118"/>
      <c r="U118" t="s">
        <v>55</v>
      </c>
      <c r="V118">
        <v>1</v>
      </c>
      <c r="W118" s="97">
        <v>45292</v>
      </c>
      <c r="X118" s="12">
        <v>96.957630000000009</v>
      </c>
      <c r="Y118" s="12">
        <v>254.7</v>
      </c>
      <c r="Z118" s="12">
        <v>239.01869918699185</v>
      </c>
    </row>
    <row r="119" spans="1:26">
      <c r="A119" s="183">
        <v>45931</v>
      </c>
      <c r="B119" s="28">
        <v>10</v>
      </c>
      <c r="C119" s="28" t="s">
        <v>34</v>
      </c>
      <c r="D119" s="28">
        <v>10035302079</v>
      </c>
      <c r="E119" s="12">
        <v>58.09</v>
      </c>
      <c r="I119" s="188">
        <v>45931</v>
      </c>
      <c r="J119" s="189">
        <v>10</v>
      </c>
      <c r="K119" s="28" t="s">
        <v>2565</v>
      </c>
      <c r="L119" s="28"/>
      <c r="M119" s="12">
        <v>119.43472912423626</v>
      </c>
      <c r="N119" s="12">
        <v>113.70699767711963</v>
      </c>
      <c r="O119" s="28" t="s">
        <v>51</v>
      </c>
      <c r="P119" s="28">
        <f>Tabela5[[#This Row],[Geração Estimada P50 '[MWh']]]/30</f>
        <v>3.9811576374745417</v>
      </c>
      <c r="Q119" s="1"/>
      <c r="S119"/>
      <c r="U119" t="s">
        <v>55</v>
      </c>
      <c r="V119">
        <v>2</v>
      </c>
      <c r="W119" s="97">
        <v>45689</v>
      </c>
      <c r="X119" s="12">
        <v>183.37162999999998</v>
      </c>
      <c r="Y119" s="12">
        <v>222</v>
      </c>
      <c r="Z119" s="12">
        <v>206.31869918699186</v>
      </c>
    </row>
    <row r="120" spans="1:26">
      <c r="A120" s="183">
        <v>45962</v>
      </c>
      <c r="B120" s="28">
        <v>11</v>
      </c>
      <c r="C120" s="28" t="s">
        <v>34</v>
      </c>
      <c r="D120" s="28">
        <v>10035302079</v>
      </c>
      <c r="E120" s="12">
        <v>53.61</v>
      </c>
      <c r="I120" s="188">
        <v>45962</v>
      </c>
      <c r="J120" s="189">
        <v>11</v>
      </c>
      <c r="K120" s="28" t="s">
        <v>2565</v>
      </c>
      <c r="L120" s="28"/>
      <c r="M120" s="12">
        <v>110.69115973232469</v>
      </c>
      <c r="N120" s="12">
        <v>104.96414053426248</v>
      </c>
      <c r="O120" s="28" t="s">
        <v>51</v>
      </c>
      <c r="P120" s="28">
        <f>Tabela5[[#This Row],[Geração Estimada P50 '[MWh']]]/30</f>
        <v>3.6897053244108231</v>
      </c>
      <c r="Q120" s="1"/>
      <c r="S120"/>
      <c r="U120" t="s">
        <v>55</v>
      </c>
      <c r="V120">
        <v>3</v>
      </c>
      <c r="W120" s="97">
        <v>45717</v>
      </c>
      <c r="X120" s="12">
        <v>207.51508999999996</v>
      </c>
      <c r="Y120" s="12">
        <v>237.1</v>
      </c>
      <c r="Z120" s="12">
        <v>221.41869918699186</v>
      </c>
    </row>
    <row r="121" spans="1:26">
      <c r="A121" s="183">
        <v>45992</v>
      </c>
      <c r="B121" s="28">
        <v>12</v>
      </c>
      <c r="C121" s="28" t="s">
        <v>34</v>
      </c>
      <c r="D121" s="28">
        <v>10035302079</v>
      </c>
      <c r="E121" s="12">
        <v>53.5</v>
      </c>
      <c r="I121" s="188">
        <v>45992</v>
      </c>
      <c r="J121" s="189">
        <v>12</v>
      </c>
      <c r="K121" s="28" t="s">
        <v>2565</v>
      </c>
      <c r="L121" s="28"/>
      <c r="M121" s="12">
        <v>122.20757404713412</v>
      </c>
      <c r="N121" s="12">
        <v>116.47961672473868</v>
      </c>
      <c r="O121" s="28" t="s">
        <v>51</v>
      </c>
      <c r="P121" s="28">
        <f>Tabela5[[#This Row],[Geração Estimada P50 '[MWh']]]/30</f>
        <v>4.073585801571137</v>
      </c>
      <c r="Q121" s="1"/>
      <c r="S121"/>
      <c r="U121" t="s">
        <v>55</v>
      </c>
      <c r="V121">
        <v>4</v>
      </c>
      <c r="W121" s="97">
        <v>45748</v>
      </c>
      <c r="X121" s="12">
        <v>174.52110000000002</v>
      </c>
      <c r="Y121" s="12">
        <v>235.8</v>
      </c>
      <c r="Z121" s="12">
        <v>220.11869918699188</v>
      </c>
    </row>
    <row r="122" spans="1:26">
      <c r="A122" s="183">
        <v>45658</v>
      </c>
      <c r="B122" s="28">
        <v>1</v>
      </c>
      <c r="C122" s="28" t="s">
        <v>2055</v>
      </c>
      <c r="D122" s="28" t="s">
        <v>2251</v>
      </c>
      <c r="E122" s="12">
        <v>13.5</v>
      </c>
      <c r="I122" s="188">
        <v>45658</v>
      </c>
      <c r="J122" s="189">
        <v>1</v>
      </c>
      <c r="K122" s="28" t="s">
        <v>2569</v>
      </c>
      <c r="L122" s="28"/>
      <c r="M122" s="12">
        <v>243.34285714285713</v>
      </c>
      <c r="N122" s="12">
        <v>230.93542392566786</v>
      </c>
      <c r="O122" s="28" t="s">
        <v>52</v>
      </c>
      <c r="P122" s="28">
        <f>Tabela5[[#This Row],[Geração Estimada P50 '[MWh']]]/30</f>
        <v>8.1114285714285703</v>
      </c>
      <c r="Q122" s="1"/>
      <c r="S122"/>
      <c r="U122" t="s">
        <v>55</v>
      </c>
      <c r="V122">
        <v>5</v>
      </c>
      <c r="W122" s="97">
        <v>45778</v>
      </c>
      <c r="X122" s="12">
        <v>236.81862000000001</v>
      </c>
      <c r="Y122" s="12">
        <v>240.3</v>
      </c>
      <c r="Z122" s="12">
        <v>224.61869918699188</v>
      </c>
    </row>
    <row r="123" spans="1:26">
      <c r="A123" s="183">
        <v>45689</v>
      </c>
      <c r="B123" s="28">
        <v>2</v>
      </c>
      <c r="C123" s="28" t="s">
        <v>2055</v>
      </c>
      <c r="D123" s="28" t="s">
        <v>2251</v>
      </c>
      <c r="E123" s="12">
        <v>11.83</v>
      </c>
      <c r="I123" s="188">
        <v>45689</v>
      </c>
      <c r="J123" s="189">
        <v>2</v>
      </c>
      <c r="K123" s="28" t="s">
        <v>2569</v>
      </c>
      <c r="L123" s="28"/>
      <c r="M123" s="12">
        <v>217.31666666666663</v>
      </c>
      <c r="N123" s="12">
        <v>204.90923344947734</v>
      </c>
      <c r="O123" s="28" t="s">
        <v>52</v>
      </c>
      <c r="P123" s="28"/>
      <c r="Q123" s="1"/>
      <c r="S123"/>
      <c r="U123" t="s">
        <v>56</v>
      </c>
      <c r="V123">
        <v>1</v>
      </c>
      <c r="W123" s="97">
        <v>45292</v>
      </c>
      <c r="X123" s="12">
        <v>114.05694999999999</v>
      </c>
      <c r="Y123" s="12">
        <v>253.7</v>
      </c>
      <c r="Z123" s="12">
        <v>238.09674796747967</v>
      </c>
    </row>
    <row r="124" spans="1:26">
      <c r="A124" s="183">
        <v>45717</v>
      </c>
      <c r="B124" s="28">
        <v>3</v>
      </c>
      <c r="C124" s="28" t="s">
        <v>2055</v>
      </c>
      <c r="D124" s="28" t="s">
        <v>2251</v>
      </c>
      <c r="E124" s="12">
        <v>13.55</v>
      </c>
      <c r="I124" s="188">
        <v>45717</v>
      </c>
      <c r="J124" s="189">
        <v>3</v>
      </c>
      <c r="K124" s="28" t="s">
        <v>2569</v>
      </c>
      <c r="L124" s="28"/>
      <c r="M124" s="12">
        <v>228.60952380952375</v>
      </c>
      <c r="N124" s="12">
        <v>216.20209059233451</v>
      </c>
      <c r="O124" s="28" t="s">
        <v>52</v>
      </c>
      <c r="P124" s="28">
        <f>Tabela5[[#This Row],[Geração Estimada P50 '[MWh']]]/30</f>
        <v>7.6203174603174579</v>
      </c>
      <c r="Q124" s="1"/>
      <c r="S124"/>
      <c r="U124" t="s">
        <v>56</v>
      </c>
      <c r="V124">
        <v>2</v>
      </c>
      <c r="W124" s="97">
        <v>45689</v>
      </c>
      <c r="X124" s="12">
        <v>208.80562999999998</v>
      </c>
      <c r="Y124" s="12">
        <v>221.1</v>
      </c>
      <c r="Z124" s="12">
        <v>205.49674796747968</v>
      </c>
    </row>
    <row r="125" spans="1:26">
      <c r="A125" s="183">
        <v>45748</v>
      </c>
      <c r="B125" s="28">
        <v>4</v>
      </c>
      <c r="C125" s="28" t="s">
        <v>2055</v>
      </c>
      <c r="D125" s="28" t="s">
        <v>2251</v>
      </c>
      <c r="E125" s="12">
        <v>12.68</v>
      </c>
      <c r="I125" s="188">
        <v>45748</v>
      </c>
      <c r="J125" s="189">
        <v>4</v>
      </c>
      <c r="K125" s="28" t="s">
        <v>2569</v>
      </c>
      <c r="L125" s="28"/>
      <c r="M125" s="12">
        <v>211.81190476190471</v>
      </c>
      <c r="N125" s="12">
        <v>199.40447154471545</v>
      </c>
      <c r="O125" s="28" t="s">
        <v>52</v>
      </c>
      <c r="P125" s="28">
        <f>Tabela5[[#This Row],[Geração Estimada P50 '[MWh']]]/30</f>
        <v>7.0603968253968237</v>
      </c>
      <c r="Q125" s="1"/>
      <c r="S125"/>
      <c r="U125" t="s">
        <v>56</v>
      </c>
      <c r="V125">
        <v>3</v>
      </c>
      <c r="W125" s="97">
        <v>45717</v>
      </c>
      <c r="X125" s="12">
        <v>226.59389000000004</v>
      </c>
      <c r="Y125" s="12">
        <v>236</v>
      </c>
      <c r="Z125" s="12">
        <v>220.39674796747968</v>
      </c>
    </row>
    <row r="126" spans="1:26">
      <c r="A126" s="183">
        <v>45778</v>
      </c>
      <c r="B126" s="28">
        <v>5</v>
      </c>
      <c r="C126" s="28" t="s">
        <v>2055</v>
      </c>
      <c r="D126" s="28" t="s">
        <v>2251</v>
      </c>
      <c r="E126" s="12">
        <v>14.57</v>
      </c>
      <c r="I126" s="188">
        <v>45778</v>
      </c>
      <c r="J126" s="189">
        <v>5</v>
      </c>
      <c r="K126" s="28" t="s">
        <v>2569</v>
      </c>
      <c r="L126" s="28"/>
      <c r="M126" s="12">
        <v>216.14285714285711</v>
      </c>
      <c r="N126" s="12">
        <v>203.73542392566785</v>
      </c>
      <c r="O126" s="28" t="s">
        <v>52</v>
      </c>
      <c r="P126" s="28">
        <f>Tabela5[[#This Row],[Geração Estimada P50 '[MWh']]]/30</f>
        <v>7.204761904761904</v>
      </c>
      <c r="Q126" s="1"/>
      <c r="S126"/>
      <c r="U126" t="s">
        <v>56</v>
      </c>
      <c r="V126">
        <v>4</v>
      </c>
      <c r="W126" s="97">
        <v>45748</v>
      </c>
      <c r="X126" s="12">
        <v>138.62188</v>
      </c>
      <c r="Y126" s="12">
        <v>234.7</v>
      </c>
      <c r="Z126" s="12">
        <v>219.09674796747967</v>
      </c>
    </row>
    <row r="127" spans="1:26">
      <c r="A127" s="183">
        <v>45809</v>
      </c>
      <c r="B127" s="28">
        <v>6</v>
      </c>
      <c r="C127" s="28" t="s">
        <v>2055</v>
      </c>
      <c r="D127" s="28" t="s">
        <v>2251</v>
      </c>
      <c r="E127" s="12">
        <v>14.53</v>
      </c>
      <c r="I127" s="188">
        <v>45809</v>
      </c>
      <c r="J127" s="189">
        <v>6</v>
      </c>
      <c r="K127" s="28" t="s">
        <v>2569</v>
      </c>
      <c r="L127" s="28"/>
      <c r="M127" s="12">
        <v>205.57857142857139</v>
      </c>
      <c r="N127" s="12">
        <v>193.1711382113821</v>
      </c>
      <c r="O127" s="28" t="s">
        <v>52</v>
      </c>
      <c r="P127" s="28">
        <f>Tabela5[[#This Row],[Geração Estimada P50 '[MWh']]]/30</f>
        <v>6.8526190476190463</v>
      </c>
      <c r="Q127" s="1"/>
      <c r="S127"/>
      <c r="U127" t="s">
        <v>56</v>
      </c>
      <c r="V127">
        <v>5</v>
      </c>
      <c r="W127" s="97">
        <v>45778</v>
      </c>
      <c r="X127" s="12">
        <v>233.48690999999999</v>
      </c>
      <c r="Y127" s="12">
        <v>238.9</v>
      </c>
      <c r="Z127" s="12">
        <v>223.29674796747969</v>
      </c>
    </row>
    <row r="128" spans="1:26">
      <c r="A128" s="183">
        <v>45839</v>
      </c>
      <c r="B128" s="28">
        <v>7</v>
      </c>
      <c r="C128" s="28" t="s">
        <v>2055</v>
      </c>
      <c r="D128" s="28" t="s">
        <v>2251</v>
      </c>
      <c r="E128" s="12">
        <v>14.19</v>
      </c>
      <c r="I128" s="188">
        <v>45839</v>
      </c>
      <c r="J128" s="189">
        <v>7</v>
      </c>
      <c r="K128" s="28" t="s">
        <v>2569</v>
      </c>
      <c r="L128" s="28"/>
      <c r="M128" s="12">
        <v>219.62380952380951</v>
      </c>
      <c r="N128" s="12">
        <v>207.21637630662022</v>
      </c>
      <c r="O128" s="28" t="s">
        <v>52</v>
      </c>
      <c r="P128" s="28">
        <f>Tabela5[[#This Row],[Geração Estimada P50 '[MWh']]]/31</f>
        <v>7.0846390168970812</v>
      </c>
      <c r="Q128" s="1"/>
      <c r="S128"/>
      <c r="U128" t="s">
        <v>57</v>
      </c>
      <c r="V128">
        <v>1</v>
      </c>
      <c r="W128" s="97">
        <v>45292</v>
      </c>
      <c r="X128" s="12">
        <v>95.88488000000001</v>
      </c>
      <c r="Y128" s="12">
        <v>252.8</v>
      </c>
      <c r="Z128" s="12">
        <v>237.20325203252034</v>
      </c>
    </row>
    <row r="129" spans="1:26">
      <c r="A129" s="183">
        <v>45870</v>
      </c>
      <c r="B129" s="28">
        <v>8</v>
      </c>
      <c r="C129" s="28" t="s">
        <v>2055</v>
      </c>
      <c r="D129" s="28" t="s">
        <v>2251</v>
      </c>
      <c r="E129" s="12">
        <v>14.49</v>
      </c>
      <c r="I129" s="188">
        <v>45870</v>
      </c>
      <c r="J129" s="189">
        <v>8</v>
      </c>
      <c r="K129" s="28" t="s">
        <v>2569</v>
      </c>
      <c r="L129" s="28"/>
      <c r="M129" s="12">
        <v>247.87619047619043</v>
      </c>
      <c r="N129" s="12">
        <v>235.46875725900117</v>
      </c>
      <c r="O129" s="28" t="s">
        <v>52</v>
      </c>
      <c r="P129" s="28">
        <f>Tabela5[[#This Row],[Geração Estimada P50 '[MWh']]]/30</f>
        <v>8.2625396825396802</v>
      </c>
      <c r="Q129" s="1"/>
      <c r="S129"/>
      <c r="U129" t="s">
        <v>57</v>
      </c>
      <c r="V129">
        <v>2</v>
      </c>
      <c r="W129" s="97">
        <v>45689</v>
      </c>
      <c r="X129" s="12">
        <v>201.44238000000001</v>
      </c>
      <c r="Y129" s="12">
        <v>220.3</v>
      </c>
      <c r="Z129" s="12">
        <v>204.70325203252034</v>
      </c>
    </row>
    <row r="130" spans="1:26">
      <c r="A130" s="183">
        <v>45901</v>
      </c>
      <c r="B130" s="28">
        <v>9</v>
      </c>
      <c r="C130" s="28" t="s">
        <v>2055</v>
      </c>
      <c r="D130" s="28" t="s">
        <v>2251</v>
      </c>
      <c r="E130" s="12">
        <v>14.42</v>
      </c>
      <c r="I130" s="188">
        <v>45901</v>
      </c>
      <c r="J130" s="189">
        <v>9</v>
      </c>
      <c r="K130" s="28" t="s">
        <v>2569</v>
      </c>
      <c r="L130" s="28"/>
      <c r="M130" s="12">
        <v>245.93333333333331</v>
      </c>
      <c r="N130" s="12">
        <v>233.52590011614407</v>
      </c>
      <c r="O130" s="28" t="s">
        <v>52</v>
      </c>
      <c r="P130" s="28">
        <f>Tabela5[[#This Row],[Geração Estimada P50 '[MWh']]]/30</f>
        <v>8.1977777777777767</v>
      </c>
      <c r="Q130" s="1"/>
      <c r="S130"/>
      <c r="U130" t="s">
        <v>57</v>
      </c>
      <c r="V130">
        <v>3</v>
      </c>
      <c r="W130" s="97">
        <v>45717</v>
      </c>
      <c r="X130" s="12">
        <v>229.71934000000005</v>
      </c>
      <c r="Y130" s="12">
        <v>235.2</v>
      </c>
      <c r="Z130" s="12">
        <v>219.60325203252032</v>
      </c>
    </row>
    <row r="131" spans="1:26">
      <c r="A131" s="183">
        <v>45931</v>
      </c>
      <c r="B131" s="28">
        <v>10</v>
      </c>
      <c r="C131" s="28" t="s">
        <v>2055</v>
      </c>
      <c r="D131" s="28" t="s">
        <v>2251</v>
      </c>
      <c r="E131" s="12">
        <v>13.52</v>
      </c>
      <c r="I131" s="188">
        <v>45931</v>
      </c>
      <c r="J131" s="189">
        <v>10</v>
      </c>
      <c r="K131" s="28" t="s">
        <v>2569</v>
      </c>
      <c r="L131" s="28"/>
      <c r="M131" s="12">
        <v>239.7</v>
      </c>
      <c r="N131" s="12">
        <v>227.29256678281072</v>
      </c>
      <c r="O131" s="28" t="s">
        <v>52</v>
      </c>
      <c r="P131" s="28">
        <f>Tabela5[[#This Row],[Geração Estimada P50 '[MWh']]]/30</f>
        <v>7.9899999999999993</v>
      </c>
      <c r="Q131" s="1"/>
      <c r="S131"/>
      <c r="U131" t="s">
        <v>57</v>
      </c>
      <c r="V131">
        <v>4</v>
      </c>
      <c r="W131" s="97">
        <v>45748</v>
      </c>
      <c r="X131" s="12">
        <v>175.80262999999999</v>
      </c>
      <c r="Y131" s="12">
        <v>234</v>
      </c>
      <c r="Z131" s="12">
        <v>218.40325203252033</v>
      </c>
    </row>
    <row r="132" spans="1:26">
      <c r="A132" s="183">
        <v>45962</v>
      </c>
      <c r="B132" s="28">
        <v>11</v>
      </c>
      <c r="C132" s="28" t="s">
        <v>2055</v>
      </c>
      <c r="D132" s="28" t="s">
        <v>2251</v>
      </c>
      <c r="E132" s="12">
        <v>11.19</v>
      </c>
      <c r="I132" s="188">
        <v>45962</v>
      </c>
      <c r="J132" s="189">
        <v>11</v>
      </c>
      <c r="K132" s="28" t="s">
        <v>2569</v>
      </c>
      <c r="L132" s="28"/>
      <c r="M132" s="12">
        <v>222.74047619047616</v>
      </c>
      <c r="N132" s="12">
        <v>210.33304297328687</v>
      </c>
      <c r="O132" s="28" t="s">
        <v>52</v>
      </c>
      <c r="P132" s="28">
        <f>Tabela5[[#This Row],[Geração Estimada P50 '[MWh']]]/30</f>
        <v>7.4246825396825384</v>
      </c>
      <c r="Q132" s="1"/>
      <c r="S132"/>
      <c r="U132" t="s">
        <v>57</v>
      </c>
      <c r="V132">
        <v>5</v>
      </c>
      <c r="W132" s="97">
        <v>45778</v>
      </c>
      <c r="X132" s="12">
        <v>225.82850999999999</v>
      </c>
      <c r="Y132" s="12">
        <v>238.5</v>
      </c>
      <c r="Z132" s="12">
        <v>222.90325203252033</v>
      </c>
    </row>
    <row r="133" spans="1:26">
      <c r="A133" s="183">
        <v>45992</v>
      </c>
      <c r="B133" s="28">
        <v>12</v>
      </c>
      <c r="C133" s="28" t="s">
        <v>2055</v>
      </c>
      <c r="D133" s="28" t="s">
        <v>2251</v>
      </c>
      <c r="E133" s="12">
        <v>11.94</v>
      </c>
      <c r="I133" s="188">
        <v>45992</v>
      </c>
      <c r="J133" s="189">
        <v>12</v>
      </c>
      <c r="K133" s="28" t="s">
        <v>2569</v>
      </c>
      <c r="L133" s="28"/>
      <c r="M133" s="12">
        <v>246.13571428571427</v>
      </c>
      <c r="N133" s="12">
        <v>233.72828106852498</v>
      </c>
      <c r="O133" s="28" t="s">
        <v>52</v>
      </c>
      <c r="P133" s="28">
        <f>Tabela5[[#This Row],[Geração Estimada P50 '[MWh']]]/30</f>
        <v>8.2045238095238098</v>
      </c>
      <c r="Q133" s="1"/>
      <c r="S133"/>
      <c r="U133" t="s">
        <v>58</v>
      </c>
      <c r="V133">
        <v>1</v>
      </c>
      <c r="W133" s="97">
        <v>45292</v>
      </c>
      <c r="X133" s="12">
        <v>116.07776999999999</v>
      </c>
      <c r="Y133" s="12">
        <v>251.8</v>
      </c>
      <c r="Z133" s="12">
        <v>236.26829268292687</v>
      </c>
    </row>
    <row r="134" spans="1:26">
      <c r="A134" s="183">
        <v>45658</v>
      </c>
      <c r="B134" s="28">
        <v>1</v>
      </c>
      <c r="C134" s="28" t="s">
        <v>2057</v>
      </c>
      <c r="D134" s="28" t="s">
        <v>2268</v>
      </c>
      <c r="E134" s="12">
        <v>51.29</v>
      </c>
      <c r="I134" s="188">
        <v>45658</v>
      </c>
      <c r="J134" s="189">
        <v>1</v>
      </c>
      <c r="K134" s="28" t="s">
        <v>2570</v>
      </c>
      <c r="L134" s="28"/>
      <c r="M134" s="12">
        <v>236.18571428571425</v>
      </c>
      <c r="N134" s="12">
        <v>224.14320557491291</v>
      </c>
      <c r="O134" s="28" t="s">
        <v>53</v>
      </c>
      <c r="P134" s="28">
        <f>Tabela5[[#This Row],[Geração Estimada P50 '[MWh']]]/30</f>
        <v>7.8728571428571419</v>
      </c>
      <c r="Q134" s="1"/>
      <c r="S134"/>
      <c r="U134" t="s">
        <v>58</v>
      </c>
      <c r="V134">
        <v>2</v>
      </c>
      <c r="W134" s="97">
        <v>45689</v>
      </c>
      <c r="X134" s="12">
        <v>208.16117999999997</v>
      </c>
      <c r="Y134" s="12">
        <v>250.8</v>
      </c>
      <c r="Z134" s="12">
        <v>203.96829268292686</v>
      </c>
    </row>
    <row r="135" spans="1:26">
      <c r="A135" s="183">
        <v>45689</v>
      </c>
      <c r="B135" s="28">
        <v>2</v>
      </c>
      <c r="C135" s="28" t="s">
        <v>2057</v>
      </c>
      <c r="D135" s="28" t="s">
        <v>2268</v>
      </c>
      <c r="E135" s="12">
        <v>45</v>
      </c>
      <c r="I135" s="188">
        <v>45689</v>
      </c>
      <c r="J135" s="189">
        <v>2</v>
      </c>
      <c r="K135" s="28" t="s">
        <v>2570</v>
      </c>
      <c r="L135" s="28"/>
      <c r="M135" s="12">
        <v>210.92499999999995</v>
      </c>
      <c r="N135" s="12">
        <v>198.88249128919861</v>
      </c>
      <c r="O135" s="28" t="s">
        <v>53</v>
      </c>
      <c r="P135" s="28"/>
      <c r="Q135" s="1"/>
      <c r="S135"/>
      <c r="U135" t="s">
        <v>58</v>
      </c>
      <c r="V135">
        <v>3</v>
      </c>
      <c r="W135" s="97">
        <v>45717</v>
      </c>
      <c r="X135" s="12">
        <v>229.26024000000001</v>
      </c>
      <c r="Y135" s="12">
        <v>219.5</v>
      </c>
      <c r="Z135" s="12">
        <v>218.96829268292686</v>
      </c>
    </row>
    <row r="136" spans="1:26">
      <c r="A136" s="183">
        <v>45717</v>
      </c>
      <c r="B136" s="28">
        <v>3</v>
      </c>
      <c r="C136" s="28" t="s">
        <v>2057</v>
      </c>
      <c r="D136" s="28" t="s">
        <v>2268</v>
      </c>
      <c r="E136" s="12">
        <v>51.6</v>
      </c>
      <c r="I136" s="188">
        <v>45717</v>
      </c>
      <c r="J136" s="189">
        <v>3</v>
      </c>
      <c r="K136" s="28" t="s">
        <v>2570</v>
      </c>
      <c r="L136" s="28"/>
      <c r="M136" s="12">
        <v>221.88571428571424</v>
      </c>
      <c r="N136" s="12">
        <v>209.84320557491287</v>
      </c>
      <c r="O136" s="28" t="s">
        <v>53</v>
      </c>
      <c r="P136" s="28">
        <f>Tabela5[[#This Row],[Geração Estimada P50 '[MWh']]]/30</f>
        <v>7.3961904761904744</v>
      </c>
      <c r="Q136" s="1"/>
      <c r="S136"/>
      <c r="U136" t="s">
        <v>58</v>
      </c>
      <c r="V136">
        <v>4</v>
      </c>
      <c r="W136" s="97">
        <v>45748</v>
      </c>
      <c r="X136" s="12">
        <v>191.60685999999998</v>
      </c>
      <c r="Y136" s="12">
        <v>234.5</v>
      </c>
      <c r="Z136" s="12">
        <v>217.76829268292687</v>
      </c>
    </row>
    <row r="137" spans="1:26">
      <c r="A137" s="183">
        <v>45748</v>
      </c>
      <c r="B137" s="28">
        <v>4</v>
      </c>
      <c r="C137" s="28" t="s">
        <v>2057</v>
      </c>
      <c r="D137" s="28" t="s">
        <v>2268</v>
      </c>
      <c r="E137" s="12">
        <v>48.63</v>
      </c>
      <c r="I137" s="188">
        <v>45748</v>
      </c>
      <c r="J137" s="189">
        <v>4</v>
      </c>
      <c r="K137" s="28" t="s">
        <v>2570</v>
      </c>
      <c r="L137" s="28"/>
      <c r="M137" s="12">
        <v>205.5821428571428</v>
      </c>
      <c r="N137" s="12">
        <v>193.53963414634146</v>
      </c>
      <c r="O137" s="28" t="s">
        <v>53</v>
      </c>
      <c r="P137" s="28">
        <f>Tabela5[[#This Row],[Geração Estimada P50 '[MWh']]]/30</f>
        <v>6.8527380952380934</v>
      </c>
      <c r="Q137" s="1"/>
      <c r="S137"/>
      <c r="U137" t="s">
        <v>58</v>
      </c>
      <c r="V137">
        <v>5</v>
      </c>
      <c r="W137" s="97">
        <v>45778</v>
      </c>
      <c r="X137" s="12">
        <v>236.48674</v>
      </c>
      <c r="Y137" s="12">
        <v>233.3</v>
      </c>
      <c r="Z137" s="12">
        <v>221.16829268292685</v>
      </c>
    </row>
    <row r="138" spans="1:26">
      <c r="A138" s="183">
        <v>45778</v>
      </c>
      <c r="B138" s="28">
        <v>5</v>
      </c>
      <c r="C138" s="28" t="s">
        <v>2057</v>
      </c>
      <c r="D138" s="28" t="s">
        <v>2268</v>
      </c>
      <c r="E138" s="12">
        <v>55.81</v>
      </c>
      <c r="I138" s="188">
        <v>45778</v>
      </c>
      <c r="J138" s="189">
        <v>5</v>
      </c>
      <c r="K138" s="28" t="s">
        <v>2570</v>
      </c>
      <c r="L138" s="28"/>
      <c r="M138" s="12">
        <v>209.78571428571425</v>
      </c>
      <c r="N138" s="12">
        <v>197.74320557491291</v>
      </c>
      <c r="O138" s="28" t="s">
        <v>53</v>
      </c>
      <c r="P138" s="28">
        <f>Tabela5[[#This Row],[Geração Estimada P50 '[MWh']]]/30</f>
        <v>6.992857142857142</v>
      </c>
      <c r="Q138" s="1"/>
      <c r="S138"/>
      <c r="U138" t="s">
        <v>59</v>
      </c>
      <c r="V138">
        <v>1</v>
      </c>
      <c r="W138" s="97">
        <v>45292</v>
      </c>
      <c r="X138" s="12">
        <v>104.46024000000001</v>
      </c>
      <c r="Y138" s="12">
        <v>251.7</v>
      </c>
      <c r="Z138" s="12">
        <v>236.21382113821136</v>
      </c>
    </row>
    <row r="139" spans="1:26">
      <c r="A139" s="183">
        <v>45809</v>
      </c>
      <c r="B139" s="28">
        <v>6</v>
      </c>
      <c r="C139" s="28" t="s">
        <v>2057</v>
      </c>
      <c r="D139" s="28" t="s">
        <v>2268</v>
      </c>
      <c r="E139" s="12">
        <v>55.35</v>
      </c>
      <c r="I139" s="188">
        <v>45809</v>
      </c>
      <c r="J139" s="189">
        <v>6</v>
      </c>
      <c r="K139" s="28" t="s">
        <v>2570</v>
      </c>
      <c r="L139" s="28"/>
      <c r="M139" s="12">
        <v>199.53214285714282</v>
      </c>
      <c r="N139" s="12">
        <v>187.48963414634144</v>
      </c>
      <c r="O139" s="28" t="s">
        <v>53</v>
      </c>
      <c r="P139" s="28">
        <f>Tabela5[[#This Row],[Geração Estimada P50 '[MWh']]]/30</f>
        <v>6.6510714285714272</v>
      </c>
      <c r="Q139" s="1"/>
      <c r="S139"/>
      <c r="U139" t="s">
        <v>59</v>
      </c>
      <c r="V139">
        <v>2</v>
      </c>
      <c r="W139" s="97">
        <v>45689</v>
      </c>
      <c r="X139" s="12">
        <v>148.40455</v>
      </c>
      <c r="Y139" s="12">
        <v>219.4</v>
      </c>
      <c r="Z139" s="12">
        <v>203.91382113821138</v>
      </c>
    </row>
    <row r="140" spans="1:26">
      <c r="A140" s="183">
        <v>45839</v>
      </c>
      <c r="B140" s="28">
        <v>7</v>
      </c>
      <c r="C140" s="28" t="s">
        <v>2057</v>
      </c>
      <c r="D140" s="28" t="s">
        <v>2268</v>
      </c>
      <c r="E140" s="12">
        <v>54.31</v>
      </c>
      <c r="I140" s="188">
        <v>45839</v>
      </c>
      <c r="J140" s="189">
        <v>7</v>
      </c>
      <c r="K140" s="28" t="s">
        <v>2570</v>
      </c>
      <c r="L140" s="28"/>
      <c r="M140" s="12">
        <v>213.16428571428568</v>
      </c>
      <c r="N140" s="12">
        <v>201.12177700348434</v>
      </c>
      <c r="O140" s="28" t="s">
        <v>53</v>
      </c>
      <c r="P140" s="28">
        <f>Tabela5[[#This Row],[Geração Estimada P50 '[MWh']]]/31</f>
        <v>6.8762672811059895</v>
      </c>
      <c r="Q140" s="1"/>
      <c r="S140"/>
      <c r="U140" t="s">
        <v>59</v>
      </c>
      <c r="V140">
        <v>3</v>
      </c>
      <c r="W140" s="97">
        <v>45717</v>
      </c>
      <c r="X140" s="12">
        <v>201.42945999999998</v>
      </c>
      <c r="Y140" s="12">
        <v>234.2</v>
      </c>
      <c r="Z140" s="12">
        <v>218.71382113821136</v>
      </c>
    </row>
    <row r="141" spans="1:26">
      <c r="A141" s="183">
        <v>45870</v>
      </c>
      <c r="B141" s="28">
        <v>8</v>
      </c>
      <c r="C141" s="28" t="s">
        <v>2057</v>
      </c>
      <c r="D141" s="28" t="s">
        <v>2268</v>
      </c>
      <c r="E141" s="12">
        <v>55.69</v>
      </c>
      <c r="I141" s="188">
        <v>45870</v>
      </c>
      <c r="J141" s="189">
        <v>8</v>
      </c>
      <c r="K141" s="28" t="s">
        <v>2570</v>
      </c>
      <c r="L141" s="28"/>
      <c r="M141" s="12">
        <v>240.58571428571423</v>
      </c>
      <c r="N141" s="12">
        <v>228.54320557491289</v>
      </c>
      <c r="O141" s="28" t="s">
        <v>53</v>
      </c>
      <c r="P141" s="28">
        <f>Tabela5[[#This Row],[Geração Estimada P50 '[MWh']]]/30</f>
        <v>8.0195238095238075</v>
      </c>
      <c r="Q141" s="1"/>
      <c r="S141"/>
      <c r="U141" t="s">
        <v>59</v>
      </c>
      <c r="V141">
        <v>4</v>
      </c>
      <c r="W141" s="97">
        <v>45748</v>
      </c>
      <c r="X141" s="12">
        <v>184.10079999999999</v>
      </c>
      <c r="Y141" s="12">
        <v>233</v>
      </c>
      <c r="Z141" s="12">
        <v>217.51382113821137</v>
      </c>
    </row>
    <row r="142" spans="1:26">
      <c r="A142" s="183">
        <v>45901</v>
      </c>
      <c r="B142" s="28">
        <v>9</v>
      </c>
      <c r="C142" s="28" t="s">
        <v>2057</v>
      </c>
      <c r="D142" s="28" t="s">
        <v>2268</v>
      </c>
      <c r="E142" s="12">
        <v>55.19</v>
      </c>
      <c r="I142" s="188">
        <v>45901</v>
      </c>
      <c r="J142" s="189">
        <v>9</v>
      </c>
      <c r="K142" s="28" t="s">
        <v>2570</v>
      </c>
      <c r="L142" s="28"/>
      <c r="M142" s="12">
        <v>238.69999999999996</v>
      </c>
      <c r="N142" s="12">
        <v>226.65749128919865</v>
      </c>
      <c r="O142" s="28" t="s">
        <v>53</v>
      </c>
      <c r="P142" s="28">
        <f>Tabela5[[#This Row],[Geração Estimada P50 '[MWh']]]/30</f>
        <v>7.9566666666666652</v>
      </c>
      <c r="Q142" s="1"/>
      <c r="S142"/>
      <c r="U142" t="s">
        <v>59</v>
      </c>
      <c r="V142">
        <v>5</v>
      </c>
      <c r="W142" s="97">
        <v>45778</v>
      </c>
      <c r="X142" s="12">
        <v>225.15770000000001</v>
      </c>
      <c r="Y142" s="12">
        <v>235.8</v>
      </c>
      <c r="Z142" s="12">
        <v>220.31382113821138</v>
      </c>
    </row>
    <row r="143" spans="1:26">
      <c r="A143" s="183">
        <v>45931</v>
      </c>
      <c r="B143" s="28">
        <v>10</v>
      </c>
      <c r="C143" s="28" t="s">
        <v>2057</v>
      </c>
      <c r="D143" s="28" t="s">
        <v>2268</v>
      </c>
      <c r="E143" s="12">
        <v>51.39</v>
      </c>
      <c r="I143" s="188">
        <v>45931</v>
      </c>
      <c r="J143" s="189">
        <v>10</v>
      </c>
      <c r="K143" s="28" t="s">
        <v>2570</v>
      </c>
      <c r="L143" s="28"/>
      <c r="M143" s="12">
        <v>232.64999999999998</v>
      </c>
      <c r="N143" s="12">
        <v>220.60749128919863</v>
      </c>
      <c r="O143" s="28" t="s">
        <v>53</v>
      </c>
      <c r="P143" s="28">
        <f>Tabela5[[#This Row],[Geração Estimada P50 '[MWh']]]/30</f>
        <v>7.754999999999999</v>
      </c>
      <c r="Q143" s="1"/>
      <c r="S143"/>
      <c r="U143" t="s">
        <v>29</v>
      </c>
      <c r="V143">
        <v>1</v>
      </c>
      <c r="W143" s="97">
        <v>45292</v>
      </c>
      <c r="X143" s="12">
        <v>27.657699999999998</v>
      </c>
      <c r="Y143" s="12">
        <v>30.89</v>
      </c>
      <c r="Z143" s="12">
        <v>29.68710729</v>
      </c>
    </row>
    <row r="144" spans="1:26">
      <c r="A144" s="183">
        <v>45962</v>
      </c>
      <c r="B144" s="28">
        <v>11</v>
      </c>
      <c r="C144" s="28" t="s">
        <v>2057</v>
      </c>
      <c r="D144" s="28" t="s">
        <v>2268</v>
      </c>
      <c r="E144" s="12">
        <v>42.28</v>
      </c>
      <c r="I144" s="188">
        <v>45962</v>
      </c>
      <c r="J144" s="189">
        <v>11</v>
      </c>
      <c r="K144" s="28" t="s">
        <v>2570</v>
      </c>
      <c r="L144" s="28"/>
      <c r="M144" s="12">
        <v>216.18928571428566</v>
      </c>
      <c r="N144" s="12">
        <v>204.14677700348432</v>
      </c>
      <c r="O144" s="28" t="s">
        <v>53</v>
      </c>
      <c r="P144" s="28">
        <f>Tabela5[[#This Row],[Geração Estimada P50 '[MWh']]]/30</f>
        <v>7.2063095238095221</v>
      </c>
      <c r="Q144" s="1"/>
      <c r="S144"/>
      <c r="U144" t="s">
        <v>29</v>
      </c>
      <c r="V144">
        <v>2</v>
      </c>
      <c r="W144" s="97">
        <v>45689</v>
      </c>
      <c r="X144" s="12">
        <v>24.536699999999996</v>
      </c>
      <c r="Y144" s="12">
        <v>27.03</v>
      </c>
      <c r="Z144" s="12">
        <v>25.827107290000001</v>
      </c>
    </row>
    <row r="145" spans="1:26">
      <c r="A145" s="183">
        <v>45992</v>
      </c>
      <c r="B145" s="28">
        <v>12</v>
      </c>
      <c r="C145" s="28" t="s">
        <v>2057</v>
      </c>
      <c r="D145" s="28" t="s">
        <v>2268</v>
      </c>
      <c r="E145" s="12">
        <v>45.27</v>
      </c>
      <c r="I145" s="188">
        <v>45992</v>
      </c>
      <c r="J145" s="189">
        <v>12</v>
      </c>
      <c r="K145" s="28" t="s">
        <v>2570</v>
      </c>
      <c r="L145" s="28"/>
      <c r="M145" s="12">
        <v>238.89642857142854</v>
      </c>
      <c r="N145" s="12">
        <v>226.85391986062717</v>
      </c>
      <c r="O145" s="28" t="s">
        <v>53</v>
      </c>
      <c r="P145" s="28">
        <f>Tabela5[[#This Row],[Geração Estimada P50 '[MWh']]]/30</f>
        <v>7.9632142857142849</v>
      </c>
      <c r="Q145" s="1"/>
      <c r="S145"/>
      <c r="U145" t="s">
        <v>29</v>
      </c>
      <c r="V145">
        <v>3</v>
      </c>
      <c r="W145" s="97">
        <v>45717</v>
      </c>
      <c r="X145" s="12">
        <v>25.055299999999995</v>
      </c>
      <c r="Y145" s="12">
        <v>30.2</v>
      </c>
      <c r="Z145" s="12">
        <v>28.997107289999999</v>
      </c>
    </row>
    <row r="146" spans="1:26">
      <c r="A146" s="183">
        <v>45689</v>
      </c>
      <c r="B146" s="28">
        <v>2</v>
      </c>
      <c r="C146" s="28" t="s">
        <v>2059</v>
      </c>
      <c r="D146" s="28" t="s">
        <v>2282</v>
      </c>
      <c r="E146" s="12">
        <v>51.34</v>
      </c>
      <c r="I146" s="188">
        <v>45658</v>
      </c>
      <c r="J146" s="189">
        <v>1</v>
      </c>
      <c r="K146" s="28" t="s">
        <v>2571</v>
      </c>
      <c r="L146" s="28"/>
      <c r="M146" s="12">
        <v>121.67142857142856</v>
      </c>
      <c r="N146" s="12">
        <v>115.46771196283393</v>
      </c>
      <c r="O146" s="28" t="s">
        <v>54</v>
      </c>
      <c r="P146" s="28">
        <f>Tabela5[[#This Row],[Geração Estimada P50 '[MWh']]]/30</f>
        <v>4.0557142857142852</v>
      </c>
      <c r="Q146" s="1"/>
      <c r="S146"/>
      <c r="U146" t="s">
        <v>29</v>
      </c>
      <c r="V146">
        <v>4</v>
      </c>
      <c r="W146" s="97">
        <v>45748</v>
      </c>
      <c r="X146" s="12">
        <v>25.14</v>
      </c>
      <c r="Y146" s="12">
        <v>29.869999999999997</v>
      </c>
      <c r="Z146" s="12">
        <v>28.667107290000001</v>
      </c>
    </row>
    <row r="147" spans="1:26">
      <c r="A147" s="183">
        <v>45717</v>
      </c>
      <c r="B147" s="28">
        <v>3</v>
      </c>
      <c r="C147" s="28" t="s">
        <v>2059</v>
      </c>
      <c r="D147" s="28" t="s">
        <v>2282</v>
      </c>
      <c r="E147" s="12">
        <v>45.03</v>
      </c>
      <c r="I147" s="188">
        <v>45689</v>
      </c>
      <c r="J147" s="189">
        <v>2</v>
      </c>
      <c r="K147" s="28" t="s">
        <v>2571</v>
      </c>
      <c r="L147" s="28"/>
      <c r="M147" s="12">
        <v>108.65833333333332</v>
      </c>
      <c r="N147" s="12">
        <v>102.45461672473867</v>
      </c>
      <c r="O147" s="28" t="s">
        <v>54</v>
      </c>
      <c r="P147" s="28"/>
      <c r="Q147" s="1"/>
      <c r="S147"/>
      <c r="U147" t="s">
        <v>29</v>
      </c>
      <c r="V147">
        <v>5</v>
      </c>
      <c r="W147" s="97">
        <v>45778</v>
      </c>
      <c r="X147" s="12">
        <v>30.757000000000005</v>
      </c>
      <c r="Y147" s="12">
        <v>30.9</v>
      </c>
      <c r="Z147" s="12">
        <v>29.697107290000002</v>
      </c>
    </row>
    <row r="148" spans="1:26">
      <c r="A148" s="183">
        <v>45748</v>
      </c>
      <c r="B148" s="28">
        <v>4</v>
      </c>
      <c r="C148" s="28" t="s">
        <v>2059</v>
      </c>
      <c r="D148" s="28" t="s">
        <v>2282</v>
      </c>
      <c r="E148" s="12">
        <v>51.63</v>
      </c>
      <c r="I148" s="188">
        <v>45717</v>
      </c>
      <c r="J148" s="189">
        <v>3</v>
      </c>
      <c r="K148" s="28" t="s">
        <v>2571</v>
      </c>
      <c r="L148" s="28"/>
      <c r="M148" s="12">
        <v>114.30476190476188</v>
      </c>
      <c r="N148" s="12">
        <v>108.10104529616726</v>
      </c>
      <c r="O148" s="28" t="s">
        <v>54</v>
      </c>
      <c r="P148" s="28">
        <f>Tabela5[[#This Row],[Geração Estimada P50 '[MWh']]]/30</f>
        <v>3.810158730158729</v>
      </c>
      <c r="Q148" s="1"/>
      <c r="S148"/>
      <c r="U148" t="s">
        <v>30</v>
      </c>
      <c r="V148">
        <v>1</v>
      </c>
      <c r="W148" s="97">
        <v>45292</v>
      </c>
      <c r="X148" s="12">
        <v>38.404100000000014</v>
      </c>
      <c r="Y148" s="12">
        <v>40.98</v>
      </c>
      <c r="Z148" s="12">
        <v>39.38918236</v>
      </c>
    </row>
    <row r="149" spans="1:26">
      <c r="A149" s="183">
        <v>45778</v>
      </c>
      <c r="B149" s="28">
        <v>5</v>
      </c>
      <c r="C149" s="28" t="s">
        <v>2059</v>
      </c>
      <c r="D149" s="28" t="s">
        <v>2282</v>
      </c>
      <c r="E149" s="12">
        <v>48.66</v>
      </c>
      <c r="I149" s="188">
        <v>45748</v>
      </c>
      <c r="J149" s="189">
        <v>4</v>
      </c>
      <c r="K149" s="28" t="s">
        <v>2571</v>
      </c>
      <c r="L149" s="28"/>
      <c r="M149" s="12">
        <v>105.90595238095236</v>
      </c>
      <c r="N149" s="12">
        <v>99.702235772357724</v>
      </c>
      <c r="O149" s="28" t="s">
        <v>54</v>
      </c>
      <c r="P149" s="28">
        <f>Tabela5[[#This Row],[Geração Estimada P50 '[MWh']]]/30</f>
        <v>3.5301984126984118</v>
      </c>
      <c r="Q149" s="1"/>
      <c r="S149"/>
      <c r="U149" t="s">
        <v>30</v>
      </c>
      <c r="V149">
        <v>2</v>
      </c>
      <c r="W149" s="97">
        <v>45689</v>
      </c>
      <c r="X149" s="12">
        <v>32.332000000000008</v>
      </c>
      <c r="Y149" s="12">
        <v>35.82</v>
      </c>
      <c r="Z149" s="12">
        <v>34.229182360000003</v>
      </c>
    </row>
    <row r="150" spans="1:26">
      <c r="A150" s="183">
        <v>45809</v>
      </c>
      <c r="B150" s="28">
        <v>6</v>
      </c>
      <c r="C150" s="28" t="s">
        <v>2059</v>
      </c>
      <c r="D150" s="28" t="s">
        <v>2282</v>
      </c>
      <c r="E150" s="12">
        <v>55.9</v>
      </c>
      <c r="I150" s="188">
        <v>45778</v>
      </c>
      <c r="J150" s="189">
        <v>5</v>
      </c>
      <c r="K150" s="28" t="s">
        <v>2571</v>
      </c>
      <c r="L150" s="28"/>
      <c r="M150" s="12">
        <v>108.07142857142856</v>
      </c>
      <c r="N150" s="12">
        <v>101.86771196283392</v>
      </c>
      <c r="O150" s="28" t="s">
        <v>54</v>
      </c>
      <c r="P150" s="28">
        <f>Tabela5[[#This Row],[Geração Estimada P50 '[MWh']]]/30</f>
        <v>3.602380952380952</v>
      </c>
      <c r="Q150" s="1"/>
      <c r="S150"/>
      <c r="U150" t="s">
        <v>30</v>
      </c>
      <c r="V150">
        <v>3</v>
      </c>
      <c r="W150" s="97">
        <v>45717</v>
      </c>
      <c r="X150" s="12">
        <v>39.86849999999999</v>
      </c>
      <c r="Y150" s="12">
        <v>39.880000000000003</v>
      </c>
      <c r="Z150" s="12">
        <v>38.289182359999998</v>
      </c>
    </row>
    <row r="151" spans="1:26">
      <c r="A151" s="183">
        <v>45839</v>
      </c>
      <c r="B151" s="28">
        <v>7</v>
      </c>
      <c r="C151" s="28" t="s">
        <v>2059</v>
      </c>
      <c r="D151" s="28" t="s">
        <v>2282</v>
      </c>
      <c r="E151" s="12">
        <v>55.46</v>
      </c>
      <c r="I151" s="188">
        <v>45809</v>
      </c>
      <c r="J151" s="189">
        <v>6</v>
      </c>
      <c r="K151" s="28" t="s">
        <v>2571</v>
      </c>
      <c r="L151" s="28"/>
      <c r="M151" s="12">
        <v>102.7892857142857</v>
      </c>
      <c r="N151" s="12">
        <v>96.58556910569105</v>
      </c>
      <c r="O151" s="28" t="s">
        <v>54</v>
      </c>
      <c r="P151" s="28">
        <f>Tabela5[[#This Row],[Geração Estimada P50 '[MWh']]]/30</f>
        <v>3.4263095238095231</v>
      </c>
      <c r="Q151" s="1"/>
      <c r="S151"/>
      <c r="U151" t="s">
        <v>30</v>
      </c>
      <c r="V151">
        <v>4</v>
      </c>
      <c r="W151" s="97">
        <v>45748</v>
      </c>
      <c r="X151" s="12">
        <v>34.79</v>
      </c>
      <c r="Y151" s="12">
        <v>39.44</v>
      </c>
      <c r="Z151" s="12">
        <v>37.84918236</v>
      </c>
    </row>
    <row r="152" spans="1:26">
      <c r="A152" s="183">
        <v>45870</v>
      </c>
      <c r="B152" s="28">
        <v>8</v>
      </c>
      <c r="C152" s="28" t="s">
        <v>2059</v>
      </c>
      <c r="D152" s="28" t="s">
        <v>2282</v>
      </c>
      <c r="E152" s="12">
        <v>54.39</v>
      </c>
      <c r="I152" s="188">
        <v>45839</v>
      </c>
      <c r="J152" s="189">
        <v>7</v>
      </c>
      <c r="K152" s="28" t="s">
        <v>2571</v>
      </c>
      <c r="L152" s="28"/>
      <c r="M152" s="12">
        <v>109.81190476190476</v>
      </c>
      <c r="N152" s="12">
        <v>103.60818815331011</v>
      </c>
      <c r="O152" s="28" t="s">
        <v>54</v>
      </c>
      <c r="P152" s="28">
        <f>Tabela5[[#This Row],[Geração Estimada P50 '[MWh']]]/31</f>
        <v>3.5423195084485406</v>
      </c>
      <c r="Q152" s="1"/>
      <c r="S152"/>
      <c r="U152" t="s">
        <v>30</v>
      </c>
      <c r="V152">
        <v>5</v>
      </c>
      <c r="W152" s="97">
        <v>45778</v>
      </c>
      <c r="X152" s="12">
        <v>41.553899999999999</v>
      </c>
      <c r="Y152" s="12">
        <v>40.86</v>
      </c>
      <c r="Z152" s="12">
        <v>39.269182360000002</v>
      </c>
    </row>
    <row r="153" spans="1:26">
      <c r="A153" s="183">
        <v>45901</v>
      </c>
      <c r="B153" s="28">
        <v>9</v>
      </c>
      <c r="C153" s="28" t="s">
        <v>2059</v>
      </c>
      <c r="D153" s="28" t="s">
        <v>2282</v>
      </c>
      <c r="E153" s="12">
        <v>55.76</v>
      </c>
      <c r="I153" s="188">
        <v>45870</v>
      </c>
      <c r="J153" s="189">
        <v>8</v>
      </c>
      <c r="K153" s="28" t="s">
        <v>2571</v>
      </c>
      <c r="L153" s="28"/>
      <c r="M153" s="12">
        <v>123.93809523809522</v>
      </c>
      <c r="N153" s="12">
        <v>117.73437862950058</v>
      </c>
      <c r="O153" s="28" t="s">
        <v>54</v>
      </c>
      <c r="P153" s="28">
        <f>Tabela5[[#This Row],[Geração Estimada P50 '[MWh']]]/30</f>
        <v>4.1312698412698401</v>
      </c>
      <c r="Q153" s="1"/>
      <c r="S153"/>
      <c r="U153" t="s">
        <v>26</v>
      </c>
      <c r="V153">
        <v>1</v>
      </c>
      <c r="W153" s="97">
        <v>45292</v>
      </c>
      <c r="X153" s="12">
        <v>381.90000000000003</v>
      </c>
      <c r="Y153" s="12">
        <v>415.34</v>
      </c>
      <c r="Z153" s="12">
        <v>398.46238119999998</v>
      </c>
    </row>
    <row r="154" spans="1:26">
      <c r="A154" s="183">
        <v>45931</v>
      </c>
      <c r="B154" s="28">
        <v>10</v>
      </c>
      <c r="C154" s="28" t="s">
        <v>2059</v>
      </c>
      <c r="D154" s="28" t="s">
        <v>2282</v>
      </c>
      <c r="E154" s="12">
        <v>55.22</v>
      </c>
      <c r="I154" s="188">
        <v>45901</v>
      </c>
      <c r="J154" s="189">
        <v>9</v>
      </c>
      <c r="K154" s="28" t="s">
        <v>2571</v>
      </c>
      <c r="L154" s="28"/>
      <c r="M154" s="12">
        <v>122.96666666666665</v>
      </c>
      <c r="N154" s="12">
        <v>116.76295005807204</v>
      </c>
      <c r="O154" s="28" t="s">
        <v>54</v>
      </c>
      <c r="P154" s="28">
        <f>Tabela5[[#This Row],[Geração Estimada P50 '[MWh']]]/30</f>
        <v>4.0988888888888884</v>
      </c>
      <c r="Q154" s="1"/>
      <c r="S154"/>
      <c r="U154" t="s">
        <v>26</v>
      </c>
      <c r="V154">
        <v>2</v>
      </c>
      <c r="W154" s="97">
        <v>45689</v>
      </c>
      <c r="X154" s="12">
        <v>440.31250000000006</v>
      </c>
      <c r="Y154" s="12">
        <v>385.72</v>
      </c>
      <c r="Z154" s="12">
        <v>368.84238119999998</v>
      </c>
    </row>
    <row r="155" spans="1:26">
      <c r="A155" s="183">
        <v>45962</v>
      </c>
      <c r="B155" s="28">
        <v>11</v>
      </c>
      <c r="C155" s="28" t="s">
        <v>2059</v>
      </c>
      <c r="D155" s="28" t="s">
        <v>2282</v>
      </c>
      <c r="E155" s="12">
        <v>51.44</v>
      </c>
      <c r="I155" s="188">
        <v>45931</v>
      </c>
      <c r="J155" s="189">
        <v>10</v>
      </c>
      <c r="K155" s="28" t="s">
        <v>2571</v>
      </c>
      <c r="L155" s="28"/>
      <c r="M155" s="12">
        <v>119.85</v>
      </c>
      <c r="N155" s="12">
        <v>113.64628339140536</v>
      </c>
      <c r="O155" s="28" t="s">
        <v>54</v>
      </c>
      <c r="P155" s="28">
        <f>Tabela5[[#This Row],[Geração Estimada P50 '[MWh']]]/30</f>
        <v>3.9949999999999997</v>
      </c>
      <c r="Q155" s="1"/>
      <c r="S155"/>
      <c r="U155" t="s">
        <v>26</v>
      </c>
      <c r="V155">
        <v>3</v>
      </c>
      <c r="W155" s="97">
        <v>45717</v>
      </c>
      <c r="X155" s="12">
        <v>452.34389999999996</v>
      </c>
      <c r="Y155" s="12">
        <v>408.88</v>
      </c>
      <c r="Z155" s="12">
        <v>392.0023812</v>
      </c>
    </row>
    <row r="156" spans="1:26">
      <c r="A156" s="183">
        <v>45992</v>
      </c>
      <c r="B156" s="28">
        <v>12</v>
      </c>
      <c r="C156" s="28" t="s">
        <v>2059</v>
      </c>
      <c r="D156" s="28" t="s">
        <v>2282</v>
      </c>
      <c r="E156" s="12">
        <v>42.32</v>
      </c>
      <c r="I156" s="188">
        <v>45962</v>
      </c>
      <c r="J156" s="189">
        <v>11</v>
      </c>
      <c r="K156" s="28" t="s">
        <v>2571</v>
      </c>
      <c r="L156" s="28"/>
      <c r="M156" s="12">
        <v>111.37023809523808</v>
      </c>
      <c r="N156" s="12">
        <v>105.16652148664343</v>
      </c>
      <c r="O156" s="28" t="s">
        <v>54</v>
      </c>
      <c r="P156" s="28">
        <f>Tabela5[[#This Row],[Geração Estimada P50 '[MWh']]]/30</f>
        <v>3.7123412698412692</v>
      </c>
      <c r="Q156" s="1"/>
      <c r="S156"/>
      <c r="U156" t="s">
        <v>26</v>
      </c>
      <c r="V156">
        <v>4</v>
      </c>
      <c r="W156" s="97">
        <v>45748</v>
      </c>
      <c r="X156" s="12">
        <v>377.66700000000009</v>
      </c>
      <c r="Y156" s="12">
        <v>408.08999999999992</v>
      </c>
      <c r="Z156" s="12">
        <v>391.21238119999998</v>
      </c>
    </row>
    <row r="157" spans="1:26">
      <c r="A157" s="183">
        <v>45689</v>
      </c>
      <c r="B157" s="28">
        <v>2</v>
      </c>
      <c r="C157" s="28" t="s">
        <v>2059</v>
      </c>
      <c r="D157" s="28" t="s">
        <v>2282</v>
      </c>
      <c r="E157" s="12">
        <v>45.31</v>
      </c>
      <c r="I157" s="188">
        <v>45992</v>
      </c>
      <c r="J157" s="189">
        <v>12</v>
      </c>
      <c r="K157" s="28" t="s">
        <v>2571</v>
      </c>
      <c r="L157" s="28"/>
      <c r="M157" s="12">
        <v>123.06785714285714</v>
      </c>
      <c r="N157" s="12">
        <v>116.86414053426249</v>
      </c>
      <c r="O157" s="28" t="s">
        <v>54</v>
      </c>
      <c r="P157" s="28">
        <f>Tabela5[[#This Row],[Geração Estimada P50 '[MWh']]]/30</f>
        <v>4.1022619047619049</v>
      </c>
      <c r="Q157" s="1"/>
      <c r="S157"/>
      <c r="U157" t="s">
        <v>26</v>
      </c>
      <c r="V157">
        <v>5</v>
      </c>
      <c r="W157" s="97">
        <v>45778</v>
      </c>
      <c r="X157" s="12">
        <v>455.89</v>
      </c>
      <c r="Y157" s="12">
        <v>425.07</v>
      </c>
      <c r="Z157" s="12">
        <v>408.1923812</v>
      </c>
    </row>
    <row r="158" spans="1:26">
      <c r="A158" s="183">
        <v>45658</v>
      </c>
      <c r="B158" s="28">
        <v>1</v>
      </c>
      <c r="C158" s="28" t="s">
        <v>33</v>
      </c>
      <c r="D158" s="28">
        <v>10031246905</v>
      </c>
      <c r="E158" s="12">
        <v>106.1</v>
      </c>
      <c r="I158" s="188">
        <v>45658</v>
      </c>
      <c r="J158" s="28">
        <v>1</v>
      </c>
      <c r="K158" s="28" t="s">
        <v>2547</v>
      </c>
      <c r="L158" s="28"/>
      <c r="M158" s="12" t="s">
        <v>2572</v>
      </c>
      <c r="N158" s="12"/>
      <c r="P158" s="28" t="e">
        <f>Tabela5[[#This Row],[Geração Estimada P50 '[MWh']]]/30</f>
        <v>#VALUE!</v>
      </c>
      <c r="Q158" s="1"/>
      <c r="S158"/>
      <c r="U158" t="s">
        <v>25</v>
      </c>
      <c r="V158">
        <v>1</v>
      </c>
      <c r="W158" s="97">
        <v>45292</v>
      </c>
      <c r="X158" s="12">
        <v>163.881</v>
      </c>
      <c r="Y158" s="12">
        <v>162.9</v>
      </c>
      <c r="Z158" s="12">
        <v>156.38943089430896</v>
      </c>
    </row>
    <row r="159" spans="1:26">
      <c r="A159" s="183">
        <v>45689</v>
      </c>
      <c r="B159" s="28">
        <v>2</v>
      </c>
      <c r="C159" s="28" t="s">
        <v>33</v>
      </c>
      <c r="D159" s="28">
        <v>10031246905</v>
      </c>
      <c r="E159" s="12">
        <v>95.4</v>
      </c>
      <c r="I159" s="188">
        <v>45689</v>
      </c>
      <c r="J159" s="28">
        <v>2</v>
      </c>
      <c r="K159" s="28" t="s">
        <v>2547</v>
      </c>
      <c r="L159" s="28"/>
      <c r="M159" s="12" t="s">
        <v>2572</v>
      </c>
      <c r="N159" s="12"/>
      <c r="P159" s="28"/>
      <c r="Q159" s="1"/>
      <c r="S159"/>
      <c r="U159" t="s">
        <v>25</v>
      </c>
      <c r="V159">
        <v>2</v>
      </c>
      <c r="W159" s="97">
        <v>45689</v>
      </c>
      <c r="X159" s="12">
        <v>163.887</v>
      </c>
      <c r="Y159" s="12">
        <v>151.1</v>
      </c>
      <c r="Z159" s="12">
        <v>144.58943089430895</v>
      </c>
    </row>
    <row r="160" spans="1:26">
      <c r="A160" s="183">
        <v>45717</v>
      </c>
      <c r="B160" s="28">
        <v>3</v>
      </c>
      <c r="C160" s="28" t="s">
        <v>33</v>
      </c>
      <c r="D160" s="28">
        <v>10031246905</v>
      </c>
      <c r="E160" s="12">
        <v>105.7</v>
      </c>
      <c r="I160" s="188">
        <v>45717</v>
      </c>
      <c r="J160" s="28">
        <v>3</v>
      </c>
      <c r="K160" s="28" t="s">
        <v>2547</v>
      </c>
      <c r="L160" s="28"/>
      <c r="M160" s="12">
        <v>1087</v>
      </c>
      <c r="N160" s="12"/>
      <c r="P160" s="28">
        <f>Tabela5[[#This Row],[Geração Estimada P50 '[MWh']]]/30</f>
        <v>36.233333333333334</v>
      </c>
      <c r="Q160" s="1"/>
      <c r="S160"/>
      <c r="U160" t="s">
        <v>25</v>
      </c>
      <c r="V160">
        <v>3</v>
      </c>
      <c r="W160" s="97">
        <v>45717</v>
      </c>
      <c r="X160" s="12">
        <v>185.42100000000005</v>
      </c>
      <c r="Y160" s="12">
        <v>165.3</v>
      </c>
      <c r="Z160" s="12">
        <v>158.78943089430896</v>
      </c>
    </row>
    <row r="161" spans="1:26">
      <c r="A161" s="183">
        <v>45748</v>
      </c>
      <c r="B161" s="28">
        <v>4</v>
      </c>
      <c r="C161" s="28" t="s">
        <v>33</v>
      </c>
      <c r="D161" s="28">
        <v>10031246905</v>
      </c>
      <c r="E161" s="12">
        <v>105.7</v>
      </c>
      <c r="I161" s="188">
        <v>45748</v>
      </c>
      <c r="J161" s="28">
        <v>4</v>
      </c>
      <c r="K161" s="28" t="s">
        <v>2547</v>
      </c>
      <c r="L161" s="28"/>
      <c r="M161" s="12">
        <v>1114</v>
      </c>
      <c r="N161" s="12"/>
      <c r="P161" s="28">
        <f>Tabela5[[#This Row],[Geração Estimada P50 '[MWh']]]/30</f>
        <v>37.133333333333333</v>
      </c>
      <c r="Q161" s="1"/>
      <c r="S161"/>
      <c r="U161" t="s">
        <v>25</v>
      </c>
      <c r="V161">
        <v>4</v>
      </c>
      <c r="W161" s="97">
        <v>45748</v>
      </c>
      <c r="X161" s="12">
        <v>155.63900000000004</v>
      </c>
      <c r="Y161" s="12">
        <v>158.19999999999999</v>
      </c>
      <c r="Z161" s="12">
        <v>151.68943089430894</v>
      </c>
    </row>
    <row r="162" spans="1:26">
      <c r="A162" s="183">
        <v>45778</v>
      </c>
      <c r="B162" s="28">
        <v>5</v>
      </c>
      <c r="C162" s="28" t="s">
        <v>33</v>
      </c>
      <c r="D162" s="28">
        <v>10031246905</v>
      </c>
      <c r="E162" s="12">
        <v>110</v>
      </c>
      <c r="I162" s="188">
        <v>45778</v>
      </c>
      <c r="J162" s="28">
        <v>5</v>
      </c>
      <c r="K162" s="28" t="s">
        <v>2547</v>
      </c>
      <c r="L162" s="28"/>
      <c r="M162" s="12">
        <v>1113</v>
      </c>
      <c r="N162" s="12"/>
      <c r="P162" s="28">
        <f>Tabela5[[#This Row],[Geração Estimada P50 '[MWh']]]/30</f>
        <v>37.1</v>
      </c>
      <c r="Q162" s="1"/>
      <c r="S162"/>
      <c r="U162" t="s">
        <v>25</v>
      </c>
      <c r="V162">
        <v>5</v>
      </c>
      <c r="W162" s="97">
        <v>45778</v>
      </c>
      <c r="X162" s="12">
        <v>184.136</v>
      </c>
      <c r="Y162" s="12">
        <v>168.7</v>
      </c>
      <c r="Z162" s="12">
        <v>162.18943089430894</v>
      </c>
    </row>
    <row r="163" spans="1:26">
      <c r="A163" s="183">
        <v>45809</v>
      </c>
      <c r="B163" s="28">
        <v>6</v>
      </c>
      <c r="C163" s="28" t="s">
        <v>33</v>
      </c>
      <c r="D163" s="28">
        <v>10031246905</v>
      </c>
      <c r="E163" s="12">
        <v>97.6</v>
      </c>
      <c r="I163" s="188">
        <v>45809</v>
      </c>
      <c r="J163" s="28">
        <v>6</v>
      </c>
      <c r="K163" s="28" t="s">
        <v>2547</v>
      </c>
      <c r="L163" s="28"/>
      <c r="M163" s="12">
        <v>1133</v>
      </c>
      <c r="N163" s="12"/>
      <c r="P163" s="28">
        <f>Tabela5[[#This Row],[Geração Estimada P50 '[MWh']]]/30</f>
        <v>37.766666666666666</v>
      </c>
      <c r="Q163" s="1"/>
      <c r="S163"/>
      <c r="U163" t="s">
        <v>41</v>
      </c>
      <c r="V163">
        <v>1</v>
      </c>
      <c r="W163" s="97">
        <v>45292</v>
      </c>
      <c r="X163" s="12">
        <v>51.754899999999992</v>
      </c>
      <c r="Y163" s="12">
        <v>58.51</v>
      </c>
      <c r="Z163" s="12">
        <v>57.094065040650406</v>
      </c>
    </row>
    <row r="164" spans="1:26">
      <c r="A164" s="183">
        <v>45839</v>
      </c>
      <c r="B164" s="28">
        <v>7</v>
      </c>
      <c r="C164" s="28" t="s">
        <v>33</v>
      </c>
      <c r="D164" s="28">
        <v>10031246905</v>
      </c>
      <c r="E164" s="12">
        <v>112.5</v>
      </c>
      <c r="I164" s="188">
        <v>45839</v>
      </c>
      <c r="J164" s="28">
        <v>7</v>
      </c>
      <c r="K164" s="28" t="s">
        <v>2547</v>
      </c>
      <c r="L164" s="28"/>
      <c r="M164" s="12">
        <v>1192</v>
      </c>
      <c r="N164" s="12"/>
      <c r="P164" s="28">
        <f>Tabela5[[#This Row],[Geração Estimada P50 '[MWh']]]/31</f>
        <v>38.451612903225808</v>
      </c>
      <c r="Q164" s="1"/>
      <c r="S164"/>
      <c r="U164" t="s">
        <v>41</v>
      </c>
      <c r="V164">
        <v>2</v>
      </c>
      <c r="W164" s="97">
        <v>45689</v>
      </c>
      <c r="X164" s="12">
        <v>50.615399999999994</v>
      </c>
      <c r="Y164" s="12">
        <v>51.77</v>
      </c>
      <c r="Z164" s="12">
        <v>50.354065040650411</v>
      </c>
    </row>
    <row r="165" spans="1:26">
      <c r="A165" s="183">
        <v>45870</v>
      </c>
      <c r="B165" s="28">
        <v>8</v>
      </c>
      <c r="C165" s="28" t="s">
        <v>33</v>
      </c>
      <c r="D165" s="28">
        <v>10031246905</v>
      </c>
      <c r="E165" s="12">
        <v>123.1</v>
      </c>
      <c r="I165" s="188">
        <v>45870</v>
      </c>
      <c r="J165" s="28">
        <v>8</v>
      </c>
      <c r="K165" s="28" t="s">
        <v>2547</v>
      </c>
      <c r="L165" s="28"/>
      <c r="M165" s="12">
        <v>1339</v>
      </c>
      <c r="N165" s="12"/>
      <c r="P165" s="28">
        <f>Tabela5[[#This Row],[Geração Estimada P50 '[MWh']]]/30</f>
        <v>44.633333333333333</v>
      </c>
      <c r="Q165" s="1"/>
      <c r="S165"/>
      <c r="U165" t="s">
        <v>41</v>
      </c>
      <c r="V165">
        <v>3</v>
      </c>
      <c r="W165" s="97">
        <v>45717</v>
      </c>
      <c r="X165" s="12">
        <v>57.638400000000011</v>
      </c>
      <c r="Y165" s="12">
        <v>60.03</v>
      </c>
      <c r="Z165" s="12">
        <v>58.614065040650409</v>
      </c>
    </row>
    <row r="166" spans="1:26">
      <c r="A166" s="183">
        <v>45901</v>
      </c>
      <c r="B166" s="28">
        <v>9</v>
      </c>
      <c r="C166" s="28" t="s">
        <v>33</v>
      </c>
      <c r="D166" s="28">
        <v>10031246905</v>
      </c>
      <c r="E166" s="12">
        <v>112.7</v>
      </c>
      <c r="I166" s="188">
        <v>45901</v>
      </c>
      <c r="J166" s="28">
        <v>9</v>
      </c>
      <c r="K166" s="28" t="s">
        <v>2547</v>
      </c>
      <c r="L166" s="28"/>
      <c r="M166" s="12">
        <v>1267</v>
      </c>
      <c r="N166" s="12"/>
      <c r="P166" s="28">
        <f>Tabela5[[#This Row],[Geração Estimada P50 '[MWh']]]/30</f>
        <v>42.233333333333334</v>
      </c>
      <c r="Q166" s="1"/>
      <c r="S166"/>
      <c r="U166" t="s">
        <v>41</v>
      </c>
      <c r="V166">
        <v>4</v>
      </c>
      <c r="W166" s="97">
        <v>45748</v>
      </c>
      <c r="X166" s="12">
        <v>48.585999999999999</v>
      </c>
      <c r="Y166" s="12">
        <v>56.5</v>
      </c>
      <c r="Z166" s="12">
        <v>55.084065040650408</v>
      </c>
    </row>
    <row r="167" spans="1:26">
      <c r="A167" s="183">
        <v>45931</v>
      </c>
      <c r="B167" s="28">
        <v>10</v>
      </c>
      <c r="C167" s="28" t="s">
        <v>33</v>
      </c>
      <c r="D167" s="28">
        <v>10031246905</v>
      </c>
      <c r="E167" s="12">
        <v>98</v>
      </c>
      <c r="I167" s="188">
        <v>45931</v>
      </c>
      <c r="J167" s="28">
        <v>10</v>
      </c>
      <c r="K167" s="28" t="s">
        <v>2547</v>
      </c>
      <c r="L167" s="28"/>
      <c r="M167" s="12">
        <v>1206</v>
      </c>
      <c r="N167" s="12"/>
      <c r="P167" s="28">
        <f>Tabela5[[#This Row],[Geração Estimada P50 '[MWh']]]/30</f>
        <v>40.200000000000003</v>
      </c>
      <c r="Q167" s="1"/>
      <c r="S167"/>
      <c r="U167" t="s">
        <v>41</v>
      </c>
      <c r="V167">
        <v>5</v>
      </c>
      <c r="W167" s="97">
        <v>45778</v>
      </c>
      <c r="X167" s="12">
        <v>66.054000000000002</v>
      </c>
      <c r="Y167" s="12">
        <v>61.29</v>
      </c>
      <c r="Z167" s="12">
        <v>59.874065040650407</v>
      </c>
    </row>
    <row r="168" spans="1:26">
      <c r="A168" s="183">
        <v>45962</v>
      </c>
      <c r="B168" s="28">
        <v>11</v>
      </c>
      <c r="C168" s="28" t="s">
        <v>33</v>
      </c>
      <c r="D168" s="28">
        <v>10031246905</v>
      </c>
      <c r="E168" s="12">
        <v>99.9</v>
      </c>
      <c r="I168" s="188">
        <v>45962</v>
      </c>
      <c r="J168" s="28">
        <v>11</v>
      </c>
      <c r="K168" s="28" t="s">
        <v>2547</v>
      </c>
      <c r="L168" s="28"/>
      <c r="M168" s="12">
        <v>1124</v>
      </c>
      <c r="N168" s="12"/>
      <c r="P168" s="28">
        <f>Tabela5[[#This Row],[Geração Estimada P50 '[MWh']]]/30</f>
        <v>37.466666666666669</v>
      </c>
      <c r="Q168" s="1"/>
      <c r="S168"/>
      <c r="U168" t="s">
        <v>31</v>
      </c>
      <c r="V168">
        <v>1</v>
      </c>
      <c r="W168" s="97">
        <v>45292</v>
      </c>
      <c r="X168" s="12">
        <v>170.90000000000003</v>
      </c>
      <c r="Y168" s="12">
        <v>177.87</v>
      </c>
      <c r="Z168" s="12">
        <v>170.60691059999999</v>
      </c>
    </row>
    <row r="169" spans="1:26">
      <c r="A169" s="183">
        <v>45992</v>
      </c>
      <c r="B169" s="28">
        <v>12</v>
      </c>
      <c r="C169" s="28" t="s">
        <v>33</v>
      </c>
      <c r="D169" s="28">
        <v>10031246905</v>
      </c>
      <c r="E169" s="12">
        <v>92.7</v>
      </c>
      <c r="I169" s="188">
        <v>45992</v>
      </c>
      <c r="J169" s="28">
        <v>12</v>
      </c>
      <c r="K169" s="28" t="s">
        <v>2547</v>
      </c>
      <c r="L169" s="28"/>
      <c r="M169" s="12">
        <v>1088</v>
      </c>
      <c r="N169" s="12"/>
      <c r="P169" s="28">
        <f>Tabela5[[#This Row],[Geração Estimada P50 '[MWh']]]/30</f>
        <v>36.266666666666666</v>
      </c>
      <c r="Q169" s="1"/>
      <c r="S169"/>
      <c r="U169" t="s">
        <v>31</v>
      </c>
      <c r="V169">
        <v>2</v>
      </c>
      <c r="W169" s="97">
        <v>45689</v>
      </c>
      <c r="X169" s="12">
        <v>165.31740000000002</v>
      </c>
      <c r="Y169" s="12">
        <v>164.43</v>
      </c>
      <c r="Z169" s="12">
        <v>157.16691059999999</v>
      </c>
    </row>
    <row r="170" spans="1:26">
      <c r="A170" s="183">
        <v>45658</v>
      </c>
      <c r="B170" s="28">
        <v>1</v>
      </c>
      <c r="C170" s="28" t="s">
        <v>2047</v>
      </c>
      <c r="D170" s="28">
        <v>10035461975</v>
      </c>
      <c r="E170" s="12">
        <v>93</v>
      </c>
      <c r="I170" s="188">
        <v>45658</v>
      </c>
      <c r="J170" s="28">
        <v>1</v>
      </c>
      <c r="K170" s="28" t="s">
        <v>193</v>
      </c>
      <c r="L170" s="28">
        <v>10031214850</v>
      </c>
      <c r="M170" s="12">
        <v>141.6</v>
      </c>
      <c r="N170" s="12">
        <v>135.68780487804878</v>
      </c>
      <c r="O170" s="28" t="s">
        <v>193</v>
      </c>
      <c r="P170" s="28">
        <f>Tabela5[[#This Row],[Geração Estimada P50 '[MWh']]]/30</f>
        <v>4.72</v>
      </c>
      <c r="Q170" s="1"/>
      <c r="S170"/>
      <c r="U170" t="s">
        <v>31</v>
      </c>
      <c r="V170">
        <v>3</v>
      </c>
      <c r="W170" s="97">
        <v>45717</v>
      </c>
      <c r="X170" s="12">
        <v>178.21570000000003</v>
      </c>
      <c r="Y170" s="12">
        <v>184.89</v>
      </c>
      <c r="Z170" s="12">
        <v>177.6269106</v>
      </c>
    </row>
    <row r="171" spans="1:26">
      <c r="A171" s="183">
        <v>45689</v>
      </c>
      <c r="B171" s="28">
        <v>2</v>
      </c>
      <c r="C171" s="28" t="s">
        <v>2047</v>
      </c>
      <c r="D171" s="28">
        <v>10035461975</v>
      </c>
      <c r="E171" s="12">
        <v>87.1</v>
      </c>
      <c r="I171" s="188">
        <v>45689</v>
      </c>
      <c r="J171" s="28">
        <v>2</v>
      </c>
      <c r="K171" s="28" t="s">
        <v>193</v>
      </c>
      <c r="L171" s="28">
        <v>10031214850</v>
      </c>
      <c r="M171" s="12">
        <v>129.80000000000001</v>
      </c>
      <c r="N171" s="12">
        <v>123.8878048780488</v>
      </c>
      <c r="O171" s="28" t="s">
        <v>193</v>
      </c>
      <c r="P171" s="28"/>
      <c r="Q171" s="1"/>
      <c r="S171"/>
      <c r="U171" t="s">
        <v>31</v>
      </c>
      <c r="V171">
        <v>4</v>
      </c>
      <c r="W171" s="97">
        <v>45748</v>
      </c>
      <c r="X171" s="12">
        <v>162.99</v>
      </c>
      <c r="Y171" s="12">
        <v>179.49</v>
      </c>
      <c r="Z171" s="12">
        <v>172.2269106</v>
      </c>
    </row>
    <row r="172" spans="1:26">
      <c r="A172" s="183">
        <v>45717</v>
      </c>
      <c r="B172" s="28">
        <v>3</v>
      </c>
      <c r="C172" s="28" t="s">
        <v>2047</v>
      </c>
      <c r="D172" s="28">
        <v>10035461975</v>
      </c>
      <c r="E172" s="12">
        <v>89.3</v>
      </c>
      <c r="I172" s="188">
        <v>45717</v>
      </c>
      <c r="J172" s="28">
        <v>3</v>
      </c>
      <c r="K172" s="28" t="s">
        <v>193</v>
      </c>
      <c r="L172" s="28">
        <v>10031214850</v>
      </c>
      <c r="M172" s="12">
        <v>142.69999999999999</v>
      </c>
      <c r="N172" s="12">
        <v>136.78780487804877</v>
      </c>
      <c r="O172" s="28" t="s">
        <v>193</v>
      </c>
      <c r="P172" s="28">
        <f>Tabela5[[#This Row],[Geração Estimada P50 '[MWh']]]/30</f>
        <v>4.7566666666666659</v>
      </c>
      <c r="Q172" s="1"/>
      <c r="S172"/>
      <c r="U172" t="s">
        <v>31</v>
      </c>
      <c r="V172">
        <v>5</v>
      </c>
      <c r="W172" s="97">
        <v>45778</v>
      </c>
      <c r="X172" s="12">
        <v>180.52</v>
      </c>
      <c r="Y172" s="12">
        <v>191.32</v>
      </c>
      <c r="Z172" s="12">
        <v>184.05691060000001</v>
      </c>
    </row>
    <row r="173" spans="1:26">
      <c r="A173" s="183">
        <v>45748</v>
      </c>
      <c r="B173" s="28">
        <v>4</v>
      </c>
      <c r="C173" s="28" t="s">
        <v>2047</v>
      </c>
      <c r="D173" s="28">
        <v>10035461975</v>
      </c>
      <c r="E173" s="12">
        <v>91.6</v>
      </c>
      <c r="I173" s="188">
        <v>45748</v>
      </c>
      <c r="J173" s="28">
        <v>4</v>
      </c>
      <c r="K173" s="28" t="s">
        <v>193</v>
      </c>
      <c r="L173" s="28">
        <v>10031214850</v>
      </c>
      <c r="M173" s="12">
        <v>146.9</v>
      </c>
      <c r="N173" s="12">
        <v>140.98780487804879</v>
      </c>
      <c r="O173" s="28" t="s">
        <v>193</v>
      </c>
      <c r="P173" s="28">
        <f>Tabela5[[#This Row],[Geração Estimada P50 '[MWh']]]/30</f>
        <v>4.8966666666666665</v>
      </c>
      <c r="Q173" s="1"/>
      <c r="S173"/>
      <c r="U173" t="s">
        <v>498</v>
      </c>
      <c r="V173">
        <v>4</v>
      </c>
      <c r="W173" s="97">
        <v>45748</v>
      </c>
      <c r="X173" s="12">
        <v>190.51568</v>
      </c>
      <c r="Y173" s="12">
        <v>199.6</v>
      </c>
      <c r="Z173" s="12">
        <v>190.3642276422764</v>
      </c>
    </row>
    <row r="174" spans="1:26">
      <c r="A174" s="183">
        <v>45778</v>
      </c>
      <c r="B174" s="28">
        <v>5</v>
      </c>
      <c r="C174" s="28" t="s">
        <v>2047</v>
      </c>
      <c r="D174" s="28">
        <v>10035461975</v>
      </c>
      <c r="E174" s="12">
        <v>93</v>
      </c>
      <c r="I174" s="188">
        <v>45778</v>
      </c>
      <c r="J174" s="28">
        <v>5</v>
      </c>
      <c r="K174" s="28" t="s">
        <v>193</v>
      </c>
      <c r="L174" s="28">
        <v>10031214850</v>
      </c>
      <c r="M174" s="12">
        <v>159.1</v>
      </c>
      <c r="N174" s="12">
        <v>153.18780487804878</v>
      </c>
      <c r="O174" s="28" t="s">
        <v>193</v>
      </c>
      <c r="P174" s="28">
        <f>Tabela5[[#This Row],[Geração Estimada P50 '[MWh']]]/30</f>
        <v>5.3033333333333328</v>
      </c>
      <c r="Q174" s="1"/>
      <c r="S174"/>
      <c r="U174" t="s">
        <v>498</v>
      </c>
      <c r="V174">
        <v>5</v>
      </c>
      <c r="W174" s="97">
        <v>45778</v>
      </c>
      <c r="X174" s="12">
        <v>224.89556999999999</v>
      </c>
      <c r="Y174" s="12">
        <v>232.2</v>
      </c>
      <c r="Z174" s="12">
        <v>222.9642276422764</v>
      </c>
    </row>
    <row r="175" spans="1:26">
      <c r="A175" s="183">
        <v>45809</v>
      </c>
      <c r="B175" s="28">
        <v>6</v>
      </c>
      <c r="C175" s="28" t="s">
        <v>2047</v>
      </c>
      <c r="D175" s="28">
        <v>10035461975</v>
      </c>
      <c r="E175" s="12">
        <v>93.6</v>
      </c>
      <c r="I175" s="188">
        <v>45809</v>
      </c>
      <c r="J175" s="28">
        <v>6</v>
      </c>
      <c r="K175" s="28" t="s">
        <v>193</v>
      </c>
      <c r="L175" s="28">
        <v>10031214850</v>
      </c>
      <c r="M175" s="12">
        <v>156.6</v>
      </c>
      <c r="N175" s="12">
        <v>150.68780487804878</v>
      </c>
      <c r="O175" s="28" t="s">
        <v>193</v>
      </c>
      <c r="P175" s="28">
        <f>Tabela5[[#This Row],[Geração Estimada P50 '[MWh']]]/30</f>
        <v>5.22</v>
      </c>
      <c r="Q175" s="1"/>
      <c r="S175"/>
      <c r="U175" t="s">
        <v>499</v>
      </c>
      <c r="V175">
        <v>4</v>
      </c>
      <c r="W175" s="97">
        <v>45748</v>
      </c>
      <c r="X175" s="12">
        <v>203.33846</v>
      </c>
      <c r="Y175" s="12">
        <v>199.6</v>
      </c>
      <c r="Z175" s="12">
        <v>190.3642276422764</v>
      </c>
    </row>
    <row r="176" spans="1:26">
      <c r="A176" s="183">
        <v>45839</v>
      </c>
      <c r="B176" s="28">
        <v>7</v>
      </c>
      <c r="C176" s="28" t="s">
        <v>2047</v>
      </c>
      <c r="D176" s="28">
        <v>10035461975</v>
      </c>
      <c r="E176" s="12">
        <v>98.6</v>
      </c>
      <c r="I176" s="188">
        <v>45839</v>
      </c>
      <c r="J176" s="28">
        <v>7</v>
      </c>
      <c r="K176" s="28" t="s">
        <v>193</v>
      </c>
      <c r="L176" s="28">
        <v>10031214850</v>
      </c>
      <c r="M176" s="12">
        <v>165.6</v>
      </c>
      <c r="N176" s="12">
        <v>159.68780487804878</v>
      </c>
      <c r="O176" s="28" t="s">
        <v>193</v>
      </c>
      <c r="P176" s="28">
        <f>Tabela5[[#This Row],[Geração Estimada P50 '[MWh']]]/31</f>
        <v>5.3419354838709676</v>
      </c>
      <c r="Q176" s="1"/>
      <c r="S176"/>
      <c r="U176" t="s">
        <v>499</v>
      </c>
      <c r="V176">
        <v>5</v>
      </c>
      <c r="W176" s="97">
        <v>45778</v>
      </c>
      <c r="X176" s="12">
        <v>225.90777</v>
      </c>
      <c r="Y176" s="12">
        <v>232.2</v>
      </c>
      <c r="Z176" s="12">
        <v>222.9642276422764</v>
      </c>
    </row>
    <row r="177" spans="1:26">
      <c r="A177" s="183">
        <v>45870</v>
      </c>
      <c r="B177" s="28">
        <v>8</v>
      </c>
      <c r="C177" s="28" t="s">
        <v>2047</v>
      </c>
      <c r="D177" s="28">
        <v>10035461975</v>
      </c>
      <c r="E177" s="12">
        <v>105.7</v>
      </c>
      <c r="I177" s="188">
        <v>45870</v>
      </c>
      <c r="J177" s="28">
        <v>8</v>
      </c>
      <c r="K177" s="28" t="s">
        <v>193</v>
      </c>
      <c r="L177" s="28">
        <v>10031214850</v>
      </c>
      <c r="M177" s="12">
        <v>179.3</v>
      </c>
      <c r="N177" s="12">
        <v>173.3878048780488</v>
      </c>
      <c r="O177" s="28" t="s">
        <v>193</v>
      </c>
      <c r="P177" s="28">
        <f>Tabela5[[#This Row],[Geração Estimada P50 '[MWh']]]/30</f>
        <v>5.9766666666666675</v>
      </c>
      <c r="Q177" s="1"/>
      <c r="S177"/>
      <c r="U177" t="s">
        <v>500</v>
      </c>
      <c r="V177">
        <v>4</v>
      </c>
      <c r="W177" s="97">
        <v>45748</v>
      </c>
      <c r="X177" s="12">
        <v>0</v>
      </c>
      <c r="Y177" s="12">
        <v>199.6</v>
      </c>
      <c r="Z177" s="12">
        <v>190.3642276422764</v>
      </c>
    </row>
    <row r="178" spans="1:26">
      <c r="A178" s="183">
        <v>45901</v>
      </c>
      <c r="B178" s="28">
        <v>9</v>
      </c>
      <c r="C178" s="28" t="s">
        <v>2047</v>
      </c>
      <c r="D178" s="28">
        <v>10035461975</v>
      </c>
      <c r="E178" s="12">
        <v>98.5</v>
      </c>
      <c r="I178" s="188">
        <v>45901</v>
      </c>
      <c r="J178" s="28">
        <v>9</v>
      </c>
      <c r="K178" s="28" t="s">
        <v>193</v>
      </c>
      <c r="L178" s="28">
        <v>10031214850</v>
      </c>
      <c r="M178" s="12">
        <v>160.6</v>
      </c>
      <c r="N178" s="12">
        <v>154.68780487804878</v>
      </c>
      <c r="O178" s="28" t="s">
        <v>193</v>
      </c>
      <c r="P178" s="28">
        <f>Tabela5[[#This Row],[Geração Estimada P50 '[MWh']]]/30</f>
        <v>5.3533333333333335</v>
      </c>
      <c r="Q178" s="1"/>
      <c r="S178"/>
      <c r="U178" t="s">
        <v>500</v>
      </c>
      <c r="V178">
        <v>5</v>
      </c>
      <c r="W178" s="97">
        <v>45778</v>
      </c>
      <c r="X178" s="12">
        <v>106.56516999999999</v>
      </c>
      <c r="Y178" s="12">
        <v>232.2</v>
      </c>
      <c r="Z178" s="12">
        <v>222.9642276422764</v>
      </c>
    </row>
    <row r="179" spans="1:26">
      <c r="A179" s="183">
        <v>45931</v>
      </c>
      <c r="B179" s="28">
        <v>10</v>
      </c>
      <c r="C179" s="28" t="s">
        <v>2047</v>
      </c>
      <c r="D179" s="28">
        <v>10035461975</v>
      </c>
      <c r="E179" s="12">
        <v>95.7</v>
      </c>
      <c r="I179" s="188">
        <v>45931</v>
      </c>
      <c r="J179" s="28">
        <v>10</v>
      </c>
      <c r="K179" s="28" t="s">
        <v>193</v>
      </c>
      <c r="L179" s="28">
        <v>10031214850</v>
      </c>
      <c r="M179" s="12">
        <v>146.4</v>
      </c>
      <c r="N179" s="12">
        <v>140.48780487804879</v>
      </c>
      <c r="O179" s="28" t="s">
        <v>193</v>
      </c>
      <c r="P179" s="28">
        <f>Tabela5[[#This Row],[Geração Estimada P50 '[MWh']]]/30</f>
        <v>4.88</v>
      </c>
      <c r="Q179" s="1"/>
      <c r="S179"/>
      <c r="U179" t="s">
        <v>501</v>
      </c>
      <c r="V179">
        <v>4</v>
      </c>
      <c r="W179" s="97">
        <v>45748</v>
      </c>
      <c r="X179" s="12">
        <v>201.80252999999999</v>
      </c>
      <c r="Y179" s="12">
        <v>199.6</v>
      </c>
      <c r="Z179" s="12">
        <v>190.3642276422764</v>
      </c>
    </row>
    <row r="180" spans="1:26">
      <c r="A180" s="183">
        <v>45962</v>
      </c>
      <c r="B180" s="28">
        <v>11</v>
      </c>
      <c r="C180" s="28" t="s">
        <v>2047</v>
      </c>
      <c r="D180" s="28">
        <v>10035461975</v>
      </c>
      <c r="E180" s="12">
        <v>90.5</v>
      </c>
      <c r="I180" s="188">
        <v>45962</v>
      </c>
      <c r="J180" s="28">
        <v>11</v>
      </c>
      <c r="K180" s="28" t="s">
        <v>193</v>
      </c>
      <c r="L180" s="28">
        <v>10031214850</v>
      </c>
      <c r="M180" s="12">
        <v>133.19999999999999</v>
      </c>
      <c r="N180" s="12">
        <v>127.28780487804877</v>
      </c>
      <c r="O180" s="28" t="s">
        <v>193</v>
      </c>
      <c r="P180" s="28">
        <f>Tabela5[[#This Row],[Geração Estimada P50 '[MWh']]]/30</f>
        <v>4.4399999999999995</v>
      </c>
      <c r="Q180" s="1"/>
      <c r="S180"/>
      <c r="U180" t="s">
        <v>501</v>
      </c>
      <c r="V180">
        <v>5</v>
      </c>
      <c r="W180" s="97">
        <v>45778</v>
      </c>
      <c r="X180" s="12">
        <v>224.06317000000001</v>
      </c>
      <c r="Y180" s="12">
        <v>232.2</v>
      </c>
      <c r="Z180" s="12">
        <v>222.9642276422764</v>
      </c>
    </row>
    <row r="181" spans="1:26">
      <c r="A181" s="183">
        <v>45992</v>
      </c>
      <c r="B181" s="28">
        <v>12</v>
      </c>
      <c r="C181" s="28" t="s">
        <v>2047</v>
      </c>
      <c r="D181" s="28">
        <v>10035461975</v>
      </c>
      <c r="E181" s="12">
        <v>82.9</v>
      </c>
      <c r="I181" s="188">
        <v>45992</v>
      </c>
      <c r="J181" s="28">
        <v>12</v>
      </c>
      <c r="K181" s="28" t="s">
        <v>193</v>
      </c>
      <c r="L181" s="28">
        <v>10031214850</v>
      </c>
      <c r="M181" s="12">
        <v>135.1</v>
      </c>
      <c r="N181" s="12">
        <v>129.18780487804878</v>
      </c>
      <c r="O181" s="28" t="s">
        <v>193</v>
      </c>
      <c r="P181" s="28">
        <f>Tabela5[[#This Row],[Geração Estimada P50 '[MWh']]]/30</f>
        <v>4.503333333333333</v>
      </c>
      <c r="Q181" s="1"/>
      <c r="S181"/>
      <c r="U181" t="s">
        <v>502</v>
      </c>
      <c r="V181">
        <v>4</v>
      </c>
      <c r="W181" s="97">
        <v>45748</v>
      </c>
      <c r="X181" s="12">
        <v>156.59336000000002</v>
      </c>
      <c r="Y181" s="12">
        <v>199.6</v>
      </c>
      <c r="Z181" s="12">
        <v>190.3642276422764</v>
      </c>
    </row>
    <row r="182" spans="1:26">
      <c r="A182" s="183">
        <v>45658</v>
      </c>
      <c r="B182" s="28">
        <v>1</v>
      </c>
      <c r="C182" s="28" t="s">
        <v>2048</v>
      </c>
      <c r="D182" s="28">
        <v>10035461983</v>
      </c>
      <c r="E182" s="12">
        <v>79.53</v>
      </c>
      <c r="I182" s="188">
        <v>45658</v>
      </c>
      <c r="J182" s="28">
        <v>1</v>
      </c>
      <c r="K182" s="28" t="s">
        <v>28</v>
      </c>
      <c r="L182" s="28">
        <v>10031394475</v>
      </c>
      <c r="M182" s="12">
        <v>37.24</v>
      </c>
      <c r="N182" s="12">
        <v>35.831869918699191</v>
      </c>
      <c r="O182" s="28" t="s">
        <v>28</v>
      </c>
      <c r="P182" s="28">
        <f>Tabela5[[#This Row],[Geração Estimada P50 '[MWh']]]/30</f>
        <v>1.2413333333333334</v>
      </c>
      <c r="Q182" s="1"/>
      <c r="S182"/>
      <c r="U182" t="s">
        <v>502</v>
      </c>
      <c r="V182">
        <v>5</v>
      </c>
      <c r="W182" s="97">
        <v>45778</v>
      </c>
      <c r="X182" s="12">
        <v>132.98727</v>
      </c>
      <c r="Y182" s="12">
        <v>232.2</v>
      </c>
      <c r="Z182" s="12">
        <v>222.9642276422764</v>
      </c>
    </row>
    <row r="183" spans="1:26">
      <c r="A183" s="183">
        <v>45689</v>
      </c>
      <c r="B183" s="28">
        <v>2</v>
      </c>
      <c r="C183" s="28" t="s">
        <v>2048</v>
      </c>
      <c r="D183" s="28">
        <v>10035461983</v>
      </c>
      <c r="E183" s="12">
        <v>74.209999999999994</v>
      </c>
      <c r="I183" s="188">
        <v>45689</v>
      </c>
      <c r="J183" s="28">
        <v>2</v>
      </c>
      <c r="K183" s="28" t="s">
        <v>28</v>
      </c>
      <c r="L183" s="28">
        <v>10031394475</v>
      </c>
      <c r="M183" s="12">
        <v>32.67</v>
      </c>
      <c r="N183" s="12">
        <v>31.261869918699187</v>
      </c>
      <c r="O183" s="28" t="s">
        <v>28</v>
      </c>
      <c r="P183" s="28"/>
      <c r="Q183" s="1"/>
      <c r="S183"/>
      <c r="U183" t="s">
        <v>42</v>
      </c>
      <c r="V183">
        <v>1</v>
      </c>
      <c r="W183" s="97">
        <v>45292</v>
      </c>
      <c r="X183" s="12">
        <v>203.46799000000001</v>
      </c>
      <c r="Y183" s="12">
        <v>254.9</v>
      </c>
      <c r="Z183" s="12">
        <v>245.73577235772359</v>
      </c>
    </row>
    <row r="184" spans="1:26">
      <c r="A184" s="183">
        <v>45717</v>
      </c>
      <c r="B184" s="28">
        <v>3</v>
      </c>
      <c r="C184" s="28" t="s">
        <v>2048</v>
      </c>
      <c r="D184" s="28">
        <v>10035461983</v>
      </c>
      <c r="E184" s="12">
        <v>76.44</v>
      </c>
      <c r="I184" s="188">
        <v>45717</v>
      </c>
      <c r="J184" s="28">
        <v>3</v>
      </c>
      <c r="K184" s="28" t="s">
        <v>28</v>
      </c>
      <c r="L184" s="28">
        <v>10031394475</v>
      </c>
      <c r="M184" s="12">
        <v>34.020000000000003</v>
      </c>
      <c r="N184" s="12">
        <v>32.611869918699192</v>
      </c>
      <c r="O184" s="28" t="s">
        <v>28</v>
      </c>
      <c r="P184" s="28">
        <f>Tabela5[[#This Row],[Geração Estimada P50 '[MWh']]]/30</f>
        <v>1.1340000000000001</v>
      </c>
      <c r="Q184" s="1"/>
      <c r="S184"/>
      <c r="U184" t="s">
        <v>42</v>
      </c>
      <c r="V184">
        <v>2</v>
      </c>
      <c r="W184" s="97">
        <v>45689</v>
      </c>
      <c r="X184" s="12">
        <v>232.88336000000004</v>
      </c>
      <c r="Y184" s="12">
        <v>214.5</v>
      </c>
      <c r="Z184" s="12">
        <v>205.33577235772356</v>
      </c>
    </row>
    <row r="185" spans="1:26">
      <c r="A185" s="183">
        <v>45748</v>
      </c>
      <c r="B185" s="28">
        <v>4</v>
      </c>
      <c r="C185" s="28" t="s">
        <v>2048</v>
      </c>
      <c r="D185" s="28">
        <v>10035461983</v>
      </c>
      <c r="E185" s="12">
        <v>78.400000000000006</v>
      </c>
      <c r="I185" s="188">
        <v>45748</v>
      </c>
      <c r="J185" s="28">
        <v>4</v>
      </c>
      <c r="K185" s="28" t="s">
        <v>28</v>
      </c>
      <c r="L185" s="28">
        <v>10031394475</v>
      </c>
      <c r="M185" s="12">
        <v>33.33</v>
      </c>
      <c r="N185" s="12">
        <v>31.921869918699183</v>
      </c>
      <c r="O185" s="28" t="s">
        <v>28</v>
      </c>
      <c r="P185" s="28">
        <f>Tabela5[[#This Row],[Geração Estimada P50 '[MWh']]]/30</f>
        <v>1.111</v>
      </c>
      <c r="Q185" s="1"/>
      <c r="S185"/>
      <c r="U185" t="s">
        <v>42</v>
      </c>
      <c r="V185">
        <v>3</v>
      </c>
      <c r="W185" s="97">
        <v>45717</v>
      </c>
      <c r="X185" s="12">
        <v>224.08085999999997</v>
      </c>
      <c r="Y185" s="12">
        <v>221.9</v>
      </c>
      <c r="Z185" s="12">
        <v>212.73577235772359</v>
      </c>
    </row>
    <row r="186" spans="1:26">
      <c r="A186" s="183">
        <v>45778</v>
      </c>
      <c r="B186" s="28">
        <v>5</v>
      </c>
      <c r="C186" s="28" t="s">
        <v>2048</v>
      </c>
      <c r="D186" s="28">
        <v>10035461983</v>
      </c>
      <c r="E186" s="12">
        <v>79.53</v>
      </c>
      <c r="I186" s="188">
        <v>45778</v>
      </c>
      <c r="J186" s="28">
        <v>5</v>
      </c>
      <c r="K186" s="28" t="s">
        <v>28</v>
      </c>
      <c r="L186" s="28">
        <v>10031394475</v>
      </c>
      <c r="M186" s="12">
        <v>34.01</v>
      </c>
      <c r="N186" s="12">
        <v>32.601869918699187</v>
      </c>
      <c r="O186" s="28" t="s">
        <v>28</v>
      </c>
      <c r="P186" s="28">
        <f>Tabela5[[#This Row],[Geração Estimada P50 '[MWh']]]/30</f>
        <v>1.1336666666666666</v>
      </c>
      <c r="Q186" s="1"/>
      <c r="S186"/>
      <c r="U186" t="s">
        <v>42</v>
      </c>
      <c r="V186">
        <v>4</v>
      </c>
      <c r="W186" s="97">
        <v>45748</v>
      </c>
      <c r="X186" s="12">
        <v>181.37460999999999</v>
      </c>
      <c r="Y186" s="12">
        <v>209.7</v>
      </c>
      <c r="Z186" s="12">
        <v>200.53577235772354</v>
      </c>
    </row>
    <row r="187" spans="1:26">
      <c r="A187" s="183">
        <v>45809</v>
      </c>
      <c r="B187" s="28">
        <v>6</v>
      </c>
      <c r="C187" s="28" t="s">
        <v>2048</v>
      </c>
      <c r="D187" s="28">
        <v>10035461983</v>
      </c>
      <c r="E187" s="12">
        <v>79.900000000000006</v>
      </c>
      <c r="I187" s="188">
        <v>45809</v>
      </c>
      <c r="J187" s="28">
        <v>6</v>
      </c>
      <c r="K187" s="28" t="s">
        <v>28</v>
      </c>
      <c r="L187" s="28">
        <v>10031394475</v>
      </c>
      <c r="M187" s="12">
        <v>32.799999999999997</v>
      </c>
      <c r="N187" s="12">
        <v>31.391869918699182</v>
      </c>
      <c r="O187" s="28" t="s">
        <v>28</v>
      </c>
      <c r="P187" s="28">
        <f>Tabela5[[#This Row],[Geração Estimada P50 '[MWh']]]/30</f>
        <v>1.0933333333333333</v>
      </c>
      <c r="Q187" s="1"/>
      <c r="S187"/>
      <c r="U187" t="s">
        <v>42</v>
      </c>
      <c r="V187">
        <v>5</v>
      </c>
      <c r="W187" s="97">
        <v>45778</v>
      </c>
      <c r="X187" s="12">
        <v>208.30327</v>
      </c>
      <c r="Y187" s="12">
        <v>212.1</v>
      </c>
      <c r="Z187" s="12">
        <v>202.93577235772358</v>
      </c>
    </row>
    <row r="188" spans="1:26">
      <c r="A188" s="183">
        <v>45839</v>
      </c>
      <c r="B188" s="28">
        <v>7</v>
      </c>
      <c r="C188" s="28" t="s">
        <v>2048</v>
      </c>
      <c r="D188" s="28">
        <v>10035461983</v>
      </c>
      <c r="E188" s="12">
        <v>84.32</v>
      </c>
      <c r="I188" s="188">
        <v>45839</v>
      </c>
      <c r="J188" s="28">
        <v>7</v>
      </c>
      <c r="K188" s="28" t="s">
        <v>28</v>
      </c>
      <c r="L188" s="28">
        <v>10031394475</v>
      </c>
      <c r="M188" s="12">
        <v>34.92</v>
      </c>
      <c r="N188" s="12">
        <v>33.51186991869919</v>
      </c>
      <c r="O188" s="28" t="s">
        <v>28</v>
      </c>
      <c r="P188" s="28">
        <f>Tabela5[[#This Row],[Geração Estimada P50 '[MWh']]]/31</f>
        <v>1.1264516129032258</v>
      </c>
      <c r="Q188" s="1"/>
      <c r="S188"/>
      <c r="U188" t="s">
        <v>43</v>
      </c>
      <c r="V188">
        <v>1</v>
      </c>
      <c r="W188" s="97">
        <v>45292</v>
      </c>
      <c r="X188" s="12">
        <v>206.23934999999994</v>
      </c>
      <c r="Y188" s="12">
        <v>253.9</v>
      </c>
      <c r="Z188" s="12">
        <v>244.84634146341463</v>
      </c>
    </row>
    <row r="189" spans="1:26">
      <c r="A189" s="183">
        <v>45870</v>
      </c>
      <c r="B189" s="28">
        <v>8</v>
      </c>
      <c r="C189" s="28" t="s">
        <v>2048</v>
      </c>
      <c r="D189" s="28">
        <v>10035461983</v>
      </c>
      <c r="E189" s="12">
        <v>90.54</v>
      </c>
      <c r="I189" s="188">
        <v>45870</v>
      </c>
      <c r="J189" s="28">
        <v>8</v>
      </c>
      <c r="K189" s="28" t="s">
        <v>28</v>
      </c>
      <c r="L189" s="28">
        <v>10031394475</v>
      </c>
      <c r="M189" s="12">
        <v>40.68</v>
      </c>
      <c r="N189" s="12">
        <v>39.271869918699188</v>
      </c>
      <c r="O189" s="28" t="s">
        <v>28</v>
      </c>
      <c r="P189" s="28">
        <f>Tabela5[[#This Row],[Geração Estimada P50 '[MWh']]]/30</f>
        <v>1.3560000000000001</v>
      </c>
      <c r="Q189" s="1"/>
      <c r="S189"/>
      <c r="U189" t="s">
        <v>43</v>
      </c>
      <c r="V189">
        <v>2</v>
      </c>
      <c r="W189" s="97">
        <v>45689</v>
      </c>
      <c r="X189" s="12">
        <v>236.52274000000003</v>
      </c>
      <c r="Y189" s="12">
        <v>212.3</v>
      </c>
      <c r="Z189" s="12">
        <v>203.24634146341464</v>
      </c>
    </row>
    <row r="190" spans="1:26">
      <c r="A190" s="183">
        <v>45901</v>
      </c>
      <c r="B190" s="28">
        <v>9</v>
      </c>
      <c r="C190" s="28" t="s">
        <v>2048</v>
      </c>
      <c r="D190" s="28">
        <v>10035461983</v>
      </c>
      <c r="E190" s="12">
        <v>84.29</v>
      </c>
      <c r="I190" s="188">
        <v>45901</v>
      </c>
      <c r="J190" s="28">
        <v>9</v>
      </c>
      <c r="K190" s="28" t="s">
        <v>28</v>
      </c>
      <c r="L190" s="28">
        <v>10031394475</v>
      </c>
      <c r="M190" s="12">
        <v>39.01</v>
      </c>
      <c r="N190" s="12">
        <v>37.601869918699187</v>
      </c>
      <c r="O190" s="28" t="s">
        <v>28</v>
      </c>
      <c r="P190" s="28">
        <f>Tabela5[[#This Row],[Geração Estimada P50 '[MWh']]]/30</f>
        <v>1.3003333333333333</v>
      </c>
      <c r="Q190" s="1"/>
      <c r="S190"/>
      <c r="U190" t="s">
        <v>43</v>
      </c>
      <c r="V190">
        <v>3</v>
      </c>
      <c r="W190" s="97">
        <v>45717</v>
      </c>
      <c r="X190" s="12">
        <v>228.52705999999998</v>
      </c>
      <c r="Y190" s="12">
        <v>221.6</v>
      </c>
      <c r="Z190" s="12">
        <v>212.45528455284551</v>
      </c>
    </row>
    <row r="191" spans="1:26">
      <c r="A191" s="183">
        <v>45931</v>
      </c>
      <c r="B191" s="28">
        <v>10</v>
      </c>
      <c r="C191" s="28" t="s">
        <v>2048</v>
      </c>
      <c r="D191" s="28">
        <v>10035461983</v>
      </c>
      <c r="E191" s="12">
        <v>81.64</v>
      </c>
      <c r="I191" s="188">
        <v>45931</v>
      </c>
      <c r="J191" s="28">
        <v>10</v>
      </c>
      <c r="K191" s="28" t="s">
        <v>28</v>
      </c>
      <c r="L191" s="28">
        <v>10031394475</v>
      </c>
      <c r="M191" s="12">
        <v>37.159999999999997</v>
      </c>
      <c r="N191" s="12">
        <v>35.751869918699185</v>
      </c>
      <c r="O191" s="28" t="s">
        <v>28</v>
      </c>
      <c r="P191" s="28">
        <f>Tabela5[[#This Row],[Geração Estimada P50 '[MWh']]]/30</f>
        <v>1.2386666666666666</v>
      </c>
      <c r="Q191" s="1"/>
      <c r="S191"/>
      <c r="U191" t="s">
        <v>43</v>
      </c>
      <c r="V191">
        <v>4</v>
      </c>
      <c r="W191" s="97">
        <v>45748</v>
      </c>
      <c r="X191" s="12">
        <v>185.75599</v>
      </c>
      <c r="Y191" s="12">
        <v>209.4</v>
      </c>
      <c r="Z191" s="12">
        <v>200.25528455284552</v>
      </c>
    </row>
    <row r="192" spans="1:26">
      <c r="A192" s="183">
        <v>45962</v>
      </c>
      <c r="B192" s="28">
        <v>11</v>
      </c>
      <c r="C192" s="28" t="s">
        <v>2048</v>
      </c>
      <c r="D192" s="28">
        <v>10035461983</v>
      </c>
      <c r="E192" s="12">
        <v>77.25</v>
      </c>
      <c r="I192" s="188">
        <v>45962</v>
      </c>
      <c r="J192" s="28">
        <v>11</v>
      </c>
      <c r="K192" s="28" t="s">
        <v>28</v>
      </c>
      <c r="L192" s="28">
        <v>10031394475</v>
      </c>
      <c r="M192" s="12">
        <v>35.19</v>
      </c>
      <c r="N192" s="12">
        <v>33.781869918699186</v>
      </c>
      <c r="O192" s="28" t="s">
        <v>28</v>
      </c>
      <c r="P192" s="28">
        <f>Tabela5[[#This Row],[Geração Estimada P50 '[MWh']]]/30</f>
        <v>1.1729999999999998</v>
      </c>
      <c r="Q192" s="1"/>
      <c r="S192"/>
      <c r="U192" t="s">
        <v>43</v>
      </c>
      <c r="V192">
        <v>5</v>
      </c>
      <c r="W192" s="97">
        <v>45778</v>
      </c>
      <c r="X192" s="12">
        <v>215.41792000000001</v>
      </c>
      <c r="Y192" s="12">
        <v>210.7</v>
      </c>
      <c r="Z192" s="12">
        <v>201.55528455284551</v>
      </c>
    </row>
    <row r="193" spans="1:26">
      <c r="A193" s="183">
        <v>45992</v>
      </c>
      <c r="B193" s="28">
        <v>12</v>
      </c>
      <c r="C193" s="28" t="s">
        <v>2048</v>
      </c>
      <c r="D193" s="28">
        <v>10035461983</v>
      </c>
      <c r="E193" s="12">
        <v>70.760000000000005</v>
      </c>
      <c r="I193" s="188">
        <v>45992</v>
      </c>
      <c r="J193" s="28">
        <v>12</v>
      </c>
      <c r="K193" s="28" t="s">
        <v>28</v>
      </c>
      <c r="L193" s="28">
        <v>10031394475</v>
      </c>
      <c r="M193" s="12">
        <v>36.619999999999997</v>
      </c>
      <c r="N193" s="12">
        <v>35.211869918699186</v>
      </c>
      <c r="O193" s="28" t="s">
        <v>28</v>
      </c>
      <c r="P193" s="28">
        <f>Tabela5[[#This Row],[Geração Estimada P50 '[MWh']]]/30</f>
        <v>1.2206666666666666</v>
      </c>
      <c r="Q193" s="1"/>
      <c r="S193"/>
      <c r="U193" t="s">
        <v>44</v>
      </c>
      <c r="V193">
        <v>1</v>
      </c>
      <c r="W193" s="97">
        <v>45292</v>
      </c>
      <c r="X193" s="12">
        <v>99.586060000000003</v>
      </c>
      <c r="Y193" s="12">
        <v>120.2</v>
      </c>
      <c r="Z193" s="12">
        <v>115.85528455284555</v>
      </c>
    </row>
    <row r="194" spans="1:26">
      <c r="A194" s="183">
        <v>45658</v>
      </c>
      <c r="B194" s="28">
        <v>1</v>
      </c>
      <c r="C194" s="28" t="s">
        <v>2049</v>
      </c>
      <c r="D194" s="28">
        <v>10035505336</v>
      </c>
      <c r="E194" s="12">
        <v>57.43</v>
      </c>
      <c r="I194" s="188">
        <v>45658</v>
      </c>
      <c r="J194" s="28">
        <v>1</v>
      </c>
      <c r="K194" s="28" t="s">
        <v>510</v>
      </c>
      <c r="L194" s="28">
        <v>10031394572</v>
      </c>
      <c r="M194" s="12">
        <v>43.66</v>
      </c>
      <c r="N194" s="12">
        <v>41.958536585365849</v>
      </c>
      <c r="O194" s="28" t="s">
        <v>28</v>
      </c>
      <c r="P194" s="28">
        <f>Tabela5[[#This Row],[Geração Estimada P50 '[MWh']]]/30</f>
        <v>1.4553333333333331</v>
      </c>
      <c r="Q194" s="1"/>
      <c r="S194"/>
      <c r="U194" t="s">
        <v>44</v>
      </c>
      <c r="V194">
        <v>2</v>
      </c>
      <c r="W194" s="97">
        <v>45689</v>
      </c>
      <c r="X194" s="12">
        <v>113.41775</v>
      </c>
      <c r="Y194" s="12">
        <v>100</v>
      </c>
      <c r="Z194" s="12">
        <v>95.655284552845544</v>
      </c>
    </row>
    <row r="195" spans="1:26">
      <c r="A195" s="183">
        <v>45689</v>
      </c>
      <c r="B195" s="28">
        <v>2</v>
      </c>
      <c r="C195" s="28" t="s">
        <v>2049</v>
      </c>
      <c r="D195" s="28">
        <v>10035505336</v>
      </c>
      <c r="E195" s="12">
        <v>53.91</v>
      </c>
      <c r="I195" s="188">
        <v>45689</v>
      </c>
      <c r="J195" s="28">
        <v>2</v>
      </c>
      <c r="K195" s="28" t="s">
        <v>510</v>
      </c>
      <c r="L195" s="28">
        <v>10031394572</v>
      </c>
      <c r="M195" s="12">
        <v>38.65</v>
      </c>
      <c r="N195" s="12">
        <v>36.948536585365851</v>
      </c>
      <c r="O195" s="28" t="s">
        <v>28</v>
      </c>
      <c r="P195" s="28"/>
      <c r="Q195" s="1"/>
      <c r="S195"/>
      <c r="U195" t="s">
        <v>44</v>
      </c>
      <c r="V195">
        <v>3</v>
      </c>
      <c r="W195" s="97">
        <v>45717</v>
      </c>
      <c r="X195" s="12">
        <v>109.79717000000002</v>
      </c>
      <c r="Y195" s="12">
        <v>105.8</v>
      </c>
      <c r="Z195" s="12">
        <v>101.45528455284554</v>
      </c>
    </row>
    <row r="196" spans="1:26">
      <c r="A196" s="183">
        <v>45717</v>
      </c>
      <c r="B196" s="28">
        <v>3</v>
      </c>
      <c r="C196" s="28" t="s">
        <v>2049</v>
      </c>
      <c r="D196" s="28">
        <v>10035505336</v>
      </c>
      <c r="E196" s="12">
        <v>55.17</v>
      </c>
      <c r="I196" s="188">
        <v>45717</v>
      </c>
      <c r="J196" s="28">
        <v>3</v>
      </c>
      <c r="K196" s="28" t="s">
        <v>510</v>
      </c>
      <c r="L196" s="28">
        <v>10031394572</v>
      </c>
      <c r="M196" s="12">
        <v>40.380000000000003</v>
      </c>
      <c r="N196" s="12">
        <v>38.678536585365855</v>
      </c>
      <c r="O196" s="28" t="s">
        <v>28</v>
      </c>
      <c r="P196" s="28">
        <f>Tabela5[[#This Row],[Geração Estimada P50 '[MWh']]]/30</f>
        <v>1.3460000000000001</v>
      </c>
      <c r="Q196" s="1"/>
      <c r="S196"/>
      <c r="U196" t="s">
        <v>44</v>
      </c>
      <c r="V196">
        <v>4</v>
      </c>
      <c r="W196" s="97">
        <v>45748</v>
      </c>
      <c r="X196" s="12">
        <v>89.766929999999988</v>
      </c>
      <c r="Y196" s="12">
        <v>99.4</v>
      </c>
      <c r="Z196" s="12">
        <v>95.055284552845549</v>
      </c>
    </row>
    <row r="197" spans="1:26">
      <c r="A197" s="183">
        <v>45748</v>
      </c>
      <c r="B197" s="28">
        <v>4</v>
      </c>
      <c r="C197" s="28" t="s">
        <v>2049</v>
      </c>
      <c r="D197" s="28">
        <v>10035505336</v>
      </c>
      <c r="E197" s="12">
        <v>56.62</v>
      </c>
      <c r="I197" s="188">
        <v>45748</v>
      </c>
      <c r="J197" s="28">
        <v>4</v>
      </c>
      <c r="K197" s="28" t="s">
        <v>510</v>
      </c>
      <c r="L197" s="28">
        <v>10031394572</v>
      </c>
      <c r="M197" s="12">
        <v>39.92</v>
      </c>
      <c r="N197" s="12">
        <v>38.218536585365854</v>
      </c>
      <c r="O197" s="28" t="s">
        <v>28</v>
      </c>
      <c r="P197" s="28">
        <f>Tabela5[[#This Row],[Geração Estimada P50 '[MWh']]]/30</f>
        <v>1.3306666666666667</v>
      </c>
      <c r="Q197" s="1"/>
      <c r="S197"/>
      <c r="U197" t="s">
        <v>44</v>
      </c>
      <c r="V197">
        <v>5</v>
      </c>
      <c r="W197" s="97">
        <v>45778</v>
      </c>
      <c r="X197" s="12">
        <v>104.03946999999999</v>
      </c>
      <c r="Y197" s="12">
        <v>98.8</v>
      </c>
      <c r="Z197" s="12">
        <v>94.455284552845541</v>
      </c>
    </row>
    <row r="198" spans="1:26">
      <c r="A198" s="183">
        <v>45778</v>
      </c>
      <c r="B198" s="28">
        <v>5</v>
      </c>
      <c r="C198" s="28" t="s">
        <v>2049</v>
      </c>
      <c r="D198" s="28">
        <v>10035505336</v>
      </c>
      <c r="E198" s="12">
        <v>57.53</v>
      </c>
      <c r="I198" s="188">
        <v>45778</v>
      </c>
      <c r="J198" s="28">
        <v>5</v>
      </c>
      <c r="K198" s="28" t="s">
        <v>510</v>
      </c>
      <c r="L198" s="28">
        <v>10031394572</v>
      </c>
      <c r="M198" s="12">
        <v>42.45</v>
      </c>
      <c r="N198" s="12">
        <v>40.748536585365855</v>
      </c>
      <c r="O198" s="28" t="s">
        <v>28</v>
      </c>
      <c r="P198" s="28">
        <f>Tabela5[[#This Row],[Geração Estimada P50 '[MWh']]]/30</f>
        <v>1.415</v>
      </c>
      <c r="Q198" s="1"/>
      <c r="S198"/>
      <c r="U198" t="s">
        <v>45</v>
      </c>
      <c r="V198">
        <v>1</v>
      </c>
      <c r="W198" s="97">
        <v>45292</v>
      </c>
      <c r="X198" s="12">
        <v>209.03983000000002</v>
      </c>
      <c r="Y198" s="12">
        <v>248.8</v>
      </c>
      <c r="Z198" s="12">
        <v>239.82439024390246</v>
      </c>
    </row>
    <row r="199" spans="1:26">
      <c r="A199" s="183">
        <v>45809</v>
      </c>
      <c r="B199" s="28">
        <v>6</v>
      </c>
      <c r="C199" s="28" t="s">
        <v>2049</v>
      </c>
      <c r="D199" s="28">
        <v>10035505336</v>
      </c>
      <c r="E199" s="12">
        <v>57.99</v>
      </c>
      <c r="I199" s="188">
        <v>45809</v>
      </c>
      <c r="J199" s="28">
        <v>6</v>
      </c>
      <c r="K199" s="28" t="s">
        <v>510</v>
      </c>
      <c r="L199" s="28">
        <v>10031394572</v>
      </c>
      <c r="M199" s="12">
        <v>41.98</v>
      </c>
      <c r="N199" s="12">
        <v>40.278536585365849</v>
      </c>
      <c r="O199" s="28" t="s">
        <v>28</v>
      </c>
      <c r="P199" s="28">
        <f>Tabela5[[#This Row],[Geração Estimada P50 '[MWh']]]/30</f>
        <v>1.3993333333333333</v>
      </c>
      <c r="Q199" s="1"/>
      <c r="S199"/>
      <c r="U199" t="s">
        <v>45</v>
      </c>
      <c r="V199">
        <v>2</v>
      </c>
      <c r="W199" s="97">
        <v>45689</v>
      </c>
      <c r="X199" s="12">
        <v>236.62349000000003</v>
      </c>
      <c r="Y199" s="12">
        <v>207.7</v>
      </c>
      <c r="Z199" s="12">
        <v>198.72439024390243</v>
      </c>
    </row>
    <row r="200" spans="1:26">
      <c r="A200" s="183">
        <v>45839</v>
      </c>
      <c r="B200" s="28">
        <v>7</v>
      </c>
      <c r="C200" s="28" t="s">
        <v>2049</v>
      </c>
      <c r="D200" s="28">
        <v>10035505336</v>
      </c>
      <c r="E200" s="12">
        <v>60.92</v>
      </c>
      <c r="I200" s="188">
        <v>45839</v>
      </c>
      <c r="J200" s="28">
        <v>7</v>
      </c>
      <c r="K200" s="28" t="s">
        <v>510</v>
      </c>
      <c r="L200" s="28">
        <v>10031394572</v>
      </c>
      <c r="M200" s="12">
        <v>44.56</v>
      </c>
      <c r="N200" s="12">
        <v>42.858536585365854</v>
      </c>
      <c r="O200" s="28" t="s">
        <v>28</v>
      </c>
      <c r="P200" s="28">
        <f>Tabela5[[#This Row],[Geração Estimada P50 '[MWh']]]/31</f>
        <v>1.4374193548387098</v>
      </c>
      <c r="Q200" s="1"/>
      <c r="S200"/>
      <c r="U200" t="s">
        <v>45</v>
      </c>
      <c r="V200">
        <v>3</v>
      </c>
      <c r="W200" s="97">
        <v>45717</v>
      </c>
      <c r="X200" s="12">
        <v>223.63733999999999</v>
      </c>
      <c r="Y200" s="12">
        <v>220.6</v>
      </c>
      <c r="Z200" s="12">
        <v>211.62439024390244</v>
      </c>
    </row>
    <row r="201" spans="1:26">
      <c r="A201" s="183">
        <v>45870</v>
      </c>
      <c r="B201" s="28">
        <v>8</v>
      </c>
      <c r="C201" s="28" t="s">
        <v>2049</v>
      </c>
      <c r="D201" s="28">
        <v>10035505336</v>
      </c>
      <c r="E201" s="12">
        <v>65.38</v>
      </c>
      <c r="I201" s="188">
        <v>45870</v>
      </c>
      <c r="J201" s="28">
        <v>8</v>
      </c>
      <c r="K201" s="28" t="s">
        <v>510</v>
      </c>
      <c r="L201" s="28">
        <v>10031394572</v>
      </c>
      <c r="M201" s="12">
        <v>49.99</v>
      </c>
      <c r="N201" s="12">
        <v>48.288536585365854</v>
      </c>
      <c r="O201" s="28" t="s">
        <v>28</v>
      </c>
      <c r="P201" s="28">
        <f>Tabela5[[#This Row],[Geração Estimada P50 '[MWh']]]/30</f>
        <v>1.6663333333333334</v>
      </c>
      <c r="Q201" s="1"/>
      <c r="S201"/>
      <c r="U201" t="s">
        <v>45</v>
      </c>
      <c r="V201">
        <v>4</v>
      </c>
      <c r="W201" s="97">
        <v>45748</v>
      </c>
      <c r="X201" s="12">
        <v>168.54006000000001</v>
      </c>
      <c r="Y201" s="12">
        <v>206.9</v>
      </c>
      <c r="Z201" s="12">
        <v>197.92439024390245</v>
      </c>
    </row>
    <row r="202" spans="1:26">
      <c r="A202" s="183">
        <v>45901</v>
      </c>
      <c r="B202" s="28">
        <v>9</v>
      </c>
      <c r="C202" s="28" t="s">
        <v>2049</v>
      </c>
      <c r="D202" s="28">
        <v>10035505336</v>
      </c>
      <c r="E202" s="12">
        <v>60.92</v>
      </c>
      <c r="I202" s="188">
        <v>45901</v>
      </c>
      <c r="J202" s="28">
        <v>9</v>
      </c>
      <c r="K202" s="28" t="s">
        <v>510</v>
      </c>
      <c r="L202" s="28">
        <v>10031394572</v>
      </c>
      <c r="M202" s="12">
        <v>46.78</v>
      </c>
      <c r="N202" s="12">
        <v>45.078536585365853</v>
      </c>
      <c r="O202" s="28" t="s">
        <v>28</v>
      </c>
      <c r="P202" s="28">
        <f>Tabela5[[#This Row],[Geração Estimada P50 '[MWh']]]/30</f>
        <v>1.5593333333333335</v>
      </c>
      <c r="Q202" s="1"/>
      <c r="S202"/>
      <c r="U202" t="s">
        <v>45</v>
      </c>
      <c r="V202">
        <v>5</v>
      </c>
      <c r="W202" s="97">
        <v>45778</v>
      </c>
      <c r="X202" s="12">
        <v>208.78559000000004</v>
      </c>
      <c r="Y202" s="12">
        <v>205.1</v>
      </c>
      <c r="Z202" s="12">
        <v>196.12439024390244</v>
      </c>
    </row>
    <row r="203" spans="1:26">
      <c r="A203" s="183">
        <v>45931</v>
      </c>
      <c r="B203" s="28">
        <v>10</v>
      </c>
      <c r="C203" s="28" t="s">
        <v>2049</v>
      </c>
      <c r="D203" s="28">
        <v>10035505336</v>
      </c>
      <c r="E203" s="12">
        <v>59.18</v>
      </c>
      <c r="I203" s="188">
        <v>45931</v>
      </c>
      <c r="J203" s="28">
        <v>10</v>
      </c>
      <c r="K203" s="28" t="s">
        <v>510</v>
      </c>
      <c r="L203" s="28">
        <v>10031394572</v>
      </c>
      <c r="M203" s="12">
        <v>44.13</v>
      </c>
      <c r="N203" s="12">
        <v>42.428536585365855</v>
      </c>
      <c r="O203" s="28" t="s">
        <v>28</v>
      </c>
      <c r="P203" s="28">
        <f>Tabela5[[#This Row],[Geração Estimada P50 '[MWh']]]/30</f>
        <v>1.4710000000000001</v>
      </c>
      <c r="Q203" s="1"/>
      <c r="S203"/>
      <c r="U203" t="s">
        <v>46</v>
      </c>
      <c r="V203">
        <v>1</v>
      </c>
      <c r="W203" s="97">
        <v>45292</v>
      </c>
      <c r="X203" s="12">
        <v>208.80405999999999</v>
      </c>
      <c r="Y203" s="12">
        <v>251.4</v>
      </c>
      <c r="Z203" s="12">
        <v>242.31382113821138</v>
      </c>
    </row>
    <row r="204" spans="1:26">
      <c r="A204" s="183">
        <v>45962</v>
      </c>
      <c r="B204" s="28">
        <v>11</v>
      </c>
      <c r="C204" s="28" t="s">
        <v>2049</v>
      </c>
      <c r="D204" s="28">
        <v>10035505336</v>
      </c>
      <c r="E204" s="12">
        <v>55.91</v>
      </c>
      <c r="I204" s="188">
        <v>45962</v>
      </c>
      <c r="J204" s="28">
        <v>11</v>
      </c>
      <c r="K204" s="28" t="s">
        <v>510</v>
      </c>
      <c r="L204" s="28">
        <v>10031394572</v>
      </c>
      <c r="M204" s="12">
        <v>41.1</v>
      </c>
      <c r="N204" s="12">
        <v>39.398536585365854</v>
      </c>
      <c r="O204" s="28" t="s">
        <v>28</v>
      </c>
      <c r="P204" s="28">
        <f>Tabela5[[#This Row],[Geração Estimada P50 '[MWh']]]/30</f>
        <v>1.37</v>
      </c>
      <c r="Q204" s="1"/>
      <c r="S204"/>
      <c r="U204" t="s">
        <v>46</v>
      </c>
      <c r="V204">
        <v>2</v>
      </c>
      <c r="W204" s="97">
        <v>45689</v>
      </c>
      <c r="X204" s="12">
        <v>236.06186</v>
      </c>
      <c r="Y204" s="12">
        <v>209.5</v>
      </c>
      <c r="Z204" s="12">
        <v>200.41382113821138</v>
      </c>
    </row>
    <row r="205" spans="1:26">
      <c r="A205" s="183">
        <v>45992</v>
      </c>
      <c r="B205" s="28">
        <v>12</v>
      </c>
      <c r="C205" s="28" t="s">
        <v>2049</v>
      </c>
      <c r="D205" s="28">
        <v>10035505336</v>
      </c>
      <c r="E205" s="12">
        <v>51.22</v>
      </c>
      <c r="I205" s="188">
        <v>45992</v>
      </c>
      <c r="J205" s="28">
        <v>12</v>
      </c>
      <c r="K205" s="28" t="s">
        <v>510</v>
      </c>
      <c r="L205" s="28">
        <v>10031394572</v>
      </c>
      <c r="M205" s="12">
        <v>43.16</v>
      </c>
      <c r="N205" s="12">
        <v>41.458536585365849</v>
      </c>
      <c r="O205" s="28" t="s">
        <v>28</v>
      </c>
      <c r="P205" s="28">
        <f>Tabela5[[#This Row],[Geração Estimada P50 '[MWh']]]/30</f>
        <v>1.4386666666666665</v>
      </c>
      <c r="Q205" s="1"/>
      <c r="S205"/>
      <c r="U205" t="s">
        <v>46</v>
      </c>
      <c r="V205">
        <v>3</v>
      </c>
      <c r="W205" s="97">
        <v>45717</v>
      </c>
      <c r="X205" s="12">
        <v>223.81936000000005</v>
      </c>
      <c r="Y205" s="12">
        <v>220.9</v>
      </c>
      <c r="Z205" s="12">
        <v>211.81382113821138</v>
      </c>
    </row>
    <row r="206" spans="1:26">
      <c r="A206" s="183">
        <v>45658</v>
      </c>
      <c r="B206" s="28">
        <v>1</v>
      </c>
      <c r="C206" s="28" t="s">
        <v>2050</v>
      </c>
      <c r="D206" s="28">
        <v>10035462122</v>
      </c>
      <c r="E206" s="12">
        <v>43.9</v>
      </c>
      <c r="I206" s="188">
        <v>45658</v>
      </c>
      <c r="J206" s="28">
        <v>1</v>
      </c>
      <c r="K206" s="28" t="s">
        <v>511</v>
      </c>
      <c r="L206" s="28">
        <v>10031394211</v>
      </c>
      <c r="M206" s="12">
        <v>79.72</v>
      </c>
      <c r="N206" s="12">
        <v>76.654217724687996</v>
      </c>
      <c r="O206" s="28" t="s">
        <v>28</v>
      </c>
      <c r="P206" s="28">
        <f>Tabela5[[#This Row],[Geração Estimada P50 '[MWh']]]/30</f>
        <v>2.6573333333333333</v>
      </c>
      <c r="Q206" s="1"/>
      <c r="S206"/>
      <c r="U206" t="s">
        <v>46</v>
      </c>
      <c r="V206">
        <v>4</v>
      </c>
      <c r="W206" s="97">
        <v>45748</v>
      </c>
      <c r="X206" s="12">
        <v>169.19691</v>
      </c>
      <c r="Y206" s="12">
        <v>209.5</v>
      </c>
      <c r="Z206" s="12">
        <v>200.41382113821138</v>
      </c>
    </row>
    <row r="207" spans="1:26">
      <c r="A207" s="183">
        <v>45689</v>
      </c>
      <c r="B207" s="28">
        <v>2</v>
      </c>
      <c r="C207" s="28" t="s">
        <v>2050</v>
      </c>
      <c r="D207" s="28">
        <v>10035462122</v>
      </c>
      <c r="E207" s="12">
        <v>41.07</v>
      </c>
      <c r="I207" s="188">
        <v>45689</v>
      </c>
      <c r="J207" s="28">
        <v>2</v>
      </c>
      <c r="K207" s="28" t="s">
        <v>511</v>
      </c>
      <c r="L207" s="28">
        <v>10031394211</v>
      </c>
      <c r="M207" s="12">
        <v>70.23</v>
      </c>
      <c r="N207" s="12">
        <v>67.164217724688001</v>
      </c>
      <c r="O207" s="28" t="s">
        <v>28</v>
      </c>
      <c r="P207" s="28"/>
      <c r="Q207" s="1"/>
      <c r="S207"/>
      <c r="U207" t="s">
        <v>46</v>
      </c>
      <c r="V207">
        <v>5</v>
      </c>
      <c r="W207" s="97">
        <v>45778</v>
      </c>
      <c r="X207" s="12">
        <v>213.34358999999995</v>
      </c>
      <c r="Y207" s="12">
        <v>207.7</v>
      </c>
      <c r="Z207" s="12">
        <v>198.61382113821136</v>
      </c>
    </row>
    <row r="208" spans="1:26">
      <c r="A208" s="183">
        <v>45717</v>
      </c>
      <c r="B208" s="28">
        <v>3</v>
      </c>
      <c r="C208" s="28" t="s">
        <v>2050</v>
      </c>
      <c r="D208" s="28">
        <v>10035462122</v>
      </c>
      <c r="E208" s="12">
        <v>42.29</v>
      </c>
      <c r="I208" s="188">
        <v>45717</v>
      </c>
      <c r="J208" s="28">
        <v>3</v>
      </c>
      <c r="K208" s="28" t="s">
        <v>511</v>
      </c>
      <c r="L208" s="28">
        <v>10031394211</v>
      </c>
      <c r="M208" s="12">
        <v>73.03</v>
      </c>
      <c r="N208" s="12">
        <v>69.964217724687998</v>
      </c>
      <c r="O208" s="28" t="s">
        <v>28</v>
      </c>
      <c r="P208" s="28">
        <f>Tabela5[[#This Row],[Geração Estimada P50 '[MWh']]]/30</f>
        <v>2.4343333333333335</v>
      </c>
      <c r="Q208" s="1"/>
      <c r="S208"/>
      <c r="U208" t="s">
        <v>47</v>
      </c>
      <c r="V208">
        <v>1</v>
      </c>
      <c r="W208" s="97">
        <v>45292</v>
      </c>
      <c r="X208" s="12">
        <v>102.1996</v>
      </c>
      <c r="Y208" s="12">
        <v>120.2</v>
      </c>
      <c r="Z208" s="12">
        <v>115.86178861788619</v>
      </c>
    </row>
    <row r="209" spans="1:26">
      <c r="A209" s="183">
        <v>45748</v>
      </c>
      <c r="B209" s="28">
        <v>4</v>
      </c>
      <c r="C209" s="28" t="s">
        <v>2050</v>
      </c>
      <c r="D209" s="28">
        <v>10035462122</v>
      </c>
      <c r="E209" s="12">
        <v>43.3</v>
      </c>
      <c r="I209" s="188">
        <v>45748</v>
      </c>
      <c r="J209" s="28">
        <v>4</v>
      </c>
      <c r="K209" s="28" t="s">
        <v>511</v>
      </c>
      <c r="L209" s="28">
        <v>10031394211</v>
      </c>
      <c r="M209" s="12">
        <v>71.78</v>
      </c>
      <c r="N209" s="12">
        <v>68.714217724687998</v>
      </c>
      <c r="O209" s="28" t="s">
        <v>28</v>
      </c>
      <c r="P209" s="28">
        <f>Tabela5[[#This Row],[Geração Estimada P50 '[MWh']]]/30</f>
        <v>2.3926666666666665</v>
      </c>
      <c r="Q209" s="1"/>
      <c r="S209"/>
      <c r="U209" t="s">
        <v>47</v>
      </c>
      <c r="V209">
        <v>2</v>
      </c>
      <c r="W209" s="97">
        <v>45689</v>
      </c>
      <c r="X209" s="12">
        <v>115.08118999999998</v>
      </c>
      <c r="Y209" s="12">
        <v>100</v>
      </c>
      <c r="Z209" s="12">
        <v>95.661788617886188</v>
      </c>
    </row>
    <row r="210" spans="1:26">
      <c r="A210" s="183">
        <v>45778</v>
      </c>
      <c r="B210" s="28">
        <v>5</v>
      </c>
      <c r="C210" s="28" t="s">
        <v>2050</v>
      </c>
      <c r="D210" s="28">
        <v>10035462122</v>
      </c>
      <c r="E210" s="12">
        <v>44.01</v>
      </c>
      <c r="I210" s="188">
        <v>45778</v>
      </c>
      <c r="J210" s="28">
        <v>5</v>
      </c>
      <c r="K210" s="28" t="s">
        <v>511</v>
      </c>
      <c r="L210" s="28">
        <v>10031394211</v>
      </c>
      <c r="M210" s="12">
        <v>75.900000000000006</v>
      </c>
      <c r="N210" s="12">
        <v>72.834217724688003</v>
      </c>
      <c r="O210" s="28" t="s">
        <v>28</v>
      </c>
      <c r="P210" s="28">
        <f>Tabela5[[#This Row],[Geração Estimada P50 '[MWh']]]/30</f>
        <v>2.5300000000000002</v>
      </c>
      <c r="Q210" s="1"/>
      <c r="S210"/>
      <c r="U210" t="s">
        <v>47</v>
      </c>
      <c r="V210">
        <v>3</v>
      </c>
      <c r="W210" s="97">
        <v>45717</v>
      </c>
      <c r="X210" s="12">
        <v>109.02750999999999</v>
      </c>
      <c r="Y210" s="12">
        <v>105.8</v>
      </c>
      <c r="Z210" s="12">
        <v>101.46178861788619</v>
      </c>
    </row>
    <row r="211" spans="1:26">
      <c r="A211" s="183">
        <v>45809</v>
      </c>
      <c r="B211" s="28">
        <v>6</v>
      </c>
      <c r="C211" s="28" t="s">
        <v>2050</v>
      </c>
      <c r="D211" s="28">
        <v>10035462122</v>
      </c>
      <c r="E211" s="12">
        <v>44.21</v>
      </c>
      <c r="I211" s="188">
        <v>45809</v>
      </c>
      <c r="J211" s="28">
        <v>6</v>
      </c>
      <c r="K211" s="28" t="s">
        <v>511</v>
      </c>
      <c r="L211" s="28">
        <v>10031394211</v>
      </c>
      <c r="M211" s="12">
        <v>74.459999999999994</v>
      </c>
      <c r="N211" s="12">
        <v>71.394217724687991</v>
      </c>
      <c r="O211" s="28" t="s">
        <v>28</v>
      </c>
      <c r="P211" s="28">
        <f>Tabela5[[#This Row],[Geração Estimada P50 '[MWh']]]/30</f>
        <v>2.4819999999999998</v>
      </c>
      <c r="Q211" s="1"/>
      <c r="S211"/>
      <c r="U211" t="s">
        <v>47</v>
      </c>
      <c r="V211">
        <v>4</v>
      </c>
      <c r="W211" s="97">
        <v>45748</v>
      </c>
      <c r="X211" s="12">
        <v>82.170990000000003</v>
      </c>
      <c r="Y211" s="12">
        <v>99.7</v>
      </c>
      <c r="Z211" s="12">
        <v>95.361788617886191</v>
      </c>
    </row>
    <row r="212" spans="1:26">
      <c r="A212" s="183">
        <v>45839</v>
      </c>
      <c r="B212" s="28">
        <v>7</v>
      </c>
      <c r="C212" s="28" t="s">
        <v>2050</v>
      </c>
      <c r="D212" s="28">
        <v>10035462122</v>
      </c>
      <c r="E212" s="12">
        <v>46.4</v>
      </c>
      <c r="I212" s="188">
        <v>45839</v>
      </c>
      <c r="J212" s="28">
        <v>7</v>
      </c>
      <c r="K212" s="28" t="s">
        <v>511</v>
      </c>
      <c r="L212" s="28">
        <v>10031394211</v>
      </c>
      <c r="M212" s="12">
        <v>79.3</v>
      </c>
      <c r="N212" s="12">
        <v>76.234217724687994</v>
      </c>
      <c r="O212" s="28" t="s">
        <v>28</v>
      </c>
      <c r="P212" s="28">
        <f>Tabela5[[#This Row],[Geração Estimada P50 '[MWh']]]/31</f>
        <v>2.5580645161290323</v>
      </c>
      <c r="Q212" s="1"/>
      <c r="S212"/>
      <c r="U212" t="s">
        <v>47</v>
      </c>
      <c r="V212">
        <v>5</v>
      </c>
      <c r="W212" s="97">
        <v>45778</v>
      </c>
      <c r="X212" s="12">
        <v>102.03001999999996</v>
      </c>
      <c r="Y212" s="12">
        <v>98.5</v>
      </c>
      <c r="Z212" s="12">
        <v>94.161788617886188</v>
      </c>
    </row>
    <row r="213" spans="1:26">
      <c r="A213" s="183">
        <v>45870</v>
      </c>
      <c r="B213" s="28">
        <v>8</v>
      </c>
      <c r="C213" s="28" t="s">
        <v>2050</v>
      </c>
      <c r="D213" s="28">
        <v>10035462122</v>
      </c>
      <c r="E213" s="12">
        <v>50.06</v>
      </c>
      <c r="I213" s="188">
        <v>45870</v>
      </c>
      <c r="J213" s="28">
        <v>8</v>
      </c>
      <c r="K213" s="28" t="s">
        <v>511</v>
      </c>
      <c r="L213" s="28">
        <v>10031394211</v>
      </c>
      <c r="M213" s="12">
        <v>89.2</v>
      </c>
      <c r="N213" s="12">
        <v>86.134217724688</v>
      </c>
      <c r="O213" s="28" t="s">
        <v>28</v>
      </c>
      <c r="P213" s="28">
        <f>Tabela5[[#This Row],[Geração Estimada P50 '[MWh']]]/30</f>
        <v>2.9733333333333336</v>
      </c>
      <c r="Q213" s="1"/>
      <c r="S213"/>
      <c r="U213" t="s">
        <v>35</v>
      </c>
      <c r="V213">
        <v>1</v>
      </c>
      <c r="W213" s="97">
        <v>45292</v>
      </c>
      <c r="X213" s="12">
        <v>177.14289999999997</v>
      </c>
      <c r="Y213" s="12">
        <v>242.8</v>
      </c>
      <c r="Z213" s="12">
        <v>234.08455284552846</v>
      </c>
    </row>
    <row r="214" spans="1:26">
      <c r="A214" s="183">
        <v>45901</v>
      </c>
      <c r="B214" s="28">
        <v>9</v>
      </c>
      <c r="C214" s="28" t="s">
        <v>2050</v>
      </c>
      <c r="D214" s="28">
        <v>10035462122</v>
      </c>
      <c r="E214" s="12">
        <v>46.67</v>
      </c>
      <c r="I214" s="188">
        <v>45901</v>
      </c>
      <c r="J214" s="28">
        <v>9</v>
      </c>
      <c r="K214" s="28" t="s">
        <v>511</v>
      </c>
      <c r="L214" s="28">
        <v>10031394211</v>
      </c>
      <c r="M214" s="12">
        <v>84.17</v>
      </c>
      <c r="N214" s="12">
        <v>81.104217724687999</v>
      </c>
      <c r="O214" s="28" t="s">
        <v>28</v>
      </c>
      <c r="P214" s="28">
        <f>Tabela5[[#This Row],[Geração Estimada P50 '[MWh']]]/30</f>
        <v>2.8056666666666668</v>
      </c>
      <c r="Q214" s="1"/>
      <c r="S214"/>
      <c r="U214" t="s">
        <v>35</v>
      </c>
      <c r="V214">
        <v>2</v>
      </c>
      <c r="W214" s="97">
        <v>45689</v>
      </c>
      <c r="X214" s="12">
        <v>208.64859999999999</v>
      </c>
      <c r="Y214" s="12">
        <v>201.1</v>
      </c>
      <c r="Z214" s="12">
        <v>192.38455284552845</v>
      </c>
    </row>
    <row r="215" spans="1:26">
      <c r="A215" s="183">
        <v>45931</v>
      </c>
      <c r="B215" s="28">
        <v>10</v>
      </c>
      <c r="C215" s="28" t="s">
        <v>2050</v>
      </c>
      <c r="D215" s="28">
        <v>10035462122</v>
      </c>
      <c r="E215" s="12">
        <v>45.15</v>
      </c>
      <c r="I215" s="188">
        <v>45931</v>
      </c>
      <c r="J215" s="28">
        <v>10</v>
      </c>
      <c r="K215" s="28" t="s">
        <v>511</v>
      </c>
      <c r="L215" s="28">
        <v>10031394211</v>
      </c>
      <c r="M215" s="12">
        <v>79.78</v>
      </c>
      <c r="N215" s="12">
        <v>76.714217724687998</v>
      </c>
      <c r="O215" s="28" t="s">
        <v>28</v>
      </c>
      <c r="P215" s="28">
        <f>Tabela5[[#This Row],[Geração Estimada P50 '[MWh']]]/30</f>
        <v>2.6593333333333335</v>
      </c>
      <c r="Q215" s="1"/>
      <c r="S215"/>
      <c r="U215" t="s">
        <v>35</v>
      </c>
      <c r="V215">
        <v>3</v>
      </c>
      <c r="W215" s="97">
        <v>45717</v>
      </c>
      <c r="X215" s="12">
        <v>233.39930000000001</v>
      </c>
      <c r="Y215" s="12">
        <v>208.9</v>
      </c>
      <c r="Z215" s="12">
        <v>200.18455284552846</v>
      </c>
    </row>
    <row r="216" spans="1:26">
      <c r="A216" s="183">
        <v>45962</v>
      </c>
      <c r="B216" s="28">
        <v>11</v>
      </c>
      <c r="C216" s="28" t="s">
        <v>2050</v>
      </c>
      <c r="D216" s="28">
        <v>10035462122</v>
      </c>
      <c r="E216" s="12">
        <v>42.7</v>
      </c>
      <c r="I216" s="188">
        <v>45962</v>
      </c>
      <c r="J216" s="28">
        <v>11</v>
      </c>
      <c r="K216" s="28" t="s">
        <v>511</v>
      </c>
      <c r="L216" s="28">
        <v>10031394211</v>
      </c>
      <c r="M216" s="12">
        <v>74.430000000000007</v>
      </c>
      <c r="N216" s="12">
        <v>71.364217724688004</v>
      </c>
      <c r="O216" s="28" t="s">
        <v>28</v>
      </c>
      <c r="P216" s="28">
        <f>Tabela5[[#This Row],[Geração Estimada P50 '[MWh']]]/30</f>
        <v>2.4810000000000003</v>
      </c>
      <c r="Q216" s="1"/>
      <c r="S216"/>
      <c r="U216" t="s">
        <v>35</v>
      </c>
      <c r="V216">
        <v>4</v>
      </c>
      <c r="W216" s="97">
        <v>45748</v>
      </c>
      <c r="X216" s="12">
        <v>201.06479999999999</v>
      </c>
      <c r="Y216" s="12">
        <v>196.5</v>
      </c>
      <c r="Z216" s="12">
        <v>187.78455284552845</v>
      </c>
    </row>
    <row r="217" spans="1:26">
      <c r="A217" s="183">
        <v>45992</v>
      </c>
      <c r="B217" s="28">
        <v>12</v>
      </c>
      <c r="C217" s="28" t="s">
        <v>2050</v>
      </c>
      <c r="D217" s="28">
        <v>10035462122</v>
      </c>
      <c r="E217" s="12">
        <v>39.06</v>
      </c>
      <c r="I217" s="188">
        <v>45992</v>
      </c>
      <c r="J217" s="28">
        <v>12</v>
      </c>
      <c r="K217" s="28" t="s">
        <v>511</v>
      </c>
      <c r="L217" s="28">
        <v>10031394211</v>
      </c>
      <c r="M217" s="12">
        <v>78.33</v>
      </c>
      <c r="N217" s="12">
        <v>75.264217724687995</v>
      </c>
      <c r="O217" s="28" t="s">
        <v>28</v>
      </c>
      <c r="P217" s="28">
        <f>Tabela5[[#This Row],[Geração Estimada P50 '[MWh']]]/30</f>
        <v>2.6109999999999998</v>
      </c>
      <c r="Q217" s="1"/>
      <c r="S217"/>
      <c r="U217" t="s">
        <v>35</v>
      </c>
      <c r="V217">
        <v>5</v>
      </c>
      <c r="W217" s="97">
        <v>45778</v>
      </c>
      <c r="X217" s="12">
        <v>219.87999999999988</v>
      </c>
      <c r="Y217" s="12">
        <v>205.2</v>
      </c>
      <c r="Z217" s="12">
        <v>196.48455284552844</v>
      </c>
    </row>
    <row r="218" spans="1:26">
      <c r="A218" s="183">
        <v>45658</v>
      </c>
      <c r="B218" s="28">
        <v>1</v>
      </c>
      <c r="C218" s="28" t="s">
        <v>2051</v>
      </c>
      <c r="D218" s="28">
        <v>10035462130</v>
      </c>
      <c r="E218" s="12">
        <v>49.4</v>
      </c>
      <c r="I218" s="188">
        <v>45658</v>
      </c>
      <c r="J218" s="28">
        <v>1</v>
      </c>
      <c r="K218" s="28" t="s">
        <v>2545</v>
      </c>
      <c r="L218" s="28"/>
      <c r="M218" s="12" t="s">
        <v>2572</v>
      </c>
      <c r="N218" s="12" t="s">
        <v>2572</v>
      </c>
      <c r="O218" t="s">
        <v>493</v>
      </c>
      <c r="P218" s="28" t="e">
        <f>Tabela5[[#This Row],[Geração Estimada P50 '[MWh']]]/30</f>
        <v>#VALUE!</v>
      </c>
      <c r="Q218" s="1"/>
      <c r="S218"/>
      <c r="U218" t="s">
        <v>36</v>
      </c>
      <c r="V218">
        <v>1</v>
      </c>
      <c r="W218" s="97">
        <v>45292</v>
      </c>
      <c r="X218" s="12">
        <v>196.55880000000002</v>
      </c>
      <c r="Y218" s="12">
        <v>241</v>
      </c>
      <c r="Z218" s="12">
        <v>232.32357723577235</v>
      </c>
    </row>
    <row r="219" spans="1:26">
      <c r="A219" s="183">
        <v>45689</v>
      </c>
      <c r="B219" s="28">
        <v>2</v>
      </c>
      <c r="C219" s="28" t="s">
        <v>2051</v>
      </c>
      <c r="D219" s="28">
        <v>10035462130</v>
      </c>
      <c r="E219" s="12">
        <v>46.03</v>
      </c>
      <c r="I219" s="188">
        <v>45689</v>
      </c>
      <c r="J219" s="28">
        <v>2</v>
      </c>
      <c r="K219" s="28" t="s">
        <v>2545</v>
      </c>
      <c r="L219" s="28"/>
      <c r="M219" s="12" t="s">
        <v>2572</v>
      </c>
      <c r="N219" s="12" t="s">
        <v>2572</v>
      </c>
      <c r="O219" t="s">
        <v>493</v>
      </c>
      <c r="P219" s="28"/>
      <c r="Q219" s="1"/>
      <c r="S219"/>
      <c r="U219" t="s">
        <v>36</v>
      </c>
      <c r="V219">
        <v>2</v>
      </c>
      <c r="W219" s="97">
        <v>45689</v>
      </c>
      <c r="X219" s="12">
        <v>198.44540000000003</v>
      </c>
      <c r="Y219" s="12">
        <v>199.2</v>
      </c>
      <c r="Z219" s="12">
        <v>190.52357723577234</v>
      </c>
    </row>
    <row r="220" spans="1:26">
      <c r="A220" s="183">
        <v>45717</v>
      </c>
      <c r="B220" s="28">
        <v>3</v>
      </c>
      <c r="C220" s="28" t="s">
        <v>2051</v>
      </c>
      <c r="D220" s="28">
        <v>10035462130</v>
      </c>
      <c r="E220" s="12">
        <v>47.62</v>
      </c>
      <c r="I220" s="188">
        <v>45717</v>
      </c>
      <c r="J220" s="28">
        <v>3</v>
      </c>
      <c r="K220" s="28" t="s">
        <v>2545</v>
      </c>
      <c r="L220" s="28"/>
      <c r="M220" s="12" t="s">
        <v>2572</v>
      </c>
      <c r="N220" s="12" t="s">
        <v>2572</v>
      </c>
      <c r="O220" t="s">
        <v>493</v>
      </c>
      <c r="P220" s="28" t="e">
        <f>Tabela5[[#This Row],[Geração Estimada P50 '[MWh']]]/30</f>
        <v>#VALUE!</v>
      </c>
      <c r="Q220" s="1"/>
      <c r="S220"/>
      <c r="U220" t="s">
        <v>36</v>
      </c>
      <c r="V220">
        <v>3</v>
      </c>
      <c r="W220" s="97">
        <v>45717</v>
      </c>
      <c r="X220" s="12">
        <v>230.3167</v>
      </c>
      <c r="Y220" s="12">
        <v>207.2</v>
      </c>
      <c r="Z220" s="12">
        <v>198.52357723577234</v>
      </c>
    </row>
    <row r="221" spans="1:26">
      <c r="A221" s="183">
        <v>45748</v>
      </c>
      <c r="B221" s="28">
        <v>4</v>
      </c>
      <c r="C221" s="28" t="s">
        <v>2051</v>
      </c>
      <c r="D221" s="28">
        <v>10035462130</v>
      </c>
      <c r="E221" s="12">
        <v>48.75</v>
      </c>
      <c r="I221" s="188">
        <v>45748</v>
      </c>
      <c r="J221" s="28">
        <v>4</v>
      </c>
      <c r="K221" s="28" t="s">
        <v>2545</v>
      </c>
      <c r="L221" s="28"/>
      <c r="M221" s="12">
        <v>247.8</v>
      </c>
      <c r="N221" s="12">
        <v>237.42601626016258</v>
      </c>
      <c r="O221" t="s">
        <v>493</v>
      </c>
      <c r="P221" s="28">
        <f>Tabela5[[#This Row],[Geração Estimada P50 '[MWh']]]/30</f>
        <v>8.26</v>
      </c>
      <c r="Q221" s="1"/>
      <c r="S221"/>
      <c r="U221" t="s">
        <v>36</v>
      </c>
      <c r="V221">
        <v>4</v>
      </c>
      <c r="W221" s="97">
        <v>45748</v>
      </c>
      <c r="X221" s="12">
        <v>199.42830000000001</v>
      </c>
      <c r="Y221" s="12">
        <v>195.1</v>
      </c>
      <c r="Z221" s="12">
        <v>186.42357723577234</v>
      </c>
    </row>
    <row r="222" spans="1:26">
      <c r="A222" s="183">
        <v>45778</v>
      </c>
      <c r="B222" s="28">
        <v>5</v>
      </c>
      <c r="C222" s="28" t="s">
        <v>2051</v>
      </c>
      <c r="D222" s="28">
        <v>10035462130</v>
      </c>
      <c r="E222" s="12">
        <v>49.54</v>
      </c>
      <c r="I222" s="188">
        <v>45778</v>
      </c>
      <c r="J222" s="28">
        <v>5</v>
      </c>
      <c r="K222" s="28" t="s">
        <v>2545</v>
      </c>
      <c r="L222" s="28"/>
      <c r="M222" s="12">
        <v>241</v>
      </c>
      <c r="N222" s="12">
        <v>230.62601626016257</v>
      </c>
      <c r="O222" t="s">
        <v>493</v>
      </c>
      <c r="P222" s="28">
        <f>Tabela5[[#This Row],[Geração Estimada P50 '[MWh']]]/30</f>
        <v>8.0333333333333332</v>
      </c>
      <c r="Q222" s="1"/>
      <c r="S222"/>
      <c r="U222" t="s">
        <v>36</v>
      </c>
      <c r="V222">
        <v>5</v>
      </c>
      <c r="W222" s="97">
        <v>45778</v>
      </c>
      <c r="X222" s="12">
        <v>217.36569999999998</v>
      </c>
      <c r="Y222" s="12">
        <v>204.3</v>
      </c>
      <c r="Z222" s="12">
        <v>195.62357723577236</v>
      </c>
    </row>
    <row r="223" spans="1:26">
      <c r="A223" s="183">
        <v>45809</v>
      </c>
      <c r="B223" s="28">
        <v>6</v>
      </c>
      <c r="C223" s="28" t="s">
        <v>2051</v>
      </c>
      <c r="D223" s="28">
        <v>10035462130</v>
      </c>
      <c r="E223" s="12">
        <v>49.66</v>
      </c>
      <c r="I223" s="188">
        <v>45809</v>
      </c>
      <c r="J223" s="28">
        <v>6</v>
      </c>
      <c r="K223" s="28" t="s">
        <v>2545</v>
      </c>
      <c r="L223" s="28"/>
      <c r="M223" s="12">
        <v>256</v>
      </c>
      <c r="N223" s="12">
        <v>245.62601626016257</v>
      </c>
      <c r="O223" t="s">
        <v>493</v>
      </c>
      <c r="P223" s="28">
        <f>Tabela5[[#This Row],[Geração Estimada P50 '[MWh']]]/30</f>
        <v>8.5333333333333332</v>
      </c>
      <c r="Q223" s="1"/>
      <c r="S223"/>
      <c r="U223" t="s">
        <v>37</v>
      </c>
      <c r="V223">
        <v>1</v>
      </c>
      <c r="W223" s="97">
        <v>45292</v>
      </c>
      <c r="X223" s="12">
        <v>104.05800000000002</v>
      </c>
      <c r="Y223" s="12">
        <v>117.2</v>
      </c>
      <c r="Z223" s="12">
        <v>112.99186991869918</v>
      </c>
    </row>
    <row r="224" spans="1:26">
      <c r="A224" s="183">
        <v>45839</v>
      </c>
      <c r="B224" s="28">
        <v>7</v>
      </c>
      <c r="C224" s="28" t="s">
        <v>2051</v>
      </c>
      <c r="D224" s="28">
        <v>10035462130</v>
      </c>
      <c r="E224" s="12">
        <v>52.2</v>
      </c>
      <c r="I224" s="188">
        <v>45839</v>
      </c>
      <c r="J224" s="28">
        <v>7</v>
      </c>
      <c r="K224" s="28" t="s">
        <v>2545</v>
      </c>
      <c r="L224" s="28"/>
      <c r="M224" s="12">
        <v>269.5</v>
      </c>
      <c r="N224" s="12">
        <v>259.12601626016254</v>
      </c>
      <c r="O224" t="s">
        <v>493</v>
      </c>
      <c r="P224" s="28">
        <f>Tabela5[[#This Row],[Geração Estimada P50 '[MWh']]]/31</f>
        <v>8.693548387096774</v>
      </c>
      <c r="Q224" s="1"/>
      <c r="S224"/>
      <c r="U224" t="s">
        <v>37</v>
      </c>
      <c r="V224">
        <v>2</v>
      </c>
      <c r="W224" s="97">
        <v>45689</v>
      </c>
      <c r="X224" s="12">
        <v>106.6455</v>
      </c>
      <c r="Y224" s="12">
        <v>96.9</v>
      </c>
      <c r="Z224" s="12">
        <v>92.691869918699183</v>
      </c>
    </row>
    <row r="225" spans="1:26">
      <c r="A225" s="183">
        <v>45870</v>
      </c>
      <c r="B225" s="28">
        <v>8</v>
      </c>
      <c r="C225" s="28" t="s">
        <v>2051</v>
      </c>
      <c r="D225" s="28">
        <v>10035462130</v>
      </c>
      <c r="E225" s="12">
        <v>56.35</v>
      </c>
      <c r="I225" s="188">
        <v>45870</v>
      </c>
      <c r="J225" s="28">
        <v>8</v>
      </c>
      <c r="K225" s="28" t="s">
        <v>2545</v>
      </c>
      <c r="L225" s="28"/>
      <c r="M225" s="12">
        <v>297.39999999999998</v>
      </c>
      <c r="N225" s="12">
        <v>287.02601626016252</v>
      </c>
      <c r="O225" t="s">
        <v>493</v>
      </c>
      <c r="P225" s="28">
        <f>Tabela5[[#This Row],[Geração Estimada P50 '[MWh']]]/30</f>
        <v>9.9133333333333322</v>
      </c>
      <c r="Q225" s="1"/>
      <c r="S225"/>
      <c r="U225" t="s">
        <v>37</v>
      </c>
      <c r="V225">
        <v>3</v>
      </c>
      <c r="W225" s="97">
        <v>45717</v>
      </c>
      <c r="X225" s="12">
        <v>119.45050000000003</v>
      </c>
      <c r="Y225" s="12">
        <v>100.7</v>
      </c>
      <c r="Z225" s="12">
        <v>96.49186991869918</v>
      </c>
    </row>
    <row r="226" spans="1:26">
      <c r="A226" s="183">
        <v>45901</v>
      </c>
      <c r="B226" s="28">
        <v>9</v>
      </c>
      <c r="C226" s="28" t="s">
        <v>2051</v>
      </c>
      <c r="D226" s="28">
        <v>10035462130</v>
      </c>
      <c r="E226" s="12">
        <v>52.52</v>
      </c>
      <c r="I226" s="188">
        <v>45901</v>
      </c>
      <c r="J226" s="28">
        <v>9</v>
      </c>
      <c r="K226" s="28" t="s">
        <v>2545</v>
      </c>
      <c r="L226" s="28"/>
      <c r="M226" s="12">
        <v>241.2</v>
      </c>
      <c r="N226" s="12">
        <v>273.92601626016256</v>
      </c>
      <c r="O226" t="s">
        <v>493</v>
      </c>
      <c r="P226" s="28">
        <f>Tabela5[[#This Row],[Geração Estimada P50 '[MWh']]]/30</f>
        <v>8.0399999999999991</v>
      </c>
      <c r="Q226" s="1"/>
      <c r="S226"/>
      <c r="U226" t="s">
        <v>37</v>
      </c>
      <c r="V226">
        <v>4</v>
      </c>
      <c r="W226" s="97">
        <v>45748</v>
      </c>
      <c r="X226" s="12">
        <v>98.051100000000019</v>
      </c>
      <c r="Y226" s="12">
        <v>94.9</v>
      </c>
      <c r="Z226" s="12">
        <v>90.691869918699183</v>
      </c>
    </row>
    <row r="227" spans="1:26">
      <c r="A227" s="183">
        <v>45931</v>
      </c>
      <c r="B227" s="28">
        <v>10</v>
      </c>
      <c r="C227" s="28" t="s">
        <v>2051</v>
      </c>
      <c r="D227" s="28">
        <v>10035462130</v>
      </c>
      <c r="E227" s="12">
        <v>50.67</v>
      </c>
      <c r="I227" s="188">
        <v>45931</v>
      </c>
      <c r="J227" s="28">
        <v>10</v>
      </c>
      <c r="K227" s="28" t="s">
        <v>2545</v>
      </c>
      <c r="L227" s="28"/>
      <c r="M227" s="12">
        <v>206.7</v>
      </c>
      <c r="N227" s="12">
        <v>251.92601626016258</v>
      </c>
      <c r="O227" t="s">
        <v>493</v>
      </c>
      <c r="P227" s="28">
        <f>Tabela5[[#This Row],[Geração Estimada P50 '[MWh']]]/30</f>
        <v>6.89</v>
      </c>
      <c r="Q227" s="1"/>
      <c r="S227"/>
      <c r="U227" t="s">
        <v>37</v>
      </c>
      <c r="V227">
        <v>5</v>
      </c>
      <c r="W227" s="97">
        <v>45778</v>
      </c>
      <c r="X227" s="12">
        <v>107.6922</v>
      </c>
      <c r="Y227" s="12">
        <v>99.6</v>
      </c>
      <c r="Z227" s="12">
        <v>95.391869918699172</v>
      </c>
    </row>
    <row r="228" spans="1:26">
      <c r="A228" s="183">
        <v>45962</v>
      </c>
      <c r="B228" s="28">
        <v>11</v>
      </c>
      <c r="C228" s="28" t="s">
        <v>2051</v>
      </c>
      <c r="D228" s="28">
        <v>10035462130</v>
      </c>
      <c r="E228" s="12">
        <v>47.98</v>
      </c>
      <c r="I228" s="188">
        <v>45962</v>
      </c>
      <c r="J228" s="28">
        <v>11</v>
      </c>
      <c r="K228" s="28" t="s">
        <v>2545</v>
      </c>
      <c r="L228" s="28"/>
      <c r="M228" s="12">
        <v>199</v>
      </c>
      <c r="N228" s="12">
        <v>225.42601626016258</v>
      </c>
      <c r="O228" t="s">
        <v>493</v>
      </c>
      <c r="P228" s="28">
        <f>Tabela5[[#This Row],[Geração Estimada P50 '[MWh']]]/30</f>
        <v>6.6333333333333337</v>
      </c>
      <c r="Q228" s="1"/>
      <c r="S228"/>
      <c r="U228" t="s">
        <v>38</v>
      </c>
      <c r="V228">
        <v>1</v>
      </c>
      <c r="W228" s="97">
        <v>45292</v>
      </c>
      <c r="X228" s="12">
        <v>204.32589000000002</v>
      </c>
      <c r="Y228" s="12">
        <v>254</v>
      </c>
      <c r="Z228" s="12">
        <v>244.99186991869919</v>
      </c>
    </row>
    <row r="229" spans="1:26">
      <c r="A229" s="183">
        <v>45992</v>
      </c>
      <c r="B229" s="28">
        <v>12</v>
      </c>
      <c r="C229" s="28" t="s">
        <v>2051</v>
      </c>
      <c r="D229" s="28">
        <v>10035462130</v>
      </c>
      <c r="E229" s="12">
        <v>43.88</v>
      </c>
      <c r="I229" s="188">
        <v>45992</v>
      </c>
      <c r="J229" s="28">
        <v>12</v>
      </c>
      <c r="K229" s="28" t="s">
        <v>2545</v>
      </c>
      <c r="L229" s="28"/>
      <c r="M229" s="12">
        <v>228.5</v>
      </c>
      <c r="N229" s="12">
        <v>261.72601626016257</v>
      </c>
      <c r="O229" t="s">
        <v>493</v>
      </c>
      <c r="P229" s="28">
        <f>Tabela5[[#This Row],[Geração Estimada P50 '[MWh']]]/30</f>
        <v>7.6166666666666663</v>
      </c>
      <c r="Q229" s="1"/>
      <c r="S229"/>
      <c r="U229" t="s">
        <v>38</v>
      </c>
      <c r="V229">
        <v>2</v>
      </c>
      <c r="W229" s="97">
        <v>45689</v>
      </c>
      <c r="X229" s="12">
        <v>228.24854000000005</v>
      </c>
      <c r="Y229" s="12">
        <v>214.2</v>
      </c>
      <c r="Z229" s="12">
        <v>205.19186991869918</v>
      </c>
    </row>
    <row r="230" spans="1:26">
      <c r="A230" s="183">
        <v>45658</v>
      </c>
      <c r="B230" s="28">
        <v>1</v>
      </c>
      <c r="C230" s="28" t="s">
        <v>2392</v>
      </c>
      <c r="D230" s="28" t="s">
        <v>2393</v>
      </c>
      <c r="E230" s="12">
        <v>687.6</v>
      </c>
      <c r="I230" s="188">
        <v>45658</v>
      </c>
      <c r="J230" s="28">
        <v>1</v>
      </c>
      <c r="K230" s="28" t="s">
        <v>512</v>
      </c>
      <c r="L230" s="28">
        <v>10031394599</v>
      </c>
      <c r="M230" s="12">
        <v>88.1</v>
      </c>
      <c r="N230" s="12">
        <v>84.63983739837397</v>
      </c>
      <c r="O230" s="28" t="s">
        <v>28</v>
      </c>
      <c r="P230" s="28">
        <f>Tabela5[[#This Row],[Geração Estimada P50 '[MWh']]]/30</f>
        <v>2.9366666666666665</v>
      </c>
      <c r="Q230" s="1"/>
      <c r="S230"/>
      <c r="U230" t="s">
        <v>38</v>
      </c>
      <c r="V230">
        <v>3</v>
      </c>
      <c r="W230" s="97">
        <v>45717</v>
      </c>
      <c r="X230" s="12">
        <v>169.55989</v>
      </c>
      <c r="Y230" s="12">
        <v>219.5</v>
      </c>
      <c r="Z230" s="12">
        <v>210.49186991869919</v>
      </c>
    </row>
    <row r="231" spans="1:26">
      <c r="A231" s="183">
        <v>45689</v>
      </c>
      <c r="B231" s="28">
        <v>2</v>
      </c>
      <c r="C231" s="28" t="s">
        <v>2392</v>
      </c>
      <c r="D231" s="28" t="s">
        <v>2393</v>
      </c>
      <c r="E231" s="12">
        <v>626.4</v>
      </c>
      <c r="I231" s="188">
        <v>45689</v>
      </c>
      <c r="J231" s="28">
        <v>2</v>
      </c>
      <c r="K231" s="28" t="s">
        <v>512</v>
      </c>
      <c r="L231" s="28">
        <v>10031394599</v>
      </c>
      <c r="M231" s="12">
        <v>77.900000000000006</v>
      </c>
      <c r="N231" s="12">
        <v>74.439837398373982</v>
      </c>
      <c r="O231" s="28" t="s">
        <v>28</v>
      </c>
      <c r="P231" s="28"/>
      <c r="Q231" s="1"/>
      <c r="S231"/>
      <c r="U231" t="s">
        <v>38</v>
      </c>
      <c r="V231">
        <v>4</v>
      </c>
      <c r="W231" s="97">
        <v>45748</v>
      </c>
      <c r="X231" s="12">
        <v>182.00551999999999</v>
      </c>
      <c r="Y231" s="12">
        <v>204.2</v>
      </c>
      <c r="Z231" s="12">
        <v>195.19186991869918</v>
      </c>
    </row>
    <row r="232" spans="1:26">
      <c r="A232" s="183">
        <v>45717</v>
      </c>
      <c r="B232" s="28">
        <v>3</v>
      </c>
      <c r="C232" s="28" t="s">
        <v>2392</v>
      </c>
      <c r="D232" s="28" t="s">
        <v>2393</v>
      </c>
      <c r="E232" s="12">
        <v>600.6</v>
      </c>
      <c r="I232" s="188">
        <v>45717</v>
      </c>
      <c r="J232" s="28">
        <v>3</v>
      </c>
      <c r="K232" s="28" t="s">
        <v>512</v>
      </c>
      <c r="L232" s="28">
        <v>10031394599</v>
      </c>
      <c r="M232" s="12">
        <v>81.7</v>
      </c>
      <c r="N232" s="12">
        <v>78.239837398373979</v>
      </c>
      <c r="O232" s="28" t="s">
        <v>28</v>
      </c>
      <c r="P232" s="28">
        <f>Tabela5[[#This Row],[Geração Estimada P50 '[MWh']]]/30</f>
        <v>2.7233333333333336</v>
      </c>
      <c r="Q232" s="1"/>
      <c r="S232"/>
      <c r="U232" t="s">
        <v>38</v>
      </c>
      <c r="V232">
        <v>5</v>
      </c>
      <c r="W232" s="97">
        <v>45778</v>
      </c>
      <c r="X232" s="12">
        <v>219.99644000000001</v>
      </c>
      <c r="Y232" s="12">
        <v>210.8</v>
      </c>
      <c r="Z232" s="12">
        <v>201.79186991869921</v>
      </c>
    </row>
    <row r="233" spans="1:26">
      <c r="A233" s="183">
        <v>45748</v>
      </c>
      <c r="B233" s="28">
        <v>4</v>
      </c>
      <c r="C233" s="28" t="s">
        <v>2392</v>
      </c>
      <c r="D233" s="28" t="s">
        <v>2393</v>
      </c>
      <c r="E233" s="12">
        <v>614.9</v>
      </c>
      <c r="I233" s="188">
        <v>45748</v>
      </c>
      <c r="J233" s="28">
        <v>4</v>
      </c>
      <c r="K233" s="28" t="s">
        <v>512</v>
      </c>
      <c r="L233" s="28">
        <v>10031394599</v>
      </c>
      <c r="M233" s="12">
        <v>80.8</v>
      </c>
      <c r="N233" s="12">
        <v>77.339837398373973</v>
      </c>
      <c r="O233" s="28" t="s">
        <v>28</v>
      </c>
      <c r="P233" s="28">
        <f>Tabela5[[#This Row],[Geração Estimada P50 '[MWh']]]/30</f>
        <v>2.6933333333333334</v>
      </c>
      <c r="Q233" s="1"/>
      <c r="S233"/>
      <c r="U233" t="s">
        <v>39</v>
      </c>
      <c r="V233">
        <v>1</v>
      </c>
      <c r="W233" s="97">
        <v>45292</v>
      </c>
      <c r="X233" s="12">
        <v>189.57585999999998</v>
      </c>
      <c r="Y233" s="12">
        <v>254.5</v>
      </c>
      <c r="Z233" s="12">
        <v>245.42032520325208</v>
      </c>
    </row>
    <row r="234" spans="1:26">
      <c r="A234" s="183">
        <v>45778</v>
      </c>
      <c r="B234" s="28">
        <v>5</v>
      </c>
      <c r="C234" s="28" t="s">
        <v>2392</v>
      </c>
      <c r="D234" s="28" t="s">
        <v>2393</v>
      </c>
      <c r="E234" s="12">
        <v>623.1</v>
      </c>
      <c r="I234" s="188">
        <v>45778</v>
      </c>
      <c r="J234" s="28">
        <v>5</v>
      </c>
      <c r="K234" s="28" t="s">
        <v>512</v>
      </c>
      <c r="L234" s="28">
        <v>10031394599</v>
      </c>
      <c r="M234" s="12">
        <v>86.7</v>
      </c>
      <c r="N234" s="12">
        <v>83.239837398373979</v>
      </c>
      <c r="O234" s="28" t="s">
        <v>28</v>
      </c>
      <c r="P234" s="28">
        <f>Tabela5[[#This Row],[Geração Estimada P50 '[MWh']]]/30</f>
        <v>2.89</v>
      </c>
      <c r="Q234" s="1"/>
      <c r="S234"/>
      <c r="U234" t="s">
        <v>39</v>
      </c>
      <c r="V234">
        <v>2</v>
      </c>
      <c r="W234" s="97">
        <v>45689</v>
      </c>
      <c r="X234" s="12">
        <v>207.66566999999998</v>
      </c>
      <c r="Y234" s="12">
        <v>214.8</v>
      </c>
      <c r="Z234" s="12">
        <v>205.72032520325209</v>
      </c>
    </row>
    <row r="235" spans="1:26">
      <c r="A235" s="183">
        <v>45809</v>
      </c>
      <c r="B235" s="28">
        <v>6</v>
      </c>
      <c r="C235" s="28" t="s">
        <v>2392</v>
      </c>
      <c r="D235" s="28" t="s">
        <v>2393</v>
      </c>
      <c r="E235" s="12">
        <v>594.6</v>
      </c>
      <c r="I235" s="188">
        <v>45809</v>
      </c>
      <c r="J235" s="28">
        <v>6</v>
      </c>
      <c r="K235" s="28" t="s">
        <v>512</v>
      </c>
      <c r="L235" s="28">
        <v>10031394599</v>
      </c>
      <c r="M235" s="12">
        <v>86.8</v>
      </c>
      <c r="N235" s="12">
        <v>83.339837398373973</v>
      </c>
      <c r="O235" s="28" t="s">
        <v>28</v>
      </c>
      <c r="P235" s="28">
        <f>Tabela5[[#This Row],[Geração Estimada P50 '[MWh']]]/30</f>
        <v>2.8933333333333331</v>
      </c>
      <c r="Q235" s="1"/>
      <c r="S235"/>
      <c r="U235" t="s">
        <v>39</v>
      </c>
      <c r="V235">
        <v>3</v>
      </c>
      <c r="W235" s="97">
        <v>45717</v>
      </c>
      <c r="X235" s="12">
        <v>218.60350999999997</v>
      </c>
      <c r="Y235" s="12">
        <v>219.8</v>
      </c>
      <c r="Z235" s="12">
        <v>210.72032520325209</v>
      </c>
    </row>
    <row r="236" spans="1:26">
      <c r="A236" s="183">
        <v>45839</v>
      </c>
      <c r="B236" s="28">
        <v>7</v>
      </c>
      <c r="C236" s="28" t="s">
        <v>2392</v>
      </c>
      <c r="D236" s="28" t="s">
        <v>2393</v>
      </c>
      <c r="E236" s="12">
        <v>569.29999999999995</v>
      </c>
      <c r="I236" s="188">
        <v>45839</v>
      </c>
      <c r="J236" s="28">
        <v>7</v>
      </c>
      <c r="K236" s="28" t="s">
        <v>512</v>
      </c>
      <c r="L236" s="28">
        <v>10031394599</v>
      </c>
      <c r="M236" s="12">
        <v>91.7</v>
      </c>
      <c r="N236" s="12">
        <v>88.239837398373979</v>
      </c>
      <c r="O236" s="28" t="s">
        <v>28</v>
      </c>
      <c r="P236" s="28">
        <f>Tabela5[[#This Row],[Geração Estimada P50 '[MWh']]]/31</f>
        <v>2.9580645161290322</v>
      </c>
      <c r="Q236" s="1"/>
      <c r="S236"/>
      <c r="U236" t="s">
        <v>39</v>
      </c>
      <c r="V236">
        <v>4</v>
      </c>
      <c r="W236" s="97">
        <v>45748</v>
      </c>
      <c r="X236" s="12">
        <v>157.91161</v>
      </c>
      <c r="Y236" s="12">
        <v>205</v>
      </c>
      <c r="Z236" s="12">
        <v>195.92032520325208</v>
      </c>
    </row>
    <row r="237" spans="1:26">
      <c r="A237" s="183">
        <v>45870</v>
      </c>
      <c r="B237" s="28">
        <v>8</v>
      </c>
      <c r="C237" s="28" t="s">
        <v>2392</v>
      </c>
      <c r="D237" s="28" t="s">
        <v>2393</v>
      </c>
      <c r="E237" s="12">
        <v>686.7</v>
      </c>
      <c r="I237" s="188">
        <v>45870</v>
      </c>
      <c r="J237" s="28">
        <v>8</v>
      </c>
      <c r="K237" s="28" t="s">
        <v>512</v>
      </c>
      <c r="L237" s="28">
        <v>10031394599</v>
      </c>
      <c r="M237" s="12">
        <v>101.6</v>
      </c>
      <c r="N237" s="12">
        <v>98.13983739837397</v>
      </c>
      <c r="O237" s="28" t="s">
        <v>28</v>
      </c>
      <c r="P237" s="28">
        <f>Tabela5[[#This Row],[Geração Estimada P50 '[MWh']]]/30</f>
        <v>3.3866666666666663</v>
      </c>
      <c r="Q237" s="1"/>
      <c r="S237"/>
      <c r="U237" t="s">
        <v>39</v>
      </c>
      <c r="V237">
        <v>5</v>
      </c>
      <c r="W237" s="97">
        <v>45778</v>
      </c>
      <c r="X237" s="12">
        <v>206.61308</v>
      </c>
      <c r="Y237" s="12">
        <v>210.7</v>
      </c>
      <c r="Z237" s="12">
        <v>201.62032520325207</v>
      </c>
    </row>
    <row r="238" spans="1:26">
      <c r="A238" s="183">
        <v>45901</v>
      </c>
      <c r="B238" s="28">
        <v>9</v>
      </c>
      <c r="C238" s="28" t="s">
        <v>2392</v>
      </c>
      <c r="D238" s="28" t="s">
        <v>2393</v>
      </c>
      <c r="E238" s="12">
        <v>683.3</v>
      </c>
      <c r="I238" s="188">
        <v>45901</v>
      </c>
      <c r="J238" s="28">
        <v>9</v>
      </c>
      <c r="K238" s="28" t="s">
        <v>512</v>
      </c>
      <c r="L238" s="28">
        <v>10031394599</v>
      </c>
      <c r="M238" s="12">
        <v>94.6</v>
      </c>
      <c r="N238" s="12">
        <v>91.13983739837397</v>
      </c>
      <c r="O238" s="28" t="s">
        <v>28</v>
      </c>
      <c r="P238" s="28">
        <f>Tabela5[[#This Row],[Geração Estimada P50 '[MWh']]]/30</f>
        <v>3.1533333333333333</v>
      </c>
      <c r="Q238" s="1"/>
      <c r="S238"/>
      <c r="U238" t="s">
        <v>40</v>
      </c>
      <c r="V238">
        <v>1</v>
      </c>
      <c r="W238" s="97">
        <v>45292</v>
      </c>
      <c r="X238" s="12">
        <v>102.20482000000001</v>
      </c>
      <c r="Y238" s="12">
        <v>121.4</v>
      </c>
      <c r="Z238" s="12">
        <v>117.09430894308942</v>
      </c>
    </row>
    <row r="239" spans="1:26">
      <c r="A239" s="183">
        <v>45931</v>
      </c>
      <c r="B239" s="28">
        <v>10</v>
      </c>
      <c r="C239" s="28" t="s">
        <v>2392</v>
      </c>
      <c r="D239" s="28" t="s">
        <v>2393</v>
      </c>
      <c r="E239" s="12">
        <v>691.2</v>
      </c>
      <c r="I239" s="188">
        <v>45931</v>
      </c>
      <c r="J239" s="28">
        <v>10</v>
      </c>
      <c r="K239" s="28" t="s">
        <v>512</v>
      </c>
      <c r="L239" s="28">
        <v>10031394599</v>
      </c>
      <c r="M239" s="12">
        <v>90</v>
      </c>
      <c r="N239" s="12">
        <v>86.539837398373976</v>
      </c>
      <c r="O239" s="28" t="s">
        <v>28</v>
      </c>
      <c r="P239" s="28">
        <f>Tabela5[[#This Row],[Geração Estimada P50 '[MWh']]]/30</f>
        <v>3</v>
      </c>
      <c r="Q239" s="1"/>
      <c r="S239"/>
      <c r="U239" t="s">
        <v>40</v>
      </c>
      <c r="V239">
        <v>2</v>
      </c>
      <c r="W239" s="97">
        <v>45689</v>
      </c>
      <c r="X239" s="12">
        <v>115.40799999999999</v>
      </c>
      <c r="Y239" s="12">
        <v>101.4</v>
      </c>
      <c r="Z239" s="12">
        <v>97.094308943089416</v>
      </c>
    </row>
    <row r="240" spans="1:26">
      <c r="A240" s="183">
        <v>45962</v>
      </c>
      <c r="B240" s="28">
        <v>11</v>
      </c>
      <c r="C240" s="28" t="s">
        <v>2392</v>
      </c>
      <c r="D240" s="28" t="s">
        <v>2393</v>
      </c>
      <c r="E240" s="12">
        <v>607.1</v>
      </c>
      <c r="I240" s="188">
        <v>45962</v>
      </c>
      <c r="J240" s="28">
        <v>11</v>
      </c>
      <c r="K240" s="28" t="s">
        <v>512</v>
      </c>
      <c r="L240" s="28">
        <v>10031394599</v>
      </c>
      <c r="M240" s="12">
        <v>83</v>
      </c>
      <c r="N240" s="12">
        <v>79.539837398373976</v>
      </c>
      <c r="O240" s="28" t="s">
        <v>28</v>
      </c>
      <c r="P240" s="28">
        <f>Tabela5[[#This Row],[Geração Estimada P50 '[MWh']]]/30</f>
        <v>2.7666666666666666</v>
      </c>
      <c r="Q240" s="1"/>
      <c r="S240"/>
      <c r="U240" t="s">
        <v>40</v>
      </c>
      <c r="V240">
        <v>3</v>
      </c>
      <c r="W240" s="97">
        <v>45717</v>
      </c>
      <c r="X240" s="12">
        <v>121.26455</v>
      </c>
      <c r="Y240" s="12">
        <v>103.9</v>
      </c>
      <c r="Z240" s="12">
        <v>99.594308943089416</v>
      </c>
    </row>
    <row r="241" spans="1:26">
      <c r="A241" s="183">
        <v>45992</v>
      </c>
      <c r="B241" s="28">
        <v>12</v>
      </c>
      <c r="C241" s="28" t="s">
        <v>2392</v>
      </c>
      <c r="D241" s="28" t="s">
        <v>2393</v>
      </c>
      <c r="E241" s="12">
        <v>686.2</v>
      </c>
      <c r="I241" s="188">
        <v>45992</v>
      </c>
      <c r="J241" s="28">
        <v>12</v>
      </c>
      <c r="K241" s="28" t="s">
        <v>512</v>
      </c>
      <c r="L241" s="28">
        <v>10031394599</v>
      </c>
      <c r="M241" s="12">
        <v>87.5</v>
      </c>
      <c r="N241" s="12">
        <v>84.039837398373976</v>
      </c>
      <c r="O241" s="28" t="s">
        <v>28</v>
      </c>
      <c r="P241" s="28">
        <f>Tabela5[[#This Row],[Geração Estimada P50 '[MWh']]]/30</f>
        <v>2.9166666666666665</v>
      </c>
      <c r="Q241" s="1"/>
      <c r="S241"/>
      <c r="U241" t="s">
        <v>40</v>
      </c>
      <c r="V241">
        <v>4</v>
      </c>
      <c r="W241" s="97">
        <v>45748</v>
      </c>
      <c r="X241" s="12">
        <v>98.259240000000005</v>
      </c>
      <c r="Y241" s="12">
        <v>96.5</v>
      </c>
      <c r="Z241" s="12">
        <v>92.19430894308941</v>
      </c>
    </row>
    <row r="242" spans="1:26">
      <c r="A242" s="184">
        <v>45658</v>
      </c>
      <c r="B242" s="185">
        <v>1</v>
      </c>
      <c r="C242" s="28" t="s">
        <v>2408</v>
      </c>
      <c r="D242" s="28" t="s">
        <v>2409</v>
      </c>
      <c r="E242" s="12">
        <v>336.2</v>
      </c>
      <c r="I242" s="188">
        <v>45658</v>
      </c>
      <c r="J242" s="28">
        <v>1</v>
      </c>
      <c r="K242" s="28" t="s">
        <v>1896</v>
      </c>
      <c r="L242" s="28">
        <v>10035044444</v>
      </c>
      <c r="M242" s="12">
        <v>22.44</v>
      </c>
      <c r="N242" s="12">
        <v>21.563252032520325</v>
      </c>
      <c r="O242" s="28" t="s">
        <v>135</v>
      </c>
      <c r="P242" s="28">
        <f>Tabela5[[#This Row],[Geração Estimada P50 '[MWh']]]/30</f>
        <v>0.748</v>
      </c>
      <c r="Q242" s="1"/>
      <c r="S242"/>
      <c r="U242" t="s">
        <v>40</v>
      </c>
      <c r="V242">
        <v>5</v>
      </c>
      <c r="W242" s="97">
        <v>45778</v>
      </c>
      <c r="X242" s="12">
        <v>108.34035</v>
      </c>
      <c r="Y242" s="12">
        <v>99.8</v>
      </c>
      <c r="Z242" s="12">
        <v>95.494308943089408</v>
      </c>
    </row>
    <row r="243" spans="1:26">
      <c r="A243" s="184">
        <v>45689</v>
      </c>
      <c r="B243" s="185">
        <v>2</v>
      </c>
      <c r="C243" s="28" t="s">
        <v>2408</v>
      </c>
      <c r="D243" s="28" t="s">
        <v>2409</v>
      </c>
      <c r="E243" s="12">
        <v>292.2</v>
      </c>
      <c r="I243" s="188">
        <v>45689</v>
      </c>
      <c r="J243" s="28">
        <v>2</v>
      </c>
      <c r="K243" s="28" t="s">
        <v>1896</v>
      </c>
      <c r="L243" s="28">
        <v>10035044444</v>
      </c>
      <c r="M243" s="12">
        <v>18.59</v>
      </c>
      <c r="N243" s="12">
        <v>17.713252032520323</v>
      </c>
      <c r="O243" s="28" t="s">
        <v>135</v>
      </c>
      <c r="P243" s="28"/>
      <c r="Q243" s="1"/>
      <c r="S243"/>
      <c r="U243" t="s">
        <v>1854</v>
      </c>
      <c r="V243">
        <v>6</v>
      </c>
      <c r="W243" s="97">
        <v>45809</v>
      </c>
      <c r="X243" s="12">
        <v>271.35000000000002</v>
      </c>
      <c r="Y243" s="12">
        <v>170</v>
      </c>
      <c r="Z243" s="12">
        <v>170</v>
      </c>
    </row>
    <row r="244" spans="1:26">
      <c r="A244" s="184">
        <v>45717</v>
      </c>
      <c r="B244" s="185">
        <v>3</v>
      </c>
      <c r="C244" s="28" t="s">
        <v>2408</v>
      </c>
      <c r="D244" s="28" t="s">
        <v>2409</v>
      </c>
      <c r="E244" s="12">
        <v>300.89999999999998</v>
      </c>
      <c r="I244" s="188">
        <v>45717</v>
      </c>
      <c r="J244" s="28">
        <v>3</v>
      </c>
      <c r="K244" s="28" t="s">
        <v>1896</v>
      </c>
      <c r="L244" s="28">
        <v>10035044444</v>
      </c>
      <c r="M244" s="12">
        <v>21.82</v>
      </c>
      <c r="N244" s="12">
        <v>20.943252032520324</v>
      </c>
      <c r="O244" s="28" t="s">
        <v>135</v>
      </c>
      <c r="P244" s="28">
        <f>Tabela5[[#This Row],[Geração Estimada P50 '[MWh']]]/30</f>
        <v>0.72733333333333339</v>
      </c>
      <c r="Q244" s="1"/>
      <c r="S244"/>
      <c r="U244" t="s">
        <v>25</v>
      </c>
      <c r="V244">
        <v>6</v>
      </c>
      <c r="W244" s="97">
        <v>45809</v>
      </c>
      <c r="X244" s="12">
        <v>167.20400000000001</v>
      </c>
      <c r="Y244" s="12">
        <v>164.2</v>
      </c>
      <c r="Z244" s="12">
        <v>157.68943089430894</v>
      </c>
    </row>
    <row r="245" spans="1:26">
      <c r="A245" s="184">
        <v>45748</v>
      </c>
      <c r="B245" s="185">
        <v>4</v>
      </c>
      <c r="C245" s="28" t="s">
        <v>2408</v>
      </c>
      <c r="D245" s="28" t="s">
        <v>2409</v>
      </c>
      <c r="E245" s="12">
        <v>288.89999999999998</v>
      </c>
      <c r="I245" s="188">
        <v>45748</v>
      </c>
      <c r="J245" s="28">
        <v>4</v>
      </c>
      <c r="K245" s="28" t="s">
        <v>1896</v>
      </c>
      <c r="L245" s="28">
        <v>10035044444</v>
      </c>
      <c r="M245" s="12">
        <v>21.07</v>
      </c>
      <c r="N245" s="12">
        <v>20.193252032520324</v>
      </c>
      <c r="O245" s="28" t="s">
        <v>135</v>
      </c>
      <c r="P245" s="28">
        <f>Tabela5[[#This Row],[Geração Estimada P50 '[MWh']]]/30</f>
        <v>0.70233333333333337</v>
      </c>
      <c r="Q245" s="1"/>
      <c r="S245"/>
      <c r="U245" t="s">
        <v>26</v>
      </c>
      <c r="V245">
        <v>6</v>
      </c>
      <c r="W245" s="97">
        <v>45809</v>
      </c>
      <c r="X245" s="12">
        <v>448.54</v>
      </c>
      <c r="Y245" s="12">
        <v>433.57999999999993</v>
      </c>
      <c r="Z245" s="12">
        <v>416.70238117819963</v>
      </c>
    </row>
    <row r="246" spans="1:26">
      <c r="A246" s="184">
        <v>45778</v>
      </c>
      <c r="B246" s="185">
        <v>5</v>
      </c>
      <c r="C246" s="28" t="s">
        <v>2408</v>
      </c>
      <c r="D246" s="28" t="s">
        <v>2409</v>
      </c>
      <c r="E246" s="12">
        <v>287.7</v>
      </c>
      <c r="I246" s="188">
        <v>45778</v>
      </c>
      <c r="J246" s="28">
        <v>5</v>
      </c>
      <c r="K246" s="28" t="s">
        <v>1896</v>
      </c>
      <c r="L246" s="28">
        <v>10035044444</v>
      </c>
      <c r="M246" s="12">
        <v>22.99</v>
      </c>
      <c r="N246" s="12">
        <v>22.113252032520322</v>
      </c>
      <c r="O246" s="28" t="s">
        <v>135</v>
      </c>
      <c r="P246" s="28">
        <f>Tabela5[[#This Row],[Geração Estimada P50 '[MWh']]]/30</f>
        <v>0.76633333333333331</v>
      </c>
      <c r="Q246" s="1"/>
      <c r="S246"/>
      <c r="U246" t="s">
        <v>193</v>
      </c>
      <c r="V246">
        <v>6</v>
      </c>
      <c r="W246" s="97">
        <v>45809</v>
      </c>
      <c r="X246" s="12">
        <v>138.6729</v>
      </c>
      <c r="Y246" s="12">
        <v>156.6</v>
      </c>
      <c r="Z246" s="12">
        <v>150.68780487804878</v>
      </c>
    </row>
    <row r="247" spans="1:26">
      <c r="A247" s="184">
        <v>45809</v>
      </c>
      <c r="B247" s="185">
        <v>6</v>
      </c>
      <c r="C247" s="28" t="s">
        <v>2408</v>
      </c>
      <c r="D247" s="28" t="s">
        <v>2409</v>
      </c>
      <c r="E247" s="12">
        <v>251.5</v>
      </c>
      <c r="I247" s="188">
        <v>45809</v>
      </c>
      <c r="J247" s="28">
        <v>6</v>
      </c>
      <c r="K247" s="28" t="s">
        <v>1896</v>
      </c>
      <c r="L247" s="28">
        <v>10035044444</v>
      </c>
      <c r="M247" s="12">
        <v>23.01</v>
      </c>
      <c r="N247" s="12">
        <v>22.133252032520325</v>
      </c>
      <c r="O247" s="28" t="s">
        <v>135</v>
      </c>
      <c r="P247" s="28">
        <f>Tabela5[[#This Row],[Geração Estimada P50 '[MWh']]]/30</f>
        <v>0.76700000000000002</v>
      </c>
      <c r="Q247" s="1"/>
      <c r="S247"/>
      <c r="U247" t="s">
        <v>28</v>
      </c>
      <c r="V247">
        <v>6</v>
      </c>
      <c r="W247" s="97">
        <v>45809</v>
      </c>
      <c r="X247" s="12">
        <v>199.67</v>
      </c>
      <c r="Y247" s="12">
        <v>236.04000000000002</v>
      </c>
      <c r="Z247" s="12">
        <v>226.40446162712698</v>
      </c>
    </row>
    <row r="248" spans="1:26">
      <c r="A248" s="184">
        <v>45839</v>
      </c>
      <c r="B248" s="185">
        <v>7</v>
      </c>
      <c r="C248" s="28" t="s">
        <v>2408</v>
      </c>
      <c r="D248" s="28" t="s">
        <v>2409</v>
      </c>
      <c r="E248" s="12">
        <v>293.7</v>
      </c>
      <c r="I248" s="188">
        <v>45839</v>
      </c>
      <c r="J248" s="28">
        <v>7</v>
      </c>
      <c r="K248" s="28" t="s">
        <v>1896</v>
      </c>
      <c r="L248" s="28">
        <v>10035044444</v>
      </c>
      <c r="M248" s="12">
        <v>24.29</v>
      </c>
      <c r="N248" s="12">
        <v>23.413252032520322</v>
      </c>
      <c r="O248" s="28" t="s">
        <v>135</v>
      </c>
      <c r="P248" s="28">
        <f>Tabela5[[#This Row],[Geração Estimada P50 '[MWh']]]/31</f>
        <v>0.78354838709677421</v>
      </c>
      <c r="Q248" s="1"/>
      <c r="S248"/>
      <c r="U248" t="s">
        <v>29</v>
      </c>
      <c r="V248">
        <v>6</v>
      </c>
      <c r="W248" s="97">
        <v>45809</v>
      </c>
      <c r="X248" s="12">
        <v>28.37</v>
      </c>
      <c r="Y248" s="12">
        <v>30.799999999999997</v>
      </c>
      <c r="Z248" s="12">
        <v>29.597107287411092</v>
      </c>
    </row>
    <row r="249" spans="1:26">
      <c r="A249" s="184">
        <v>45870</v>
      </c>
      <c r="B249" s="185">
        <v>8</v>
      </c>
      <c r="C249" s="28" t="s">
        <v>2408</v>
      </c>
      <c r="D249" s="28" t="s">
        <v>2409</v>
      </c>
      <c r="E249" s="12">
        <v>334.5</v>
      </c>
      <c r="I249" s="188">
        <v>45870</v>
      </c>
      <c r="J249" s="28">
        <v>8</v>
      </c>
      <c r="K249" s="28" t="s">
        <v>1896</v>
      </c>
      <c r="L249" s="28">
        <v>10035044444</v>
      </c>
      <c r="M249" s="12">
        <v>26.02</v>
      </c>
      <c r="N249" s="12">
        <v>25.143252032520323</v>
      </c>
      <c r="O249" s="28" t="s">
        <v>135</v>
      </c>
      <c r="P249" s="28">
        <f>Tabela5[[#This Row],[Geração Estimada P50 '[MWh']]]/30</f>
        <v>0.86733333333333329</v>
      </c>
      <c r="Q249" s="1"/>
      <c r="S249"/>
      <c r="U249" t="s">
        <v>30</v>
      </c>
      <c r="V249">
        <v>6</v>
      </c>
      <c r="W249" s="97">
        <v>45809</v>
      </c>
      <c r="X249" s="12">
        <v>37.090000000000003</v>
      </c>
      <c r="Y249" s="12">
        <v>40.739999999999995</v>
      </c>
      <c r="Z249" s="12">
        <v>39.149182359903925</v>
      </c>
    </row>
    <row r="250" spans="1:26">
      <c r="A250" s="184">
        <v>45901</v>
      </c>
      <c r="B250" s="185">
        <v>9</v>
      </c>
      <c r="C250" s="28" t="s">
        <v>2408</v>
      </c>
      <c r="D250" s="28" t="s">
        <v>2409</v>
      </c>
      <c r="E250" s="12">
        <v>331</v>
      </c>
      <c r="I250" s="188">
        <v>45901</v>
      </c>
      <c r="J250" s="28">
        <v>9</v>
      </c>
      <c r="K250" s="28" t="s">
        <v>1896</v>
      </c>
      <c r="L250" s="28">
        <v>10035044444</v>
      </c>
      <c r="M250" s="12">
        <v>23.85</v>
      </c>
      <c r="N250" s="12">
        <v>22.973252032520325</v>
      </c>
      <c r="O250" s="28" t="s">
        <v>135</v>
      </c>
      <c r="P250" s="28">
        <f>Tabela5[[#This Row],[Geração Estimada P50 '[MWh']]]/30</f>
        <v>0.79500000000000004</v>
      </c>
      <c r="Q250" s="1"/>
      <c r="S250"/>
      <c r="U250" t="s">
        <v>31</v>
      </c>
      <c r="V250">
        <v>6</v>
      </c>
      <c r="W250" s="97">
        <v>45809</v>
      </c>
      <c r="X250" s="12">
        <v>173.38</v>
      </c>
      <c r="Y250" s="12">
        <v>186.17000000000002</v>
      </c>
      <c r="Z250" s="12">
        <v>178.90691056910569</v>
      </c>
    </row>
    <row r="251" spans="1:26">
      <c r="A251" s="184">
        <v>45931</v>
      </c>
      <c r="B251" s="185">
        <v>10</v>
      </c>
      <c r="C251" s="28" t="s">
        <v>2408</v>
      </c>
      <c r="D251" s="28" t="s">
        <v>2409</v>
      </c>
      <c r="E251" s="12">
        <v>315.10000000000002</v>
      </c>
      <c r="I251" s="188">
        <v>45931</v>
      </c>
      <c r="J251" s="28">
        <v>10</v>
      </c>
      <c r="K251" s="28" t="s">
        <v>1896</v>
      </c>
      <c r="L251" s="28">
        <v>10035044444</v>
      </c>
      <c r="M251" s="12">
        <v>22.01</v>
      </c>
      <c r="N251" s="12">
        <v>21.133252032520325</v>
      </c>
      <c r="O251" s="28" t="s">
        <v>135</v>
      </c>
      <c r="P251" s="28">
        <f>Tabela5[[#This Row],[Geração Estimada P50 '[MWh']]]/30</f>
        <v>0.73366666666666669</v>
      </c>
      <c r="Q251" s="1"/>
      <c r="S251"/>
      <c r="U251" t="s">
        <v>32</v>
      </c>
      <c r="V251">
        <v>6</v>
      </c>
      <c r="W251" s="97">
        <v>45809</v>
      </c>
      <c r="X251" s="12">
        <v>338.45</v>
      </c>
      <c r="Y251" s="12">
        <v>336.79</v>
      </c>
      <c r="Z251" s="12">
        <v>323.73569105691058</v>
      </c>
    </row>
    <row r="252" spans="1:26">
      <c r="A252" s="184">
        <v>45962</v>
      </c>
      <c r="B252" s="185">
        <v>11</v>
      </c>
      <c r="C252" s="28" t="s">
        <v>2408</v>
      </c>
      <c r="D252" s="28" t="s">
        <v>2409</v>
      </c>
      <c r="E252" s="12">
        <v>292.89999999999998</v>
      </c>
      <c r="I252" s="188">
        <v>45962</v>
      </c>
      <c r="J252" s="28">
        <v>11</v>
      </c>
      <c r="K252" s="28" t="s">
        <v>1896</v>
      </c>
      <c r="L252" s="28">
        <v>10035044444</v>
      </c>
      <c r="M252" s="12">
        <v>20.420000000000002</v>
      </c>
      <c r="N252" s="12">
        <v>19.543252032520325</v>
      </c>
      <c r="O252" s="28" t="s">
        <v>135</v>
      </c>
      <c r="P252" s="28">
        <f>Tabela5[[#This Row],[Geração Estimada P50 '[MWh']]]/30</f>
        <v>0.68066666666666675</v>
      </c>
      <c r="Q252" s="1"/>
      <c r="S252"/>
      <c r="U252" t="s">
        <v>33</v>
      </c>
      <c r="V252">
        <v>6</v>
      </c>
      <c r="W252" s="97">
        <v>45809</v>
      </c>
      <c r="X252" s="12">
        <v>102.681</v>
      </c>
      <c r="Y252" s="12">
        <v>107.6</v>
      </c>
      <c r="Z252" s="12">
        <v>103.35934959349592</v>
      </c>
    </row>
    <row r="253" spans="1:26">
      <c r="A253" s="184">
        <v>45992</v>
      </c>
      <c r="B253" s="185">
        <v>12</v>
      </c>
      <c r="C253" s="28" t="s">
        <v>2408</v>
      </c>
      <c r="D253" s="28" t="s">
        <v>2409</v>
      </c>
      <c r="E253" s="12">
        <v>328</v>
      </c>
      <c r="I253" s="188">
        <v>45992</v>
      </c>
      <c r="J253" s="28">
        <v>12</v>
      </c>
      <c r="K253" s="28" t="s">
        <v>1896</v>
      </c>
      <c r="L253" s="28">
        <v>10035044444</v>
      </c>
      <c r="M253" s="12">
        <v>20.47</v>
      </c>
      <c r="N253" s="12">
        <v>19.593252032520322</v>
      </c>
      <c r="O253" s="28" t="s">
        <v>135</v>
      </c>
      <c r="P253" s="28">
        <f>Tabela5[[#This Row],[Geração Estimada P50 '[MWh']]]/30</f>
        <v>0.68233333333333335</v>
      </c>
      <c r="Q253" s="1"/>
      <c r="S253"/>
      <c r="U253" t="s">
        <v>135</v>
      </c>
      <c r="V253">
        <v>6</v>
      </c>
      <c r="W253" s="97">
        <v>45809</v>
      </c>
      <c r="X253" s="12">
        <v>41.5</v>
      </c>
      <c r="Y253" s="12">
        <v>45.89</v>
      </c>
      <c r="Z253" s="12">
        <v>44.13650406504064</v>
      </c>
    </row>
    <row r="254" spans="1:26">
      <c r="A254" s="183">
        <v>45658</v>
      </c>
      <c r="B254" s="28">
        <v>1</v>
      </c>
      <c r="C254" s="28" t="s">
        <v>2425</v>
      </c>
      <c r="D254" s="28" t="s">
        <v>2426</v>
      </c>
      <c r="E254" s="12">
        <v>596.70000000000005</v>
      </c>
      <c r="I254" s="188">
        <v>45658</v>
      </c>
      <c r="J254" s="28">
        <v>1</v>
      </c>
      <c r="K254" s="28" t="s">
        <v>1897</v>
      </c>
      <c r="L254" s="28">
        <v>10035044363</v>
      </c>
      <c r="M254" s="12">
        <v>22.32</v>
      </c>
      <c r="N254" s="12">
        <v>21.44325203252032</v>
      </c>
      <c r="O254" s="28" t="s">
        <v>135</v>
      </c>
      <c r="P254" s="28">
        <f>Tabela5[[#This Row],[Geração Estimada P50 '[MWh']]]/30</f>
        <v>0.74399999999999999</v>
      </c>
      <c r="Q254" s="1"/>
      <c r="S254"/>
      <c r="U254" t="s">
        <v>34</v>
      </c>
      <c r="V254">
        <v>6</v>
      </c>
      <c r="W254" s="97">
        <v>45809</v>
      </c>
      <c r="X254" s="12">
        <v>53.08400000000001</v>
      </c>
      <c r="Y254" s="12">
        <v>61.91</v>
      </c>
      <c r="Z254" s="12">
        <v>59.578292682926829</v>
      </c>
    </row>
    <row r="255" spans="1:26">
      <c r="A255" s="183">
        <v>45689</v>
      </c>
      <c r="B255" s="28">
        <v>2</v>
      </c>
      <c r="C255" s="28" t="s">
        <v>2425</v>
      </c>
      <c r="D255" s="28" t="s">
        <v>2426</v>
      </c>
      <c r="E255" s="12">
        <v>533.6</v>
      </c>
      <c r="I255" s="188">
        <v>45689</v>
      </c>
      <c r="J255" s="28">
        <v>2</v>
      </c>
      <c r="K255" s="28" t="s">
        <v>1897</v>
      </c>
      <c r="L255" s="28">
        <v>10035044363</v>
      </c>
      <c r="M255" s="12">
        <v>18.5</v>
      </c>
      <c r="N255" s="12">
        <v>17.62325203252032</v>
      </c>
      <c r="O255" s="28" t="s">
        <v>135</v>
      </c>
      <c r="P255" s="28"/>
      <c r="Q255" s="1"/>
      <c r="S255"/>
      <c r="U255" t="s">
        <v>35</v>
      </c>
      <c r="V255">
        <v>6</v>
      </c>
      <c r="W255" s="97">
        <v>45809</v>
      </c>
      <c r="X255" s="12">
        <v>209.64129999999997</v>
      </c>
      <c r="Y255" s="12">
        <v>204</v>
      </c>
      <c r="Z255" s="12">
        <v>195.28455284552845</v>
      </c>
    </row>
    <row r="256" spans="1:26">
      <c r="A256" s="183">
        <v>45717</v>
      </c>
      <c r="B256" s="28">
        <v>3</v>
      </c>
      <c r="C256" s="28" t="s">
        <v>2425</v>
      </c>
      <c r="D256" s="28" t="s">
        <v>2426</v>
      </c>
      <c r="E256" s="12">
        <v>563.9</v>
      </c>
      <c r="I256" s="188">
        <v>45717</v>
      </c>
      <c r="J256" s="28">
        <v>3</v>
      </c>
      <c r="K256" s="28" t="s">
        <v>1897</v>
      </c>
      <c r="L256" s="28">
        <v>10035044363</v>
      </c>
      <c r="M256" s="12">
        <v>21.71</v>
      </c>
      <c r="N256" s="12">
        <v>20.833252032520321</v>
      </c>
      <c r="O256" s="28" t="s">
        <v>135</v>
      </c>
      <c r="P256" s="28">
        <f>Tabela5[[#This Row],[Geração Estimada P50 '[MWh']]]/30</f>
        <v>0.72366666666666668</v>
      </c>
      <c r="Q256" s="1"/>
      <c r="S256"/>
      <c r="U256" t="s">
        <v>36</v>
      </c>
      <c r="V256">
        <v>6</v>
      </c>
      <c r="W256" s="97">
        <v>45809</v>
      </c>
      <c r="X256" s="12">
        <v>207.36270000000005</v>
      </c>
      <c r="Y256" s="12">
        <v>203.7</v>
      </c>
      <c r="Z256" s="12">
        <v>195.02357723577234</v>
      </c>
    </row>
    <row r="257" spans="1:26">
      <c r="A257" s="183">
        <v>45748</v>
      </c>
      <c r="B257" s="28">
        <v>4</v>
      </c>
      <c r="C257" s="28" t="s">
        <v>2425</v>
      </c>
      <c r="D257" s="28" t="s">
        <v>2426</v>
      </c>
      <c r="E257" s="12">
        <v>525.70000000000005</v>
      </c>
      <c r="I257" s="188">
        <v>45748</v>
      </c>
      <c r="J257" s="28">
        <v>4</v>
      </c>
      <c r="K257" s="28" t="s">
        <v>1897</v>
      </c>
      <c r="L257" s="28">
        <v>10035044363</v>
      </c>
      <c r="M257" s="12">
        <v>20.96</v>
      </c>
      <c r="N257" s="12">
        <v>20.083252032520321</v>
      </c>
      <c r="O257" s="28" t="s">
        <v>135</v>
      </c>
      <c r="P257" s="28">
        <f>Tabela5[[#This Row],[Geração Estimada P50 '[MWh']]]/30</f>
        <v>0.69866666666666666</v>
      </c>
      <c r="Q257" s="1"/>
      <c r="S257"/>
      <c r="U257" t="s">
        <v>37</v>
      </c>
      <c r="V257">
        <v>6</v>
      </c>
      <c r="W257" s="97">
        <v>45809</v>
      </c>
      <c r="X257" s="12">
        <v>102.57179999999998</v>
      </c>
      <c r="Y257" s="12">
        <v>99.5</v>
      </c>
      <c r="Z257" s="12">
        <v>95.291869918699177</v>
      </c>
    </row>
    <row r="258" spans="1:26">
      <c r="A258" s="183">
        <v>45778</v>
      </c>
      <c r="B258" s="28">
        <v>5</v>
      </c>
      <c r="C258" s="28" t="s">
        <v>2425</v>
      </c>
      <c r="D258" s="28" t="s">
        <v>2426</v>
      </c>
      <c r="E258" s="12">
        <v>519.4</v>
      </c>
      <c r="I258" s="188">
        <v>45778</v>
      </c>
      <c r="J258" s="28">
        <v>5</v>
      </c>
      <c r="K258" s="28" t="s">
        <v>1897</v>
      </c>
      <c r="L258" s="28">
        <v>10035044363</v>
      </c>
      <c r="M258" s="12">
        <v>22.87</v>
      </c>
      <c r="N258" s="12">
        <v>21.993252032520321</v>
      </c>
      <c r="O258" s="28" t="s">
        <v>135</v>
      </c>
      <c r="P258" s="28">
        <f>Tabela5[[#This Row],[Geração Estimada P50 '[MWh']]]/30</f>
        <v>0.76233333333333342</v>
      </c>
      <c r="Q258" s="1"/>
      <c r="S258"/>
      <c r="U258" t="s">
        <v>38</v>
      </c>
      <c r="V258">
        <v>6</v>
      </c>
      <c r="W258" s="97">
        <v>45809</v>
      </c>
      <c r="X258" s="12">
        <v>206.78188999999998</v>
      </c>
      <c r="Y258" s="12">
        <v>209.5</v>
      </c>
      <c r="Z258" s="12">
        <v>200.49186991869919</v>
      </c>
    </row>
    <row r="259" spans="1:26">
      <c r="A259" s="183">
        <v>45809</v>
      </c>
      <c r="B259" s="28">
        <v>6</v>
      </c>
      <c r="C259" s="28" t="s">
        <v>2425</v>
      </c>
      <c r="D259" s="28" t="s">
        <v>2426</v>
      </c>
      <c r="E259" s="12">
        <v>517</v>
      </c>
      <c r="I259" s="188">
        <v>45809</v>
      </c>
      <c r="J259" s="28">
        <v>6</v>
      </c>
      <c r="K259" s="28" t="s">
        <v>1897</v>
      </c>
      <c r="L259" s="28">
        <v>10035044363</v>
      </c>
      <c r="M259" s="12">
        <v>22.88</v>
      </c>
      <c r="N259" s="12">
        <v>22.003252032520319</v>
      </c>
      <c r="O259" s="28" t="s">
        <v>135</v>
      </c>
      <c r="P259" s="28">
        <f>Tabela5[[#This Row],[Geração Estimada P50 '[MWh']]]/30</f>
        <v>0.7626666666666666</v>
      </c>
      <c r="Q259" s="1"/>
      <c r="S259"/>
      <c r="U259" t="s">
        <v>39</v>
      </c>
      <c r="V259">
        <v>6</v>
      </c>
      <c r="W259" s="97">
        <v>45809</v>
      </c>
      <c r="X259" s="12">
        <v>192.85641999999999</v>
      </c>
      <c r="Y259" s="12">
        <v>208.6</v>
      </c>
      <c r="Z259" s="12">
        <v>199.52032520325207</v>
      </c>
    </row>
    <row r="260" spans="1:26">
      <c r="A260" s="183">
        <v>45839</v>
      </c>
      <c r="B260" s="28">
        <v>7</v>
      </c>
      <c r="C260" s="28" t="s">
        <v>2425</v>
      </c>
      <c r="D260" s="28" t="s">
        <v>2426</v>
      </c>
      <c r="E260" s="12">
        <v>551.70000000000005</v>
      </c>
      <c r="I260" s="188">
        <v>45839</v>
      </c>
      <c r="J260" s="28">
        <v>7</v>
      </c>
      <c r="K260" s="28" t="s">
        <v>1897</v>
      </c>
      <c r="L260" s="28">
        <v>10035044363</v>
      </c>
      <c r="M260" s="12">
        <v>24.16</v>
      </c>
      <c r="N260" s="12">
        <v>23.28325203252032</v>
      </c>
      <c r="O260" s="28" t="s">
        <v>135</v>
      </c>
      <c r="P260" s="28">
        <f>Tabela5[[#This Row],[Geração Estimada P50 '[MWh']]]/31</f>
        <v>0.77935483870967748</v>
      </c>
      <c r="Q260" s="1"/>
      <c r="S260"/>
      <c r="U260" t="s">
        <v>40</v>
      </c>
      <c r="V260">
        <v>6</v>
      </c>
      <c r="W260" s="97">
        <v>45809</v>
      </c>
      <c r="X260" s="12">
        <v>101.13665999999999</v>
      </c>
      <c r="Y260" s="12">
        <v>99.7</v>
      </c>
      <c r="Z260" s="12">
        <v>95.394308943089413</v>
      </c>
    </row>
    <row r="261" spans="1:26">
      <c r="A261" s="183">
        <v>45870</v>
      </c>
      <c r="B261" s="28">
        <v>8</v>
      </c>
      <c r="C261" s="28" t="s">
        <v>2425</v>
      </c>
      <c r="D261" s="28" t="s">
        <v>2426</v>
      </c>
      <c r="E261" s="12">
        <v>618.20000000000005</v>
      </c>
      <c r="I261" s="188">
        <v>45870</v>
      </c>
      <c r="J261" s="28">
        <v>8</v>
      </c>
      <c r="K261" s="28" t="s">
        <v>1897</v>
      </c>
      <c r="L261" s="28">
        <v>10035044363</v>
      </c>
      <c r="M261" s="12">
        <v>25.89</v>
      </c>
      <c r="N261" s="12">
        <v>25.01325203252032</v>
      </c>
      <c r="O261" s="28" t="s">
        <v>135</v>
      </c>
      <c r="P261" s="28">
        <f>Tabela5[[#This Row],[Geração Estimada P50 '[MWh']]]/30</f>
        <v>0.86299999999999999</v>
      </c>
      <c r="Q261" s="1"/>
      <c r="S261"/>
      <c r="U261" t="s">
        <v>41</v>
      </c>
      <c r="V261">
        <v>6</v>
      </c>
      <c r="W261" s="97">
        <v>45809</v>
      </c>
      <c r="X261" s="12">
        <v>52.620399999999997</v>
      </c>
      <c r="Y261" s="12">
        <v>60.31</v>
      </c>
      <c r="Z261" s="12">
        <v>58.89406504065041</v>
      </c>
    </row>
    <row r="262" spans="1:26">
      <c r="A262" s="183">
        <v>45901</v>
      </c>
      <c r="B262" s="28">
        <v>9</v>
      </c>
      <c r="C262" s="28" t="s">
        <v>2425</v>
      </c>
      <c r="D262" s="28" t="s">
        <v>2426</v>
      </c>
      <c r="E262" s="12">
        <v>608.20000000000005</v>
      </c>
      <c r="I262" s="188">
        <v>45901</v>
      </c>
      <c r="J262" s="28">
        <v>9</v>
      </c>
      <c r="K262" s="28" t="s">
        <v>1897</v>
      </c>
      <c r="L262" s="28">
        <v>10035044363</v>
      </c>
      <c r="M262" s="12">
        <v>23.73</v>
      </c>
      <c r="N262" s="12">
        <v>22.85325203252032</v>
      </c>
      <c r="O262" s="28" t="s">
        <v>135</v>
      </c>
      <c r="P262" s="28">
        <f>Tabela5[[#This Row],[Geração Estimada P50 '[MWh']]]/30</f>
        <v>0.79100000000000004</v>
      </c>
      <c r="Q262" s="1"/>
      <c r="S262"/>
      <c r="U262" t="s">
        <v>42</v>
      </c>
      <c r="V262">
        <v>6</v>
      </c>
      <c r="W262" s="97">
        <v>45809</v>
      </c>
      <c r="X262" s="12">
        <v>205.49520000000001</v>
      </c>
      <c r="Y262" s="12">
        <v>213</v>
      </c>
      <c r="Z262" s="12">
        <v>203.83577235772356</v>
      </c>
    </row>
    <row r="263" spans="1:26">
      <c r="A263" s="183">
        <v>45931</v>
      </c>
      <c r="B263" s="28">
        <v>10</v>
      </c>
      <c r="C263" s="28" t="s">
        <v>2425</v>
      </c>
      <c r="D263" s="28" t="s">
        <v>2426</v>
      </c>
      <c r="E263" s="12">
        <v>552.6</v>
      </c>
      <c r="I263" s="188">
        <v>45931</v>
      </c>
      <c r="J263" s="28">
        <v>10</v>
      </c>
      <c r="K263" s="28" t="s">
        <v>1897</v>
      </c>
      <c r="L263" s="28">
        <v>10035044363</v>
      </c>
      <c r="M263" s="12">
        <v>21.9</v>
      </c>
      <c r="N263" s="12">
        <v>21.023252032520318</v>
      </c>
      <c r="O263" s="28" t="s">
        <v>135</v>
      </c>
      <c r="P263" s="28">
        <f>Tabela5[[#This Row],[Geração Estimada P50 '[MWh']]]/30</f>
        <v>0.73</v>
      </c>
      <c r="Q263" s="1"/>
      <c r="S263"/>
      <c r="U263" t="s">
        <v>43</v>
      </c>
      <c r="V263">
        <v>6</v>
      </c>
      <c r="W263" s="97">
        <v>45809</v>
      </c>
      <c r="X263" s="12">
        <v>210.34183000000004</v>
      </c>
      <c r="Y263" s="12">
        <v>211.4</v>
      </c>
      <c r="Z263" s="12">
        <v>202.25528455284552</v>
      </c>
    </row>
    <row r="264" spans="1:26">
      <c r="A264" s="183">
        <v>45962</v>
      </c>
      <c r="B264" s="28">
        <v>11</v>
      </c>
      <c r="C264" s="28" t="s">
        <v>2425</v>
      </c>
      <c r="D264" s="28" t="s">
        <v>2426</v>
      </c>
      <c r="E264" s="12">
        <v>546.70000000000005</v>
      </c>
      <c r="I264" s="188">
        <v>45962</v>
      </c>
      <c r="J264" s="28">
        <v>11</v>
      </c>
      <c r="K264" s="28" t="s">
        <v>1897</v>
      </c>
      <c r="L264" s="28">
        <v>10035044363</v>
      </c>
      <c r="M264" s="12">
        <v>20.309999999999999</v>
      </c>
      <c r="N264" s="12">
        <v>19.433252032520318</v>
      </c>
      <c r="O264" s="28" t="s">
        <v>135</v>
      </c>
      <c r="P264" s="28">
        <f>Tabela5[[#This Row],[Geração Estimada P50 '[MWh']]]/30</f>
        <v>0.67699999999999994</v>
      </c>
      <c r="Q264" s="1"/>
      <c r="S264"/>
      <c r="U264" t="s">
        <v>44</v>
      </c>
      <c r="V264">
        <v>6</v>
      </c>
      <c r="W264" s="97">
        <v>45809</v>
      </c>
      <c r="X264" s="12">
        <v>98.559649999999991</v>
      </c>
      <c r="Y264" s="12">
        <v>98.9</v>
      </c>
      <c r="Z264" s="12">
        <v>94.555284552845549</v>
      </c>
    </row>
    <row r="265" spans="1:26">
      <c r="A265" s="183">
        <v>45992</v>
      </c>
      <c r="B265" s="28">
        <v>12</v>
      </c>
      <c r="C265" s="28" t="s">
        <v>2425</v>
      </c>
      <c r="D265" s="28" t="s">
        <v>2426</v>
      </c>
      <c r="E265" s="12">
        <v>568.1</v>
      </c>
      <c r="I265" s="188">
        <v>45992</v>
      </c>
      <c r="J265" s="28">
        <v>12</v>
      </c>
      <c r="K265" s="28" t="s">
        <v>1897</v>
      </c>
      <c r="L265" s="28">
        <v>10035044363</v>
      </c>
      <c r="M265" s="12">
        <v>20.350000000000001</v>
      </c>
      <c r="N265" s="12">
        <v>19.473252032520321</v>
      </c>
      <c r="O265" s="28" t="s">
        <v>135</v>
      </c>
      <c r="P265" s="28">
        <f>Tabela5[[#This Row],[Geração Estimada P50 '[MWh']]]/30</f>
        <v>0.67833333333333334</v>
      </c>
      <c r="Q265" s="1"/>
      <c r="S265"/>
      <c r="U265" t="s">
        <v>45</v>
      </c>
      <c r="V265">
        <v>6</v>
      </c>
      <c r="W265" s="97">
        <v>45809</v>
      </c>
      <c r="X265" s="12">
        <v>36.475430000000003</v>
      </c>
      <c r="Y265" s="12">
        <v>205.4</v>
      </c>
      <c r="Z265" s="12">
        <v>196.42439024390245</v>
      </c>
    </row>
    <row r="266" spans="1:26">
      <c r="A266" s="183">
        <v>45658</v>
      </c>
      <c r="B266" s="28">
        <v>1</v>
      </c>
      <c r="C266" s="28" t="s">
        <v>2441</v>
      </c>
      <c r="D266" s="28" t="s">
        <v>2442</v>
      </c>
      <c r="E266" s="12">
        <v>601.20000000000005</v>
      </c>
      <c r="I266" s="188">
        <v>45658</v>
      </c>
      <c r="J266" s="28">
        <v>1</v>
      </c>
      <c r="K266" s="28" t="s">
        <v>34</v>
      </c>
      <c r="L266" s="28">
        <v>10035302079</v>
      </c>
      <c r="M266" s="12">
        <v>58.93</v>
      </c>
      <c r="N266" s="12">
        <v>56.598292682926832</v>
      </c>
      <c r="O266" s="28" t="s">
        <v>34</v>
      </c>
      <c r="P266" s="28">
        <f>Tabela5[[#This Row],[Geração Estimada P50 '[MWh']]]/30</f>
        <v>1.9643333333333333</v>
      </c>
      <c r="Q266" s="1"/>
      <c r="S266"/>
      <c r="U266" t="s">
        <v>46</v>
      </c>
      <c r="V266">
        <v>6</v>
      </c>
      <c r="W266" s="97">
        <v>45809</v>
      </c>
      <c r="X266" s="12">
        <v>37.984479999999998</v>
      </c>
      <c r="Y266" s="12">
        <v>207.8</v>
      </c>
      <c r="Z266" s="12">
        <v>198.71382113821139</v>
      </c>
    </row>
    <row r="267" spans="1:26">
      <c r="A267" s="183">
        <v>45689</v>
      </c>
      <c r="B267" s="28">
        <v>2</v>
      </c>
      <c r="C267" s="28" t="s">
        <v>2441</v>
      </c>
      <c r="D267" s="28" t="s">
        <v>2442</v>
      </c>
      <c r="E267" s="12">
        <v>537</v>
      </c>
      <c r="I267" s="188">
        <v>45689</v>
      </c>
      <c r="J267" s="28">
        <v>2</v>
      </c>
      <c r="K267" s="28" t="s">
        <v>34</v>
      </c>
      <c r="L267" s="28">
        <v>10035302079</v>
      </c>
      <c r="M267" s="12">
        <v>48.88</v>
      </c>
      <c r="N267" s="12">
        <v>46.548292682926835</v>
      </c>
      <c r="O267" s="28" t="s">
        <v>34</v>
      </c>
      <c r="P267" s="28"/>
      <c r="Q267" s="1"/>
      <c r="S267"/>
      <c r="U267" t="s">
        <v>47</v>
      </c>
      <c r="V267">
        <v>6</v>
      </c>
      <c r="W267" s="97">
        <v>45809</v>
      </c>
      <c r="X267" s="12">
        <v>26.344819999999995</v>
      </c>
      <c r="Y267" s="12">
        <v>98.7</v>
      </c>
      <c r="Z267" s="12">
        <v>94.361788617886191</v>
      </c>
    </row>
    <row r="268" spans="1:26">
      <c r="A268" s="183">
        <v>45717</v>
      </c>
      <c r="B268" s="28">
        <v>3</v>
      </c>
      <c r="C268" s="28" t="s">
        <v>2441</v>
      </c>
      <c r="D268" s="28" t="s">
        <v>2442</v>
      </c>
      <c r="E268" s="12">
        <v>564.79999999999995</v>
      </c>
      <c r="I268" s="188">
        <v>45717</v>
      </c>
      <c r="J268" s="28">
        <v>3</v>
      </c>
      <c r="K268" s="28" t="s">
        <v>34</v>
      </c>
      <c r="L268" s="28">
        <v>10035302079</v>
      </c>
      <c r="M268" s="12">
        <v>57.76</v>
      </c>
      <c r="N268" s="12">
        <v>55.428292682926831</v>
      </c>
      <c r="O268" s="28" t="s">
        <v>34</v>
      </c>
      <c r="P268" s="28">
        <f>Tabela5[[#This Row],[Geração Estimada P50 '[MWh']]]/30</f>
        <v>1.9253333333333333</v>
      </c>
      <c r="Q268" s="1"/>
      <c r="S268"/>
      <c r="U268" t="s">
        <v>48</v>
      </c>
      <c r="V268">
        <v>6</v>
      </c>
      <c r="W268" s="97">
        <v>45809</v>
      </c>
      <c r="X268" s="12">
        <v>126.35</v>
      </c>
      <c r="Y268" s="12">
        <v>125.78</v>
      </c>
      <c r="Z268" s="12">
        <v>120.69182870496525</v>
      </c>
    </row>
    <row r="269" spans="1:26">
      <c r="A269" s="183">
        <v>45748</v>
      </c>
      <c r="B269" s="28">
        <v>4</v>
      </c>
      <c r="C269" s="28" t="s">
        <v>2441</v>
      </c>
      <c r="D269" s="28" t="s">
        <v>2442</v>
      </c>
      <c r="E269" s="12">
        <v>523.29999999999995</v>
      </c>
      <c r="I269" s="188">
        <v>45748</v>
      </c>
      <c r="J269" s="28">
        <v>4</v>
      </c>
      <c r="K269" s="28" t="s">
        <v>34</v>
      </c>
      <c r="L269" s="28">
        <v>10035302079</v>
      </c>
      <c r="M269" s="12">
        <v>55.94</v>
      </c>
      <c r="N269" s="12">
        <v>53.60829268292683</v>
      </c>
      <c r="O269" s="28" t="s">
        <v>34</v>
      </c>
      <c r="P269" s="28">
        <f>Tabela5[[#This Row],[Geração Estimada P50 '[MWh']]]/30</f>
        <v>1.8646666666666667</v>
      </c>
      <c r="Q269" s="1"/>
      <c r="S269"/>
      <c r="U269" t="s">
        <v>49</v>
      </c>
      <c r="V269">
        <v>6</v>
      </c>
      <c r="W269" s="97">
        <v>45809</v>
      </c>
      <c r="X269" s="12">
        <v>187.18</v>
      </c>
      <c r="Y269" s="12">
        <v>209.27895257492</v>
      </c>
      <c r="Z269" s="12">
        <v>197.825900116144</v>
      </c>
    </row>
    <row r="270" spans="1:26">
      <c r="A270" s="183">
        <v>45778</v>
      </c>
      <c r="B270" s="28">
        <v>5</v>
      </c>
      <c r="C270" s="28" t="s">
        <v>2441</v>
      </c>
      <c r="D270" s="28" t="s">
        <v>2442</v>
      </c>
      <c r="E270" s="12">
        <v>448.7</v>
      </c>
      <c r="I270" s="188">
        <v>45778</v>
      </c>
      <c r="J270" s="28">
        <v>5</v>
      </c>
      <c r="K270" s="28" t="s">
        <v>34</v>
      </c>
      <c r="L270" s="28">
        <v>10035302079</v>
      </c>
      <c r="M270" s="12">
        <v>61.49</v>
      </c>
      <c r="N270" s="12">
        <v>59.158292682926835</v>
      </c>
      <c r="O270" s="28" t="s">
        <v>34</v>
      </c>
      <c r="P270" s="28">
        <f>Tabela5[[#This Row],[Geração Estimada P50 '[MWh']]]/30</f>
        <v>2.0496666666666665</v>
      </c>
      <c r="Q270" s="1"/>
      <c r="S270"/>
      <c r="U270" t="s">
        <v>50</v>
      </c>
      <c r="V270">
        <v>6</v>
      </c>
      <c r="W270" s="97">
        <v>45809</v>
      </c>
      <c r="X270" s="12">
        <v>181.62</v>
      </c>
      <c r="Y270" s="12">
        <v>203.12368926389291</v>
      </c>
      <c r="Z270" s="12">
        <v>192.00749128919855</v>
      </c>
    </row>
    <row r="271" spans="1:26">
      <c r="A271" s="183">
        <v>45809</v>
      </c>
      <c r="B271" s="28">
        <v>6</v>
      </c>
      <c r="C271" s="28" t="s">
        <v>2441</v>
      </c>
      <c r="D271" s="28" t="s">
        <v>2442</v>
      </c>
      <c r="E271" s="12">
        <v>507.9</v>
      </c>
      <c r="I271" s="188">
        <v>45809</v>
      </c>
      <c r="J271" s="28">
        <v>6</v>
      </c>
      <c r="K271" s="28" t="s">
        <v>34</v>
      </c>
      <c r="L271" s="28">
        <v>10035302079</v>
      </c>
      <c r="M271" s="12">
        <v>61.91</v>
      </c>
      <c r="N271" s="12">
        <v>59.578292682926829</v>
      </c>
      <c r="O271" s="28" t="s">
        <v>34</v>
      </c>
      <c r="P271" s="28">
        <f>Tabela5[[#This Row],[Geração Estimada P50 '[MWh']]]/30</f>
        <v>2.0636666666666668</v>
      </c>
      <c r="Q271" s="1"/>
      <c r="S271"/>
      <c r="U271" t="s">
        <v>51</v>
      </c>
      <c r="V271">
        <v>6</v>
      </c>
      <c r="W271" s="97">
        <v>45809</v>
      </c>
      <c r="X271" s="12">
        <v>94.92</v>
      </c>
      <c r="Y271" s="12">
        <v>104.63947628746</v>
      </c>
      <c r="Z271" s="12">
        <v>98.912950058071999</v>
      </c>
    </row>
    <row r="272" spans="1:26">
      <c r="A272" s="183">
        <v>45839</v>
      </c>
      <c r="B272" s="28">
        <v>7</v>
      </c>
      <c r="C272" s="28" t="s">
        <v>2441</v>
      </c>
      <c r="D272" s="28" t="s">
        <v>2442</v>
      </c>
      <c r="E272" s="12">
        <v>542.6</v>
      </c>
      <c r="I272" s="188">
        <v>45839</v>
      </c>
      <c r="J272" s="28">
        <v>7</v>
      </c>
      <c r="K272" s="28" t="s">
        <v>34</v>
      </c>
      <c r="L272" s="28">
        <v>10035302079</v>
      </c>
      <c r="M272" s="12">
        <v>65.319999999999993</v>
      </c>
      <c r="N272" s="12">
        <v>62.988292682926826</v>
      </c>
      <c r="O272" s="28" t="s">
        <v>34</v>
      </c>
      <c r="P272" s="28">
        <f>Tabela5[[#This Row],[Geração Estimada P50 '[MWh']]]/31</f>
        <v>2.1070967741935482</v>
      </c>
      <c r="Q272" s="1"/>
      <c r="S272"/>
      <c r="U272" t="s">
        <v>52</v>
      </c>
      <c r="V272">
        <v>6</v>
      </c>
      <c r="W272" s="97">
        <v>45809</v>
      </c>
      <c r="X272" s="12">
        <v>180.95</v>
      </c>
      <c r="Y272" s="12">
        <v>205.57857142857139</v>
      </c>
      <c r="Z272" s="12">
        <v>193.1711382113821</v>
      </c>
    </row>
    <row r="273" spans="1:26">
      <c r="A273" s="183">
        <v>45870</v>
      </c>
      <c r="B273" s="28">
        <v>8</v>
      </c>
      <c r="C273" s="28" t="s">
        <v>2441</v>
      </c>
      <c r="D273" s="28" t="s">
        <v>2442</v>
      </c>
      <c r="E273" s="12">
        <v>612.5</v>
      </c>
      <c r="I273" s="188">
        <v>45870</v>
      </c>
      <c r="J273" s="28">
        <v>8</v>
      </c>
      <c r="K273" s="28" t="s">
        <v>34</v>
      </c>
      <c r="L273" s="28">
        <v>10035302079</v>
      </c>
      <c r="M273" s="12">
        <v>69</v>
      </c>
      <c r="N273" s="12">
        <v>66.668292682926833</v>
      </c>
      <c r="O273" s="28" t="s">
        <v>34</v>
      </c>
      <c r="P273" s="28">
        <f>Tabela5[[#This Row],[Geração Estimada P50 '[MWh']]]/30</f>
        <v>2.2999999999999998</v>
      </c>
      <c r="Q273" s="1"/>
      <c r="S273"/>
      <c r="U273" t="s">
        <v>53</v>
      </c>
      <c r="V273">
        <v>6</v>
      </c>
      <c r="W273" s="97">
        <v>45809</v>
      </c>
      <c r="X273" s="12">
        <v>179.76</v>
      </c>
      <c r="Y273" s="12">
        <v>199.53214285714282</v>
      </c>
      <c r="Z273" s="12">
        <v>187.48963414634144</v>
      </c>
    </row>
    <row r="274" spans="1:26">
      <c r="A274" s="183">
        <v>45901</v>
      </c>
      <c r="B274" s="28">
        <v>9</v>
      </c>
      <c r="C274" s="28" t="s">
        <v>2441</v>
      </c>
      <c r="D274" s="28" t="s">
        <v>2442</v>
      </c>
      <c r="E274" s="12">
        <v>607.6</v>
      </c>
      <c r="I274" s="188">
        <v>45901</v>
      </c>
      <c r="J274" s="28">
        <v>9</v>
      </c>
      <c r="K274" s="28" t="s">
        <v>34</v>
      </c>
      <c r="L274" s="28">
        <v>10035302079</v>
      </c>
      <c r="M274" s="12">
        <v>63.48</v>
      </c>
      <c r="N274" s="12">
        <v>61.148292682926829</v>
      </c>
      <c r="O274" s="28" t="s">
        <v>34</v>
      </c>
      <c r="P274" s="28">
        <f>Tabela5[[#This Row],[Geração Estimada P50 '[MWh']]]/30</f>
        <v>2.1160000000000001</v>
      </c>
      <c r="Q274" s="1"/>
      <c r="S274"/>
      <c r="U274" t="s">
        <v>54</v>
      </c>
      <c r="V274">
        <v>6</v>
      </c>
      <c r="W274" s="97">
        <v>45809</v>
      </c>
      <c r="X274" s="12">
        <v>92.64</v>
      </c>
      <c r="Y274" s="12">
        <v>102.7892857142857</v>
      </c>
      <c r="Z274" s="12">
        <v>96.58556910569105</v>
      </c>
    </row>
    <row r="275" spans="1:26">
      <c r="A275" s="183">
        <v>45931</v>
      </c>
      <c r="B275" s="28">
        <v>10</v>
      </c>
      <c r="C275" s="28" t="s">
        <v>2441</v>
      </c>
      <c r="D275" s="28" t="s">
        <v>2442</v>
      </c>
      <c r="E275" s="12">
        <v>592.20000000000005</v>
      </c>
      <c r="I275" s="188">
        <v>45931</v>
      </c>
      <c r="J275" s="28">
        <v>10</v>
      </c>
      <c r="K275" s="28" t="s">
        <v>34</v>
      </c>
      <c r="L275" s="28">
        <v>10035302079</v>
      </c>
      <c r="M275" s="12">
        <v>57.99</v>
      </c>
      <c r="N275" s="12">
        <v>55.658292682926835</v>
      </c>
      <c r="O275" s="28" t="s">
        <v>34</v>
      </c>
      <c r="P275" s="28">
        <f>Tabela5[[#This Row],[Geração Estimada P50 '[MWh']]]/30</f>
        <v>1.9330000000000001</v>
      </c>
      <c r="Q275" s="1"/>
      <c r="S275"/>
      <c r="U275" t="s">
        <v>55</v>
      </c>
      <c r="V275">
        <v>6</v>
      </c>
      <c r="W275" s="97">
        <v>45809</v>
      </c>
      <c r="X275" s="12">
        <v>206.62901000000002</v>
      </c>
      <c r="Y275" s="12">
        <v>230.7</v>
      </c>
      <c r="Z275" s="12">
        <v>215.01869918699185</v>
      </c>
    </row>
    <row r="276" spans="1:26">
      <c r="A276" s="183">
        <v>45962</v>
      </c>
      <c r="B276" s="28">
        <v>11</v>
      </c>
      <c r="C276" s="28" t="s">
        <v>2441</v>
      </c>
      <c r="D276" s="28" t="s">
        <v>2442</v>
      </c>
      <c r="E276" s="12">
        <v>501.3</v>
      </c>
      <c r="I276" s="188">
        <v>45962</v>
      </c>
      <c r="J276" s="28">
        <v>11</v>
      </c>
      <c r="K276" s="28" t="s">
        <v>34</v>
      </c>
      <c r="L276" s="28">
        <v>10035302079</v>
      </c>
      <c r="M276" s="12">
        <v>53.56</v>
      </c>
      <c r="N276" s="12">
        <v>51.228292682926835</v>
      </c>
      <c r="O276" s="28" t="s">
        <v>34</v>
      </c>
      <c r="P276" s="28">
        <f>Tabela5[[#This Row],[Geração Estimada P50 '[MWh']]]/30</f>
        <v>1.7853333333333334</v>
      </c>
      <c r="Q276" s="1"/>
      <c r="S276"/>
      <c r="U276" t="s">
        <v>56</v>
      </c>
      <c r="V276">
        <v>6</v>
      </c>
      <c r="W276" s="97">
        <v>45809</v>
      </c>
      <c r="X276" s="12">
        <v>190.82056</v>
      </c>
      <c r="Y276" s="12">
        <v>229.4</v>
      </c>
      <c r="Z276" s="12">
        <v>213.79674796747969</v>
      </c>
    </row>
    <row r="277" spans="1:26">
      <c r="A277" s="183">
        <v>45992</v>
      </c>
      <c r="B277" s="28">
        <v>12</v>
      </c>
      <c r="C277" s="28" t="s">
        <v>2441</v>
      </c>
      <c r="D277" s="28" t="s">
        <v>2442</v>
      </c>
      <c r="E277" s="12">
        <v>608.20000000000005</v>
      </c>
      <c r="I277" s="188">
        <v>45992</v>
      </c>
      <c r="J277" s="28">
        <v>12</v>
      </c>
      <c r="K277" s="28" t="s">
        <v>34</v>
      </c>
      <c r="L277" s="28">
        <v>10035302079</v>
      </c>
      <c r="M277" s="12">
        <v>53.49</v>
      </c>
      <c r="N277" s="12">
        <v>51.158292682926835</v>
      </c>
      <c r="O277" s="28" t="s">
        <v>34</v>
      </c>
      <c r="P277" s="28">
        <f>Tabela5[[#This Row],[Geração Estimada P50 '[MWh']]]/30</f>
        <v>1.7830000000000001</v>
      </c>
      <c r="Q277" s="1"/>
      <c r="S277"/>
      <c r="U277" t="s">
        <v>57</v>
      </c>
      <c r="V277">
        <v>6</v>
      </c>
      <c r="W277" s="97">
        <v>45809</v>
      </c>
      <c r="X277" s="12">
        <v>199.86355000000006</v>
      </c>
      <c r="Y277" s="12">
        <v>229.2</v>
      </c>
      <c r="Z277" s="12">
        <v>213.60325203252032</v>
      </c>
    </row>
    <row r="278" spans="1:26">
      <c r="A278" s="183">
        <v>45658</v>
      </c>
      <c r="B278" s="28">
        <v>1</v>
      </c>
      <c r="C278" s="28" t="s">
        <v>55</v>
      </c>
      <c r="D278" s="28">
        <v>10035977122</v>
      </c>
      <c r="E278" s="12">
        <v>254.6</v>
      </c>
      <c r="I278" s="188">
        <v>45658</v>
      </c>
      <c r="J278" s="28">
        <v>1</v>
      </c>
      <c r="K278" s="28" t="s">
        <v>2555</v>
      </c>
      <c r="L278" s="28"/>
      <c r="M278" s="12" t="s">
        <v>2572</v>
      </c>
      <c r="N278" s="12"/>
      <c r="P278" s="28" t="e">
        <f>Tabela5[[#This Row],[Geração Estimada P50 '[MWh']]]/30</f>
        <v>#VALUE!</v>
      </c>
      <c r="Q278" s="1"/>
      <c r="S278"/>
      <c r="U278" t="s">
        <v>58</v>
      </c>
      <c r="V278">
        <v>6</v>
      </c>
      <c r="W278" s="97">
        <v>45809</v>
      </c>
      <c r="X278" s="12">
        <v>205.28715</v>
      </c>
      <c r="Y278" s="12">
        <v>236.7</v>
      </c>
      <c r="Z278" s="12">
        <v>211.56829268292685</v>
      </c>
    </row>
    <row r="279" spans="1:26">
      <c r="A279" s="183">
        <v>45689</v>
      </c>
      <c r="B279" s="28">
        <v>2</v>
      </c>
      <c r="C279" s="28" t="s">
        <v>55</v>
      </c>
      <c r="D279" s="28">
        <v>10035977122</v>
      </c>
      <c r="E279" s="12">
        <v>222</v>
      </c>
      <c r="I279" s="188">
        <v>45689</v>
      </c>
      <c r="J279" s="28">
        <v>2</v>
      </c>
      <c r="K279" s="28" t="s">
        <v>2555</v>
      </c>
      <c r="L279" s="28"/>
      <c r="M279" s="12" t="s">
        <v>2572</v>
      </c>
      <c r="N279" s="12"/>
      <c r="P279" s="28"/>
      <c r="Q279" s="1"/>
      <c r="S279"/>
      <c r="U279" t="s">
        <v>59</v>
      </c>
      <c r="V279">
        <v>6</v>
      </c>
      <c r="W279" s="97">
        <v>45809</v>
      </c>
      <c r="X279" s="12">
        <v>197.63936000000001</v>
      </c>
      <c r="Y279" s="12">
        <v>226.2</v>
      </c>
      <c r="Z279" s="12">
        <v>210.71382113821136</v>
      </c>
    </row>
    <row r="280" spans="1:26">
      <c r="A280" s="183">
        <v>45717</v>
      </c>
      <c r="B280" s="28">
        <v>3</v>
      </c>
      <c r="C280" s="28" t="s">
        <v>55</v>
      </c>
      <c r="D280" s="28">
        <v>10035977122</v>
      </c>
      <c r="E280" s="12">
        <v>225.7</v>
      </c>
      <c r="I280" s="188">
        <v>45717</v>
      </c>
      <c r="J280" s="28">
        <v>3</v>
      </c>
      <c r="K280" s="28" t="s">
        <v>2555</v>
      </c>
      <c r="L280" s="28"/>
      <c r="M280" s="12" t="s">
        <v>2572</v>
      </c>
      <c r="N280" s="12"/>
      <c r="P280" s="28" t="e">
        <f>Tabela5[[#This Row],[Geração Estimada P50 '[MWh']]]/30</f>
        <v>#VALUE!</v>
      </c>
      <c r="Q280" s="1"/>
      <c r="S280"/>
      <c r="U280" t="s">
        <v>60</v>
      </c>
      <c r="V280">
        <v>6</v>
      </c>
      <c r="W280" s="97">
        <v>45809</v>
      </c>
      <c r="X280" s="12">
        <v>165.5</v>
      </c>
      <c r="Y280" s="12">
        <v>184.67</v>
      </c>
      <c r="Z280" s="12">
        <v>176.80645161290326</v>
      </c>
    </row>
    <row r="281" spans="1:26">
      <c r="A281" s="183">
        <v>45748</v>
      </c>
      <c r="B281" s="28">
        <v>4</v>
      </c>
      <c r="C281" s="28" t="s">
        <v>55</v>
      </c>
      <c r="D281" s="28">
        <v>10035977122</v>
      </c>
      <c r="E281" s="12">
        <v>235.8</v>
      </c>
      <c r="I281" s="188">
        <v>45748</v>
      </c>
      <c r="J281" s="28">
        <v>4</v>
      </c>
      <c r="K281" s="28" t="s">
        <v>2555</v>
      </c>
      <c r="L281" s="28"/>
      <c r="M281" s="12" t="s">
        <v>2572</v>
      </c>
      <c r="N281" s="12"/>
      <c r="P281" s="28" t="e">
        <f>Tabela5[[#This Row],[Geração Estimada P50 '[MWh']]]/30</f>
        <v>#VALUE!</v>
      </c>
      <c r="Q281" s="1"/>
      <c r="S281"/>
      <c r="U281" t="s">
        <v>61</v>
      </c>
      <c r="V281">
        <v>6</v>
      </c>
      <c r="W281" s="97">
        <v>45809</v>
      </c>
      <c r="X281" s="12">
        <v>78.06</v>
      </c>
      <c r="Y281" s="12">
        <v>92.33</v>
      </c>
      <c r="Z281" s="12">
        <v>84.193548387096783</v>
      </c>
    </row>
    <row r="282" spans="1:26">
      <c r="A282" s="183">
        <v>45778</v>
      </c>
      <c r="B282" s="28">
        <v>5</v>
      </c>
      <c r="C282" s="28" t="s">
        <v>55</v>
      </c>
      <c r="D282" s="28">
        <v>10035977122</v>
      </c>
      <c r="E282" s="12">
        <v>217.7</v>
      </c>
      <c r="I282" s="188">
        <v>45778</v>
      </c>
      <c r="J282" s="28">
        <v>5</v>
      </c>
      <c r="K282" s="28" t="s">
        <v>2555</v>
      </c>
      <c r="L282" s="28"/>
      <c r="M282" s="12" t="s">
        <v>2572</v>
      </c>
      <c r="N282" s="12"/>
      <c r="P282" s="28" t="e">
        <f>Tabela5[[#This Row],[Geração Estimada P50 '[MWh']]]/30</f>
        <v>#VALUE!</v>
      </c>
      <c r="Q282" s="1"/>
      <c r="S282"/>
      <c r="U282" t="s">
        <v>185</v>
      </c>
      <c r="V282">
        <v>6</v>
      </c>
      <c r="W282" s="97">
        <v>45809</v>
      </c>
      <c r="X282" s="12">
        <v>146.92017000000001</v>
      </c>
      <c r="Y282" s="12">
        <v>201.74188790560473</v>
      </c>
      <c r="Z282" s="12">
        <v>192.9913303115332</v>
      </c>
    </row>
    <row r="283" spans="1:26">
      <c r="A283" s="183">
        <v>45809</v>
      </c>
      <c r="B283" s="28">
        <v>6</v>
      </c>
      <c r="C283" s="28" t="s">
        <v>55</v>
      </c>
      <c r="D283" s="28">
        <v>10035977122</v>
      </c>
      <c r="E283" s="12">
        <v>230.6</v>
      </c>
      <c r="I283" s="188">
        <v>45809</v>
      </c>
      <c r="J283" s="28">
        <v>6</v>
      </c>
      <c r="K283" s="28" t="s">
        <v>2555</v>
      </c>
      <c r="L283" s="28"/>
      <c r="M283" s="12">
        <v>627.9</v>
      </c>
      <c r="N283" s="12"/>
      <c r="P283" s="28">
        <f>Tabela5[[#This Row],[Geração Estimada P50 '[MWh']]]/30</f>
        <v>20.93</v>
      </c>
      <c r="Q283" s="1"/>
      <c r="S283"/>
      <c r="U283" t="s">
        <v>187</v>
      </c>
      <c r="V283">
        <v>6</v>
      </c>
      <c r="W283" s="97">
        <v>45809</v>
      </c>
      <c r="X283" s="12">
        <v>141.89634000000001</v>
      </c>
      <c r="Y283" s="12">
        <v>192.97050147492624</v>
      </c>
      <c r="Z283" s="12">
        <v>184.60040290668391</v>
      </c>
    </row>
    <row r="284" spans="1:26">
      <c r="A284" s="183">
        <v>45839</v>
      </c>
      <c r="B284" s="28">
        <v>7</v>
      </c>
      <c r="C284" s="28" t="s">
        <v>55</v>
      </c>
      <c r="D284" s="28">
        <v>10035977122</v>
      </c>
      <c r="E284" s="12">
        <v>245.4</v>
      </c>
      <c r="I284" s="188">
        <v>45839</v>
      </c>
      <c r="J284" s="28">
        <v>7</v>
      </c>
      <c r="K284" s="28" t="s">
        <v>2555</v>
      </c>
      <c r="L284" s="28"/>
      <c r="M284" s="12">
        <v>640.6</v>
      </c>
      <c r="N284" s="12"/>
      <c r="P284" s="28">
        <f>Tabela5[[#This Row],[Geração Estimada P50 '[MWh']]]/31</f>
        <v>20.664516129032258</v>
      </c>
      <c r="Q284" s="1"/>
      <c r="S284"/>
      <c r="U284" t="s">
        <v>192</v>
      </c>
      <c r="V284">
        <v>6</v>
      </c>
      <c r="W284" s="97">
        <v>45809</v>
      </c>
      <c r="X284" s="12">
        <v>162.89337000000003</v>
      </c>
      <c r="Y284" s="12">
        <v>199.98761061946902</v>
      </c>
      <c r="Z284" s="12">
        <v>191.31314483056335</v>
      </c>
    </row>
    <row r="285" spans="1:26">
      <c r="A285" s="183">
        <v>45870</v>
      </c>
      <c r="B285" s="28">
        <v>8</v>
      </c>
      <c r="C285" s="28" t="s">
        <v>55</v>
      </c>
      <c r="D285" s="28">
        <v>10035977122</v>
      </c>
      <c r="E285" s="12">
        <v>281.2</v>
      </c>
      <c r="I285" s="188">
        <v>45870</v>
      </c>
      <c r="J285" s="28">
        <v>8</v>
      </c>
      <c r="K285" s="28" t="s">
        <v>2555</v>
      </c>
      <c r="L285" s="28"/>
      <c r="M285" s="12">
        <v>681</v>
      </c>
      <c r="N285" s="12"/>
      <c r="P285" s="28">
        <f>Tabela5[[#This Row],[Geração Estimada P50 '[MWh']]]/30</f>
        <v>22.7</v>
      </c>
      <c r="Q285" s="1"/>
      <c r="S285"/>
      <c r="U285" t="s">
        <v>180</v>
      </c>
      <c r="V285">
        <v>6</v>
      </c>
      <c r="W285" s="97">
        <v>45809</v>
      </c>
      <c r="X285" s="12">
        <v>172.69997000000001</v>
      </c>
      <c r="Y285" s="12">
        <v>196.2</v>
      </c>
      <c r="Z285" s="12">
        <v>187.15934959349593</v>
      </c>
    </row>
    <row r="286" spans="1:26">
      <c r="A286" s="183">
        <v>45901</v>
      </c>
      <c r="B286" s="28">
        <v>9</v>
      </c>
      <c r="C286" s="28" t="s">
        <v>55</v>
      </c>
      <c r="D286" s="28">
        <v>10035977122</v>
      </c>
      <c r="E286" s="12">
        <v>265.39999999999998</v>
      </c>
      <c r="I286" s="188">
        <v>45901</v>
      </c>
      <c r="J286" s="28">
        <v>9</v>
      </c>
      <c r="K286" s="28" t="s">
        <v>2555</v>
      </c>
      <c r="L286" s="28"/>
      <c r="M286" s="12">
        <v>577.1</v>
      </c>
      <c r="N286" s="12"/>
      <c r="P286" s="28">
        <f>Tabela5[[#This Row],[Geração Estimada P50 '[MWh']]]/30</f>
        <v>19.236666666666668</v>
      </c>
      <c r="Q286" s="1"/>
      <c r="S286"/>
      <c r="U286" t="s">
        <v>493</v>
      </c>
      <c r="V286">
        <v>6</v>
      </c>
      <c r="W286" s="97">
        <v>45809</v>
      </c>
      <c r="X286" s="12">
        <v>38.70926</v>
      </c>
      <c r="Y286" s="12">
        <v>51.2</v>
      </c>
      <c r="Z286" s="12">
        <v>49.125203252032513</v>
      </c>
    </row>
    <row r="287" spans="1:26">
      <c r="A287" s="183">
        <v>45931</v>
      </c>
      <c r="B287" s="28">
        <v>10</v>
      </c>
      <c r="C287" s="28" t="s">
        <v>55</v>
      </c>
      <c r="D287" s="28">
        <v>10035977122</v>
      </c>
      <c r="E287" s="12">
        <v>231.5</v>
      </c>
      <c r="I287" s="188">
        <v>45931</v>
      </c>
      <c r="J287" s="28">
        <v>10</v>
      </c>
      <c r="K287" s="28" t="s">
        <v>2555</v>
      </c>
      <c r="L287" s="28"/>
      <c r="M287" s="12">
        <v>495.9</v>
      </c>
      <c r="N287" s="12"/>
      <c r="P287" s="28">
        <f>Tabela5[[#This Row],[Geração Estimada P50 '[MWh']]]/30</f>
        <v>16.529999999999998</v>
      </c>
      <c r="Q287" s="1"/>
      <c r="S287"/>
      <c r="U287" t="s">
        <v>494</v>
      </c>
      <c r="V287">
        <v>6</v>
      </c>
      <c r="W287" s="97">
        <v>45809</v>
      </c>
      <c r="X287" s="12">
        <v>38.866190000000003</v>
      </c>
      <c r="Y287" s="12">
        <v>51.2</v>
      </c>
      <c r="Z287" s="12">
        <v>49.125203252032513</v>
      </c>
    </row>
    <row r="288" spans="1:26">
      <c r="A288" s="183">
        <v>45962</v>
      </c>
      <c r="B288" s="28">
        <v>11</v>
      </c>
      <c r="C288" s="28" t="s">
        <v>55</v>
      </c>
      <c r="D288" s="28">
        <v>10035977122</v>
      </c>
      <c r="E288" s="12">
        <v>246.5</v>
      </c>
      <c r="I288" s="188">
        <v>45962</v>
      </c>
      <c r="J288" s="28">
        <v>11</v>
      </c>
      <c r="K288" s="28" t="s">
        <v>2555</v>
      </c>
      <c r="L288" s="28"/>
      <c r="M288" s="12">
        <v>488.6</v>
      </c>
      <c r="N288" s="12"/>
      <c r="P288" s="28">
        <f>Tabela5[[#This Row],[Geração Estimada P50 '[MWh']]]/30</f>
        <v>16.286666666666669</v>
      </c>
      <c r="Q288" s="1"/>
      <c r="S288"/>
      <c r="U288" t="s">
        <v>495</v>
      </c>
      <c r="V288">
        <v>6</v>
      </c>
      <c r="W288" s="97">
        <v>45809</v>
      </c>
      <c r="X288" s="12">
        <v>38.387560000000001</v>
      </c>
      <c r="Y288" s="12">
        <v>51.2</v>
      </c>
      <c r="Z288" s="12">
        <v>49.125203252032513</v>
      </c>
    </row>
    <row r="289" spans="1:26">
      <c r="A289" s="183">
        <v>45992</v>
      </c>
      <c r="B289" s="28">
        <v>12</v>
      </c>
      <c r="C289" s="28" t="s">
        <v>55</v>
      </c>
      <c r="D289" s="28">
        <v>10035977122</v>
      </c>
      <c r="E289" s="12">
        <v>252.1</v>
      </c>
      <c r="I289" s="188">
        <v>45992</v>
      </c>
      <c r="J289" s="28">
        <v>12</v>
      </c>
      <c r="K289" s="28" t="s">
        <v>2555</v>
      </c>
      <c r="L289" s="28"/>
      <c r="M289" s="12">
        <v>513.5</v>
      </c>
      <c r="N289" s="12"/>
      <c r="P289" s="28">
        <f>Tabela5[[#This Row],[Geração Estimada P50 '[MWh']]]/30</f>
        <v>17.116666666666667</v>
      </c>
      <c r="Q289" s="1"/>
      <c r="S289"/>
      <c r="U289" t="s">
        <v>496</v>
      </c>
      <c r="V289">
        <v>6</v>
      </c>
      <c r="W289" s="97">
        <v>45809</v>
      </c>
      <c r="X289" s="12">
        <v>37.842269999999999</v>
      </c>
      <c r="Y289" s="12">
        <v>51.2</v>
      </c>
      <c r="Z289" s="12">
        <v>49.125203252032513</v>
      </c>
    </row>
    <row r="290" spans="1:26">
      <c r="A290" s="183">
        <v>45658</v>
      </c>
      <c r="B290" s="28">
        <v>1</v>
      </c>
      <c r="C290" s="28" t="s">
        <v>56</v>
      </c>
      <c r="D290" s="28">
        <v>10035977130</v>
      </c>
      <c r="E290" s="12">
        <v>253.7</v>
      </c>
      <c r="I290" s="188">
        <v>45658</v>
      </c>
      <c r="J290" s="28">
        <v>1</v>
      </c>
      <c r="K290" s="28" t="s">
        <v>2556</v>
      </c>
      <c r="L290" s="28"/>
      <c r="M290" s="12" t="s">
        <v>2572</v>
      </c>
      <c r="N290" s="12"/>
      <c r="P290" s="28" t="e">
        <f>Tabela5[[#This Row],[Geração Estimada P50 '[MWh']]]/30</f>
        <v>#VALUE!</v>
      </c>
      <c r="Q290" s="1"/>
      <c r="S290"/>
      <c r="U290" t="s">
        <v>497</v>
      </c>
      <c r="V290">
        <v>6</v>
      </c>
      <c r="W290" s="97">
        <v>45809</v>
      </c>
      <c r="X290" s="12">
        <v>39.07808</v>
      </c>
      <c r="Y290" s="12">
        <v>51.2</v>
      </c>
      <c r="Z290" s="12">
        <v>49.125203252032513</v>
      </c>
    </row>
    <row r="291" spans="1:26">
      <c r="A291" s="183">
        <v>45689</v>
      </c>
      <c r="B291" s="28">
        <v>2</v>
      </c>
      <c r="C291" s="28" t="s">
        <v>56</v>
      </c>
      <c r="D291" s="28">
        <v>10035977130</v>
      </c>
      <c r="E291" s="12">
        <v>221.1</v>
      </c>
      <c r="I291" s="188">
        <v>45689</v>
      </c>
      <c r="J291" s="28">
        <v>2</v>
      </c>
      <c r="K291" s="28" t="s">
        <v>2556</v>
      </c>
      <c r="L291" s="28"/>
      <c r="M291" s="12" t="s">
        <v>2572</v>
      </c>
      <c r="N291" s="12"/>
      <c r="P291" s="28"/>
      <c r="Q291" s="1"/>
      <c r="S291"/>
      <c r="U291" t="s">
        <v>498</v>
      </c>
      <c r="V291">
        <v>6</v>
      </c>
      <c r="W291" s="97">
        <v>45809</v>
      </c>
      <c r="X291" s="12">
        <v>187.96404999999999</v>
      </c>
      <c r="Y291" s="12">
        <v>225</v>
      </c>
      <c r="Z291" s="12">
        <v>215.76422764227641</v>
      </c>
    </row>
    <row r="292" spans="1:26">
      <c r="A292" s="183">
        <v>45717</v>
      </c>
      <c r="B292" s="28">
        <v>3</v>
      </c>
      <c r="C292" s="28" t="s">
        <v>56</v>
      </c>
      <c r="D292" s="28">
        <v>10035977130</v>
      </c>
      <c r="E292" s="12">
        <v>224.6</v>
      </c>
      <c r="I292" s="188">
        <v>45717</v>
      </c>
      <c r="J292" s="28">
        <v>3</v>
      </c>
      <c r="K292" s="28" t="s">
        <v>2556</v>
      </c>
      <c r="L292" s="28"/>
      <c r="M292" s="12" t="s">
        <v>2572</v>
      </c>
      <c r="N292" s="12"/>
      <c r="P292" s="28" t="e">
        <f>Tabela5[[#This Row],[Geração Estimada P50 '[MWh']]]/30</f>
        <v>#VALUE!</v>
      </c>
      <c r="Q292" s="1"/>
      <c r="S292"/>
      <c r="U292" t="s">
        <v>499</v>
      </c>
      <c r="V292">
        <v>6</v>
      </c>
      <c r="W292" s="97">
        <v>45809</v>
      </c>
      <c r="X292" s="12">
        <v>188.45721</v>
      </c>
      <c r="Y292" s="12">
        <v>225</v>
      </c>
      <c r="Z292" s="12">
        <v>215.76422764227641</v>
      </c>
    </row>
    <row r="293" spans="1:26">
      <c r="A293" s="183">
        <v>45748</v>
      </c>
      <c r="B293" s="28">
        <v>4</v>
      </c>
      <c r="C293" s="28" t="s">
        <v>56</v>
      </c>
      <c r="D293" s="28">
        <v>10035977130</v>
      </c>
      <c r="E293" s="12">
        <v>234.6</v>
      </c>
      <c r="I293" s="188">
        <v>45748</v>
      </c>
      <c r="J293" s="28">
        <v>4</v>
      </c>
      <c r="K293" s="28" t="s">
        <v>2556</v>
      </c>
      <c r="L293" s="28"/>
      <c r="M293" s="12" t="s">
        <v>2572</v>
      </c>
      <c r="N293" s="12"/>
      <c r="P293" s="28" t="e">
        <f>Tabela5[[#This Row],[Geração Estimada P50 '[MWh']]]/30</f>
        <v>#VALUE!</v>
      </c>
      <c r="Q293" s="1"/>
      <c r="S293"/>
      <c r="U293" t="s">
        <v>500</v>
      </c>
      <c r="V293">
        <v>6</v>
      </c>
      <c r="W293" s="97">
        <v>45809</v>
      </c>
      <c r="X293" s="12">
        <v>166.23671999999999</v>
      </c>
      <c r="Y293" s="12">
        <v>225</v>
      </c>
      <c r="Z293" s="12">
        <v>215.76422764227641</v>
      </c>
    </row>
    <row r="294" spans="1:26">
      <c r="A294" s="183">
        <v>45778</v>
      </c>
      <c r="B294" s="28">
        <v>5</v>
      </c>
      <c r="C294" s="28" t="s">
        <v>56</v>
      </c>
      <c r="D294" s="28">
        <v>10035977130</v>
      </c>
      <c r="E294" s="12">
        <v>216.3</v>
      </c>
      <c r="I294" s="188">
        <v>45778</v>
      </c>
      <c r="J294" s="28">
        <v>5</v>
      </c>
      <c r="K294" s="28" t="s">
        <v>2556</v>
      </c>
      <c r="L294" s="28"/>
      <c r="M294" s="12" t="s">
        <v>2572</v>
      </c>
      <c r="N294" s="12"/>
      <c r="P294" s="28" t="e">
        <f>Tabela5[[#This Row],[Geração Estimada P50 '[MWh']]]/30</f>
        <v>#VALUE!</v>
      </c>
      <c r="Q294" s="1"/>
      <c r="S294"/>
      <c r="U294" t="s">
        <v>501</v>
      </c>
      <c r="V294">
        <v>6</v>
      </c>
      <c r="W294" s="97">
        <v>45809</v>
      </c>
      <c r="X294" s="12">
        <v>180.79951</v>
      </c>
      <c r="Y294" s="12">
        <v>225</v>
      </c>
      <c r="Z294" s="12">
        <v>215.76422764227641</v>
      </c>
    </row>
    <row r="295" spans="1:26">
      <c r="A295" s="183">
        <v>45809</v>
      </c>
      <c r="B295" s="28">
        <v>6</v>
      </c>
      <c r="C295" s="28" t="s">
        <v>56</v>
      </c>
      <c r="D295" s="28">
        <v>10035977130</v>
      </c>
      <c r="E295" s="12">
        <v>229.4</v>
      </c>
      <c r="I295" s="188">
        <v>45809</v>
      </c>
      <c r="J295" s="28">
        <v>6</v>
      </c>
      <c r="K295" s="28" t="s">
        <v>2556</v>
      </c>
      <c r="L295" s="28"/>
      <c r="M295" s="12">
        <v>631.79999999999995</v>
      </c>
      <c r="N295" s="12"/>
      <c r="P295" s="28">
        <f>Tabela5[[#This Row],[Geração Estimada P50 '[MWh']]]/30</f>
        <v>21.06</v>
      </c>
      <c r="Q295" s="1"/>
      <c r="S295"/>
      <c r="U295" t="s">
        <v>502</v>
      </c>
      <c r="V295">
        <v>6</v>
      </c>
      <c r="W295" s="97">
        <v>45809</v>
      </c>
      <c r="X295" s="12">
        <v>182.64340000000001</v>
      </c>
      <c r="Y295" s="12">
        <v>225</v>
      </c>
      <c r="Z295" s="12">
        <v>215.76422764227641</v>
      </c>
    </row>
    <row r="296" spans="1:26">
      <c r="A296" s="183">
        <v>45839</v>
      </c>
      <c r="B296" s="28">
        <v>7</v>
      </c>
      <c r="C296" s="28" t="s">
        <v>56</v>
      </c>
      <c r="D296" s="28">
        <v>10035977130</v>
      </c>
      <c r="E296" s="12">
        <v>244.6</v>
      </c>
      <c r="I296" s="188">
        <v>45839</v>
      </c>
      <c r="J296" s="28">
        <v>7</v>
      </c>
      <c r="K296" s="28" t="s">
        <v>2556</v>
      </c>
      <c r="L296" s="28"/>
      <c r="M296" s="12">
        <v>644</v>
      </c>
      <c r="N296" s="12"/>
      <c r="P296" s="28">
        <f>Tabela5[[#This Row],[Geração Estimada P50 '[MWh']]]/31</f>
        <v>20.774193548387096</v>
      </c>
      <c r="Q296" s="1"/>
      <c r="S296"/>
      <c r="U296" t="s">
        <v>2548</v>
      </c>
      <c r="V296">
        <v>6</v>
      </c>
      <c r="W296" s="97">
        <v>45809</v>
      </c>
      <c r="X296" s="12">
        <v>178.03000000000003</v>
      </c>
      <c r="Y296" s="12">
        <v>249.2</v>
      </c>
      <c r="Z296" s="12">
        <v>237.07479674796744</v>
      </c>
    </row>
    <row r="297" spans="1:26">
      <c r="A297" s="183">
        <v>45870</v>
      </c>
      <c r="B297" s="28">
        <v>8</v>
      </c>
      <c r="C297" s="28" t="s">
        <v>56</v>
      </c>
      <c r="D297" s="28">
        <v>10035977130</v>
      </c>
      <c r="E297" s="12">
        <v>280</v>
      </c>
      <c r="I297" s="188">
        <v>45870</v>
      </c>
      <c r="J297" s="28">
        <v>8</v>
      </c>
      <c r="K297" s="28" t="s">
        <v>2556</v>
      </c>
      <c r="L297" s="28"/>
      <c r="M297" s="12">
        <v>691</v>
      </c>
      <c r="N297" s="12"/>
      <c r="P297" s="28">
        <f>Tabela5[[#This Row],[Geração Estimada P50 '[MWh']]]/30</f>
        <v>23.033333333333335</v>
      </c>
      <c r="Q297" s="1"/>
      <c r="S297"/>
      <c r="U297" t="s">
        <v>2549</v>
      </c>
      <c r="V297">
        <v>6</v>
      </c>
      <c r="W297" s="97">
        <v>45809</v>
      </c>
      <c r="X297" s="12">
        <v>226.89</v>
      </c>
      <c r="Y297" s="12">
        <v>249.2</v>
      </c>
      <c r="Z297" s="12">
        <v>237.07479674796744</v>
      </c>
    </row>
    <row r="298" spans="1:26">
      <c r="A298" s="183">
        <v>45901</v>
      </c>
      <c r="B298" s="28">
        <v>9</v>
      </c>
      <c r="C298" s="28" t="s">
        <v>56</v>
      </c>
      <c r="D298" s="28">
        <v>10035977130</v>
      </c>
      <c r="E298" s="12">
        <v>264.2</v>
      </c>
      <c r="I298" s="188">
        <v>45901</v>
      </c>
      <c r="J298" s="28">
        <v>9</v>
      </c>
      <c r="K298" s="28" t="s">
        <v>2556</v>
      </c>
      <c r="L298" s="28"/>
      <c r="M298" s="12">
        <v>578.20000000000005</v>
      </c>
      <c r="N298" s="12"/>
      <c r="P298" s="28">
        <f>Tabela5[[#This Row],[Geração Estimada P50 '[MWh']]]/30</f>
        <v>19.273333333333333</v>
      </c>
      <c r="Q298" s="1"/>
      <c r="S298"/>
      <c r="U298" t="s">
        <v>2564</v>
      </c>
      <c r="V298">
        <v>6</v>
      </c>
      <c r="W298" s="97">
        <v>45809</v>
      </c>
      <c r="X298" s="12">
        <v>105.44</v>
      </c>
      <c r="Y298" s="12">
        <v>124.6</v>
      </c>
      <c r="Z298" s="12">
        <v>118.53739837398372</v>
      </c>
    </row>
    <row r="299" spans="1:26">
      <c r="A299" s="183">
        <v>45931</v>
      </c>
      <c r="B299" s="28">
        <v>10</v>
      </c>
      <c r="C299" s="28" t="s">
        <v>56</v>
      </c>
      <c r="D299" s="28">
        <v>10035977130</v>
      </c>
      <c r="E299" s="12">
        <v>231</v>
      </c>
      <c r="I299" s="188">
        <v>45931</v>
      </c>
      <c r="J299" s="28">
        <v>10</v>
      </c>
      <c r="K299" s="28" t="s">
        <v>2556</v>
      </c>
      <c r="L299" s="28"/>
      <c r="M299" s="12">
        <v>508.3</v>
      </c>
      <c r="N299" s="12"/>
      <c r="P299" s="28">
        <f>Tabela5[[#This Row],[Geração Estimada P50 '[MWh']]]/30</f>
        <v>16.943333333333335</v>
      </c>
      <c r="Q299" s="1"/>
      <c r="S299"/>
      <c r="U299" t="s">
        <v>2566</v>
      </c>
      <c r="V299">
        <v>6</v>
      </c>
      <c r="W299" s="97">
        <v>45809</v>
      </c>
      <c r="X299" s="12">
        <v>232.04</v>
      </c>
      <c r="Y299" s="12">
        <v>248.95999999999998</v>
      </c>
      <c r="Z299" s="12">
        <v>237.69821138211384</v>
      </c>
    </row>
    <row r="300" spans="1:26">
      <c r="A300" s="183">
        <v>45962</v>
      </c>
      <c r="B300" s="28">
        <v>11</v>
      </c>
      <c r="C300" s="28" t="s">
        <v>56</v>
      </c>
      <c r="D300" s="28">
        <v>10035977130</v>
      </c>
      <c r="E300" s="12">
        <v>245.7</v>
      </c>
      <c r="I300" s="188">
        <v>45962</v>
      </c>
      <c r="J300" s="28">
        <v>11</v>
      </c>
      <c r="K300" s="28" t="s">
        <v>2556</v>
      </c>
      <c r="L300" s="28"/>
      <c r="M300" s="12">
        <v>445.8</v>
      </c>
      <c r="N300" s="12"/>
      <c r="P300" s="28">
        <f>Tabela5[[#This Row],[Geração Estimada P50 '[MWh']]]/30</f>
        <v>14.860000000000001</v>
      </c>
      <c r="Q300" s="1"/>
      <c r="S300"/>
      <c r="U300" t="s">
        <v>2567</v>
      </c>
      <c r="V300">
        <v>6</v>
      </c>
      <c r="W300" s="97">
        <v>45809</v>
      </c>
      <c r="X300" s="12">
        <v>210.92</v>
      </c>
      <c r="Y300" s="12">
        <v>248.95999999999998</v>
      </c>
      <c r="Z300" s="12">
        <v>237.69821138211384</v>
      </c>
    </row>
    <row r="301" spans="1:26">
      <c r="A301" s="183">
        <v>45992</v>
      </c>
      <c r="B301" s="28">
        <v>12</v>
      </c>
      <c r="C301" s="28" t="s">
        <v>56</v>
      </c>
      <c r="D301" s="28">
        <v>10035977130</v>
      </c>
      <c r="E301" s="12">
        <v>251.3</v>
      </c>
      <c r="I301" s="188">
        <v>45992</v>
      </c>
      <c r="J301" s="28">
        <v>12</v>
      </c>
      <c r="K301" s="28" t="s">
        <v>2556</v>
      </c>
      <c r="L301" s="28"/>
      <c r="M301" s="12">
        <v>509.1</v>
      </c>
      <c r="N301" s="12"/>
      <c r="P301" s="28">
        <f>Tabela5[[#This Row],[Geração Estimada P50 '[MWh']]]/30</f>
        <v>16.970000000000002</v>
      </c>
      <c r="Q301" s="1"/>
      <c r="S301"/>
      <c r="U301" t="s">
        <v>2568</v>
      </c>
      <c r="V301">
        <v>6</v>
      </c>
      <c r="W301" s="97">
        <v>45809</v>
      </c>
      <c r="X301" s="12">
        <v>111.94999999999999</v>
      </c>
      <c r="Y301" s="12">
        <v>124.47999999999999</v>
      </c>
      <c r="Z301" s="12">
        <v>118.84910569105692</v>
      </c>
    </row>
    <row r="302" spans="1:26">
      <c r="A302" s="183">
        <v>45658</v>
      </c>
      <c r="B302" s="28">
        <v>1</v>
      </c>
      <c r="C302" s="28" t="s">
        <v>57</v>
      </c>
      <c r="D302" s="28">
        <v>10035977149</v>
      </c>
      <c r="E302" s="12">
        <v>252.8</v>
      </c>
      <c r="I302" s="188">
        <v>45658</v>
      </c>
      <c r="J302" s="28">
        <v>1</v>
      </c>
      <c r="K302" s="28" t="s">
        <v>2055</v>
      </c>
      <c r="L302" s="28" t="s">
        <v>2251</v>
      </c>
      <c r="M302" s="12">
        <v>13.5</v>
      </c>
      <c r="N302" s="12">
        <v>12.961136616131403</v>
      </c>
      <c r="O302" s="28" t="s">
        <v>48</v>
      </c>
      <c r="P302" s="28">
        <f>Tabela5[[#This Row],[Geração Estimada P50 '[MWh']]]/30</f>
        <v>0.45</v>
      </c>
      <c r="Q302" s="1"/>
      <c r="S302"/>
      <c r="U302" s="1" t="s">
        <v>1854</v>
      </c>
      <c r="V302" s="1">
        <v>7</v>
      </c>
      <c r="W302" s="273">
        <v>45839</v>
      </c>
      <c r="X302" s="274">
        <v>132.33000000000004</v>
      </c>
      <c r="Y302" s="274">
        <v>75</v>
      </c>
      <c r="Z302" s="274">
        <v>75</v>
      </c>
    </row>
    <row r="303" spans="1:26">
      <c r="A303" s="183">
        <v>45689</v>
      </c>
      <c r="B303" s="28">
        <v>2</v>
      </c>
      <c r="C303" s="28" t="s">
        <v>57</v>
      </c>
      <c r="D303" s="28">
        <v>10035977149</v>
      </c>
      <c r="E303" s="12">
        <v>220.3</v>
      </c>
      <c r="I303" s="188">
        <v>45689</v>
      </c>
      <c r="J303" s="28">
        <v>2</v>
      </c>
      <c r="K303" s="28" t="s">
        <v>2055</v>
      </c>
      <c r="L303" s="28" t="s">
        <v>2251</v>
      </c>
      <c r="M303" s="12">
        <v>11.83</v>
      </c>
      <c r="N303" s="12">
        <v>11.291136616131404</v>
      </c>
      <c r="O303" s="28" t="s">
        <v>48</v>
      </c>
      <c r="P303" s="28"/>
      <c r="Q303" s="1"/>
      <c r="S303"/>
      <c r="U303" s="1" t="s">
        <v>25</v>
      </c>
      <c r="V303" s="1">
        <v>7</v>
      </c>
      <c r="W303" s="273">
        <v>45839</v>
      </c>
      <c r="X303" s="274">
        <v>186.18200000000002</v>
      </c>
      <c r="Y303" s="274">
        <v>167.9</v>
      </c>
      <c r="Z303" s="274">
        <v>161.38943089430896</v>
      </c>
    </row>
    <row r="304" spans="1:26">
      <c r="A304" s="183">
        <v>45717</v>
      </c>
      <c r="B304" s="28">
        <v>3</v>
      </c>
      <c r="C304" s="28" t="s">
        <v>57</v>
      </c>
      <c r="D304" s="28">
        <v>10035977149</v>
      </c>
      <c r="E304" s="12">
        <v>223.8</v>
      </c>
      <c r="I304" s="188">
        <v>45717</v>
      </c>
      <c r="J304" s="28">
        <v>3</v>
      </c>
      <c r="K304" s="28" t="s">
        <v>2055</v>
      </c>
      <c r="L304" s="28" t="s">
        <v>2251</v>
      </c>
      <c r="M304" s="12">
        <v>13.55</v>
      </c>
      <c r="N304" s="12">
        <v>13.011136616131404</v>
      </c>
      <c r="O304" s="28" t="s">
        <v>48</v>
      </c>
      <c r="P304" s="28">
        <f>Tabela5[[#This Row],[Geração Estimada P50 '[MWh']]]/30</f>
        <v>0.45166666666666672</v>
      </c>
      <c r="Q304" s="1"/>
      <c r="S304"/>
      <c r="U304" s="1" t="s">
        <v>26</v>
      </c>
      <c r="V304" s="1">
        <v>7</v>
      </c>
      <c r="W304" s="273">
        <v>45839</v>
      </c>
      <c r="X304" s="274">
        <v>488.98830000000004</v>
      </c>
      <c r="Y304" s="274">
        <v>466.26000000000005</v>
      </c>
      <c r="Z304" s="274">
        <v>449.38238117819969</v>
      </c>
    </row>
    <row r="305" spans="1:26">
      <c r="A305" s="183">
        <v>45748</v>
      </c>
      <c r="B305" s="28">
        <v>4</v>
      </c>
      <c r="C305" s="28" t="s">
        <v>57</v>
      </c>
      <c r="D305" s="28">
        <v>10035977149</v>
      </c>
      <c r="E305" s="12">
        <v>234</v>
      </c>
      <c r="I305" s="188">
        <v>45748</v>
      </c>
      <c r="J305" s="28">
        <v>4</v>
      </c>
      <c r="K305" s="28" t="s">
        <v>2055</v>
      </c>
      <c r="L305" s="28" t="s">
        <v>2251</v>
      </c>
      <c r="M305" s="12">
        <v>12.68</v>
      </c>
      <c r="N305" s="12">
        <v>12.141136616131403</v>
      </c>
      <c r="O305" s="28" t="s">
        <v>48</v>
      </c>
      <c r="P305" s="28">
        <f>Tabela5[[#This Row],[Geração Estimada P50 '[MWh']]]/30</f>
        <v>0.42266666666666663</v>
      </c>
      <c r="Q305" s="1"/>
      <c r="S305"/>
      <c r="U305" s="1" t="s">
        <v>193</v>
      </c>
      <c r="V305" s="1">
        <v>7</v>
      </c>
      <c r="W305" s="273">
        <v>45839</v>
      </c>
      <c r="X305" s="274">
        <v>158.50040000000001</v>
      </c>
      <c r="Y305" s="274">
        <v>165.6</v>
      </c>
      <c r="Z305" s="274">
        <v>159.68780487804878</v>
      </c>
    </row>
    <row r="306" spans="1:26">
      <c r="A306" s="183">
        <v>45778</v>
      </c>
      <c r="B306" s="28">
        <v>5</v>
      </c>
      <c r="C306" s="28" t="s">
        <v>57</v>
      </c>
      <c r="D306" s="28">
        <v>10035977149</v>
      </c>
      <c r="E306" s="12">
        <v>216</v>
      </c>
      <c r="I306" s="188">
        <v>45778</v>
      </c>
      <c r="J306" s="28">
        <v>5</v>
      </c>
      <c r="K306" s="28" t="s">
        <v>2055</v>
      </c>
      <c r="L306" s="28" t="s">
        <v>2251</v>
      </c>
      <c r="M306" s="12">
        <v>14.57</v>
      </c>
      <c r="N306" s="12">
        <v>14.031136616131404</v>
      </c>
      <c r="O306" s="28" t="s">
        <v>48</v>
      </c>
      <c r="P306" s="28">
        <f>Tabela5[[#This Row],[Geração Estimada P50 '[MWh']]]/30</f>
        <v>0.48566666666666669</v>
      </c>
      <c r="Q306" s="1"/>
      <c r="S306"/>
      <c r="U306" s="1" t="s">
        <v>28</v>
      </c>
      <c r="V306" s="1">
        <v>7</v>
      </c>
      <c r="W306" s="273">
        <v>45839</v>
      </c>
      <c r="X306" s="274">
        <v>233.92840000000001</v>
      </c>
      <c r="Y306" s="274">
        <v>250.48000000000002</v>
      </c>
      <c r="Z306" s="274">
        <v>240.84446162712703</v>
      </c>
    </row>
    <row r="307" spans="1:26">
      <c r="A307" s="183">
        <v>45809</v>
      </c>
      <c r="B307" s="28">
        <v>6</v>
      </c>
      <c r="C307" s="28" t="s">
        <v>57</v>
      </c>
      <c r="D307" s="28">
        <v>10035977149</v>
      </c>
      <c r="E307" s="12">
        <v>229.2</v>
      </c>
      <c r="I307" s="188">
        <v>45809</v>
      </c>
      <c r="J307" s="28">
        <v>6</v>
      </c>
      <c r="K307" s="28" t="s">
        <v>2055</v>
      </c>
      <c r="L307" s="28" t="s">
        <v>2251</v>
      </c>
      <c r="M307" s="12">
        <v>14.53</v>
      </c>
      <c r="N307" s="12">
        <v>13.991136616131403</v>
      </c>
      <c r="O307" s="28" t="s">
        <v>48</v>
      </c>
      <c r="P307" s="28">
        <f>Tabela5[[#This Row],[Geração Estimada P50 '[MWh']]]/30</f>
        <v>0.48433333333333334</v>
      </c>
      <c r="Q307" s="1"/>
      <c r="S307"/>
      <c r="U307" s="1" t="s">
        <v>29</v>
      </c>
      <c r="V307" s="1">
        <v>7</v>
      </c>
      <c r="W307" s="273">
        <v>45839</v>
      </c>
      <c r="X307" s="274">
        <v>30.69</v>
      </c>
      <c r="Y307" s="274">
        <v>31.759999999999998</v>
      </c>
      <c r="Z307" s="274">
        <v>30.557107287411089</v>
      </c>
    </row>
    <row r="308" spans="1:26">
      <c r="A308" s="183">
        <v>45839</v>
      </c>
      <c r="B308" s="28">
        <v>7</v>
      </c>
      <c r="C308" s="28" t="s">
        <v>57</v>
      </c>
      <c r="D308" s="28">
        <v>10035977149</v>
      </c>
      <c r="E308" s="12">
        <v>244.4</v>
      </c>
      <c r="I308" s="188">
        <v>45839</v>
      </c>
      <c r="J308" s="28">
        <v>7</v>
      </c>
      <c r="K308" s="28" t="s">
        <v>2055</v>
      </c>
      <c r="L308" s="28" t="s">
        <v>2251</v>
      </c>
      <c r="M308" s="12">
        <v>15.19</v>
      </c>
      <c r="N308" s="12">
        <v>14.651136616131403</v>
      </c>
      <c r="O308" s="28" t="s">
        <v>48</v>
      </c>
      <c r="P308" s="28">
        <f>Tabela5[[#This Row],[Geração Estimada P50 '[MWh']]]/31</f>
        <v>0.49</v>
      </c>
      <c r="Q308" s="1"/>
      <c r="S308"/>
      <c r="U308" s="1" t="s">
        <v>30</v>
      </c>
      <c r="V308" s="1">
        <v>7</v>
      </c>
      <c r="W308" s="273">
        <v>45839</v>
      </c>
      <c r="X308" s="274">
        <v>41.75</v>
      </c>
      <c r="Y308" s="274">
        <v>41.959999999999994</v>
      </c>
      <c r="Z308" s="274">
        <v>40.369182359903924</v>
      </c>
    </row>
    <row r="309" spans="1:26">
      <c r="A309" s="183">
        <v>45870</v>
      </c>
      <c r="B309" s="28">
        <v>8</v>
      </c>
      <c r="C309" s="28" t="s">
        <v>57</v>
      </c>
      <c r="D309" s="28">
        <v>10035977149</v>
      </c>
      <c r="E309" s="12">
        <v>279.60000000000002</v>
      </c>
      <c r="I309" s="188">
        <v>45870</v>
      </c>
      <c r="J309" s="28">
        <v>8</v>
      </c>
      <c r="K309" s="28" t="s">
        <v>2055</v>
      </c>
      <c r="L309" s="28" t="s">
        <v>2251</v>
      </c>
      <c r="M309" s="12">
        <v>16.010000000000002</v>
      </c>
      <c r="N309" s="12">
        <v>15.471136616131405</v>
      </c>
      <c r="O309" s="28" t="s">
        <v>48</v>
      </c>
      <c r="P309" s="28">
        <f>Tabela5[[#This Row],[Geração Estimada P50 '[MWh']]]/30</f>
        <v>0.53366666666666673</v>
      </c>
      <c r="Q309" s="1"/>
      <c r="S309"/>
      <c r="U309" s="1" t="s">
        <v>31</v>
      </c>
      <c r="V309" s="1">
        <v>7</v>
      </c>
      <c r="W309" s="273">
        <v>45839</v>
      </c>
      <c r="X309" s="274">
        <v>189.33029999999997</v>
      </c>
      <c r="Y309" s="274">
        <v>190.45</v>
      </c>
      <c r="Z309" s="274">
        <v>183.18691056910569</v>
      </c>
    </row>
    <row r="310" spans="1:26">
      <c r="A310" s="183">
        <v>45901</v>
      </c>
      <c r="B310" s="28">
        <v>9</v>
      </c>
      <c r="C310" s="28" t="s">
        <v>57</v>
      </c>
      <c r="D310" s="28">
        <v>10035977149</v>
      </c>
      <c r="E310" s="12">
        <v>263.2</v>
      </c>
      <c r="I310" s="188">
        <v>45901</v>
      </c>
      <c r="J310" s="28">
        <v>9</v>
      </c>
      <c r="K310" s="28" t="s">
        <v>2055</v>
      </c>
      <c r="L310" s="28" t="s">
        <v>2251</v>
      </c>
      <c r="M310" s="12">
        <v>14.42</v>
      </c>
      <c r="N310" s="12">
        <v>13.881136616131403</v>
      </c>
      <c r="O310" s="28" t="s">
        <v>48</v>
      </c>
      <c r="P310" s="28">
        <f>Tabela5[[#This Row],[Geração Estimada P50 '[MWh']]]/30</f>
        <v>0.48066666666666669</v>
      </c>
      <c r="Q310" s="1"/>
      <c r="S310"/>
      <c r="U310" s="1" t="s">
        <v>32</v>
      </c>
      <c r="V310" s="1">
        <v>7</v>
      </c>
      <c r="W310" s="273">
        <v>45839</v>
      </c>
      <c r="X310" s="274">
        <v>373.17310000000003</v>
      </c>
      <c r="Y310" s="274">
        <v>342.43</v>
      </c>
      <c r="Z310" s="274">
        <v>329.37569105691057</v>
      </c>
    </row>
    <row r="311" spans="1:26">
      <c r="A311" s="183">
        <v>45931</v>
      </c>
      <c r="B311" s="28">
        <v>10</v>
      </c>
      <c r="C311" s="28" t="s">
        <v>57</v>
      </c>
      <c r="D311" s="28">
        <v>10035977149</v>
      </c>
      <c r="E311" s="12">
        <v>230.8</v>
      </c>
      <c r="I311" s="188">
        <v>45931</v>
      </c>
      <c r="J311" s="28">
        <v>10</v>
      </c>
      <c r="K311" s="28" t="s">
        <v>2055</v>
      </c>
      <c r="L311" s="28" t="s">
        <v>2251</v>
      </c>
      <c r="M311" s="12">
        <v>13.52</v>
      </c>
      <c r="N311" s="12">
        <v>12.981136616131403</v>
      </c>
      <c r="O311" s="28" t="s">
        <v>48</v>
      </c>
      <c r="P311" s="28">
        <f>Tabela5[[#This Row],[Geração Estimada P50 '[MWh']]]/30</f>
        <v>0.45066666666666666</v>
      </c>
      <c r="Q311" s="1"/>
      <c r="S311"/>
      <c r="U311" s="1" t="s">
        <v>33</v>
      </c>
      <c r="V311" s="1">
        <v>7</v>
      </c>
      <c r="W311" s="273">
        <v>45839</v>
      </c>
      <c r="X311" s="274">
        <v>105.36480800000001</v>
      </c>
      <c r="Y311" s="274">
        <v>112.5</v>
      </c>
      <c r="Z311" s="274">
        <v>108.25934959349593</v>
      </c>
    </row>
    <row r="312" spans="1:26">
      <c r="A312" s="183">
        <v>45962</v>
      </c>
      <c r="B312" s="28">
        <v>11</v>
      </c>
      <c r="C312" s="28" t="s">
        <v>57</v>
      </c>
      <c r="D312" s="28">
        <v>10035977149</v>
      </c>
      <c r="E312" s="12">
        <v>245.4</v>
      </c>
      <c r="I312" s="188">
        <v>45962</v>
      </c>
      <c r="J312" s="28">
        <v>11</v>
      </c>
      <c r="K312" s="28" t="s">
        <v>2055</v>
      </c>
      <c r="L312" s="28" t="s">
        <v>2251</v>
      </c>
      <c r="M312" s="12">
        <v>12.18</v>
      </c>
      <c r="N312" s="12">
        <v>11.641136616131403</v>
      </c>
      <c r="O312" s="28" t="s">
        <v>48</v>
      </c>
      <c r="P312" s="28">
        <f>Tabela5[[#This Row],[Geração Estimada P50 '[MWh']]]/30</f>
        <v>0.40599999999999997</v>
      </c>
      <c r="Q312" s="1"/>
      <c r="S312"/>
      <c r="U312" s="1" t="s">
        <v>135</v>
      </c>
      <c r="V312" s="1">
        <v>7</v>
      </c>
      <c r="W312" s="273">
        <v>45839</v>
      </c>
      <c r="X312" s="274">
        <v>45.966200000000001</v>
      </c>
      <c r="Y312" s="274">
        <v>48.45</v>
      </c>
      <c r="Z312" s="274">
        <v>46.696504065040642</v>
      </c>
    </row>
    <row r="313" spans="1:26">
      <c r="A313" s="183">
        <v>45992</v>
      </c>
      <c r="B313" s="28">
        <v>12</v>
      </c>
      <c r="C313" s="28" t="s">
        <v>57</v>
      </c>
      <c r="D313" s="28">
        <v>10035977149</v>
      </c>
      <c r="E313" s="12">
        <v>251.2</v>
      </c>
      <c r="I313" s="188">
        <v>45992</v>
      </c>
      <c r="J313" s="28">
        <v>12</v>
      </c>
      <c r="K313" s="28" t="s">
        <v>2055</v>
      </c>
      <c r="L313" s="28" t="s">
        <v>2251</v>
      </c>
      <c r="M313" s="12">
        <v>11.94</v>
      </c>
      <c r="N313" s="12">
        <v>11.401136616131403</v>
      </c>
      <c r="O313" s="28" t="s">
        <v>48</v>
      </c>
      <c r="P313" s="28">
        <f>Tabela5[[#This Row],[Geração Estimada P50 '[MWh']]]/30</f>
        <v>0.39799999999999996</v>
      </c>
      <c r="Q313" s="1"/>
      <c r="S313"/>
      <c r="U313" s="1" t="s">
        <v>34</v>
      </c>
      <c r="V313" s="1">
        <v>7</v>
      </c>
      <c r="W313" s="273">
        <v>45839</v>
      </c>
      <c r="X313" s="274">
        <v>58.395800000000001</v>
      </c>
      <c r="Y313" s="274">
        <v>65.319999999999993</v>
      </c>
      <c r="Z313" s="274">
        <v>62.988292682926826</v>
      </c>
    </row>
    <row r="314" spans="1:26">
      <c r="A314" s="183">
        <v>45658</v>
      </c>
      <c r="B314" s="28">
        <v>1</v>
      </c>
      <c r="C314" s="28" t="s">
        <v>58</v>
      </c>
      <c r="D314" s="28">
        <v>10035977157</v>
      </c>
      <c r="E314" s="12">
        <v>251.8</v>
      </c>
      <c r="I314" s="188">
        <v>45658</v>
      </c>
      <c r="J314" s="28">
        <v>1</v>
      </c>
      <c r="K314" s="28" t="s">
        <v>2057</v>
      </c>
      <c r="L314" s="28" t="s">
        <v>2268</v>
      </c>
      <c r="M314" s="12">
        <v>51.29</v>
      </c>
      <c r="N314" s="12">
        <v>49.230162601626006</v>
      </c>
      <c r="O314" s="28" t="s">
        <v>48</v>
      </c>
      <c r="P314" s="28">
        <f>Tabela5[[#This Row],[Geração Estimada P50 '[MWh']]]/30</f>
        <v>1.7096666666666667</v>
      </c>
      <c r="Q314" s="1"/>
      <c r="S314"/>
      <c r="U314" s="1" t="s">
        <v>35</v>
      </c>
      <c r="V314" s="1">
        <v>7</v>
      </c>
      <c r="W314" s="273">
        <v>45839</v>
      </c>
      <c r="X314" s="274">
        <v>217.18920000000003</v>
      </c>
      <c r="Y314" s="274">
        <v>221</v>
      </c>
      <c r="Z314" s="274">
        <v>212.28455284552845</v>
      </c>
    </row>
    <row r="315" spans="1:26">
      <c r="A315" s="183">
        <v>45717</v>
      </c>
      <c r="B315" s="28">
        <v>3</v>
      </c>
      <c r="C315" s="28" t="s">
        <v>58</v>
      </c>
      <c r="D315" s="28">
        <v>10035977157</v>
      </c>
      <c r="E315" s="12">
        <v>219.5</v>
      </c>
      <c r="I315" s="188">
        <v>45689</v>
      </c>
      <c r="J315" s="28">
        <v>2</v>
      </c>
      <c r="K315" s="28" t="s">
        <v>2057</v>
      </c>
      <c r="L315" s="28" t="s">
        <v>2268</v>
      </c>
      <c r="M315" s="12">
        <v>45</v>
      </c>
      <c r="N315" s="12">
        <v>42.940162601626007</v>
      </c>
      <c r="O315" s="28" t="s">
        <v>48</v>
      </c>
      <c r="P315" s="28"/>
      <c r="Q315" s="1"/>
      <c r="S315"/>
      <c r="U315" s="1" t="s">
        <v>36</v>
      </c>
      <c r="V315" s="1">
        <v>7</v>
      </c>
      <c r="W315" s="273">
        <v>45839</v>
      </c>
      <c r="X315" s="274">
        <v>213.76689999999999</v>
      </c>
      <c r="Y315" s="274">
        <v>220.8</v>
      </c>
      <c r="Z315" s="274">
        <v>212.12357723577236</v>
      </c>
    </row>
    <row r="316" spans="1:26">
      <c r="A316" s="183">
        <v>45748</v>
      </c>
      <c r="B316" s="28">
        <v>4</v>
      </c>
      <c r="C316" s="28" t="s">
        <v>58</v>
      </c>
      <c r="D316" s="28">
        <v>10035977157</v>
      </c>
      <c r="E316" s="12">
        <v>223.1</v>
      </c>
      <c r="I316" s="188">
        <v>45717</v>
      </c>
      <c r="J316" s="28">
        <v>3</v>
      </c>
      <c r="K316" s="28" t="s">
        <v>2057</v>
      </c>
      <c r="L316" s="28" t="s">
        <v>2268</v>
      </c>
      <c r="M316" s="12">
        <v>51.59</v>
      </c>
      <c r="N316" s="12">
        <v>49.53016260162601</v>
      </c>
      <c r="O316" s="28" t="s">
        <v>48</v>
      </c>
      <c r="P316" s="28">
        <f>Tabela5[[#This Row],[Geração Estimada P50 '[MWh']]]/30</f>
        <v>1.7196666666666667</v>
      </c>
      <c r="Q316" s="1"/>
      <c r="S316"/>
      <c r="U316" s="1" t="s">
        <v>37</v>
      </c>
      <c r="V316" s="1">
        <v>7</v>
      </c>
      <c r="W316" s="273">
        <v>45839</v>
      </c>
      <c r="X316" s="274">
        <v>106.67019999999997</v>
      </c>
      <c r="Y316" s="274">
        <v>107.8</v>
      </c>
      <c r="Z316" s="274">
        <v>103.59186991869917</v>
      </c>
    </row>
    <row r="317" spans="1:26">
      <c r="A317" s="183">
        <v>45778</v>
      </c>
      <c r="B317" s="28">
        <v>5</v>
      </c>
      <c r="C317" s="28" t="s">
        <v>58</v>
      </c>
      <c r="D317" s="28">
        <v>10035977157</v>
      </c>
      <c r="E317" s="12">
        <v>233.3</v>
      </c>
      <c r="I317" s="188">
        <v>45748</v>
      </c>
      <c r="J317" s="28">
        <v>4</v>
      </c>
      <c r="K317" s="28" t="s">
        <v>2057</v>
      </c>
      <c r="L317" s="28" t="s">
        <v>2268</v>
      </c>
      <c r="M317" s="12">
        <v>48.63</v>
      </c>
      <c r="N317" s="12">
        <v>46.570162601626009</v>
      </c>
      <c r="O317" s="28" t="s">
        <v>48</v>
      </c>
      <c r="P317" s="28">
        <f>Tabela5[[#This Row],[Geração Estimada P50 '[MWh']]]/30</f>
        <v>1.621</v>
      </c>
      <c r="Q317" s="1"/>
      <c r="S317"/>
      <c r="U317" s="1" t="s">
        <v>38</v>
      </c>
      <c r="V317" s="1">
        <v>7</v>
      </c>
      <c r="W317" s="273">
        <v>45839</v>
      </c>
      <c r="X317" s="274">
        <v>214.71345000000002</v>
      </c>
      <c r="Y317" s="274">
        <v>226.6</v>
      </c>
      <c r="Z317" s="274">
        <v>217.59186991869919</v>
      </c>
    </row>
    <row r="318" spans="1:26">
      <c r="A318" s="183">
        <v>45809</v>
      </c>
      <c r="B318" s="28">
        <v>6</v>
      </c>
      <c r="C318" s="28" t="s">
        <v>58</v>
      </c>
      <c r="D318" s="28">
        <v>10035977157</v>
      </c>
      <c r="E318" s="12">
        <v>214.5</v>
      </c>
      <c r="I318" s="188">
        <v>45778</v>
      </c>
      <c r="J318" s="28">
        <v>5</v>
      </c>
      <c r="K318" s="28" t="s">
        <v>2057</v>
      </c>
      <c r="L318" s="28" t="s">
        <v>2268</v>
      </c>
      <c r="M318" s="12">
        <v>55.81</v>
      </c>
      <c r="N318" s="12">
        <v>53.750162601626009</v>
      </c>
      <c r="O318" s="28" t="s">
        <v>48</v>
      </c>
      <c r="P318" s="28">
        <f>Tabela5[[#This Row],[Geração Estimada P50 '[MWh']]]/30</f>
        <v>1.8603333333333334</v>
      </c>
      <c r="Q318" s="1"/>
      <c r="S318"/>
      <c r="U318" s="1" t="s">
        <v>39</v>
      </c>
      <c r="V318" s="1">
        <v>7</v>
      </c>
      <c r="W318" s="273">
        <v>45839</v>
      </c>
      <c r="X318" s="274">
        <v>206.64784</v>
      </c>
      <c r="Y318" s="274">
        <v>226.3</v>
      </c>
      <c r="Z318" s="274">
        <v>217.22032520325209</v>
      </c>
    </row>
    <row r="319" spans="1:26">
      <c r="A319" s="183">
        <v>45839</v>
      </c>
      <c r="B319" s="28">
        <v>7</v>
      </c>
      <c r="C319" s="28" t="s">
        <v>58</v>
      </c>
      <c r="D319" s="28">
        <v>10035977157</v>
      </c>
      <c r="E319" s="12">
        <v>227.1</v>
      </c>
      <c r="I319" s="188">
        <v>45809</v>
      </c>
      <c r="J319" s="28">
        <v>6</v>
      </c>
      <c r="K319" s="28" t="s">
        <v>2057</v>
      </c>
      <c r="L319" s="28" t="s">
        <v>2268</v>
      </c>
      <c r="M319" s="12">
        <v>55.35</v>
      </c>
      <c r="N319" s="12">
        <v>53.290162601626008</v>
      </c>
      <c r="O319" s="28" t="s">
        <v>48</v>
      </c>
      <c r="P319" s="28">
        <f>Tabela5[[#This Row],[Geração Estimada P50 '[MWh']]]/30</f>
        <v>1.845</v>
      </c>
      <c r="Q319" s="1"/>
      <c r="S319"/>
      <c r="U319" s="1" t="s">
        <v>40</v>
      </c>
      <c r="V319" s="1">
        <v>7</v>
      </c>
      <c r="W319" s="273">
        <v>45839</v>
      </c>
      <c r="X319" s="274">
        <v>105.16774000000001</v>
      </c>
      <c r="Y319" s="274">
        <v>108</v>
      </c>
      <c r="Z319" s="274">
        <v>103.69430894308941</v>
      </c>
    </row>
    <row r="320" spans="1:26">
      <c r="A320" s="183">
        <v>45870</v>
      </c>
      <c r="B320" s="28">
        <v>8</v>
      </c>
      <c r="C320" s="28" t="s">
        <v>58</v>
      </c>
      <c r="D320" s="28">
        <v>10035977157</v>
      </c>
      <c r="E320" s="12">
        <v>242.8</v>
      </c>
      <c r="I320" s="188">
        <v>45839</v>
      </c>
      <c r="J320" s="28">
        <v>7</v>
      </c>
      <c r="K320" s="28" t="s">
        <v>2057</v>
      </c>
      <c r="L320" s="28" t="s">
        <v>2268</v>
      </c>
      <c r="M320" s="12">
        <v>58.06</v>
      </c>
      <c r="N320" s="12">
        <v>56.000162601626009</v>
      </c>
      <c r="O320" s="28" t="s">
        <v>48</v>
      </c>
      <c r="P320" s="28">
        <f>Tabela5[[#This Row],[Geração Estimada P50 '[MWh']]]/31</f>
        <v>1.8729032258064517</v>
      </c>
      <c r="Q320" s="1"/>
      <c r="S320"/>
      <c r="U320" s="1" t="s">
        <v>41</v>
      </c>
      <c r="V320" s="1">
        <v>7</v>
      </c>
      <c r="W320" s="273">
        <v>45839</v>
      </c>
      <c r="X320" s="274">
        <v>59.127099999999992</v>
      </c>
      <c r="Y320" s="274">
        <v>60.75</v>
      </c>
      <c r="Z320" s="274">
        <v>59.334065040650408</v>
      </c>
    </row>
    <row r="321" spans="1:26">
      <c r="A321" s="183">
        <v>45901</v>
      </c>
      <c r="B321" s="28">
        <v>9</v>
      </c>
      <c r="C321" s="28" t="s">
        <v>58</v>
      </c>
      <c r="D321" s="28">
        <v>10035977157</v>
      </c>
      <c r="E321" s="12">
        <v>278.60000000000002</v>
      </c>
      <c r="I321" s="188">
        <v>45870</v>
      </c>
      <c r="J321" s="28">
        <v>8</v>
      </c>
      <c r="K321" s="28" t="s">
        <v>2057</v>
      </c>
      <c r="L321" s="28" t="s">
        <v>2268</v>
      </c>
      <c r="M321" s="12">
        <v>61.51</v>
      </c>
      <c r="N321" s="12">
        <v>59.450162601626005</v>
      </c>
      <c r="O321" s="28" t="s">
        <v>48</v>
      </c>
      <c r="P321" s="28">
        <f>Tabela5[[#This Row],[Geração Estimada P50 '[MWh']]]/30</f>
        <v>2.0503333333333331</v>
      </c>
      <c r="Q321" s="1"/>
      <c r="S321"/>
      <c r="U321" s="1" t="s">
        <v>42</v>
      </c>
      <c r="V321" s="1">
        <v>7</v>
      </c>
      <c r="W321" s="273">
        <v>45839</v>
      </c>
      <c r="X321" s="274">
        <v>218.94937999999999</v>
      </c>
      <c r="Y321" s="274">
        <v>232.7</v>
      </c>
      <c r="Z321" s="274">
        <v>223.53577235772354</v>
      </c>
    </row>
    <row r="322" spans="1:26">
      <c r="A322" s="183">
        <v>45931</v>
      </c>
      <c r="B322" s="28">
        <v>10</v>
      </c>
      <c r="C322" s="28" t="s">
        <v>58</v>
      </c>
      <c r="D322" s="28">
        <v>10035977157</v>
      </c>
      <c r="E322" s="12">
        <v>262</v>
      </c>
      <c r="I322" s="188">
        <v>45901</v>
      </c>
      <c r="J322" s="28">
        <v>9</v>
      </c>
      <c r="K322" s="28" t="s">
        <v>2057</v>
      </c>
      <c r="L322" s="28" t="s">
        <v>2268</v>
      </c>
      <c r="M322" s="12">
        <v>55.19</v>
      </c>
      <c r="N322" s="12">
        <v>53.130162601626004</v>
      </c>
      <c r="O322" s="28" t="s">
        <v>48</v>
      </c>
      <c r="P322" s="28">
        <f>Tabela5[[#This Row],[Geração Estimada P50 '[MWh']]]/30</f>
        <v>1.8396666666666666</v>
      </c>
      <c r="Q322" s="1"/>
      <c r="S322"/>
      <c r="U322" s="1" t="s">
        <v>43</v>
      </c>
      <c r="V322" s="1">
        <v>7</v>
      </c>
      <c r="W322" s="273">
        <v>45839</v>
      </c>
      <c r="X322" s="274">
        <v>224.88052999999999</v>
      </c>
      <c r="Y322" s="274">
        <v>230.3</v>
      </c>
      <c r="Z322" s="274">
        <v>221.15528455284553</v>
      </c>
    </row>
    <row r="323" spans="1:26">
      <c r="A323" s="183">
        <v>45962</v>
      </c>
      <c r="B323" s="28">
        <v>11</v>
      </c>
      <c r="C323" s="28" t="s">
        <v>58</v>
      </c>
      <c r="D323" s="28">
        <v>10035977157</v>
      </c>
      <c r="E323" s="12">
        <v>230.5</v>
      </c>
      <c r="I323" s="188">
        <v>45931</v>
      </c>
      <c r="J323" s="28">
        <v>10</v>
      </c>
      <c r="K323" s="28" t="s">
        <v>2057</v>
      </c>
      <c r="L323" s="28" t="s">
        <v>2268</v>
      </c>
      <c r="M323" s="12">
        <v>51.39</v>
      </c>
      <c r="N323" s="12">
        <v>49.330162601626007</v>
      </c>
      <c r="O323" s="28" t="s">
        <v>48</v>
      </c>
      <c r="P323" s="28">
        <f>Tabela5[[#This Row],[Geração Estimada P50 '[MWh']]]/30</f>
        <v>1.7130000000000001</v>
      </c>
      <c r="Q323" s="1"/>
      <c r="S323"/>
      <c r="U323" s="1" t="s">
        <v>44</v>
      </c>
      <c r="V323" s="1">
        <v>7</v>
      </c>
      <c r="W323" s="273">
        <v>45839</v>
      </c>
      <c r="X323" s="274">
        <v>109.41413</v>
      </c>
      <c r="Y323" s="274">
        <v>107.4</v>
      </c>
      <c r="Z323" s="274">
        <v>103.05528455284555</v>
      </c>
    </row>
    <row r="324" spans="1:26">
      <c r="A324" s="183">
        <v>45992</v>
      </c>
      <c r="B324" s="28">
        <v>12</v>
      </c>
      <c r="C324" s="28" t="s">
        <v>58</v>
      </c>
      <c r="D324" s="28">
        <v>10035977157</v>
      </c>
      <c r="E324" s="12">
        <v>245.1</v>
      </c>
      <c r="I324" s="188">
        <v>45962</v>
      </c>
      <c r="J324" s="28">
        <v>11</v>
      </c>
      <c r="K324" s="28" t="s">
        <v>2057</v>
      </c>
      <c r="L324" s="28" t="s">
        <v>2268</v>
      </c>
      <c r="M324" s="12">
        <v>45.98</v>
      </c>
      <c r="N324" s="12">
        <v>43.920162601626004</v>
      </c>
      <c r="O324" s="28" t="s">
        <v>48</v>
      </c>
      <c r="P324" s="28">
        <f>Tabela5[[#This Row],[Geração Estimada P50 '[MWh']]]/30</f>
        <v>1.5326666666666666</v>
      </c>
      <c r="Q324" s="1"/>
      <c r="S324"/>
      <c r="U324" s="1" t="s">
        <v>45</v>
      </c>
      <c r="V324" s="1">
        <v>7</v>
      </c>
      <c r="W324" s="273">
        <v>45839</v>
      </c>
      <c r="X324" s="274">
        <v>146.26925000000003</v>
      </c>
      <c r="Y324" s="274">
        <v>222.4</v>
      </c>
      <c r="Z324" s="274">
        <v>213.42439024390245</v>
      </c>
    </row>
    <row r="325" spans="1:26">
      <c r="A325" s="183">
        <v>45658</v>
      </c>
      <c r="B325" s="28">
        <v>1</v>
      </c>
      <c r="C325" s="28" t="s">
        <v>59</v>
      </c>
      <c r="D325" s="28">
        <v>10035977203</v>
      </c>
      <c r="E325" s="12">
        <v>251.7</v>
      </c>
      <c r="I325" s="188">
        <v>45992</v>
      </c>
      <c r="J325" s="28">
        <v>12</v>
      </c>
      <c r="K325" s="28" t="s">
        <v>2057</v>
      </c>
      <c r="L325" s="28" t="s">
        <v>2268</v>
      </c>
      <c r="M325" s="12">
        <v>45.27</v>
      </c>
      <c r="N325" s="12">
        <v>43.21016260162601</v>
      </c>
      <c r="O325" s="28" t="s">
        <v>48</v>
      </c>
      <c r="P325" s="28">
        <f>Tabela5[[#This Row],[Geração Estimada P50 '[MWh']]]/30</f>
        <v>1.5090000000000001</v>
      </c>
      <c r="Q325" s="1"/>
      <c r="S325"/>
      <c r="U325" s="1" t="s">
        <v>46</v>
      </c>
      <c r="V325" s="1">
        <v>7</v>
      </c>
      <c r="W325" s="273">
        <v>45839</v>
      </c>
      <c r="X325" s="274">
        <v>192.72996000000001</v>
      </c>
      <c r="Y325" s="274">
        <v>226.5</v>
      </c>
      <c r="Z325" s="274">
        <v>217.41382113821138</v>
      </c>
    </row>
    <row r="326" spans="1:26">
      <c r="A326" s="183">
        <v>45689</v>
      </c>
      <c r="B326" s="28">
        <v>2</v>
      </c>
      <c r="C326" s="28" t="s">
        <v>59</v>
      </c>
      <c r="D326" s="28">
        <v>10035977203</v>
      </c>
      <c r="E326" s="12">
        <v>219.4</v>
      </c>
      <c r="I326" s="188">
        <v>45689</v>
      </c>
      <c r="J326" s="28">
        <v>2</v>
      </c>
      <c r="K326" s="28" t="s">
        <v>2059</v>
      </c>
      <c r="L326" s="28" t="s">
        <v>2282</v>
      </c>
      <c r="M326" s="12">
        <v>51.34</v>
      </c>
      <c r="N326" s="12">
        <v>49.280529487207836</v>
      </c>
      <c r="O326" s="28" t="s">
        <v>48</v>
      </c>
      <c r="P326" s="28"/>
      <c r="Q326" s="1"/>
      <c r="S326"/>
      <c r="U326" s="1" t="s">
        <v>47</v>
      </c>
      <c r="V326" s="1">
        <v>7</v>
      </c>
      <c r="W326" s="273">
        <v>45839</v>
      </c>
      <c r="X326" s="274">
        <v>104.44355299999999</v>
      </c>
      <c r="Y326" s="274">
        <v>107.3</v>
      </c>
      <c r="Z326" s="274">
        <v>102.96178861788619</v>
      </c>
    </row>
    <row r="327" spans="1:26">
      <c r="A327" s="183">
        <v>45717</v>
      </c>
      <c r="B327" s="28">
        <v>3</v>
      </c>
      <c r="C327" s="28" t="s">
        <v>59</v>
      </c>
      <c r="D327" s="28">
        <v>10035977203</v>
      </c>
      <c r="E327" s="12">
        <v>222.9</v>
      </c>
      <c r="I327" s="188">
        <v>45689</v>
      </c>
      <c r="J327" s="28">
        <v>2</v>
      </c>
      <c r="K327" s="28" t="s">
        <v>2059</v>
      </c>
      <c r="L327" s="28" t="s">
        <v>2282</v>
      </c>
      <c r="M327" s="12">
        <v>45.31</v>
      </c>
      <c r="N327" s="12">
        <v>42.980529487207832</v>
      </c>
      <c r="O327" s="28" t="s">
        <v>48</v>
      </c>
      <c r="P327" s="28"/>
      <c r="Q327" s="1"/>
      <c r="S327"/>
      <c r="U327" s="1" t="s">
        <v>48</v>
      </c>
      <c r="V327" s="1">
        <v>7</v>
      </c>
      <c r="W327" s="273">
        <v>45839</v>
      </c>
      <c r="X327" s="274">
        <v>141.483</v>
      </c>
      <c r="Y327" s="274">
        <v>131.4</v>
      </c>
      <c r="Z327" s="274">
        <v>130.17182870496524</v>
      </c>
    </row>
    <row r="328" spans="1:26">
      <c r="A328" s="183">
        <v>45748</v>
      </c>
      <c r="B328" s="28">
        <v>4</v>
      </c>
      <c r="C328" s="28" t="s">
        <v>59</v>
      </c>
      <c r="D328" s="28">
        <v>10035977203</v>
      </c>
      <c r="E328" s="12">
        <v>233</v>
      </c>
      <c r="I328" s="188">
        <v>45717</v>
      </c>
      <c r="J328" s="28">
        <v>3</v>
      </c>
      <c r="K328" s="28" t="s">
        <v>2059</v>
      </c>
      <c r="L328" s="28" t="s">
        <v>2282</v>
      </c>
      <c r="M328" s="12">
        <v>45.04</v>
      </c>
      <c r="N328" s="12">
        <v>49.580529487207833</v>
      </c>
      <c r="O328" s="28" t="s">
        <v>48</v>
      </c>
      <c r="P328" s="28">
        <f>Tabela5[[#This Row],[Geração Estimada P50 '[MWh']]]/30</f>
        <v>1.5013333333333334</v>
      </c>
      <c r="Q328" s="1"/>
      <c r="S328"/>
      <c r="U328" s="1" t="s">
        <v>49</v>
      </c>
      <c r="V328" s="1">
        <v>7</v>
      </c>
      <c r="W328" s="273">
        <v>45839</v>
      </c>
      <c r="X328" s="274">
        <v>207.17473000000001</v>
      </c>
      <c r="Y328" s="274">
        <v>223.3253348850742</v>
      </c>
      <c r="Z328" s="274">
        <v>211.87113821138212</v>
      </c>
    </row>
    <row r="329" spans="1:26">
      <c r="A329" s="183">
        <v>45778</v>
      </c>
      <c r="B329" s="28">
        <v>5</v>
      </c>
      <c r="C329" s="28" t="s">
        <v>59</v>
      </c>
      <c r="D329" s="28">
        <v>10035977203</v>
      </c>
      <c r="E329" s="12">
        <v>213.6</v>
      </c>
      <c r="I329" s="188">
        <v>45748</v>
      </c>
      <c r="J329" s="28">
        <v>4</v>
      </c>
      <c r="K329" s="28" t="s">
        <v>2059</v>
      </c>
      <c r="L329" s="28" t="s">
        <v>2282</v>
      </c>
      <c r="M329" s="12">
        <v>51.64</v>
      </c>
      <c r="N329" s="12">
        <v>46.60052948720783</v>
      </c>
      <c r="O329" s="28" t="s">
        <v>48</v>
      </c>
      <c r="P329" s="28">
        <f>Tabela5[[#This Row],[Geração Estimada P50 '[MWh']]]/30</f>
        <v>1.7213333333333334</v>
      </c>
      <c r="Q329" s="1"/>
      <c r="S329"/>
      <c r="U329" s="1" t="s">
        <v>50</v>
      </c>
      <c r="V329" s="1">
        <v>7</v>
      </c>
      <c r="W329" s="273">
        <v>45839</v>
      </c>
      <c r="X329" s="274">
        <v>200.89487</v>
      </c>
      <c r="Y329" s="274">
        <v>216.75694268257203</v>
      </c>
      <c r="Z329" s="274">
        <v>205.63963414634148</v>
      </c>
    </row>
    <row r="330" spans="1:26">
      <c r="A330" s="183">
        <v>45809</v>
      </c>
      <c r="B330" s="28">
        <v>6</v>
      </c>
      <c r="C330" s="28" t="s">
        <v>59</v>
      </c>
      <c r="D330" s="28">
        <v>10035977203</v>
      </c>
      <c r="E330" s="12">
        <v>226.2</v>
      </c>
      <c r="I330" s="188">
        <v>45778</v>
      </c>
      <c r="J330" s="28">
        <v>5</v>
      </c>
      <c r="K330" s="28" t="s">
        <v>2059</v>
      </c>
      <c r="L330" s="28" t="s">
        <v>2282</v>
      </c>
      <c r="M330" s="12">
        <v>48.66</v>
      </c>
      <c r="N330" s="12">
        <v>53.840529487207831</v>
      </c>
      <c r="O330" s="28" t="s">
        <v>48</v>
      </c>
      <c r="P330" s="28">
        <f>Tabela5[[#This Row],[Geração Estimada P50 '[MWh']]]/30</f>
        <v>1.6219999999999999</v>
      </c>
      <c r="Q330" s="1"/>
      <c r="S330"/>
      <c r="U330" s="1" t="s">
        <v>51</v>
      </c>
      <c r="V330" s="1">
        <v>7</v>
      </c>
      <c r="W330" s="273">
        <v>45839</v>
      </c>
      <c r="X330" s="274">
        <v>103.36523</v>
      </c>
      <c r="Y330" s="274">
        <v>111.6626674425371</v>
      </c>
      <c r="Z330" s="274">
        <v>105.93556910569106</v>
      </c>
    </row>
    <row r="331" spans="1:26">
      <c r="A331" s="183">
        <v>45839</v>
      </c>
      <c r="B331" s="28">
        <v>7</v>
      </c>
      <c r="C331" s="28" t="s">
        <v>59</v>
      </c>
      <c r="D331" s="28">
        <v>10035977203</v>
      </c>
      <c r="E331" s="12">
        <v>242</v>
      </c>
      <c r="I331" s="188">
        <v>45809</v>
      </c>
      <c r="J331" s="28">
        <v>6</v>
      </c>
      <c r="K331" s="28" t="s">
        <v>2059</v>
      </c>
      <c r="L331" s="28" t="s">
        <v>2282</v>
      </c>
      <c r="M331" s="12">
        <v>55.9</v>
      </c>
      <c r="N331" s="12">
        <v>53.410529487207832</v>
      </c>
      <c r="O331" s="28" t="s">
        <v>48</v>
      </c>
      <c r="P331" s="28">
        <f>Tabela5[[#This Row],[Geração Estimada P50 '[MWh']]]/31</f>
        <v>1.8032258064516129</v>
      </c>
      <c r="Q331" s="1"/>
      <c r="S331"/>
      <c r="U331" s="1" t="s">
        <v>52</v>
      </c>
      <c r="V331" s="1">
        <v>7</v>
      </c>
      <c r="W331" s="273">
        <v>45839</v>
      </c>
      <c r="X331" s="274">
        <v>198.86986999999999</v>
      </c>
      <c r="Y331" s="274">
        <v>219.62380952380951</v>
      </c>
      <c r="Z331" s="274">
        <v>207.21637630662022</v>
      </c>
    </row>
    <row r="332" spans="1:26">
      <c r="A332" s="183">
        <v>45870</v>
      </c>
      <c r="B332" s="28">
        <v>8</v>
      </c>
      <c r="C332" s="28" t="s">
        <v>59</v>
      </c>
      <c r="D332" s="28">
        <v>10035977203</v>
      </c>
      <c r="E332" s="12">
        <v>278.2</v>
      </c>
      <c r="I332" s="188">
        <v>45839</v>
      </c>
      <c r="J332" s="28">
        <v>7</v>
      </c>
      <c r="K332" s="28" t="s">
        <v>2059</v>
      </c>
      <c r="L332" s="28" t="s">
        <v>2282</v>
      </c>
      <c r="M332" s="12">
        <v>55.47</v>
      </c>
      <c r="N332" s="12">
        <v>56.090529487207831</v>
      </c>
      <c r="O332" s="28" t="s">
        <v>48</v>
      </c>
      <c r="P332" s="28">
        <f>Tabela5[[#This Row],[Geração Estimada P50 '[MWh']]]/30</f>
        <v>1.849</v>
      </c>
      <c r="Q332" s="1"/>
      <c r="S332"/>
      <c r="U332" s="1" t="s">
        <v>53</v>
      </c>
      <c r="V332" s="1">
        <v>7</v>
      </c>
      <c r="W332" s="273">
        <v>45839</v>
      </c>
      <c r="X332" s="274">
        <v>199.44605999999999</v>
      </c>
      <c r="Y332" s="274">
        <v>213.16428571428568</v>
      </c>
      <c r="Z332" s="274">
        <v>201.12177700348434</v>
      </c>
    </row>
    <row r="333" spans="1:26">
      <c r="A333" s="183">
        <v>45901</v>
      </c>
      <c r="B333" s="28">
        <v>9</v>
      </c>
      <c r="C333" s="28" t="s">
        <v>59</v>
      </c>
      <c r="D333" s="28">
        <v>10035977203</v>
      </c>
      <c r="E333" s="12">
        <v>262.3</v>
      </c>
      <c r="I333" s="188">
        <v>45870</v>
      </c>
      <c r="J333" s="28">
        <v>8</v>
      </c>
      <c r="K333" s="28" t="s">
        <v>2059</v>
      </c>
      <c r="L333" s="28" t="s">
        <v>2282</v>
      </c>
      <c r="M333" s="12">
        <v>58.15</v>
      </c>
      <c r="N333" s="12">
        <v>59.520529487207831</v>
      </c>
      <c r="O333" s="28" t="s">
        <v>48</v>
      </c>
      <c r="P333" s="28">
        <f>Tabela5[[#This Row],[Geração Estimada P50 '[MWh']]]/30</f>
        <v>1.9383333333333332</v>
      </c>
      <c r="Q333" s="1"/>
      <c r="S333"/>
      <c r="U333" s="1" t="s">
        <v>54</v>
      </c>
      <c r="V333" s="1">
        <v>7</v>
      </c>
      <c r="W333" s="273">
        <v>45839</v>
      </c>
      <c r="X333" s="274">
        <v>99.500919999999994</v>
      </c>
      <c r="Y333" s="274">
        <v>109.81190476190476</v>
      </c>
      <c r="Z333" s="274">
        <v>103.60818815331011</v>
      </c>
    </row>
    <row r="334" spans="1:26">
      <c r="A334" s="183">
        <v>45931</v>
      </c>
      <c r="B334" s="28">
        <v>10</v>
      </c>
      <c r="C334" s="28" t="s">
        <v>59</v>
      </c>
      <c r="D334" s="28">
        <v>10035977203</v>
      </c>
      <c r="E334" s="12">
        <v>230.4</v>
      </c>
      <c r="I334" s="188">
        <v>45901</v>
      </c>
      <c r="J334" s="28">
        <v>9</v>
      </c>
      <c r="K334" s="28" t="s">
        <v>2059</v>
      </c>
      <c r="L334" s="28" t="s">
        <v>2282</v>
      </c>
      <c r="M334" s="12">
        <v>61.58</v>
      </c>
      <c r="N334" s="12">
        <v>53.160529487207832</v>
      </c>
      <c r="O334" s="28" t="s">
        <v>48</v>
      </c>
      <c r="P334" s="28">
        <f>Tabela5[[#This Row],[Geração Estimada P50 '[MWh']]]/30</f>
        <v>2.0526666666666666</v>
      </c>
      <c r="Q334" s="1"/>
      <c r="S334"/>
      <c r="U334" s="1" t="s">
        <v>55</v>
      </c>
      <c r="V334" s="1">
        <v>7</v>
      </c>
      <c r="W334" s="273">
        <v>45839</v>
      </c>
      <c r="X334" s="274">
        <v>229.36751000000001</v>
      </c>
      <c r="Y334" s="274">
        <v>245.4</v>
      </c>
      <c r="Z334" s="274">
        <v>229.71869918699187</v>
      </c>
    </row>
    <row r="335" spans="1:26">
      <c r="A335" s="183">
        <v>45962</v>
      </c>
      <c r="B335" s="28">
        <v>11</v>
      </c>
      <c r="C335" s="28" t="s">
        <v>59</v>
      </c>
      <c r="D335" s="28">
        <v>10035977203</v>
      </c>
      <c r="E335" s="12">
        <v>244.6</v>
      </c>
      <c r="I335" s="188">
        <v>45931</v>
      </c>
      <c r="J335" s="28">
        <v>10</v>
      </c>
      <c r="K335" s="28" t="s">
        <v>2059</v>
      </c>
      <c r="L335" s="28" t="s">
        <v>2282</v>
      </c>
      <c r="M335" s="12">
        <v>55.22</v>
      </c>
      <c r="N335" s="12">
        <v>49.380529487207831</v>
      </c>
      <c r="O335" s="28" t="s">
        <v>48</v>
      </c>
      <c r="P335" s="28">
        <f>Tabela5[[#This Row],[Geração Estimada P50 '[MWh']]]/30</f>
        <v>1.8406666666666667</v>
      </c>
      <c r="Q335" s="1"/>
      <c r="S335"/>
      <c r="U335" s="1" t="s">
        <v>56</v>
      </c>
      <c r="V335" s="1">
        <v>7</v>
      </c>
      <c r="W335" s="273">
        <v>45839</v>
      </c>
      <c r="X335" s="274">
        <v>223.61025000000001</v>
      </c>
      <c r="Y335" s="274">
        <v>244.6</v>
      </c>
      <c r="Z335" s="274">
        <v>228.99674796747968</v>
      </c>
    </row>
    <row r="336" spans="1:26">
      <c r="A336" s="183">
        <v>45992</v>
      </c>
      <c r="B336" s="28">
        <v>12</v>
      </c>
      <c r="C336" s="28" t="s">
        <v>59</v>
      </c>
      <c r="D336" s="28">
        <v>10035977203</v>
      </c>
      <c r="E336" s="12">
        <v>250.2</v>
      </c>
      <c r="I336" s="188">
        <v>45962</v>
      </c>
      <c r="J336" s="28">
        <v>11</v>
      </c>
      <c r="K336" s="28" t="s">
        <v>2059</v>
      </c>
      <c r="L336" s="28" t="s">
        <v>2282</v>
      </c>
      <c r="M336" s="12">
        <v>46.02</v>
      </c>
      <c r="N336" s="12">
        <v>43.960529487207836</v>
      </c>
      <c r="O336" s="28" t="s">
        <v>48</v>
      </c>
      <c r="P336" s="28">
        <f>Tabela5[[#This Row],[Geração Estimada P50 '[MWh']]]/30</f>
        <v>1.534</v>
      </c>
      <c r="Q336" s="1"/>
      <c r="S336"/>
      <c r="U336" s="1" t="s">
        <v>57</v>
      </c>
      <c r="V336" s="1">
        <v>7</v>
      </c>
      <c r="W336" s="273">
        <v>45839</v>
      </c>
      <c r="X336" s="274">
        <v>226.52804</v>
      </c>
      <c r="Y336" s="274">
        <v>244.4</v>
      </c>
      <c r="Z336" s="274">
        <v>228.80325203252033</v>
      </c>
    </row>
    <row r="337" spans="1:26">
      <c r="A337" s="183">
        <v>45658</v>
      </c>
      <c r="B337" s="28">
        <v>1</v>
      </c>
      <c r="C337" s="28" t="s">
        <v>29</v>
      </c>
      <c r="D337" s="28">
        <v>10035154517</v>
      </c>
      <c r="E337" s="12">
        <v>9.81</v>
      </c>
      <c r="I337" s="188">
        <v>45992</v>
      </c>
      <c r="J337" s="28">
        <v>12</v>
      </c>
      <c r="K337" s="28" t="s">
        <v>2059</v>
      </c>
      <c r="L337" s="28" t="s">
        <v>2282</v>
      </c>
      <c r="M337" s="12">
        <v>46.02</v>
      </c>
      <c r="N337" s="12">
        <v>43.250529487207835</v>
      </c>
      <c r="O337" s="28" t="s">
        <v>48</v>
      </c>
      <c r="P337" s="28">
        <f>Tabela5[[#This Row],[Geração Estimada P50 '[MWh']]]/30</f>
        <v>1.534</v>
      </c>
      <c r="Q337" s="1"/>
      <c r="S337"/>
      <c r="U337" s="1" t="s">
        <v>58</v>
      </c>
      <c r="V337" s="1">
        <v>7</v>
      </c>
      <c r="W337" s="273">
        <v>45839</v>
      </c>
      <c r="X337" s="274">
        <v>229.61362</v>
      </c>
      <c r="Y337" s="274">
        <v>227.1</v>
      </c>
      <c r="Z337" s="274">
        <v>227.26829268292687</v>
      </c>
    </row>
    <row r="338" spans="1:26">
      <c r="A338" s="183">
        <v>45689</v>
      </c>
      <c r="B338" s="28">
        <v>2</v>
      </c>
      <c r="C338" s="28" t="s">
        <v>29</v>
      </c>
      <c r="D338" s="28">
        <v>10035154517</v>
      </c>
      <c r="E338" s="12">
        <v>9.11</v>
      </c>
      <c r="I338" s="188">
        <v>45658</v>
      </c>
      <c r="J338" s="28">
        <v>1</v>
      </c>
      <c r="K338" s="28" t="s">
        <v>33</v>
      </c>
      <c r="L338" s="28">
        <v>10031246905</v>
      </c>
      <c r="M338" s="12">
        <v>106</v>
      </c>
      <c r="N338" s="12">
        <v>101.75934959349593</v>
      </c>
      <c r="O338" s="28" t="s">
        <v>33</v>
      </c>
      <c r="P338" s="28">
        <f>Tabela5[[#This Row],[Geração Estimada P50 '[MWh']]]/30</f>
        <v>3.5333333333333332</v>
      </c>
      <c r="Q338" s="1"/>
      <c r="S338"/>
      <c r="U338" s="1" t="s">
        <v>59</v>
      </c>
      <c r="V338" s="1">
        <v>7</v>
      </c>
      <c r="W338" s="273">
        <v>45839</v>
      </c>
      <c r="X338" s="274">
        <v>225.05160000000001</v>
      </c>
      <c r="Y338" s="274">
        <v>242</v>
      </c>
      <c r="Z338" s="274">
        <v>226.51382113821137</v>
      </c>
    </row>
    <row r="339" spans="1:26">
      <c r="A339" s="183">
        <v>45717</v>
      </c>
      <c r="B339" s="28">
        <v>3</v>
      </c>
      <c r="C339" s="28" t="s">
        <v>29</v>
      </c>
      <c r="D339" s="28">
        <v>10035154517</v>
      </c>
      <c r="E339" s="12">
        <v>10.24</v>
      </c>
      <c r="I339" s="188">
        <v>45689</v>
      </c>
      <c r="J339" s="28">
        <v>2</v>
      </c>
      <c r="K339" s="28" t="s">
        <v>33</v>
      </c>
      <c r="L339" s="28">
        <v>10031246905</v>
      </c>
      <c r="M339" s="12">
        <v>95.4</v>
      </c>
      <c r="N339" s="12">
        <v>91.159349593495932</v>
      </c>
      <c r="O339" s="28" t="s">
        <v>33</v>
      </c>
      <c r="P339" s="28"/>
      <c r="Q339" s="1"/>
      <c r="S339"/>
      <c r="U339" s="1" t="s">
        <v>60</v>
      </c>
      <c r="V339" s="1">
        <v>7</v>
      </c>
      <c r="W339" s="273">
        <v>45839</v>
      </c>
      <c r="X339" s="274">
        <v>186.19179</v>
      </c>
      <c r="Y339" s="274">
        <v>198.96</v>
      </c>
      <c r="Z339" s="274">
        <v>188.11935483870971</v>
      </c>
    </row>
    <row r="340" spans="1:26">
      <c r="A340" s="183">
        <v>45748</v>
      </c>
      <c r="B340" s="28">
        <v>4</v>
      </c>
      <c r="C340" s="28" t="s">
        <v>29</v>
      </c>
      <c r="D340" s="28">
        <v>10035154517</v>
      </c>
      <c r="E340" s="12">
        <v>10.119999999999999</v>
      </c>
      <c r="I340" s="188">
        <v>45717</v>
      </c>
      <c r="J340" s="28">
        <v>3</v>
      </c>
      <c r="K340" s="28" t="s">
        <v>33</v>
      </c>
      <c r="L340" s="28">
        <v>10031246905</v>
      </c>
      <c r="M340" s="12">
        <v>105.7</v>
      </c>
      <c r="N340" s="12">
        <v>101.45934959349593</v>
      </c>
      <c r="O340" s="28" t="s">
        <v>33</v>
      </c>
      <c r="P340" s="28">
        <f>Tabela5[[#This Row],[Geração Estimada P50 '[MWh']]]/30</f>
        <v>3.5233333333333334</v>
      </c>
      <c r="Q340" s="1"/>
      <c r="S340"/>
      <c r="U340" s="1" t="s">
        <v>61</v>
      </c>
      <c r="V340" s="1">
        <v>7</v>
      </c>
      <c r="W340" s="273">
        <v>45839</v>
      </c>
      <c r="X340" s="274">
        <v>86.911580000000001</v>
      </c>
      <c r="Y340" s="274">
        <v>94.74</v>
      </c>
      <c r="Z340" s="274">
        <v>89.580645161290334</v>
      </c>
    </row>
    <row r="341" spans="1:26">
      <c r="A341" s="183">
        <v>45778</v>
      </c>
      <c r="B341" s="28">
        <v>5</v>
      </c>
      <c r="C341" s="28" t="s">
        <v>29</v>
      </c>
      <c r="D341" s="28">
        <v>10035154517</v>
      </c>
      <c r="E341" s="12">
        <v>9.77</v>
      </c>
      <c r="I341" s="188">
        <v>45748</v>
      </c>
      <c r="J341" s="28">
        <v>4</v>
      </c>
      <c r="K341" s="28" t="s">
        <v>33</v>
      </c>
      <c r="L341" s="28">
        <v>10031246905</v>
      </c>
      <c r="M341" s="12">
        <v>105.6</v>
      </c>
      <c r="N341" s="12">
        <v>101.35934959349592</v>
      </c>
      <c r="O341" s="28" t="s">
        <v>33</v>
      </c>
      <c r="P341" s="28">
        <f>Tabela5[[#This Row],[Geração Estimada P50 '[MWh']]]/30</f>
        <v>3.52</v>
      </c>
      <c r="Q341" s="1"/>
      <c r="S341"/>
      <c r="U341" s="1" t="s">
        <v>185</v>
      </c>
      <c r="V341" s="1">
        <v>7</v>
      </c>
      <c r="W341" s="273">
        <v>45839</v>
      </c>
      <c r="X341" s="274">
        <v>187.63266000000002</v>
      </c>
      <c r="Y341" s="274">
        <v>205.30383480825961</v>
      </c>
      <c r="Z341" s="274">
        <v>196.55327721418809</v>
      </c>
    </row>
    <row r="342" spans="1:26">
      <c r="A342" s="183">
        <v>45809</v>
      </c>
      <c r="B342" s="28">
        <v>6</v>
      </c>
      <c r="C342" s="28" t="s">
        <v>29</v>
      </c>
      <c r="D342" s="28">
        <v>10035154517</v>
      </c>
      <c r="E342" s="12">
        <v>10.41</v>
      </c>
      <c r="I342" s="188">
        <v>45778</v>
      </c>
      <c r="J342" s="28">
        <v>5</v>
      </c>
      <c r="K342" s="28" t="s">
        <v>33</v>
      </c>
      <c r="L342" s="28">
        <v>10031246905</v>
      </c>
      <c r="M342" s="12">
        <v>109.9</v>
      </c>
      <c r="N342" s="12">
        <v>105.65934959349593</v>
      </c>
      <c r="O342" s="28" t="s">
        <v>33</v>
      </c>
      <c r="P342" s="28">
        <f>Tabela5[[#This Row],[Geração Estimada P50 '[MWh']]]/30</f>
        <v>3.6633333333333336</v>
      </c>
      <c r="Q342" s="1"/>
      <c r="S342"/>
      <c r="U342" s="1" t="s">
        <v>187</v>
      </c>
      <c r="V342" s="1">
        <v>7</v>
      </c>
      <c r="W342" s="273">
        <v>45839</v>
      </c>
      <c r="X342" s="274">
        <v>177.35989999999998</v>
      </c>
      <c r="Y342" s="274">
        <v>196.37758112094394</v>
      </c>
      <c r="Z342" s="274">
        <v>188.00748255270162</v>
      </c>
    </row>
    <row r="343" spans="1:26">
      <c r="A343" s="183">
        <v>45839</v>
      </c>
      <c r="B343" s="28">
        <v>7</v>
      </c>
      <c r="C343" s="28" t="s">
        <v>29</v>
      </c>
      <c r="D343" s="28">
        <v>10035154517</v>
      </c>
      <c r="E343" s="12">
        <v>10.76</v>
      </c>
      <c r="I343" s="188">
        <v>45809</v>
      </c>
      <c r="J343" s="28">
        <v>6</v>
      </c>
      <c r="K343" s="28" t="s">
        <v>33</v>
      </c>
      <c r="L343" s="28">
        <v>10031246905</v>
      </c>
      <c r="M343" s="12">
        <v>107.6</v>
      </c>
      <c r="N343" s="12">
        <v>103.35934959349592</v>
      </c>
      <c r="O343" s="28" t="s">
        <v>33</v>
      </c>
      <c r="P343" s="28">
        <f>Tabela5[[#This Row],[Geração Estimada P50 '[MWh']]]/30</f>
        <v>3.5866666666666664</v>
      </c>
      <c r="Q343" s="1"/>
      <c r="S343"/>
      <c r="U343" s="1" t="s">
        <v>192</v>
      </c>
      <c r="V343" s="1">
        <v>7</v>
      </c>
      <c r="W343" s="273">
        <v>45839</v>
      </c>
      <c r="X343" s="274">
        <v>193.27029999999999</v>
      </c>
      <c r="Y343" s="274">
        <v>203.51858407079646</v>
      </c>
      <c r="Z343" s="274">
        <v>194.84411828189079</v>
      </c>
    </row>
    <row r="344" spans="1:26">
      <c r="A344" s="183">
        <v>45870</v>
      </c>
      <c r="B344" s="28">
        <v>8</v>
      </c>
      <c r="C344" s="28" t="s">
        <v>29</v>
      </c>
      <c r="D344" s="28">
        <v>10035154517</v>
      </c>
      <c r="E344" s="12">
        <v>11.45</v>
      </c>
      <c r="I344" s="188">
        <v>45839</v>
      </c>
      <c r="J344" s="28">
        <v>7</v>
      </c>
      <c r="K344" s="28" t="s">
        <v>33</v>
      </c>
      <c r="L344" s="28">
        <v>10031246905</v>
      </c>
      <c r="M344" s="12">
        <v>112.5</v>
      </c>
      <c r="N344" s="12">
        <v>108.25934959349593</v>
      </c>
      <c r="O344" s="28" t="s">
        <v>33</v>
      </c>
      <c r="P344" s="28">
        <f>Tabela5[[#This Row],[Geração Estimada P50 '[MWh']]]/31</f>
        <v>3.629032258064516</v>
      </c>
      <c r="Q344" s="1"/>
      <c r="S344"/>
      <c r="U344" s="1" t="s">
        <v>180</v>
      </c>
      <c r="V344" s="1">
        <v>7</v>
      </c>
      <c r="W344" s="273">
        <v>45839</v>
      </c>
      <c r="X344" s="274">
        <v>223.41710999999998</v>
      </c>
      <c r="Y344" s="274">
        <v>228.2</v>
      </c>
      <c r="Z344" s="274">
        <v>219.15934959349593</v>
      </c>
    </row>
    <row r="345" spans="1:26">
      <c r="A345" s="183">
        <v>45901</v>
      </c>
      <c r="B345" s="28">
        <v>9</v>
      </c>
      <c r="C345" s="28" t="s">
        <v>29</v>
      </c>
      <c r="D345" s="28">
        <v>10035154517</v>
      </c>
      <c r="E345" s="12">
        <v>10.9</v>
      </c>
      <c r="I345" s="188">
        <v>45870</v>
      </c>
      <c r="J345" s="28">
        <v>8</v>
      </c>
      <c r="K345" s="28" t="s">
        <v>33</v>
      </c>
      <c r="L345" s="28">
        <v>10031246905</v>
      </c>
      <c r="M345" s="12">
        <v>123.1</v>
      </c>
      <c r="N345" s="12">
        <v>118.85934959349592</v>
      </c>
      <c r="O345" s="28" t="s">
        <v>33</v>
      </c>
      <c r="P345" s="28">
        <f>Tabela5[[#This Row],[Geração Estimada P50 '[MWh']]]/30</f>
        <v>4.1033333333333335</v>
      </c>
      <c r="Q345" s="1"/>
      <c r="S345"/>
      <c r="U345" s="1" t="s">
        <v>493</v>
      </c>
      <c r="V345" s="1">
        <v>7</v>
      </c>
      <c r="W345" s="273">
        <v>45839</v>
      </c>
      <c r="X345" s="274">
        <v>42.617840000000001</v>
      </c>
      <c r="Y345" s="274">
        <v>53.9</v>
      </c>
      <c r="Z345" s="274">
        <v>51.825203252032509</v>
      </c>
    </row>
    <row r="346" spans="1:26">
      <c r="A346" s="183">
        <v>45931</v>
      </c>
      <c r="B346" s="28">
        <v>10</v>
      </c>
      <c r="C346" s="28" t="s">
        <v>29</v>
      </c>
      <c r="D346" s="28">
        <v>10035154517</v>
      </c>
      <c r="E346" s="12">
        <v>10.9</v>
      </c>
      <c r="I346" s="188">
        <v>45901</v>
      </c>
      <c r="J346" s="28">
        <v>9</v>
      </c>
      <c r="K346" s="28" t="s">
        <v>33</v>
      </c>
      <c r="L346" s="28">
        <v>10031246905</v>
      </c>
      <c r="M346" s="12">
        <v>112.7</v>
      </c>
      <c r="N346" s="12">
        <v>108.45934959349593</v>
      </c>
      <c r="O346" s="28" t="s">
        <v>33</v>
      </c>
      <c r="P346" s="28">
        <f>Tabela5[[#This Row],[Geração Estimada P50 '[MWh']]]/30</f>
        <v>3.7566666666666668</v>
      </c>
      <c r="Q346" s="1"/>
      <c r="S346"/>
      <c r="U346" s="1" t="s">
        <v>494</v>
      </c>
      <c r="V346" s="1">
        <v>7</v>
      </c>
      <c r="W346" s="273">
        <v>45839</v>
      </c>
      <c r="X346" s="274">
        <v>43.248469999999998</v>
      </c>
      <c r="Y346" s="274">
        <v>53.9</v>
      </c>
      <c r="Z346" s="274">
        <v>51.825203252032509</v>
      </c>
    </row>
    <row r="347" spans="1:26">
      <c r="A347" s="183">
        <v>45962</v>
      </c>
      <c r="B347" s="28">
        <v>11</v>
      </c>
      <c r="C347" s="28" t="s">
        <v>29</v>
      </c>
      <c r="D347" s="28">
        <v>10035154517</v>
      </c>
      <c r="E347" s="12">
        <v>9.32</v>
      </c>
      <c r="I347" s="188">
        <v>45931</v>
      </c>
      <c r="J347" s="28">
        <v>10</v>
      </c>
      <c r="K347" s="28" t="s">
        <v>33</v>
      </c>
      <c r="L347" s="28">
        <v>10031246905</v>
      </c>
      <c r="M347" s="12">
        <v>106.4</v>
      </c>
      <c r="N347" s="12">
        <v>102.15934959349593</v>
      </c>
      <c r="O347" s="28" t="s">
        <v>33</v>
      </c>
      <c r="P347" s="28">
        <f>Tabela5[[#This Row],[Geração Estimada P50 '[MWh']]]/30</f>
        <v>3.5466666666666669</v>
      </c>
      <c r="Q347" s="1"/>
      <c r="S347"/>
      <c r="U347" s="1" t="s">
        <v>495</v>
      </c>
      <c r="V347" s="1">
        <v>7</v>
      </c>
      <c r="W347" s="273">
        <v>45839</v>
      </c>
      <c r="X347" s="274">
        <v>42.478189999999998</v>
      </c>
      <c r="Y347" s="274">
        <v>53.9</v>
      </c>
      <c r="Z347" s="274">
        <v>51.825203252032509</v>
      </c>
    </row>
    <row r="348" spans="1:26">
      <c r="A348" s="183">
        <v>45992</v>
      </c>
      <c r="B348" s="28">
        <v>12</v>
      </c>
      <c r="C348" s="28" t="s">
        <v>29</v>
      </c>
      <c r="D348" s="28">
        <v>10035154517</v>
      </c>
      <c r="E348" s="12">
        <v>8.16</v>
      </c>
      <c r="I348" s="188">
        <v>45962</v>
      </c>
      <c r="J348" s="28">
        <v>11</v>
      </c>
      <c r="K348" s="28" t="s">
        <v>33</v>
      </c>
      <c r="L348" s="28">
        <v>10031246905</v>
      </c>
      <c r="M348" s="12">
        <v>99.9</v>
      </c>
      <c r="N348" s="12">
        <v>95.659349593495932</v>
      </c>
      <c r="O348" s="28" t="s">
        <v>33</v>
      </c>
      <c r="P348" s="28">
        <f>Tabela5[[#This Row],[Geração Estimada P50 '[MWh']]]/30</f>
        <v>3.33</v>
      </c>
      <c r="Q348" s="1"/>
      <c r="S348"/>
      <c r="U348" s="1" t="s">
        <v>496</v>
      </c>
      <c r="V348" s="1">
        <v>7</v>
      </c>
      <c r="W348" s="273">
        <v>45839</v>
      </c>
      <c r="X348" s="274">
        <v>42.087009999999999</v>
      </c>
      <c r="Y348" s="274">
        <v>53.9</v>
      </c>
      <c r="Z348" s="274">
        <v>51.825203252032509</v>
      </c>
    </row>
    <row r="349" spans="1:26">
      <c r="A349" s="183">
        <v>45658</v>
      </c>
      <c r="B349" s="28">
        <v>1</v>
      </c>
      <c r="C349" s="28" t="s">
        <v>30</v>
      </c>
      <c r="D349" s="28">
        <v>10034908372</v>
      </c>
      <c r="E349" s="12">
        <v>9.98</v>
      </c>
      <c r="I349" s="188">
        <v>45992</v>
      </c>
      <c r="J349" s="28">
        <v>12</v>
      </c>
      <c r="K349" s="28" t="s">
        <v>33</v>
      </c>
      <c r="L349" s="28">
        <v>10031246905</v>
      </c>
      <c r="M349" s="12">
        <v>100.8</v>
      </c>
      <c r="N349" s="12">
        <v>96.559349593495924</v>
      </c>
      <c r="O349" s="28" t="s">
        <v>33</v>
      </c>
      <c r="P349" s="28">
        <f>Tabela5[[#This Row],[Geração Estimada P50 '[MWh']]]/30</f>
        <v>3.36</v>
      </c>
      <c r="Q349" s="1"/>
      <c r="S349"/>
      <c r="U349" s="1" t="s">
        <v>497</v>
      </c>
      <c r="V349" s="1">
        <v>7</v>
      </c>
      <c r="W349" s="273">
        <v>45839</v>
      </c>
      <c r="X349" s="274">
        <v>43.469610000000003</v>
      </c>
      <c r="Y349" s="274">
        <v>53.9</v>
      </c>
      <c r="Z349" s="274">
        <v>51.825203252032509</v>
      </c>
    </row>
    <row r="350" spans="1:26">
      <c r="A350" s="183">
        <v>45689</v>
      </c>
      <c r="B350" s="28">
        <v>2</v>
      </c>
      <c r="C350" s="28" t="s">
        <v>30</v>
      </c>
      <c r="D350" s="28">
        <v>10034908372</v>
      </c>
      <c r="E350" s="12">
        <v>8.2200000000000006</v>
      </c>
      <c r="I350" s="188">
        <v>45658</v>
      </c>
      <c r="J350" s="28">
        <v>1</v>
      </c>
      <c r="K350" s="28" t="s">
        <v>2047</v>
      </c>
      <c r="L350" s="28">
        <v>10035461975</v>
      </c>
      <c r="M350" s="200">
        <v>93</v>
      </c>
      <c r="N350" s="200">
        <v>89.247154471544718</v>
      </c>
      <c r="O350" s="28" t="s">
        <v>32</v>
      </c>
      <c r="P350" s="28">
        <f>Tabela5[[#This Row],[Geração Estimada P50 '[MWh']]]/30</f>
        <v>3.1</v>
      </c>
      <c r="Q350" s="1"/>
      <c r="S350"/>
      <c r="U350" s="1" t="s">
        <v>498</v>
      </c>
      <c r="V350" s="1">
        <v>7</v>
      </c>
      <c r="W350" s="273">
        <v>45839</v>
      </c>
      <c r="X350" s="274">
        <v>244.77422000000001</v>
      </c>
      <c r="Y350" s="274">
        <v>209</v>
      </c>
      <c r="Z350" s="274">
        <v>199.76422764227641</v>
      </c>
    </row>
    <row r="351" spans="1:26">
      <c r="A351" s="183">
        <v>45717</v>
      </c>
      <c r="B351" s="28">
        <v>3</v>
      </c>
      <c r="C351" s="28" t="s">
        <v>30</v>
      </c>
      <c r="D351" s="28">
        <v>10034908372</v>
      </c>
      <c r="E351" s="12">
        <v>9.6199999999999992</v>
      </c>
      <c r="I351" s="188">
        <v>45689</v>
      </c>
      <c r="J351" s="28">
        <v>2</v>
      </c>
      <c r="K351" s="28" t="s">
        <v>2047</v>
      </c>
      <c r="L351" s="28">
        <v>10035461975</v>
      </c>
      <c r="M351" s="200">
        <v>87.1</v>
      </c>
      <c r="N351" s="200">
        <v>83.347154471544712</v>
      </c>
      <c r="O351" s="28" t="s">
        <v>32</v>
      </c>
      <c r="P351" s="28"/>
      <c r="Q351" s="1"/>
      <c r="S351"/>
      <c r="U351" s="1" t="s">
        <v>499</v>
      </c>
      <c r="V351" s="1">
        <v>7</v>
      </c>
      <c r="W351" s="273">
        <v>45839</v>
      </c>
      <c r="X351" s="274">
        <v>245.28543999999999</v>
      </c>
      <c r="Y351" s="274">
        <v>209</v>
      </c>
      <c r="Z351" s="274">
        <v>199.76422764227641</v>
      </c>
    </row>
    <row r="352" spans="1:26">
      <c r="A352" s="183">
        <v>45748</v>
      </c>
      <c r="B352" s="28">
        <v>4</v>
      </c>
      <c r="C352" s="28" t="s">
        <v>30</v>
      </c>
      <c r="D352" s="28">
        <v>10034908372</v>
      </c>
      <c r="E352" s="12">
        <v>9.4700000000000006</v>
      </c>
      <c r="I352" s="188">
        <v>45717</v>
      </c>
      <c r="J352" s="28">
        <v>3</v>
      </c>
      <c r="K352" s="28" t="s">
        <v>2047</v>
      </c>
      <c r="L352" s="28">
        <v>10035461975</v>
      </c>
      <c r="M352" s="200">
        <v>94.4</v>
      </c>
      <c r="N352" s="200">
        <v>90.647154471544724</v>
      </c>
      <c r="O352" s="28" t="s">
        <v>32</v>
      </c>
      <c r="P352" s="28">
        <f>Tabela5[[#This Row],[Geração Estimada P50 '[MWh']]]/30</f>
        <v>3.1466666666666669</v>
      </c>
      <c r="Q352" s="1"/>
      <c r="S352"/>
      <c r="U352" s="1" t="s">
        <v>500</v>
      </c>
      <c r="V352" s="1">
        <v>7</v>
      </c>
      <c r="W352" s="273">
        <v>45839</v>
      </c>
      <c r="X352" s="274">
        <v>236.78426999999996</v>
      </c>
      <c r="Y352" s="274">
        <v>209</v>
      </c>
      <c r="Z352" s="274">
        <v>199.76422764227641</v>
      </c>
    </row>
    <row r="353" spans="1:26">
      <c r="A353" s="183">
        <v>45778</v>
      </c>
      <c r="B353" s="28">
        <v>5</v>
      </c>
      <c r="C353" s="28" t="s">
        <v>30</v>
      </c>
      <c r="D353" s="28">
        <v>10034908372</v>
      </c>
      <c r="E353" s="12">
        <v>9.7100000000000009</v>
      </c>
      <c r="I353" s="188">
        <v>45748</v>
      </c>
      <c r="J353" s="28">
        <v>4</v>
      </c>
      <c r="K353" s="28" t="s">
        <v>2047</v>
      </c>
      <c r="L353" s="28">
        <v>10035461975</v>
      </c>
      <c r="M353" s="200">
        <v>91.6</v>
      </c>
      <c r="N353" s="200">
        <v>87.847154471544712</v>
      </c>
      <c r="O353" s="28" t="s">
        <v>32</v>
      </c>
      <c r="P353" s="28">
        <f>Tabela5[[#This Row],[Geração Estimada P50 '[MWh']]]/30</f>
        <v>3.0533333333333332</v>
      </c>
      <c r="Q353" s="1"/>
      <c r="S353"/>
      <c r="U353" s="1" t="s">
        <v>501</v>
      </c>
      <c r="V353" s="1">
        <v>7</v>
      </c>
      <c r="W353" s="273">
        <v>45839</v>
      </c>
      <c r="X353" s="274">
        <v>235.60307999999998</v>
      </c>
      <c r="Y353" s="274">
        <v>209</v>
      </c>
      <c r="Z353" s="274">
        <v>199.76422764227641</v>
      </c>
    </row>
    <row r="354" spans="1:26">
      <c r="A354" s="183">
        <v>45809</v>
      </c>
      <c r="B354" s="28">
        <v>6</v>
      </c>
      <c r="C354" s="28" t="s">
        <v>30</v>
      </c>
      <c r="D354" s="28">
        <v>10034908372</v>
      </c>
      <c r="E354" s="12">
        <v>9.6</v>
      </c>
      <c r="I354" s="188">
        <v>45778</v>
      </c>
      <c r="J354" s="28">
        <v>5</v>
      </c>
      <c r="K354" s="28" t="s">
        <v>2047</v>
      </c>
      <c r="L354" s="28">
        <v>10035461975</v>
      </c>
      <c r="M354" s="200">
        <v>98.4</v>
      </c>
      <c r="N354" s="200">
        <v>94.647154471544724</v>
      </c>
      <c r="O354" s="28" t="s">
        <v>32</v>
      </c>
      <c r="P354" s="28">
        <f>Tabela5[[#This Row],[Geração Estimada P50 '[MWh']]]/30</f>
        <v>3.2800000000000002</v>
      </c>
      <c r="Q354" s="1"/>
      <c r="S354"/>
      <c r="U354" s="1" t="s">
        <v>502</v>
      </c>
      <c r="V354" s="1">
        <v>7</v>
      </c>
      <c r="W354" s="273">
        <v>45839</v>
      </c>
      <c r="X354" s="274">
        <v>238.60729000000003</v>
      </c>
      <c r="Y354" s="274">
        <v>209</v>
      </c>
      <c r="Z354" s="274">
        <v>199.76422764227641</v>
      </c>
    </row>
    <row r="355" spans="1:26">
      <c r="A355" s="183">
        <v>45839</v>
      </c>
      <c r="B355" s="28">
        <v>7</v>
      </c>
      <c r="C355" s="28" t="s">
        <v>30</v>
      </c>
      <c r="D355" s="28">
        <v>10034908372</v>
      </c>
      <c r="E355" s="12">
        <v>8.61</v>
      </c>
      <c r="I355" s="188">
        <v>45809</v>
      </c>
      <c r="J355" s="28">
        <v>6</v>
      </c>
      <c r="K355" s="28" t="s">
        <v>2047</v>
      </c>
      <c r="L355" s="28">
        <v>10035461975</v>
      </c>
      <c r="M355" s="200">
        <v>96.9</v>
      </c>
      <c r="N355" s="200">
        <v>93.147154471544724</v>
      </c>
      <c r="O355" s="28" t="s">
        <v>32</v>
      </c>
      <c r="P355" s="28">
        <f>Tabela5[[#This Row],[Geração Estimada P50 '[MWh']]]/30</f>
        <v>3.23</v>
      </c>
      <c r="Q355" s="1"/>
      <c r="S355"/>
      <c r="U355" s="1" t="s">
        <v>2548</v>
      </c>
      <c r="V355" s="1">
        <v>7</v>
      </c>
      <c r="W355" s="273">
        <v>45839</v>
      </c>
      <c r="X355" s="274">
        <v>259.37488999999999</v>
      </c>
      <c r="Y355" s="274">
        <v>249.2</v>
      </c>
      <c r="Z355" s="274">
        <v>237.07479674796744</v>
      </c>
    </row>
    <row r="356" spans="1:26">
      <c r="A356" s="183">
        <v>45870</v>
      </c>
      <c r="B356" s="28">
        <v>8</v>
      </c>
      <c r="C356" s="28" t="s">
        <v>30</v>
      </c>
      <c r="D356" s="28">
        <v>10034908372</v>
      </c>
      <c r="E356" s="12">
        <v>10.63</v>
      </c>
      <c r="I356" s="188">
        <v>45839</v>
      </c>
      <c r="J356" s="28">
        <v>7</v>
      </c>
      <c r="K356" s="28" t="s">
        <v>2047</v>
      </c>
      <c r="L356" s="28">
        <v>10035461975</v>
      </c>
      <c r="M356" s="200">
        <v>98.6</v>
      </c>
      <c r="N356" s="200">
        <v>94.847154471544712</v>
      </c>
      <c r="O356" s="28" t="s">
        <v>32</v>
      </c>
      <c r="P356" s="28">
        <f>Tabela5[[#This Row],[Geração Estimada P50 '[MWh']]]/31</f>
        <v>3.1806451612903226</v>
      </c>
      <c r="Q356" s="1"/>
      <c r="S356"/>
      <c r="U356" s="1" t="s">
        <v>2549</v>
      </c>
      <c r="V356" s="1">
        <v>7</v>
      </c>
      <c r="W356" s="273">
        <v>45839</v>
      </c>
      <c r="X356" s="274">
        <v>262.04944</v>
      </c>
      <c r="Y356" s="274">
        <v>249.2</v>
      </c>
      <c r="Z356" s="274">
        <v>237.07479674796744</v>
      </c>
    </row>
    <row r="357" spans="1:26">
      <c r="A357" s="183">
        <v>45901</v>
      </c>
      <c r="B357" s="28">
        <v>9</v>
      </c>
      <c r="C357" s="28" t="s">
        <v>30</v>
      </c>
      <c r="D357" s="28">
        <v>10034908372</v>
      </c>
      <c r="E357" s="12">
        <v>10.24</v>
      </c>
      <c r="I357" s="188">
        <v>45870</v>
      </c>
      <c r="J357" s="28">
        <v>8</v>
      </c>
      <c r="K357" s="28" t="s">
        <v>2047</v>
      </c>
      <c r="L357" s="28">
        <v>10035461975</v>
      </c>
      <c r="M357" s="200">
        <v>105.7</v>
      </c>
      <c r="N357" s="200">
        <v>101.94715447154472</v>
      </c>
      <c r="O357" s="28" t="s">
        <v>32</v>
      </c>
      <c r="P357" s="28">
        <f>Tabela5[[#This Row],[Geração Estimada P50 '[MWh']]]/30</f>
        <v>3.5233333333333334</v>
      </c>
      <c r="Q357" s="1"/>
      <c r="S357"/>
      <c r="U357" s="1" t="s">
        <v>2564</v>
      </c>
      <c r="V357" s="1">
        <v>7</v>
      </c>
      <c r="W357" s="273">
        <v>45839</v>
      </c>
      <c r="X357" s="274">
        <v>120.20963999999998</v>
      </c>
      <c r="Y357" s="274">
        <v>124.6</v>
      </c>
      <c r="Z357" s="274">
        <v>118.53739837398372</v>
      </c>
    </row>
    <row r="358" spans="1:26">
      <c r="A358" s="183">
        <v>45931</v>
      </c>
      <c r="B358" s="28">
        <v>10</v>
      </c>
      <c r="C358" s="28" t="s">
        <v>30</v>
      </c>
      <c r="D358" s="28">
        <v>10034908372</v>
      </c>
      <c r="E358" s="12">
        <v>10.3</v>
      </c>
      <c r="I358" s="188">
        <v>45901</v>
      </c>
      <c r="J358" s="28">
        <v>9</v>
      </c>
      <c r="K358" s="28" t="s">
        <v>2047</v>
      </c>
      <c r="L358" s="28">
        <v>10035461975</v>
      </c>
      <c r="M358" s="200">
        <v>98.5</v>
      </c>
      <c r="N358" s="200">
        <v>94.747154471544718</v>
      </c>
      <c r="O358" s="28" t="s">
        <v>32</v>
      </c>
      <c r="P358" s="28">
        <f>Tabela5[[#This Row],[Geração Estimada P50 '[MWh']]]/30</f>
        <v>3.2833333333333332</v>
      </c>
      <c r="Q358" s="1"/>
      <c r="S358"/>
      <c r="U358" s="1" t="s">
        <v>2566</v>
      </c>
      <c r="V358" s="1">
        <v>7</v>
      </c>
      <c r="W358" s="273">
        <v>45839</v>
      </c>
      <c r="X358" s="274">
        <v>258.71791000000002</v>
      </c>
      <c r="Y358" s="274">
        <v>248.95999999999998</v>
      </c>
      <c r="Z358" s="274">
        <v>237.69821138211384</v>
      </c>
    </row>
    <row r="359" spans="1:26">
      <c r="A359" s="183">
        <v>45962</v>
      </c>
      <c r="B359" s="28">
        <v>11</v>
      </c>
      <c r="C359" s="28" t="s">
        <v>30</v>
      </c>
      <c r="D359" s="28">
        <v>10034908372</v>
      </c>
      <c r="E359" s="12">
        <v>8.91</v>
      </c>
      <c r="I359" s="188">
        <v>45931</v>
      </c>
      <c r="J359" s="28">
        <v>10</v>
      </c>
      <c r="K359" s="28" t="s">
        <v>2047</v>
      </c>
      <c r="L359" s="28">
        <v>10035461975</v>
      </c>
      <c r="M359" s="200">
        <v>95.7</v>
      </c>
      <c r="N359" s="200">
        <v>91.947154471544721</v>
      </c>
      <c r="O359" s="28" t="s">
        <v>32</v>
      </c>
      <c r="P359" s="28">
        <f>Tabela5[[#This Row],[Geração Estimada P50 '[MWh']]]/30</f>
        <v>3.19</v>
      </c>
      <c r="Q359" s="1"/>
      <c r="S359"/>
      <c r="U359" s="1" t="s">
        <v>2567</v>
      </c>
      <c r="V359" s="1">
        <v>7</v>
      </c>
      <c r="W359" s="273">
        <v>45839</v>
      </c>
      <c r="X359" s="274">
        <v>259.81913000000003</v>
      </c>
      <c r="Y359" s="274">
        <v>248.95999999999998</v>
      </c>
      <c r="Z359" s="274">
        <v>237.69821138211384</v>
      </c>
    </row>
    <row r="360" spans="1:26">
      <c r="A360" s="183">
        <v>45992</v>
      </c>
      <c r="B360" s="28">
        <v>12</v>
      </c>
      <c r="C360" s="28" t="s">
        <v>30</v>
      </c>
      <c r="D360" s="28">
        <v>10034908372</v>
      </c>
      <c r="E360" s="12">
        <v>8.9</v>
      </c>
      <c r="I360" s="188">
        <v>45962</v>
      </c>
      <c r="J360" s="28">
        <v>11</v>
      </c>
      <c r="K360" s="28" t="s">
        <v>2047</v>
      </c>
      <c r="L360" s="28">
        <v>10035461975</v>
      </c>
      <c r="M360" s="200">
        <v>90.5</v>
      </c>
      <c r="N360" s="200">
        <v>86.747154471544718</v>
      </c>
      <c r="O360" s="28" t="s">
        <v>32</v>
      </c>
      <c r="P360" s="28">
        <f>Tabela5[[#This Row],[Geração Estimada P50 '[MWh']]]/30</f>
        <v>3.0166666666666666</v>
      </c>
      <c r="Q360" s="1"/>
      <c r="S360"/>
      <c r="U360" s="1" t="s">
        <v>2568</v>
      </c>
      <c r="V360" s="1">
        <v>7</v>
      </c>
      <c r="W360" s="273">
        <v>45839</v>
      </c>
      <c r="X360" s="274">
        <v>123.97964999999999</v>
      </c>
      <c r="Y360" s="274">
        <v>124.47999999999999</v>
      </c>
      <c r="Z360" s="274">
        <v>118.84910569105692</v>
      </c>
    </row>
    <row r="361" spans="1:26">
      <c r="A361" s="183">
        <v>45658</v>
      </c>
      <c r="B361" s="28">
        <v>1</v>
      </c>
      <c r="C361" s="28" t="s">
        <v>2041</v>
      </c>
      <c r="D361" s="28">
        <v>10035156587</v>
      </c>
      <c r="E361" s="12">
        <v>9.81</v>
      </c>
      <c r="I361" s="188">
        <v>45992</v>
      </c>
      <c r="J361" s="28">
        <v>12</v>
      </c>
      <c r="K361" s="28" t="s">
        <v>2047</v>
      </c>
      <c r="L361" s="28">
        <v>10035461975</v>
      </c>
      <c r="M361" s="200">
        <v>91.2</v>
      </c>
      <c r="N361" s="200">
        <v>87.447154471544721</v>
      </c>
      <c r="O361" s="28" t="s">
        <v>32</v>
      </c>
      <c r="P361" s="28">
        <f>Tabela5[[#This Row],[Geração Estimada P50 '[MWh']]]/30</f>
        <v>3.04</v>
      </c>
      <c r="Q361" s="1"/>
      <c r="S361"/>
      <c r="U361" s="1" t="s">
        <v>1854</v>
      </c>
      <c r="V361" s="1">
        <v>8</v>
      </c>
      <c r="W361" s="273">
        <v>45870</v>
      </c>
      <c r="X361" s="274">
        <v>39.42</v>
      </c>
      <c r="Y361" s="275">
        <v>0</v>
      </c>
      <c r="Z361" s="275">
        <v>0</v>
      </c>
    </row>
    <row r="362" spans="1:26">
      <c r="A362" s="183">
        <v>45689</v>
      </c>
      <c r="B362" s="28">
        <v>2</v>
      </c>
      <c r="C362" s="28" t="s">
        <v>2041</v>
      </c>
      <c r="D362" s="28">
        <v>10035156587</v>
      </c>
      <c r="E362" s="12">
        <v>9.11</v>
      </c>
      <c r="I362" s="188">
        <v>45658</v>
      </c>
      <c r="J362" s="28">
        <v>1</v>
      </c>
      <c r="K362" s="28" t="s">
        <v>2048</v>
      </c>
      <c r="L362" s="28">
        <v>10035461983</v>
      </c>
      <c r="M362" s="200">
        <v>79.53</v>
      </c>
      <c r="N362" s="200">
        <v>76.319593495934967</v>
      </c>
      <c r="O362" s="28" t="s">
        <v>32</v>
      </c>
      <c r="P362" s="28">
        <f>Tabela5[[#This Row],[Geração Estimada P50 '[MWh']]]/30</f>
        <v>2.6510000000000002</v>
      </c>
      <c r="Q362" s="1"/>
      <c r="S362"/>
      <c r="U362" s="1" t="s">
        <v>25</v>
      </c>
      <c r="V362" s="1">
        <v>8</v>
      </c>
      <c r="W362" s="273">
        <v>45870</v>
      </c>
      <c r="X362" s="274">
        <v>187.06100000000001</v>
      </c>
      <c r="Y362" s="274">
        <v>182.6</v>
      </c>
      <c r="Z362" s="274">
        <v>176.08943089430895</v>
      </c>
    </row>
    <row r="363" spans="1:26">
      <c r="A363" s="183">
        <v>45717</v>
      </c>
      <c r="B363" s="28">
        <v>3</v>
      </c>
      <c r="C363" s="28" t="s">
        <v>2041</v>
      </c>
      <c r="D363" s="28">
        <v>10035156587</v>
      </c>
      <c r="E363" s="12">
        <v>10.24</v>
      </c>
      <c r="I363" s="188">
        <v>45689</v>
      </c>
      <c r="J363" s="28">
        <v>2</v>
      </c>
      <c r="K363" s="28" t="s">
        <v>2048</v>
      </c>
      <c r="L363" s="28">
        <v>10035461983</v>
      </c>
      <c r="M363" s="200">
        <v>74.209999999999994</v>
      </c>
      <c r="N363" s="200">
        <v>70.99959349593496</v>
      </c>
      <c r="O363" s="28" t="s">
        <v>32</v>
      </c>
      <c r="P363" s="28"/>
      <c r="Q363" s="1"/>
      <c r="S363"/>
      <c r="U363" s="1" t="s">
        <v>26</v>
      </c>
      <c r="V363" s="1">
        <v>8</v>
      </c>
      <c r="W363" s="273">
        <v>45870</v>
      </c>
      <c r="X363" s="274">
        <v>506.26</v>
      </c>
      <c r="Y363" s="274">
        <v>500.01000000000005</v>
      </c>
      <c r="Z363" s="274">
        <v>483.13238117819964</v>
      </c>
    </row>
    <row r="364" spans="1:26">
      <c r="A364" s="183">
        <v>45748</v>
      </c>
      <c r="B364" s="28">
        <v>4</v>
      </c>
      <c r="C364" s="28" t="s">
        <v>2041</v>
      </c>
      <c r="D364" s="28">
        <v>10035156587</v>
      </c>
      <c r="E364" s="12">
        <v>10.119999999999999</v>
      </c>
      <c r="I364" s="188">
        <v>45717</v>
      </c>
      <c r="J364" s="28">
        <v>3</v>
      </c>
      <c r="K364" s="28" t="s">
        <v>2048</v>
      </c>
      <c r="L364" s="28">
        <v>10035461983</v>
      </c>
      <c r="M364" s="200">
        <v>80.739999999999995</v>
      </c>
      <c r="N364" s="200">
        <v>77.529593495934961</v>
      </c>
      <c r="O364" s="28" t="s">
        <v>32</v>
      </c>
      <c r="P364" s="28">
        <f>Tabela5[[#This Row],[Geração Estimada P50 '[MWh']]]/30</f>
        <v>2.6913333333333331</v>
      </c>
      <c r="Q364" s="1"/>
      <c r="S364"/>
      <c r="U364" s="1" t="s">
        <v>193</v>
      </c>
      <c r="V364" s="1">
        <v>8</v>
      </c>
      <c r="W364" s="273">
        <v>45870</v>
      </c>
      <c r="X364" s="274">
        <v>158.03620000000001</v>
      </c>
      <c r="Y364" s="274">
        <v>179.3</v>
      </c>
      <c r="Z364" s="274">
        <v>173.3878048780488</v>
      </c>
    </row>
    <row r="365" spans="1:26">
      <c r="A365" s="183">
        <v>45778</v>
      </c>
      <c r="B365" s="28">
        <v>5</v>
      </c>
      <c r="C365" s="28" t="s">
        <v>2041</v>
      </c>
      <c r="D365" s="28">
        <v>10035156587</v>
      </c>
      <c r="E365" s="12">
        <v>9.77</v>
      </c>
      <c r="I365" s="188">
        <v>45748</v>
      </c>
      <c r="J365" s="28">
        <v>4</v>
      </c>
      <c r="K365" s="28" t="s">
        <v>2048</v>
      </c>
      <c r="L365" s="28">
        <v>10035461983</v>
      </c>
      <c r="M365" s="200">
        <v>78.39</v>
      </c>
      <c r="N365" s="200">
        <v>75.179593495934967</v>
      </c>
      <c r="O365" s="28" t="s">
        <v>32</v>
      </c>
      <c r="P365" s="28">
        <f>Tabela5[[#This Row],[Geração Estimada P50 '[MWh']]]/30</f>
        <v>2.613</v>
      </c>
      <c r="Q365" s="1"/>
      <c r="S365"/>
      <c r="U365" s="1" t="s">
        <v>28</v>
      </c>
      <c r="V365" s="1">
        <v>8</v>
      </c>
      <c r="W365" s="273">
        <v>45870</v>
      </c>
      <c r="X365" s="274">
        <v>243.38</v>
      </c>
      <c r="Y365" s="274">
        <v>281.47000000000003</v>
      </c>
      <c r="Z365" s="274">
        <v>271.83446162712698</v>
      </c>
    </row>
    <row r="366" spans="1:26">
      <c r="A366" s="183">
        <v>45809</v>
      </c>
      <c r="B366" s="28">
        <v>6</v>
      </c>
      <c r="C366" s="28" t="s">
        <v>2041</v>
      </c>
      <c r="D366" s="28">
        <v>10035156587</v>
      </c>
      <c r="E366" s="12">
        <v>10.41</v>
      </c>
      <c r="I366" s="188">
        <v>45778</v>
      </c>
      <c r="J366" s="28">
        <v>5</v>
      </c>
      <c r="K366" s="28" t="s">
        <v>2048</v>
      </c>
      <c r="L366" s="28">
        <v>10035461983</v>
      </c>
      <c r="M366" s="200">
        <v>84.15</v>
      </c>
      <c r="N366" s="200">
        <v>80.939593495934972</v>
      </c>
      <c r="O366" s="28" t="s">
        <v>32</v>
      </c>
      <c r="P366" s="28">
        <f>Tabela5[[#This Row],[Geração Estimada P50 '[MWh']]]/30</f>
        <v>2.8050000000000002</v>
      </c>
      <c r="Q366" s="1"/>
      <c r="S366"/>
      <c r="U366" s="1" t="s">
        <v>29</v>
      </c>
      <c r="V366" s="1">
        <v>8</v>
      </c>
      <c r="W366" s="273">
        <v>45870</v>
      </c>
      <c r="X366" s="274">
        <v>34.22</v>
      </c>
      <c r="Y366" s="274">
        <v>33.799999999999997</v>
      </c>
      <c r="Z366" s="274">
        <v>32.597107287411092</v>
      </c>
    </row>
    <row r="367" spans="1:26">
      <c r="A367" s="183">
        <v>45839</v>
      </c>
      <c r="B367" s="28">
        <v>7</v>
      </c>
      <c r="C367" s="28" t="s">
        <v>2041</v>
      </c>
      <c r="D367" s="28">
        <v>10035156587</v>
      </c>
      <c r="E367" s="12">
        <v>10.76</v>
      </c>
      <c r="I367" s="188">
        <v>45809</v>
      </c>
      <c r="J367" s="28">
        <v>6</v>
      </c>
      <c r="K367" s="28" t="s">
        <v>2048</v>
      </c>
      <c r="L367" s="28">
        <v>10035461983</v>
      </c>
      <c r="M367" s="200">
        <v>82.7</v>
      </c>
      <c r="N367" s="200">
        <v>79.489593495934969</v>
      </c>
      <c r="O367" s="28" t="s">
        <v>32</v>
      </c>
      <c r="P367" s="28">
        <f>Tabela5[[#This Row],[Geração Estimada P50 '[MWh']]]/30</f>
        <v>2.7566666666666668</v>
      </c>
      <c r="Q367" s="1"/>
      <c r="S367"/>
      <c r="U367" s="1" t="s">
        <v>30</v>
      </c>
      <c r="V367" s="1">
        <v>8</v>
      </c>
      <c r="W367" s="273">
        <v>45870</v>
      </c>
      <c r="X367" s="274">
        <v>44.67</v>
      </c>
      <c r="Y367" s="274">
        <v>44.64</v>
      </c>
      <c r="Z367" s="274">
        <v>43.049182359903931</v>
      </c>
    </row>
    <row r="368" spans="1:26">
      <c r="A368" s="183">
        <v>45870</v>
      </c>
      <c r="B368" s="28">
        <v>8</v>
      </c>
      <c r="C368" s="28" t="s">
        <v>2041</v>
      </c>
      <c r="D368" s="28">
        <v>10035156587</v>
      </c>
      <c r="E368" s="12">
        <v>11.45</v>
      </c>
      <c r="I368" s="188">
        <v>45839</v>
      </c>
      <c r="J368" s="28">
        <v>7</v>
      </c>
      <c r="K368" s="28" t="s">
        <v>2048</v>
      </c>
      <c r="L368" s="28">
        <v>10035461983</v>
      </c>
      <c r="M368" s="200">
        <v>84.31</v>
      </c>
      <c r="N368" s="200">
        <v>81.099593495934968</v>
      </c>
      <c r="O368" s="28" t="s">
        <v>32</v>
      </c>
      <c r="P368" s="28">
        <f>Tabela5[[#This Row],[Geração Estimada P50 '[MWh']]]/31</f>
        <v>2.7196774193548388</v>
      </c>
      <c r="Q368" s="1"/>
      <c r="S368"/>
      <c r="U368" s="1" t="s">
        <v>31</v>
      </c>
      <c r="V368" s="1">
        <v>8</v>
      </c>
      <c r="W368" s="273">
        <v>45870</v>
      </c>
      <c r="X368" s="274">
        <v>193.28</v>
      </c>
      <c r="Y368" s="274">
        <v>207.88</v>
      </c>
      <c r="Z368" s="274">
        <v>200.6169105691057</v>
      </c>
    </row>
    <row r="369" spans="1:26">
      <c r="A369" s="183">
        <v>45901</v>
      </c>
      <c r="B369" s="28">
        <v>9</v>
      </c>
      <c r="C369" s="28" t="s">
        <v>2041</v>
      </c>
      <c r="D369" s="28">
        <v>10035156587</v>
      </c>
      <c r="E369" s="12">
        <v>10.9</v>
      </c>
      <c r="I369" s="188">
        <v>45870</v>
      </c>
      <c r="J369" s="28">
        <v>8</v>
      </c>
      <c r="K369" s="28" t="s">
        <v>2048</v>
      </c>
      <c r="L369" s="28">
        <v>10035461983</v>
      </c>
      <c r="M369" s="200">
        <v>90.54</v>
      </c>
      <c r="N369" s="200">
        <v>87.329593495934972</v>
      </c>
      <c r="O369" s="28" t="s">
        <v>32</v>
      </c>
      <c r="P369" s="28">
        <f>Tabela5[[#This Row],[Geração Estimada P50 '[MWh']]]/30</f>
        <v>3.0180000000000002</v>
      </c>
      <c r="Q369" s="1"/>
      <c r="S369"/>
      <c r="U369" s="1" t="s">
        <v>32</v>
      </c>
      <c r="V369" s="1">
        <v>8</v>
      </c>
      <c r="W369" s="273">
        <v>45870</v>
      </c>
      <c r="X369" s="274">
        <v>363.97</v>
      </c>
      <c r="Y369" s="274">
        <v>368.03999999999996</v>
      </c>
      <c r="Z369" s="274">
        <v>354.98569105691058</v>
      </c>
    </row>
    <row r="370" spans="1:26">
      <c r="A370" s="183">
        <v>45931</v>
      </c>
      <c r="B370" s="28">
        <v>10</v>
      </c>
      <c r="C370" s="28" t="s">
        <v>2041</v>
      </c>
      <c r="D370" s="28">
        <v>10035156587</v>
      </c>
      <c r="E370" s="12">
        <v>10.9</v>
      </c>
      <c r="I370" s="188">
        <v>45901</v>
      </c>
      <c r="J370" s="28">
        <v>9</v>
      </c>
      <c r="K370" s="28" t="s">
        <v>2048</v>
      </c>
      <c r="L370" s="28">
        <v>10035461983</v>
      </c>
      <c r="M370" s="200">
        <v>84.29</v>
      </c>
      <c r="N370" s="200">
        <v>81.079593495934972</v>
      </c>
      <c r="O370" s="28" t="s">
        <v>32</v>
      </c>
      <c r="P370" s="28">
        <f>Tabela5[[#This Row],[Geração Estimada P50 '[MWh']]]/30</f>
        <v>2.8096666666666668</v>
      </c>
      <c r="Q370" s="1"/>
      <c r="S370"/>
      <c r="U370" s="1" t="s">
        <v>33</v>
      </c>
      <c r="V370" s="1">
        <v>8</v>
      </c>
      <c r="W370" s="273">
        <v>45870</v>
      </c>
      <c r="X370" s="274">
        <v>115.0557</v>
      </c>
      <c r="Y370" s="274">
        <v>123.1</v>
      </c>
      <c r="Z370" s="274">
        <v>118.85934959349592</v>
      </c>
    </row>
    <row r="371" spans="1:26">
      <c r="A371" s="183">
        <v>45962</v>
      </c>
      <c r="B371" s="28">
        <v>11</v>
      </c>
      <c r="C371" s="28" t="s">
        <v>2041</v>
      </c>
      <c r="D371" s="28">
        <v>10035156587</v>
      </c>
      <c r="E371" s="12">
        <v>9.32</v>
      </c>
      <c r="I371" s="188">
        <v>45931</v>
      </c>
      <c r="J371" s="28">
        <v>10</v>
      </c>
      <c r="K371" s="28" t="s">
        <v>2048</v>
      </c>
      <c r="L371" s="28">
        <v>10035461983</v>
      </c>
      <c r="M371" s="200">
        <v>81.64</v>
      </c>
      <c r="N371" s="200">
        <v>78.429593495934967</v>
      </c>
      <c r="O371" s="28" t="s">
        <v>32</v>
      </c>
      <c r="P371" s="28">
        <f>Tabela5[[#This Row],[Geração Estimada P50 '[MWh']]]/30</f>
        <v>2.7213333333333334</v>
      </c>
      <c r="Q371" s="1"/>
      <c r="S371"/>
      <c r="U371" s="1" t="s">
        <v>135</v>
      </c>
      <c r="V371" s="1">
        <v>8</v>
      </c>
      <c r="W371" s="273">
        <v>45870</v>
      </c>
      <c r="X371" s="274">
        <v>45.88</v>
      </c>
      <c r="Y371" s="274">
        <v>51.91</v>
      </c>
      <c r="Z371" s="274">
        <v>50.156504065040643</v>
      </c>
    </row>
    <row r="372" spans="1:26">
      <c r="A372" s="183">
        <v>45992</v>
      </c>
      <c r="B372" s="28">
        <v>12</v>
      </c>
      <c r="C372" s="28" t="s">
        <v>2041</v>
      </c>
      <c r="D372" s="28">
        <v>10035156587</v>
      </c>
      <c r="E372" s="12">
        <v>8.16</v>
      </c>
      <c r="I372" s="188">
        <v>45962</v>
      </c>
      <c r="J372" s="28">
        <v>11</v>
      </c>
      <c r="K372" s="28" t="s">
        <v>2048</v>
      </c>
      <c r="L372" s="28">
        <v>10035461983</v>
      </c>
      <c r="M372" s="200">
        <v>77.25</v>
      </c>
      <c r="N372" s="200">
        <v>74.039593495934966</v>
      </c>
      <c r="O372" s="28" t="s">
        <v>32</v>
      </c>
      <c r="P372" s="28">
        <f>Tabela5[[#This Row],[Geração Estimada P50 '[MWh']]]/30</f>
        <v>2.5750000000000002</v>
      </c>
      <c r="Q372" s="1"/>
      <c r="S372"/>
      <c r="U372" s="1" t="s">
        <v>34</v>
      </c>
      <c r="V372" s="1">
        <v>8</v>
      </c>
      <c r="W372" s="273">
        <v>45870</v>
      </c>
      <c r="X372" s="274">
        <v>58.93780000000001</v>
      </c>
      <c r="Y372" s="274">
        <v>69</v>
      </c>
      <c r="Z372" s="274">
        <v>66.668292682926833</v>
      </c>
    </row>
    <row r="373" spans="1:26">
      <c r="A373" s="183">
        <v>45658</v>
      </c>
      <c r="B373" s="28">
        <v>1</v>
      </c>
      <c r="C373" s="28" t="s">
        <v>2042</v>
      </c>
      <c r="D373" s="28">
        <v>10035106113</v>
      </c>
      <c r="E373" s="12">
        <v>9.81</v>
      </c>
      <c r="I373" s="188">
        <v>45992</v>
      </c>
      <c r="J373" s="28">
        <v>12</v>
      </c>
      <c r="K373" s="28" t="s">
        <v>2048</v>
      </c>
      <c r="L373" s="28">
        <v>10035461983</v>
      </c>
      <c r="M373" s="200">
        <v>77.81</v>
      </c>
      <c r="N373" s="200">
        <v>74.599593495934968</v>
      </c>
      <c r="O373" s="28" t="s">
        <v>32</v>
      </c>
      <c r="P373" s="28">
        <f>Tabela5[[#This Row],[Geração Estimada P50 '[MWh']]]/30</f>
        <v>2.5936666666666666</v>
      </c>
      <c r="Q373" s="1"/>
      <c r="S373"/>
      <c r="U373" s="1" t="s">
        <v>35</v>
      </c>
      <c r="V373" s="1">
        <v>8</v>
      </c>
      <c r="W373" s="273">
        <v>45870</v>
      </c>
      <c r="X373" s="274">
        <v>253.2561</v>
      </c>
      <c r="Y373" s="274">
        <v>246.4</v>
      </c>
      <c r="Z373" s="274">
        <v>237.68455284552846</v>
      </c>
    </row>
    <row r="374" spans="1:26">
      <c r="A374" s="183">
        <v>45689</v>
      </c>
      <c r="B374" s="28">
        <v>2</v>
      </c>
      <c r="C374" s="28" t="s">
        <v>2042</v>
      </c>
      <c r="D374" s="28">
        <v>10035106113</v>
      </c>
      <c r="E374" s="12">
        <v>9.11</v>
      </c>
      <c r="I374" s="188">
        <v>45658</v>
      </c>
      <c r="J374" s="28">
        <v>1</v>
      </c>
      <c r="K374" s="28" t="s">
        <v>2049</v>
      </c>
      <c r="L374" s="28">
        <v>10035505336</v>
      </c>
      <c r="M374" s="200">
        <v>57.43</v>
      </c>
      <c r="N374" s="200">
        <v>55.10674796747967</v>
      </c>
      <c r="O374" s="28" t="s">
        <v>32</v>
      </c>
      <c r="P374" s="28">
        <f>Tabela5[[#This Row],[Geração Estimada P50 '[MWh']]]/30</f>
        <v>1.9143333333333332</v>
      </c>
      <c r="Q374" s="1"/>
      <c r="S374"/>
      <c r="U374" s="1" t="s">
        <v>36</v>
      </c>
      <c r="V374" s="1">
        <v>8</v>
      </c>
      <c r="W374" s="273">
        <v>45870</v>
      </c>
      <c r="X374" s="274">
        <v>250.0685</v>
      </c>
      <c r="Y374" s="274">
        <v>245</v>
      </c>
      <c r="Z374" s="274">
        <v>236.32357723577235</v>
      </c>
    </row>
    <row r="375" spans="1:26">
      <c r="A375" s="183">
        <v>45717</v>
      </c>
      <c r="B375" s="28">
        <v>3</v>
      </c>
      <c r="C375" s="28" t="s">
        <v>2042</v>
      </c>
      <c r="D375" s="28">
        <v>10035106113</v>
      </c>
      <c r="E375" s="12">
        <v>10.24</v>
      </c>
      <c r="I375" s="188">
        <v>45689</v>
      </c>
      <c r="J375" s="28">
        <v>2</v>
      </c>
      <c r="K375" s="28" t="s">
        <v>2049</v>
      </c>
      <c r="L375" s="28">
        <v>10035505336</v>
      </c>
      <c r="M375" s="200">
        <v>53.92</v>
      </c>
      <c r="N375" s="200">
        <v>51.596747967479672</v>
      </c>
      <c r="O375" s="28" t="s">
        <v>32</v>
      </c>
      <c r="P375" s="28"/>
      <c r="Q375" s="1"/>
      <c r="S375"/>
      <c r="U375" s="1" t="s">
        <v>37</v>
      </c>
      <c r="V375" s="1">
        <v>8</v>
      </c>
      <c r="W375" s="273">
        <v>45870</v>
      </c>
      <c r="X375" s="274">
        <v>123.4577</v>
      </c>
      <c r="Y375" s="274">
        <v>119.9</v>
      </c>
      <c r="Z375" s="274">
        <v>115.69186991869918</v>
      </c>
    </row>
    <row r="376" spans="1:26">
      <c r="A376" s="183">
        <v>45748</v>
      </c>
      <c r="B376" s="28">
        <v>4</v>
      </c>
      <c r="C376" s="28" t="s">
        <v>2042</v>
      </c>
      <c r="D376" s="28">
        <v>10035106113</v>
      </c>
      <c r="E376" s="12">
        <v>10.119999999999999</v>
      </c>
      <c r="I376" s="188">
        <v>45717</v>
      </c>
      <c r="J376" s="28">
        <v>3</v>
      </c>
      <c r="K376" s="28" t="s">
        <v>2049</v>
      </c>
      <c r="L376" s="28">
        <v>10035505336</v>
      </c>
      <c r="M376" s="200">
        <v>58.33</v>
      </c>
      <c r="N376" s="200">
        <v>56.006747967479669</v>
      </c>
      <c r="O376" s="28" t="s">
        <v>32</v>
      </c>
      <c r="P376" s="28">
        <f>Tabela5[[#This Row],[Geração Estimada P50 '[MWh']]]/30</f>
        <v>1.9443333333333332</v>
      </c>
      <c r="Q376" s="1"/>
      <c r="S376"/>
      <c r="U376" s="1" t="s">
        <v>38</v>
      </c>
      <c r="V376" s="1">
        <v>8</v>
      </c>
      <c r="W376" s="273">
        <v>45870</v>
      </c>
      <c r="X376" s="274">
        <v>248.38021000000001</v>
      </c>
      <c r="Y376" s="274">
        <v>251.6</v>
      </c>
      <c r="Z376" s="274">
        <v>242.59186991869919</v>
      </c>
    </row>
    <row r="377" spans="1:26">
      <c r="A377" s="183">
        <v>45778</v>
      </c>
      <c r="B377" s="28">
        <v>5</v>
      </c>
      <c r="C377" s="28" t="s">
        <v>2042</v>
      </c>
      <c r="D377" s="28">
        <v>10035106113</v>
      </c>
      <c r="E377" s="12">
        <v>9.77</v>
      </c>
      <c r="I377" s="188">
        <v>45748</v>
      </c>
      <c r="J377" s="28">
        <v>4</v>
      </c>
      <c r="K377" s="28" t="s">
        <v>2049</v>
      </c>
      <c r="L377" s="28">
        <v>10035505336</v>
      </c>
      <c r="M377" s="200">
        <v>56.62</v>
      </c>
      <c r="N377" s="200">
        <v>54.296747967479668</v>
      </c>
      <c r="O377" s="28" t="s">
        <v>32</v>
      </c>
      <c r="P377" s="28">
        <f>Tabela5[[#This Row],[Geração Estimada P50 '[MWh']]]/30</f>
        <v>1.8873333333333333</v>
      </c>
      <c r="Q377" s="1"/>
      <c r="S377"/>
      <c r="U377" s="1" t="s">
        <v>39</v>
      </c>
      <c r="V377" s="1">
        <v>8</v>
      </c>
      <c r="W377" s="273">
        <v>45870</v>
      </c>
      <c r="X377" s="274">
        <v>241.01119</v>
      </c>
      <c r="Y377" s="274">
        <v>252.3</v>
      </c>
      <c r="Z377" s="274">
        <v>243.22032520325209</v>
      </c>
    </row>
    <row r="378" spans="1:26">
      <c r="A378" s="183">
        <v>45809</v>
      </c>
      <c r="B378" s="28">
        <v>6</v>
      </c>
      <c r="C378" s="28" t="s">
        <v>2042</v>
      </c>
      <c r="D378" s="28">
        <v>10035106113</v>
      </c>
      <c r="E378" s="12">
        <v>10.41</v>
      </c>
      <c r="I378" s="188">
        <v>45778</v>
      </c>
      <c r="J378" s="28">
        <v>5</v>
      </c>
      <c r="K378" s="28" t="s">
        <v>2049</v>
      </c>
      <c r="L378" s="28">
        <v>10035505336</v>
      </c>
      <c r="M378" s="200">
        <v>60.9</v>
      </c>
      <c r="N378" s="200">
        <v>58.576747967479669</v>
      </c>
      <c r="O378" s="28" t="s">
        <v>32</v>
      </c>
      <c r="P378" s="28">
        <f>Tabela5[[#This Row],[Geração Estimada P50 '[MWh']]]/30</f>
        <v>2.0299999999999998</v>
      </c>
      <c r="Q378" s="1"/>
      <c r="S378"/>
      <c r="U378" s="1" t="s">
        <v>40</v>
      </c>
      <c r="V378" s="1">
        <v>8</v>
      </c>
      <c r="W378" s="273">
        <v>45870</v>
      </c>
      <c r="X378" s="274">
        <v>121.68435000000001</v>
      </c>
      <c r="Y378" s="274">
        <v>119.9</v>
      </c>
      <c r="Z378" s="274">
        <v>115.59430894308942</v>
      </c>
    </row>
    <row r="379" spans="1:26">
      <c r="A379" s="183">
        <v>45839</v>
      </c>
      <c r="B379" s="28">
        <v>7</v>
      </c>
      <c r="C379" s="28" t="s">
        <v>2042</v>
      </c>
      <c r="D379" s="28">
        <v>10035106113</v>
      </c>
      <c r="E379" s="12">
        <v>10.76</v>
      </c>
      <c r="I379" s="188">
        <v>45809</v>
      </c>
      <c r="J379" s="28">
        <v>6</v>
      </c>
      <c r="K379" s="28" t="s">
        <v>2049</v>
      </c>
      <c r="L379" s="28">
        <v>10035505336</v>
      </c>
      <c r="M379" s="200">
        <v>60.05</v>
      </c>
      <c r="N379" s="200">
        <v>57.726747967479668</v>
      </c>
      <c r="O379" s="28" t="s">
        <v>32</v>
      </c>
      <c r="P379" s="28">
        <f>Tabela5[[#This Row],[Geração Estimada P50 '[MWh']]]/30</f>
        <v>2.0016666666666665</v>
      </c>
      <c r="Q379" s="1"/>
      <c r="S379"/>
      <c r="U379" s="1" t="s">
        <v>41</v>
      </c>
      <c r="V379" s="1">
        <v>8</v>
      </c>
      <c r="W379" s="273">
        <v>45870</v>
      </c>
      <c r="X379" s="274">
        <v>60.345199999999984</v>
      </c>
      <c r="Y379" s="274">
        <v>66.92</v>
      </c>
      <c r="Z379" s="274">
        <v>65.504065040650403</v>
      </c>
    </row>
    <row r="380" spans="1:26">
      <c r="A380" s="183">
        <v>45870</v>
      </c>
      <c r="B380" s="28">
        <v>8</v>
      </c>
      <c r="C380" s="28" t="s">
        <v>2042</v>
      </c>
      <c r="D380" s="28">
        <v>10035106113</v>
      </c>
      <c r="E380" s="12">
        <v>11.45</v>
      </c>
      <c r="I380" s="188">
        <v>45839</v>
      </c>
      <c r="J380" s="28">
        <v>7</v>
      </c>
      <c r="K380" s="28" t="s">
        <v>2049</v>
      </c>
      <c r="L380" s="28">
        <v>10035505336</v>
      </c>
      <c r="M380" s="200">
        <v>60.93</v>
      </c>
      <c r="N380" s="200">
        <v>58.60674796747967</v>
      </c>
      <c r="O380" s="28" t="s">
        <v>32</v>
      </c>
      <c r="P380" s="28">
        <f>Tabela5[[#This Row],[Geração Estimada P50 '[MWh']]]/31</f>
        <v>1.965483870967742</v>
      </c>
      <c r="Q380" s="1"/>
      <c r="S380"/>
      <c r="U380" s="1" t="s">
        <v>42</v>
      </c>
      <c r="V380" s="1">
        <v>8</v>
      </c>
      <c r="W380" s="273">
        <v>45870</v>
      </c>
      <c r="X380" s="274">
        <v>251.62079999999997</v>
      </c>
      <c r="Y380" s="274">
        <v>260.2</v>
      </c>
      <c r="Z380" s="274">
        <v>251.03577235772354</v>
      </c>
    </row>
    <row r="381" spans="1:26">
      <c r="A381" s="183">
        <v>45901</v>
      </c>
      <c r="B381" s="28">
        <v>9</v>
      </c>
      <c r="C381" s="28" t="s">
        <v>2042</v>
      </c>
      <c r="D381" s="28">
        <v>10035106113</v>
      </c>
      <c r="E381" s="12">
        <v>10.9</v>
      </c>
      <c r="I381" s="188">
        <v>45870</v>
      </c>
      <c r="J381" s="28">
        <v>8</v>
      </c>
      <c r="K381" s="28" t="s">
        <v>2049</v>
      </c>
      <c r="L381" s="28">
        <v>10035505336</v>
      </c>
      <c r="M381" s="200">
        <v>65.39</v>
      </c>
      <c r="N381" s="200">
        <v>63.066747967479671</v>
      </c>
      <c r="O381" s="28" t="s">
        <v>32</v>
      </c>
      <c r="P381" s="28">
        <f>Tabela5[[#This Row],[Geração Estimada P50 '[MWh']]]/30</f>
        <v>2.1796666666666669</v>
      </c>
      <c r="Q381" s="1"/>
      <c r="S381"/>
      <c r="U381" s="1" t="s">
        <v>43</v>
      </c>
      <c r="V381" s="1">
        <v>8</v>
      </c>
      <c r="W381" s="273">
        <v>45870</v>
      </c>
      <c r="X381" s="274">
        <v>258.85417000000001</v>
      </c>
      <c r="Y381" s="274">
        <v>259.39999999999998</v>
      </c>
      <c r="Z381" s="274">
        <v>250.2552845528455</v>
      </c>
    </row>
    <row r="382" spans="1:26">
      <c r="A382" s="183">
        <v>45931</v>
      </c>
      <c r="B382" s="28">
        <v>10</v>
      </c>
      <c r="C382" s="28" t="s">
        <v>2042</v>
      </c>
      <c r="D382" s="28">
        <v>10035106113</v>
      </c>
      <c r="E382" s="12">
        <v>10.9</v>
      </c>
      <c r="I382" s="188">
        <v>45901</v>
      </c>
      <c r="J382" s="28">
        <v>9</v>
      </c>
      <c r="K382" s="28" t="s">
        <v>2049</v>
      </c>
      <c r="L382" s="28">
        <v>10035505336</v>
      </c>
      <c r="M382" s="200">
        <v>60.93</v>
      </c>
      <c r="N382" s="200">
        <v>58.60674796747967</v>
      </c>
      <c r="O382" s="28" t="s">
        <v>32</v>
      </c>
      <c r="P382" s="28">
        <f>Tabela5[[#This Row],[Geração Estimada P50 '[MWh']]]/30</f>
        <v>2.0310000000000001</v>
      </c>
      <c r="Q382" s="1"/>
      <c r="S382"/>
      <c r="U382" s="1" t="s">
        <v>44</v>
      </c>
      <c r="V382" s="1">
        <v>8</v>
      </c>
      <c r="W382" s="273">
        <v>45870</v>
      </c>
      <c r="X382" s="274">
        <v>124.99243</v>
      </c>
      <c r="Y382" s="274">
        <v>122.3</v>
      </c>
      <c r="Z382" s="274">
        <v>117.95528455284554</v>
      </c>
    </row>
    <row r="383" spans="1:26">
      <c r="A383" s="183">
        <v>45962</v>
      </c>
      <c r="B383" s="28">
        <v>11</v>
      </c>
      <c r="C383" s="28" t="s">
        <v>2042</v>
      </c>
      <c r="D383" s="28">
        <v>10035106113</v>
      </c>
      <c r="E383" s="12">
        <v>9.32</v>
      </c>
      <c r="I383" s="188">
        <v>45931</v>
      </c>
      <c r="J383" s="28">
        <v>10</v>
      </c>
      <c r="K383" s="28" t="s">
        <v>2049</v>
      </c>
      <c r="L383" s="28">
        <v>10035505336</v>
      </c>
      <c r="M383" s="200">
        <v>59.19</v>
      </c>
      <c r="N383" s="200">
        <v>56.866747967479668</v>
      </c>
      <c r="O383" s="28" t="s">
        <v>32</v>
      </c>
      <c r="P383" s="28">
        <f>Tabela5[[#This Row],[Geração Estimada P50 '[MWh']]]/30</f>
        <v>1.9729999999999999</v>
      </c>
      <c r="Q383" s="1"/>
      <c r="S383"/>
      <c r="U383" s="1" t="s">
        <v>45</v>
      </c>
      <c r="V383" s="1">
        <v>8</v>
      </c>
      <c r="W383" s="273">
        <v>45870</v>
      </c>
      <c r="X383" s="274">
        <v>251.06662</v>
      </c>
      <c r="Y383" s="274">
        <v>254.2</v>
      </c>
      <c r="Z383" s="274">
        <v>245.22439024390243</v>
      </c>
    </row>
    <row r="384" spans="1:26">
      <c r="A384" s="183">
        <v>45992</v>
      </c>
      <c r="B384" s="28">
        <v>12</v>
      </c>
      <c r="C384" s="28" t="s">
        <v>2042</v>
      </c>
      <c r="D384" s="28">
        <v>10035106113</v>
      </c>
      <c r="E384" s="12">
        <v>8.16</v>
      </c>
      <c r="I384" s="188">
        <v>45962</v>
      </c>
      <c r="J384" s="28">
        <v>11</v>
      </c>
      <c r="K384" s="28" t="s">
        <v>2049</v>
      </c>
      <c r="L384" s="28">
        <v>10035505336</v>
      </c>
      <c r="M384" s="200">
        <v>55.92</v>
      </c>
      <c r="N384" s="200">
        <v>53.596747967479672</v>
      </c>
      <c r="O384" s="28" t="s">
        <v>32</v>
      </c>
      <c r="P384" s="28">
        <f>Tabela5[[#This Row],[Geração Estimada P50 '[MWh']]]/30</f>
        <v>1.8640000000000001</v>
      </c>
      <c r="Q384" s="1"/>
      <c r="S384"/>
      <c r="U384" s="1" t="s">
        <v>46</v>
      </c>
      <c r="V384" s="1">
        <v>8</v>
      </c>
      <c r="W384" s="273">
        <v>45870</v>
      </c>
      <c r="X384" s="274">
        <v>254.96269000000001</v>
      </c>
      <c r="Y384" s="274">
        <v>261.3</v>
      </c>
      <c r="Z384" s="274">
        <v>252.21382113821139</v>
      </c>
    </row>
    <row r="385" spans="1:26">
      <c r="A385" s="183">
        <v>45658</v>
      </c>
      <c r="B385" s="28">
        <v>1</v>
      </c>
      <c r="C385" s="28" t="s">
        <v>2043</v>
      </c>
      <c r="D385" s="28">
        <v>10034913074</v>
      </c>
      <c r="E385" s="12">
        <v>9.98</v>
      </c>
      <c r="I385" s="188">
        <v>45992</v>
      </c>
      <c r="J385" s="28">
        <v>12</v>
      </c>
      <c r="K385" s="28" t="s">
        <v>2049</v>
      </c>
      <c r="L385" s="28">
        <v>10035505336</v>
      </c>
      <c r="M385" s="200">
        <v>56.31</v>
      </c>
      <c r="N385" s="200">
        <v>53.986747967479673</v>
      </c>
      <c r="O385" s="28" t="s">
        <v>32</v>
      </c>
      <c r="P385" s="28">
        <f>Tabela5[[#This Row],[Geração Estimada P50 '[MWh']]]/30</f>
        <v>1.877</v>
      </c>
      <c r="Q385" s="1"/>
      <c r="S385"/>
      <c r="U385" s="1" t="s">
        <v>47</v>
      </c>
      <c r="V385" s="1">
        <v>8</v>
      </c>
      <c r="W385" s="273">
        <v>45870</v>
      </c>
      <c r="X385" s="274">
        <v>123.86985</v>
      </c>
      <c r="Y385" s="274">
        <v>123.7</v>
      </c>
      <c r="Z385" s="274">
        <v>119.36178861788619</v>
      </c>
    </row>
    <row r="386" spans="1:26">
      <c r="A386" s="183">
        <v>45689</v>
      </c>
      <c r="B386" s="28">
        <v>2</v>
      </c>
      <c r="C386" s="28" t="s">
        <v>2043</v>
      </c>
      <c r="D386" s="28">
        <v>10034913074</v>
      </c>
      <c r="E386" s="12">
        <v>8.2200000000000006</v>
      </c>
      <c r="I386" s="188">
        <v>45658</v>
      </c>
      <c r="J386" s="28">
        <v>1</v>
      </c>
      <c r="K386" s="28" t="s">
        <v>2050</v>
      </c>
      <c r="L386" s="28">
        <v>10035462122</v>
      </c>
      <c r="M386" s="200">
        <v>43.9</v>
      </c>
      <c r="N386" s="200">
        <v>42.125691056910576</v>
      </c>
      <c r="O386" s="28" t="s">
        <v>32</v>
      </c>
      <c r="P386" s="28">
        <f>Tabela5[[#This Row],[Geração Estimada P50 '[MWh']]]/30</f>
        <v>1.4633333333333334</v>
      </c>
      <c r="Q386" s="1"/>
      <c r="S386"/>
      <c r="U386" s="1" t="s">
        <v>48</v>
      </c>
      <c r="V386" s="1">
        <v>8</v>
      </c>
      <c r="W386" s="273">
        <v>45870</v>
      </c>
      <c r="X386" s="274">
        <v>141.56</v>
      </c>
      <c r="Y386" s="274">
        <v>139.1</v>
      </c>
      <c r="Z386" s="274">
        <v>128.08182870496523</v>
      </c>
    </row>
    <row r="387" spans="1:26">
      <c r="A387" s="183">
        <v>45717</v>
      </c>
      <c r="B387" s="28">
        <v>3</v>
      </c>
      <c r="C387" s="28" t="s">
        <v>2043</v>
      </c>
      <c r="D387" s="28">
        <v>10034913074</v>
      </c>
      <c r="E387" s="12">
        <v>9.6199999999999992</v>
      </c>
      <c r="I387" s="188">
        <v>45689</v>
      </c>
      <c r="J387" s="28">
        <v>2</v>
      </c>
      <c r="K387" s="28" t="s">
        <v>2050</v>
      </c>
      <c r="L387" s="28">
        <v>10035462122</v>
      </c>
      <c r="M387" s="200">
        <v>41.08</v>
      </c>
      <c r="N387" s="200">
        <v>39.305691056910575</v>
      </c>
      <c r="O387" s="28" t="s">
        <v>32</v>
      </c>
      <c r="P387" s="28"/>
      <c r="Q387" s="1"/>
      <c r="S387"/>
      <c r="U387" s="1" t="s">
        <v>49</v>
      </c>
      <c r="V387" s="1">
        <v>8</v>
      </c>
      <c r="W387" s="273">
        <v>45870</v>
      </c>
      <c r="X387" s="274">
        <v>227.49298000000002</v>
      </c>
      <c r="Y387" s="274">
        <v>250.20371486761712</v>
      </c>
      <c r="Z387" s="274">
        <v>238.7473286875726</v>
      </c>
    </row>
    <row r="388" spans="1:26">
      <c r="A388" s="183">
        <v>45748</v>
      </c>
      <c r="B388" s="28">
        <v>4</v>
      </c>
      <c r="C388" s="28" t="s">
        <v>2043</v>
      </c>
      <c r="D388" s="28">
        <v>10034913074</v>
      </c>
      <c r="E388" s="12">
        <v>9.4700000000000006</v>
      </c>
      <c r="I388" s="188">
        <v>45717</v>
      </c>
      <c r="J388" s="28">
        <v>3</v>
      </c>
      <c r="K388" s="28" t="s">
        <v>2050</v>
      </c>
      <c r="L388" s="28">
        <v>10035462122</v>
      </c>
      <c r="M388" s="200">
        <v>44.66</v>
      </c>
      <c r="N388" s="200">
        <v>42.885691056910574</v>
      </c>
      <c r="O388" s="28" t="s">
        <v>32</v>
      </c>
      <c r="P388" s="28">
        <f>Tabela5[[#This Row],[Geração Estimada P50 '[MWh']]]/30</f>
        <v>1.4886666666666666</v>
      </c>
      <c r="Q388" s="1"/>
      <c r="S388"/>
      <c r="U388" s="1" t="s">
        <v>50</v>
      </c>
      <c r="V388" s="1">
        <v>8</v>
      </c>
      <c r="W388" s="273">
        <v>45870</v>
      </c>
      <c r="X388" s="274">
        <v>220.85916</v>
      </c>
      <c r="Y388" s="274">
        <v>242.84478207739306</v>
      </c>
      <c r="Z388" s="274">
        <v>231.72534843205577</v>
      </c>
    </row>
    <row r="389" spans="1:26">
      <c r="A389" s="183">
        <v>45778</v>
      </c>
      <c r="B389" s="28">
        <v>5</v>
      </c>
      <c r="C389" s="28" t="s">
        <v>2043</v>
      </c>
      <c r="D389" s="28">
        <v>10034913074</v>
      </c>
      <c r="E389" s="12">
        <v>9.7100000000000009</v>
      </c>
      <c r="I389" s="188">
        <v>45748</v>
      </c>
      <c r="J389" s="28">
        <v>4</v>
      </c>
      <c r="K389" s="28" t="s">
        <v>2050</v>
      </c>
      <c r="L389" s="28">
        <v>10035462122</v>
      </c>
      <c r="M389" s="200">
        <v>43.31</v>
      </c>
      <c r="N389" s="200">
        <v>41.535691056910579</v>
      </c>
      <c r="O389" s="28" t="s">
        <v>32</v>
      </c>
      <c r="P389" s="28">
        <f>Tabela5[[#This Row],[Geração Estimada P50 '[MWh']]]/30</f>
        <v>1.4436666666666667</v>
      </c>
      <c r="Q389" s="1"/>
      <c r="S389"/>
      <c r="U389" s="1" t="s">
        <v>51</v>
      </c>
      <c r="V389" s="1">
        <v>8</v>
      </c>
      <c r="W389" s="273">
        <v>45870</v>
      </c>
      <c r="X389" s="274">
        <v>112.93342999999999</v>
      </c>
      <c r="Y389" s="274">
        <v>125.10185743380856</v>
      </c>
      <c r="Z389" s="274">
        <v>119.3736643437863</v>
      </c>
    </row>
    <row r="390" spans="1:26">
      <c r="A390" s="183">
        <v>45809</v>
      </c>
      <c r="B390" s="28">
        <v>6</v>
      </c>
      <c r="C390" s="28" t="s">
        <v>2043</v>
      </c>
      <c r="D390" s="28">
        <v>10034913074</v>
      </c>
      <c r="E390" s="12">
        <v>9.6</v>
      </c>
      <c r="I390" s="188">
        <v>45778</v>
      </c>
      <c r="J390" s="28">
        <v>5</v>
      </c>
      <c r="K390" s="28" t="s">
        <v>2050</v>
      </c>
      <c r="L390" s="28">
        <v>10035462122</v>
      </c>
      <c r="M390" s="200">
        <v>46.57</v>
      </c>
      <c r="N390" s="200">
        <v>44.795691056910577</v>
      </c>
      <c r="O390" s="28" t="s">
        <v>32</v>
      </c>
      <c r="P390" s="28">
        <f>Tabela5[[#This Row],[Geração Estimada P50 '[MWh']]]/30</f>
        <v>1.5523333333333333</v>
      </c>
      <c r="Q390" s="1"/>
      <c r="S390"/>
      <c r="U390" s="1" t="s">
        <v>52</v>
      </c>
      <c r="V390" s="1">
        <v>8</v>
      </c>
      <c r="W390" s="273">
        <v>45870</v>
      </c>
      <c r="X390" s="274">
        <v>221.86517000000001</v>
      </c>
      <c r="Y390" s="274">
        <v>247.87619047619043</v>
      </c>
      <c r="Z390" s="274">
        <v>235.46875725900117</v>
      </c>
    </row>
    <row r="391" spans="1:26">
      <c r="A391" s="183">
        <v>45839</v>
      </c>
      <c r="B391" s="28">
        <v>7</v>
      </c>
      <c r="C391" s="28" t="s">
        <v>2043</v>
      </c>
      <c r="D391" s="28">
        <v>10034913074</v>
      </c>
      <c r="E391" s="12">
        <v>8.61</v>
      </c>
      <c r="I391" s="188">
        <v>45809</v>
      </c>
      <c r="J391" s="28">
        <v>6</v>
      </c>
      <c r="K391" s="28" t="s">
        <v>2050</v>
      </c>
      <c r="L391" s="28">
        <v>10035462122</v>
      </c>
      <c r="M391" s="200">
        <v>45.76</v>
      </c>
      <c r="N391" s="200">
        <v>43.985691056910575</v>
      </c>
      <c r="O391" s="28" t="s">
        <v>32</v>
      </c>
      <c r="P391" s="28">
        <f>Tabela5[[#This Row],[Geração Estimada P50 '[MWh']]]/30</f>
        <v>1.5253333333333332</v>
      </c>
      <c r="Q391" s="1"/>
      <c r="S391"/>
      <c r="U391" s="1" t="s">
        <v>53</v>
      </c>
      <c r="V391" s="1">
        <v>8</v>
      </c>
      <c r="W391" s="273">
        <v>45870</v>
      </c>
      <c r="X391" s="274">
        <v>219.46998000000002</v>
      </c>
      <c r="Y391" s="274">
        <v>240.58571428571423</v>
      </c>
      <c r="Z391" s="274">
        <v>228.54320557491289</v>
      </c>
    </row>
    <row r="392" spans="1:26">
      <c r="A392" s="183">
        <v>45870</v>
      </c>
      <c r="B392" s="28">
        <v>8</v>
      </c>
      <c r="C392" s="28" t="s">
        <v>2043</v>
      </c>
      <c r="D392" s="28">
        <v>10034913074</v>
      </c>
      <c r="E392" s="12">
        <v>10.63</v>
      </c>
      <c r="I392" s="188">
        <v>45839</v>
      </c>
      <c r="J392" s="28">
        <v>7</v>
      </c>
      <c r="K392" s="28" t="s">
        <v>2050</v>
      </c>
      <c r="L392" s="28">
        <v>10035462122</v>
      </c>
      <c r="M392" s="200">
        <v>46.4</v>
      </c>
      <c r="N392" s="200">
        <v>44.625691056910576</v>
      </c>
      <c r="O392" s="28" t="s">
        <v>32</v>
      </c>
      <c r="P392" s="28">
        <f>Tabela5[[#This Row],[Geração Estimada P50 '[MWh']]]/31</f>
        <v>1.4967741935483871</v>
      </c>
      <c r="Q392" s="1"/>
      <c r="S392"/>
      <c r="U392" s="1" t="s">
        <v>54</v>
      </c>
      <c r="V392" s="1">
        <v>8</v>
      </c>
      <c r="W392" s="273">
        <v>45870</v>
      </c>
      <c r="X392" s="274">
        <v>110.28742999999999</v>
      </c>
      <c r="Y392" s="274">
        <v>123.93809523809522</v>
      </c>
      <c r="Z392" s="274">
        <v>117.73437862950058</v>
      </c>
    </row>
    <row r="393" spans="1:26">
      <c r="A393" s="183">
        <v>45901</v>
      </c>
      <c r="B393" s="28">
        <v>9</v>
      </c>
      <c r="C393" s="28" t="s">
        <v>2043</v>
      </c>
      <c r="D393" s="28">
        <v>10034913074</v>
      </c>
      <c r="E393" s="12">
        <v>10.24</v>
      </c>
      <c r="I393" s="188">
        <v>45870</v>
      </c>
      <c r="J393" s="28">
        <v>8</v>
      </c>
      <c r="K393" s="28" t="s">
        <v>2050</v>
      </c>
      <c r="L393" s="28">
        <v>10035462122</v>
      </c>
      <c r="M393" s="200">
        <v>50.07</v>
      </c>
      <c r="N393" s="200">
        <v>48.295691056910577</v>
      </c>
      <c r="O393" s="28" t="s">
        <v>32</v>
      </c>
      <c r="P393" s="28">
        <f>Tabela5[[#This Row],[Geração Estimada P50 '[MWh']]]/30</f>
        <v>1.669</v>
      </c>
      <c r="Q393" s="1"/>
      <c r="S393"/>
      <c r="U393" s="1" t="s">
        <v>55</v>
      </c>
      <c r="V393" s="1">
        <v>8</v>
      </c>
      <c r="W393" s="273">
        <v>45870</v>
      </c>
      <c r="X393" s="274">
        <v>242.10309000000001</v>
      </c>
      <c r="Y393" s="274">
        <v>281.2</v>
      </c>
      <c r="Z393" s="274">
        <v>265.51869918699185</v>
      </c>
    </row>
    <row r="394" spans="1:26">
      <c r="A394" s="183">
        <v>45931</v>
      </c>
      <c r="B394" s="28">
        <v>10</v>
      </c>
      <c r="C394" s="28" t="s">
        <v>2043</v>
      </c>
      <c r="D394" s="28">
        <v>10034913074</v>
      </c>
      <c r="E394" s="12">
        <v>10.3</v>
      </c>
      <c r="I394" s="188">
        <v>45901</v>
      </c>
      <c r="J394" s="28">
        <v>9</v>
      </c>
      <c r="K394" s="28" t="s">
        <v>2050</v>
      </c>
      <c r="L394" s="28">
        <v>10035462122</v>
      </c>
      <c r="M394" s="200">
        <v>46.68</v>
      </c>
      <c r="N394" s="200">
        <v>44.905691056910577</v>
      </c>
      <c r="O394" s="28" t="s">
        <v>32</v>
      </c>
      <c r="P394" s="28">
        <f>Tabela5[[#This Row],[Geração Estimada P50 '[MWh']]]/30</f>
        <v>1.556</v>
      </c>
      <c r="Q394" s="1"/>
      <c r="S394"/>
      <c r="U394" s="1" t="s">
        <v>56</v>
      </c>
      <c r="V394" s="1">
        <v>8</v>
      </c>
      <c r="W394" s="273">
        <v>45870</v>
      </c>
      <c r="X394" s="274">
        <v>240.04429999999999</v>
      </c>
      <c r="Y394" s="274">
        <v>280</v>
      </c>
      <c r="Z394" s="274">
        <v>264.39674796747966</v>
      </c>
    </row>
    <row r="395" spans="1:26">
      <c r="A395" s="183">
        <v>45962</v>
      </c>
      <c r="B395" s="28">
        <v>11</v>
      </c>
      <c r="C395" s="28" t="s">
        <v>2043</v>
      </c>
      <c r="D395" s="28">
        <v>10034913074</v>
      </c>
      <c r="E395" s="12">
        <v>8.91</v>
      </c>
      <c r="I395" s="188">
        <v>45931</v>
      </c>
      <c r="J395" s="28">
        <v>10</v>
      </c>
      <c r="K395" s="28" t="s">
        <v>2050</v>
      </c>
      <c r="L395" s="28">
        <v>10035462122</v>
      </c>
      <c r="M395" s="200">
        <v>45.15</v>
      </c>
      <c r="N395" s="200">
        <v>43.375691056910576</v>
      </c>
      <c r="O395" s="28" t="s">
        <v>32</v>
      </c>
      <c r="P395" s="28">
        <f>Tabela5[[#This Row],[Geração Estimada P50 '[MWh']]]/30</f>
        <v>1.5049999999999999</v>
      </c>
      <c r="Q395" s="1"/>
      <c r="S395"/>
      <c r="U395" s="1" t="s">
        <v>57</v>
      </c>
      <c r="V395" s="1">
        <v>8</v>
      </c>
      <c r="W395" s="273">
        <v>45870</v>
      </c>
      <c r="X395" s="274">
        <v>239.80802</v>
      </c>
      <c r="Y395" s="274">
        <v>279.60000000000002</v>
      </c>
      <c r="Z395" s="274">
        <v>264.00325203252038</v>
      </c>
    </row>
    <row r="396" spans="1:26">
      <c r="A396" s="183">
        <v>45992</v>
      </c>
      <c r="B396" s="28">
        <v>12</v>
      </c>
      <c r="C396" s="28" t="s">
        <v>2043</v>
      </c>
      <c r="D396" s="28">
        <v>10034913074</v>
      </c>
      <c r="E396" s="12">
        <v>8.9</v>
      </c>
      <c r="I396" s="188">
        <v>45962</v>
      </c>
      <c r="J396" s="28">
        <v>11</v>
      </c>
      <c r="K396" s="28" t="s">
        <v>2050</v>
      </c>
      <c r="L396" s="28">
        <v>10035462122</v>
      </c>
      <c r="M396" s="200">
        <v>42.71</v>
      </c>
      <c r="N396" s="200">
        <v>40.935691056910578</v>
      </c>
      <c r="O396" s="28" t="s">
        <v>32</v>
      </c>
      <c r="P396" s="28">
        <f>Tabela5[[#This Row],[Geração Estimada P50 '[MWh']]]/30</f>
        <v>1.4236666666666666</v>
      </c>
      <c r="Q396" s="1"/>
      <c r="S396"/>
      <c r="U396" s="1" t="s">
        <v>58</v>
      </c>
      <c r="V396" s="1">
        <v>8</v>
      </c>
      <c r="W396" s="273">
        <v>45870</v>
      </c>
      <c r="X396" s="274">
        <v>242.77972</v>
      </c>
      <c r="Y396" s="274">
        <v>278.60000000000002</v>
      </c>
      <c r="Z396" s="274">
        <v>263.06829268292688</v>
      </c>
    </row>
    <row r="397" spans="1:26">
      <c r="A397" s="183">
        <v>45658</v>
      </c>
      <c r="B397" s="28">
        <v>1</v>
      </c>
      <c r="C397" s="28" t="s">
        <v>2044</v>
      </c>
      <c r="D397" s="28">
        <v>10034908402</v>
      </c>
      <c r="E397" s="12">
        <v>9.98</v>
      </c>
      <c r="I397" s="188">
        <v>45992</v>
      </c>
      <c r="J397" s="28">
        <v>12</v>
      </c>
      <c r="K397" s="28" t="s">
        <v>2050</v>
      </c>
      <c r="L397" s="28">
        <v>10035462122</v>
      </c>
      <c r="M397" s="200">
        <v>42.99</v>
      </c>
      <c r="N397" s="200">
        <v>41.215691056910579</v>
      </c>
      <c r="O397" s="28" t="s">
        <v>32</v>
      </c>
      <c r="P397" s="28">
        <f>Tabela5[[#This Row],[Geração Estimada P50 '[MWh']]]/30</f>
        <v>1.4330000000000001</v>
      </c>
      <c r="Q397" s="1"/>
      <c r="S397"/>
      <c r="U397" s="1" t="s">
        <v>59</v>
      </c>
      <c r="V397" s="1">
        <v>8</v>
      </c>
      <c r="W397" s="273">
        <v>45870</v>
      </c>
      <c r="X397" s="274">
        <v>238.19020999999998</v>
      </c>
      <c r="Y397" s="274">
        <v>278.2</v>
      </c>
      <c r="Z397" s="274">
        <v>262.71382113821136</v>
      </c>
    </row>
    <row r="398" spans="1:26">
      <c r="A398" s="183">
        <v>45689</v>
      </c>
      <c r="B398" s="28">
        <v>2</v>
      </c>
      <c r="C398" s="28" t="s">
        <v>2044</v>
      </c>
      <c r="D398" s="28">
        <v>10034908402</v>
      </c>
      <c r="E398" s="12">
        <v>8.2200000000000006</v>
      </c>
      <c r="I398" s="188">
        <v>45658</v>
      </c>
      <c r="J398" s="28">
        <v>1</v>
      </c>
      <c r="K398" s="28" t="s">
        <v>2051</v>
      </c>
      <c r="L398" s="28">
        <v>10035462130</v>
      </c>
      <c r="M398" s="200">
        <v>49.39</v>
      </c>
      <c r="N398" s="200">
        <v>47.396504065040645</v>
      </c>
      <c r="O398" s="28" t="s">
        <v>32</v>
      </c>
      <c r="P398" s="28">
        <f>Tabela5[[#This Row],[Geração Estimada P50 '[MWh']]]/30</f>
        <v>1.6463333333333334</v>
      </c>
      <c r="Q398" s="1"/>
      <c r="S398"/>
      <c r="U398" s="1" t="s">
        <v>60</v>
      </c>
      <c r="V398" s="1">
        <v>8</v>
      </c>
      <c r="W398" s="273">
        <v>45870</v>
      </c>
      <c r="X398" s="274">
        <v>191.29901999999998</v>
      </c>
      <c r="Y398" s="274">
        <v>226.6</v>
      </c>
      <c r="Z398" s="274">
        <v>215.75806451612908</v>
      </c>
    </row>
    <row r="399" spans="1:26">
      <c r="A399" s="183">
        <v>45717</v>
      </c>
      <c r="B399" s="28">
        <v>3</v>
      </c>
      <c r="C399" s="28" t="s">
        <v>2044</v>
      </c>
      <c r="D399" s="28">
        <v>10034908402</v>
      </c>
      <c r="E399" s="12">
        <v>9.6199999999999992</v>
      </c>
      <c r="I399" s="188">
        <v>45689</v>
      </c>
      <c r="J399" s="28">
        <v>2</v>
      </c>
      <c r="K399" s="28" t="s">
        <v>2051</v>
      </c>
      <c r="L399" s="28">
        <v>10035462130</v>
      </c>
      <c r="M399" s="200">
        <v>46.02</v>
      </c>
      <c r="N399" s="200">
        <v>44.026504065040648</v>
      </c>
      <c r="O399" s="28" t="s">
        <v>32</v>
      </c>
      <c r="P399" s="28"/>
      <c r="Q399" s="1"/>
      <c r="S399"/>
      <c r="U399" s="1" t="s">
        <v>61</v>
      </c>
      <c r="V399" s="1">
        <v>8</v>
      </c>
      <c r="W399" s="273">
        <v>45870</v>
      </c>
      <c r="X399" s="274">
        <v>90.88327000000001</v>
      </c>
      <c r="Y399" s="274">
        <v>107.9</v>
      </c>
      <c r="Z399" s="274">
        <v>102.74193548387098</v>
      </c>
    </row>
    <row r="400" spans="1:26">
      <c r="A400" s="183">
        <v>45748</v>
      </c>
      <c r="B400" s="28">
        <v>4</v>
      </c>
      <c r="C400" s="28" t="s">
        <v>2044</v>
      </c>
      <c r="D400" s="28">
        <v>10034908402</v>
      </c>
      <c r="E400" s="12">
        <v>9.4700000000000006</v>
      </c>
      <c r="I400" s="188">
        <v>45717</v>
      </c>
      <c r="J400" s="28">
        <v>3</v>
      </c>
      <c r="K400" s="28" t="s">
        <v>2051</v>
      </c>
      <c r="L400" s="28">
        <v>10035462130</v>
      </c>
      <c r="M400" s="200">
        <v>50.25</v>
      </c>
      <c r="N400" s="200">
        <v>48.256504065040644</v>
      </c>
      <c r="O400" s="28" t="s">
        <v>32</v>
      </c>
      <c r="P400" s="28">
        <f>Tabela5[[#This Row],[Geração Estimada P50 '[MWh']]]/30</f>
        <v>1.675</v>
      </c>
      <c r="Q400" s="1"/>
      <c r="S400"/>
      <c r="U400" s="1" t="s">
        <v>185</v>
      </c>
      <c r="V400" s="1">
        <v>8</v>
      </c>
      <c r="W400" s="273">
        <v>45870</v>
      </c>
      <c r="X400" s="274">
        <v>212.07747000000001</v>
      </c>
      <c r="Y400" s="274">
        <v>232.9852507374631</v>
      </c>
      <c r="Z400" s="274">
        <v>224.23469314339161</v>
      </c>
    </row>
    <row r="401" spans="1:26">
      <c r="A401" s="183">
        <v>45778</v>
      </c>
      <c r="B401" s="28">
        <v>5</v>
      </c>
      <c r="C401" s="28" t="s">
        <v>2044</v>
      </c>
      <c r="D401" s="28">
        <v>10034908402</v>
      </c>
      <c r="E401" s="12">
        <v>9.7100000000000009</v>
      </c>
      <c r="I401" s="188">
        <v>45748</v>
      </c>
      <c r="J401" s="28">
        <v>4</v>
      </c>
      <c r="K401" s="28" t="s">
        <v>2051</v>
      </c>
      <c r="L401" s="28">
        <v>10035462130</v>
      </c>
      <c r="M401" s="200">
        <v>48.74</v>
      </c>
      <c r="N401" s="200">
        <v>46.746504065040646</v>
      </c>
      <c r="O401" s="28" t="s">
        <v>32</v>
      </c>
      <c r="P401" s="28">
        <f>Tabela5[[#This Row],[Geração Estimada P50 '[MWh']]]/30</f>
        <v>1.6246666666666667</v>
      </c>
      <c r="Q401" s="1"/>
      <c r="S401"/>
      <c r="U401" s="1" t="s">
        <v>187</v>
      </c>
      <c r="V401" s="1">
        <v>8</v>
      </c>
      <c r="W401" s="273">
        <v>45870</v>
      </c>
      <c r="X401" s="274">
        <v>199.48652999999999</v>
      </c>
      <c r="Y401" s="274">
        <v>222.8554572271386</v>
      </c>
      <c r="Z401" s="274">
        <v>214.4853586588963</v>
      </c>
    </row>
    <row r="402" spans="1:26">
      <c r="A402" s="183">
        <v>45809</v>
      </c>
      <c r="B402" s="28">
        <v>6</v>
      </c>
      <c r="C402" s="28" t="s">
        <v>2044</v>
      </c>
      <c r="D402" s="28">
        <v>10034908402</v>
      </c>
      <c r="E402" s="12">
        <v>9.6</v>
      </c>
      <c r="I402" s="188">
        <v>45778</v>
      </c>
      <c r="J402" s="28">
        <v>5</v>
      </c>
      <c r="K402" s="28" t="s">
        <v>2051</v>
      </c>
      <c r="L402" s="28">
        <v>10035462130</v>
      </c>
      <c r="M402" s="200">
        <v>52.37</v>
      </c>
      <c r="N402" s="200">
        <v>50.376504065040642</v>
      </c>
      <c r="O402" s="28" t="s">
        <v>32</v>
      </c>
      <c r="P402" s="28">
        <f>Tabela5[[#This Row],[Geração Estimada P50 '[MWh']]]/30</f>
        <v>1.7456666666666665</v>
      </c>
      <c r="Q402" s="1"/>
      <c r="S402"/>
      <c r="U402" s="1" t="s">
        <v>192</v>
      </c>
      <c r="V402" s="1">
        <v>8</v>
      </c>
      <c r="W402" s="273">
        <v>45870</v>
      </c>
      <c r="X402" s="274">
        <v>221.1961</v>
      </c>
      <c r="Y402" s="274">
        <v>230.95929203539819</v>
      </c>
      <c r="Z402" s="274">
        <v>222.28482624649254</v>
      </c>
    </row>
    <row r="403" spans="1:26">
      <c r="A403" s="183">
        <v>45839</v>
      </c>
      <c r="B403" s="28">
        <v>7</v>
      </c>
      <c r="C403" s="28" t="s">
        <v>2044</v>
      </c>
      <c r="D403" s="28">
        <v>10034908402</v>
      </c>
      <c r="E403" s="12">
        <v>8.61</v>
      </c>
      <c r="I403" s="188">
        <v>45809</v>
      </c>
      <c r="J403" s="28">
        <v>6</v>
      </c>
      <c r="K403" s="28" t="s">
        <v>2051</v>
      </c>
      <c r="L403" s="28">
        <v>10035462130</v>
      </c>
      <c r="M403" s="200">
        <v>51.38</v>
      </c>
      <c r="N403" s="200">
        <v>49.386504065040647</v>
      </c>
      <c r="O403" s="28" t="s">
        <v>32</v>
      </c>
      <c r="P403" s="28">
        <f>Tabela5[[#This Row],[Geração Estimada P50 '[MWh']]]/30</f>
        <v>1.7126666666666668</v>
      </c>
      <c r="Q403" s="1"/>
      <c r="S403"/>
      <c r="U403" s="1" t="s">
        <v>180</v>
      </c>
      <c r="V403" s="1">
        <v>8</v>
      </c>
      <c r="W403" s="273">
        <v>45870</v>
      </c>
      <c r="X403" s="274">
        <v>252.35948999999999</v>
      </c>
      <c r="Y403" s="274">
        <v>219</v>
      </c>
      <c r="Z403" s="274">
        <v>209.95934959349594</v>
      </c>
    </row>
    <row r="404" spans="1:26">
      <c r="A404" s="183">
        <v>45870</v>
      </c>
      <c r="B404" s="28">
        <v>8</v>
      </c>
      <c r="C404" s="28" t="s">
        <v>2044</v>
      </c>
      <c r="D404" s="28">
        <v>10034908402</v>
      </c>
      <c r="E404" s="12">
        <v>10.63</v>
      </c>
      <c r="I404" s="188">
        <v>45839</v>
      </c>
      <c r="J404" s="28">
        <v>7</v>
      </c>
      <c r="K404" s="28" t="s">
        <v>2051</v>
      </c>
      <c r="L404" s="28">
        <v>10035462130</v>
      </c>
      <c r="M404" s="200">
        <v>52.19</v>
      </c>
      <c r="N404" s="200">
        <v>50.196504065040642</v>
      </c>
      <c r="O404" s="28" t="s">
        <v>32</v>
      </c>
      <c r="P404" s="28">
        <f>Tabela5[[#This Row],[Geração Estimada P50 '[MWh']]]/31</f>
        <v>1.683548387096774</v>
      </c>
      <c r="Q404" s="1"/>
      <c r="S404"/>
      <c r="U404" s="1" t="s">
        <v>493</v>
      </c>
      <c r="V404" s="1">
        <v>8</v>
      </c>
      <c r="W404" s="273">
        <v>45870</v>
      </c>
      <c r="X404" s="274">
        <v>43.099589999999999</v>
      </c>
      <c r="Y404" s="274">
        <v>59.48</v>
      </c>
      <c r="Z404" s="274">
        <v>57.405203252032507</v>
      </c>
    </row>
    <row r="405" spans="1:26">
      <c r="A405" s="183">
        <v>45901</v>
      </c>
      <c r="B405" s="28">
        <v>9</v>
      </c>
      <c r="C405" s="28" t="s">
        <v>2044</v>
      </c>
      <c r="D405" s="28">
        <v>10034908402</v>
      </c>
      <c r="E405" s="12">
        <v>10.24</v>
      </c>
      <c r="I405" s="188">
        <v>45870</v>
      </c>
      <c r="J405" s="28">
        <v>8</v>
      </c>
      <c r="K405" s="28" t="s">
        <v>2051</v>
      </c>
      <c r="L405" s="28">
        <v>10035462130</v>
      </c>
      <c r="M405" s="200">
        <v>56.34</v>
      </c>
      <c r="N405" s="200">
        <v>54.346504065040648</v>
      </c>
      <c r="O405" s="28" t="s">
        <v>32</v>
      </c>
      <c r="P405" s="28">
        <f>Tabela5[[#This Row],[Geração Estimada P50 '[MWh']]]/30</f>
        <v>1.8780000000000001</v>
      </c>
      <c r="Q405" s="1"/>
      <c r="S405"/>
      <c r="U405" s="1" t="s">
        <v>494</v>
      </c>
      <c r="V405" s="1">
        <v>8</v>
      </c>
      <c r="W405" s="273">
        <v>45870</v>
      </c>
      <c r="X405" s="274">
        <v>43.121090000000002</v>
      </c>
      <c r="Y405" s="274">
        <v>59.48</v>
      </c>
      <c r="Z405" s="274">
        <v>57.405203252032507</v>
      </c>
    </row>
    <row r="406" spans="1:26">
      <c r="A406" s="183">
        <v>45931</v>
      </c>
      <c r="B406" s="28">
        <v>10</v>
      </c>
      <c r="C406" s="28" t="s">
        <v>2044</v>
      </c>
      <c r="D406" s="28">
        <v>10034908402</v>
      </c>
      <c r="E406" s="12">
        <v>10.3</v>
      </c>
      <c r="I406" s="188">
        <v>45901</v>
      </c>
      <c r="J406" s="28">
        <v>9</v>
      </c>
      <c r="K406" s="28" t="s">
        <v>2051</v>
      </c>
      <c r="L406" s="28">
        <v>10035462130</v>
      </c>
      <c r="M406" s="200">
        <v>52.51</v>
      </c>
      <c r="N406" s="200">
        <v>50.516504065040643</v>
      </c>
      <c r="O406" s="28" t="s">
        <v>32</v>
      </c>
      <c r="P406" s="28">
        <f>Tabela5[[#This Row],[Geração Estimada P50 '[MWh']]]/30</f>
        <v>1.7503333333333333</v>
      </c>
      <c r="Q406" s="1"/>
      <c r="S406"/>
      <c r="U406" s="1" t="s">
        <v>495</v>
      </c>
      <c r="V406" s="1">
        <v>8</v>
      </c>
      <c r="W406" s="273">
        <v>45870</v>
      </c>
      <c r="X406" s="274">
        <v>42.680840000000003</v>
      </c>
      <c r="Y406" s="274">
        <v>59.48</v>
      </c>
      <c r="Z406" s="274">
        <v>57.405203252032507</v>
      </c>
    </row>
    <row r="407" spans="1:26">
      <c r="A407" s="183">
        <v>45962</v>
      </c>
      <c r="B407" s="28">
        <v>11</v>
      </c>
      <c r="C407" s="28" t="s">
        <v>2044</v>
      </c>
      <c r="D407" s="28">
        <v>10034908402</v>
      </c>
      <c r="E407" s="12">
        <v>8.91</v>
      </c>
      <c r="I407" s="188">
        <v>45931</v>
      </c>
      <c r="J407" s="28">
        <v>10</v>
      </c>
      <c r="K407" s="28" t="s">
        <v>2051</v>
      </c>
      <c r="L407" s="28">
        <v>10035462130</v>
      </c>
      <c r="M407" s="200">
        <v>50.66</v>
      </c>
      <c r="N407" s="200">
        <v>48.666504065040641</v>
      </c>
      <c r="O407" s="28" t="s">
        <v>32</v>
      </c>
      <c r="P407" s="28">
        <f>Tabela5[[#This Row],[Geração Estimada P50 '[MWh']]]/30</f>
        <v>1.6886666666666665</v>
      </c>
      <c r="Q407" s="1"/>
      <c r="S407"/>
      <c r="U407" s="1" t="s">
        <v>496</v>
      </c>
      <c r="V407" s="1">
        <v>8</v>
      </c>
      <c r="W407" s="273">
        <v>45870</v>
      </c>
      <c r="X407" s="274">
        <v>42.269979999999997</v>
      </c>
      <c r="Y407" s="274">
        <v>59.48</v>
      </c>
      <c r="Z407" s="274">
        <v>57.405203252032507</v>
      </c>
    </row>
    <row r="408" spans="1:26">
      <c r="A408" s="183">
        <v>45992</v>
      </c>
      <c r="B408" s="28">
        <v>12</v>
      </c>
      <c r="C408" s="28" t="s">
        <v>2044</v>
      </c>
      <c r="D408" s="28">
        <v>10034908402</v>
      </c>
      <c r="E408" s="12">
        <v>8.9</v>
      </c>
      <c r="I408" s="188">
        <v>45962</v>
      </c>
      <c r="J408" s="28">
        <v>11</v>
      </c>
      <c r="K408" s="28" t="s">
        <v>2051</v>
      </c>
      <c r="L408" s="28">
        <v>10035462130</v>
      </c>
      <c r="M408" s="200">
        <v>47.98</v>
      </c>
      <c r="N408" s="200">
        <v>45.986504065040641</v>
      </c>
      <c r="O408" s="28" t="s">
        <v>32</v>
      </c>
      <c r="P408" s="28">
        <f>Tabela5[[#This Row],[Geração Estimada P50 '[MWh']]]/30</f>
        <v>1.5993333333333333</v>
      </c>
      <c r="Q408" s="1"/>
      <c r="S408"/>
      <c r="U408" s="1" t="s">
        <v>497</v>
      </c>
      <c r="V408" s="1">
        <v>8</v>
      </c>
      <c r="W408" s="273">
        <v>45870</v>
      </c>
      <c r="X408" s="274">
        <v>43.26878</v>
      </c>
      <c r="Y408" s="274">
        <v>59.48</v>
      </c>
      <c r="Z408" s="274">
        <v>57.405203252032507</v>
      </c>
    </row>
    <row r="409" spans="1:26">
      <c r="A409" s="183">
        <v>45658</v>
      </c>
      <c r="B409" s="28">
        <v>1</v>
      </c>
      <c r="C409" s="28" t="s">
        <v>2045</v>
      </c>
      <c r="D409" s="28">
        <v>10035156609</v>
      </c>
      <c r="E409" s="12">
        <v>9.81</v>
      </c>
      <c r="I409" s="188">
        <v>45992</v>
      </c>
      <c r="J409" s="28">
        <v>12</v>
      </c>
      <c r="K409" s="28" t="s">
        <v>2051</v>
      </c>
      <c r="L409" s="28">
        <v>10035462130</v>
      </c>
      <c r="M409" s="200">
        <v>48.32</v>
      </c>
      <c r="N409" s="200">
        <v>46.326504065040645</v>
      </c>
      <c r="O409" s="28" t="s">
        <v>32</v>
      </c>
      <c r="P409" s="28">
        <f>Tabela5[[#This Row],[Geração Estimada P50 '[MWh']]]/30</f>
        <v>1.6106666666666667</v>
      </c>
      <c r="Q409" s="1"/>
      <c r="S409"/>
      <c r="U409" s="1" t="s">
        <v>498</v>
      </c>
      <c r="V409" s="1">
        <v>8</v>
      </c>
      <c r="W409" s="273">
        <v>45870</v>
      </c>
      <c r="X409" s="274">
        <v>260.72636999999997</v>
      </c>
      <c r="Y409" s="274">
        <v>266.60000000000002</v>
      </c>
      <c r="Z409" s="274">
        <v>257.36422764227643</v>
      </c>
    </row>
    <row r="410" spans="1:26">
      <c r="A410" s="183">
        <v>45689</v>
      </c>
      <c r="B410" s="28">
        <v>2</v>
      </c>
      <c r="C410" s="28" t="s">
        <v>2045</v>
      </c>
      <c r="D410" s="28">
        <v>10035156609</v>
      </c>
      <c r="E410" s="12">
        <v>9.11</v>
      </c>
      <c r="I410" s="188">
        <v>45658</v>
      </c>
      <c r="J410" s="28">
        <v>1</v>
      </c>
      <c r="K410" s="28" t="s">
        <v>2546</v>
      </c>
      <c r="L410" s="28"/>
      <c r="M410" s="12" t="s">
        <v>2572</v>
      </c>
      <c r="N410" s="12"/>
      <c r="P410" s="28" t="e">
        <f>Tabela5[[#This Row],[Geração Estimada P50 '[MWh']]]/30</f>
        <v>#VALUE!</v>
      </c>
      <c r="Q410" s="1"/>
      <c r="S410"/>
      <c r="U410" s="1" t="s">
        <v>499</v>
      </c>
      <c r="V410" s="1">
        <v>8</v>
      </c>
      <c r="W410" s="273">
        <v>45870</v>
      </c>
      <c r="X410" s="274">
        <v>261.99410999999998</v>
      </c>
      <c r="Y410" s="274">
        <v>266.60000000000002</v>
      </c>
      <c r="Z410" s="274">
        <v>257.36422764227643</v>
      </c>
    </row>
    <row r="411" spans="1:26">
      <c r="A411" s="183">
        <v>45717</v>
      </c>
      <c r="B411" s="28">
        <v>3</v>
      </c>
      <c r="C411" s="28" t="s">
        <v>2045</v>
      </c>
      <c r="D411" s="28">
        <v>10035156609</v>
      </c>
      <c r="E411" s="12">
        <v>10.24</v>
      </c>
      <c r="I411" s="188">
        <v>45689</v>
      </c>
      <c r="J411" s="28">
        <v>2</v>
      </c>
      <c r="K411" s="28" t="s">
        <v>2546</v>
      </c>
      <c r="L411" s="28"/>
      <c r="M411" s="12">
        <v>216.1</v>
      </c>
      <c r="N411" s="12"/>
      <c r="P411" s="28"/>
      <c r="Q411" s="1"/>
      <c r="S411"/>
      <c r="U411" s="1" t="s">
        <v>500</v>
      </c>
      <c r="V411" s="1">
        <v>8</v>
      </c>
      <c r="W411" s="273">
        <v>45870</v>
      </c>
      <c r="X411" s="274">
        <v>258.97721000000001</v>
      </c>
      <c r="Y411" s="274">
        <v>266.60000000000002</v>
      </c>
      <c r="Z411" s="274">
        <v>257.36422764227643</v>
      </c>
    </row>
    <row r="412" spans="1:26">
      <c r="A412" s="183">
        <v>45748</v>
      </c>
      <c r="B412" s="28">
        <v>4</v>
      </c>
      <c r="C412" s="28" t="s">
        <v>2045</v>
      </c>
      <c r="D412" s="28">
        <v>10035156609</v>
      </c>
      <c r="E412" s="12">
        <v>10.119999999999999</v>
      </c>
      <c r="I412" s="188">
        <v>45717</v>
      </c>
      <c r="J412" s="28">
        <v>3</v>
      </c>
      <c r="K412" s="28" t="s">
        <v>2546</v>
      </c>
      <c r="L412" s="28"/>
      <c r="M412" s="12">
        <v>233.7</v>
      </c>
      <c r="N412" s="12"/>
      <c r="P412" s="28">
        <f>Tabela5[[#This Row],[Geração Estimada P50 '[MWh']]]/30</f>
        <v>7.79</v>
      </c>
      <c r="Q412" s="1"/>
      <c r="S412"/>
      <c r="U412" s="1" t="s">
        <v>501</v>
      </c>
      <c r="V412" s="1">
        <v>8</v>
      </c>
      <c r="W412" s="273">
        <v>45870</v>
      </c>
      <c r="X412" s="274">
        <v>259.1694</v>
      </c>
      <c r="Y412" s="274">
        <v>266.60000000000002</v>
      </c>
      <c r="Z412" s="274">
        <v>257.36422764227643</v>
      </c>
    </row>
    <row r="413" spans="1:26">
      <c r="A413" s="183">
        <v>45778</v>
      </c>
      <c r="B413" s="28">
        <v>5</v>
      </c>
      <c r="C413" s="28" t="s">
        <v>2045</v>
      </c>
      <c r="D413" s="28">
        <v>10035156609</v>
      </c>
      <c r="E413" s="12">
        <v>9.77</v>
      </c>
      <c r="I413" s="188">
        <v>45748</v>
      </c>
      <c r="J413" s="28">
        <v>4</v>
      </c>
      <c r="K413" s="28" t="s">
        <v>2546</v>
      </c>
      <c r="L413" s="28"/>
      <c r="M413" s="12">
        <v>227.5</v>
      </c>
      <c r="N413" s="12"/>
      <c r="P413" s="28">
        <f>Tabela5[[#This Row],[Geração Estimada P50 '[MWh']]]/30</f>
        <v>7.583333333333333</v>
      </c>
      <c r="Q413" s="1"/>
      <c r="S413"/>
      <c r="U413" s="1" t="s">
        <v>502</v>
      </c>
      <c r="V413" s="1">
        <v>8</v>
      </c>
      <c r="W413" s="273">
        <v>45870</v>
      </c>
      <c r="X413" s="274">
        <v>258.03156999999999</v>
      </c>
      <c r="Y413" s="274">
        <v>266.60000000000002</v>
      </c>
      <c r="Z413" s="274">
        <v>257.36422764227643</v>
      </c>
    </row>
    <row r="414" spans="1:26">
      <c r="A414" s="183">
        <v>45809</v>
      </c>
      <c r="B414" s="28">
        <v>6</v>
      </c>
      <c r="C414" s="28" t="s">
        <v>2045</v>
      </c>
      <c r="D414" s="28">
        <v>10035156609</v>
      </c>
      <c r="E414" s="12">
        <v>10.41</v>
      </c>
      <c r="I414" s="188">
        <v>45778</v>
      </c>
      <c r="J414" s="28">
        <v>5</v>
      </c>
      <c r="K414" s="28" t="s">
        <v>2546</v>
      </c>
      <c r="L414" s="28"/>
      <c r="M414" s="12">
        <v>233.3</v>
      </c>
      <c r="N414" s="12"/>
      <c r="P414" s="28">
        <f>Tabela5[[#This Row],[Geração Estimada P50 '[MWh']]]/30</f>
        <v>7.7766666666666673</v>
      </c>
      <c r="Q414" s="1"/>
      <c r="S414"/>
      <c r="U414" s="1" t="s">
        <v>2548</v>
      </c>
      <c r="V414" s="1">
        <v>8</v>
      </c>
      <c r="W414" s="273">
        <v>45870</v>
      </c>
      <c r="X414" s="274">
        <v>258.33240000000001</v>
      </c>
      <c r="Y414" s="274">
        <v>283.32</v>
      </c>
      <c r="Z414" s="274">
        <v>270.67479674796743</v>
      </c>
    </row>
    <row r="415" spans="1:26">
      <c r="A415" s="183">
        <v>45839</v>
      </c>
      <c r="B415" s="28">
        <v>7</v>
      </c>
      <c r="C415" s="28" t="s">
        <v>2045</v>
      </c>
      <c r="D415" s="28">
        <v>10035156609</v>
      </c>
      <c r="E415" s="12">
        <v>10.76</v>
      </c>
      <c r="I415" s="188">
        <v>45809</v>
      </c>
      <c r="J415" s="28">
        <v>6</v>
      </c>
      <c r="K415" s="28" t="s">
        <v>2546</v>
      </c>
      <c r="L415" s="28"/>
      <c r="M415" s="12">
        <v>233.7</v>
      </c>
      <c r="N415" s="12"/>
      <c r="P415" s="28">
        <f>Tabela5[[#This Row],[Geração Estimada P50 '[MWh']]]/30</f>
        <v>7.79</v>
      </c>
      <c r="Q415" s="1"/>
      <c r="S415"/>
      <c r="U415" s="1" t="s">
        <v>2549</v>
      </c>
      <c r="V415" s="1">
        <v>8</v>
      </c>
      <c r="W415" s="273">
        <v>45870</v>
      </c>
      <c r="X415" s="274">
        <v>259.95652999999999</v>
      </c>
      <c r="Y415" s="274">
        <v>283.32</v>
      </c>
      <c r="Z415" s="274">
        <v>270.67479674796743</v>
      </c>
    </row>
    <row r="416" spans="1:26">
      <c r="A416" s="183">
        <v>45870</v>
      </c>
      <c r="B416" s="28">
        <v>8</v>
      </c>
      <c r="C416" s="28" t="s">
        <v>2045</v>
      </c>
      <c r="D416" s="28">
        <v>10035156609</v>
      </c>
      <c r="E416" s="12">
        <v>11.45</v>
      </c>
      <c r="I416" s="188">
        <v>45839</v>
      </c>
      <c r="J416" s="28">
        <v>7</v>
      </c>
      <c r="K416" s="28" t="s">
        <v>2546</v>
      </c>
      <c r="L416" s="28"/>
      <c r="M416" s="12">
        <v>242.2</v>
      </c>
      <c r="N416" s="12"/>
      <c r="P416" s="28">
        <f>Tabela5[[#This Row],[Geração Estimada P50 '[MWh']]]/31</f>
        <v>7.8129032258064512</v>
      </c>
      <c r="Q416" s="1"/>
      <c r="S416"/>
      <c r="U416" s="1" t="s">
        <v>2564</v>
      </c>
      <c r="V416" s="1">
        <v>8</v>
      </c>
      <c r="W416" s="273">
        <v>45870</v>
      </c>
      <c r="X416" s="274">
        <v>124.19557</v>
      </c>
      <c r="Y416" s="274">
        <v>141.66</v>
      </c>
      <c r="Z416" s="274">
        <v>135.33739837398372</v>
      </c>
    </row>
    <row r="417" spans="1:26">
      <c r="A417" s="183">
        <v>45901</v>
      </c>
      <c r="B417" s="28">
        <v>9</v>
      </c>
      <c r="C417" s="28" t="s">
        <v>2045</v>
      </c>
      <c r="D417" s="28">
        <v>10035156609</v>
      </c>
      <c r="E417" s="12">
        <v>10.9</v>
      </c>
      <c r="I417" s="188">
        <v>45870</v>
      </c>
      <c r="J417" s="28">
        <v>8</v>
      </c>
      <c r="K417" s="28" t="s">
        <v>2546</v>
      </c>
      <c r="L417" s="28"/>
      <c r="M417" s="12">
        <v>266.8</v>
      </c>
      <c r="N417" s="12"/>
      <c r="P417" s="28">
        <f>Tabela5[[#This Row],[Geração Estimada P50 '[MWh']]]/30</f>
        <v>8.8933333333333344</v>
      </c>
      <c r="Q417" s="1"/>
      <c r="S417"/>
      <c r="U417" s="1" t="s">
        <v>2566</v>
      </c>
      <c r="V417" s="1">
        <v>8</v>
      </c>
      <c r="W417" s="273">
        <v>45870</v>
      </c>
      <c r="X417" s="274">
        <v>267.56180999999998</v>
      </c>
      <c r="Y417" s="274">
        <v>282.24</v>
      </c>
      <c r="Z417" s="274">
        <v>271.01821138211386</v>
      </c>
    </row>
    <row r="418" spans="1:26">
      <c r="A418" s="183">
        <v>45931</v>
      </c>
      <c r="B418" s="28">
        <v>10</v>
      </c>
      <c r="C418" s="28" t="s">
        <v>2045</v>
      </c>
      <c r="D418" s="28">
        <v>10035156609</v>
      </c>
      <c r="E418" s="12">
        <v>10.9</v>
      </c>
      <c r="I418" s="188">
        <v>45901</v>
      </c>
      <c r="J418" s="28">
        <v>9</v>
      </c>
      <c r="K418" s="28" t="s">
        <v>2546</v>
      </c>
      <c r="L418" s="28"/>
      <c r="M418" s="12">
        <v>248.6</v>
      </c>
      <c r="N418" s="12"/>
      <c r="P418" s="28">
        <f>Tabela5[[#This Row],[Geração Estimada P50 '[MWh']]]/30</f>
        <v>8.2866666666666671</v>
      </c>
      <c r="Q418" s="1"/>
      <c r="S418"/>
      <c r="U418" s="1" t="s">
        <v>2567</v>
      </c>
      <c r="V418" s="1">
        <v>8</v>
      </c>
      <c r="W418" s="273">
        <v>45870</v>
      </c>
      <c r="X418" s="274">
        <v>266.76416999999998</v>
      </c>
      <c r="Y418" s="274">
        <v>282.24</v>
      </c>
      <c r="Z418" s="274">
        <v>271.01821138211386</v>
      </c>
    </row>
    <row r="419" spans="1:26">
      <c r="A419" s="183">
        <v>45962</v>
      </c>
      <c r="B419" s="28">
        <v>11</v>
      </c>
      <c r="C419" s="28" t="s">
        <v>2045</v>
      </c>
      <c r="D419" s="28">
        <v>10035156609</v>
      </c>
      <c r="E419" s="12">
        <v>9.32</v>
      </c>
      <c r="I419" s="188">
        <v>45931</v>
      </c>
      <c r="J419" s="28">
        <v>10</v>
      </c>
      <c r="K419" s="28" t="s">
        <v>2546</v>
      </c>
      <c r="L419" s="28"/>
      <c r="M419" s="12">
        <v>213.7</v>
      </c>
      <c r="N419" s="12"/>
      <c r="P419" s="28">
        <f>Tabela5[[#This Row],[Geração Estimada P50 '[MWh']]]/30</f>
        <v>7.1233333333333331</v>
      </c>
      <c r="Q419" s="1"/>
      <c r="S419"/>
      <c r="U419" s="1" t="s">
        <v>2568</v>
      </c>
      <c r="V419" s="1">
        <v>8</v>
      </c>
      <c r="W419" s="273">
        <v>45870</v>
      </c>
      <c r="X419" s="274">
        <v>127.37350000000001</v>
      </c>
      <c r="Y419" s="274">
        <v>141.12</v>
      </c>
      <c r="Z419" s="274">
        <v>135.50910569105693</v>
      </c>
    </row>
    <row r="420" spans="1:26">
      <c r="A420" s="183">
        <v>45992</v>
      </c>
      <c r="B420" s="28">
        <v>12</v>
      </c>
      <c r="C420" s="28" t="s">
        <v>2045</v>
      </c>
      <c r="D420" s="28">
        <v>10035156609</v>
      </c>
      <c r="E420" s="12">
        <v>8.16</v>
      </c>
      <c r="I420" s="188">
        <v>45962</v>
      </c>
      <c r="J420" s="28">
        <v>11</v>
      </c>
      <c r="K420" s="28" t="s">
        <v>2546</v>
      </c>
      <c r="L420" s="28"/>
      <c r="M420" s="12">
        <v>218.3</v>
      </c>
      <c r="N420" s="12"/>
      <c r="P420" s="28">
        <f>Tabela5[[#This Row],[Geração Estimada P50 '[MWh']]]/30</f>
        <v>7.2766666666666673</v>
      </c>
      <c r="Q420" s="1"/>
      <c r="S420"/>
      <c r="U420" s="1" t="s">
        <v>1854</v>
      </c>
      <c r="V420" s="1">
        <v>9</v>
      </c>
      <c r="W420" s="273">
        <v>45901</v>
      </c>
      <c r="X420" s="274">
        <v>83.84</v>
      </c>
      <c r="Y420" s="274">
        <v>30</v>
      </c>
      <c r="Z420" s="274"/>
    </row>
    <row r="421" spans="1:26">
      <c r="A421" s="183">
        <v>45658</v>
      </c>
      <c r="B421" s="28">
        <v>1</v>
      </c>
      <c r="C421" s="28" t="s">
        <v>1918</v>
      </c>
      <c r="D421" s="28" t="s">
        <v>2031</v>
      </c>
      <c r="E421" s="12">
        <v>92.5</v>
      </c>
      <c r="I421" s="188">
        <v>45992</v>
      </c>
      <c r="J421" s="28">
        <v>12</v>
      </c>
      <c r="K421" s="28" t="s">
        <v>2546</v>
      </c>
      <c r="L421" s="28"/>
      <c r="M421" s="12">
        <v>239</v>
      </c>
      <c r="N421" s="12"/>
      <c r="P421" s="28">
        <f>Tabela5[[#This Row],[Geração Estimada P50 '[MWh']]]/30</f>
        <v>7.9666666666666668</v>
      </c>
      <c r="Q421" s="1"/>
      <c r="S421"/>
      <c r="U421" s="1" t="s">
        <v>25</v>
      </c>
      <c r="V421" s="1">
        <v>9</v>
      </c>
      <c r="W421" s="273">
        <v>45901</v>
      </c>
      <c r="X421" s="274">
        <v>184.40599999999998</v>
      </c>
      <c r="Y421" s="274">
        <v>171.1</v>
      </c>
      <c r="Z421" s="274"/>
    </row>
    <row r="422" spans="1:26">
      <c r="A422" s="183">
        <v>45689</v>
      </c>
      <c r="B422" s="28">
        <v>2</v>
      </c>
      <c r="C422" s="28" t="s">
        <v>1918</v>
      </c>
      <c r="D422" s="28" t="s">
        <v>2031</v>
      </c>
      <c r="E422" s="12">
        <v>85.8</v>
      </c>
      <c r="I422" s="188">
        <v>45658</v>
      </c>
      <c r="J422" s="28">
        <v>1</v>
      </c>
      <c r="K422" s="28" t="s">
        <v>2548</v>
      </c>
      <c r="L422" s="28"/>
      <c r="M422" s="12" t="s">
        <v>2572</v>
      </c>
      <c r="N422" s="12" t="s">
        <v>2572</v>
      </c>
      <c r="O422" t="s">
        <v>2548</v>
      </c>
      <c r="P422" s="28" t="e">
        <f>Tabela5[[#This Row],[Geração Estimada P50 '[MWh']]]/30</f>
        <v>#VALUE!</v>
      </c>
      <c r="Q422" s="1"/>
      <c r="S422"/>
      <c r="U422" s="1" t="s">
        <v>26</v>
      </c>
      <c r="V422" s="1">
        <v>9</v>
      </c>
      <c r="W422" s="273">
        <v>45901</v>
      </c>
      <c r="X422" s="274">
        <v>446.70529999999997</v>
      </c>
      <c r="Y422" s="274">
        <v>467.77</v>
      </c>
      <c r="Z422" s="274"/>
    </row>
    <row r="423" spans="1:26">
      <c r="A423" s="183">
        <v>45717</v>
      </c>
      <c r="B423" s="28">
        <v>3</v>
      </c>
      <c r="C423" s="28" t="s">
        <v>1918</v>
      </c>
      <c r="D423" s="28" t="s">
        <v>2031</v>
      </c>
      <c r="E423" s="12">
        <v>85.5</v>
      </c>
      <c r="I423" s="188">
        <v>45689</v>
      </c>
      <c r="J423" s="28">
        <v>2</v>
      </c>
      <c r="K423" s="28" t="s">
        <v>2548</v>
      </c>
      <c r="L423" s="28"/>
      <c r="M423" s="12" t="s">
        <v>2572</v>
      </c>
      <c r="N423" s="12" t="s">
        <v>2572</v>
      </c>
      <c r="O423" t="s">
        <v>2548</v>
      </c>
      <c r="P423" s="28"/>
      <c r="Q423" s="1"/>
      <c r="S423"/>
      <c r="U423" s="1" t="s">
        <v>193</v>
      </c>
      <c r="V423" s="1">
        <v>9</v>
      </c>
      <c r="W423" s="273">
        <v>45901</v>
      </c>
      <c r="X423" s="274">
        <v>151.20480000000001</v>
      </c>
      <c r="Y423" s="274">
        <v>160.6</v>
      </c>
      <c r="Z423" s="274"/>
    </row>
    <row r="424" spans="1:26">
      <c r="A424" s="183">
        <v>45748</v>
      </c>
      <c r="B424" s="28">
        <v>4</v>
      </c>
      <c r="C424" s="28" t="s">
        <v>1918</v>
      </c>
      <c r="D424" s="28" t="s">
        <v>2031</v>
      </c>
      <c r="E424" s="12">
        <v>91.1</v>
      </c>
      <c r="I424" s="188">
        <v>45717</v>
      </c>
      <c r="J424" s="28">
        <v>3</v>
      </c>
      <c r="K424" s="28" t="s">
        <v>2548</v>
      </c>
      <c r="L424" s="28"/>
      <c r="M424" s="12" t="s">
        <v>2572</v>
      </c>
      <c r="N424" s="12" t="s">
        <v>2572</v>
      </c>
      <c r="O424" t="s">
        <v>2548</v>
      </c>
      <c r="P424" s="28" t="e">
        <f>Tabela5[[#This Row],[Geração Estimada P50 '[MWh']]]/30</f>
        <v>#VALUE!</v>
      </c>
      <c r="Q424" s="1"/>
      <c r="S424"/>
      <c r="U424" s="1" t="s">
        <v>28</v>
      </c>
      <c r="V424" s="1">
        <v>9</v>
      </c>
      <c r="W424" s="273">
        <v>45901</v>
      </c>
      <c r="X424" s="274">
        <v>267.8809</v>
      </c>
      <c r="Y424" s="274">
        <v>264.55999999999995</v>
      </c>
      <c r="Z424" s="274"/>
    </row>
    <row r="425" spans="1:26">
      <c r="A425" s="183">
        <v>45778</v>
      </c>
      <c r="B425" s="28">
        <v>5</v>
      </c>
      <c r="C425" s="28" t="s">
        <v>1918</v>
      </c>
      <c r="D425" s="28" t="s">
        <v>2031</v>
      </c>
      <c r="E425" s="12">
        <v>90.8</v>
      </c>
      <c r="I425" s="188">
        <v>45748</v>
      </c>
      <c r="J425" s="28">
        <v>4</v>
      </c>
      <c r="K425" s="28" t="s">
        <v>2548</v>
      </c>
      <c r="L425" s="28"/>
      <c r="M425" s="12" t="s">
        <v>2572</v>
      </c>
      <c r="N425" s="12" t="s">
        <v>2572</v>
      </c>
      <c r="O425" t="s">
        <v>2548</v>
      </c>
      <c r="P425" s="28" t="e">
        <f>Tabela5[[#This Row],[Geração Estimada P50 '[MWh']]]/30</f>
        <v>#VALUE!</v>
      </c>
      <c r="Q425" s="1"/>
      <c r="S425"/>
      <c r="U425" s="1" t="s">
        <v>29</v>
      </c>
      <c r="V425" s="1">
        <v>9</v>
      </c>
      <c r="W425" s="273">
        <v>45901</v>
      </c>
      <c r="X425" s="274">
        <v>29.945700000000009</v>
      </c>
      <c r="Y425" s="274">
        <v>32.160000000000004</v>
      </c>
      <c r="Z425" s="274"/>
    </row>
    <row r="426" spans="1:26">
      <c r="A426" s="183">
        <v>45809</v>
      </c>
      <c r="B426" s="28">
        <v>6</v>
      </c>
      <c r="C426" s="28" t="s">
        <v>1918</v>
      </c>
      <c r="D426" s="28" t="s">
        <v>2031</v>
      </c>
      <c r="E426" s="12">
        <v>94.1</v>
      </c>
      <c r="I426" s="188">
        <v>45778</v>
      </c>
      <c r="J426" s="28">
        <v>5</v>
      </c>
      <c r="K426" s="28" t="s">
        <v>2548</v>
      </c>
      <c r="L426" s="28"/>
      <c r="M426" s="12">
        <v>622.4</v>
      </c>
      <c r="N426" s="12">
        <v>592.88699186991869</v>
      </c>
      <c r="O426" t="s">
        <v>2548</v>
      </c>
      <c r="P426" s="28">
        <f>Tabela5[[#This Row],[Geração Estimada P50 '[MWh']]]/30</f>
        <v>20.746666666666666</v>
      </c>
      <c r="Q426" s="1"/>
      <c r="S426"/>
      <c r="U426" s="1" t="s">
        <v>30</v>
      </c>
      <c r="V426" s="1">
        <v>9</v>
      </c>
      <c r="W426" s="273">
        <v>45901</v>
      </c>
      <c r="X426" s="274">
        <v>43.406800000000004</v>
      </c>
      <c r="Y426" s="274">
        <v>42.480000000000004</v>
      </c>
      <c r="Z426" s="274"/>
    </row>
    <row r="427" spans="1:26">
      <c r="A427" s="183">
        <v>45839</v>
      </c>
      <c r="B427" s="28">
        <v>7</v>
      </c>
      <c r="C427" s="28" t="s">
        <v>1918</v>
      </c>
      <c r="D427" s="28" t="s">
        <v>2031</v>
      </c>
      <c r="E427" s="12">
        <v>103.9</v>
      </c>
      <c r="I427" s="188">
        <v>45809</v>
      </c>
      <c r="J427" s="28">
        <v>6</v>
      </c>
      <c r="K427" s="28" t="s">
        <v>2548</v>
      </c>
      <c r="L427" s="28"/>
      <c r="M427" s="12">
        <v>623</v>
      </c>
      <c r="N427" s="12">
        <v>592.68699186991864</v>
      </c>
      <c r="O427" t="s">
        <v>2548</v>
      </c>
      <c r="P427" s="28">
        <f>Tabela5[[#This Row],[Geração Estimada P50 '[MWh']]]/30</f>
        <v>20.766666666666666</v>
      </c>
      <c r="Q427" s="1"/>
      <c r="S427"/>
      <c r="U427" s="1" t="s">
        <v>31</v>
      </c>
      <c r="V427" s="1">
        <v>9</v>
      </c>
      <c r="W427" s="273">
        <v>45901</v>
      </c>
      <c r="X427" s="274">
        <v>187.05309999999994</v>
      </c>
      <c r="Y427" s="274">
        <v>193.32</v>
      </c>
      <c r="Z427" s="274"/>
    </row>
    <row r="428" spans="1:26">
      <c r="A428" s="183">
        <v>45870</v>
      </c>
      <c r="B428" s="28">
        <v>8</v>
      </c>
      <c r="C428" s="28" t="s">
        <v>1918</v>
      </c>
      <c r="D428" s="28" t="s">
        <v>2031</v>
      </c>
      <c r="E428" s="12">
        <v>111.6</v>
      </c>
      <c r="I428" s="188">
        <v>45839</v>
      </c>
      <c r="J428" s="28">
        <v>7</v>
      </c>
      <c r="K428" s="28" t="s">
        <v>2548</v>
      </c>
      <c r="L428" s="28"/>
      <c r="M428" s="12">
        <v>665.5</v>
      </c>
      <c r="N428" s="12">
        <v>635.28699186991867</v>
      </c>
      <c r="O428" t="s">
        <v>2548</v>
      </c>
      <c r="P428" s="28">
        <f>Tabela5[[#This Row],[Geração Estimada P50 '[MWh']]]/31</f>
        <v>21.467741935483872</v>
      </c>
      <c r="Q428" s="1"/>
      <c r="S428"/>
      <c r="U428" s="1" t="s">
        <v>32</v>
      </c>
      <c r="V428" s="1">
        <v>9</v>
      </c>
      <c r="W428" s="273">
        <v>45901</v>
      </c>
      <c r="X428" s="274">
        <v>354.45029999999997</v>
      </c>
      <c r="Y428" s="274">
        <v>342.91</v>
      </c>
      <c r="Z428" s="274"/>
    </row>
    <row r="429" spans="1:26">
      <c r="A429" s="183">
        <v>45901</v>
      </c>
      <c r="B429" s="28">
        <v>9</v>
      </c>
      <c r="C429" s="28" t="s">
        <v>1918</v>
      </c>
      <c r="D429" s="28" t="s">
        <v>2031</v>
      </c>
      <c r="E429" s="12">
        <v>104.5</v>
      </c>
      <c r="I429" s="188">
        <v>45870</v>
      </c>
      <c r="J429" s="28">
        <v>8</v>
      </c>
      <c r="K429" s="28" t="s">
        <v>2548</v>
      </c>
      <c r="L429" s="28"/>
      <c r="M429" s="12">
        <v>708.3</v>
      </c>
      <c r="N429" s="12">
        <v>676.68699186991864</v>
      </c>
      <c r="O429" t="s">
        <v>2548</v>
      </c>
      <c r="P429" s="28">
        <f>Tabela5[[#This Row],[Geração Estimada P50 '[MWh']]]/30</f>
        <v>23.61</v>
      </c>
      <c r="Q429" s="1"/>
      <c r="S429"/>
      <c r="U429" s="1" t="s">
        <v>33</v>
      </c>
      <c r="V429" s="1">
        <v>9</v>
      </c>
      <c r="W429" s="273">
        <v>45901</v>
      </c>
      <c r="X429" s="274">
        <v>100.89600000000003</v>
      </c>
      <c r="Y429" s="274">
        <v>112.7</v>
      </c>
      <c r="Z429" s="274"/>
    </row>
    <row r="430" spans="1:26">
      <c r="A430" s="183">
        <v>45931</v>
      </c>
      <c r="B430" s="28">
        <v>10</v>
      </c>
      <c r="C430" s="28" t="s">
        <v>1918</v>
      </c>
      <c r="D430" s="28" t="s">
        <v>2031</v>
      </c>
      <c r="E430" s="12">
        <v>96.9</v>
      </c>
      <c r="I430" s="188">
        <v>45901</v>
      </c>
      <c r="J430" s="28">
        <v>9</v>
      </c>
      <c r="K430" s="28" t="s">
        <v>2548</v>
      </c>
      <c r="L430" s="28"/>
      <c r="M430" s="12">
        <v>660.3</v>
      </c>
      <c r="N430" s="12">
        <v>629.98699186991871</v>
      </c>
      <c r="O430" t="s">
        <v>2548</v>
      </c>
      <c r="P430" s="28">
        <f>Tabela5[[#This Row],[Geração Estimada P50 '[MWh']]]/30</f>
        <v>22.009999999999998</v>
      </c>
      <c r="Q430" s="1"/>
      <c r="S430"/>
      <c r="U430" s="1" t="s">
        <v>135</v>
      </c>
      <c r="V430" s="1">
        <v>9</v>
      </c>
      <c r="W430" s="273">
        <v>45901</v>
      </c>
      <c r="X430" s="274">
        <v>43.464500000000008</v>
      </c>
      <c r="Y430" s="274">
        <v>47.58</v>
      </c>
      <c r="Z430" s="274"/>
    </row>
    <row r="431" spans="1:26">
      <c r="A431" s="183">
        <v>45962</v>
      </c>
      <c r="B431" s="28">
        <v>11</v>
      </c>
      <c r="C431" s="28" t="s">
        <v>1918</v>
      </c>
      <c r="D431" s="28" t="s">
        <v>2031</v>
      </c>
      <c r="E431" s="12">
        <v>83.9</v>
      </c>
      <c r="I431" s="188">
        <v>45931</v>
      </c>
      <c r="J431" s="28">
        <v>10</v>
      </c>
      <c r="K431" s="28" t="s">
        <v>2548</v>
      </c>
      <c r="L431" s="28"/>
      <c r="M431" s="12">
        <v>613.1</v>
      </c>
      <c r="N431" s="12">
        <v>533.88699186991869</v>
      </c>
      <c r="O431" t="s">
        <v>2548</v>
      </c>
      <c r="P431" s="28">
        <f>Tabela5[[#This Row],[Geração Estimada P50 '[MWh']]]/30</f>
        <v>20.436666666666667</v>
      </c>
      <c r="Q431" s="1"/>
      <c r="S431"/>
      <c r="U431" s="1" t="s">
        <v>34</v>
      </c>
      <c r="V431" s="1">
        <v>9</v>
      </c>
      <c r="W431" s="273">
        <v>45901</v>
      </c>
      <c r="X431" s="274">
        <v>56.733599999999988</v>
      </c>
      <c r="Y431" s="274">
        <v>63.48</v>
      </c>
      <c r="Z431" s="274"/>
    </row>
    <row r="432" spans="1:26">
      <c r="A432" s="183">
        <v>45992</v>
      </c>
      <c r="B432" s="28">
        <v>12</v>
      </c>
      <c r="C432" s="28" t="s">
        <v>1918</v>
      </c>
      <c r="D432" s="28" t="s">
        <v>2031</v>
      </c>
      <c r="E432" s="12">
        <v>80.7</v>
      </c>
      <c r="I432" s="188">
        <v>45962</v>
      </c>
      <c r="J432" s="28">
        <v>11</v>
      </c>
      <c r="K432" s="28" t="s">
        <v>2548</v>
      </c>
      <c r="L432" s="28"/>
      <c r="M432" s="12">
        <v>520.29999999999995</v>
      </c>
      <c r="N432" s="12">
        <v>545.08699186991862</v>
      </c>
      <c r="O432" t="s">
        <v>2548</v>
      </c>
      <c r="P432" s="28">
        <f>Tabela5[[#This Row],[Geração Estimada P50 '[MWh']]]/30</f>
        <v>17.34333333333333</v>
      </c>
      <c r="Q432" s="1"/>
      <c r="S432"/>
      <c r="U432" s="1" t="s">
        <v>35</v>
      </c>
      <c r="V432" s="1">
        <v>9</v>
      </c>
      <c r="W432" s="273">
        <v>45901</v>
      </c>
      <c r="X432" s="274">
        <v>249.14979999999997</v>
      </c>
      <c r="Y432" s="274">
        <v>237.1</v>
      </c>
      <c r="Z432" s="274"/>
    </row>
    <row r="433" spans="1:26">
      <c r="A433" s="183">
        <v>45658</v>
      </c>
      <c r="B433" s="28">
        <v>1</v>
      </c>
      <c r="C433" s="28" t="s">
        <v>1919</v>
      </c>
      <c r="D433" s="28" t="s">
        <v>2032</v>
      </c>
      <c r="E433" s="12">
        <v>50.77</v>
      </c>
      <c r="I433" s="188">
        <v>45992</v>
      </c>
      <c r="J433" s="28">
        <v>12</v>
      </c>
      <c r="K433" s="28" t="s">
        <v>2548</v>
      </c>
      <c r="L433" s="28"/>
      <c r="M433" s="12">
        <v>515.20000000000005</v>
      </c>
      <c r="N433" s="12">
        <v>545.58699186991862</v>
      </c>
      <c r="O433" t="s">
        <v>2548</v>
      </c>
      <c r="P433" s="28">
        <f>Tabela5[[#This Row],[Geração Estimada P50 '[MWh']]]/30</f>
        <v>17.173333333333336</v>
      </c>
      <c r="Q433" s="1"/>
      <c r="S433"/>
      <c r="U433" s="1" t="s">
        <v>36</v>
      </c>
      <c r="V433" s="1">
        <v>9</v>
      </c>
      <c r="W433" s="273">
        <v>45901</v>
      </c>
      <c r="X433" s="274">
        <v>248.03510000000003</v>
      </c>
      <c r="Y433" s="274">
        <v>235.9</v>
      </c>
      <c r="Z433" s="274"/>
    </row>
    <row r="434" spans="1:26">
      <c r="A434" s="183">
        <v>45689</v>
      </c>
      <c r="B434" s="28">
        <v>2</v>
      </c>
      <c r="C434" s="28" t="s">
        <v>1919</v>
      </c>
      <c r="D434" s="28" t="s">
        <v>2032</v>
      </c>
      <c r="E434" s="12">
        <v>47.27</v>
      </c>
      <c r="I434" s="188">
        <v>45658</v>
      </c>
      <c r="J434" s="28">
        <v>1</v>
      </c>
      <c r="K434" s="28" t="s">
        <v>2549</v>
      </c>
      <c r="L434" s="28"/>
      <c r="M434" s="12" t="s">
        <v>2572</v>
      </c>
      <c r="N434" s="12" t="s">
        <v>2572</v>
      </c>
      <c r="O434" t="s">
        <v>2549</v>
      </c>
      <c r="P434" s="28" t="e">
        <f>Tabela5[[#This Row],[Geração Estimada P50 '[MWh']]]/30</f>
        <v>#VALUE!</v>
      </c>
      <c r="Q434" s="1"/>
      <c r="S434"/>
      <c r="U434" s="1" t="s">
        <v>37</v>
      </c>
      <c r="V434" s="1">
        <v>9</v>
      </c>
      <c r="W434" s="273">
        <v>45901</v>
      </c>
      <c r="X434" s="274">
        <v>121.81640000000002</v>
      </c>
      <c r="Y434" s="274">
        <v>115.4</v>
      </c>
      <c r="Z434" s="274"/>
    </row>
    <row r="435" spans="1:26">
      <c r="A435" s="183">
        <v>45717</v>
      </c>
      <c r="B435" s="28">
        <v>3</v>
      </c>
      <c r="C435" s="28" t="s">
        <v>1919</v>
      </c>
      <c r="D435" s="28" t="s">
        <v>2032</v>
      </c>
      <c r="E435" s="12">
        <v>46.99</v>
      </c>
      <c r="I435" s="188">
        <v>45689</v>
      </c>
      <c r="J435" s="28">
        <v>2</v>
      </c>
      <c r="K435" s="28" t="s">
        <v>2549</v>
      </c>
      <c r="L435" s="28"/>
      <c r="M435" s="12" t="s">
        <v>2572</v>
      </c>
      <c r="N435" s="12" t="s">
        <v>2572</v>
      </c>
      <c r="O435" t="s">
        <v>2549</v>
      </c>
      <c r="P435" s="28"/>
      <c r="Q435" s="1"/>
      <c r="S435"/>
      <c r="U435" s="1" t="s">
        <v>38</v>
      </c>
      <c r="V435" s="1">
        <v>9</v>
      </c>
      <c r="W435" s="273">
        <v>45901</v>
      </c>
      <c r="X435" s="274">
        <v>227.70945000000003</v>
      </c>
      <c r="Y435" s="274">
        <v>249.7</v>
      </c>
      <c r="Z435" s="274"/>
    </row>
    <row r="436" spans="1:26">
      <c r="A436" s="183">
        <v>45748</v>
      </c>
      <c r="B436" s="28">
        <v>4</v>
      </c>
      <c r="C436" s="28" t="s">
        <v>1919</v>
      </c>
      <c r="D436" s="28" t="s">
        <v>2032</v>
      </c>
      <c r="E436" s="12">
        <v>50.08</v>
      </c>
      <c r="I436" s="188">
        <v>45717</v>
      </c>
      <c r="J436" s="28">
        <v>3</v>
      </c>
      <c r="K436" s="28" t="s">
        <v>2549</v>
      </c>
      <c r="L436" s="28"/>
      <c r="M436" s="12" t="s">
        <v>2572</v>
      </c>
      <c r="N436" s="12" t="s">
        <v>2572</v>
      </c>
      <c r="O436" t="s">
        <v>2549</v>
      </c>
      <c r="P436" s="28" t="e">
        <f>Tabela5[[#This Row],[Geração Estimada P50 '[MWh']]]/30</f>
        <v>#VALUE!</v>
      </c>
      <c r="Q436" s="1"/>
      <c r="S436"/>
      <c r="U436" s="1" t="s">
        <v>39</v>
      </c>
      <c r="V436" s="1">
        <v>9</v>
      </c>
      <c r="W436" s="273">
        <v>45901</v>
      </c>
      <c r="X436" s="274">
        <v>236.76592999999997</v>
      </c>
      <c r="Y436" s="274">
        <v>250.7</v>
      </c>
      <c r="Z436" s="274"/>
    </row>
    <row r="437" spans="1:26">
      <c r="A437" s="183">
        <v>45778</v>
      </c>
      <c r="B437" s="28">
        <v>5</v>
      </c>
      <c r="C437" s="28" t="s">
        <v>1919</v>
      </c>
      <c r="D437" s="28" t="s">
        <v>2032</v>
      </c>
      <c r="E437" s="12">
        <v>49.94</v>
      </c>
      <c r="I437" s="188">
        <v>45748</v>
      </c>
      <c r="J437" s="28">
        <v>4</v>
      </c>
      <c r="K437" s="28" t="s">
        <v>2549</v>
      </c>
      <c r="L437" s="28"/>
      <c r="M437" s="12" t="s">
        <v>2572</v>
      </c>
      <c r="N437" s="12" t="s">
        <v>2572</v>
      </c>
      <c r="O437" t="s">
        <v>2549</v>
      </c>
      <c r="P437" s="28" t="e">
        <f>Tabela5[[#This Row],[Geração Estimada P50 '[MWh']]]/30</f>
        <v>#VALUE!</v>
      </c>
      <c r="Q437" s="1"/>
      <c r="S437"/>
      <c r="U437" s="1" t="s">
        <v>40</v>
      </c>
      <c r="V437" s="1">
        <v>9</v>
      </c>
      <c r="W437" s="273">
        <v>45901</v>
      </c>
      <c r="X437" s="274">
        <v>119.69890999999998</v>
      </c>
      <c r="Y437" s="274">
        <v>118.8</v>
      </c>
      <c r="Z437" s="274"/>
    </row>
    <row r="438" spans="1:26">
      <c r="A438" s="183">
        <v>45809</v>
      </c>
      <c r="B438" s="28">
        <v>6</v>
      </c>
      <c r="C438" s="28" t="s">
        <v>1919</v>
      </c>
      <c r="D438" s="28" t="s">
        <v>2032</v>
      </c>
      <c r="E438" s="12">
        <v>51.96</v>
      </c>
      <c r="I438" s="188">
        <v>45778</v>
      </c>
      <c r="J438" s="28">
        <v>5</v>
      </c>
      <c r="K438" s="28" t="s">
        <v>2549</v>
      </c>
      <c r="L438" s="28"/>
      <c r="M438" s="12">
        <v>621.5</v>
      </c>
      <c r="N438" s="12">
        <v>592.9455284552846</v>
      </c>
      <c r="O438" t="s">
        <v>2549</v>
      </c>
      <c r="P438" s="28">
        <f>Tabela5[[#This Row],[Geração Estimada P50 '[MWh']]]/30</f>
        <v>20.716666666666665</v>
      </c>
      <c r="Q438" s="1"/>
      <c r="S438"/>
      <c r="U438" s="1" t="s">
        <v>41</v>
      </c>
      <c r="V438" s="1">
        <v>9</v>
      </c>
      <c r="W438" s="273">
        <v>45901</v>
      </c>
      <c r="X438" s="274">
        <v>55.71009999999999</v>
      </c>
      <c r="Y438" s="274">
        <v>62.45</v>
      </c>
      <c r="Z438" s="274"/>
    </row>
    <row r="439" spans="1:26">
      <c r="A439" s="183">
        <v>45839</v>
      </c>
      <c r="B439" s="28">
        <v>7</v>
      </c>
      <c r="C439" s="28" t="s">
        <v>1919</v>
      </c>
      <c r="D439" s="28" t="s">
        <v>2032</v>
      </c>
      <c r="E439" s="12">
        <v>57.44</v>
      </c>
      <c r="I439" s="188">
        <v>45809</v>
      </c>
      <c r="J439" s="28">
        <v>6</v>
      </c>
      <c r="K439" s="28" t="s">
        <v>2549</v>
      </c>
      <c r="L439" s="28"/>
      <c r="M439" s="12">
        <v>622.4</v>
      </c>
      <c r="N439" s="12">
        <v>594.24552845528456</v>
      </c>
      <c r="O439" t="s">
        <v>2549</v>
      </c>
      <c r="P439" s="28">
        <f>Tabela5[[#This Row],[Geração Estimada P50 '[MWh']]]/30</f>
        <v>20.746666666666666</v>
      </c>
      <c r="Q439" s="1"/>
      <c r="S439"/>
      <c r="U439" s="1" t="s">
        <v>42</v>
      </c>
      <c r="V439" s="1">
        <v>9</v>
      </c>
      <c r="W439" s="273">
        <v>45901</v>
      </c>
      <c r="X439" s="274">
        <v>244.17386999999999</v>
      </c>
      <c r="Y439" s="274">
        <v>249.9</v>
      </c>
      <c r="Z439" s="274"/>
    </row>
    <row r="440" spans="1:26">
      <c r="A440" s="183">
        <v>45870</v>
      </c>
      <c r="B440" s="28">
        <v>8</v>
      </c>
      <c r="C440" s="28" t="s">
        <v>1919</v>
      </c>
      <c r="D440" s="28" t="s">
        <v>2032</v>
      </c>
      <c r="E440" s="12">
        <v>61.21</v>
      </c>
      <c r="I440" s="188">
        <v>45839</v>
      </c>
      <c r="J440" s="28">
        <v>7</v>
      </c>
      <c r="K440" s="28" t="s">
        <v>2549</v>
      </c>
      <c r="L440" s="28"/>
      <c r="M440" s="12">
        <v>643</v>
      </c>
      <c r="N440" s="12">
        <v>637.4455284552846</v>
      </c>
      <c r="O440" t="s">
        <v>2549</v>
      </c>
      <c r="P440" s="28">
        <f>Tabela5[[#This Row],[Geração Estimada P50 '[MWh']]]/31</f>
        <v>20.741935483870968</v>
      </c>
      <c r="Q440" s="1"/>
      <c r="S440"/>
      <c r="U440" s="1" t="s">
        <v>43</v>
      </c>
      <c r="V440" s="1">
        <v>9</v>
      </c>
      <c r="W440" s="273">
        <v>45901</v>
      </c>
      <c r="X440" s="274">
        <v>250.48903999999996</v>
      </c>
      <c r="Y440" s="274">
        <v>249.8</v>
      </c>
      <c r="Z440" s="274"/>
    </row>
    <row r="441" spans="1:26">
      <c r="A441" s="183">
        <v>45901</v>
      </c>
      <c r="B441" s="28">
        <v>9</v>
      </c>
      <c r="C441" s="28" t="s">
        <v>1919</v>
      </c>
      <c r="D441" s="28" t="s">
        <v>2032</v>
      </c>
      <c r="E441" s="12">
        <v>57.17</v>
      </c>
      <c r="I441" s="188">
        <v>45870</v>
      </c>
      <c r="J441" s="28">
        <v>8</v>
      </c>
      <c r="K441" s="28" t="s">
        <v>2549</v>
      </c>
      <c r="L441" s="28"/>
      <c r="M441" s="12">
        <v>705.6</v>
      </c>
      <c r="N441" s="12">
        <v>677.54552845528463</v>
      </c>
      <c r="O441" t="s">
        <v>2549</v>
      </c>
      <c r="P441" s="28">
        <f>Tabela5[[#This Row],[Geração Estimada P50 '[MWh']]]/30</f>
        <v>23.52</v>
      </c>
      <c r="Q441" s="1"/>
      <c r="S441"/>
      <c r="U441" s="1" t="s">
        <v>44</v>
      </c>
      <c r="V441" s="1">
        <v>9</v>
      </c>
      <c r="W441" s="273">
        <v>45901</v>
      </c>
      <c r="X441" s="274">
        <v>120.952</v>
      </c>
      <c r="Y441" s="274">
        <v>118.9</v>
      </c>
      <c r="Z441" s="274"/>
    </row>
    <row r="442" spans="1:26">
      <c r="A442" s="183">
        <v>45931</v>
      </c>
      <c r="B442" s="28">
        <v>10</v>
      </c>
      <c r="C442" s="28" t="s">
        <v>1919</v>
      </c>
      <c r="D442" s="28" t="s">
        <v>2032</v>
      </c>
      <c r="E442" s="12">
        <v>53.13</v>
      </c>
      <c r="I442" s="188">
        <v>45901</v>
      </c>
      <c r="J442" s="28">
        <v>9</v>
      </c>
      <c r="K442" s="28" t="s">
        <v>2549</v>
      </c>
      <c r="L442" s="28"/>
      <c r="M442" s="12">
        <v>658.8</v>
      </c>
      <c r="N442" s="12">
        <v>629.14552845528453</v>
      </c>
      <c r="O442" t="s">
        <v>2549</v>
      </c>
      <c r="P442" s="28">
        <f>Tabela5[[#This Row],[Geração Estimada P50 '[MWh']]]/30</f>
        <v>21.959999999999997</v>
      </c>
      <c r="Q442" s="1"/>
      <c r="S442"/>
      <c r="U442" s="1" t="s">
        <v>45</v>
      </c>
      <c r="V442" s="1">
        <v>9</v>
      </c>
      <c r="W442" s="273">
        <v>45901</v>
      </c>
      <c r="X442" s="274">
        <v>246.08181000000005</v>
      </c>
      <c r="Y442" s="274">
        <v>246.7</v>
      </c>
      <c r="Z442" s="274"/>
    </row>
    <row r="443" spans="1:26">
      <c r="A443" s="183">
        <v>45962</v>
      </c>
      <c r="B443" s="28">
        <v>11</v>
      </c>
      <c r="C443" s="28" t="s">
        <v>1919</v>
      </c>
      <c r="D443" s="28" t="s">
        <v>2032</v>
      </c>
      <c r="E443" s="12">
        <v>46.19</v>
      </c>
      <c r="I443" s="188">
        <v>45931</v>
      </c>
      <c r="J443" s="28">
        <v>10</v>
      </c>
      <c r="K443" s="28" t="s">
        <v>2549</v>
      </c>
      <c r="L443" s="28"/>
      <c r="M443" s="12">
        <v>555.4</v>
      </c>
      <c r="N443" s="12">
        <v>531.54552845528463</v>
      </c>
      <c r="O443" t="s">
        <v>2549</v>
      </c>
      <c r="P443" s="28">
        <f>Tabela5[[#This Row],[Geração Estimada P50 '[MWh']]]/30</f>
        <v>18.513333333333332</v>
      </c>
      <c r="Q443" s="1"/>
      <c r="S443"/>
      <c r="U443" s="1" t="s">
        <v>46</v>
      </c>
      <c r="V443" s="1">
        <v>9</v>
      </c>
      <c r="W443" s="273">
        <v>45901</v>
      </c>
      <c r="X443" s="274">
        <v>247.62238000000008</v>
      </c>
      <c r="Y443" s="274">
        <v>251.7</v>
      </c>
      <c r="Z443" s="274"/>
    </row>
    <row r="444" spans="1:26">
      <c r="A444" s="183">
        <v>45992</v>
      </c>
      <c r="B444" s="28">
        <v>12</v>
      </c>
      <c r="C444" s="28" t="s">
        <v>1919</v>
      </c>
      <c r="D444" s="28" t="s">
        <v>2032</v>
      </c>
      <c r="E444" s="12">
        <v>44.49</v>
      </c>
      <c r="I444" s="188">
        <v>45962</v>
      </c>
      <c r="J444" s="28">
        <v>11</v>
      </c>
      <c r="K444" s="28" t="s">
        <v>2549</v>
      </c>
      <c r="L444" s="28"/>
      <c r="M444" s="12">
        <v>557.79999999999995</v>
      </c>
      <c r="N444" s="12">
        <v>542.14552845528453</v>
      </c>
      <c r="O444" t="s">
        <v>2549</v>
      </c>
      <c r="P444" s="28">
        <f>Tabela5[[#This Row],[Geração Estimada P50 '[MWh']]]/30</f>
        <v>18.59333333333333</v>
      </c>
      <c r="Q444" s="1"/>
      <c r="S444"/>
      <c r="U444" s="1" t="s">
        <v>47</v>
      </c>
      <c r="V444" s="1">
        <v>9</v>
      </c>
      <c r="W444" s="273">
        <v>45901</v>
      </c>
      <c r="X444" s="274">
        <v>121.35476</v>
      </c>
      <c r="Y444" s="274">
        <v>119.8</v>
      </c>
      <c r="Z444" s="274"/>
    </row>
    <row r="445" spans="1:26">
      <c r="A445" s="183">
        <v>45658</v>
      </c>
      <c r="B445" s="28">
        <v>1</v>
      </c>
      <c r="C445" s="28" t="s">
        <v>1920</v>
      </c>
      <c r="D445" s="28" t="s">
        <v>2033</v>
      </c>
      <c r="E445" s="12">
        <v>55.9</v>
      </c>
      <c r="I445" s="188">
        <v>45992</v>
      </c>
      <c r="J445" s="28">
        <v>12</v>
      </c>
      <c r="K445" s="28" t="s">
        <v>2549</v>
      </c>
      <c r="L445" s="28"/>
      <c r="M445" s="12">
        <v>576.9</v>
      </c>
      <c r="N445" s="12">
        <v>542.24552845528456</v>
      </c>
      <c r="O445" t="s">
        <v>2549</v>
      </c>
      <c r="P445" s="28">
        <f>Tabela5[[#This Row],[Geração Estimada P50 '[MWh']]]/30</f>
        <v>19.23</v>
      </c>
      <c r="Q445" s="1"/>
      <c r="S445"/>
      <c r="U445" s="1" t="s">
        <v>48</v>
      </c>
      <c r="V445" s="1">
        <v>9</v>
      </c>
      <c r="W445" s="273">
        <v>45901</v>
      </c>
      <c r="X445" s="274">
        <v>126.6891</v>
      </c>
      <c r="Y445" s="274">
        <v>131.19</v>
      </c>
      <c r="Z445" s="274"/>
    </row>
    <row r="446" spans="1:26">
      <c r="A446" s="183">
        <v>45689</v>
      </c>
      <c r="B446" s="28">
        <v>2</v>
      </c>
      <c r="C446" s="28" t="s">
        <v>1920</v>
      </c>
      <c r="D446" s="28" t="s">
        <v>2033</v>
      </c>
      <c r="E446" s="12">
        <v>51.93</v>
      </c>
      <c r="I446" s="188">
        <v>45658</v>
      </c>
      <c r="J446" s="28">
        <v>1</v>
      </c>
      <c r="K446" s="28" t="s">
        <v>2554</v>
      </c>
      <c r="L446" s="28"/>
      <c r="M446" s="12" t="s">
        <v>2572</v>
      </c>
      <c r="N446" s="12"/>
      <c r="P446" s="28" t="e">
        <f>Tabela5[[#This Row],[Geração Estimada P50 '[MWh']]]/30</f>
        <v>#VALUE!</v>
      </c>
      <c r="Q446" s="1"/>
      <c r="S446"/>
      <c r="U446" s="1" t="s">
        <v>49</v>
      </c>
      <c r="V446" s="1">
        <v>9</v>
      </c>
      <c r="W446" s="273">
        <v>45901</v>
      </c>
      <c r="X446" s="274">
        <v>208.42391000000001</v>
      </c>
      <c r="Y446" s="274">
        <v>246.19624556299101</v>
      </c>
      <c r="Z446" s="274"/>
    </row>
    <row r="447" spans="1:26">
      <c r="A447" s="183">
        <v>45717</v>
      </c>
      <c r="B447" s="28">
        <v>3</v>
      </c>
      <c r="C447" s="28" t="s">
        <v>1920</v>
      </c>
      <c r="D447" s="28" t="s">
        <v>2033</v>
      </c>
      <c r="E447" s="12">
        <v>51.73</v>
      </c>
      <c r="I447" s="188">
        <v>45689</v>
      </c>
      <c r="J447" s="28">
        <v>2</v>
      </c>
      <c r="K447" s="28" t="s">
        <v>2554</v>
      </c>
      <c r="L447" s="28"/>
      <c r="M447" s="12" t="s">
        <v>2572</v>
      </c>
      <c r="N447" s="12"/>
      <c r="P447" s="28"/>
      <c r="Q447" s="1"/>
      <c r="S447"/>
      <c r="U447" s="1" t="s">
        <v>50</v>
      </c>
      <c r="V447" s="1">
        <v>9</v>
      </c>
      <c r="W447" s="273">
        <v>45901</v>
      </c>
      <c r="X447" s="274">
        <v>201.86389000000003</v>
      </c>
      <c r="Y447" s="274">
        <v>238.95517951702067</v>
      </c>
      <c r="Z447" s="274"/>
    </row>
    <row r="448" spans="1:26">
      <c r="A448" s="183">
        <v>45748</v>
      </c>
      <c r="B448" s="28">
        <v>4</v>
      </c>
      <c r="C448" s="28" t="s">
        <v>1920</v>
      </c>
      <c r="D448" s="28" t="s">
        <v>2033</v>
      </c>
      <c r="E448" s="12">
        <v>55.15</v>
      </c>
      <c r="I448" s="188">
        <v>45717</v>
      </c>
      <c r="J448" s="28">
        <v>3</v>
      </c>
      <c r="K448" s="28" t="s">
        <v>2554</v>
      </c>
      <c r="L448" s="28"/>
      <c r="M448" s="12" t="s">
        <v>2572</v>
      </c>
      <c r="N448" s="12"/>
      <c r="P448" s="28" t="e">
        <f>Tabela5[[#This Row],[Geração Estimada P50 '[MWh']]]/30</f>
        <v>#VALUE!</v>
      </c>
      <c r="Q448" s="1"/>
      <c r="S448"/>
      <c r="U448" s="1" t="s">
        <v>51</v>
      </c>
      <c r="V448" s="1">
        <v>9</v>
      </c>
      <c r="W448" s="273">
        <v>45901</v>
      </c>
      <c r="X448" s="274">
        <v>104.98208</v>
      </c>
      <c r="Y448" s="274">
        <v>123.0981227814955</v>
      </c>
      <c r="Z448" s="274"/>
    </row>
    <row r="449" spans="1:26">
      <c r="A449" s="183">
        <v>45778</v>
      </c>
      <c r="B449" s="28">
        <v>5</v>
      </c>
      <c r="C449" s="28" t="s">
        <v>1920</v>
      </c>
      <c r="D449" s="28" t="s">
        <v>2033</v>
      </c>
      <c r="E449" s="12">
        <v>54.95</v>
      </c>
      <c r="I449" s="188">
        <v>45748</v>
      </c>
      <c r="J449" s="28">
        <v>4</v>
      </c>
      <c r="K449" s="28" t="s">
        <v>2554</v>
      </c>
      <c r="L449" s="28"/>
      <c r="M449" s="12">
        <v>437.7</v>
      </c>
      <c r="N449" s="12"/>
      <c r="P449" s="28">
        <f>Tabela5[[#This Row],[Geração Estimada P50 '[MWh']]]/30</f>
        <v>14.59</v>
      </c>
      <c r="Q449" s="1"/>
      <c r="S449"/>
      <c r="U449" s="1" t="s">
        <v>52</v>
      </c>
      <c r="V449" s="1">
        <v>9</v>
      </c>
      <c r="W449" s="273">
        <v>45901</v>
      </c>
      <c r="X449" s="274">
        <v>197.74875</v>
      </c>
      <c r="Y449" s="274">
        <v>245.93333333333331</v>
      </c>
      <c r="Z449" s="274"/>
    </row>
    <row r="450" spans="1:26">
      <c r="A450" s="183">
        <v>45809</v>
      </c>
      <c r="B450" s="28">
        <v>6</v>
      </c>
      <c r="C450" s="28" t="s">
        <v>1920</v>
      </c>
      <c r="D450" s="28" t="s">
        <v>2033</v>
      </c>
      <c r="E450" s="12">
        <v>57.01</v>
      </c>
      <c r="I450" s="188">
        <v>45778</v>
      </c>
      <c r="J450" s="28">
        <v>5</v>
      </c>
      <c r="K450" s="28" t="s">
        <v>2554</v>
      </c>
      <c r="L450" s="28"/>
      <c r="M450" s="12">
        <v>376.5</v>
      </c>
      <c r="N450" s="12"/>
      <c r="P450" s="28">
        <f>Tabela5[[#This Row],[Geração Estimada P50 '[MWh']]]/30</f>
        <v>12.55</v>
      </c>
      <c r="Q450" s="1"/>
      <c r="S450"/>
      <c r="U450" s="1" t="s">
        <v>53</v>
      </c>
      <c r="V450" s="1">
        <v>9</v>
      </c>
      <c r="W450" s="273">
        <v>45901</v>
      </c>
      <c r="X450" s="274">
        <v>196.00010999999998</v>
      </c>
      <c r="Y450" s="274">
        <v>238.69999999999996</v>
      </c>
      <c r="Z450" s="274"/>
    </row>
    <row r="451" spans="1:26">
      <c r="A451" s="183">
        <v>45839</v>
      </c>
      <c r="B451" s="28">
        <v>7</v>
      </c>
      <c r="C451" s="28" t="s">
        <v>1920</v>
      </c>
      <c r="D451" s="28" t="s">
        <v>2033</v>
      </c>
      <c r="E451" s="12">
        <v>62.96</v>
      </c>
      <c r="I451" s="188">
        <v>45809</v>
      </c>
      <c r="J451" s="28">
        <v>6</v>
      </c>
      <c r="K451" s="28" t="s">
        <v>2554</v>
      </c>
      <c r="L451" s="28"/>
      <c r="M451" s="12">
        <v>354.9</v>
      </c>
      <c r="N451" s="12"/>
      <c r="P451" s="28">
        <f>Tabela5[[#This Row],[Geração Estimada P50 '[MWh']]]/30</f>
        <v>11.83</v>
      </c>
      <c r="Q451" s="1"/>
      <c r="S451"/>
      <c r="U451" s="1" t="s">
        <v>54</v>
      </c>
      <c r="V451" s="1">
        <v>9</v>
      </c>
      <c r="W451" s="273">
        <v>45901</v>
      </c>
      <c r="X451" s="274">
        <v>96.493930000000006</v>
      </c>
      <c r="Y451" s="274">
        <v>122.96666666666665</v>
      </c>
      <c r="Z451" s="274"/>
    </row>
    <row r="452" spans="1:26">
      <c r="A452" s="183">
        <v>45870</v>
      </c>
      <c r="B452" s="28">
        <v>8</v>
      </c>
      <c r="C452" s="28" t="s">
        <v>1920</v>
      </c>
      <c r="D452" s="28" t="s">
        <v>2033</v>
      </c>
      <c r="E452" s="12">
        <v>67.67</v>
      </c>
      <c r="I452" s="188">
        <v>45839</v>
      </c>
      <c r="J452" s="28">
        <v>7</v>
      </c>
      <c r="K452" s="28" t="s">
        <v>2554</v>
      </c>
      <c r="L452" s="28"/>
      <c r="M452" s="12">
        <v>399.6</v>
      </c>
      <c r="N452" s="12"/>
      <c r="P452" s="28">
        <f>Tabela5[[#This Row],[Geração Estimada P50 '[MWh']]]/31</f>
        <v>12.890322580645162</v>
      </c>
      <c r="Q452" s="1"/>
      <c r="S452"/>
      <c r="U452" s="1" t="s">
        <v>55</v>
      </c>
      <c r="V452" s="1">
        <v>9</v>
      </c>
      <c r="W452" s="273">
        <v>45901</v>
      </c>
      <c r="X452" s="274">
        <v>241.58098999999996</v>
      </c>
      <c r="Y452" s="274">
        <v>265.5</v>
      </c>
      <c r="Z452" s="274"/>
    </row>
    <row r="453" spans="1:26">
      <c r="A453" s="183">
        <v>45901</v>
      </c>
      <c r="B453" s="28">
        <v>9</v>
      </c>
      <c r="C453" s="28" t="s">
        <v>1920</v>
      </c>
      <c r="D453" s="28" t="s">
        <v>2033</v>
      </c>
      <c r="E453" s="12">
        <v>63.3</v>
      </c>
      <c r="I453" s="188">
        <v>45870</v>
      </c>
      <c r="J453" s="28">
        <v>8</v>
      </c>
      <c r="K453" s="28" t="s">
        <v>2554</v>
      </c>
      <c r="L453" s="28"/>
      <c r="M453" s="12">
        <v>417.4</v>
      </c>
      <c r="N453" s="12"/>
      <c r="P453" s="28">
        <f>Tabela5[[#This Row],[Geração Estimada P50 '[MWh']]]/30</f>
        <v>13.913333333333332</v>
      </c>
      <c r="Q453" s="1"/>
      <c r="S453"/>
      <c r="U453" s="1" t="s">
        <v>56</v>
      </c>
      <c r="V453" s="1">
        <v>9</v>
      </c>
      <c r="W453" s="273">
        <v>45901</v>
      </c>
      <c r="X453" s="274">
        <v>240.22427000000002</v>
      </c>
      <c r="Y453" s="274">
        <v>264.3</v>
      </c>
      <c r="Z453" s="274"/>
    </row>
    <row r="454" spans="1:26">
      <c r="A454" s="183">
        <v>45931</v>
      </c>
      <c r="B454" s="28">
        <v>10</v>
      </c>
      <c r="C454" s="28" t="s">
        <v>1920</v>
      </c>
      <c r="D454" s="28" t="s">
        <v>2033</v>
      </c>
      <c r="E454" s="12">
        <v>58.55</v>
      </c>
      <c r="I454" s="188">
        <v>45901</v>
      </c>
      <c r="J454" s="28">
        <v>9</v>
      </c>
      <c r="K454" s="28" t="s">
        <v>2554</v>
      </c>
      <c r="L454" s="28"/>
      <c r="M454" s="12">
        <v>401.8</v>
      </c>
      <c r="N454" s="12"/>
      <c r="P454" s="28">
        <f>Tabela5[[#This Row],[Geração Estimada P50 '[MWh']]]/30</f>
        <v>13.393333333333334</v>
      </c>
      <c r="Q454" s="1"/>
      <c r="S454"/>
      <c r="U454" s="1" t="s">
        <v>57</v>
      </c>
      <c r="V454" s="1">
        <v>9</v>
      </c>
      <c r="W454" s="273">
        <v>45901</v>
      </c>
      <c r="X454" s="274">
        <v>238.10086000000004</v>
      </c>
      <c r="Y454" s="274">
        <v>263.2</v>
      </c>
      <c r="Z454" s="274"/>
    </row>
    <row r="455" spans="1:26">
      <c r="A455" s="183">
        <v>45962</v>
      </c>
      <c r="B455" s="28">
        <v>11</v>
      </c>
      <c r="C455" s="28" t="s">
        <v>1920</v>
      </c>
      <c r="D455" s="28" t="s">
        <v>2033</v>
      </c>
      <c r="E455" s="12">
        <v>50.64</v>
      </c>
      <c r="I455" s="188">
        <v>45931</v>
      </c>
      <c r="J455" s="28">
        <v>10</v>
      </c>
      <c r="K455" s="28" t="s">
        <v>2554</v>
      </c>
      <c r="L455" s="28"/>
      <c r="M455" s="12">
        <v>439.5</v>
      </c>
      <c r="N455" s="12"/>
      <c r="P455" s="28">
        <f>Tabela5[[#This Row],[Geração Estimada P50 '[MWh']]]/30</f>
        <v>14.65</v>
      </c>
      <c r="Q455" s="1"/>
      <c r="S455"/>
      <c r="U455" s="1" t="s">
        <v>58</v>
      </c>
      <c r="V455" s="1">
        <v>9</v>
      </c>
      <c r="W455" s="273">
        <v>45901</v>
      </c>
      <c r="X455" s="274">
        <v>241.95364000000001</v>
      </c>
      <c r="Y455" s="274">
        <v>262</v>
      </c>
      <c r="Z455" s="274"/>
    </row>
    <row r="456" spans="1:26">
      <c r="A456" s="183">
        <v>45992</v>
      </c>
      <c r="B456" s="28">
        <v>12</v>
      </c>
      <c r="C456" s="28" t="s">
        <v>1920</v>
      </c>
      <c r="D456" s="28" t="s">
        <v>2033</v>
      </c>
      <c r="E456" s="12">
        <v>48.73</v>
      </c>
      <c r="I456" s="188">
        <v>45962</v>
      </c>
      <c r="J456" s="28">
        <v>11</v>
      </c>
      <c r="K456" s="28" t="s">
        <v>2554</v>
      </c>
      <c r="L456" s="28"/>
      <c r="M456" s="12">
        <v>462.2</v>
      </c>
      <c r="N456" s="12"/>
      <c r="P456" s="28">
        <f>Tabela5[[#This Row],[Geração Estimada P50 '[MWh']]]/30</f>
        <v>15.406666666666666</v>
      </c>
      <c r="Q456" s="1"/>
      <c r="S456"/>
      <c r="U456" s="1" t="s">
        <v>59</v>
      </c>
      <c r="V456" s="1">
        <v>9</v>
      </c>
      <c r="W456" s="273">
        <v>45901</v>
      </c>
      <c r="X456" s="274">
        <v>230.41520000000006</v>
      </c>
      <c r="Y456" s="274">
        <v>262.3</v>
      </c>
      <c r="Z456" s="274"/>
    </row>
    <row r="457" spans="1:26">
      <c r="A457" s="183">
        <v>45658</v>
      </c>
      <c r="B457" s="28">
        <v>1</v>
      </c>
      <c r="C457" s="28" t="s">
        <v>1921</v>
      </c>
      <c r="D457" s="28" t="s">
        <v>2034</v>
      </c>
      <c r="E457" s="12">
        <v>63.79</v>
      </c>
      <c r="I457" s="188">
        <v>45992</v>
      </c>
      <c r="J457" s="28">
        <v>12</v>
      </c>
      <c r="K457" s="28" t="s">
        <v>2554</v>
      </c>
      <c r="L457" s="28"/>
      <c r="M457" s="12">
        <v>489.5</v>
      </c>
      <c r="N457" s="12"/>
      <c r="P457" s="28">
        <f>Tabela5[[#This Row],[Geração Estimada P50 '[MWh']]]/30</f>
        <v>16.316666666666666</v>
      </c>
      <c r="Q457" s="1"/>
      <c r="S457"/>
      <c r="U457" s="1" t="s">
        <v>60</v>
      </c>
      <c r="V457" s="1">
        <v>9</v>
      </c>
      <c r="W457" s="273">
        <v>45901</v>
      </c>
      <c r="X457" s="274">
        <v>195.26325</v>
      </c>
      <c r="Y457" s="274">
        <v>224.23</v>
      </c>
      <c r="Z457" s="274"/>
    </row>
    <row r="458" spans="1:26">
      <c r="A458" s="183">
        <v>45689</v>
      </c>
      <c r="B458" s="28">
        <v>2</v>
      </c>
      <c r="C458" s="28" t="s">
        <v>1921</v>
      </c>
      <c r="D458" s="28" t="s">
        <v>2034</v>
      </c>
      <c r="E458" s="12">
        <v>59.14</v>
      </c>
      <c r="I458" s="188">
        <v>45658</v>
      </c>
      <c r="J458" s="28">
        <v>1</v>
      </c>
      <c r="K458" s="28" t="s">
        <v>1952</v>
      </c>
      <c r="L458" s="28"/>
      <c r="M458" s="12">
        <v>253.8</v>
      </c>
      <c r="N458" s="12">
        <v>244.75934959349595</v>
      </c>
      <c r="O458" s="28" t="s">
        <v>180</v>
      </c>
      <c r="P458" s="28">
        <f>Tabela5[[#This Row],[Geração Estimada P50 '[MWh']]]/30</f>
        <v>8.4600000000000009</v>
      </c>
      <c r="Q458" s="1"/>
      <c r="S458"/>
      <c r="U458" s="1" t="s">
        <v>61</v>
      </c>
      <c r="V458" s="1">
        <v>9</v>
      </c>
      <c r="W458" s="273">
        <v>45901</v>
      </c>
      <c r="X458" s="274">
        <v>97.075730000000007</v>
      </c>
      <c r="Y458" s="274">
        <v>106.77</v>
      </c>
      <c r="Z458" s="274"/>
    </row>
    <row r="459" spans="1:26">
      <c r="A459" s="183">
        <v>45717</v>
      </c>
      <c r="B459" s="28">
        <v>3</v>
      </c>
      <c r="C459" s="28" t="s">
        <v>1921</v>
      </c>
      <c r="D459" s="28" t="s">
        <v>2034</v>
      </c>
      <c r="E459" s="12">
        <v>58.65</v>
      </c>
      <c r="I459" s="188">
        <v>45689</v>
      </c>
      <c r="J459" s="28">
        <v>2</v>
      </c>
      <c r="K459" s="28" t="s">
        <v>1952</v>
      </c>
      <c r="L459" s="28"/>
      <c r="M459" s="12">
        <v>210.1</v>
      </c>
      <c r="N459" s="12">
        <v>201.05934959349594</v>
      </c>
      <c r="O459" s="28" t="s">
        <v>180</v>
      </c>
      <c r="P459" s="28"/>
      <c r="Q459" s="1"/>
      <c r="S459"/>
      <c r="U459" s="1" t="s">
        <v>185</v>
      </c>
      <c r="V459" s="1">
        <v>9</v>
      </c>
      <c r="W459" s="273">
        <v>45901</v>
      </c>
      <c r="X459" s="274">
        <v>216.44786999999999</v>
      </c>
      <c r="Y459" s="274">
        <v>231.79793510324484</v>
      </c>
      <c r="Z459" s="274"/>
    </row>
    <row r="460" spans="1:26">
      <c r="A460" s="183">
        <v>45748</v>
      </c>
      <c r="B460" s="28">
        <v>4</v>
      </c>
      <c r="C460" s="28" t="s">
        <v>1921</v>
      </c>
      <c r="D460" s="28" t="s">
        <v>2034</v>
      </c>
      <c r="E460" s="12">
        <v>62.35</v>
      </c>
      <c r="I460" s="188">
        <v>45717</v>
      </c>
      <c r="J460" s="28">
        <v>3</v>
      </c>
      <c r="K460" s="28" t="s">
        <v>1952</v>
      </c>
      <c r="L460" s="28"/>
      <c r="M460" s="12">
        <v>236.8</v>
      </c>
      <c r="N460" s="12">
        <v>227.75934959349595</v>
      </c>
      <c r="O460" s="28" t="s">
        <v>180</v>
      </c>
      <c r="P460" s="28">
        <f>Tabela5[[#This Row],[Geração Estimada P50 '[MWh']]]/30</f>
        <v>7.8933333333333335</v>
      </c>
      <c r="Q460" s="1"/>
      <c r="S460"/>
      <c r="U460" s="1" t="s">
        <v>187</v>
      </c>
      <c r="V460" s="1">
        <v>9</v>
      </c>
      <c r="W460" s="273">
        <v>45901</v>
      </c>
      <c r="X460" s="274">
        <v>203.48334</v>
      </c>
      <c r="Y460" s="274">
        <v>221.71976401179938</v>
      </c>
      <c r="Z460" s="274"/>
    </row>
    <row r="461" spans="1:26">
      <c r="A461" s="183">
        <v>45778</v>
      </c>
      <c r="B461" s="28">
        <v>5</v>
      </c>
      <c r="C461" s="28" t="s">
        <v>1921</v>
      </c>
      <c r="D461" s="28" t="s">
        <v>2034</v>
      </c>
      <c r="E461" s="12">
        <v>62.02</v>
      </c>
      <c r="I461" s="188">
        <v>45748</v>
      </c>
      <c r="J461" s="28">
        <v>4</v>
      </c>
      <c r="K461" s="28" t="s">
        <v>1952</v>
      </c>
      <c r="L461" s="28"/>
      <c r="M461" s="12">
        <v>218.3</v>
      </c>
      <c r="N461" s="12">
        <v>209.25934959349595</v>
      </c>
      <c r="O461" s="28" t="s">
        <v>180</v>
      </c>
      <c r="P461" s="28">
        <f>Tabela5[[#This Row],[Geração Estimada P50 '[MWh']]]/30</f>
        <v>7.2766666666666673</v>
      </c>
      <c r="Q461" s="1"/>
      <c r="S461"/>
      <c r="U461" s="1" t="s">
        <v>192</v>
      </c>
      <c r="V461" s="1">
        <v>9</v>
      </c>
      <c r="W461" s="273">
        <v>45901</v>
      </c>
      <c r="X461" s="274">
        <v>221.68615</v>
      </c>
      <c r="Y461" s="274">
        <v>229.7823008849557</v>
      </c>
      <c r="Z461" s="274"/>
    </row>
    <row r="462" spans="1:26">
      <c r="A462" s="183">
        <v>45809</v>
      </c>
      <c r="B462" s="28">
        <v>6</v>
      </c>
      <c r="C462" s="28" t="s">
        <v>1921</v>
      </c>
      <c r="D462" s="28" t="s">
        <v>2034</v>
      </c>
      <c r="E462" s="12">
        <v>64.290000000000006</v>
      </c>
      <c r="I462" s="188">
        <v>45778</v>
      </c>
      <c r="J462" s="28">
        <v>5</v>
      </c>
      <c r="K462" s="28" t="s">
        <v>1952</v>
      </c>
      <c r="L462" s="28"/>
      <c r="M462" s="12">
        <v>212.9</v>
      </c>
      <c r="N462" s="12">
        <v>203.85934959349595</v>
      </c>
      <c r="O462" s="28" t="s">
        <v>180</v>
      </c>
      <c r="P462" s="28">
        <f>Tabela5[[#This Row],[Geração Estimada P50 '[MWh']]]/30</f>
        <v>7.0966666666666667</v>
      </c>
      <c r="Q462" s="1"/>
      <c r="S462"/>
      <c r="U462" s="1" t="s">
        <v>180</v>
      </c>
      <c r="V462" s="1">
        <v>9</v>
      </c>
      <c r="W462" s="273">
        <v>45901</v>
      </c>
      <c r="X462" s="274">
        <v>232.34938999999997</v>
      </c>
      <c r="Y462" s="274">
        <v>224.2</v>
      </c>
      <c r="Z462" s="274"/>
    </row>
    <row r="463" spans="1:26">
      <c r="A463" s="183">
        <v>45839</v>
      </c>
      <c r="B463" s="28">
        <v>7</v>
      </c>
      <c r="C463" s="28" t="s">
        <v>1921</v>
      </c>
      <c r="D463" s="28" t="s">
        <v>2034</v>
      </c>
      <c r="E463" s="12">
        <v>71.08</v>
      </c>
      <c r="I463" s="188">
        <v>45809</v>
      </c>
      <c r="J463" s="28">
        <v>6</v>
      </c>
      <c r="K463" s="28" t="s">
        <v>1952</v>
      </c>
      <c r="L463" s="28"/>
      <c r="M463" s="12">
        <v>196.2</v>
      </c>
      <c r="N463" s="12">
        <v>187.15934959349593</v>
      </c>
      <c r="O463" s="28" t="s">
        <v>180</v>
      </c>
      <c r="P463" s="28">
        <f>Tabela5[[#This Row],[Geração Estimada P50 '[MWh']]]/30</f>
        <v>6.54</v>
      </c>
      <c r="Q463" s="1"/>
      <c r="S463"/>
      <c r="U463" s="1" t="s">
        <v>493</v>
      </c>
      <c r="V463" s="1">
        <v>9</v>
      </c>
      <c r="W463" s="273">
        <v>45901</v>
      </c>
      <c r="X463" s="274">
        <v>43.046460000000003</v>
      </c>
      <c r="Y463" s="274">
        <v>48.239999999999995</v>
      </c>
      <c r="Z463" s="274"/>
    </row>
    <row r="464" spans="1:26">
      <c r="A464" s="183">
        <v>45870</v>
      </c>
      <c r="B464" s="28">
        <v>8</v>
      </c>
      <c r="C464" s="28" t="s">
        <v>1921</v>
      </c>
      <c r="D464" s="28" t="s">
        <v>2034</v>
      </c>
      <c r="E464" s="12">
        <v>76.260000000000005</v>
      </c>
      <c r="I464" s="188">
        <v>45839</v>
      </c>
      <c r="J464" s="28">
        <v>7</v>
      </c>
      <c r="K464" s="28" t="s">
        <v>1952</v>
      </c>
      <c r="L464" s="28"/>
      <c r="M464" s="12">
        <v>228.2</v>
      </c>
      <c r="N464" s="12">
        <v>219.15934959349593</v>
      </c>
      <c r="O464" s="28" t="s">
        <v>180</v>
      </c>
      <c r="P464" s="28">
        <f>Tabela5[[#This Row],[Geração Estimada P50 '[MWh']]]/31</f>
        <v>7.3612903225806452</v>
      </c>
      <c r="Q464" s="1"/>
      <c r="S464"/>
      <c r="U464" s="1" t="s">
        <v>494</v>
      </c>
      <c r="V464" s="1">
        <v>9</v>
      </c>
      <c r="W464" s="273">
        <v>45901</v>
      </c>
      <c r="X464" s="274">
        <v>41.670739999999995</v>
      </c>
      <c r="Y464" s="274">
        <v>48.239999999999995</v>
      </c>
      <c r="Z464" s="274"/>
    </row>
    <row r="465" spans="1:26">
      <c r="A465" s="183">
        <v>45901</v>
      </c>
      <c r="B465" s="28">
        <v>9</v>
      </c>
      <c r="C465" s="28" t="s">
        <v>1921</v>
      </c>
      <c r="D465" s="28" t="s">
        <v>2034</v>
      </c>
      <c r="E465" s="12">
        <v>71.42</v>
      </c>
      <c r="I465" s="188">
        <v>45870</v>
      </c>
      <c r="J465" s="28">
        <v>8</v>
      </c>
      <c r="K465" s="28" t="s">
        <v>1952</v>
      </c>
      <c r="L465" s="28"/>
      <c r="M465" s="12">
        <v>219</v>
      </c>
      <c r="N465" s="12">
        <v>209.95934959349594</v>
      </c>
      <c r="O465" s="28" t="s">
        <v>180</v>
      </c>
      <c r="P465" s="28">
        <f>Tabela5[[#This Row],[Geração Estimada P50 '[MWh']]]/30</f>
        <v>7.3</v>
      </c>
      <c r="Q465" s="1"/>
      <c r="S465"/>
      <c r="U465" s="1" t="s">
        <v>495</v>
      </c>
      <c r="V465" s="1">
        <v>9</v>
      </c>
      <c r="W465" s="273">
        <v>45901</v>
      </c>
      <c r="X465" s="274">
        <v>41.282969999999999</v>
      </c>
      <c r="Y465" s="274">
        <v>48.239999999999995</v>
      </c>
      <c r="Z465" s="274"/>
    </row>
    <row r="466" spans="1:26">
      <c r="A466" s="183">
        <v>45931</v>
      </c>
      <c r="B466" s="28">
        <v>10</v>
      </c>
      <c r="C466" s="28" t="s">
        <v>1921</v>
      </c>
      <c r="D466" s="28" t="s">
        <v>2034</v>
      </c>
      <c r="E466" s="12">
        <v>66.540000000000006</v>
      </c>
      <c r="I466" s="188">
        <v>45901</v>
      </c>
      <c r="J466" s="28">
        <v>9</v>
      </c>
      <c r="K466" s="28" t="s">
        <v>1952</v>
      </c>
      <c r="L466" s="28"/>
      <c r="M466" s="12">
        <v>224.2</v>
      </c>
      <c r="N466" s="12">
        <v>215.15934959349593</v>
      </c>
      <c r="O466" s="28" t="s">
        <v>180</v>
      </c>
      <c r="P466" s="28">
        <f>Tabela5[[#This Row],[Geração Estimada P50 '[MWh']]]/30</f>
        <v>7.4733333333333327</v>
      </c>
      <c r="Q466" s="1"/>
      <c r="S466"/>
      <c r="U466" s="1" t="s">
        <v>496</v>
      </c>
      <c r="V466" s="1">
        <v>9</v>
      </c>
      <c r="W466" s="273">
        <v>45901</v>
      </c>
      <c r="X466" s="274">
        <v>40.970769999999995</v>
      </c>
      <c r="Y466" s="274">
        <v>48.239999999999995</v>
      </c>
      <c r="Z466" s="274"/>
    </row>
    <row r="467" spans="1:26">
      <c r="A467" s="183">
        <v>45962</v>
      </c>
      <c r="B467" s="28">
        <v>11</v>
      </c>
      <c r="C467" s="28" t="s">
        <v>1921</v>
      </c>
      <c r="D467" s="28" t="s">
        <v>2034</v>
      </c>
      <c r="E467" s="12">
        <v>57.87</v>
      </c>
      <c r="I467" s="188">
        <v>45931</v>
      </c>
      <c r="J467" s="28">
        <v>10</v>
      </c>
      <c r="K467" s="28" t="s">
        <v>1952</v>
      </c>
      <c r="L467" s="28"/>
      <c r="M467" s="12">
        <v>255.5</v>
      </c>
      <c r="N467" s="12">
        <v>246.45934959349594</v>
      </c>
      <c r="O467" s="28" t="s">
        <v>180</v>
      </c>
      <c r="P467" s="28">
        <f>Tabela5[[#This Row],[Geração Estimada P50 '[MWh']]]/30</f>
        <v>8.5166666666666675</v>
      </c>
      <c r="Q467" s="1"/>
      <c r="S467"/>
      <c r="U467" s="1" t="s">
        <v>497</v>
      </c>
      <c r="V467" s="1">
        <v>9</v>
      </c>
      <c r="W467" s="273">
        <v>45901</v>
      </c>
      <c r="X467" s="274">
        <v>41.742159999999998</v>
      </c>
      <c r="Y467" s="274">
        <v>48.239999999999995</v>
      </c>
      <c r="Z467" s="274"/>
    </row>
    <row r="468" spans="1:26">
      <c r="A468" s="183">
        <v>45992</v>
      </c>
      <c r="B468" s="28">
        <v>12</v>
      </c>
      <c r="C468" s="28" t="s">
        <v>1921</v>
      </c>
      <c r="D468" s="28" t="s">
        <v>2034</v>
      </c>
      <c r="E468" s="12">
        <v>55.85</v>
      </c>
      <c r="I468" s="188">
        <v>45962</v>
      </c>
      <c r="J468" s="28">
        <v>11</v>
      </c>
      <c r="K468" s="28" t="s">
        <v>1952</v>
      </c>
      <c r="L468" s="28"/>
      <c r="M468" s="12">
        <v>250.4</v>
      </c>
      <c r="N468" s="12">
        <v>241.35934959349595</v>
      </c>
      <c r="O468" s="28" t="s">
        <v>180</v>
      </c>
      <c r="P468" s="28">
        <f>Tabela5[[#This Row],[Geração Estimada P50 '[MWh']]]/30</f>
        <v>8.3466666666666676</v>
      </c>
      <c r="Q468" s="1"/>
      <c r="S468"/>
      <c r="U468" s="1" t="s">
        <v>498</v>
      </c>
      <c r="V468" s="1">
        <v>9</v>
      </c>
      <c r="W468" s="273">
        <v>45901</v>
      </c>
      <c r="X468" s="274">
        <v>248.36700999999999</v>
      </c>
      <c r="Y468" s="274">
        <v>247.6</v>
      </c>
      <c r="Z468" s="274"/>
    </row>
    <row r="469" spans="1:26">
      <c r="A469" s="183">
        <v>45658</v>
      </c>
      <c r="B469" s="28">
        <v>1</v>
      </c>
      <c r="C469" s="28" t="s">
        <v>1922</v>
      </c>
      <c r="D469" s="28" t="s">
        <v>2035</v>
      </c>
      <c r="E469" s="12">
        <v>28.69</v>
      </c>
      <c r="I469" s="188">
        <v>45992</v>
      </c>
      <c r="J469" s="28">
        <v>12</v>
      </c>
      <c r="K469" s="28" t="s">
        <v>1952</v>
      </c>
      <c r="L469" s="28"/>
      <c r="M469" s="12">
        <v>238.6</v>
      </c>
      <c r="N469" s="12">
        <v>229.55934959349594</v>
      </c>
      <c r="O469" s="28" t="s">
        <v>180</v>
      </c>
      <c r="P469" s="28">
        <f>Tabela5[[#This Row],[Geração Estimada P50 '[MWh']]]/30</f>
        <v>7.9533333333333331</v>
      </c>
      <c r="Q469" s="1"/>
      <c r="S469"/>
      <c r="U469" s="1" t="s">
        <v>499</v>
      </c>
      <c r="V469" s="1">
        <v>9</v>
      </c>
      <c r="W469" s="273">
        <v>45901</v>
      </c>
      <c r="X469" s="274">
        <v>247.85799000000006</v>
      </c>
      <c r="Y469" s="274">
        <v>247.6</v>
      </c>
      <c r="Z469" s="274"/>
    </row>
    <row r="470" spans="1:26">
      <c r="A470" s="183">
        <v>45689</v>
      </c>
      <c r="B470" s="28">
        <v>2</v>
      </c>
      <c r="C470" s="28" t="s">
        <v>1922</v>
      </c>
      <c r="D470" s="28" t="s">
        <v>2035</v>
      </c>
      <c r="E470" s="12">
        <v>26.65</v>
      </c>
      <c r="I470" s="188">
        <v>45658</v>
      </c>
      <c r="J470" s="28">
        <v>1</v>
      </c>
      <c r="K470" s="28" t="s">
        <v>2552</v>
      </c>
      <c r="L470" s="28"/>
      <c r="M470" s="12" t="s">
        <v>2572</v>
      </c>
      <c r="N470" s="12"/>
      <c r="P470" s="28" t="e">
        <f>Tabela5[[#This Row],[Geração Estimada P50 '[MWh']]]/30</f>
        <v>#VALUE!</v>
      </c>
      <c r="Q470" s="1"/>
      <c r="S470"/>
      <c r="U470" s="1" t="s">
        <v>500</v>
      </c>
      <c r="V470" s="1">
        <v>9</v>
      </c>
      <c r="W470" s="273">
        <v>45901</v>
      </c>
      <c r="X470" s="274">
        <v>249.15860999999998</v>
      </c>
      <c r="Y470" s="274">
        <v>247.6</v>
      </c>
      <c r="Z470" s="274"/>
    </row>
    <row r="471" spans="1:26">
      <c r="A471" s="183">
        <v>45717</v>
      </c>
      <c r="B471" s="28">
        <v>3</v>
      </c>
      <c r="C471" s="28" t="s">
        <v>1922</v>
      </c>
      <c r="D471" s="28" t="s">
        <v>2035</v>
      </c>
      <c r="E471" s="12">
        <v>26.39</v>
      </c>
      <c r="I471" s="188">
        <v>45689</v>
      </c>
      <c r="J471" s="28">
        <v>2</v>
      </c>
      <c r="K471" s="28" t="s">
        <v>2552</v>
      </c>
      <c r="L471" s="28"/>
      <c r="M471" s="12" t="s">
        <v>2572</v>
      </c>
      <c r="N471" s="12"/>
      <c r="P471" s="28"/>
      <c r="Q471" s="1"/>
      <c r="S471"/>
      <c r="U471" s="1" t="s">
        <v>501</v>
      </c>
      <c r="V471" s="1">
        <v>9</v>
      </c>
      <c r="W471" s="273">
        <v>45901</v>
      </c>
      <c r="X471" s="274">
        <v>248.90399000000005</v>
      </c>
      <c r="Y471" s="274">
        <v>247.6</v>
      </c>
      <c r="Z471" s="274"/>
    </row>
    <row r="472" spans="1:26">
      <c r="A472" s="183">
        <v>45748</v>
      </c>
      <c r="B472" s="28">
        <v>4</v>
      </c>
      <c r="C472" s="28" t="s">
        <v>1922</v>
      </c>
      <c r="D472" s="28" t="s">
        <v>2035</v>
      </c>
      <c r="E472" s="12">
        <v>28.09</v>
      </c>
      <c r="I472" s="188">
        <v>45717</v>
      </c>
      <c r="J472" s="28">
        <v>3</v>
      </c>
      <c r="K472" s="28" t="s">
        <v>2552</v>
      </c>
      <c r="L472" s="28"/>
      <c r="M472" s="12" t="s">
        <v>2572</v>
      </c>
      <c r="N472" s="12"/>
      <c r="P472" s="28" t="e">
        <f>Tabela5[[#This Row],[Geração Estimada P50 '[MWh']]]/30</f>
        <v>#VALUE!</v>
      </c>
      <c r="Q472" s="1"/>
      <c r="S472"/>
      <c r="U472" s="1" t="s">
        <v>502</v>
      </c>
      <c r="V472" s="1">
        <v>9</v>
      </c>
      <c r="W472" s="273">
        <v>45901</v>
      </c>
      <c r="X472" s="274">
        <v>249.22144000000003</v>
      </c>
      <c r="Y472" s="274">
        <v>247.6</v>
      </c>
      <c r="Z472" s="274"/>
    </row>
    <row r="473" spans="1:26">
      <c r="A473" s="183">
        <v>45778</v>
      </c>
      <c r="B473" s="28">
        <v>5</v>
      </c>
      <c r="C473" s="28" t="s">
        <v>1922</v>
      </c>
      <c r="D473" s="28" t="s">
        <v>2035</v>
      </c>
      <c r="E473" s="12">
        <v>27.96</v>
      </c>
      <c r="I473" s="188">
        <v>45748</v>
      </c>
      <c r="J473" s="28">
        <v>4</v>
      </c>
      <c r="K473" s="28" t="s">
        <v>2552</v>
      </c>
      <c r="L473" s="28"/>
      <c r="M473" s="12">
        <v>572.5</v>
      </c>
      <c r="N473" s="12"/>
      <c r="P473" s="28">
        <f>Tabela5[[#This Row],[Geração Estimada P50 '[MWh']]]/30</f>
        <v>19.083333333333332</v>
      </c>
      <c r="Q473" s="1"/>
      <c r="S473"/>
      <c r="U473" s="1" t="s">
        <v>2548</v>
      </c>
      <c r="V473" s="1">
        <v>9</v>
      </c>
      <c r="W473" s="273">
        <v>45901</v>
      </c>
      <c r="X473" s="274">
        <v>236.36351999999999</v>
      </c>
      <c r="Y473" s="274">
        <v>264.12</v>
      </c>
      <c r="Z473" s="274"/>
    </row>
    <row r="474" spans="1:26">
      <c r="A474" s="183">
        <v>45809</v>
      </c>
      <c r="B474" s="28">
        <v>6</v>
      </c>
      <c r="C474" s="28" t="s">
        <v>1922</v>
      </c>
      <c r="D474" s="28" t="s">
        <v>2035</v>
      </c>
      <c r="E474" s="12">
        <v>28.97</v>
      </c>
      <c r="I474" s="188">
        <v>45778</v>
      </c>
      <c r="J474" s="28">
        <v>5</v>
      </c>
      <c r="K474" s="28" t="s">
        <v>2552</v>
      </c>
      <c r="L474" s="28"/>
      <c r="M474" s="12">
        <v>550.9</v>
      </c>
      <c r="N474" s="12"/>
      <c r="P474" s="28">
        <f>Tabela5[[#This Row],[Geração Estimada P50 '[MWh']]]/30</f>
        <v>18.363333333333333</v>
      </c>
      <c r="Q474" s="1"/>
      <c r="S474"/>
      <c r="U474" s="1" t="s">
        <v>2549</v>
      </c>
      <c r="V474" s="1">
        <v>9</v>
      </c>
      <c r="W474" s="273">
        <v>45901</v>
      </c>
      <c r="X474" s="274">
        <v>234.93357999999998</v>
      </c>
      <c r="Y474" s="274">
        <v>264.12</v>
      </c>
      <c r="Z474" s="274"/>
    </row>
    <row r="475" spans="1:26">
      <c r="A475" s="183">
        <v>45839</v>
      </c>
      <c r="B475" s="28">
        <v>7</v>
      </c>
      <c r="C475" s="28" t="s">
        <v>1922</v>
      </c>
      <c r="D475" s="28" t="s">
        <v>2035</v>
      </c>
      <c r="E475" s="12">
        <v>32.090000000000003</v>
      </c>
      <c r="I475" s="188">
        <v>45809</v>
      </c>
      <c r="J475" s="28">
        <v>6</v>
      </c>
      <c r="K475" s="28" t="s">
        <v>2552</v>
      </c>
      <c r="L475" s="28"/>
      <c r="M475" s="12">
        <v>554.4</v>
      </c>
      <c r="N475" s="12"/>
      <c r="P475" s="28">
        <f>Tabela5[[#This Row],[Geração Estimada P50 '[MWh']]]/30</f>
        <v>18.48</v>
      </c>
      <c r="Q475" s="1"/>
      <c r="S475"/>
      <c r="U475" s="1" t="s">
        <v>2564</v>
      </c>
      <c r="V475" s="1">
        <v>9</v>
      </c>
      <c r="W475" s="273">
        <v>45901</v>
      </c>
      <c r="X475" s="274">
        <v>116.53988999999999</v>
      </c>
      <c r="Y475" s="274">
        <v>132.06</v>
      </c>
      <c r="Z475" s="274"/>
    </row>
    <row r="476" spans="1:26">
      <c r="A476" s="183">
        <v>45870</v>
      </c>
      <c r="B476" s="28">
        <v>8</v>
      </c>
      <c r="C476" s="28" t="s">
        <v>1922</v>
      </c>
      <c r="D476" s="28" t="s">
        <v>2035</v>
      </c>
      <c r="E476" s="12">
        <v>34.619999999999997</v>
      </c>
      <c r="I476" s="188">
        <v>45839</v>
      </c>
      <c r="J476" s="28">
        <v>7</v>
      </c>
      <c r="K476" s="28" t="s">
        <v>2552</v>
      </c>
      <c r="L476" s="28"/>
      <c r="M476" s="12">
        <v>590.20000000000005</v>
      </c>
      <c r="N476" s="12"/>
      <c r="P476" s="28">
        <f>Tabela5[[#This Row],[Geração Estimada P50 '[MWh']]]/31</f>
        <v>19.038709677419355</v>
      </c>
      <c r="Q476" s="1"/>
      <c r="S476"/>
      <c r="U476" s="1" t="s">
        <v>2566</v>
      </c>
      <c r="V476" s="1">
        <v>9</v>
      </c>
      <c r="W476" s="273">
        <v>45901</v>
      </c>
      <c r="X476" s="274">
        <v>232.99204</v>
      </c>
      <c r="Y476" s="274">
        <v>263.52</v>
      </c>
      <c r="Z476" s="274"/>
    </row>
    <row r="477" spans="1:26">
      <c r="A477" s="183">
        <v>45901</v>
      </c>
      <c r="B477" s="28">
        <v>9</v>
      </c>
      <c r="C477" s="28" t="s">
        <v>1922</v>
      </c>
      <c r="D477" s="28" t="s">
        <v>2035</v>
      </c>
      <c r="E477" s="12">
        <v>32.4</v>
      </c>
      <c r="I477" s="188">
        <v>45870</v>
      </c>
      <c r="J477" s="28">
        <v>8</v>
      </c>
      <c r="K477" s="28" t="s">
        <v>2552</v>
      </c>
      <c r="L477" s="28"/>
      <c r="M477" s="12">
        <v>660.8</v>
      </c>
      <c r="N477" s="12"/>
      <c r="P477" s="28">
        <f>Tabela5[[#This Row],[Geração Estimada P50 '[MWh']]]/30</f>
        <v>22.026666666666664</v>
      </c>
      <c r="Q477" s="1"/>
      <c r="S477"/>
      <c r="U477" s="1" t="s">
        <v>2567</v>
      </c>
      <c r="V477" s="1">
        <v>9</v>
      </c>
      <c r="W477" s="273">
        <v>45901</v>
      </c>
      <c r="X477" s="274">
        <v>236.55940000000001</v>
      </c>
      <c r="Y477" s="274">
        <v>263.52</v>
      </c>
      <c r="Z477" s="274"/>
    </row>
    <row r="478" spans="1:26">
      <c r="A478" s="183">
        <v>45931</v>
      </c>
      <c r="B478" s="28">
        <v>10</v>
      </c>
      <c r="C478" s="28" t="s">
        <v>1922</v>
      </c>
      <c r="D478" s="28" t="s">
        <v>2035</v>
      </c>
      <c r="E478" s="12">
        <v>29.95</v>
      </c>
      <c r="I478" s="188">
        <v>45901</v>
      </c>
      <c r="J478" s="28">
        <v>9</v>
      </c>
      <c r="K478" s="28" t="s">
        <v>2552</v>
      </c>
      <c r="L478" s="28"/>
      <c r="M478" s="12">
        <v>605.70000000000005</v>
      </c>
      <c r="N478" s="12"/>
      <c r="P478" s="28">
        <f>Tabela5[[#This Row],[Geração Estimada P50 '[MWh']]]/30</f>
        <v>20.190000000000001</v>
      </c>
      <c r="Q478" s="1"/>
      <c r="S478"/>
      <c r="U478" s="1" t="s">
        <v>2568</v>
      </c>
      <c r="V478" s="1">
        <v>9</v>
      </c>
      <c r="W478" s="273">
        <v>45901</v>
      </c>
      <c r="X478" s="274">
        <v>115.95577999999998</v>
      </c>
      <c r="Y478" s="274">
        <v>131.76</v>
      </c>
      <c r="Z478" s="274"/>
    </row>
    <row r="479" spans="1:26">
      <c r="A479" s="183">
        <v>45962</v>
      </c>
      <c r="B479" s="28">
        <v>11</v>
      </c>
      <c r="C479" s="28" t="s">
        <v>1922</v>
      </c>
      <c r="D479" s="28" t="s">
        <v>2035</v>
      </c>
      <c r="E479" s="12">
        <v>25.87</v>
      </c>
      <c r="I479" s="188">
        <v>45931</v>
      </c>
      <c r="J479" s="28">
        <v>10</v>
      </c>
      <c r="K479" s="28" t="s">
        <v>2552</v>
      </c>
      <c r="L479" s="28"/>
      <c r="M479" s="12">
        <v>590.1</v>
      </c>
      <c r="N479" s="12"/>
      <c r="P479" s="28">
        <f>Tabela5[[#This Row],[Geração Estimada P50 '[MWh']]]/30</f>
        <v>19.670000000000002</v>
      </c>
      <c r="Q479" s="1"/>
      <c r="S479"/>
      <c r="U479" t="s">
        <v>1854</v>
      </c>
      <c r="V479">
        <v>10</v>
      </c>
      <c r="W479" s="97">
        <v>45931</v>
      </c>
      <c r="X479" s="12">
        <v>84.45</v>
      </c>
      <c r="Y479" s="12">
        <v>150</v>
      </c>
    </row>
    <row r="480" spans="1:26">
      <c r="A480" s="183">
        <v>45992</v>
      </c>
      <c r="B480" s="28">
        <v>12</v>
      </c>
      <c r="C480" s="28" t="s">
        <v>1922</v>
      </c>
      <c r="D480" s="28" t="s">
        <v>2035</v>
      </c>
      <c r="E480" s="12">
        <v>24.92</v>
      </c>
      <c r="I480" s="188">
        <v>45962</v>
      </c>
      <c r="J480" s="28">
        <v>11</v>
      </c>
      <c r="K480" s="28" t="s">
        <v>2552</v>
      </c>
      <c r="L480" s="28"/>
      <c r="M480" s="12">
        <v>572.4</v>
      </c>
      <c r="N480" s="12"/>
      <c r="P480" s="28">
        <f>Tabela5[[#This Row],[Geração Estimada P50 '[MWh']]]/30</f>
        <v>19.079999999999998</v>
      </c>
      <c r="Q480" s="1"/>
      <c r="S480"/>
      <c r="U480" t="s">
        <v>25</v>
      </c>
      <c r="V480">
        <v>10</v>
      </c>
      <c r="W480" s="97">
        <v>45931</v>
      </c>
      <c r="X480" s="12">
        <v>172.66200000000001</v>
      </c>
      <c r="Y480" s="12">
        <v>166.1</v>
      </c>
    </row>
    <row r="481" spans="1:25">
      <c r="A481" s="183">
        <v>45658</v>
      </c>
      <c r="B481" s="28">
        <v>1</v>
      </c>
      <c r="C481" s="28" t="s">
        <v>1923</v>
      </c>
      <c r="D481" s="28" t="s">
        <v>2036</v>
      </c>
      <c r="E481" s="12">
        <v>28.69</v>
      </c>
      <c r="I481" s="188">
        <v>45992</v>
      </c>
      <c r="J481" s="28">
        <v>12</v>
      </c>
      <c r="K481" s="28" t="s">
        <v>2552</v>
      </c>
      <c r="L481" s="28"/>
      <c r="M481" s="12">
        <v>597.79999999999995</v>
      </c>
      <c r="N481" s="12"/>
      <c r="P481" s="28">
        <f>Tabela5[[#This Row],[Geração Estimada P50 '[MWh']]]/30</f>
        <v>19.926666666666666</v>
      </c>
      <c r="Q481" s="1"/>
      <c r="S481"/>
      <c r="U481" t="s">
        <v>26</v>
      </c>
      <c r="V481">
        <v>10</v>
      </c>
      <c r="W481" s="97">
        <v>45931</v>
      </c>
      <c r="X481" s="12">
        <v>462.02</v>
      </c>
      <c r="Y481" s="12">
        <v>434.21</v>
      </c>
    </row>
    <row r="482" spans="1:25">
      <c r="A482" s="183">
        <v>45689</v>
      </c>
      <c r="B482" s="28">
        <v>2</v>
      </c>
      <c r="C482" s="28" t="s">
        <v>1923</v>
      </c>
      <c r="D482" s="28" t="s">
        <v>2036</v>
      </c>
      <c r="E482" s="12">
        <v>26.65</v>
      </c>
      <c r="I482" s="188">
        <v>45658</v>
      </c>
      <c r="J482" s="28">
        <v>1</v>
      </c>
      <c r="K482" s="28" t="s">
        <v>2553</v>
      </c>
      <c r="L482" s="28"/>
      <c r="M482" s="12" t="s">
        <v>2572</v>
      </c>
      <c r="N482" s="12"/>
      <c r="P482" s="28" t="e">
        <f>Tabela5[[#This Row],[Geração Estimada P50 '[MWh']]]/30</f>
        <v>#VALUE!</v>
      </c>
      <c r="Q482" s="1"/>
      <c r="S482"/>
      <c r="U482" t="s">
        <v>193</v>
      </c>
      <c r="V482">
        <v>10</v>
      </c>
      <c r="W482" s="97">
        <v>45931</v>
      </c>
      <c r="X482" s="12">
        <v>150.20500000000001</v>
      </c>
      <c r="Y482" s="12">
        <v>146.4</v>
      </c>
    </row>
    <row r="483" spans="1:25">
      <c r="A483" s="183">
        <v>45717</v>
      </c>
      <c r="B483" s="28">
        <v>3</v>
      </c>
      <c r="C483" s="28" t="s">
        <v>1923</v>
      </c>
      <c r="D483" s="28" t="s">
        <v>2036</v>
      </c>
      <c r="E483" s="12">
        <v>26.39</v>
      </c>
      <c r="I483" s="188">
        <v>45689</v>
      </c>
      <c r="J483" s="28">
        <v>2</v>
      </c>
      <c r="K483" s="28" t="s">
        <v>2553</v>
      </c>
      <c r="L483" s="28"/>
      <c r="M483" s="12" t="s">
        <v>2572</v>
      </c>
      <c r="N483" s="12"/>
      <c r="P483" s="28"/>
      <c r="Q483" s="1"/>
      <c r="S483"/>
      <c r="U483" t="s">
        <v>28</v>
      </c>
      <c r="V483">
        <v>10</v>
      </c>
      <c r="W483" s="97">
        <v>45931</v>
      </c>
      <c r="X483" s="12">
        <v>235.3</v>
      </c>
      <c r="Y483" s="12">
        <v>251.07</v>
      </c>
    </row>
    <row r="484" spans="1:25">
      <c r="A484" s="183">
        <v>45748</v>
      </c>
      <c r="B484" s="28">
        <v>4</v>
      </c>
      <c r="C484" s="28" t="s">
        <v>1923</v>
      </c>
      <c r="D484" s="28" t="s">
        <v>2036</v>
      </c>
      <c r="E484" s="12">
        <v>28.09</v>
      </c>
      <c r="I484" s="188">
        <v>45717</v>
      </c>
      <c r="J484" s="28">
        <v>3</v>
      </c>
      <c r="K484" s="28" t="s">
        <v>2553</v>
      </c>
      <c r="L484" s="28"/>
      <c r="M484" s="12" t="s">
        <v>2572</v>
      </c>
      <c r="N484" s="12"/>
      <c r="P484" s="28" t="e">
        <f>Tabela5[[#This Row],[Geração Estimada P50 '[MWh']]]/30</f>
        <v>#VALUE!</v>
      </c>
      <c r="Q484" s="1"/>
      <c r="S484"/>
      <c r="U484" t="s">
        <v>29</v>
      </c>
      <c r="V484">
        <v>10</v>
      </c>
      <c r="W484" s="97">
        <v>45931</v>
      </c>
      <c r="X484" s="12">
        <v>32.409999999999997</v>
      </c>
      <c r="Y484" s="12">
        <v>32.22</v>
      </c>
    </row>
    <row r="485" spans="1:25">
      <c r="A485" s="183">
        <v>45778</v>
      </c>
      <c r="B485" s="28">
        <v>5</v>
      </c>
      <c r="C485" s="28" t="s">
        <v>1923</v>
      </c>
      <c r="D485" s="28" t="s">
        <v>2036</v>
      </c>
      <c r="E485" s="12">
        <v>27.96</v>
      </c>
      <c r="I485" s="188">
        <v>45748</v>
      </c>
      <c r="J485" s="28">
        <v>4</v>
      </c>
      <c r="K485" s="28" t="s">
        <v>2553</v>
      </c>
      <c r="L485" s="28"/>
      <c r="M485" s="12">
        <v>568.6</v>
      </c>
      <c r="N485" s="12"/>
      <c r="P485" s="28">
        <f>Tabela5[[#This Row],[Geração Estimada P50 '[MWh']]]/30</f>
        <v>18.953333333333333</v>
      </c>
      <c r="Q485" s="1"/>
      <c r="S485"/>
      <c r="U485" t="s">
        <v>30</v>
      </c>
      <c r="V485">
        <v>10</v>
      </c>
      <c r="W485" s="97">
        <v>45931</v>
      </c>
      <c r="X485" s="12">
        <v>42.14</v>
      </c>
      <c r="Y485" s="12">
        <v>42.58</v>
      </c>
    </row>
    <row r="486" spans="1:25">
      <c r="A486" s="183">
        <v>45809</v>
      </c>
      <c r="B486" s="28">
        <v>6</v>
      </c>
      <c r="C486" s="28" t="s">
        <v>1923</v>
      </c>
      <c r="D486" s="28" t="s">
        <v>2036</v>
      </c>
      <c r="E486" s="12">
        <v>28.97</v>
      </c>
      <c r="I486" s="188">
        <v>45778</v>
      </c>
      <c r="J486" s="28">
        <v>5</v>
      </c>
      <c r="K486" s="28" t="s">
        <v>2553</v>
      </c>
      <c r="L486" s="28"/>
      <c r="M486" s="12">
        <v>562.6</v>
      </c>
      <c r="N486" s="12"/>
      <c r="P486" s="28">
        <f>Tabela5[[#This Row],[Geração Estimada P50 '[MWh']]]/30</f>
        <v>18.753333333333334</v>
      </c>
      <c r="Q486" s="1"/>
      <c r="S486"/>
      <c r="U486" t="s">
        <v>31</v>
      </c>
      <c r="V486">
        <v>10</v>
      </c>
      <c r="W486" s="97">
        <v>45931</v>
      </c>
      <c r="X486" s="12">
        <v>185.79</v>
      </c>
      <c r="Y486" s="12">
        <v>183.20999999999998</v>
      </c>
    </row>
    <row r="487" spans="1:25">
      <c r="A487" s="183">
        <v>45839</v>
      </c>
      <c r="B487" s="28">
        <v>7</v>
      </c>
      <c r="C487" s="28" t="s">
        <v>1923</v>
      </c>
      <c r="D487" s="28" t="s">
        <v>2036</v>
      </c>
      <c r="E487" s="12">
        <v>32.090000000000003</v>
      </c>
      <c r="I487" s="188">
        <v>45809</v>
      </c>
      <c r="J487" s="28">
        <v>6</v>
      </c>
      <c r="K487" s="28" t="s">
        <v>2553</v>
      </c>
      <c r="L487" s="28"/>
      <c r="M487" s="12">
        <v>534.1</v>
      </c>
      <c r="N487" s="12"/>
      <c r="P487" s="28">
        <f>Tabela5[[#This Row],[Geração Estimada P50 '[MWh']]]/30</f>
        <v>17.803333333333335</v>
      </c>
      <c r="Q487" s="1"/>
      <c r="S487"/>
      <c r="U487" t="s">
        <v>32</v>
      </c>
      <c r="V487">
        <v>10</v>
      </c>
      <c r="W487" s="97">
        <v>45931</v>
      </c>
      <c r="X487" s="12">
        <v>335.99</v>
      </c>
      <c r="Y487" s="12">
        <v>332.34000000000003</v>
      </c>
    </row>
    <row r="488" spans="1:25">
      <c r="A488" s="183">
        <v>45870</v>
      </c>
      <c r="B488" s="28">
        <v>8</v>
      </c>
      <c r="C488" s="28" t="s">
        <v>1923</v>
      </c>
      <c r="D488" s="28" t="s">
        <v>2036</v>
      </c>
      <c r="E488" s="12">
        <v>34.619999999999997</v>
      </c>
      <c r="I488" s="188">
        <v>45839</v>
      </c>
      <c r="J488" s="28">
        <v>7</v>
      </c>
      <c r="K488" s="28" t="s">
        <v>2553</v>
      </c>
      <c r="L488" s="28"/>
      <c r="M488" s="12">
        <v>545.70000000000005</v>
      </c>
      <c r="N488" s="12"/>
      <c r="P488" s="28">
        <f>Tabela5[[#This Row],[Geração Estimada P50 '[MWh']]]/31</f>
        <v>17.603225806451615</v>
      </c>
      <c r="Q488" s="1"/>
      <c r="S488"/>
      <c r="U488" t="s">
        <v>33</v>
      </c>
      <c r="V488">
        <v>10</v>
      </c>
      <c r="W488" s="97">
        <v>45931</v>
      </c>
      <c r="X488" s="12">
        <v>108.2679</v>
      </c>
      <c r="Y488" s="12">
        <v>106.4</v>
      </c>
    </row>
    <row r="489" spans="1:25">
      <c r="A489" s="183">
        <v>45901</v>
      </c>
      <c r="B489" s="28">
        <v>9</v>
      </c>
      <c r="C489" s="28" t="s">
        <v>1923</v>
      </c>
      <c r="D489" s="28" t="s">
        <v>2036</v>
      </c>
      <c r="E489" s="12">
        <v>32.4</v>
      </c>
      <c r="I489" s="188">
        <v>45870</v>
      </c>
      <c r="J489" s="28">
        <v>8</v>
      </c>
      <c r="K489" s="28" t="s">
        <v>2553</v>
      </c>
      <c r="L489" s="28"/>
      <c r="M489" s="12">
        <v>651.20000000000005</v>
      </c>
      <c r="N489" s="12"/>
      <c r="P489" s="28">
        <f>Tabela5[[#This Row],[Geração Estimada P50 '[MWh']]]/30</f>
        <v>21.706666666666667</v>
      </c>
      <c r="Q489" s="1"/>
      <c r="S489"/>
      <c r="U489" t="s">
        <v>135</v>
      </c>
      <c r="V489">
        <v>10</v>
      </c>
      <c r="W489" s="97">
        <v>45931</v>
      </c>
      <c r="X489" s="12">
        <v>42.85</v>
      </c>
      <c r="Y489" s="12">
        <v>43.91</v>
      </c>
    </row>
    <row r="490" spans="1:25">
      <c r="A490" s="183">
        <v>45931</v>
      </c>
      <c r="B490" s="28">
        <v>10</v>
      </c>
      <c r="C490" s="28" t="s">
        <v>1923</v>
      </c>
      <c r="D490" s="28" t="s">
        <v>2036</v>
      </c>
      <c r="E490" s="12">
        <v>29.95</v>
      </c>
      <c r="I490" s="188">
        <v>45901</v>
      </c>
      <c r="J490" s="28">
        <v>9</v>
      </c>
      <c r="K490" s="28" t="s">
        <v>2553</v>
      </c>
      <c r="L490" s="28"/>
      <c r="M490" s="12">
        <v>605.20000000000005</v>
      </c>
      <c r="N490" s="12"/>
      <c r="P490" s="28">
        <f>Tabela5[[#This Row],[Geração Estimada P50 '[MWh']]]/30</f>
        <v>20.173333333333336</v>
      </c>
      <c r="Q490" s="1"/>
      <c r="S490"/>
      <c r="U490" t="s">
        <v>34</v>
      </c>
      <c r="V490">
        <v>10</v>
      </c>
      <c r="W490" s="97">
        <v>45931</v>
      </c>
      <c r="X490" s="12">
        <v>56.096400000000003</v>
      </c>
      <c r="Y490" s="12">
        <v>57.99</v>
      </c>
    </row>
    <row r="491" spans="1:25">
      <c r="A491" s="183">
        <v>45962</v>
      </c>
      <c r="B491" s="28">
        <v>11</v>
      </c>
      <c r="C491" s="28" t="s">
        <v>1923</v>
      </c>
      <c r="D491" s="28" t="s">
        <v>2036</v>
      </c>
      <c r="E491" s="12">
        <v>25.87</v>
      </c>
      <c r="I491" s="188">
        <v>45931</v>
      </c>
      <c r="J491" s="28">
        <v>10</v>
      </c>
      <c r="K491" s="28" t="s">
        <v>2553</v>
      </c>
      <c r="L491" s="28"/>
      <c r="M491" s="12">
        <v>583.70000000000005</v>
      </c>
      <c r="N491" s="12"/>
      <c r="P491" s="28">
        <f>Tabela5[[#This Row],[Geração Estimada P50 '[MWh']]]/30</f>
        <v>19.456666666666667</v>
      </c>
      <c r="Q491" s="1"/>
      <c r="S491"/>
      <c r="U491" t="s">
        <v>35</v>
      </c>
      <c r="V491">
        <v>10</v>
      </c>
      <c r="W491" s="97">
        <v>45931</v>
      </c>
      <c r="X491" s="12">
        <v>239.87690000000001</v>
      </c>
      <c r="Y491" s="12">
        <v>247</v>
      </c>
    </row>
    <row r="492" spans="1:25">
      <c r="A492" s="183">
        <v>45992</v>
      </c>
      <c r="B492" s="28">
        <v>12</v>
      </c>
      <c r="C492" s="28" t="s">
        <v>1923</v>
      </c>
      <c r="D492" s="28" t="s">
        <v>2036</v>
      </c>
      <c r="E492" s="12">
        <v>24.92</v>
      </c>
      <c r="I492" s="188">
        <v>45962</v>
      </c>
      <c r="J492" s="28">
        <v>11</v>
      </c>
      <c r="K492" s="28" t="s">
        <v>2553</v>
      </c>
      <c r="L492" s="28"/>
      <c r="M492" s="12">
        <v>601.20000000000005</v>
      </c>
      <c r="N492" s="12"/>
      <c r="P492" s="28">
        <f>Tabela5[[#This Row],[Geração Estimada P50 '[MWh']]]/30</f>
        <v>20.040000000000003</v>
      </c>
      <c r="Q492" s="1"/>
      <c r="S492"/>
      <c r="U492" t="s">
        <v>36</v>
      </c>
      <c r="V492">
        <v>10</v>
      </c>
      <c r="W492" s="97">
        <v>45931</v>
      </c>
      <c r="X492" s="12">
        <v>238.29229999999998</v>
      </c>
      <c r="Y492" s="12">
        <v>245.7</v>
      </c>
    </row>
    <row r="493" spans="1:25">
      <c r="A493" s="183">
        <v>45658</v>
      </c>
      <c r="B493" s="28">
        <v>1</v>
      </c>
      <c r="C493" s="28" t="s">
        <v>1924</v>
      </c>
      <c r="D493" s="28" t="s">
        <v>2037</v>
      </c>
      <c r="E493" s="12">
        <v>64.62</v>
      </c>
      <c r="I493" s="188">
        <v>45992</v>
      </c>
      <c r="J493" s="28">
        <v>12</v>
      </c>
      <c r="K493" s="28" t="s">
        <v>2553</v>
      </c>
      <c r="L493" s="28"/>
      <c r="M493" s="12">
        <v>569.5</v>
      </c>
      <c r="N493" s="12"/>
      <c r="P493" s="28">
        <f>Tabela5[[#This Row],[Geração Estimada P50 '[MWh']]]/30</f>
        <v>18.983333333333334</v>
      </c>
      <c r="Q493" s="1"/>
      <c r="S493"/>
      <c r="U493" t="s">
        <v>37</v>
      </c>
      <c r="V493">
        <v>10</v>
      </c>
      <c r="W493" s="97">
        <v>45931</v>
      </c>
      <c r="X493" s="12">
        <v>115.8948</v>
      </c>
      <c r="Y493" s="12">
        <v>119.5</v>
      </c>
    </row>
    <row r="494" spans="1:25">
      <c r="A494" s="183">
        <v>45689</v>
      </c>
      <c r="B494" s="28">
        <v>2</v>
      </c>
      <c r="C494" s="28" t="s">
        <v>1924</v>
      </c>
      <c r="D494" s="28" t="s">
        <v>2037</v>
      </c>
      <c r="E494" s="12">
        <v>59.93</v>
      </c>
      <c r="I494" s="188">
        <v>45658</v>
      </c>
      <c r="J494" s="28">
        <v>1</v>
      </c>
      <c r="K494" s="28" t="s">
        <v>2550</v>
      </c>
      <c r="L494" s="28"/>
      <c r="M494" s="12" t="s">
        <v>2572</v>
      </c>
      <c r="N494" s="12"/>
      <c r="P494" s="28" t="e">
        <f>Tabela5[[#This Row],[Geração Estimada P50 '[MWh']]]/30</f>
        <v>#VALUE!</v>
      </c>
      <c r="Q494" s="1"/>
      <c r="S494"/>
      <c r="U494" t="s">
        <v>38</v>
      </c>
      <c r="V494">
        <v>10</v>
      </c>
      <c r="W494" s="97">
        <v>45931</v>
      </c>
      <c r="X494" s="12">
        <v>185.32539999999995</v>
      </c>
      <c r="Y494" s="12">
        <v>258.2</v>
      </c>
    </row>
    <row r="495" spans="1:25">
      <c r="A495" s="183">
        <v>45717</v>
      </c>
      <c r="B495" s="28">
        <v>3</v>
      </c>
      <c r="C495" s="28" t="s">
        <v>1924</v>
      </c>
      <c r="D495" s="28" t="s">
        <v>2037</v>
      </c>
      <c r="E495" s="12">
        <v>59.43</v>
      </c>
      <c r="I495" s="188">
        <v>45689</v>
      </c>
      <c r="J495" s="28">
        <v>2</v>
      </c>
      <c r="K495" s="28" t="s">
        <v>2550</v>
      </c>
      <c r="L495" s="28"/>
      <c r="M495" s="12" t="s">
        <v>2572</v>
      </c>
      <c r="N495" s="12"/>
      <c r="P495" s="28"/>
      <c r="Q495" s="1"/>
      <c r="S495"/>
      <c r="U495" t="s">
        <v>39</v>
      </c>
      <c r="V495">
        <v>10</v>
      </c>
      <c r="W495" s="97">
        <v>45931</v>
      </c>
      <c r="X495" s="12">
        <v>234.45676999999998</v>
      </c>
      <c r="Y495" s="12">
        <v>258.7</v>
      </c>
    </row>
    <row r="496" spans="1:25">
      <c r="A496" s="183">
        <v>45748</v>
      </c>
      <c r="B496" s="28">
        <v>4</v>
      </c>
      <c r="C496" s="28" t="s">
        <v>1924</v>
      </c>
      <c r="D496" s="28" t="s">
        <v>2037</v>
      </c>
      <c r="E496" s="12">
        <v>63.2</v>
      </c>
      <c r="I496" s="188">
        <v>45717</v>
      </c>
      <c r="J496" s="28">
        <v>3</v>
      </c>
      <c r="K496" s="28" t="s">
        <v>2550</v>
      </c>
      <c r="L496" s="28"/>
      <c r="M496" s="12" t="s">
        <v>2572</v>
      </c>
      <c r="N496" s="12"/>
      <c r="P496" s="28" t="e">
        <f>Tabela5[[#This Row],[Geração Estimada P50 '[MWh']]]/30</f>
        <v>#VALUE!</v>
      </c>
      <c r="Q496" s="1"/>
      <c r="S496"/>
      <c r="U496" t="s">
        <v>40</v>
      </c>
      <c r="V496">
        <v>10</v>
      </c>
      <c r="W496" s="97">
        <v>45931</v>
      </c>
      <c r="X496" s="12">
        <v>118.90661</v>
      </c>
      <c r="Y496" s="12">
        <v>123.5</v>
      </c>
    </row>
    <row r="497" spans="1:25">
      <c r="A497" s="183">
        <v>45778</v>
      </c>
      <c r="B497" s="28">
        <v>5</v>
      </c>
      <c r="C497" s="28" t="s">
        <v>1924</v>
      </c>
      <c r="D497" s="28" t="s">
        <v>2037</v>
      </c>
      <c r="E497" s="12">
        <v>62.87</v>
      </c>
      <c r="I497" s="188">
        <v>45748</v>
      </c>
      <c r="J497" s="28">
        <v>4</v>
      </c>
      <c r="K497" s="28" t="s">
        <v>2550</v>
      </c>
      <c r="L497" s="28"/>
      <c r="M497" s="12" t="s">
        <v>2572</v>
      </c>
      <c r="N497" s="12"/>
      <c r="P497" s="28" t="e">
        <f>Tabela5[[#This Row],[Geração Estimada P50 '[MWh']]]/30</f>
        <v>#VALUE!</v>
      </c>
      <c r="Q497" s="1"/>
      <c r="S497"/>
      <c r="U497" t="s">
        <v>41</v>
      </c>
      <c r="V497">
        <v>10</v>
      </c>
      <c r="W497" s="97">
        <v>45931</v>
      </c>
      <c r="X497" s="12">
        <v>53.805999999999997</v>
      </c>
      <c r="Y497" s="12">
        <v>59.17</v>
      </c>
    </row>
    <row r="498" spans="1:25">
      <c r="A498" s="183">
        <v>45809</v>
      </c>
      <c r="B498" s="28">
        <v>6</v>
      </c>
      <c r="C498" s="28" t="s">
        <v>1924</v>
      </c>
      <c r="D498" s="28" t="s">
        <v>2037</v>
      </c>
      <c r="E498" s="12">
        <v>65.22</v>
      </c>
      <c r="I498" s="188">
        <v>45778</v>
      </c>
      <c r="J498" s="28">
        <v>5</v>
      </c>
      <c r="K498" s="28" t="s">
        <v>2550</v>
      </c>
      <c r="L498" s="28"/>
      <c r="M498" s="12">
        <v>1212</v>
      </c>
      <c r="N498" s="12"/>
      <c r="P498" s="28">
        <f>Tabela5[[#This Row],[Geração Estimada P50 '[MWh']]]/30</f>
        <v>40.4</v>
      </c>
      <c r="Q498" s="1"/>
      <c r="S498"/>
      <c r="U498" t="s">
        <v>42</v>
      </c>
      <c r="V498">
        <v>10</v>
      </c>
      <c r="W498" s="97">
        <v>45931</v>
      </c>
      <c r="X498" s="12">
        <v>231.72076999999999</v>
      </c>
      <c r="Y498" s="12">
        <v>262.5</v>
      </c>
    </row>
    <row r="499" spans="1:25">
      <c r="A499" s="183">
        <v>45839</v>
      </c>
      <c r="B499" s="28">
        <v>7</v>
      </c>
      <c r="C499" s="28" t="s">
        <v>1924</v>
      </c>
      <c r="D499" s="28" t="s">
        <v>2037</v>
      </c>
      <c r="E499" s="12">
        <v>72.099999999999994</v>
      </c>
      <c r="I499" s="188">
        <v>45809</v>
      </c>
      <c r="J499" s="28">
        <v>6</v>
      </c>
      <c r="K499" s="28" t="s">
        <v>2550</v>
      </c>
      <c r="L499" s="28"/>
      <c r="M499" s="12">
        <v>1181</v>
      </c>
      <c r="N499" s="12"/>
      <c r="P499" s="28">
        <f>Tabela5[[#This Row],[Geração Estimada P50 '[MWh']]]/30</f>
        <v>39.366666666666667</v>
      </c>
      <c r="Q499" s="1"/>
      <c r="S499"/>
      <c r="U499" t="s">
        <v>43</v>
      </c>
      <c r="V499">
        <v>10</v>
      </c>
      <c r="W499" s="97">
        <v>45931</v>
      </c>
      <c r="X499" s="12">
        <v>234.89892</v>
      </c>
      <c r="Y499" s="12">
        <v>263</v>
      </c>
    </row>
    <row r="500" spans="1:25">
      <c r="A500" s="183">
        <v>45870</v>
      </c>
      <c r="B500" s="28">
        <v>8</v>
      </c>
      <c r="C500" s="28" t="s">
        <v>1924</v>
      </c>
      <c r="D500" s="28" t="s">
        <v>2037</v>
      </c>
      <c r="E500" s="12">
        <v>77.260000000000005</v>
      </c>
      <c r="I500" s="188">
        <v>45839</v>
      </c>
      <c r="J500" s="28">
        <v>7</v>
      </c>
      <c r="K500" s="28" t="s">
        <v>2550</v>
      </c>
      <c r="L500" s="28"/>
      <c r="M500" s="12">
        <v>1277</v>
      </c>
      <c r="N500" s="12"/>
      <c r="P500" s="28">
        <f>Tabela5[[#This Row],[Geração Estimada P50 '[MWh']]]/31</f>
        <v>41.193548387096776</v>
      </c>
      <c r="Q500" s="1"/>
      <c r="S500"/>
      <c r="U500" t="s">
        <v>44</v>
      </c>
      <c r="V500">
        <v>10</v>
      </c>
      <c r="W500" s="97">
        <v>45931</v>
      </c>
      <c r="X500" s="12">
        <v>113.00017</v>
      </c>
      <c r="Y500" s="12">
        <v>126.5</v>
      </c>
    </row>
    <row r="501" spans="1:25">
      <c r="A501" s="183">
        <v>45901</v>
      </c>
      <c r="B501" s="28">
        <v>9</v>
      </c>
      <c r="C501" s="28" t="s">
        <v>1924</v>
      </c>
      <c r="D501" s="28" t="s">
        <v>2037</v>
      </c>
      <c r="E501" s="12">
        <v>72.31</v>
      </c>
      <c r="I501" s="188">
        <v>45870</v>
      </c>
      <c r="J501" s="28">
        <v>8</v>
      </c>
      <c r="K501" s="28" t="s">
        <v>2550</v>
      </c>
      <c r="L501" s="28"/>
      <c r="M501" s="12">
        <v>1390</v>
      </c>
      <c r="N501" s="12"/>
      <c r="P501" s="28">
        <f>Tabela5[[#This Row],[Geração Estimada P50 '[MWh']]]/30</f>
        <v>46.333333333333336</v>
      </c>
      <c r="Q501" s="1"/>
      <c r="S501"/>
      <c r="U501" t="s">
        <v>45</v>
      </c>
      <c r="V501">
        <v>10</v>
      </c>
      <c r="W501" s="97">
        <v>45931</v>
      </c>
      <c r="X501" s="12">
        <v>221.73626999999999</v>
      </c>
      <c r="Y501" s="12">
        <v>261.7</v>
      </c>
    </row>
    <row r="502" spans="1:25">
      <c r="A502" s="183">
        <v>45931</v>
      </c>
      <c r="B502" s="28">
        <v>10</v>
      </c>
      <c r="C502" s="28" t="s">
        <v>1924</v>
      </c>
      <c r="D502" s="28" t="s">
        <v>2037</v>
      </c>
      <c r="E502" s="12">
        <v>67.400000000000006</v>
      </c>
      <c r="I502" s="188">
        <v>45901</v>
      </c>
      <c r="J502" s="28">
        <v>9</v>
      </c>
      <c r="K502" s="28" t="s">
        <v>2550</v>
      </c>
      <c r="L502" s="28"/>
      <c r="M502" s="12">
        <v>1267</v>
      </c>
      <c r="N502" s="12"/>
      <c r="P502" s="28">
        <f>Tabela5[[#This Row],[Geração Estimada P50 '[MWh']]]/30</f>
        <v>42.233333333333334</v>
      </c>
      <c r="Q502" s="1"/>
      <c r="S502"/>
      <c r="U502" t="s">
        <v>46</v>
      </c>
      <c r="V502">
        <v>10</v>
      </c>
      <c r="W502" s="97">
        <v>45931</v>
      </c>
      <c r="X502" s="12">
        <v>225.46897000000001</v>
      </c>
      <c r="Y502" s="12">
        <v>263.10000000000002</v>
      </c>
    </row>
    <row r="503" spans="1:25">
      <c r="A503" s="183">
        <v>45962</v>
      </c>
      <c r="B503" s="28">
        <v>11</v>
      </c>
      <c r="C503" s="28" t="s">
        <v>1924</v>
      </c>
      <c r="D503" s="28" t="s">
        <v>2037</v>
      </c>
      <c r="E503" s="12">
        <v>58.67</v>
      </c>
      <c r="I503" s="188">
        <v>45931</v>
      </c>
      <c r="J503" s="28">
        <v>10</v>
      </c>
      <c r="K503" s="28" t="s">
        <v>2550</v>
      </c>
      <c r="L503" s="28"/>
      <c r="M503" s="12">
        <v>1183</v>
      </c>
      <c r="N503" s="12"/>
      <c r="P503" s="28">
        <f>Tabela5[[#This Row],[Geração Estimada P50 '[MWh']]]/30</f>
        <v>39.43333333333333</v>
      </c>
      <c r="Q503" s="1"/>
      <c r="S503"/>
      <c r="U503" t="s">
        <v>47</v>
      </c>
      <c r="V503">
        <v>10</v>
      </c>
      <c r="W503" s="97">
        <v>45931</v>
      </c>
      <c r="X503" s="12">
        <v>111.24202000000001</v>
      </c>
      <c r="Y503" s="12">
        <v>126.5</v>
      </c>
    </row>
    <row r="504" spans="1:25">
      <c r="A504" s="183">
        <v>45992</v>
      </c>
      <c r="B504" s="28">
        <v>12</v>
      </c>
      <c r="C504" s="28" t="s">
        <v>1924</v>
      </c>
      <c r="D504" s="28" t="s">
        <v>2037</v>
      </c>
      <c r="E504" s="12">
        <v>56.65</v>
      </c>
      <c r="I504" s="188">
        <v>45962</v>
      </c>
      <c r="J504" s="28">
        <v>11</v>
      </c>
      <c r="K504" s="28" t="s">
        <v>2550</v>
      </c>
      <c r="L504" s="28"/>
      <c r="M504" s="12">
        <v>1044</v>
      </c>
      <c r="N504" s="12"/>
      <c r="P504" s="28">
        <f>Tabela5[[#This Row],[Geração Estimada P50 '[MWh']]]/30</f>
        <v>34.799999999999997</v>
      </c>
      <c r="Q504" s="1"/>
      <c r="S504"/>
      <c r="U504" t="s">
        <v>48</v>
      </c>
      <c r="V504">
        <v>10</v>
      </c>
      <c r="W504" s="97">
        <v>45931</v>
      </c>
      <c r="X504" s="12">
        <v>125.64</v>
      </c>
      <c r="Y504" s="12">
        <v>120.13</v>
      </c>
    </row>
    <row r="505" spans="1:25">
      <c r="A505" s="183">
        <v>45658</v>
      </c>
      <c r="B505" s="28">
        <v>1</v>
      </c>
      <c r="C505" s="28" t="s">
        <v>1925</v>
      </c>
      <c r="D505" s="28" t="s">
        <v>2038</v>
      </c>
      <c r="E505" s="12">
        <v>30.38</v>
      </c>
      <c r="I505" s="188">
        <v>45992</v>
      </c>
      <c r="J505" s="28">
        <v>12</v>
      </c>
      <c r="K505" s="28" t="s">
        <v>2550</v>
      </c>
      <c r="L505" s="28"/>
      <c r="M505" s="12">
        <v>1188</v>
      </c>
      <c r="N505" s="12"/>
      <c r="P505" s="28">
        <f>Tabela5[[#This Row],[Geração Estimada P50 '[MWh']]]/30</f>
        <v>39.6</v>
      </c>
      <c r="Q505" s="1"/>
      <c r="S505"/>
      <c r="U505" t="s">
        <v>49</v>
      </c>
      <c r="V505">
        <v>10</v>
      </c>
      <c r="W505" s="97">
        <v>45931</v>
      </c>
      <c r="X505" s="12">
        <v>222.77632</v>
      </c>
      <c r="Y505" s="12">
        <v>238.86945824847251</v>
      </c>
    </row>
    <row r="506" spans="1:25">
      <c r="A506" s="183">
        <v>45689</v>
      </c>
      <c r="B506" s="28">
        <v>2</v>
      </c>
      <c r="C506" s="28" t="s">
        <v>1925</v>
      </c>
      <c r="D506" s="28" t="s">
        <v>2038</v>
      </c>
      <c r="E506" s="12">
        <v>28.37</v>
      </c>
      <c r="I506" s="188">
        <v>45658</v>
      </c>
      <c r="J506" s="28">
        <v>1</v>
      </c>
      <c r="K506" s="28" t="s">
        <v>55</v>
      </c>
      <c r="L506" s="28">
        <v>10035977122</v>
      </c>
      <c r="M506" s="201">
        <v>254.7</v>
      </c>
      <c r="N506" s="201">
        <v>239.01869918699185</v>
      </c>
      <c r="O506" s="28" t="s">
        <v>55</v>
      </c>
      <c r="P506" s="28">
        <f>Tabela5[[#This Row],[Geração Estimada P50 '[MWh']]]/30</f>
        <v>8.49</v>
      </c>
      <c r="Q506" s="1"/>
      <c r="S506"/>
      <c r="U506" t="s">
        <v>50</v>
      </c>
      <c r="V506">
        <v>10</v>
      </c>
      <c r="W506" s="97">
        <v>45931</v>
      </c>
      <c r="X506" s="12">
        <v>217.01601000000002</v>
      </c>
      <c r="Y506" s="12">
        <v>231.84388594704686</v>
      </c>
    </row>
    <row r="507" spans="1:25">
      <c r="A507" s="183">
        <v>45717</v>
      </c>
      <c r="B507" s="28">
        <v>3</v>
      </c>
      <c r="C507" s="28" t="s">
        <v>1925</v>
      </c>
      <c r="D507" s="28" t="s">
        <v>2038</v>
      </c>
      <c r="E507" s="12">
        <v>28.15</v>
      </c>
      <c r="I507" s="188">
        <v>45689</v>
      </c>
      <c r="J507" s="28">
        <v>2</v>
      </c>
      <c r="K507" s="28" t="s">
        <v>55</v>
      </c>
      <c r="L507" s="28">
        <v>10035977122</v>
      </c>
      <c r="M507" s="201">
        <v>222</v>
      </c>
      <c r="N507" s="201">
        <v>206.31869918699186</v>
      </c>
      <c r="O507" s="28" t="s">
        <v>55</v>
      </c>
      <c r="P507" s="28"/>
      <c r="Q507" s="1"/>
      <c r="S507"/>
      <c r="U507" t="s">
        <v>51</v>
      </c>
      <c r="V507">
        <v>10</v>
      </c>
      <c r="W507" s="97">
        <v>45931</v>
      </c>
      <c r="X507" s="12">
        <v>107.08078999999999</v>
      </c>
      <c r="Y507" s="12">
        <v>119.43472912423626</v>
      </c>
    </row>
    <row r="508" spans="1:25">
      <c r="A508" s="183">
        <v>45748</v>
      </c>
      <c r="B508" s="28">
        <v>4</v>
      </c>
      <c r="C508" s="28" t="s">
        <v>1925</v>
      </c>
      <c r="D508" s="28" t="s">
        <v>2038</v>
      </c>
      <c r="E508" s="12">
        <v>30.05</v>
      </c>
      <c r="I508" s="188">
        <v>45717</v>
      </c>
      <c r="J508" s="28">
        <v>3</v>
      </c>
      <c r="K508" s="28" t="s">
        <v>55</v>
      </c>
      <c r="L508" s="28">
        <v>10035977122</v>
      </c>
      <c r="M508" s="201">
        <v>237.1</v>
      </c>
      <c r="N508" s="201">
        <v>221.41869918699186</v>
      </c>
      <c r="O508" s="28" t="s">
        <v>55</v>
      </c>
      <c r="P508" s="28">
        <f>Tabela5[[#This Row],[Geração Estimada P50 '[MWh']]]/30</f>
        <v>7.9033333333333333</v>
      </c>
      <c r="Q508" s="1"/>
      <c r="S508"/>
      <c r="U508" t="s">
        <v>52</v>
      </c>
      <c r="V508">
        <v>10</v>
      </c>
      <c r="W508" s="97">
        <v>45931</v>
      </c>
      <c r="X508" s="12">
        <v>222.22157000000001</v>
      </c>
      <c r="Y508" s="12">
        <v>239.7</v>
      </c>
    </row>
    <row r="509" spans="1:25">
      <c r="A509" s="183">
        <v>45778</v>
      </c>
      <c r="B509" s="28">
        <v>5</v>
      </c>
      <c r="C509" s="28" t="s">
        <v>1925</v>
      </c>
      <c r="D509" s="28" t="s">
        <v>2038</v>
      </c>
      <c r="E509" s="12">
        <v>30</v>
      </c>
      <c r="I509" s="188">
        <v>45748</v>
      </c>
      <c r="J509" s="28">
        <v>4</v>
      </c>
      <c r="K509" s="28" t="s">
        <v>55</v>
      </c>
      <c r="L509" s="28">
        <v>10035977122</v>
      </c>
      <c r="M509" s="201">
        <v>235.8</v>
      </c>
      <c r="N509" s="201">
        <v>220.11869918699188</v>
      </c>
      <c r="O509" s="28" t="s">
        <v>55</v>
      </c>
      <c r="P509" s="28">
        <f>Tabela5[[#This Row],[Geração Estimada P50 '[MWh']]]/30</f>
        <v>7.86</v>
      </c>
      <c r="Q509" s="1"/>
      <c r="S509"/>
      <c r="U509" t="s">
        <v>53</v>
      </c>
      <c r="V509">
        <v>10</v>
      </c>
      <c r="W509" s="97">
        <v>45931</v>
      </c>
      <c r="X509" s="12">
        <v>206.65174999999999</v>
      </c>
      <c r="Y509" s="12">
        <v>232.64999999999998</v>
      </c>
    </row>
    <row r="510" spans="1:25">
      <c r="A510" s="183">
        <v>45809</v>
      </c>
      <c r="B510" s="28">
        <v>6</v>
      </c>
      <c r="C510" s="28" t="s">
        <v>1925</v>
      </c>
      <c r="D510" s="28" t="s">
        <v>2038</v>
      </c>
      <c r="E510" s="12">
        <v>31.3</v>
      </c>
      <c r="I510" s="188">
        <v>45778</v>
      </c>
      <c r="J510" s="28">
        <v>5</v>
      </c>
      <c r="K510" s="28" t="s">
        <v>55</v>
      </c>
      <c r="L510" s="28">
        <v>10035977122</v>
      </c>
      <c r="M510" s="201">
        <v>240.3</v>
      </c>
      <c r="N510" s="201">
        <v>224.61869918699188</v>
      </c>
      <c r="O510" s="28" t="s">
        <v>55</v>
      </c>
      <c r="P510" s="28">
        <f>Tabela5[[#This Row],[Geração Estimada P50 '[MWh']]]/30</f>
        <v>8.01</v>
      </c>
      <c r="Q510" s="1"/>
      <c r="S510"/>
      <c r="U510" t="s">
        <v>54</v>
      </c>
      <c r="V510">
        <v>10</v>
      </c>
      <c r="W510" s="97">
        <v>45931</v>
      </c>
      <c r="X510" s="12">
        <v>110.60764</v>
      </c>
      <c r="Y510" s="12">
        <v>119.85</v>
      </c>
    </row>
    <row r="511" spans="1:25">
      <c r="A511" s="183">
        <v>45839</v>
      </c>
      <c r="B511" s="28">
        <v>7</v>
      </c>
      <c r="C511" s="28" t="s">
        <v>1925</v>
      </c>
      <c r="D511" s="28" t="s">
        <v>2038</v>
      </c>
      <c r="E511" s="12">
        <v>34.64</v>
      </c>
      <c r="I511" s="188">
        <v>45809</v>
      </c>
      <c r="J511" s="28">
        <v>6</v>
      </c>
      <c r="K511" s="28" t="s">
        <v>55</v>
      </c>
      <c r="L511" s="28">
        <v>10035977122</v>
      </c>
      <c r="M511" s="201">
        <v>230.7</v>
      </c>
      <c r="N511" s="201">
        <v>215.01869918699185</v>
      </c>
      <c r="O511" s="28" t="s">
        <v>55</v>
      </c>
      <c r="P511" s="28">
        <f>Tabela5[[#This Row],[Geração Estimada P50 '[MWh']]]/30</f>
        <v>7.6899999999999995</v>
      </c>
      <c r="Q511" s="1"/>
      <c r="S511"/>
      <c r="U511" t="s">
        <v>55</v>
      </c>
      <c r="V511">
        <v>10</v>
      </c>
      <c r="W511" s="97">
        <v>45931</v>
      </c>
      <c r="X511" s="12">
        <v>233.16007999999999</v>
      </c>
      <c r="Y511" s="12">
        <v>255.8</v>
      </c>
    </row>
    <row r="512" spans="1:25">
      <c r="A512" s="183">
        <v>45870</v>
      </c>
      <c r="B512" s="28">
        <v>8</v>
      </c>
      <c r="C512" s="28" t="s">
        <v>1925</v>
      </c>
      <c r="D512" s="28" t="s">
        <v>2038</v>
      </c>
      <c r="E512" s="12">
        <v>36.799999999999997</v>
      </c>
      <c r="I512" s="188">
        <v>45839</v>
      </c>
      <c r="J512" s="28">
        <v>7</v>
      </c>
      <c r="K512" s="28" t="s">
        <v>55</v>
      </c>
      <c r="L512" s="28">
        <v>10035977122</v>
      </c>
      <c r="M512" s="201">
        <v>245.4</v>
      </c>
      <c r="N512" s="201">
        <v>229.71869918699187</v>
      </c>
      <c r="O512" s="28" t="s">
        <v>55</v>
      </c>
      <c r="P512" s="28">
        <f>Tabela5[[#This Row],[Geração Estimada P50 '[MWh']]]/31</f>
        <v>7.9161290322580644</v>
      </c>
      <c r="Q512" s="1"/>
      <c r="S512"/>
      <c r="U512" t="s">
        <v>56</v>
      </c>
      <c r="V512">
        <v>10</v>
      </c>
      <c r="W512" s="97">
        <v>45931</v>
      </c>
      <c r="X512" s="12">
        <v>231.3707</v>
      </c>
      <c r="Y512" s="12">
        <v>255.2</v>
      </c>
    </row>
    <row r="513" spans="1:25">
      <c r="A513" s="183">
        <v>45901</v>
      </c>
      <c r="B513" s="28">
        <v>9</v>
      </c>
      <c r="C513" s="28" t="s">
        <v>1925</v>
      </c>
      <c r="D513" s="28" t="s">
        <v>2038</v>
      </c>
      <c r="E513" s="12">
        <v>34.29</v>
      </c>
      <c r="I513" s="188">
        <v>45870</v>
      </c>
      <c r="J513" s="28">
        <v>8</v>
      </c>
      <c r="K513" s="28" t="s">
        <v>55</v>
      </c>
      <c r="L513" s="28">
        <v>10035977122</v>
      </c>
      <c r="M513" s="201">
        <v>281.2</v>
      </c>
      <c r="N513" s="201">
        <v>265.51869918699185</v>
      </c>
      <c r="O513" s="28" t="s">
        <v>55</v>
      </c>
      <c r="P513" s="28">
        <f>Tabela5[[#This Row],[Geração Estimada P50 '[MWh']]]/30</f>
        <v>9.3733333333333331</v>
      </c>
      <c r="Q513" s="1"/>
      <c r="S513"/>
      <c r="U513" t="s">
        <v>57</v>
      </c>
      <c r="V513">
        <v>10</v>
      </c>
      <c r="W513" s="97">
        <v>45931</v>
      </c>
      <c r="X513" s="12">
        <v>233.23872</v>
      </c>
      <c r="Y513" s="12">
        <v>255</v>
      </c>
    </row>
    <row r="514" spans="1:25">
      <c r="A514" s="183">
        <v>45931</v>
      </c>
      <c r="B514" s="28">
        <v>10</v>
      </c>
      <c r="C514" s="28" t="s">
        <v>1925</v>
      </c>
      <c r="D514" s="28" t="s">
        <v>2038</v>
      </c>
      <c r="E514" s="12">
        <v>31.81</v>
      </c>
      <c r="I514" s="188">
        <v>45901</v>
      </c>
      <c r="J514" s="28">
        <v>9</v>
      </c>
      <c r="K514" s="28" t="s">
        <v>55</v>
      </c>
      <c r="L514" s="28">
        <v>10035977122</v>
      </c>
      <c r="M514" s="201">
        <v>265.5</v>
      </c>
      <c r="N514" s="201">
        <v>249.81869918699186</v>
      </c>
      <c r="O514" s="28" t="s">
        <v>55</v>
      </c>
      <c r="P514" s="28">
        <f>Tabela5[[#This Row],[Geração Estimada P50 '[MWh']]]/30</f>
        <v>8.85</v>
      </c>
      <c r="Q514" s="1"/>
      <c r="S514"/>
      <c r="U514" t="s">
        <v>58</v>
      </c>
      <c r="V514">
        <v>10</v>
      </c>
      <c r="W514" s="97">
        <v>45931</v>
      </c>
      <c r="X514" s="12">
        <v>235.23515</v>
      </c>
      <c r="Y514" s="12">
        <v>254.6</v>
      </c>
    </row>
    <row r="515" spans="1:25">
      <c r="A515" s="183">
        <v>45962</v>
      </c>
      <c r="B515" s="28">
        <v>11</v>
      </c>
      <c r="C515" s="28" t="s">
        <v>1925</v>
      </c>
      <c r="D515" s="28" t="s">
        <v>2038</v>
      </c>
      <c r="E515" s="12">
        <v>27.64</v>
      </c>
      <c r="I515" s="188">
        <v>45931</v>
      </c>
      <c r="J515" s="28">
        <v>10</v>
      </c>
      <c r="K515" s="28" t="s">
        <v>55</v>
      </c>
      <c r="L515" s="28">
        <v>10035977122</v>
      </c>
      <c r="M515" s="201">
        <v>255.8</v>
      </c>
      <c r="N515" s="201">
        <v>240.11869918699188</v>
      </c>
      <c r="O515" s="28" t="s">
        <v>55</v>
      </c>
      <c r="P515" s="28">
        <f>Tabela5[[#This Row],[Geração Estimada P50 '[MWh']]]/30</f>
        <v>8.5266666666666673</v>
      </c>
      <c r="Q515" s="1"/>
      <c r="S515"/>
      <c r="U515" t="s">
        <v>59</v>
      </c>
      <c r="V515">
        <v>10</v>
      </c>
      <c r="W515" s="97">
        <v>45931</v>
      </c>
      <c r="X515" s="12">
        <v>213.87126000000001</v>
      </c>
      <c r="Y515" s="12">
        <v>254.5</v>
      </c>
    </row>
    <row r="516" spans="1:25">
      <c r="A516" s="183">
        <v>45992</v>
      </c>
      <c r="B516" s="28">
        <v>12</v>
      </c>
      <c r="C516" s="28" t="s">
        <v>1925</v>
      </c>
      <c r="D516" s="28" t="s">
        <v>2038</v>
      </c>
      <c r="E516" s="12">
        <v>26.62</v>
      </c>
      <c r="I516" s="188">
        <v>45962</v>
      </c>
      <c r="J516" s="28">
        <v>11</v>
      </c>
      <c r="K516" s="28" t="s">
        <v>55</v>
      </c>
      <c r="L516" s="28">
        <v>10035977122</v>
      </c>
      <c r="M516" s="201">
        <v>246.5</v>
      </c>
      <c r="N516" s="201">
        <v>230.81869918699186</v>
      </c>
      <c r="O516" s="28" t="s">
        <v>55</v>
      </c>
      <c r="P516" s="28">
        <f>Tabela5[[#This Row],[Geração Estimada P50 '[MWh']]]/30</f>
        <v>8.2166666666666668</v>
      </c>
      <c r="Q516" s="1"/>
      <c r="S516"/>
      <c r="U516" t="s">
        <v>60</v>
      </c>
      <c r="V516">
        <v>10</v>
      </c>
      <c r="W516" s="97">
        <v>45931</v>
      </c>
      <c r="X516" s="12">
        <v>203.37804</v>
      </c>
      <c r="Y516" s="12">
        <v>219.13</v>
      </c>
    </row>
    <row r="517" spans="1:25">
      <c r="A517" s="183">
        <v>45658</v>
      </c>
      <c r="B517" s="28">
        <v>1</v>
      </c>
      <c r="C517" s="28" t="s">
        <v>25</v>
      </c>
      <c r="D517" s="28">
        <v>10029355760</v>
      </c>
      <c r="E517" s="12">
        <v>162.9</v>
      </c>
      <c r="I517" s="188">
        <v>45992</v>
      </c>
      <c r="J517" s="28">
        <v>12</v>
      </c>
      <c r="K517" s="28" t="s">
        <v>55</v>
      </c>
      <c r="L517" s="28">
        <v>10035977122</v>
      </c>
      <c r="M517" s="201">
        <v>252.1</v>
      </c>
      <c r="N517" s="201">
        <v>236.41869918699186</v>
      </c>
      <c r="O517" s="28" t="s">
        <v>55</v>
      </c>
      <c r="P517" s="28">
        <f>Tabela5[[#This Row],[Geração Estimada P50 '[MWh']]]/30</f>
        <v>8.4033333333333324</v>
      </c>
      <c r="Q517" s="1"/>
      <c r="S517"/>
      <c r="U517" t="s">
        <v>61</v>
      </c>
      <c r="V517">
        <v>10</v>
      </c>
      <c r="W517" s="97">
        <v>45931</v>
      </c>
      <c r="X517" s="12">
        <v>100.69844000000001</v>
      </c>
      <c r="Y517" s="12">
        <v>109.57</v>
      </c>
    </row>
    <row r="518" spans="1:25">
      <c r="A518" s="183">
        <v>45689</v>
      </c>
      <c r="B518" s="28">
        <v>2</v>
      </c>
      <c r="C518" s="28" t="s">
        <v>25</v>
      </c>
      <c r="D518" s="28">
        <v>10029355760</v>
      </c>
      <c r="E518" s="12">
        <v>126.1</v>
      </c>
      <c r="I518" s="188">
        <v>45658</v>
      </c>
      <c r="J518" s="28">
        <v>1</v>
      </c>
      <c r="K518" s="28" t="s">
        <v>56</v>
      </c>
      <c r="L518" s="28">
        <v>10035977130</v>
      </c>
      <c r="M518" s="200">
        <v>253.7</v>
      </c>
      <c r="N518" s="200">
        <v>238.09674796747967</v>
      </c>
      <c r="O518" s="28" t="s">
        <v>56</v>
      </c>
      <c r="P518" s="28">
        <f>Tabela5[[#This Row],[Geração Estimada P50 '[MWh']]]/30</f>
        <v>8.456666666666667</v>
      </c>
      <c r="Q518" s="1"/>
      <c r="S518"/>
      <c r="U518" t="s">
        <v>185</v>
      </c>
      <c r="V518">
        <v>10</v>
      </c>
      <c r="W518" s="97">
        <v>45931</v>
      </c>
      <c r="X518" s="12">
        <v>213.60273000000001</v>
      </c>
      <c r="Y518" s="12">
        <v>234.51179941002948</v>
      </c>
    </row>
    <row r="519" spans="1:25">
      <c r="A519" s="183">
        <v>45717</v>
      </c>
      <c r="B519" s="28">
        <v>3</v>
      </c>
      <c r="C519" s="28" t="s">
        <v>25</v>
      </c>
      <c r="D519" s="28">
        <v>10029355760</v>
      </c>
      <c r="E519" s="12">
        <v>147.80000000000001</v>
      </c>
      <c r="I519" s="188">
        <v>45689</v>
      </c>
      <c r="J519" s="28">
        <v>2</v>
      </c>
      <c r="K519" s="28" t="s">
        <v>56</v>
      </c>
      <c r="L519" s="28">
        <v>10035977130</v>
      </c>
      <c r="M519" s="200">
        <v>221.1</v>
      </c>
      <c r="N519" s="200">
        <v>205.49674796747968</v>
      </c>
      <c r="O519" s="28" t="s">
        <v>56</v>
      </c>
      <c r="P519" s="28"/>
      <c r="Q519" s="1"/>
      <c r="S519"/>
      <c r="U519" t="s">
        <v>187</v>
      </c>
      <c r="V519">
        <v>10</v>
      </c>
      <c r="W519" s="97">
        <v>45931</v>
      </c>
      <c r="X519" s="12">
        <v>202.40443999999999</v>
      </c>
      <c r="Y519" s="12">
        <v>224.31563421828906</v>
      </c>
    </row>
    <row r="520" spans="1:25">
      <c r="A520" s="183">
        <v>45748</v>
      </c>
      <c r="B520" s="28">
        <v>4</v>
      </c>
      <c r="C520" s="28" t="s">
        <v>25</v>
      </c>
      <c r="D520" s="28">
        <v>10029355760</v>
      </c>
      <c r="E520" s="12">
        <v>158.19999999999999</v>
      </c>
      <c r="I520" s="188">
        <v>45717</v>
      </c>
      <c r="J520" s="28">
        <v>3</v>
      </c>
      <c r="K520" s="28" t="s">
        <v>56</v>
      </c>
      <c r="L520" s="28">
        <v>10035977130</v>
      </c>
      <c r="M520" s="200">
        <v>236</v>
      </c>
      <c r="N520" s="200">
        <v>220.39674796747968</v>
      </c>
      <c r="O520" s="28" t="s">
        <v>56</v>
      </c>
      <c r="P520" s="28">
        <f>Tabela5[[#This Row],[Geração Estimada P50 '[MWh']]]/30</f>
        <v>7.8666666666666663</v>
      </c>
      <c r="Q520" s="1"/>
      <c r="S520"/>
      <c r="U520" t="s">
        <v>192</v>
      </c>
      <c r="V520">
        <v>10</v>
      </c>
      <c r="W520" s="97">
        <v>45931</v>
      </c>
      <c r="X520" s="12">
        <v>215.82616000000002</v>
      </c>
      <c r="Y520" s="12">
        <v>232.47256637168138</v>
      </c>
    </row>
    <row r="521" spans="1:25">
      <c r="A521" s="183">
        <v>45778</v>
      </c>
      <c r="B521" s="28">
        <v>5</v>
      </c>
      <c r="C521" s="28" t="s">
        <v>25</v>
      </c>
      <c r="D521" s="28">
        <v>10029355760</v>
      </c>
      <c r="E521" s="12">
        <v>168.6</v>
      </c>
      <c r="I521" s="188">
        <v>45748</v>
      </c>
      <c r="J521" s="28">
        <v>4</v>
      </c>
      <c r="K521" s="28" t="s">
        <v>56</v>
      </c>
      <c r="L521" s="28">
        <v>10035977130</v>
      </c>
      <c r="M521" s="200">
        <v>234.7</v>
      </c>
      <c r="N521" s="200">
        <v>219.09674796747967</v>
      </c>
      <c r="O521" s="28" t="s">
        <v>56</v>
      </c>
      <c r="P521" s="28">
        <f>Tabela5[[#This Row],[Geração Estimada P50 '[MWh']]]/30</f>
        <v>7.8233333333333333</v>
      </c>
      <c r="Q521" s="1"/>
      <c r="S521"/>
      <c r="U521" t="s">
        <v>180</v>
      </c>
      <c r="V521">
        <v>10</v>
      </c>
      <c r="W521" s="97">
        <v>45931</v>
      </c>
      <c r="X521" s="12">
        <v>218.17071999999999</v>
      </c>
      <c r="Y521" s="12">
        <v>255.5</v>
      </c>
    </row>
    <row r="522" spans="1:25">
      <c r="A522" s="183">
        <v>45809</v>
      </c>
      <c r="B522" s="28">
        <v>6</v>
      </c>
      <c r="C522" s="28" t="s">
        <v>25</v>
      </c>
      <c r="D522" s="28">
        <v>10029355760</v>
      </c>
      <c r="E522" s="12">
        <v>164.1</v>
      </c>
      <c r="I522" s="188">
        <v>45778</v>
      </c>
      <c r="J522" s="28">
        <v>5</v>
      </c>
      <c r="K522" s="28" t="s">
        <v>56</v>
      </c>
      <c r="L522" s="28">
        <v>10035977130</v>
      </c>
      <c r="M522" s="200">
        <v>238.9</v>
      </c>
      <c r="N522" s="200">
        <v>223.29674796747969</v>
      </c>
      <c r="O522" s="28" t="s">
        <v>56</v>
      </c>
      <c r="P522" s="28">
        <f>Tabela5[[#This Row],[Geração Estimada P50 '[MWh']]]/30</f>
        <v>7.9633333333333338</v>
      </c>
      <c r="Q522" s="1"/>
      <c r="S522"/>
      <c r="U522" t="s">
        <v>493</v>
      </c>
      <c r="V522">
        <v>10</v>
      </c>
      <c r="W522" s="97">
        <v>45931</v>
      </c>
      <c r="X522" s="12">
        <v>45.770489999999995</v>
      </c>
      <c r="Y522" s="12">
        <v>41.339999999999996</v>
      </c>
    </row>
    <row r="523" spans="1:25">
      <c r="A523" s="183">
        <v>45839</v>
      </c>
      <c r="B523" s="28">
        <v>7</v>
      </c>
      <c r="C523" s="28" t="s">
        <v>25</v>
      </c>
      <c r="D523" s="28">
        <v>10029355760</v>
      </c>
      <c r="E523" s="12">
        <v>167.9</v>
      </c>
      <c r="I523" s="188">
        <v>45809</v>
      </c>
      <c r="J523" s="28">
        <v>6</v>
      </c>
      <c r="K523" s="28" t="s">
        <v>56</v>
      </c>
      <c r="L523" s="28">
        <v>10035977130</v>
      </c>
      <c r="M523" s="200">
        <v>229.4</v>
      </c>
      <c r="N523" s="200">
        <v>213.79674796747969</v>
      </c>
      <c r="O523" s="28" t="s">
        <v>56</v>
      </c>
      <c r="P523" s="28">
        <f>Tabela5[[#This Row],[Geração Estimada P50 '[MWh']]]/30</f>
        <v>7.6466666666666665</v>
      </c>
      <c r="Q523" s="1"/>
      <c r="S523"/>
      <c r="U523" t="s">
        <v>494</v>
      </c>
      <c r="V523">
        <v>10</v>
      </c>
      <c r="W523" s="97">
        <v>45931</v>
      </c>
      <c r="X523" s="12">
        <v>43.687239999999996</v>
      </c>
      <c r="Y523" s="12">
        <v>41.339999999999996</v>
      </c>
    </row>
    <row r="524" spans="1:25">
      <c r="A524" s="183">
        <v>45870</v>
      </c>
      <c r="B524" s="28">
        <v>8</v>
      </c>
      <c r="C524" s="28" t="s">
        <v>25</v>
      </c>
      <c r="D524" s="28">
        <v>10029355760</v>
      </c>
      <c r="E524" s="12">
        <v>182.6</v>
      </c>
      <c r="I524" s="188">
        <v>45839</v>
      </c>
      <c r="J524" s="28">
        <v>7</v>
      </c>
      <c r="K524" s="28" t="s">
        <v>56</v>
      </c>
      <c r="L524" s="28">
        <v>10035977130</v>
      </c>
      <c r="M524" s="200">
        <v>244.6</v>
      </c>
      <c r="N524" s="200">
        <v>228.99674796747968</v>
      </c>
      <c r="O524" s="28" t="s">
        <v>56</v>
      </c>
      <c r="P524" s="28">
        <f>Tabela5[[#This Row],[Geração Estimada P50 '[MWh']]]/31</f>
        <v>7.8903225806451607</v>
      </c>
      <c r="Q524" s="1"/>
      <c r="S524"/>
      <c r="U524" t="s">
        <v>495</v>
      </c>
      <c r="V524">
        <v>10</v>
      </c>
      <c r="W524" s="97">
        <v>45931</v>
      </c>
      <c r="X524" s="12">
        <v>43.357339999999994</v>
      </c>
      <c r="Y524" s="12">
        <v>41.339999999999996</v>
      </c>
    </row>
    <row r="525" spans="1:25">
      <c r="A525" s="183">
        <v>45901</v>
      </c>
      <c r="B525" s="28">
        <v>9</v>
      </c>
      <c r="C525" s="28" t="s">
        <v>25</v>
      </c>
      <c r="D525" s="28">
        <v>10029355760</v>
      </c>
      <c r="E525" s="12">
        <v>171.1</v>
      </c>
      <c r="I525" s="188">
        <v>45870</v>
      </c>
      <c r="J525" s="28">
        <v>8</v>
      </c>
      <c r="K525" s="28" t="s">
        <v>56</v>
      </c>
      <c r="L525" s="28">
        <v>10035977130</v>
      </c>
      <c r="M525" s="200">
        <v>280</v>
      </c>
      <c r="N525" s="200">
        <v>264.39674796747966</v>
      </c>
      <c r="O525" s="28" t="s">
        <v>56</v>
      </c>
      <c r="P525" s="28">
        <f>Tabela5[[#This Row],[Geração Estimada P50 '[MWh']]]/30</f>
        <v>9.3333333333333339</v>
      </c>
      <c r="Q525" s="1"/>
      <c r="S525"/>
      <c r="U525" t="s">
        <v>496</v>
      </c>
      <c r="V525">
        <v>10</v>
      </c>
      <c r="W525" s="97">
        <v>45931</v>
      </c>
      <c r="X525" s="12">
        <v>42.954689999999999</v>
      </c>
      <c r="Y525" s="12">
        <v>41.339999999999996</v>
      </c>
    </row>
    <row r="526" spans="1:25">
      <c r="A526" s="183">
        <v>45931</v>
      </c>
      <c r="B526" s="28">
        <v>10</v>
      </c>
      <c r="C526" s="28" t="s">
        <v>25</v>
      </c>
      <c r="D526" s="28">
        <v>10029355760</v>
      </c>
      <c r="E526" s="12">
        <v>166.1</v>
      </c>
      <c r="I526" s="188">
        <v>45901</v>
      </c>
      <c r="J526" s="28">
        <v>9</v>
      </c>
      <c r="K526" s="28" t="s">
        <v>56</v>
      </c>
      <c r="L526" s="28">
        <v>10035977130</v>
      </c>
      <c r="M526" s="200">
        <v>264.3</v>
      </c>
      <c r="N526" s="200">
        <v>248.69674796747969</v>
      </c>
      <c r="O526" s="28" t="s">
        <v>56</v>
      </c>
      <c r="P526" s="28">
        <f>Tabela5[[#This Row],[Geração Estimada P50 '[MWh']]]/30</f>
        <v>8.81</v>
      </c>
      <c r="Q526" s="1"/>
      <c r="S526"/>
      <c r="U526" t="s">
        <v>497</v>
      </c>
      <c r="V526">
        <v>10</v>
      </c>
      <c r="W526" s="97">
        <v>45931</v>
      </c>
      <c r="X526" s="12">
        <v>43.842849999999999</v>
      </c>
      <c r="Y526" s="12">
        <v>41.339999999999996</v>
      </c>
    </row>
    <row r="527" spans="1:25">
      <c r="A527" s="183">
        <v>45962</v>
      </c>
      <c r="B527" s="28">
        <v>11</v>
      </c>
      <c r="C527" s="28" t="s">
        <v>25</v>
      </c>
      <c r="D527" s="28">
        <v>10029355760</v>
      </c>
      <c r="E527" s="12">
        <v>158</v>
      </c>
      <c r="I527" s="188">
        <v>45931</v>
      </c>
      <c r="J527" s="28">
        <v>10</v>
      </c>
      <c r="K527" s="28" t="s">
        <v>56</v>
      </c>
      <c r="L527" s="28">
        <v>10035977130</v>
      </c>
      <c r="M527" s="200">
        <v>255.2</v>
      </c>
      <c r="N527" s="200">
        <v>239.59674796747967</v>
      </c>
      <c r="O527" s="28" t="s">
        <v>56</v>
      </c>
      <c r="P527" s="28">
        <f>Tabela5[[#This Row],[Geração Estimada P50 '[MWh']]]/30</f>
        <v>8.5066666666666659</v>
      </c>
      <c r="Q527" s="1"/>
      <c r="S527"/>
      <c r="U527" t="s">
        <v>498</v>
      </c>
      <c r="V527">
        <v>10</v>
      </c>
      <c r="W527" s="97">
        <v>45931</v>
      </c>
      <c r="X527" s="12">
        <v>247.72075000000001</v>
      </c>
      <c r="Y527" s="12">
        <v>251.2</v>
      </c>
    </row>
    <row r="528" spans="1:25">
      <c r="A528" s="183">
        <v>45992</v>
      </c>
      <c r="B528" s="28">
        <v>12</v>
      </c>
      <c r="C528" s="28" t="s">
        <v>25</v>
      </c>
      <c r="D528" s="28">
        <v>10029355760</v>
      </c>
      <c r="E528" s="12">
        <v>159.80000000000001</v>
      </c>
      <c r="I528" s="188">
        <v>45962</v>
      </c>
      <c r="J528" s="28">
        <v>11</v>
      </c>
      <c r="K528" s="28" t="s">
        <v>56</v>
      </c>
      <c r="L528" s="28">
        <v>10035977130</v>
      </c>
      <c r="M528" s="200">
        <v>245.7</v>
      </c>
      <c r="N528" s="200">
        <v>230.09674796747967</v>
      </c>
      <c r="O528" s="28" t="s">
        <v>56</v>
      </c>
      <c r="P528" s="28">
        <f>Tabela5[[#This Row],[Geração Estimada P50 '[MWh']]]/30</f>
        <v>8.19</v>
      </c>
      <c r="Q528" s="1"/>
      <c r="S528"/>
      <c r="U528" t="s">
        <v>499</v>
      </c>
      <c r="V528">
        <v>10</v>
      </c>
      <c r="W528" s="97">
        <v>45931</v>
      </c>
      <c r="X528" s="12">
        <v>238.50474</v>
      </c>
      <c r="Y528" s="12">
        <v>251.2</v>
      </c>
    </row>
    <row r="529" spans="1:26">
      <c r="A529" s="183">
        <v>45658</v>
      </c>
      <c r="B529" s="28">
        <v>1</v>
      </c>
      <c r="C529" s="28" t="s">
        <v>41</v>
      </c>
      <c r="D529" s="28">
        <v>10035716108</v>
      </c>
      <c r="E529" s="12">
        <v>58.51</v>
      </c>
      <c r="I529" s="188">
        <v>45992</v>
      </c>
      <c r="J529" s="28">
        <v>12</v>
      </c>
      <c r="K529" s="28" t="s">
        <v>56</v>
      </c>
      <c r="L529" s="28">
        <v>10035977130</v>
      </c>
      <c r="M529" s="200">
        <v>251.3</v>
      </c>
      <c r="N529" s="200">
        <v>235.69674796747969</v>
      </c>
      <c r="O529" s="28" t="s">
        <v>56</v>
      </c>
      <c r="P529" s="28">
        <f>Tabela5[[#This Row],[Geração Estimada P50 '[MWh']]]/30</f>
        <v>8.3766666666666669</v>
      </c>
      <c r="Q529" s="1"/>
      <c r="S529"/>
      <c r="U529" t="s">
        <v>500</v>
      </c>
      <c r="V529">
        <v>10</v>
      </c>
      <c r="W529" s="97">
        <v>45931</v>
      </c>
      <c r="X529" s="12">
        <v>247.58308</v>
      </c>
      <c r="Y529" s="12">
        <v>251.2</v>
      </c>
    </row>
    <row r="530" spans="1:26">
      <c r="A530" s="183">
        <v>45689</v>
      </c>
      <c r="B530" s="28">
        <v>2</v>
      </c>
      <c r="C530" s="28" t="s">
        <v>41</v>
      </c>
      <c r="D530" s="28">
        <v>10035716108</v>
      </c>
      <c r="E530" s="12">
        <v>51.77</v>
      </c>
      <c r="I530" s="188">
        <v>45658</v>
      </c>
      <c r="J530" s="28">
        <v>1</v>
      </c>
      <c r="K530" s="28" t="s">
        <v>57</v>
      </c>
      <c r="L530" s="28">
        <v>10035977149</v>
      </c>
      <c r="M530" s="200">
        <v>252.8</v>
      </c>
      <c r="N530" s="200">
        <v>237.20325203252034</v>
      </c>
      <c r="O530" s="28" t="s">
        <v>57</v>
      </c>
      <c r="P530" s="28">
        <f>Tabela5[[#This Row],[Geração Estimada P50 '[MWh']]]/30</f>
        <v>8.4266666666666676</v>
      </c>
      <c r="Q530" s="1"/>
      <c r="S530"/>
      <c r="U530" t="s">
        <v>501</v>
      </c>
      <c r="V530">
        <v>10</v>
      </c>
      <c r="W530" s="97">
        <v>45931</v>
      </c>
      <c r="X530" s="12">
        <v>249.21807000000001</v>
      </c>
      <c r="Y530" s="12">
        <v>251.2</v>
      </c>
    </row>
    <row r="531" spans="1:26">
      <c r="A531" s="183">
        <v>45717</v>
      </c>
      <c r="B531" s="28">
        <v>3</v>
      </c>
      <c r="C531" s="28" t="s">
        <v>41</v>
      </c>
      <c r="D531" s="28">
        <v>10035716108</v>
      </c>
      <c r="E531" s="12">
        <v>55.91</v>
      </c>
      <c r="I531" s="188">
        <v>45689</v>
      </c>
      <c r="J531" s="28">
        <v>2</v>
      </c>
      <c r="K531" s="28" t="s">
        <v>57</v>
      </c>
      <c r="L531" s="28">
        <v>10035977149</v>
      </c>
      <c r="M531" s="200">
        <v>220.3</v>
      </c>
      <c r="N531" s="200">
        <v>204.70325203252034</v>
      </c>
      <c r="O531" s="28" t="s">
        <v>57</v>
      </c>
      <c r="P531" s="28"/>
      <c r="Q531" s="1"/>
      <c r="S531"/>
      <c r="U531" t="s">
        <v>502</v>
      </c>
      <c r="V531">
        <v>10</v>
      </c>
      <c r="W531" s="97">
        <v>45931</v>
      </c>
      <c r="X531" s="12">
        <v>218.93767000000003</v>
      </c>
      <c r="Y531" s="12">
        <v>251.2</v>
      </c>
    </row>
    <row r="532" spans="1:26">
      <c r="A532" s="183">
        <v>45748</v>
      </c>
      <c r="B532" s="28">
        <v>4</v>
      </c>
      <c r="C532" s="28" t="s">
        <v>41</v>
      </c>
      <c r="D532" s="28">
        <v>10035716108</v>
      </c>
      <c r="E532" s="12">
        <v>56.51</v>
      </c>
      <c r="I532" s="188">
        <v>45717</v>
      </c>
      <c r="J532" s="28">
        <v>3</v>
      </c>
      <c r="K532" s="28" t="s">
        <v>57</v>
      </c>
      <c r="L532" s="28">
        <v>10035977149</v>
      </c>
      <c r="M532" s="200">
        <v>235.2</v>
      </c>
      <c r="N532" s="200">
        <v>219.60325203252032</v>
      </c>
      <c r="O532" s="28" t="s">
        <v>57</v>
      </c>
      <c r="P532" s="28">
        <f>Tabela5[[#This Row],[Geração Estimada P50 '[MWh']]]/30</f>
        <v>7.84</v>
      </c>
      <c r="Q532" s="1"/>
      <c r="S532"/>
      <c r="U532" t="s">
        <v>2548</v>
      </c>
      <c r="V532">
        <v>10</v>
      </c>
      <c r="W532" s="97">
        <v>45931</v>
      </c>
      <c r="X532" s="12">
        <v>242.72701000000001</v>
      </c>
      <c r="Y532" s="12">
        <v>264.12</v>
      </c>
    </row>
    <row r="533" spans="1:26">
      <c r="A533" s="183">
        <v>45778</v>
      </c>
      <c r="B533" s="28">
        <v>5</v>
      </c>
      <c r="C533" s="28" t="s">
        <v>41</v>
      </c>
      <c r="D533" s="28">
        <v>10035716108</v>
      </c>
      <c r="E533" s="12">
        <v>61.29</v>
      </c>
      <c r="I533" s="188">
        <v>45748</v>
      </c>
      <c r="J533" s="28">
        <v>4</v>
      </c>
      <c r="K533" s="28" t="s">
        <v>57</v>
      </c>
      <c r="L533" s="28">
        <v>10035977149</v>
      </c>
      <c r="M533" s="200">
        <v>234</v>
      </c>
      <c r="N533" s="200">
        <v>218.40325203252033</v>
      </c>
      <c r="O533" s="28" t="s">
        <v>57</v>
      </c>
      <c r="P533" s="28">
        <f>Tabela5[[#This Row],[Geração Estimada P50 '[MWh']]]/30</f>
        <v>7.8</v>
      </c>
      <c r="Q533" s="1"/>
      <c r="S533"/>
      <c r="U533" t="s">
        <v>2549</v>
      </c>
      <c r="V533">
        <v>10</v>
      </c>
      <c r="W533" s="97">
        <v>45931</v>
      </c>
      <c r="X533" s="12">
        <v>242.22662</v>
      </c>
      <c r="Y533" s="12">
        <v>264.12</v>
      </c>
    </row>
    <row r="534" spans="1:26">
      <c r="A534" s="183">
        <v>45809</v>
      </c>
      <c r="B534" s="28">
        <v>6</v>
      </c>
      <c r="C534" s="28" t="s">
        <v>41</v>
      </c>
      <c r="D534" s="28">
        <v>10035716108</v>
      </c>
      <c r="E534" s="12">
        <v>54.43</v>
      </c>
      <c r="I534" s="188">
        <v>45778</v>
      </c>
      <c r="J534" s="28">
        <v>5</v>
      </c>
      <c r="K534" s="28" t="s">
        <v>57</v>
      </c>
      <c r="L534" s="28">
        <v>10035977149</v>
      </c>
      <c r="M534" s="200">
        <v>238.5</v>
      </c>
      <c r="N534" s="200">
        <v>222.90325203252033</v>
      </c>
      <c r="O534" s="28" t="s">
        <v>57</v>
      </c>
      <c r="P534" s="28">
        <f>Tabela5[[#This Row],[Geração Estimada P50 '[MWh']]]/30</f>
        <v>7.95</v>
      </c>
      <c r="Q534" s="1"/>
      <c r="S534"/>
      <c r="U534" t="s">
        <v>2564</v>
      </c>
      <c r="V534">
        <v>10</v>
      </c>
      <c r="W534" s="97">
        <v>45931</v>
      </c>
      <c r="X534" s="12">
        <v>120.29358999999999</v>
      </c>
      <c r="Y534" s="12">
        <v>132.06</v>
      </c>
    </row>
    <row r="535" spans="1:26">
      <c r="A535" s="183">
        <v>45839</v>
      </c>
      <c r="B535" s="28">
        <v>7</v>
      </c>
      <c r="C535" s="28" t="s">
        <v>41</v>
      </c>
      <c r="D535" s="28">
        <v>10035716108</v>
      </c>
      <c r="E535" s="12">
        <v>60.75</v>
      </c>
      <c r="I535" s="188">
        <v>45809</v>
      </c>
      <c r="J535" s="28">
        <v>6</v>
      </c>
      <c r="K535" s="28" t="s">
        <v>57</v>
      </c>
      <c r="L535" s="28">
        <v>10035977149</v>
      </c>
      <c r="M535" s="200">
        <v>229.2</v>
      </c>
      <c r="N535" s="200">
        <v>213.60325203252032</v>
      </c>
      <c r="O535" s="28" t="s">
        <v>57</v>
      </c>
      <c r="P535" s="28">
        <f>Tabela5[[#This Row],[Geração Estimada P50 '[MWh']]]/30</f>
        <v>7.64</v>
      </c>
      <c r="Q535" s="1"/>
      <c r="S535"/>
      <c r="U535" t="s">
        <v>2566</v>
      </c>
      <c r="V535">
        <v>10</v>
      </c>
      <c r="W535" s="97">
        <v>45931</v>
      </c>
      <c r="X535" s="12">
        <v>247.16418999999999</v>
      </c>
      <c r="Y535" s="12">
        <v>263.52</v>
      </c>
    </row>
    <row r="536" spans="1:26">
      <c r="A536" s="183">
        <v>45870</v>
      </c>
      <c r="B536" s="28">
        <v>8</v>
      </c>
      <c r="C536" s="28" t="s">
        <v>41</v>
      </c>
      <c r="D536" s="28">
        <v>10035716108</v>
      </c>
      <c r="E536" s="12">
        <v>62.13</v>
      </c>
      <c r="I536" s="188">
        <v>45839</v>
      </c>
      <c r="J536" s="28">
        <v>7</v>
      </c>
      <c r="K536" s="28" t="s">
        <v>57</v>
      </c>
      <c r="L536" s="28">
        <v>10035977149</v>
      </c>
      <c r="M536" s="200">
        <v>244.4</v>
      </c>
      <c r="N536" s="200">
        <v>228.80325203252033</v>
      </c>
      <c r="O536" s="28" t="s">
        <v>57</v>
      </c>
      <c r="P536" s="28">
        <f>Tabela5[[#This Row],[Geração Estimada P50 '[MWh']]]/31</f>
        <v>7.8838709677419354</v>
      </c>
      <c r="Q536" s="1"/>
      <c r="S536"/>
      <c r="U536" t="s">
        <v>2567</v>
      </c>
      <c r="V536">
        <v>10</v>
      </c>
      <c r="W536" s="97">
        <v>45931</v>
      </c>
      <c r="X536" s="12">
        <v>238.43106</v>
      </c>
      <c r="Y536" s="12">
        <v>263.52</v>
      </c>
    </row>
    <row r="537" spans="1:26">
      <c r="A537" s="183">
        <v>45901</v>
      </c>
      <c r="B537" s="28">
        <v>9</v>
      </c>
      <c r="C537" s="28" t="s">
        <v>41</v>
      </c>
      <c r="D537" s="28">
        <v>10035716108</v>
      </c>
      <c r="E537" s="12">
        <v>62.45</v>
      </c>
      <c r="I537" s="188">
        <v>45870</v>
      </c>
      <c r="J537" s="28">
        <v>8</v>
      </c>
      <c r="K537" s="28" t="s">
        <v>57</v>
      </c>
      <c r="L537" s="28">
        <v>10035977149</v>
      </c>
      <c r="M537" s="200">
        <v>279.60000000000002</v>
      </c>
      <c r="N537" s="200">
        <v>264.00325203252038</v>
      </c>
      <c r="O537" s="28" t="s">
        <v>57</v>
      </c>
      <c r="P537" s="28">
        <f>Tabela5[[#This Row],[Geração Estimada P50 '[MWh']]]/30</f>
        <v>9.32</v>
      </c>
      <c r="Q537" s="1"/>
      <c r="S537"/>
      <c r="U537" t="s">
        <v>2568</v>
      </c>
      <c r="V537">
        <v>10</v>
      </c>
      <c r="W537" s="97">
        <v>45931</v>
      </c>
      <c r="X537" s="12">
        <v>121.68574000000001</v>
      </c>
      <c r="Y537" s="12">
        <v>131.76</v>
      </c>
    </row>
    <row r="538" spans="1:26">
      <c r="A538" s="183">
        <v>45931</v>
      </c>
      <c r="B538" s="28">
        <v>10</v>
      </c>
      <c r="C538" s="28" t="s">
        <v>41</v>
      </c>
      <c r="D538" s="28">
        <v>10035716108</v>
      </c>
      <c r="E538" s="12">
        <v>59.17</v>
      </c>
      <c r="I538" s="188">
        <v>45901</v>
      </c>
      <c r="J538" s="28">
        <v>9</v>
      </c>
      <c r="K538" s="28" t="s">
        <v>57</v>
      </c>
      <c r="L538" s="28">
        <v>10035977149</v>
      </c>
      <c r="M538" s="200">
        <v>263.2</v>
      </c>
      <c r="N538" s="200">
        <v>247.60325203252032</v>
      </c>
      <c r="O538" s="28" t="s">
        <v>57</v>
      </c>
      <c r="P538" s="28">
        <f>Tabela5[[#This Row],[Geração Estimada P50 '[MWh']]]/30</f>
        <v>8.7733333333333334</v>
      </c>
      <c r="Q538" s="1"/>
      <c r="S538"/>
      <c r="U538" t="s">
        <v>2555</v>
      </c>
      <c r="V538">
        <v>10</v>
      </c>
      <c r="W538" s="97">
        <v>45931</v>
      </c>
      <c r="X538" s="12">
        <v>21.579450000000001</v>
      </c>
      <c r="Y538" s="12">
        <v>203.84</v>
      </c>
    </row>
    <row r="539" spans="1:26">
      <c r="A539" s="183">
        <v>45962</v>
      </c>
      <c r="B539" s="28">
        <v>11</v>
      </c>
      <c r="C539" s="28" t="s">
        <v>41</v>
      </c>
      <c r="D539" s="28">
        <v>10035716108</v>
      </c>
      <c r="E539" s="12">
        <v>54.78</v>
      </c>
      <c r="I539" s="188">
        <v>45931</v>
      </c>
      <c r="J539" s="28">
        <v>10</v>
      </c>
      <c r="K539" s="28" t="s">
        <v>57</v>
      </c>
      <c r="L539" s="28">
        <v>10035977149</v>
      </c>
      <c r="M539" s="200">
        <v>255</v>
      </c>
      <c r="N539" s="200">
        <v>239.40325203252033</v>
      </c>
      <c r="O539" s="28" t="s">
        <v>57</v>
      </c>
      <c r="P539" s="28">
        <f>Tabela5[[#This Row],[Geração Estimada P50 '[MWh']]]/30</f>
        <v>8.5</v>
      </c>
      <c r="Q539" s="1"/>
      <c r="S539"/>
      <c r="U539" t="s">
        <v>2556</v>
      </c>
      <c r="V539">
        <v>10</v>
      </c>
      <c r="W539" s="97">
        <v>45931</v>
      </c>
      <c r="X539" s="12">
        <v>61.869860000000003</v>
      </c>
      <c r="Y539" s="12">
        <v>203.84</v>
      </c>
    </row>
    <row r="540" spans="1:26">
      <c r="A540" s="183">
        <v>45992</v>
      </c>
      <c r="B540" s="28">
        <v>12</v>
      </c>
      <c r="C540" s="28" t="s">
        <v>41</v>
      </c>
      <c r="D540" s="28">
        <v>10035716108</v>
      </c>
      <c r="E540" s="12">
        <v>54.99</v>
      </c>
      <c r="I540" s="188">
        <v>45962</v>
      </c>
      <c r="J540" s="28">
        <v>11</v>
      </c>
      <c r="K540" s="28" t="s">
        <v>57</v>
      </c>
      <c r="L540" s="28">
        <v>10035977149</v>
      </c>
      <c r="M540" s="200">
        <v>245.4</v>
      </c>
      <c r="N540" s="200">
        <v>229.80325203252033</v>
      </c>
      <c r="O540" s="28" t="s">
        <v>57</v>
      </c>
      <c r="P540" s="28">
        <f>Tabela5[[#This Row],[Geração Estimada P50 '[MWh']]]/30</f>
        <v>8.18</v>
      </c>
      <c r="Q540" s="1"/>
      <c r="S540"/>
      <c r="U540" t="s">
        <v>2573</v>
      </c>
      <c r="V540">
        <v>10</v>
      </c>
      <c r="W540" s="97">
        <v>45931</v>
      </c>
      <c r="X540" s="12">
        <v>29.987189999999998</v>
      </c>
      <c r="Y540" s="12">
        <v>101.92</v>
      </c>
    </row>
    <row r="541" spans="1:26">
      <c r="A541" s="183">
        <v>45658</v>
      </c>
      <c r="B541" s="28">
        <v>1</v>
      </c>
      <c r="C541" s="28" t="s">
        <v>1893</v>
      </c>
      <c r="D541" s="28">
        <v>10029848863</v>
      </c>
      <c r="E541" s="12">
        <v>14.13</v>
      </c>
      <c r="I541" s="188">
        <v>45992</v>
      </c>
      <c r="J541" s="28">
        <v>12</v>
      </c>
      <c r="K541" s="28" t="s">
        <v>57</v>
      </c>
      <c r="L541" s="28">
        <v>10035977149</v>
      </c>
      <c r="M541" s="200">
        <v>251.2</v>
      </c>
      <c r="N541" s="200">
        <v>235.60325203252032</v>
      </c>
      <c r="O541" s="28" t="s">
        <v>57</v>
      </c>
      <c r="P541" s="28">
        <f>Tabela5[[#This Row],[Geração Estimada P50 '[MWh']]]/30</f>
        <v>8.3733333333333331</v>
      </c>
      <c r="Q541" s="1"/>
      <c r="S541"/>
      <c r="U541" t="s">
        <v>2574</v>
      </c>
      <c r="V541">
        <v>10</v>
      </c>
      <c r="W541" s="97">
        <v>45931</v>
      </c>
      <c r="X541" s="12">
        <v>180.79157000000001</v>
      </c>
      <c r="Y541" s="12">
        <v>197</v>
      </c>
    </row>
    <row r="542" spans="1:26">
      <c r="A542" s="183">
        <v>45689</v>
      </c>
      <c r="B542" s="28">
        <v>2</v>
      </c>
      <c r="C542" s="28" t="s">
        <v>1893</v>
      </c>
      <c r="D542" s="28">
        <v>10029848863</v>
      </c>
      <c r="E542" s="12">
        <v>13.14</v>
      </c>
      <c r="I542" s="188">
        <v>45658</v>
      </c>
      <c r="J542" s="28">
        <v>1</v>
      </c>
      <c r="K542" s="28" t="s">
        <v>58</v>
      </c>
      <c r="L542" s="28">
        <v>10035977157</v>
      </c>
      <c r="M542" s="200">
        <v>251.8</v>
      </c>
      <c r="N542" s="200">
        <v>236.26829268292687</v>
      </c>
      <c r="O542" s="28" t="s">
        <v>58</v>
      </c>
      <c r="P542" s="28">
        <f>Tabela5[[#This Row],[Geração Estimada P50 '[MWh']]]/30</f>
        <v>8.3933333333333344</v>
      </c>
      <c r="Q542" s="1"/>
      <c r="S542"/>
      <c r="U542" t="s">
        <v>2575</v>
      </c>
      <c r="V542">
        <v>10</v>
      </c>
      <c r="W542" s="97">
        <v>45931</v>
      </c>
      <c r="X542" s="12">
        <v>193.33886999999999</v>
      </c>
      <c r="Y542" s="12">
        <v>197</v>
      </c>
    </row>
    <row r="543" spans="1:26">
      <c r="A543" s="183">
        <v>45717</v>
      </c>
      <c r="B543" s="28">
        <v>3</v>
      </c>
      <c r="C543" s="28" t="s">
        <v>1893</v>
      </c>
      <c r="D543" s="28">
        <v>10029848863</v>
      </c>
      <c r="E543" s="12">
        <v>13.57</v>
      </c>
      <c r="I543" s="188">
        <v>45689</v>
      </c>
      <c r="J543" s="189">
        <v>2</v>
      </c>
      <c r="K543" s="28" t="s">
        <v>58</v>
      </c>
      <c r="L543" s="28">
        <v>10035977157</v>
      </c>
      <c r="M543" s="200">
        <v>250.8</v>
      </c>
      <c r="N543" s="200">
        <v>203.96829268292686</v>
      </c>
      <c r="O543" s="28" t="s">
        <v>58</v>
      </c>
      <c r="P543" s="28"/>
      <c r="Q543" s="1"/>
      <c r="S543"/>
      <c r="U543" t="s">
        <v>2576</v>
      </c>
      <c r="V543">
        <v>10</v>
      </c>
      <c r="W543" s="97">
        <v>45931</v>
      </c>
      <c r="X543" s="12">
        <v>0</v>
      </c>
      <c r="Y543" s="12">
        <v>98.5</v>
      </c>
    </row>
    <row r="544" spans="1:26">
      <c r="A544" s="183">
        <v>45748</v>
      </c>
      <c r="B544" s="28">
        <v>4</v>
      </c>
      <c r="C544" s="28" t="s">
        <v>1893</v>
      </c>
      <c r="D544" s="28">
        <v>10029848863</v>
      </c>
      <c r="E544" s="12">
        <v>14.24</v>
      </c>
      <c r="I544" s="188">
        <v>45717</v>
      </c>
      <c r="J544" s="28">
        <v>3</v>
      </c>
      <c r="K544" s="28" t="s">
        <v>58</v>
      </c>
      <c r="L544" s="28">
        <v>10035977157</v>
      </c>
      <c r="M544" s="200">
        <v>219.5</v>
      </c>
      <c r="N544" s="200">
        <v>218.96829268292686</v>
      </c>
      <c r="O544" s="28" t="s">
        <v>58</v>
      </c>
      <c r="P544" s="28">
        <f>Tabela5[[#This Row],[Geração Estimada P50 '[MWh']]]/30</f>
        <v>7.3166666666666664</v>
      </c>
      <c r="Q544" s="1"/>
      <c r="S544"/>
      <c r="U544" s="1" t="s">
        <v>1854</v>
      </c>
      <c r="V544">
        <v>11</v>
      </c>
      <c r="W544" s="97">
        <v>45962</v>
      </c>
      <c r="X544" s="12">
        <v>202.48000000000008</v>
      </c>
      <c r="Y544" s="12">
        <v>240</v>
      </c>
      <c r="Z544" s="12">
        <v>240</v>
      </c>
    </row>
    <row r="545" spans="1:26">
      <c r="A545" s="183">
        <v>45778</v>
      </c>
      <c r="B545" s="28">
        <v>5</v>
      </c>
      <c r="C545" s="28" t="s">
        <v>1893</v>
      </c>
      <c r="D545" s="28">
        <v>10029848863</v>
      </c>
      <c r="E545" s="12">
        <v>15.48</v>
      </c>
      <c r="I545" s="188">
        <v>45748</v>
      </c>
      <c r="J545" s="28">
        <v>4</v>
      </c>
      <c r="K545" s="28" t="s">
        <v>58</v>
      </c>
      <c r="L545" s="28">
        <v>10035977157</v>
      </c>
      <c r="M545" s="200">
        <v>234.5</v>
      </c>
      <c r="N545" s="200">
        <v>217.76829268292687</v>
      </c>
      <c r="O545" s="28" t="s">
        <v>58</v>
      </c>
      <c r="P545" s="28">
        <f>Tabela5[[#This Row],[Geração Estimada P50 '[MWh']]]/30</f>
        <v>7.8166666666666664</v>
      </c>
      <c r="Q545" s="1"/>
      <c r="S545"/>
      <c r="U545" s="1" t="s">
        <v>25</v>
      </c>
      <c r="V545">
        <v>11</v>
      </c>
      <c r="W545" s="97">
        <v>45962</v>
      </c>
      <c r="X545" s="12">
        <v>174.48599999999999</v>
      </c>
      <c r="Y545" s="12">
        <v>158</v>
      </c>
      <c r="Z545" s="12">
        <v>151.48943089430895</v>
      </c>
    </row>
    <row r="546" spans="1:26">
      <c r="A546" s="183">
        <v>45809</v>
      </c>
      <c r="B546" s="28">
        <v>6</v>
      </c>
      <c r="C546" s="28" t="s">
        <v>1893</v>
      </c>
      <c r="D546" s="28">
        <v>10029848863</v>
      </c>
      <c r="E546" s="12">
        <v>15.3</v>
      </c>
      <c r="I546" s="188">
        <v>45778</v>
      </c>
      <c r="J546" s="28">
        <v>5</v>
      </c>
      <c r="K546" s="28" t="s">
        <v>58</v>
      </c>
      <c r="L546" s="28">
        <v>10035977157</v>
      </c>
      <c r="M546" s="200">
        <v>233.3</v>
      </c>
      <c r="N546" s="200">
        <v>221.16829268292685</v>
      </c>
      <c r="O546" s="28" t="s">
        <v>58</v>
      </c>
      <c r="P546" s="28">
        <f>Tabela5[[#This Row],[Geração Estimada P50 '[MWh']]]/30</f>
        <v>7.7766666666666673</v>
      </c>
      <c r="Q546" s="1"/>
      <c r="S546"/>
      <c r="U546" s="1" t="s">
        <v>26</v>
      </c>
      <c r="V546">
        <v>11</v>
      </c>
      <c r="W546" s="97">
        <v>45962</v>
      </c>
      <c r="X546" s="12">
        <v>212.23</v>
      </c>
      <c r="Y546" s="12">
        <v>376.61</v>
      </c>
      <c r="Z546" s="12">
        <v>359.73238117819972</v>
      </c>
    </row>
    <row r="547" spans="1:26">
      <c r="A547" s="183">
        <v>45839</v>
      </c>
      <c r="B547" s="28">
        <v>7</v>
      </c>
      <c r="C547" s="28" t="s">
        <v>1893</v>
      </c>
      <c r="D547" s="28">
        <v>10029848863</v>
      </c>
      <c r="E547" s="12">
        <v>14.07</v>
      </c>
      <c r="I547" s="188">
        <v>45809</v>
      </c>
      <c r="J547" s="28">
        <v>6</v>
      </c>
      <c r="K547" s="28" t="s">
        <v>58</v>
      </c>
      <c r="L547" s="28">
        <v>10035977157</v>
      </c>
      <c r="M547" s="200">
        <v>236.7</v>
      </c>
      <c r="N547" s="200">
        <v>211.56829268292685</v>
      </c>
      <c r="O547" s="28" t="s">
        <v>58</v>
      </c>
      <c r="P547" s="28">
        <f>Tabela5[[#This Row],[Geração Estimada P50 '[MWh']]]/31</f>
        <v>7.6354838709677413</v>
      </c>
      <c r="Q547" s="1"/>
      <c r="S547"/>
      <c r="U547" s="1" t="s">
        <v>193</v>
      </c>
      <c r="V547">
        <v>11</v>
      </c>
      <c r="W547" s="97">
        <v>45962</v>
      </c>
      <c r="X547" s="12">
        <v>149.7749</v>
      </c>
      <c r="Y547" s="12">
        <v>133.19999999999999</v>
      </c>
      <c r="Z547" s="12">
        <v>127.28780487804877</v>
      </c>
    </row>
    <row r="548" spans="1:26">
      <c r="A548" s="183">
        <v>45870</v>
      </c>
      <c r="B548" s="28">
        <v>8</v>
      </c>
      <c r="C548" s="28" t="s">
        <v>1893</v>
      </c>
      <c r="D548" s="28">
        <v>10029848863</v>
      </c>
      <c r="E548" s="12">
        <v>15.4</v>
      </c>
      <c r="I548" s="188">
        <v>45839</v>
      </c>
      <c r="J548" s="28">
        <v>7</v>
      </c>
      <c r="K548" s="28" t="s">
        <v>58</v>
      </c>
      <c r="L548" s="28">
        <v>10035977157</v>
      </c>
      <c r="M548" s="200">
        <v>227.1</v>
      </c>
      <c r="N548" s="200">
        <v>227.26829268292687</v>
      </c>
      <c r="O548" s="28" t="s">
        <v>58</v>
      </c>
      <c r="P548" s="28">
        <f>Tabela5[[#This Row],[Geração Estimada P50 '[MWh']]]/30</f>
        <v>7.5699999999999994</v>
      </c>
      <c r="Q548" s="1"/>
      <c r="S548"/>
      <c r="U548" s="1" t="s">
        <v>28</v>
      </c>
      <c r="V548">
        <v>11</v>
      </c>
      <c r="W548" s="97">
        <v>45962</v>
      </c>
      <c r="X548" s="12">
        <v>242.77</v>
      </c>
      <c r="Y548" s="12">
        <v>233.72</v>
      </c>
      <c r="Z548" s="12">
        <v>224.08446162712701</v>
      </c>
    </row>
    <row r="549" spans="1:26">
      <c r="A549" s="183">
        <v>45901</v>
      </c>
      <c r="B549" s="28">
        <v>9</v>
      </c>
      <c r="C549" s="28" t="s">
        <v>1893</v>
      </c>
      <c r="D549" s="28">
        <v>10029848863</v>
      </c>
      <c r="E549" s="12">
        <v>15.29</v>
      </c>
      <c r="I549" s="188">
        <v>45870</v>
      </c>
      <c r="J549" s="28">
        <v>8</v>
      </c>
      <c r="K549" s="28" t="s">
        <v>58</v>
      </c>
      <c r="L549" s="28">
        <v>10035977157</v>
      </c>
      <c r="M549" s="200">
        <v>242.8</v>
      </c>
      <c r="N549" s="200">
        <v>263.06829268292688</v>
      </c>
      <c r="O549" s="28" t="s">
        <v>58</v>
      </c>
      <c r="P549" s="28">
        <f>Tabela5[[#This Row],[Geração Estimada P50 '[MWh']]]/30</f>
        <v>8.0933333333333337</v>
      </c>
      <c r="Q549" s="1"/>
      <c r="S549"/>
      <c r="U549" s="1" t="s">
        <v>29</v>
      </c>
      <c r="V549">
        <v>11</v>
      </c>
      <c r="W549" s="97">
        <v>45962</v>
      </c>
      <c r="X549" s="12">
        <v>24.52</v>
      </c>
      <c r="Y549" s="12">
        <v>27.7</v>
      </c>
      <c r="Z549" s="12">
        <v>26.49710728741109</v>
      </c>
    </row>
    <row r="550" spans="1:26">
      <c r="A550" s="183">
        <v>45931</v>
      </c>
      <c r="B550" s="28">
        <v>10</v>
      </c>
      <c r="C550" s="28" t="s">
        <v>1893</v>
      </c>
      <c r="D550" s="28">
        <v>10029848863</v>
      </c>
      <c r="E550" s="12">
        <v>14.6</v>
      </c>
      <c r="I550" s="188">
        <v>45901</v>
      </c>
      <c r="J550" s="28">
        <v>9</v>
      </c>
      <c r="K550" s="28" t="s">
        <v>58</v>
      </c>
      <c r="L550" s="28">
        <v>10035977157</v>
      </c>
      <c r="M550" s="200">
        <v>278.60000000000002</v>
      </c>
      <c r="N550" s="200">
        <v>246.46829268292686</v>
      </c>
      <c r="O550" s="28" t="s">
        <v>58</v>
      </c>
      <c r="P550" s="28">
        <f>Tabela5[[#This Row],[Geração Estimada P50 '[MWh']]]/30</f>
        <v>9.2866666666666671</v>
      </c>
      <c r="Q550" s="1"/>
      <c r="S550"/>
      <c r="U550" s="1" t="s">
        <v>30</v>
      </c>
      <c r="V550">
        <v>11</v>
      </c>
      <c r="W550" s="97">
        <v>45962</v>
      </c>
      <c r="X550" s="12">
        <v>38.06</v>
      </c>
      <c r="Y550" s="12">
        <v>36.72</v>
      </c>
      <c r="Z550" s="12">
        <v>35.129182359903929</v>
      </c>
    </row>
    <row r="551" spans="1:26">
      <c r="A551" s="183">
        <v>45962</v>
      </c>
      <c r="B551" s="28">
        <v>11</v>
      </c>
      <c r="C551" s="28" t="s">
        <v>1893</v>
      </c>
      <c r="D551" s="28">
        <v>10029848863</v>
      </c>
      <c r="E551" s="12">
        <v>13.69</v>
      </c>
      <c r="I551" s="188">
        <v>45931</v>
      </c>
      <c r="J551" s="28">
        <v>10</v>
      </c>
      <c r="K551" s="28" t="s">
        <v>58</v>
      </c>
      <c r="L551" s="28">
        <v>10035977157</v>
      </c>
      <c r="M551" s="200">
        <v>262</v>
      </c>
      <c r="N551" s="200">
        <v>239.06829268292685</v>
      </c>
      <c r="O551" s="28" t="s">
        <v>58</v>
      </c>
      <c r="P551" s="28">
        <f>Tabela5[[#This Row],[Geração Estimada P50 '[MWh']]]/30</f>
        <v>8.7333333333333325</v>
      </c>
      <c r="Q551" s="1"/>
      <c r="S551"/>
      <c r="U551" s="1" t="s">
        <v>31</v>
      </c>
      <c r="V551">
        <v>11</v>
      </c>
      <c r="W551" s="97">
        <v>45962</v>
      </c>
      <c r="X551" s="12">
        <v>172.38</v>
      </c>
      <c r="Y551" s="12">
        <v>171.91</v>
      </c>
      <c r="Z551" s="12">
        <v>164.64691056910567</v>
      </c>
    </row>
    <row r="552" spans="1:26">
      <c r="A552" s="183">
        <v>45992</v>
      </c>
      <c r="B552" s="28">
        <v>12</v>
      </c>
      <c r="C552" s="28" t="s">
        <v>1893</v>
      </c>
      <c r="D552" s="28">
        <v>10029848863</v>
      </c>
      <c r="E552" s="12">
        <v>13.69</v>
      </c>
      <c r="I552" s="188">
        <v>45962</v>
      </c>
      <c r="J552" s="28">
        <v>11</v>
      </c>
      <c r="K552" s="28" t="s">
        <v>58</v>
      </c>
      <c r="L552" s="28">
        <v>10035977157</v>
      </c>
      <c r="M552" s="200">
        <v>254.6</v>
      </c>
      <c r="N552" s="200">
        <v>229.56829268292685</v>
      </c>
      <c r="O552" s="28" t="s">
        <v>58</v>
      </c>
      <c r="P552" s="28">
        <f>Tabela5[[#This Row],[Geração Estimada P50 '[MWh']]]/30</f>
        <v>8.4866666666666664</v>
      </c>
      <c r="Q552" s="1"/>
      <c r="S552"/>
      <c r="U552" s="1" t="s">
        <v>32</v>
      </c>
      <c r="V552">
        <v>11</v>
      </c>
      <c r="W552" s="97">
        <v>45962</v>
      </c>
      <c r="X552" s="12">
        <v>325.91000000000003</v>
      </c>
      <c r="Y552" s="12">
        <v>314.36</v>
      </c>
      <c r="Z552" s="12">
        <v>301.30569105691058</v>
      </c>
    </row>
    <row r="553" spans="1:26">
      <c r="A553" s="183">
        <v>45658</v>
      </c>
      <c r="B553" s="28">
        <v>1</v>
      </c>
      <c r="C553" s="28" t="s">
        <v>1894</v>
      </c>
      <c r="D553" s="28">
        <v>10029848855</v>
      </c>
      <c r="E553" s="12">
        <v>53.75</v>
      </c>
      <c r="I553" s="188">
        <v>45992</v>
      </c>
      <c r="J553" s="28">
        <v>12</v>
      </c>
      <c r="K553" s="28" t="s">
        <v>58</v>
      </c>
      <c r="L553" s="28">
        <v>10035977157</v>
      </c>
      <c r="M553" s="200">
        <v>245.1</v>
      </c>
      <c r="N553" s="200">
        <v>235.26829268292687</v>
      </c>
      <c r="O553" s="28" t="s">
        <v>58</v>
      </c>
      <c r="P553" s="28">
        <f>Tabela5[[#This Row],[Geração Estimada P50 '[MWh']]]/30</f>
        <v>8.17</v>
      </c>
      <c r="Q553" s="1"/>
      <c r="S553"/>
      <c r="U553" s="1" t="s">
        <v>33</v>
      </c>
      <c r="V553">
        <v>11</v>
      </c>
      <c r="W553" s="97">
        <v>45962</v>
      </c>
      <c r="X553" s="12">
        <v>84.97</v>
      </c>
      <c r="Y553" s="12">
        <v>99.9</v>
      </c>
      <c r="Z553" s="12">
        <v>95.659349593495932</v>
      </c>
    </row>
    <row r="554" spans="1:26">
      <c r="A554" s="183">
        <v>45689</v>
      </c>
      <c r="B554" s="28">
        <v>2</v>
      </c>
      <c r="C554" s="28" t="s">
        <v>1894</v>
      </c>
      <c r="D554" s="28">
        <v>10029848855</v>
      </c>
      <c r="E554" s="12">
        <v>53.39</v>
      </c>
      <c r="I554" s="188">
        <v>45658</v>
      </c>
      <c r="J554" s="28">
        <v>1</v>
      </c>
      <c r="K554" s="28" t="s">
        <v>59</v>
      </c>
      <c r="L554" s="28">
        <v>10035977203</v>
      </c>
      <c r="M554" s="200">
        <v>251.7</v>
      </c>
      <c r="N554" s="200">
        <v>236.21382113821136</v>
      </c>
      <c r="O554" s="28" t="s">
        <v>59</v>
      </c>
      <c r="P554" s="28">
        <f>Tabela5[[#This Row],[Geração Estimada P50 '[MWh']]]/30</f>
        <v>8.3899999999999988</v>
      </c>
      <c r="Q554" s="1"/>
      <c r="S554"/>
      <c r="U554" s="1" t="s">
        <v>135</v>
      </c>
      <c r="V554">
        <v>11</v>
      </c>
      <c r="W554" s="97">
        <v>45962</v>
      </c>
      <c r="X554" s="12">
        <v>43.56</v>
      </c>
      <c r="Y554" s="12">
        <v>40.730000000000004</v>
      </c>
      <c r="Z554" s="12">
        <v>38.976504065040643</v>
      </c>
    </row>
    <row r="555" spans="1:26">
      <c r="A555" s="183">
        <v>45717</v>
      </c>
      <c r="B555" s="28">
        <v>3</v>
      </c>
      <c r="C555" s="28" t="s">
        <v>1894</v>
      </c>
      <c r="D555" s="28">
        <v>10029848855</v>
      </c>
      <c r="E555" s="12">
        <v>55.18</v>
      </c>
      <c r="I555" s="188">
        <v>45689</v>
      </c>
      <c r="J555" s="28">
        <v>2</v>
      </c>
      <c r="K555" s="28" t="s">
        <v>59</v>
      </c>
      <c r="L555" s="28">
        <v>10035977203</v>
      </c>
      <c r="M555" s="200">
        <v>219.4</v>
      </c>
      <c r="N555" s="200">
        <v>203.91382113821138</v>
      </c>
      <c r="O555" s="28" t="s">
        <v>59</v>
      </c>
      <c r="P555" s="28"/>
      <c r="Q555" s="1"/>
      <c r="S555"/>
      <c r="U555" s="1" t="s">
        <v>34</v>
      </c>
      <c r="V555">
        <v>11</v>
      </c>
      <c r="W555" s="97">
        <v>45962</v>
      </c>
      <c r="X555" s="12">
        <v>56.963000000000001</v>
      </c>
      <c r="Y555" s="12">
        <v>53.56</v>
      </c>
      <c r="Z555" s="12">
        <v>51.228292682926835</v>
      </c>
    </row>
    <row r="556" spans="1:26">
      <c r="A556" s="183">
        <v>45748</v>
      </c>
      <c r="B556" s="28">
        <v>4</v>
      </c>
      <c r="C556" s="28" t="s">
        <v>1894</v>
      </c>
      <c r="D556" s="28">
        <v>10029848855</v>
      </c>
      <c r="E556" s="12">
        <v>58.46</v>
      </c>
      <c r="I556" s="188">
        <v>45717</v>
      </c>
      <c r="J556" s="28">
        <v>3</v>
      </c>
      <c r="K556" s="28" t="s">
        <v>59</v>
      </c>
      <c r="L556" s="28">
        <v>10035977203</v>
      </c>
      <c r="M556" s="200">
        <v>234.2</v>
      </c>
      <c r="N556" s="200">
        <v>218.71382113821136</v>
      </c>
      <c r="O556" s="28" t="s">
        <v>59</v>
      </c>
      <c r="P556" s="28">
        <f>Tabela5[[#This Row],[Geração Estimada P50 '[MWh']]]/30</f>
        <v>7.8066666666666666</v>
      </c>
      <c r="Q556" s="1"/>
      <c r="S556"/>
      <c r="U556" s="1" t="s">
        <v>35</v>
      </c>
      <c r="V556">
        <v>11</v>
      </c>
      <c r="W556" s="97">
        <v>45962</v>
      </c>
      <c r="X556" s="12">
        <v>221.96860000000001</v>
      </c>
      <c r="Y556" s="12">
        <v>212.1</v>
      </c>
      <c r="Z556" s="12">
        <v>203.38455284552845</v>
      </c>
    </row>
    <row r="557" spans="1:26">
      <c r="A557" s="183">
        <v>45778</v>
      </c>
      <c r="B557" s="28">
        <v>5</v>
      </c>
      <c r="C557" s="28" t="s">
        <v>1894</v>
      </c>
      <c r="D557" s="28">
        <v>10029848855</v>
      </c>
      <c r="E557" s="12">
        <v>62.25</v>
      </c>
      <c r="I557" s="188">
        <v>45748</v>
      </c>
      <c r="J557" s="28">
        <v>4</v>
      </c>
      <c r="K557" s="28" t="s">
        <v>59</v>
      </c>
      <c r="L557" s="28">
        <v>10035977203</v>
      </c>
      <c r="M557" s="200">
        <v>233</v>
      </c>
      <c r="N557" s="200">
        <v>217.51382113821137</v>
      </c>
      <c r="O557" s="28" t="s">
        <v>59</v>
      </c>
      <c r="P557" s="28">
        <f>Tabela5[[#This Row],[Geração Estimada P50 '[MWh']]]/30</f>
        <v>7.7666666666666666</v>
      </c>
      <c r="Q557" s="1"/>
      <c r="S557"/>
      <c r="U557" s="1" t="s">
        <v>36</v>
      </c>
      <c r="V557">
        <v>11</v>
      </c>
      <c r="W557" s="97">
        <v>45962</v>
      </c>
      <c r="X557" s="12">
        <v>220.60290000000001</v>
      </c>
      <c r="Y557" s="12">
        <v>210.4</v>
      </c>
      <c r="Z557" s="12">
        <v>201.72357723577235</v>
      </c>
    </row>
    <row r="558" spans="1:26">
      <c r="A558" s="183">
        <v>45809</v>
      </c>
      <c r="B558" s="28">
        <v>6</v>
      </c>
      <c r="C558" s="28" t="s">
        <v>1894</v>
      </c>
      <c r="D558" s="28">
        <v>10029848855</v>
      </c>
      <c r="E558" s="12">
        <v>60.87</v>
      </c>
      <c r="I558" s="188">
        <v>45778</v>
      </c>
      <c r="J558" s="28">
        <v>5</v>
      </c>
      <c r="K558" s="28" t="s">
        <v>59</v>
      </c>
      <c r="L558" s="28">
        <v>10035977203</v>
      </c>
      <c r="M558" s="200">
        <v>235.8</v>
      </c>
      <c r="N558" s="200">
        <v>220.31382113821138</v>
      </c>
      <c r="O558" s="28" t="s">
        <v>59</v>
      </c>
      <c r="P558" s="28">
        <f>Tabela5[[#This Row],[Geração Estimada P50 '[MWh']]]/30</f>
        <v>7.86</v>
      </c>
      <c r="Q558" s="1"/>
      <c r="S558"/>
      <c r="U558" s="1" t="s">
        <v>37</v>
      </c>
      <c r="V558">
        <v>11</v>
      </c>
      <c r="W558" s="97">
        <v>45962</v>
      </c>
      <c r="X558" s="12">
        <v>109.2878</v>
      </c>
      <c r="Y558" s="12">
        <v>101.8</v>
      </c>
      <c r="Z558" s="12">
        <v>97.591869918699174</v>
      </c>
    </row>
    <row r="559" spans="1:26">
      <c r="A559" s="183">
        <v>45839</v>
      </c>
      <c r="B559" s="28">
        <v>7</v>
      </c>
      <c r="C559" s="28" t="s">
        <v>1894</v>
      </c>
      <c r="D559" s="28">
        <v>10029848855</v>
      </c>
      <c r="E559" s="12">
        <v>62.14</v>
      </c>
      <c r="I559" s="188">
        <v>45809</v>
      </c>
      <c r="J559" s="28">
        <v>6</v>
      </c>
      <c r="K559" s="28" t="s">
        <v>59</v>
      </c>
      <c r="L559" s="28">
        <v>10035977203</v>
      </c>
      <c r="M559" s="200">
        <v>226.2</v>
      </c>
      <c r="N559" s="200">
        <v>210.71382113821136</v>
      </c>
      <c r="O559" s="28" t="s">
        <v>59</v>
      </c>
      <c r="P559" s="28">
        <f>Tabela5[[#This Row],[Geração Estimada P50 '[MWh']]]/30</f>
        <v>7.54</v>
      </c>
      <c r="Q559" s="1"/>
      <c r="S559"/>
      <c r="U559" s="1" t="s">
        <v>38</v>
      </c>
      <c r="V559">
        <v>11</v>
      </c>
      <c r="W559" s="97">
        <v>45962</v>
      </c>
      <c r="X559" s="12">
        <v>216.15969000000001</v>
      </c>
      <c r="Y559" s="12">
        <v>220.8</v>
      </c>
      <c r="Z559" s="12">
        <v>211.79186991869921</v>
      </c>
    </row>
    <row r="560" spans="1:26">
      <c r="A560" s="183">
        <v>45870</v>
      </c>
      <c r="B560" s="28">
        <v>8</v>
      </c>
      <c r="C560" s="28" t="s">
        <v>1894</v>
      </c>
      <c r="D560" s="28">
        <v>10029848855</v>
      </c>
      <c r="E560" s="12">
        <v>67.62</v>
      </c>
      <c r="I560" s="188">
        <v>45839</v>
      </c>
      <c r="J560" s="28">
        <v>7</v>
      </c>
      <c r="K560" s="28" t="s">
        <v>59</v>
      </c>
      <c r="L560" s="28">
        <v>10035977203</v>
      </c>
      <c r="M560" s="200">
        <v>242</v>
      </c>
      <c r="N560" s="200">
        <v>226.51382113821137</v>
      </c>
      <c r="O560" s="28" t="s">
        <v>59</v>
      </c>
      <c r="P560" s="28">
        <f>Tabela5[[#This Row],[Geração Estimada P50 '[MWh']]]/31</f>
        <v>7.806451612903226</v>
      </c>
      <c r="Q560" s="1"/>
      <c r="S560"/>
      <c r="U560" s="1" t="s">
        <v>39</v>
      </c>
      <c r="V560">
        <v>11</v>
      </c>
      <c r="W560" s="97">
        <v>45962</v>
      </c>
      <c r="X560" s="12">
        <v>226.32221999999999</v>
      </c>
      <c r="Y560" s="12">
        <v>221.2</v>
      </c>
      <c r="Z560" s="12">
        <v>212.12032520325207</v>
      </c>
    </row>
    <row r="561" spans="1:26">
      <c r="A561" s="183">
        <v>45901</v>
      </c>
      <c r="B561" s="28">
        <v>9</v>
      </c>
      <c r="C561" s="28" t="s">
        <v>1894</v>
      </c>
      <c r="D561" s="28">
        <v>10029848855</v>
      </c>
      <c r="E561" s="12">
        <v>62.94</v>
      </c>
      <c r="I561" s="188">
        <v>45870</v>
      </c>
      <c r="J561" s="28">
        <v>8</v>
      </c>
      <c r="K561" s="28" t="s">
        <v>59</v>
      </c>
      <c r="L561" s="28">
        <v>10035977203</v>
      </c>
      <c r="M561" s="200">
        <v>278.2</v>
      </c>
      <c r="N561" s="200">
        <v>262.71382113821136</v>
      </c>
      <c r="O561" s="28" t="s">
        <v>59</v>
      </c>
      <c r="P561" s="28">
        <f>Tabela5[[#This Row],[Geração Estimada P50 '[MWh']]]/30</f>
        <v>9.2733333333333334</v>
      </c>
      <c r="Q561" s="1"/>
      <c r="S561"/>
      <c r="U561" s="1" t="s">
        <v>40</v>
      </c>
      <c r="V561">
        <v>11</v>
      </c>
      <c r="W561" s="97">
        <v>45962</v>
      </c>
      <c r="X561" s="12">
        <v>115.77016</v>
      </c>
      <c r="Y561" s="12">
        <v>104.9</v>
      </c>
      <c r="Z561" s="12">
        <v>100.59430894308942</v>
      </c>
    </row>
    <row r="562" spans="1:26">
      <c r="A562" s="183">
        <v>45931</v>
      </c>
      <c r="B562" s="28">
        <v>10</v>
      </c>
      <c r="C562" s="28" t="s">
        <v>1894</v>
      </c>
      <c r="D562" s="28">
        <v>10029848855</v>
      </c>
      <c r="E562" s="12">
        <v>53.06</v>
      </c>
      <c r="I562" s="188">
        <v>45901</v>
      </c>
      <c r="J562" s="28">
        <v>9</v>
      </c>
      <c r="K562" s="28" t="s">
        <v>59</v>
      </c>
      <c r="L562" s="28">
        <v>10035977203</v>
      </c>
      <c r="M562" s="200">
        <v>262.3</v>
      </c>
      <c r="N562" s="200">
        <v>246.81382113821138</v>
      </c>
      <c r="O562" s="28" t="s">
        <v>59</v>
      </c>
      <c r="P562" s="28">
        <f>Tabela5[[#This Row],[Geração Estimada P50 '[MWh']]]/30</f>
        <v>8.7433333333333341</v>
      </c>
      <c r="Q562" s="1"/>
      <c r="S562"/>
      <c r="U562" s="1" t="s">
        <v>41</v>
      </c>
      <c r="V562">
        <v>11</v>
      </c>
      <c r="W562" s="97">
        <v>45962</v>
      </c>
      <c r="X562" s="12">
        <v>55.485800000000005</v>
      </c>
      <c r="Y562" s="12">
        <v>54.78</v>
      </c>
      <c r="Z562" s="12">
        <v>53.364065040650409</v>
      </c>
    </row>
    <row r="563" spans="1:26">
      <c r="A563" s="183">
        <v>45962</v>
      </c>
      <c r="B563" s="28">
        <v>11</v>
      </c>
      <c r="C563" s="28" t="s">
        <v>1894</v>
      </c>
      <c r="D563" s="28">
        <v>10029848855</v>
      </c>
      <c r="E563" s="12">
        <v>55.92</v>
      </c>
      <c r="I563" s="188">
        <v>45931</v>
      </c>
      <c r="J563" s="28">
        <v>10</v>
      </c>
      <c r="K563" s="28" t="s">
        <v>59</v>
      </c>
      <c r="L563" s="28">
        <v>10035977203</v>
      </c>
      <c r="M563" s="200">
        <v>254.5</v>
      </c>
      <c r="N563" s="200">
        <v>239.01382113821137</v>
      </c>
      <c r="O563" s="28" t="s">
        <v>59</v>
      </c>
      <c r="P563" s="28">
        <f>Tabela5[[#This Row],[Geração Estimada P50 '[MWh']]]/30</f>
        <v>8.4833333333333325</v>
      </c>
      <c r="Q563" s="1"/>
      <c r="S563"/>
      <c r="U563" s="1" t="s">
        <v>42</v>
      </c>
      <c r="V563">
        <v>11</v>
      </c>
      <c r="W563" s="97">
        <v>45962</v>
      </c>
      <c r="X563" s="12">
        <v>226.80407</v>
      </c>
      <c r="Y563" s="12">
        <v>226.4</v>
      </c>
      <c r="Z563" s="12">
        <v>217.23577235772359</v>
      </c>
    </row>
    <row r="564" spans="1:26">
      <c r="A564" s="183">
        <v>45992</v>
      </c>
      <c r="B564" s="28">
        <v>12</v>
      </c>
      <c r="C564" s="28" t="s">
        <v>1894</v>
      </c>
      <c r="D564" s="28">
        <v>10029848855</v>
      </c>
      <c r="E564" s="12">
        <v>55.76</v>
      </c>
      <c r="I564" s="188">
        <v>45962</v>
      </c>
      <c r="J564" s="28">
        <v>11</v>
      </c>
      <c r="K564" s="28" t="s">
        <v>59</v>
      </c>
      <c r="L564" s="28">
        <v>10035977203</v>
      </c>
      <c r="M564" s="200">
        <v>244.6</v>
      </c>
      <c r="N564" s="200">
        <v>229.11382113821136</v>
      </c>
      <c r="O564" s="28" t="s">
        <v>59</v>
      </c>
      <c r="P564" s="28">
        <f>Tabela5[[#This Row],[Geração Estimada P50 '[MWh']]]/30</f>
        <v>8.1533333333333324</v>
      </c>
      <c r="Q564" s="1"/>
      <c r="S564"/>
      <c r="U564" s="1" t="s">
        <v>43</v>
      </c>
      <c r="V564">
        <v>11</v>
      </c>
      <c r="W564" s="97">
        <v>45962</v>
      </c>
      <c r="X564" s="12">
        <v>229.40105</v>
      </c>
      <c r="Y564" s="12">
        <v>226.5</v>
      </c>
      <c r="Z564" s="12">
        <v>217.35528455284552</v>
      </c>
    </row>
    <row r="565" spans="1:26">
      <c r="A565" s="183">
        <v>45658</v>
      </c>
      <c r="B565" s="28">
        <v>1</v>
      </c>
      <c r="C565" s="28" t="s">
        <v>1895</v>
      </c>
      <c r="D565" s="28">
        <v>10029848820</v>
      </c>
      <c r="E565" s="12">
        <v>100.5</v>
      </c>
      <c r="I565" s="188">
        <v>45992</v>
      </c>
      <c r="J565" s="28">
        <v>12</v>
      </c>
      <c r="K565" s="28" t="s">
        <v>59</v>
      </c>
      <c r="L565" s="28">
        <v>10035977203</v>
      </c>
      <c r="M565" s="200">
        <v>250.2</v>
      </c>
      <c r="N565" s="200">
        <v>234.71382113821136</v>
      </c>
      <c r="O565" s="28" t="s">
        <v>59</v>
      </c>
      <c r="P565" s="28">
        <f>Tabela5[[#This Row],[Geração Estimada P50 '[MWh']]]/30</f>
        <v>8.34</v>
      </c>
      <c r="Q565" s="1"/>
      <c r="S565"/>
      <c r="U565" s="1" t="s">
        <v>44</v>
      </c>
      <c r="V565">
        <v>11</v>
      </c>
      <c r="W565" s="97">
        <v>45962</v>
      </c>
      <c r="X565" s="12">
        <v>109.65849</v>
      </c>
      <c r="Y565" s="12">
        <v>108.1</v>
      </c>
      <c r="Z565" s="12">
        <v>103.75528455284554</v>
      </c>
    </row>
    <row r="566" spans="1:26">
      <c r="A566" s="183">
        <v>45689</v>
      </c>
      <c r="B566" s="28">
        <v>2</v>
      </c>
      <c r="C566" s="28" t="s">
        <v>1895</v>
      </c>
      <c r="D566" s="28">
        <v>10029848820</v>
      </c>
      <c r="E566" s="12">
        <v>97.9</v>
      </c>
      <c r="I566" s="188">
        <v>45658</v>
      </c>
      <c r="J566" s="28">
        <v>1</v>
      </c>
      <c r="K566" s="28" t="s">
        <v>29</v>
      </c>
      <c r="L566" s="28">
        <v>10035154517</v>
      </c>
      <c r="M566" s="200">
        <v>10.4</v>
      </c>
      <c r="N566" s="200">
        <v>9.9925767188307741</v>
      </c>
      <c r="O566" s="28" t="s">
        <v>29</v>
      </c>
      <c r="P566" s="28">
        <f>Tabela5[[#This Row],[Geração Estimada P50 '[MWh']]]/30</f>
        <v>0.34666666666666668</v>
      </c>
      <c r="Q566" s="1"/>
      <c r="S566"/>
      <c r="U566" s="1" t="s">
        <v>45</v>
      </c>
      <c r="V566">
        <v>11</v>
      </c>
      <c r="W566" s="97">
        <v>45962</v>
      </c>
      <c r="X566" s="12">
        <v>224.33857</v>
      </c>
      <c r="Y566" s="12">
        <v>225.4</v>
      </c>
      <c r="Z566" s="12">
        <v>216.42439024390245</v>
      </c>
    </row>
    <row r="567" spans="1:26">
      <c r="A567" s="183">
        <v>45717</v>
      </c>
      <c r="B567" s="28">
        <v>3</v>
      </c>
      <c r="C567" s="28" t="s">
        <v>1895</v>
      </c>
      <c r="D567" s="28">
        <v>10029848820</v>
      </c>
      <c r="E567" s="12">
        <v>110</v>
      </c>
      <c r="I567" s="188">
        <v>45689</v>
      </c>
      <c r="J567" s="28">
        <v>2</v>
      </c>
      <c r="K567" s="28" t="s">
        <v>29</v>
      </c>
      <c r="L567" s="28">
        <v>10035154517</v>
      </c>
      <c r="M567" s="200">
        <v>9.1199999999999992</v>
      </c>
      <c r="N567" s="200">
        <v>8.712576718830773</v>
      </c>
      <c r="O567" s="28" t="s">
        <v>29</v>
      </c>
      <c r="P567" s="28"/>
      <c r="Q567" s="1"/>
      <c r="S567"/>
      <c r="U567" s="1" t="s">
        <v>46</v>
      </c>
      <c r="V567">
        <v>11</v>
      </c>
      <c r="W567" s="97">
        <v>45962</v>
      </c>
      <c r="X567" s="12">
        <v>229.82077999999998</v>
      </c>
      <c r="Y567" s="12">
        <v>225.8</v>
      </c>
      <c r="Z567" s="12">
        <v>216.71382113821139</v>
      </c>
    </row>
    <row r="568" spans="1:26">
      <c r="A568" s="183">
        <v>45748</v>
      </c>
      <c r="B568" s="28">
        <v>4</v>
      </c>
      <c r="C568" s="28" t="s">
        <v>1895</v>
      </c>
      <c r="D568" s="28">
        <v>10029848820</v>
      </c>
      <c r="E568" s="12">
        <v>106.8</v>
      </c>
      <c r="I568" s="188">
        <v>45717</v>
      </c>
      <c r="J568" s="28">
        <v>3</v>
      </c>
      <c r="K568" s="28" t="s">
        <v>29</v>
      </c>
      <c r="L568" s="28">
        <v>10035154517</v>
      </c>
      <c r="M568" s="200">
        <v>10.26</v>
      </c>
      <c r="N568" s="200">
        <v>9.8525767188307736</v>
      </c>
      <c r="O568" s="28" t="s">
        <v>29</v>
      </c>
      <c r="P568" s="28">
        <f>Tabela5[[#This Row],[Geração Estimada P50 '[MWh']]]/30</f>
        <v>0.34199999999999997</v>
      </c>
      <c r="Q568" s="1"/>
      <c r="S568"/>
      <c r="U568" s="1" t="s">
        <v>47</v>
      </c>
      <c r="V568">
        <v>11</v>
      </c>
      <c r="W568" s="97">
        <v>45962</v>
      </c>
      <c r="X568" s="12">
        <v>113.57827999999999</v>
      </c>
      <c r="Y568" s="12">
        <v>108.1</v>
      </c>
      <c r="Z568" s="12">
        <v>103.76178861788618</v>
      </c>
    </row>
    <row r="569" spans="1:26">
      <c r="A569" s="183">
        <v>45778</v>
      </c>
      <c r="B569" s="28">
        <v>5</v>
      </c>
      <c r="C569" s="28" t="s">
        <v>1895</v>
      </c>
      <c r="D569" s="28">
        <v>10029848820</v>
      </c>
      <c r="E569" s="12">
        <v>113.6</v>
      </c>
      <c r="I569" s="188">
        <v>45748</v>
      </c>
      <c r="J569" s="28">
        <v>4</v>
      </c>
      <c r="K569" s="28" t="s">
        <v>29</v>
      </c>
      <c r="L569" s="28">
        <v>10035154517</v>
      </c>
      <c r="M569" s="200">
        <v>10.15</v>
      </c>
      <c r="N569" s="200">
        <v>9.7425767188307741</v>
      </c>
      <c r="O569" s="28" t="s">
        <v>29</v>
      </c>
      <c r="P569" s="28">
        <f>Tabela5[[#This Row],[Geração Estimada P50 '[MWh']]]/30</f>
        <v>0.33833333333333332</v>
      </c>
      <c r="Q569" s="1"/>
      <c r="S569"/>
      <c r="U569" s="1" t="s">
        <v>48</v>
      </c>
      <c r="V569">
        <v>11</v>
      </c>
      <c r="W569" s="97">
        <v>45962</v>
      </c>
      <c r="X569" s="12">
        <v>118.62</v>
      </c>
      <c r="Y569" s="12">
        <v>104.18</v>
      </c>
      <c r="Z569" s="12">
        <v>99.521828704965245</v>
      </c>
    </row>
    <row r="570" spans="1:26">
      <c r="A570" s="183">
        <v>45809</v>
      </c>
      <c r="B570" s="28">
        <v>6</v>
      </c>
      <c r="C570" s="28" t="s">
        <v>1895</v>
      </c>
      <c r="D570" s="28">
        <v>10029848820</v>
      </c>
      <c r="E570" s="12">
        <v>110</v>
      </c>
      <c r="I570" s="188">
        <v>45778</v>
      </c>
      <c r="J570" s="28">
        <v>5</v>
      </c>
      <c r="K570" s="28" t="s">
        <v>29</v>
      </c>
      <c r="L570" s="28">
        <v>10035154517</v>
      </c>
      <c r="M570" s="200">
        <v>10.47</v>
      </c>
      <c r="N570" s="200">
        <v>10.062576718830774</v>
      </c>
      <c r="O570" s="28" t="s">
        <v>29</v>
      </c>
      <c r="P570" s="28">
        <f>Tabela5[[#This Row],[Geração Estimada P50 '[MWh']]]/30</f>
        <v>0.34900000000000003</v>
      </c>
      <c r="Q570" s="1"/>
      <c r="S570"/>
      <c r="U570" s="1" t="s">
        <v>49</v>
      </c>
      <c r="V570">
        <v>11</v>
      </c>
      <c r="W570" s="97">
        <v>45962</v>
      </c>
      <c r="X570" s="12">
        <v>216.01348000000002</v>
      </c>
      <c r="Y570" s="12">
        <v>221.38231946464938</v>
      </c>
      <c r="Z570" s="12">
        <v>209.92828106852497</v>
      </c>
    </row>
    <row r="571" spans="1:26">
      <c r="A571" s="183">
        <v>45839</v>
      </c>
      <c r="B571" s="28">
        <v>7</v>
      </c>
      <c r="C571" s="28" t="s">
        <v>1895</v>
      </c>
      <c r="D571" s="28">
        <v>10029848820</v>
      </c>
      <c r="E571" s="12">
        <v>103.3</v>
      </c>
      <c r="I571" s="188">
        <v>45809</v>
      </c>
      <c r="J571" s="28">
        <v>6</v>
      </c>
      <c r="K571" s="28" t="s">
        <v>29</v>
      </c>
      <c r="L571" s="28">
        <v>10035154517</v>
      </c>
      <c r="M571" s="200">
        <v>10.43</v>
      </c>
      <c r="N571" s="200">
        <v>10.022576718830774</v>
      </c>
      <c r="O571" s="28" t="s">
        <v>29</v>
      </c>
      <c r="P571" s="28">
        <f>Tabela5[[#This Row],[Geração Estimada P50 '[MWh']]]/30</f>
        <v>0.34766666666666668</v>
      </c>
      <c r="Q571" s="1"/>
      <c r="S571"/>
      <c r="U571" s="1" t="s">
        <v>50</v>
      </c>
      <c r="V571">
        <v>11</v>
      </c>
      <c r="W571" s="97">
        <v>45962</v>
      </c>
      <c r="X571" s="12">
        <v>211.35991000000001</v>
      </c>
      <c r="Y571" s="12">
        <v>214.87107477451264</v>
      </c>
      <c r="Z571" s="12">
        <v>203.75391986062718</v>
      </c>
    </row>
    <row r="572" spans="1:26">
      <c r="A572" s="183">
        <v>45870</v>
      </c>
      <c r="B572" s="28">
        <v>8</v>
      </c>
      <c r="C572" s="28" t="s">
        <v>1895</v>
      </c>
      <c r="D572" s="28">
        <v>10029848820</v>
      </c>
      <c r="E572" s="12">
        <v>123.7</v>
      </c>
      <c r="I572" s="188">
        <v>45839</v>
      </c>
      <c r="J572" s="28">
        <v>7</v>
      </c>
      <c r="K572" s="28" t="s">
        <v>29</v>
      </c>
      <c r="L572" s="28">
        <v>10035154517</v>
      </c>
      <c r="M572" s="200">
        <v>10.78</v>
      </c>
      <c r="N572" s="200">
        <v>10.372576718830773</v>
      </c>
      <c r="O572" s="28" t="s">
        <v>29</v>
      </c>
      <c r="P572" s="28">
        <f>Tabela5[[#This Row],[Geração Estimada P50 '[MWh']]]/31</f>
        <v>0.34774193548387095</v>
      </c>
      <c r="Q572" s="1"/>
      <c r="S572"/>
      <c r="U572" s="1" t="s">
        <v>51</v>
      </c>
      <c r="V572">
        <v>11</v>
      </c>
      <c r="W572" s="97">
        <v>45962</v>
      </c>
      <c r="X572" s="12">
        <v>106.64600999999999</v>
      </c>
      <c r="Y572" s="12">
        <v>110.69115973232469</v>
      </c>
      <c r="Z572" s="12">
        <v>104.96414053426248</v>
      </c>
    </row>
    <row r="573" spans="1:26">
      <c r="A573" s="183">
        <v>45901</v>
      </c>
      <c r="B573" s="28">
        <v>9</v>
      </c>
      <c r="C573" s="28" t="s">
        <v>1895</v>
      </c>
      <c r="D573" s="28">
        <v>10029848820</v>
      </c>
      <c r="E573" s="12">
        <v>115.1</v>
      </c>
      <c r="I573" s="188">
        <v>45870</v>
      </c>
      <c r="J573" s="28">
        <v>8</v>
      </c>
      <c r="K573" s="28" t="s">
        <v>29</v>
      </c>
      <c r="L573" s="28">
        <v>10035154517</v>
      </c>
      <c r="M573" s="200">
        <v>11.48</v>
      </c>
      <c r="N573" s="200">
        <v>11.072576718830774</v>
      </c>
      <c r="O573" s="28" t="s">
        <v>29</v>
      </c>
      <c r="P573" s="28">
        <f>Tabela5[[#This Row],[Geração Estimada P50 '[MWh']]]/30</f>
        <v>0.38266666666666665</v>
      </c>
      <c r="Q573" s="1"/>
      <c r="S573"/>
      <c r="U573" s="1" t="s">
        <v>52</v>
      </c>
      <c r="V573">
        <v>11</v>
      </c>
      <c r="W573" s="97">
        <v>45962</v>
      </c>
      <c r="X573" s="12">
        <v>215.50467999999998</v>
      </c>
      <c r="Y573" s="12">
        <v>222.74047619047616</v>
      </c>
      <c r="Z573" s="12">
        <v>210.33304297328687</v>
      </c>
    </row>
    <row r="574" spans="1:26">
      <c r="A574" s="183">
        <v>45931</v>
      </c>
      <c r="B574" s="28">
        <v>10</v>
      </c>
      <c r="C574" s="28" t="s">
        <v>1895</v>
      </c>
      <c r="D574" s="28">
        <v>10029848820</v>
      </c>
      <c r="E574" s="12">
        <v>109.1</v>
      </c>
      <c r="I574" s="188">
        <v>45901</v>
      </c>
      <c r="J574" s="28">
        <v>9</v>
      </c>
      <c r="K574" s="28" t="s">
        <v>29</v>
      </c>
      <c r="L574" s="28">
        <v>10035154517</v>
      </c>
      <c r="M574" s="200">
        <v>10.92</v>
      </c>
      <c r="N574" s="200">
        <v>10.512576718830774</v>
      </c>
      <c r="O574" s="28" t="s">
        <v>29</v>
      </c>
      <c r="P574" s="28">
        <f>Tabela5[[#This Row],[Geração Estimada P50 '[MWh']]]/30</f>
        <v>0.36399999999999999</v>
      </c>
      <c r="Q574" s="1"/>
      <c r="S574"/>
      <c r="U574" s="1" t="s">
        <v>53</v>
      </c>
      <c r="V574">
        <v>11</v>
      </c>
      <c r="W574" s="97">
        <v>45962</v>
      </c>
      <c r="X574" s="12">
        <v>213.79741000000001</v>
      </c>
      <c r="Y574" s="12">
        <v>216.18928571428566</v>
      </c>
      <c r="Z574" s="12">
        <v>204.14677700348432</v>
      </c>
    </row>
    <row r="575" spans="1:26">
      <c r="A575" s="183">
        <v>45962</v>
      </c>
      <c r="B575" s="28">
        <v>11</v>
      </c>
      <c r="C575" s="28" t="s">
        <v>1895</v>
      </c>
      <c r="D575" s="28">
        <v>10029848820</v>
      </c>
      <c r="E575" s="12">
        <v>102.3</v>
      </c>
      <c r="I575" s="188">
        <v>45931</v>
      </c>
      <c r="J575" s="28">
        <v>10</v>
      </c>
      <c r="K575" s="28" t="s">
        <v>29</v>
      </c>
      <c r="L575" s="28">
        <v>10035154517</v>
      </c>
      <c r="M575" s="200">
        <v>10.93</v>
      </c>
      <c r="N575" s="200">
        <v>10.522576718830774</v>
      </c>
      <c r="O575" s="28" t="s">
        <v>29</v>
      </c>
      <c r="P575" s="28">
        <f>Tabela5[[#This Row],[Geração Estimada P50 '[MWh']]]/30</f>
        <v>0.36433333333333334</v>
      </c>
      <c r="Q575" s="1"/>
      <c r="S575"/>
      <c r="U575" s="1" t="s">
        <v>54</v>
      </c>
      <c r="V575">
        <v>11</v>
      </c>
      <c r="W575" s="97">
        <v>45962</v>
      </c>
      <c r="X575" s="12">
        <v>107.59106</v>
      </c>
      <c r="Y575" s="12">
        <v>111.37023809523808</v>
      </c>
      <c r="Z575" s="12">
        <v>105.16652148664343</v>
      </c>
    </row>
    <row r="576" spans="1:26">
      <c r="A576" s="183">
        <v>45992</v>
      </c>
      <c r="B576" s="28">
        <v>12</v>
      </c>
      <c r="C576" s="28" t="s">
        <v>1895</v>
      </c>
      <c r="D576" s="28">
        <v>10029848820</v>
      </c>
      <c r="E576" s="12">
        <v>93.9</v>
      </c>
      <c r="I576" s="188">
        <v>45962</v>
      </c>
      <c r="J576" s="28">
        <v>11</v>
      </c>
      <c r="K576" s="28" t="s">
        <v>29</v>
      </c>
      <c r="L576" s="28">
        <v>10035154517</v>
      </c>
      <c r="M576" s="200">
        <v>9.34</v>
      </c>
      <c r="N576" s="200">
        <v>8.9325767188307736</v>
      </c>
      <c r="O576" s="28" t="s">
        <v>29</v>
      </c>
      <c r="P576" s="28">
        <f>Tabela5[[#This Row],[Geração Estimada P50 '[MWh']]]/30</f>
        <v>0.31133333333333335</v>
      </c>
      <c r="Q576" s="1"/>
      <c r="S576"/>
      <c r="U576" s="1" t="s">
        <v>55</v>
      </c>
      <c r="V576">
        <v>11</v>
      </c>
      <c r="W576" s="97">
        <v>45962</v>
      </c>
      <c r="X576" s="12">
        <v>220.34374</v>
      </c>
      <c r="Y576" s="12">
        <v>246.5</v>
      </c>
      <c r="Z576" s="12">
        <v>230.81869918699186</v>
      </c>
    </row>
    <row r="577" spans="1:26">
      <c r="A577" s="183">
        <v>45658</v>
      </c>
      <c r="B577" s="28">
        <v>1</v>
      </c>
      <c r="C577" s="28" t="s">
        <v>1968</v>
      </c>
      <c r="D577" s="28">
        <v>3014365852</v>
      </c>
      <c r="E577" s="12">
        <v>254.9</v>
      </c>
      <c r="I577" s="188">
        <v>45992</v>
      </c>
      <c r="J577" s="28">
        <v>12</v>
      </c>
      <c r="K577" s="28" t="s">
        <v>29</v>
      </c>
      <c r="L577" s="28">
        <v>10035154517</v>
      </c>
      <c r="M577" s="200">
        <v>9.25</v>
      </c>
      <c r="N577" s="200">
        <v>8.8425767188307738</v>
      </c>
      <c r="O577" s="28" t="s">
        <v>29</v>
      </c>
      <c r="P577" s="28">
        <f>Tabela5[[#This Row],[Geração Estimada P50 '[MWh']]]/30</f>
        <v>0.30833333333333335</v>
      </c>
      <c r="Q577" s="1"/>
      <c r="S577"/>
      <c r="U577" s="1" t="s">
        <v>56</v>
      </c>
      <c r="V577">
        <v>11</v>
      </c>
      <c r="W577" s="97">
        <v>45962</v>
      </c>
      <c r="X577" s="12">
        <v>222.98951</v>
      </c>
      <c r="Y577" s="12">
        <v>245.7</v>
      </c>
      <c r="Z577" s="12">
        <v>230.09674796747967</v>
      </c>
    </row>
    <row r="578" spans="1:26">
      <c r="A578" s="183">
        <v>45689</v>
      </c>
      <c r="B578" s="28">
        <v>2</v>
      </c>
      <c r="C578" s="28" t="s">
        <v>1968</v>
      </c>
      <c r="D578" s="28">
        <v>3014365852</v>
      </c>
      <c r="E578" s="12">
        <v>214.5</v>
      </c>
      <c r="I578" s="188">
        <v>45658</v>
      </c>
      <c r="J578" s="28">
        <v>1</v>
      </c>
      <c r="K578" s="28" t="s">
        <v>30</v>
      </c>
      <c r="L578" s="28">
        <v>10034908372</v>
      </c>
      <c r="M578" s="200">
        <v>10.09</v>
      </c>
      <c r="N578" s="200">
        <v>9.7016042571515957</v>
      </c>
      <c r="O578" s="28" t="s">
        <v>29</v>
      </c>
      <c r="P578" s="28">
        <f>Tabela5[[#This Row],[Geração Estimada P50 '[MWh']]]/30</f>
        <v>0.33633333333333332</v>
      </c>
      <c r="Q578" s="1"/>
      <c r="S578"/>
      <c r="U578" s="1" t="s">
        <v>57</v>
      </c>
      <c r="V578">
        <v>11</v>
      </c>
      <c r="W578" s="97">
        <v>45962</v>
      </c>
      <c r="X578" s="12">
        <v>221.89248999999998</v>
      </c>
      <c r="Y578" s="12">
        <v>245.4</v>
      </c>
      <c r="Z578" s="12">
        <v>229.80325203252033</v>
      </c>
    </row>
    <row r="579" spans="1:26">
      <c r="A579" s="183">
        <v>45717</v>
      </c>
      <c r="B579" s="28">
        <v>3</v>
      </c>
      <c r="C579" s="28" t="s">
        <v>1968</v>
      </c>
      <c r="D579" s="28">
        <v>3014365852</v>
      </c>
      <c r="E579" s="12">
        <v>202</v>
      </c>
      <c r="I579" s="188">
        <v>45689</v>
      </c>
      <c r="J579" s="28">
        <v>2</v>
      </c>
      <c r="K579" s="28" t="s">
        <v>30</v>
      </c>
      <c r="L579" s="28">
        <v>10034908372</v>
      </c>
      <c r="M579" s="200">
        <v>8.7899999999999991</v>
      </c>
      <c r="N579" s="200">
        <v>8.401604257151595</v>
      </c>
      <c r="O579" s="28" t="s">
        <v>29</v>
      </c>
      <c r="P579" s="28"/>
      <c r="Q579" s="1"/>
      <c r="S579"/>
      <c r="U579" s="1" t="s">
        <v>58</v>
      </c>
      <c r="V579">
        <v>11</v>
      </c>
      <c r="W579" s="97">
        <v>45962</v>
      </c>
      <c r="X579" s="12">
        <v>221.75073</v>
      </c>
      <c r="Y579" s="12">
        <v>254.6</v>
      </c>
      <c r="Z579" s="12">
        <v>229.56829268292685</v>
      </c>
    </row>
    <row r="580" spans="1:26">
      <c r="A580" s="183">
        <v>45748</v>
      </c>
      <c r="B580" s="28">
        <v>4</v>
      </c>
      <c r="C580" s="28" t="s">
        <v>1968</v>
      </c>
      <c r="D580" s="28">
        <v>3014365852</v>
      </c>
      <c r="E580" s="12">
        <v>209.7</v>
      </c>
      <c r="I580" s="188">
        <v>45717</v>
      </c>
      <c r="J580" s="28">
        <v>3</v>
      </c>
      <c r="K580" s="28" t="s">
        <v>30</v>
      </c>
      <c r="L580" s="28">
        <v>10034908372</v>
      </c>
      <c r="M580" s="200">
        <v>9.68</v>
      </c>
      <c r="N580" s="200">
        <v>9.2916042571515955</v>
      </c>
      <c r="O580" s="28" t="s">
        <v>29</v>
      </c>
      <c r="P580" s="28">
        <f>Tabela5[[#This Row],[Geração Estimada P50 '[MWh']]]/30</f>
        <v>0.32266666666666666</v>
      </c>
      <c r="Q580" s="1"/>
      <c r="S580"/>
      <c r="U580" s="1" t="s">
        <v>59</v>
      </c>
      <c r="V580">
        <v>11</v>
      </c>
      <c r="W580" s="97">
        <v>45962</v>
      </c>
      <c r="X580" s="12">
        <v>222.49957999999998</v>
      </c>
      <c r="Y580" s="12">
        <v>244.6</v>
      </c>
      <c r="Z580" s="12">
        <v>229.11382113821136</v>
      </c>
    </row>
    <row r="581" spans="1:26">
      <c r="A581" s="183">
        <v>45778</v>
      </c>
      <c r="B581" s="28">
        <v>5</v>
      </c>
      <c r="C581" s="28" t="s">
        <v>1968</v>
      </c>
      <c r="D581" s="28">
        <v>3014365852</v>
      </c>
      <c r="E581" s="12">
        <v>212.1</v>
      </c>
      <c r="I581" s="188">
        <v>45748</v>
      </c>
      <c r="J581" s="28">
        <v>4</v>
      </c>
      <c r="K581" s="28" t="s">
        <v>30</v>
      </c>
      <c r="L581" s="28">
        <v>10034908372</v>
      </c>
      <c r="M581" s="200">
        <v>9.57</v>
      </c>
      <c r="N581" s="200">
        <v>9.1816042571515961</v>
      </c>
      <c r="O581" s="28" t="s">
        <v>29</v>
      </c>
      <c r="P581" s="28">
        <f>Tabela5[[#This Row],[Geração Estimada P50 '[MWh']]]/30</f>
        <v>0.31900000000000001</v>
      </c>
      <c r="Q581" s="1"/>
      <c r="S581"/>
      <c r="U581" s="1" t="s">
        <v>60</v>
      </c>
      <c r="V581">
        <v>11</v>
      </c>
      <c r="W581" s="97">
        <v>45962</v>
      </c>
      <c r="X581" s="12">
        <v>216.84685000000002</v>
      </c>
      <c r="Y581" s="12">
        <v>210.07</v>
      </c>
      <c r="Z581" s="12">
        <v>202.61612903225813</v>
      </c>
    </row>
    <row r="582" spans="1:26">
      <c r="A582" s="183">
        <v>45809</v>
      </c>
      <c r="B582" s="28">
        <v>6</v>
      </c>
      <c r="C582" s="28" t="s">
        <v>1968</v>
      </c>
      <c r="D582" s="28">
        <v>3014365852</v>
      </c>
      <c r="E582" s="12">
        <v>213</v>
      </c>
      <c r="I582" s="188">
        <v>45778</v>
      </c>
      <c r="J582" s="28">
        <v>5</v>
      </c>
      <c r="K582" s="28" t="s">
        <v>30</v>
      </c>
      <c r="L582" s="28">
        <v>10034908372</v>
      </c>
      <c r="M582" s="200">
        <v>9.9600000000000009</v>
      </c>
      <c r="N582" s="200">
        <v>9.5716042571515967</v>
      </c>
      <c r="O582" s="28" t="s">
        <v>29</v>
      </c>
      <c r="P582" s="28">
        <f>Tabela5[[#This Row],[Geração Estimada P50 '[MWh']]]/30</f>
        <v>0.33200000000000002</v>
      </c>
      <c r="Q582" s="1"/>
      <c r="S582"/>
      <c r="U582" s="1" t="s">
        <v>61</v>
      </c>
      <c r="V582">
        <v>11</v>
      </c>
      <c r="W582" s="97">
        <v>45962</v>
      </c>
      <c r="X582" s="12">
        <v>108.15978</v>
      </c>
      <c r="Y582" s="12">
        <v>105.03</v>
      </c>
      <c r="Z582" s="12">
        <v>96.483870967741964</v>
      </c>
    </row>
    <row r="583" spans="1:26">
      <c r="A583" s="183">
        <v>45839</v>
      </c>
      <c r="B583" s="28">
        <v>7</v>
      </c>
      <c r="C583" s="28" t="s">
        <v>1968</v>
      </c>
      <c r="D583" s="28">
        <v>3014365852</v>
      </c>
      <c r="E583" s="12">
        <v>232.7</v>
      </c>
      <c r="I583" s="188">
        <v>45809</v>
      </c>
      <c r="J583" s="28">
        <v>6</v>
      </c>
      <c r="K583" s="28" t="s">
        <v>30</v>
      </c>
      <c r="L583" s="28">
        <v>10034908372</v>
      </c>
      <c r="M583" s="200">
        <v>9.94</v>
      </c>
      <c r="N583" s="200">
        <v>9.5516042571515953</v>
      </c>
      <c r="O583" s="28" t="s">
        <v>29</v>
      </c>
      <c r="P583" s="28">
        <f>Tabela5[[#This Row],[Geração Estimada P50 '[MWh']]]/30</f>
        <v>0.33133333333333331</v>
      </c>
      <c r="Q583" s="1"/>
      <c r="S583"/>
      <c r="U583" s="1" t="s">
        <v>185</v>
      </c>
      <c r="V583">
        <v>11</v>
      </c>
      <c r="W583" s="97">
        <v>45962</v>
      </c>
      <c r="X583" s="12">
        <v>205.22826000000001</v>
      </c>
      <c r="Y583" s="12">
        <v>226.47197640117994</v>
      </c>
      <c r="Z583" s="12">
        <v>217.72141880710842</v>
      </c>
    </row>
    <row r="584" spans="1:26">
      <c r="A584" s="183">
        <v>45870</v>
      </c>
      <c r="B584" s="28">
        <v>8</v>
      </c>
      <c r="C584" s="28" t="s">
        <v>1968</v>
      </c>
      <c r="D584" s="28">
        <v>3014365852</v>
      </c>
      <c r="E584" s="12">
        <v>233</v>
      </c>
      <c r="I584" s="188">
        <v>45839</v>
      </c>
      <c r="J584" s="28">
        <v>7</v>
      </c>
      <c r="K584" s="28" t="s">
        <v>30</v>
      </c>
      <c r="L584" s="28">
        <v>10034908372</v>
      </c>
      <c r="M584" s="200">
        <v>10.199999999999999</v>
      </c>
      <c r="N584" s="200">
        <v>9.8116042571515951</v>
      </c>
      <c r="O584" s="28" t="s">
        <v>29</v>
      </c>
      <c r="P584" s="28">
        <f>Tabela5[[#This Row],[Geração Estimada P50 '[MWh']]]/31</f>
        <v>0.32903225806451608</v>
      </c>
      <c r="Q584" s="1"/>
      <c r="S584"/>
      <c r="U584" s="1" t="s">
        <v>187</v>
      </c>
      <c r="V584">
        <v>11</v>
      </c>
      <c r="W584" s="97">
        <v>45962</v>
      </c>
      <c r="X584" s="12">
        <v>203.13981000000001</v>
      </c>
      <c r="Y584" s="12">
        <v>216.62536873156341</v>
      </c>
      <c r="Z584" s="12">
        <v>208.25527016332109</v>
      </c>
    </row>
    <row r="585" spans="1:26">
      <c r="A585" s="183">
        <v>45901</v>
      </c>
      <c r="B585" s="28">
        <v>9</v>
      </c>
      <c r="C585" s="28" t="s">
        <v>1968</v>
      </c>
      <c r="D585" s="28">
        <v>3014365852</v>
      </c>
      <c r="E585" s="12">
        <v>249.9</v>
      </c>
      <c r="I585" s="188">
        <v>45870</v>
      </c>
      <c r="J585" s="28">
        <v>8</v>
      </c>
      <c r="K585" s="28" t="s">
        <v>30</v>
      </c>
      <c r="L585" s="28">
        <v>10034908372</v>
      </c>
      <c r="M585" s="200">
        <v>10.84</v>
      </c>
      <c r="N585" s="200">
        <v>10.451604257151596</v>
      </c>
      <c r="O585" s="28" t="s">
        <v>29</v>
      </c>
      <c r="P585" s="28">
        <f>Tabela5[[#This Row],[Geração Estimada P50 '[MWh']]]/30</f>
        <v>0.36133333333333334</v>
      </c>
      <c r="Q585" s="1"/>
      <c r="S585"/>
      <c r="U585" s="1" t="s">
        <v>192</v>
      </c>
      <c r="V585">
        <v>11</v>
      </c>
      <c r="W585" s="97">
        <v>45962</v>
      </c>
      <c r="X585" s="12">
        <v>208.15034</v>
      </c>
      <c r="Y585" s="12">
        <v>224.50265486725661</v>
      </c>
      <c r="Z585" s="12">
        <v>215.82818907835096</v>
      </c>
    </row>
    <row r="586" spans="1:26">
      <c r="A586" s="183">
        <v>45931</v>
      </c>
      <c r="B586" s="28">
        <v>10</v>
      </c>
      <c r="C586" s="28" t="s">
        <v>1968</v>
      </c>
      <c r="D586" s="28">
        <v>3014365852</v>
      </c>
      <c r="E586" s="12">
        <v>262.5</v>
      </c>
      <c r="I586" s="188">
        <v>45901</v>
      </c>
      <c r="J586" s="28">
        <v>9</v>
      </c>
      <c r="K586" s="28" t="s">
        <v>30</v>
      </c>
      <c r="L586" s="28">
        <v>10034908372</v>
      </c>
      <c r="M586" s="200">
        <v>10.32</v>
      </c>
      <c r="N586" s="200">
        <v>9.9316042571515961</v>
      </c>
      <c r="O586" s="28" t="s">
        <v>29</v>
      </c>
      <c r="P586" s="28">
        <f>Tabela5[[#This Row],[Geração Estimada P50 '[MWh']]]/30</f>
        <v>0.34400000000000003</v>
      </c>
      <c r="Q586" s="1"/>
      <c r="S586"/>
      <c r="U586" s="1" t="s">
        <v>180</v>
      </c>
      <c r="V586">
        <v>11</v>
      </c>
      <c r="W586" s="97">
        <v>45962</v>
      </c>
      <c r="X586" s="12">
        <v>230.68201000000002</v>
      </c>
      <c r="Y586" s="12">
        <v>250.4</v>
      </c>
      <c r="Z586" s="12">
        <v>241.35934959349595</v>
      </c>
    </row>
    <row r="587" spans="1:26">
      <c r="A587" s="183">
        <v>45962</v>
      </c>
      <c r="B587" s="28">
        <v>11</v>
      </c>
      <c r="C587" s="28" t="s">
        <v>1968</v>
      </c>
      <c r="D587" s="28">
        <v>3014365852</v>
      </c>
      <c r="E587" s="12">
        <v>212.9</v>
      </c>
      <c r="I587" s="188">
        <v>45931</v>
      </c>
      <c r="J587" s="28">
        <v>10</v>
      </c>
      <c r="K587" s="28" t="s">
        <v>30</v>
      </c>
      <c r="L587" s="28">
        <v>10034908372</v>
      </c>
      <c r="M587" s="200">
        <v>10.36</v>
      </c>
      <c r="N587" s="200">
        <v>9.9716042571515953</v>
      </c>
      <c r="O587" s="28" t="s">
        <v>29</v>
      </c>
      <c r="P587" s="28">
        <f>Tabela5[[#This Row],[Geração Estimada P50 '[MWh']]]/30</f>
        <v>0.34533333333333333</v>
      </c>
      <c r="Q587" s="1"/>
      <c r="S587"/>
      <c r="U587" s="1" t="s">
        <v>493</v>
      </c>
      <c r="V587">
        <v>11</v>
      </c>
      <c r="W587" s="97">
        <v>45962</v>
      </c>
      <c r="X587" s="12">
        <v>45.599609999999998</v>
      </c>
      <c r="Y587" s="12">
        <v>39.799999999999997</v>
      </c>
      <c r="Z587" s="12">
        <v>39.799999999999997</v>
      </c>
    </row>
    <row r="588" spans="1:26">
      <c r="A588" s="183">
        <v>45992</v>
      </c>
      <c r="B588" s="28">
        <v>12</v>
      </c>
      <c r="C588" s="28" t="s">
        <v>1968</v>
      </c>
      <c r="D588" s="28">
        <v>3014365852</v>
      </c>
      <c r="E588" s="12">
        <v>233.1</v>
      </c>
      <c r="I588" s="188">
        <v>45962</v>
      </c>
      <c r="J588" s="28">
        <v>11</v>
      </c>
      <c r="K588" s="28" t="s">
        <v>30</v>
      </c>
      <c r="L588" s="28">
        <v>10034908372</v>
      </c>
      <c r="M588" s="200">
        <v>9.02</v>
      </c>
      <c r="N588" s="200">
        <v>8.6316042571515954</v>
      </c>
      <c r="O588" s="28" t="s">
        <v>29</v>
      </c>
      <c r="P588" s="28">
        <f>Tabela5[[#This Row],[Geração Estimada P50 '[MWh']]]/30</f>
        <v>0.30066666666666664</v>
      </c>
      <c r="Q588" s="1"/>
      <c r="S588"/>
      <c r="U588" s="1" t="s">
        <v>494</v>
      </c>
      <c r="V588">
        <v>11</v>
      </c>
      <c r="W588" s="97">
        <v>45962</v>
      </c>
      <c r="X588" s="12">
        <v>44.23574</v>
      </c>
      <c r="Y588" s="12">
        <v>39.799999999999997</v>
      </c>
      <c r="Z588" s="12">
        <v>39.799999999999997</v>
      </c>
    </row>
    <row r="589" spans="1:26">
      <c r="A589" s="183">
        <v>45658</v>
      </c>
      <c r="B589" s="28">
        <v>1</v>
      </c>
      <c r="C589" s="28" t="s">
        <v>1969</v>
      </c>
      <c r="D589" s="28">
        <v>3014365880</v>
      </c>
      <c r="E589" s="12">
        <v>253.6</v>
      </c>
      <c r="I589" s="188">
        <v>45992</v>
      </c>
      <c r="J589" s="28">
        <v>12</v>
      </c>
      <c r="K589" s="28" t="s">
        <v>30</v>
      </c>
      <c r="L589" s="28">
        <v>10034908372</v>
      </c>
      <c r="M589" s="200">
        <v>9</v>
      </c>
      <c r="N589" s="200">
        <v>8.6116042571515958</v>
      </c>
      <c r="O589" s="28" t="s">
        <v>29</v>
      </c>
      <c r="P589" s="28">
        <f>Tabela5[[#This Row],[Geração Estimada P50 '[MWh']]]/30</f>
        <v>0.3</v>
      </c>
      <c r="Q589" s="1"/>
      <c r="S589"/>
      <c r="U589" s="1" t="s">
        <v>495</v>
      </c>
      <c r="V589">
        <v>11</v>
      </c>
      <c r="W589" s="97">
        <v>45962</v>
      </c>
      <c r="X589" s="12">
        <v>43.436169999999997</v>
      </c>
      <c r="Y589" s="12">
        <v>39.799999999999997</v>
      </c>
      <c r="Z589" s="12">
        <v>39.799999999999997</v>
      </c>
    </row>
    <row r="590" spans="1:26">
      <c r="A590" s="183">
        <v>45689</v>
      </c>
      <c r="B590" s="28">
        <v>2</v>
      </c>
      <c r="C590" s="28" t="s">
        <v>1969</v>
      </c>
      <c r="D590" s="28">
        <v>3014365880</v>
      </c>
      <c r="E590" s="12">
        <v>212.6</v>
      </c>
      <c r="I590" s="188">
        <v>45658</v>
      </c>
      <c r="J590" s="28">
        <v>1</v>
      </c>
      <c r="K590" s="28" t="s">
        <v>2041</v>
      </c>
      <c r="L590" s="28">
        <v>10035156587</v>
      </c>
      <c r="M590" s="200">
        <v>10.4</v>
      </c>
      <c r="N590" s="200">
        <v>9.9929263114287217</v>
      </c>
      <c r="O590" s="28" t="s">
        <v>29</v>
      </c>
      <c r="P590" s="28">
        <f>Tabela5[[#This Row],[Geração Estimada P50 '[MWh']]]/30</f>
        <v>0.34666666666666668</v>
      </c>
      <c r="Q590" s="1"/>
      <c r="S590"/>
      <c r="U590" s="1" t="s">
        <v>496</v>
      </c>
      <c r="V590">
        <v>11</v>
      </c>
      <c r="W590" s="97">
        <v>45962</v>
      </c>
      <c r="X590" s="12">
        <v>43.113889999999998</v>
      </c>
      <c r="Y590" s="12">
        <v>39.799999999999997</v>
      </c>
      <c r="Z590" s="12">
        <v>39.799999999999997</v>
      </c>
    </row>
    <row r="591" spans="1:26">
      <c r="A591" s="183">
        <v>45717</v>
      </c>
      <c r="B591" s="28">
        <v>3</v>
      </c>
      <c r="C591" s="28" t="s">
        <v>1969</v>
      </c>
      <c r="D591" s="28">
        <v>3014365880</v>
      </c>
      <c r="E591" s="12">
        <v>201.7</v>
      </c>
      <c r="I591" s="188">
        <v>45689</v>
      </c>
      <c r="J591" s="28">
        <v>2</v>
      </c>
      <c r="K591" s="28" t="s">
        <v>2041</v>
      </c>
      <c r="L591" s="28">
        <v>10035156587</v>
      </c>
      <c r="M591" s="200">
        <v>9.1199999999999992</v>
      </c>
      <c r="N591" s="200">
        <v>8.7129263114287205</v>
      </c>
      <c r="O591" s="28" t="s">
        <v>29</v>
      </c>
      <c r="P591" s="28"/>
      <c r="Q591" s="1"/>
      <c r="S591"/>
      <c r="U591" s="1" t="s">
        <v>497</v>
      </c>
      <c r="V591">
        <v>11</v>
      </c>
      <c r="W591" s="97">
        <v>45962</v>
      </c>
      <c r="X591" s="12">
        <v>43.789059999999999</v>
      </c>
      <c r="Y591" s="12">
        <v>39.799999999999997</v>
      </c>
      <c r="Z591" s="12">
        <v>39.799999999999997</v>
      </c>
    </row>
    <row r="592" spans="1:26">
      <c r="A592" s="183">
        <v>45748</v>
      </c>
      <c r="B592" s="28">
        <v>4</v>
      </c>
      <c r="C592" s="28" t="s">
        <v>1969</v>
      </c>
      <c r="D592" s="28">
        <v>3014365880</v>
      </c>
      <c r="E592" s="12">
        <v>209.4</v>
      </c>
      <c r="I592" s="188">
        <v>45717</v>
      </c>
      <c r="J592" s="28">
        <v>3</v>
      </c>
      <c r="K592" s="28" t="s">
        <v>2041</v>
      </c>
      <c r="L592" s="28">
        <v>10035156587</v>
      </c>
      <c r="M592" s="200">
        <v>10.26</v>
      </c>
      <c r="N592" s="200">
        <v>9.8529263114287211</v>
      </c>
      <c r="O592" s="28" t="s">
        <v>29</v>
      </c>
      <c r="P592" s="28">
        <f>Tabela5[[#This Row],[Geração Estimada P50 '[MWh']]]/30</f>
        <v>0.34199999999999997</v>
      </c>
      <c r="Q592" s="1"/>
      <c r="S592"/>
      <c r="U592" s="1" t="s">
        <v>498</v>
      </c>
      <c r="V592">
        <v>11</v>
      </c>
      <c r="W592" s="97">
        <v>45962</v>
      </c>
      <c r="X592" s="12">
        <v>233.97949</v>
      </c>
      <c r="Y592" s="12">
        <v>236.8</v>
      </c>
      <c r="Z592" s="12">
        <v>227.56422764227642</v>
      </c>
    </row>
    <row r="593" spans="1:26">
      <c r="A593" s="183">
        <v>45778</v>
      </c>
      <c r="B593" s="28">
        <v>5</v>
      </c>
      <c r="C593" s="28" t="s">
        <v>1969</v>
      </c>
      <c r="D593" s="28">
        <v>3014365880</v>
      </c>
      <c r="E593" s="12">
        <v>210.7</v>
      </c>
      <c r="I593" s="188">
        <v>45748</v>
      </c>
      <c r="J593" s="28">
        <v>4</v>
      </c>
      <c r="K593" s="28" t="s">
        <v>2041</v>
      </c>
      <c r="L593" s="28">
        <v>10035156587</v>
      </c>
      <c r="M593" s="200">
        <v>10.15</v>
      </c>
      <c r="N593" s="200">
        <v>9.7429263114287217</v>
      </c>
      <c r="O593" s="28" t="s">
        <v>29</v>
      </c>
      <c r="P593" s="28">
        <f>Tabela5[[#This Row],[Geração Estimada P50 '[MWh']]]/30</f>
        <v>0.33833333333333332</v>
      </c>
      <c r="Q593" s="1"/>
      <c r="S593"/>
      <c r="U593" s="1" t="s">
        <v>499</v>
      </c>
      <c r="V593">
        <v>11</v>
      </c>
      <c r="W593" s="97">
        <v>45962</v>
      </c>
      <c r="X593" s="12">
        <v>247.12182999999999</v>
      </c>
      <c r="Y593" s="12">
        <v>236.8</v>
      </c>
      <c r="Z593" s="12">
        <v>227.56422764227642</v>
      </c>
    </row>
    <row r="594" spans="1:26">
      <c r="A594" s="183">
        <v>45809</v>
      </c>
      <c r="B594" s="28">
        <v>6</v>
      </c>
      <c r="C594" s="28" t="s">
        <v>1969</v>
      </c>
      <c r="D594" s="28">
        <v>3014365880</v>
      </c>
      <c r="E594" s="12">
        <v>211.3</v>
      </c>
      <c r="I594" s="188">
        <v>45778</v>
      </c>
      <c r="J594" s="28">
        <v>5</v>
      </c>
      <c r="K594" s="28" t="s">
        <v>2041</v>
      </c>
      <c r="L594" s="28">
        <v>10035156587</v>
      </c>
      <c r="M594" s="200">
        <v>10.47</v>
      </c>
      <c r="N594" s="200">
        <v>10.062926311428722</v>
      </c>
      <c r="O594" s="28" t="s">
        <v>29</v>
      </c>
      <c r="P594" s="28">
        <f>Tabela5[[#This Row],[Geração Estimada P50 '[MWh']]]/30</f>
        <v>0.34900000000000003</v>
      </c>
      <c r="Q594" s="1"/>
      <c r="S594"/>
      <c r="U594" s="1" t="s">
        <v>500</v>
      </c>
      <c r="V594">
        <v>11</v>
      </c>
      <c r="W594" s="97">
        <v>45962</v>
      </c>
      <c r="X594" s="12">
        <v>248.58308</v>
      </c>
      <c r="Y594" s="12">
        <v>236.8</v>
      </c>
      <c r="Z594" s="12">
        <v>227.56422764227642</v>
      </c>
    </row>
    <row r="595" spans="1:26">
      <c r="A595" s="183">
        <v>45839</v>
      </c>
      <c r="B595" s="28">
        <v>7</v>
      </c>
      <c r="C595" s="28" t="s">
        <v>1969</v>
      </c>
      <c r="D595" s="28">
        <v>3014365880</v>
      </c>
      <c r="E595" s="12">
        <v>230.3</v>
      </c>
      <c r="I595" s="188">
        <v>45809</v>
      </c>
      <c r="J595" s="28">
        <v>6</v>
      </c>
      <c r="K595" s="28" t="s">
        <v>2041</v>
      </c>
      <c r="L595" s="28">
        <v>10035156587</v>
      </c>
      <c r="M595" s="200">
        <v>10.43</v>
      </c>
      <c r="N595" s="200">
        <v>10.022926311428721</v>
      </c>
      <c r="O595" s="28" t="s">
        <v>29</v>
      </c>
      <c r="P595" s="28">
        <f>Tabela5[[#This Row],[Geração Estimada P50 '[MWh']]]/30</f>
        <v>0.34766666666666668</v>
      </c>
      <c r="Q595" s="1"/>
      <c r="S595"/>
      <c r="U595" s="1" t="s">
        <v>501</v>
      </c>
      <c r="V595">
        <v>11</v>
      </c>
      <c r="W595" s="97">
        <v>45962</v>
      </c>
      <c r="X595" s="12">
        <v>250.18808000000001</v>
      </c>
      <c r="Y595" s="12">
        <v>236.8</v>
      </c>
      <c r="Z595" s="12">
        <v>227.56422764227642</v>
      </c>
    </row>
    <row r="596" spans="1:26">
      <c r="A596" s="183">
        <v>45870</v>
      </c>
      <c r="B596" s="28">
        <v>8</v>
      </c>
      <c r="C596" s="28" t="s">
        <v>1969</v>
      </c>
      <c r="D596" s="28">
        <v>3014365880</v>
      </c>
      <c r="E596" s="12">
        <v>232.2</v>
      </c>
      <c r="I596" s="188">
        <v>45839</v>
      </c>
      <c r="J596" s="28">
        <v>7</v>
      </c>
      <c r="K596" s="28" t="s">
        <v>2041</v>
      </c>
      <c r="L596" s="28">
        <v>10035156587</v>
      </c>
      <c r="M596" s="200">
        <v>10.78</v>
      </c>
      <c r="N596" s="200">
        <v>10.372926311428721</v>
      </c>
      <c r="O596" s="28" t="s">
        <v>29</v>
      </c>
      <c r="P596" s="28">
        <f>Tabela5[[#This Row],[Geração Estimada P50 '[MWh']]]/31</f>
        <v>0.34774193548387095</v>
      </c>
      <c r="Q596" s="1"/>
      <c r="S596"/>
      <c r="U596" s="1" t="s">
        <v>502</v>
      </c>
      <c r="V596">
        <v>11</v>
      </c>
      <c r="W596" s="97">
        <v>45962</v>
      </c>
      <c r="X596" s="12">
        <v>250.28324000000001</v>
      </c>
      <c r="Y596" s="12">
        <v>236.8</v>
      </c>
      <c r="Z596" s="12">
        <v>227.56422764227642</v>
      </c>
    </row>
    <row r="597" spans="1:26">
      <c r="A597" s="183">
        <v>45901</v>
      </c>
      <c r="B597" s="28">
        <v>9</v>
      </c>
      <c r="C597" s="28" t="s">
        <v>1969</v>
      </c>
      <c r="D597" s="28">
        <v>3014365880</v>
      </c>
      <c r="E597" s="12">
        <v>249.8</v>
      </c>
      <c r="I597" s="188">
        <v>45870</v>
      </c>
      <c r="J597" s="28">
        <v>8</v>
      </c>
      <c r="K597" s="28" t="s">
        <v>2041</v>
      </c>
      <c r="L597" s="28">
        <v>10035156587</v>
      </c>
      <c r="M597" s="200">
        <v>11.48</v>
      </c>
      <c r="N597" s="200">
        <v>11.072926311428722</v>
      </c>
      <c r="O597" s="28" t="s">
        <v>29</v>
      </c>
      <c r="P597" s="28">
        <f>Tabela5[[#This Row],[Geração Estimada P50 '[MWh']]]/30</f>
        <v>0.38266666666666665</v>
      </c>
      <c r="Q597" s="1"/>
      <c r="S597"/>
      <c r="U597" s="1" t="s">
        <v>2548</v>
      </c>
      <c r="V597">
        <v>11</v>
      </c>
      <c r="W597" s="97">
        <v>45962</v>
      </c>
      <c r="X597" s="12">
        <v>214.04192</v>
      </c>
      <c r="Y597" s="12">
        <v>227.32</v>
      </c>
      <c r="Z597" s="12">
        <v>218.03479674796745</v>
      </c>
    </row>
    <row r="598" spans="1:26">
      <c r="A598" s="183">
        <v>45931</v>
      </c>
      <c r="B598" s="28">
        <v>10</v>
      </c>
      <c r="C598" s="28" t="s">
        <v>1969</v>
      </c>
      <c r="D598" s="28">
        <v>3014365880</v>
      </c>
      <c r="E598" s="12">
        <v>263</v>
      </c>
      <c r="I598" s="188">
        <v>45901</v>
      </c>
      <c r="J598" s="28">
        <v>9</v>
      </c>
      <c r="K598" s="28" t="s">
        <v>2041</v>
      </c>
      <c r="L598" s="28">
        <v>10035156587</v>
      </c>
      <c r="M598" s="200">
        <v>10.92</v>
      </c>
      <c r="N598" s="200">
        <v>10.512926311428721</v>
      </c>
      <c r="O598" s="28" t="s">
        <v>29</v>
      </c>
      <c r="P598" s="28">
        <f>Tabela5[[#This Row],[Geração Estimada P50 '[MWh']]]/30</f>
        <v>0.36399999999999999</v>
      </c>
      <c r="Q598" s="1"/>
      <c r="S598"/>
      <c r="U598" s="1" t="s">
        <v>2549</v>
      </c>
      <c r="V598">
        <v>11</v>
      </c>
      <c r="W598" s="97">
        <v>45962</v>
      </c>
      <c r="X598" s="12">
        <v>199.29401000000001</v>
      </c>
      <c r="Y598" s="12">
        <v>227.32</v>
      </c>
      <c r="Z598" s="12">
        <v>218.03479674796745</v>
      </c>
    </row>
    <row r="599" spans="1:26">
      <c r="A599" s="183">
        <v>45962</v>
      </c>
      <c r="B599" s="28">
        <v>11</v>
      </c>
      <c r="C599" s="28" t="s">
        <v>1969</v>
      </c>
      <c r="D599" s="28">
        <v>3014365880</v>
      </c>
      <c r="E599" s="12">
        <v>212.9</v>
      </c>
      <c r="I599" s="188">
        <v>45931</v>
      </c>
      <c r="J599" s="28">
        <v>10</v>
      </c>
      <c r="K599" s="28" t="s">
        <v>2041</v>
      </c>
      <c r="L599" s="28">
        <v>10035156587</v>
      </c>
      <c r="M599" s="200">
        <v>10.93</v>
      </c>
      <c r="N599" s="200">
        <v>10.522926311428721</v>
      </c>
      <c r="O599" s="28" t="s">
        <v>29</v>
      </c>
      <c r="P599" s="28">
        <f>Tabela5[[#This Row],[Geração Estimada P50 '[MWh']]]/30</f>
        <v>0.36433333333333334</v>
      </c>
      <c r="Q599" s="1"/>
      <c r="S599"/>
      <c r="U599" s="1" t="s">
        <v>2564</v>
      </c>
      <c r="V599">
        <v>11</v>
      </c>
      <c r="W599" s="97">
        <v>45962</v>
      </c>
      <c r="X599" s="12">
        <v>105.40380999999999</v>
      </c>
      <c r="Y599" s="12">
        <v>113.66</v>
      </c>
      <c r="Z599" s="12">
        <v>109.01739837398372</v>
      </c>
    </row>
    <row r="600" spans="1:26">
      <c r="A600" s="183">
        <v>45992</v>
      </c>
      <c r="B600" s="28">
        <v>12</v>
      </c>
      <c r="C600" s="28" t="s">
        <v>1969</v>
      </c>
      <c r="D600" s="28">
        <v>3014365880</v>
      </c>
      <c r="E600" s="12">
        <v>232.3</v>
      </c>
      <c r="I600" s="188">
        <v>45962</v>
      </c>
      <c r="J600" s="28">
        <v>11</v>
      </c>
      <c r="K600" s="28" t="s">
        <v>2041</v>
      </c>
      <c r="L600" s="28">
        <v>10035156587</v>
      </c>
      <c r="M600" s="200">
        <v>9.34</v>
      </c>
      <c r="N600" s="200">
        <v>8.9329263114287212</v>
      </c>
      <c r="O600" s="28" t="s">
        <v>29</v>
      </c>
      <c r="P600" s="28">
        <f>Tabela5[[#This Row],[Geração Estimada P50 '[MWh']]]/30</f>
        <v>0.31133333333333335</v>
      </c>
      <c r="Q600" s="1"/>
      <c r="S600"/>
      <c r="U600" s="1" t="s">
        <v>2566</v>
      </c>
      <c r="V600">
        <v>11</v>
      </c>
      <c r="W600" s="97">
        <v>45962</v>
      </c>
      <c r="X600" s="12">
        <v>211.07584</v>
      </c>
      <c r="Y600" s="12">
        <v>226.11999999999998</v>
      </c>
      <c r="Z600" s="12">
        <v>216.85821138211381</v>
      </c>
    </row>
    <row r="601" spans="1:26">
      <c r="A601" s="183">
        <v>45658</v>
      </c>
      <c r="B601" s="28">
        <v>1</v>
      </c>
      <c r="C601" s="28" t="s">
        <v>1970</v>
      </c>
      <c r="D601" s="28">
        <v>3014365849</v>
      </c>
      <c r="E601" s="12">
        <v>120.3</v>
      </c>
      <c r="I601" s="188">
        <v>45992</v>
      </c>
      <c r="J601" s="28">
        <v>12</v>
      </c>
      <c r="K601" s="28" t="s">
        <v>2041</v>
      </c>
      <c r="L601" s="28">
        <v>10035156587</v>
      </c>
      <c r="M601" s="200">
        <v>9.25</v>
      </c>
      <c r="N601" s="200">
        <v>8.8429263114287213</v>
      </c>
      <c r="O601" s="28" t="s">
        <v>29</v>
      </c>
      <c r="P601" s="28">
        <f>Tabela5[[#This Row],[Geração Estimada P50 '[MWh']]]/30</f>
        <v>0.30833333333333335</v>
      </c>
      <c r="Q601" s="1"/>
      <c r="S601"/>
      <c r="U601" s="1" t="s">
        <v>2567</v>
      </c>
      <c r="V601">
        <v>11</v>
      </c>
      <c r="W601" s="97">
        <v>45962</v>
      </c>
      <c r="X601" s="12">
        <v>210.76233999999999</v>
      </c>
      <c r="Y601" s="12">
        <v>226.11999999999998</v>
      </c>
      <c r="Z601" s="12">
        <v>216.85821138211381</v>
      </c>
    </row>
    <row r="602" spans="1:26">
      <c r="A602" s="183">
        <v>45689</v>
      </c>
      <c r="B602" s="28">
        <v>2</v>
      </c>
      <c r="C602" s="28" t="s">
        <v>1970</v>
      </c>
      <c r="D602" s="28">
        <v>3014365849</v>
      </c>
      <c r="E602" s="12">
        <v>100.1</v>
      </c>
      <c r="I602" s="188">
        <v>45658</v>
      </c>
      <c r="J602" s="28">
        <v>1</v>
      </c>
      <c r="K602" s="28" t="s">
        <v>2042</v>
      </c>
      <c r="L602" s="28">
        <v>10035106113</v>
      </c>
      <c r="M602" s="200">
        <v>10.4</v>
      </c>
      <c r="N602" s="200">
        <v>9.9930355244015558</v>
      </c>
      <c r="O602" s="28" t="s">
        <v>30</v>
      </c>
      <c r="P602" s="28">
        <f>Tabela5[[#This Row],[Geração Estimada P50 '[MWh']]]/30</f>
        <v>0.34666666666666668</v>
      </c>
      <c r="Q602" s="1"/>
      <c r="S602"/>
      <c r="U602" s="1" t="s">
        <v>2568</v>
      </c>
      <c r="V602">
        <v>11</v>
      </c>
      <c r="W602" s="97">
        <v>45962</v>
      </c>
      <c r="X602" s="12">
        <v>104.05733000000001</v>
      </c>
      <c r="Y602" s="12">
        <v>113.05999999999999</v>
      </c>
      <c r="Z602" s="12">
        <v>108.4291056910569</v>
      </c>
    </row>
    <row r="603" spans="1:26">
      <c r="A603" s="183">
        <v>45717</v>
      </c>
      <c r="B603" s="28">
        <v>3</v>
      </c>
      <c r="C603" s="28" t="s">
        <v>1970</v>
      </c>
      <c r="D603" s="28">
        <v>3014365849</v>
      </c>
      <c r="E603" s="12">
        <v>96.3</v>
      </c>
      <c r="I603" s="188">
        <v>45689</v>
      </c>
      <c r="J603" s="28">
        <v>2</v>
      </c>
      <c r="K603" s="28" t="s">
        <v>2042</v>
      </c>
      <c r="L603" s="28">
        <v>10035106113</v>
      </c>
      <c r="M603" s="200">
        <v>9.1199999999999992</v>
      </c>
      <c r="N603" s="200">
        <v>8.7130355244015547</v>
      </c>
      <c r="O603" s="28" t="s">
        <v>30</v>
      </c>
      <c r="P603" s="28"/>
      <c r="Q603" s="1"/>
      <c r="S603"/>
      <c r="U603" s="1" t="s">
        <v>2555</v>
      </c>
      <c r="V603">
        <v>11</v>
      </c>
      <c r="W603" s="97">
        <v>45962</v>
      </c>
      <c r="X603" s="12">
        <v>118.38752000000001</v>
      </c>
      <c r="Y603" s="12">
        <v>193</v>
      </c>
      <c r="Z603" s="12">
        <v>193</v>
      </c>
    </row>
    <row r="604" spans="1:26">
      <c r="A604" s="183">
        <v>45748</v>
      </c>
      <c r="B604" s="28">
        <v>4</v>
      </c>
      <c r="C604" s="28" t="s">
        <v>1970</v>
      </c>
      <c r="D604" s="28">
        <v>3014365849</v>
      </c>
      <c r="E604" s="12">
        <v>99.4</v>
      </c>
      <c r="I604" s="188">
        <v>45717</v>
      </c>
      <c r="J604" s="28">
        <v>3</v>
      </c>
      <c r="K604" s="28" t="s">
        <v>2042</v>
      </c>
      <c r="L604" s="28">
        <v>10035106113</v>
      </c>
      <c r="M604" s="200">
        <v>10.26</v>
      </c>
      <c r="N604" s="200">
        <v>9.8530355244015553</v>
      </c>
      <c r="O604" s="28" t="s">
        <v>30</v>
      </c>
      <c r="P604" s="28">
        <f>Tabela5[[#This Row],[Geração Estimada P50 '[MWh']]]/30</f>
        <v>0.34199999999999997</v>
      </c>
      <c r="Q604" s="1"/>
      <c r="S604"/>
      <c r="U604" s="1" t="s">
        <v>2556</v>
      </c>
      <c r="V604">
        <v>11</v>
      </c>
      <c r="W604" s="97">
        <v>45962</v>
      </c>
      <c r="X604" s="12">
        <v>119.98296999999999</v>
      </c>
      <c r="Y604" s="12">
        <v>193</v>
      </c>
      <c r="Z604" s="12">
        <v>193</v>
      </c>
    </row>
    <row r="605" spans="1:26">
      <c r="A605" s="183">
        <v>45778</v>
      </c>
      <c r="B605" s="28">
        <v>5</v>
      </c>
      <c r="C605" s="28" t="s">
        <v>1970</v>
      </c>
      <c r="D605" s="28">
        <v>3014365849</v>
      </c>
      <c r="E605" s="12">
        <v>98.8</v>
      </c>
      <c r="I605" s="188">
        <v>45748</v>
      </c>
      <c r="J605" s="28">
        <v>4</v>
      </c>
      <c r="K605" s="28" t="s">
        <v>2042</v>
      </c>
      <c r="L605" s="28">
        <v>10035106113</v>
      </c>
      <c r="M605" s="200">
        <v>10.15</v>
      </c>
      <c r="N605" s="200">
        <v>9.7430355244015558</v>
      </c>
      <c r="O605" s="28" t="s">
        <v>30</v>
      </c>
      <c r="P605" s="28">
        <f>Tabela5[[#This Row],[Geração Estimada P50 '[MWh']]]/30</f>
        <v>0.33833333333333332</v>
      </c>
      <c r="Q605" s="1"/>
      <c r="S605"/>
      <c r="U605" s="1" t="s">
        <v>2573</v>
      </c>
      <c r="V605">
        <v>11</v>
      </c>
      <c r="W605" s="97">
        <v>45962</v>
      </c>
      <c r="X605" s="12">
        <v>54.443239999999996</v>
      </c>
      <c r="Y605" s="12">
        <v>96.5</v>
      </c>
      <c r="Z605" s="12">
        <v>96.5</v>
      </c>
    </row>
    <row r="606" spans="1:26">
      <c r="A606" s="183">
        <v>45809</v>
      </c>
      <c r="B606" s="28">
        <v>6</v>
      </c>
      <c r="C606" s="28" t="s">
        <v>1970</v>
      </c>
      <c r="D606" s="28">
        <v>3014365849</v>
      </c>
      <c r="E606" s="12">
        <v>98.9</v>
      </c>
      <c r="I606" s="188">
        <v>45778</v>
      </c>
      <c r="J606" s="28">
        <v>5</v>
      </c>
      <c r="K606" s="28" t="s">
        <v>2042</v>
      </c>
      <c r="L606" s="28">
        <v>10035106113</v>
      </c>
      <c r="M606" s="200">
        <v>10.47</v>
      </c>
      <c r="N606" s="200">
        <v>10.063035524401556</v>
      </c>
      <c r="O606" s="28" t="s">
        <v>30</v>
      </c>
      <c r="P606" s="28">
        <f>Tabela5[[#This Row],[Geração Estimada P50 '[MWh']]]/30</f>
        <v>0.34900000000000003</v>
      </c>
      <c r="Q606" s="1"/>
      <c r="S606"/>
      <c r="U606" s="1" t="s">
        <v>2574</v>
      </c>
      <c r="V606">
        <v>11</v>
      </c>
      <c r="W606" s="97">
        <v>45962</v>
      </c>
      <c r="X606" s="12">
        <v>138.09291000000002</v>
      </c>
      <c r="Y606" s="12">
        <v>196.84</v>
      </c>
      <c r="Z606" s="12">
        <v>196.84</v>
      </c>
    </row>
    <row r="607" spans="1:26">
      <c r="A607" s="183">
        <v>45839</v>
      </c>
      <c r="B607" s="28">
        <v>7</v>
      </c>
      <c r="C607" s="28" t="s">
        <v>1970</v>
      </c>
      <c r="D607" s="28">
        <v>3014365849</v>
      </c>
      <c r="E607" s="12">
        <v>107.4</v>
      </c>
      <c r="I607" s="188">
        <v>45809</v>
      </c>
      <c r="J607" s="28">
        <v>6</v>
      </c>
      <c r="K607" s="28" t="s">
        <v>2042</v>
      </c>
      <c r="L607" s="28">
        <v>10035106113</v>
      </c>
      <c r="M607" s="200">
        <v>10.43</v>
      </c>
      <c r="N607" s="200">
        <v>10.023035524401555</v>
      </c>
      <c r="O607" s="28" t="s">
        <v>30</v>
      </c>
      <c r="P607" s="28">
        <f>Tabela5[[#This Row],[Geração Estimada P50 '[MWh']]]/30</f>
        <v>0.34766666666666668</v>
      </c>
      <c r="Q607" s="1"/>
      <c r="S607"/>
      <c r="U607" s="1" t="s">
        <v>2575</v>
      </c>
      <c r="V607">
        <v>11</v>
      </c>
      <c r="W607" s="97">
        <v>45962</v>
      </c>
      <c r="X607" s="12">
        <v>132.95689000000002</v>
      </c>
      <c r="Y607" s="12">
        <v>196.84</v>
      </c>
      <c r="Z607" s="12">
        <v>196.84</v>
      </c>
    </row>
    <row r="608" spans="1:26">
      <c r="A608" s="183">
        <v>45870</v>
      </c>
      <c r="B608" s="28">
        <v>8</v>
      </c>
      <c r="C608" s="28" t="s">
        <v>1970</v>
      </c>
      <c r="D608" s="28">
        <v>3014365849</v>
      </c>
      <c r="E608" s="12">
        <v>109.6</v>
      </c>
      <c r="I608" s="188">
        <v>45839</v>
      </c>
      <c r="J608" s="28">
        <v>7</v>
      </c>
      <c r="K608" s="28" t="s">
        <v>2042</v>
      </c>
      <c r="L608" s="28">
        <v>10035106113</v>
      </c>
      <c r="M608" s="200">
        <v>10.78</v>
      </c>
      <c r="N608" s="200">
        <v>10.373035524401555</v>
      </c>
      <c r="O608" s="28" t="s">
        <v>30</v>
      </c>
      <c r="P608" s="28">
        <f>Tabela5[[#This Row],[Geração Estimada P50 '[MWh']]]/31</f>
        <v>0.34774193548387095</v>
      </c>
      <c r="Q608" s="1"/>
      <c r="S608"/>
      <c r="U608" s="1" t="s">
        <v>2576</v>
      </c>
      <c r="V608">
        <v>11</v>
      </c>
      <c r="W608" s="97">
        <v>45962</v>
      </c>
      <c r="X608" s="12">
        <v>52.300599999999996</v>
      </c>
      <c r="Y608" s="12">
        <v>98.42</v>
      </c>
      <c r="Z608" s="12">
        <v>98.42</v>
      </c>
    </row>
    <row r="609" spans="1:19">
      <c r="A609" s="183">
        <v>45901</v>
      </c>
      <c r="B609" s="28">
        <v>9</v>
      </c>
      <c r="C609" s="28" t="s">
        <v>1970</v>
      </c>
      <c r="D609" s="28">
        <v>3014365849</v>
      </c>
      <c r="E609" s="12">
        <v>118.9</v>
      </c>
      <c r="I609" s="188">
        <v>45870</v>
      </c>
      <c r="J609" s="28">
        <v>8</v>
      </c>
      <c r="K609" s="28" t="s">
        <v>2042</v>
      </c>
      <c r="L609" s="28">
        <v>10035106113</v>
      </c>
      <c r="M609" s="200">
        <v>11.48</v>
      </c>
      <c r="N609" s="200">
        <v>11.073035524401556</v>
      </c>
      <c r="O609" s="28" t="s">
        <v>30</v>
      </c>
      <c r="P609" s="28">
        <f>Tabela5[[#This Row],[Geração Estimada P50 '[MWh']]]/30</f>
        <v>0.38266666666666665</v>
      </c>
      <c r="Q609" s="1"/>
      <c r="S609"/>
    </row>
    <row r="610" spans="1:19">
      <c r="A610" s="183">
        <v>45931</v>
      </c>
      <c r="B610" s="28">
        <v>10</v>
      </c>
      <c r="C610" s="28" t="s">
        <v>1970</v>
      </c>
      <c r="D610" s="28">
        <v>3014365849</v>
      </c>
      <c r="E610" s="12">
        <v>126.5</v>
      </c>
      <c r="I610" s="188">
        <v>45901</v>
      </c>
      <c r="J610" s="28">
        <v>9</v>
      </c>
      <c r="K610" s="28" t="s">
        <v>2042</v>
      </c>
      <c r="L610" s="28">
        <v>10035106113</v>
      </c>
      <c r="M610" s="200">
        <v>10.92</v>
      </c>
      <c r="N610" s="200">
        <v>10.513035524401555</v>
      </c>
      <c r="O610" s="28" t="s">
        <v>30</v>
      </c>
      <c r="P610" s="28">
        <f>Tabela5[[#This Row],[Geração Estimada P50 '[MWh']]]/30</f>
        <v>0.36399999999999999</v>
      </c>
      <c r="Q610" s="1"/>
      <c r="S610"/>
    </row>
    <row r="611" spans="1:19">
      <c r="A611" s="183">
        <v>45962</v>
      </c>
      <c r="B611" s="28">
        <v>11</v>
      </c>
      <c r="C611" s="28" t="s">
        <v>1970</v>
      </c>
      <c r="D611" s="28">
        <v>3014365849</v>
      </c>
      <c r="E611" s="12">
        <v>101.6</v>
      </c>
      <c r="I611" s="188">
        <v>45931</v>
      </c>
      <c r="J611" s="28">
        <v>10</v>
      </c>
      <c r="K611" s="28" t="s">
        <v>2042</v>
      </c>
      <c r="L611" s="28">
        <v>10035106113</v>
      </c>
      <c r="M611" s="200">
        <v>10.93</v>
      </c>
      <c r="N611" s="200">
        <v>10.523035524401555</v>
      </c>
      <c r="O611" s="28" t="s">
        <v>30</v>
      </c>
      <c r="P611" s="28">
        <f>Tabela5[[#This Row],[Geração Estimada P50 '[MWh']]]/30</f>
        <v>0.36433333333333334</v>
      </c>
      <c r="Q611" s="1"/>
      <c r="S611"/>
    </row>
    <row r="612" spans="1:19">
      <c r="A612" s="183">
        <v>45992</v>
      </c>
      <c r="B612" s="28">
        <v>12</v>
      </c>
      <c r="C612" s="28" t="s">
        <v>1970</v>
      </c>
      <c r="D612" s="28">
        <v>3014365849</v>
      </c>
      <c r="E612" s="12">
        <v>110.2</v>
      </c>
      <c r="I612" s="188">
        <v>45962</v>
      </c>
      <c r="J612" s="28">
        <v>11</v>
      </c>
      <c r="K612" s="28" t="s">
        <v>2042</v>
      </c>
      <c r="L612" s="28">
        <v>10035106113</v>
      </c>
      <c r="M612" s="200">
        <v>9.34</v>
      </c>
      <c r="N612" s="200">
        <v>8.9330355244015553</v>
      </c>
      <c r="O612" s="28" t="s">
        <v>30</v>
      </c>
      <c r="P612" s="28">
        <f>Tabela5[[#This Row],[Geração Estimada P50 '[MWh']]]/30</f>
        <v>0.31133333333333335</v>
      </c>
      <c r="Q612" s="1"/>
      <c r="S612"/>
    </row>
    <row r="613" spans="1:19">
      <c r="A613" s="183">
        <v>45658</v>
      </c>
      <c r="B613" s="28">
        <v>1</v>
      </c>
      <c r="C613" s="28" t="s">
        <v>1971</v>
      </c>
      <c r="D613" s="28">
        <v>3014367769</v>
      </c>
      <c r="E613" s="12">
        <v>248.8</v>
      </c>
      <c r="I613" s="188">
        <v>45992</v>
      </c>
      <c r="J613" s="28">
        <v>12</v>
      </c>
      <c r="K613" s="28" t="s">
        <v>2042</v>
      </c>
      <c r="L613" s="28">
        <v>10035106113</v>
      </c>
      <c r="M613" s="200">
        <v>9.25</v>
      </c>
      <c r="N613" s="200">
        <v>8.8430355244015555</v>
      </c>
      <c r="O613" s="28" t="s">
        <v>30</v>
      </c>
      <c r="P613" s="28">
        <f>Tabela5[[#This Row],[Geração Estimada P50 '[MWh']]]/30</f>
        <v>0.30833333333333335</v>
      </c>
      <c r="Q613" s="1"/>
      <c r="S613"/>
    </row>
    <row r="614" spans="1:19">
      <c r="A614" s="183">
        <v>45689</v>
      </c>
      <c r="B614" s="28">
        <v>2</v>
      </c>
      <c r="C614" s="28" t="s">
        <v>1971</v>
      </c>
      <c r="D614" s="28">
        <v>3014367769</v>
      </c>
      <c r="E614" s="12">
        <v>207.7</v>
      </c>
      <c r="I614" s="188">
        <v>45658</v>
      </c>
      <c r="J614" s="28">
        <v>1</v>
      </c>
      <c r="K614" s="28" t="s">
        <v>2043</v>
      </c>
      <c r="L614" s="28">
        <v>10034913074</v>
      </c>
      <c r="M614" s="200">
        <v>10.09</v>
      </c>
      <c r="N614" s="200">
        <v>9.701171360889294</v>
      </c>
      <c r="O614" s="28" t="s">
        <v>30</v>
      </c>
      <c r="P614" s="28">
        <f>Tabela5[[#This Row],[Geração Estimada P50 '[MWh']]]/30</f>
        <v>0.33633333333333332</v>
      </c>
      <c r="Q614" s="1"/>
      <c r="S614"/>
    </row>
    <row r="615" spans="1:19">
      <c r="A615" s="183">
        <v>45717</v>
      </c>
      <c r="B615" s="28">
        <v>3</v>
      </c>
      <c r="C615" s="28" t="s">
        <v>1971</v>
      </c>
      <c r="D615" s="28">
        <v>3014367769</v>
      </c>
      <c r="E615" s="12">
        <v>200.8</v>
      </c>
      <c r="I615" s="188">
        <v>45689</v>
      </c>
      <c r="J615" s="28">
        <v>2</v>
      </c>
      <c r="K615" s="28" t="s">
        <v>2043</v>
      </c>
      <c r="L615" s="28">
        <v>10034913074</v>
      </c>
      <c r="M615" s="200">
        <v>8.7899999999999991</v>
      </c>
      <c r="N615" s="200">
        <v>8.4011713608892933</v>
      </c>
      <c r="O615" s="28" t="s">
        <v>30</v>
      </c>
      <c r="P615" s="28"/>
      <c r="Q615" s="1"/>
      <c r="S615"/>
    </row>
    <row r="616" spans="1:19">
      <c r="A616" s="183">
        <v>45748</v>
      </c>
      <c r="B616" s="28">
        <v>4</v>
      </c>
      <c r="C616" s="28" t="s">
        <v>1971</v>
      </c>
      <c r="D616" s="28">
        <v>3014367769</v>
      </c>
      <c r="E616" s="12">
        <v>206.9</v>
      </c>
      <c r="I616" s="188">
        <v>45717</v>
      </c>
      <c r="J616" s="28">
        <v>3</v>
      </c>
      <c r="K616" s="28" t="s">
        <v>2043</v>
      </c>
      <c r="L616" s="28">
        <v>10034913074</v>
      </c>
      <c r="M616" s="200">
        <v>9.68</v>
      </c>
      <c r="N616" s="200">
        <v>9.2911713608892939</v>
      </c>
      <c r="O616" s="28" t="s">
        <v>30</v>
      </c>
      <c r="P616" s="28">
        <f>Tabela5[[#This Row],[Geração Estimada P50 '[MWh']]]/30</f>
        <v>0.32266666666666666</v>
      </c>
      <c r="Q616" s="1"/>
      <c r="S616"/>
    </row>
    <row r="617" spans="1:19">
      <c r="A617" s="183">
        <v>45778</v>
      </c>
      <c r="B617" s="28">
        <v>5</v>
      </c>
      <c r="C617" s="28" t="s">
        <v>1971</v>
      </c>
      <c r="D617" s="28">
        <v>3014367769</v>
      </c>
      <c r="E617" s="12">
        <v>205.1</v>
      </c>
      <c r="I617" s="188">
        <v>45748</v>
      </c>
      <c r="J617" s="28">
        <v>4</v>
      </c>
      <c r="K617" s="28" t="s">
        <v>2043</v>
      </c>
      <c r="L617" s="28">
        <v>10034913074</v>
      </c>
      <c r="M617" s="200">
        <v>9.57</v>
      </c>
      <c r="N617" s="200">
        <v>9.1811713608892944</v>
      </c>
      <c r="O617" s="28" t="s">
        <v>30</v>
      </c>
      <c r="P617" s="28">
        <f>Tabela5[[#This Row],[Geração Estimada P50 '[MWh']]]/30</f>
        <v>0.31900000000000001</v>
      </c>
      <c r="Q617" s="1"/>
      <c r="S617"/>
    </row>
    <row r="618" spans="1:19">
      <c r="A618" s="183">
        <v>45809</v>
      </c>
      <c r="B618" s="28">
        <v>6</v>
      </c>
      <c r="C618" s="28" t="s">
        <v>1971</v>
      </c>
      <c r="D618" s="28">
        <v>3014367769</v>
      </c>
      <c r="E618" s="12">
        <v>205.4</v>
      </c>
      <c r="I618" s="188">
        <v>45778</v>
      </c>
      <c r="J618" s="28">
        <v>5</v>
      </c>
      <c r="K618" s="28" t="s">
        <v>2043</v>
      </c>
      <c r="L618" s="28">
        <v>10034913074</v>
      </c>
      <c r="M618" s="200">
        <v>9.9600000000000009</v>
      </c>
      <c r="N618" s="200">
        <v>9.571171360889295</v>
      </c>
      <c r="O618" s="28" t="s">
        <v>30</v>
      </c>
      <c r="P618" s="28">
        <f>Tabela5[[#This Row],[Geração Estimada P50 '[MWh']]]/30</f>
        <v>0.33200000000000002</v>
      </c>
      <c r="Q618" s="1"/>
      <c r="S618"/>
    </row>
    <row r="619" spans="1:19">
      <c r="A619" s="183">
        <v>45839</v>
      </c>
      <c r="B619" s="28">
        <v>7</v>
      </c>
      <c r="C619" s="28" t="s">
        <v>1971</v>
      </c>
      <c r="D619" s="28">
        <v>3014367769</v>
      </c>
      <c r="E619" s="12">
        <v>222.4</v>
      </c>
      <c r="I619" s="188">
        <v>45809</v>
      </c>
      <c r="J619" s="28">
        <v>6</v>
      </c>
      <c r="K619" s="28" t="s">
        <v>2043</v>
      </c>
      <c r="L619" s="28">
        <v>10034913074</v>
      </c>
      <c r="M619" s="200">
        <v>9.94</v>
      </c>
      <c r="N619" s="200">
        <v>9.5511713608892936</v>
      </c>
      <c r="O619" s="28" t="s">
        <v>30</v>
      </c>
      <c r="P619" s="28">
        <f>Tabela5[[#This Row],[Geração Estimada P50 '[MWh']]]/30</f>
        <v>0.33133333333333331</v>
      </c>
      <c r="Q619" s="1"/>
      <c r="S619"/>
    </row>
    <row r="620" spans="1:19">
      <c r="A620" s="183">
        <v>45870</v>
      </c>
      <c r="B620" s="28">
        <v>8</v>
      </c>
      <c r="C620" s="28" t="s">
        <v>1971</v>
      </c>
      <c r="D620" s="28">
        <v>3014367769</v>
      </c>
      <c r="E620" s="12">
        <v>227.6</v>
      </c>
      <c r="I620" s="188">
        <v>45839</v>
      </c>
      <c r="J620" s="28">
        <v>7</v>
      </c>
      <c r="K620" s="28" t="s">
        <v>2043</v>
      </c>
      <c r="L620" s="28">
        <v>10034913074</v>
      </c>
      <c r="M620" s="200">
        <v>10.199999999999999</v>
      </c>
      <c r="N620" s="200">
        <v>9.8111713608892934</v>
      </c>
      <c r="O620" s="28" t="s">
        <v>30</v>
      </c>
      <c r="P620" s="28">
        <f>Tabela5[[#This Row],[Geração Estimada P50 '[MWh']]]/31</f>
        <v>0.32903225806451608</v>
      </c>
      <c r="Q620" s="1"/>
      <c r="S620"/>
    </row>
    <row r="621" spans="1:19">
      <c r="A621" s="183">
        <v>45901</v>
      </c>
      <c r="B621" s="28">
        <v>9</v>
      </c>
      <c r="C621" s="28" t="s">
        <v>1971</v>
      </c>
      <c r="D621" s="28">
        <v>3014367769</v>
      </c>
      <c r="E621" s="12">
        <v>246.7</v>
      </c>
      <c r="I621" s="188">
        <v>45870</v>
      </c>
      <c r="J621" s="28">
        <v>8</v>
      </c>
      <c r="K621" s="28" t="s">
        <v>2043</v>
      </c>
      <c r="L621" s="28">
        <v>10034913074</v>
      </c>
      <c r="M621" s="200">
        <v>10.84</v>
      </c>
      <c r="N621" s="200">
        <v>10.451171360889294</v>
      </c>
      <c r="O621" s="28" t="s">
        <v>30</v>
      </c>
      <c r="P621" s="28">
        <f>Tabela5[[#This Row],[Geração Estimada P50 '[MWh']]]/30</f>
        <v>0.36133333333333334</v>
      </c>
      <c r="Q621" s="1"/>
      <c r="S621"/>
    </row>
    <row r="622" spans="1:19">
      <c r="A622" s="183">
        <v>45931</v>
      </c>
      <c r="B622" s="28">
        <v>10</v>
      </c>
      <c r="C622" s="28" t="s">
        <v>1971</v>
      </c>
      <c r="D622" s="28">
        <v>3014367769</v>
      </c>
      <c r="E622" s="12">
        <v>261.7</v>
      </c>
      <c r="I622" s="188">
        <v>45901</v>
      </c>
      <c r="J622" s="28">
        <v>9</v>
      </c>
      <c r="K622" s="28" t="s">
        <v>2043</v>
      </c>
      <c r="L622" s="28">
        <v>10034913074</v>
      </c>
      <c r="M622" s="200">
        <v>10.32</v>
      </c>
      <c r="N622" s="200">
        <v>9.9311713608892944</v>
      </c>
      <c r="O622" s="28" t="s">
        <v>30</v>
      </c>
      <c r="P622" s="28">
        <f>Tabela5[[#This Row],[Geração Estimada P50 '[MWh']]]/30</f>
        <v>0.34400000000000003</v>
      </c>
      <c r="Q622" s="1"/>
      <c r="S622"/>
    </row>
    <row r="623" spans="1:19">
      <c r="A623" s="183">
        <v>45962</v>
      </c>
      <c r="B623" s="28">
        <v>11</v>
      </c>
      <c r="C623" s="28" t="s">
        <v>1971</v>
      </c>
      <c r="D623" s="28">
        <v>3014367769</v>
      </c>
      <c r="E623" s="12">
        <v>211.7</v>
      </c>
      <c r="I623" s="188">
        <v>45931</v>
      </c>
      <c r="J623" s="28">
        <v>10</v>
      </c>
      <c r="K623" s="28" t="s">
        <v>2043</v>
      </c>
      <c r="L623" s="28">
        <v>10034913074</v>
      </c>
      <c r="M623" s="200">
        <v>10.36</v>
      </c>
      <c r="N623" s="200">
        <v>9.9711713608892936</v>
      </c>
      <c r="O623" s="28" t="s">
        <v>30</v>
      </c>
      <c r="P623" s="28">
        <f>Tabela5[[#This Row],[Geração Estimada P50 '[MWh']]]/30</f>
        <v>0.34533333333333333</v>
      </c>
      <c r="Q623" s="1"/>
      <c r="S623"/>
    </row>
    <row r="624" spans="1:19">
      <c r="A624" s="183">
        <v>45992</v>
      </c>
      <c r="B624" s="28">
        <v>12</v>
      </c>
      <c r="C624" s="28" t="s">
        <v>1971</v>
      </c>
      <c r="D624" s="28">
        <v>3014367769</v>
      </c>
      <c r="E624" s="12">
        <v>229.1</v>
      </c>
      <c r="I624" s="188">
        <v>45962</v>
      </c>
      <c r="J624" s="28">
        <v>11</v>
      </c>
      <c r="K624" s="28" t="s">
        <v>2043</v>
      </c>
      <c r="L624" s="28">
        <v>10034913074</v>
      </c>
      <c r="M624" s="200">
        <v>9.02</v>
      </c>
      <c r="N624" s="200">
        <v>8.6311713608892937</v>
      </c>
      <c r="O624" s="28" t="s">
        <v>30</v>
      </c>
      <c r="P624" s="28">
        <f>Tabela5[[#This Row],[Geração Estimada P50 '[MWh']]]/30</f>
        <v>0.30066666666666664</v>
      </c>
      <c r="Q624" s="1"/>
      <c r="S624"/>
    </row>
    <row r="625" spans="1:19">
      <c r="A625" s="183">
        <v>45658</v>
      </c>
      <c r="B625" s="28">
        <v>1</v>
      </c>
      <c r="C625" s="28" t="s">
        <v>1972</v>
      </c>
      <c r="D625" s="28">
        <v>3014367806</v>
      </c>
      <c r="E625" s="12">
        <v>251.4</v>
      </c>
      <c r="I625" s="188">
        <v>45992</v>
      </c>
      <c r="J625" s="28">
        <v>12</v>
      </c>
      <c r="K625" s="28" t="s">
        <v>2043</v>
      </c>
      <c r="L625" s="28">
        <v>10034913074</v>
      </c>
      <c r="M625" s="200">
        <v>9</v>
      </c>
      <c r="N625" s="200">
        <v>8.6111713608892941</v>
      </c>
      <c r="O625" s="28" t="s">
        <v>30</v>
      </c>
      <c r="P625" s="28">
        <f>Tabela5[[#This Row],[Geração Estimada P50 '[MWh']]]/30</f>
        <v>0.3</v>
      </c>
      <c r="Q625" s="1"/>
      <c r="S625"/>
    </row>
    <row r="626" spans="1:19">
      <c r="A626" s="183">
        <v>45689</v>
      </c>
      <c r="B626" s="28">
        <v>2</v>
      </c>
      <c r="C626" s="28" t="s">
        <v>1972</v>
      </c>
      <c r="D626" s="28">
        <v>3014367806</v>
      </c>
      <c r="E626" s="12">
        <v>209.5</v>
      </c>
      <c r="I626" s="188">
        <v>45658</v>
      </c>
      <c r="J626" s="28">
        <v>1</v>
      </c>
      <c r="K626" s="28" t="s">
        <v>2044</v>
      </c>
      <c r="L626" s="28">
        <v>10034908402</v>
      </c>
      <c r="M626" s="200">
        <v>10.09</v>
      </c>
      <c r="N626" s="200">
        <v>9.701707317073172</v>
      </c>
      <c r="O626" s="28" t="s">
        <v>30</v>
      </c>
      <c r="P626" s="28">
        <f>Tabela5[[#This Row],[Geração Estimada P50 '[MWh']]]/30</f>
        <v>0.33633333333333332</v>
      </c>
      <c r="Q626" s="1"/>
      <c r="S626"/>
    </row>
    <row r="627" spans="1:19">
      <c r="A627" s="183">
        <v>45717</v>
      </c>
      <c r="B627" s="28">
        <v>3</v>
      </c>
      <c r="C627" s="28" t="s">
        <v>1972</v>
      </c>
      <c r="D627" s="28">
        <v>3014367806</v>
      </c>
      <c r="E627" s="12">
        <v>201.1</v>
      </c>
      <c r="I627" s="188">
        <v>45689</v>
      </c>
      <c r="J627" s="28">
        <v>2</v>
      </c>
      <c r="K627" s="28" t="s">
        <v>2044</v>
      </c>
      <c r="L627" s="28">
        <v>10034908402</v>
      </c>
      <c r="M627" s="200">
        <v>8.7899999999999991</v>
      </c>
      <c r="N627" s="200">
        <v>8.4017073170731713</v>
      </c>
      <c r="O627" s="28" t="s">
        <v>30</v>
      </c>
      <c r="P627" s="28"/>
      <c r="Q627" s="1"/>
      <c r="S627"/>
    </row>
    <row r="628" spans="1:19">
      <c r="A628" s="183">
        <v>45748</v>
      </c>
      <c r="B628" s="28">
        <v>4</v>
      </c>
      <c r="C628" s="28" t="s">
        <v>1972</v>
      </c>
      <c r="D628" s="28">
        <v>3014367806</v>
      </c>
      <c r="E628" s="12">
        <v>209.5</v>
      </c>
      <c r="I628" s="188">
        <v>45717</v>
      </c>
      <c r="J628" s="28">
        <v>3</v>
      </c>
      <c r="K628" s="28" t="s">
        <v>2044</v>
      </c>
      <c r="L628" s="28">
        <v>10034908402</v>
      </c>
      <c r="M628" s="200">
        <v>9.68</v>
      </c>
      <c r="N628" s="200">
        <v>9.2917073170731719</v>
      </c>
      <c r="O628" s="28" t="s">
        <v>30</v>
      </c>
      <c r="P628" s="28">
        <f>Tabela5[[#This Row],[Geração Estimada P50 '[MWh']]]/30</f>
        <v>0.32266666666666666</v>
      </c>
      <c r="Q628" s="1"/>
      <c r="S628"/>
    </row>
    <row r="629" spans="1:19">
      <c r="A629" s="183">
        <v>45778</v>
      </c>
      <c r="B629" s="28">
        <v>5</v>
      </c>
      <c r="C629" s="28" t="s">
        <v>1972</v>
      </c>
      <c r="D629" s="28">
        <v>3014367806</v>
      </c>
      <c r="E629" s="12">
        <v>207.7</v>
      </c>
      <c r="I629" s="188">
        <v>45748</v>
      </c>
      <c r="J629" s="28">
        <v>4</v>
      </c>
      <c r="K629" s="28" t="s">
        <v>2044</v>
      </c>
      <c r="L629" s="28">
        <v>10034908402</v>
      </c>
      <c r="M629" s="200">
        <v>9.57</v>
      </c>
      <c r="N629" s="200">
        <v>9.1817073170731724</v>
      </c>
      <c r="O629" s="28" t="s">
        <v>30</v>
      </c>
      <c r="P629" s="28">
        <f>Tabela5[[#This Row],[Geração Estimada P50 '[MWh']]]/30</f>
        <v>0.31900000000000001</v>
      </c>
      <c r="Q629" s="1"/>
      <c r="S629"/>
    </row>
    <row r="630" spans="1:19">
      <c r="A630" s="183">
        <v>45809</v>
      </c>
      <c r="B630" s="28">
        <v>6</v>
      </c>
      <c r="C630" s="28" t="s">
        <v>1972</v>
      </c>
      <c r="D630" s="28">
        <v>3014367806</v>
      </c>
      <c r="E630" s="12">
        <v>207.8</v>
      </c>
      <c r="I630" s="188">
        <v>45778</v>
      </c>
      <c r="J630" s="28">
        <v>5</v>
      </c>
      <c r="K630" s="28" t="s">
        <v>2044</v>
      </c>
      <c r="L630" s="28">
        <v>10034908402</v>
      </c>
      <c r="M630" s="200">
        <v>9.9600000000000009</v>
      </c>
      <c r="N630" s="200">
        <v>9.571707317073173</v>
      </c>
      <c r="O630" s="28" t="s">
        <v>30</v>
      </c>
      <c r="P630" s="28">
        <f>Tabela5[[#This Row],[Geração Estimada P50 '[MWh']]]/30</f>
        <v>0.33200000000000002</v>
      </c>
      <c r="Q630" s="1"/>
      <c r="S630"/>
    </row>
    <row r="631" spans="1:19">
      <c r="A631" s="183">
        <v>45839</v>
      </c>
      <c r="B631" s="28">
        <v>7</v>
      </c>
      <c r="C631" s="28" t="s">
        <v>1972</v>
      </c>
      <c r="D631" s="28">
        <v>3014367806</v>
      </c>
      <c r="E631" s="12">
        <v>226.5</v>
      </c>
      <c r="I631" s="188">
        <v>45809</v>
      </c>
      <c r="J631" s="28">
        <v>6</v>
      </c>
      <c r="K631" s="28" t="s">
        <v>2044</v>
      </c>
      <c r="L631" s="28">
        <v>10034908402</v>
      </c>
      <c r="M631" s="200">
        <v>9.94</v>
      </c>
      <c r="N631" s="200">
        <v>9.5517073170731717</v>
      </c>
      <c r="O631" s="28" t="s">
        <v>30</v>
      </c>
      <c r="P631" s="28">
        <f>Tabela5[[#This Row],[Geração Estimada P50 '[MWh']]]/30</f>
        <v>0.33133333333333331</v>
      </c>
      <c r="Q631" s="1"/>
      <c r="S631"/>
    </row>
    <row r="632" spans="1:19">
      <c r="A632" s="183">
        <v>45870</v>
      </c>
      <c r="B632" s="28">
        <v>8</v>
      </c>
      <c r="C632" s="28" t="s">
        <v>1972</v>
      </c>
      <c r="D632" s="28">
        <v>3014367806</v>
      </c>
      <c r="E632" s="12">
        <v>233.8</v>
      </c>
      <c r="I632" s="188">
        <v>45839</v>
      </c>
      <c r="J632" s="28">
        <v>7</v>
      </c>
      <c r="K632" s="28" t="s">
        <v>2044</v>
      </c>
      <c r="L632" s="28">
        <v>10034908402</v>
      </c>
      <c r="M632" s="200">
        <v>10.199999999999999</v>
      </c>
      <c r="N632" s="200">
        <v>9.8117073170731715</v>
      </c>
      <c r="O632" s="28" t="s">
        <v>30</v>
      </c>
      <c r="P632" s="28">
        <f>Tabela5[[#This Row],[Geração Estimada P50 '[MWh']]]/31</f>
        <v>0.32903225806451608</v>
      </c>
      <c r="Q632" s="1"/>
      <c r="S632"/>
    </row>
    <row r="633" spans="1:19">
      <c r="A633" s="183">
        <v>45901</v>
      </c>
      <c r="B633" s="28">
        <v>9</v>
      </c>
      <c r="C633" s="28" t="s">
        <v>1972</v>
      </c>
      <c r="D633" s="28">
        <v>3014367806</v>
      </c>
      <c r="E633" s="12">
        <v>251.7</v>
      </c>
      <c r="I633" s="188">
        <v>45870</v>
      </c>
      <c r="J633" s="28">
        <v>8</v>
      </c>
      <c r="K633" s="28" t="s">
        <v>2044</v>
      </c>
      <c r="L633" s="28">
        <v>10034908402</v>
      </c>
      <c r="M633" s="200">
        <v>10.84</v>
      </c>
      <c r="N633" s="200">
        <v>10.451707317073172</v>
      </c>
      <c r="O633" s="28" t="s">
        <v>30</v>
      </c>
      <c r="P633" s="28">
        <f>Tabela5[[#This Row],[Geração Estimada P50 '[MWh']]]/30</f>
        <v>0.36133333333333334</v>
      </c>
      <c r="Q633" s="1"/>
      <c r="S633"/>
    </row>
    <row r="634" spans="1:19">
      <c r="A634" s="183">
        <v>45931</v>
      </c>
      <c r="B634" s="28">
        <v>10</v>
      </c>
      <c r="C634" s="28" t="s">
        <v>1972</v>
      </c>
      <c r="D634" s="28">
        <v>3014367806</v>
      </c>
      <c r="E634" s="12">
        <v>263.10000000000002</v>
      </c>
      <c r="I634" s="188">
        <v>45901</v>
      </c>
      <c r="J634" s="28">
        <v>9</v>
      </c>
      <c r="K634" s="28" t="s">
        <v>2044</v>
      </c>
      <c r="L634" s="28">
        <v>10034908402</v>
      </c>
      <c r="M634" s="200">
        <v>10.32</v>
      </c>
      <c r="N634" s="200">
        <v>9.9317073170731724</v>
      </c>
      <c r="O634" s="28" t="s">
        <v>30</v>
      </c>
      <c r="P634" s="28">
        <f>Tabela5[[#This Row],[Geração Estimada P50 '[MWh']]]/30</f>
        <v>0.34400000000000003</v>
      </c>
      <c r="Q634" s="1"/>
      <c r="S634"/>
    </row>
    <row r="635" spans="1:19">
      <c r="A635" s="183">
        <v>45962</v>
      </c>
      <c r="B635" s="28">
        <v>11</v>
      </c>
      <c r="C635" s="28" t="s">
        <v>1972</v>
      </c>
      <c r="D635" s="28">
        <v>3014367806</v>
      </c>
      <c r="E635" s="12">
        <v>212.1</v>
      </c>
      <c r="I635" s="188">
        <v>45931</v>
      </c>
      <c r="J635" s="28">
        <v>10</v>
      </c>
      <c r="K635" s="28" t="s">
        <v>2044</v>
      </c>
      <c r="L635" s="28">
        <v>10034908402</v>
      </c>
      <c r="M635" s="200">
        <v>10.36</v>
      </c>
      <c r="N635" s="200">
        <v>9.9717073170731716</v>
      </c>
      <c r="O635" s="28" t="s">
        <v>30</v>
      </c>
      <c r="P635" s="28">
        <f>Tabela5[[#This Row],[Geração Estimada P50 '[MWh']]]/30</f>
        <v>0.34533333333333333</v>
      </c>
      <c r="Q635" s="1"/>
      <c r="S635"/>
    </row>
    <row r="636" spans="1:19">
      <c r="A636" s="183">
        <v>45992</v>
      </c>
      <c r="B636" s="28">
        <v>12</v>
      </c>
      <c r="C636" s="28" t="s">
        <v>1972</v>
      </c>
      <c r="D636" s="28">
        <v>3014367806</v>
      </c>
      <c r="E636" s="12">
        <v>230.6</v>
      </c>
      <c r="I636" s="188">
        <v>45962</v>
      </c>
      <c r="J636" s="28">
        <v>11</v>
      </c>
      <c r="K636" s="28" t="s">
        <v>2044</v>
      </c>
      <c r="L636" s="28">
        <v>10034908402</v>
      </c>
      <c r="M636" s="200">
        <v>9.02</v>
      </c>
      <c r="N636" s="200">
        <v>8.6317073170731717</v>
      </c>
      <c r="O636" s="28" t="s">
        <v>30</v>
      </c>
      <c r="P636" s="28">
        <f>Tabela5[[#This Row],[Geração Estimada P50 '[MWh']]]/30</f>
        <v>0.30066666666666664</v>
      </c>
      <c r="Q636" s="1"/>
      <c r="S636"/>
    </row>
    <row r="637" spans="1:19">
      <c r="A637" s="183">
        <v>45658</v>
      </c>
      <c r="B637" s="28">
        <v>1</v>
      </c>
      <c r="C637" s="28" t="s">
        <v>1973</v>
      </c>
      <c r="D637" s="28">
        <v>3014367812</v>
      </c>
      <c r="E637" s="12">
        <v>120.2</v>
      </c>
      <c r="I637" s="188">
        <v>45992</v>
      </c>
      <c r="J637" s="28">
        <v>12</v>
      </c>
      <c r="K637" s="28" t="s">
        <v>2044</v>
      </c>
      <c r="L637" s="28">
        <v>10034908402</v>
      </c>
      <c r="M637" s="200">
        <v>9</v>
      </c>
      <c r="N637" s="200">
        <v>8.6117073170731722</v>
      </c>
      <c r="O637" s="28" t="s">
        <v>30</v>
      </c>
      <c r="P637" s="28">
        <f>Tabela5[[#This Row],[Geração Estimada P50 '[MWh']]]/30</f>
        <v>0.3</v>
      </c>
      <c r="Q637" s="1"/>
      <c r="S637"/>
    </row>
    <row r="638" spans="1:19">
      <c r="A638" s="183">
        <v>45689</v>
      </c>
      <c r="B638" s="28">
        <v>2</v>
      </c>
      <c r="C638" s="28" t="s">
        <v>1973</v>
      </c>
      <c r="D638" s="28">
        <v>3014367812</v>
      </c>
      <c r="E638" s="12">
        <v>100</v>
      </c>
      <c r="I638" s="188">
        <v>45658</v>
      </c>
      <c r="J638" s="28">
        <v>1</v>
      </c>
      <c r="K638" s="28" t="s">
        <v>2045</v>
      </c>
      <c r="L638" s="28">
        <v>10035156609</v>
      </c>
      <c r="M638" s="200">
        <v>10.4</v>
      </c>
      <c r="N638" s="200">
        <v>9.9932681575399052</v>
      </c>
      <c r="O638" s="28" t="s">
        <v>30</v>
      </c>
      <c r="P638" s="28">
        <f>Tabela5[[#This Row],[Geração Estimada P50 '[MWh']]]/30</f>
        <v>0.34666666666666668</v>
      </c>
      <c r="Q638" s="1"/>
      <c r="S638"/>
    </row>
    <row r="639" spans="1:19">
      <c r="A639" s="183">
        <v>45717</v>
      </c>
      <c r="B639" s="28">
        <v>3</v>
      </c>
      <c r="C639" s="28" t="s">
        <v>1973</v>
      </c>
      <c r="D639" s="28">
        <v>3014367812</v>
      </c>
      <c r="E639" s="12">
        <v>96.3</v>
      </c>
      <c r="I639" s="188">
        <v>45689</v>
      </c>
      <c r="J639" s="28">
        <v>2</v>
      </c>
      <c r="K639" s="28" t="s">
        <v>2045</v>
      </c>
      <c r="L639" s="28">
        <v>10035156609</v>
      </c>
      <c r="M639" s="200">
        <v>9.1199999999999992</v>
      </c>
      <c r="N639" s="200">
        <v>8.713268157539904</v>
      </c>
      <c r="O639" s="28" t="s">
        <v>30</v>
      </c>
      <c r="P639" s="28"/>
      <c r="Q639" s="1"/>
      <c r="S639"/>
    </row>
    <row r="640" spans="1:19">
      <c r="A640" s="183">
        <v>45748</v>
      </c>
      <c r="B640" s="28">
        <v>4</v>
      </c>
      <c r="C640" s="28" t="s">
        <v>1973</v>
      </c>
      <c r="D640" s="28">
        <v>3014367812</v>
      </c>
      <c r="E640" s="12">
        <v>99.7</v>
      </c>
      <c r="I640" s="188">
        <v>45717</v>
      </c>
      <c r="J640" s="28">
        <v>3</v>
      </c>
      <c r="K640" s="28" t="s">
        <v>2045</v>
      </c>
      <c r="L640" s="28">
        <v>10035156609</v>
      </c>
      <c r="M640" s="200">
        <v>10.26</v>
      </c>
      <c r="N640" s="200">
        <v>9.8532681575399046</v>
      </c>
      <c r="O640" s="28" t="s">
        <v>30</v>
      </c>
      <c r="P640" s="28">
        <f>Tabela5[[#This Row],[Geração Estimada P50 '[MWh']]]/30</f>
        <v>0.34199999999999997</v>
      </c>
      <c r="Q640" s="1"/>
      <c r="S640"/>
    </row>
    <row r="641" spans="1:19">
      <c r="A641" s="183">
        <v>45778</v>
      </c>
      <c r="B641" s="28">
        <v>5</v>
      </c>
      <c r="C641" s="28" t="s">
        <v>1973</v>
      </c>
      <c r="D641" s="28">
        <v>3014367812</v>
      </c>
      <c r="E641" s="12">
        <v>98.5</v>
      </c>
      <c r="I641" s="188">
        <v>45748</v>
      </c>
      <c r="J641" s="28">
        <v>4</v>
      </c>
      <c r="K641" s="28" t="s">
        <v>2045</v>
      </c>
      <c r="L641" s="28">
        <v>10035156609</v>
      </c>
      <c r="M641" s="200">
        <v>10.15</v>
      </c>
      <c r="N641" s="200">
        <v>9.7432681575399052</v>
      </c>
      <c r="O641" s="28" t="s">
        <v>30</v>
      </c>
      <c r="P641" s="28">
        <f>Tabela5[[#This Row],[Geração Estimada P50 '[MWh']]]/30</f>
        <v>0.33833333333333332</v>
      </c>
      <c r="Q641" s="1"/>
      <c r="S641"/>
    </row>
    <row r="642" spans="1:19">
      <c r="A642" s="183">
        <v>45809</v>
      </c>
      <c r="B642" s="28">
        <v>6</v>
      </c>
      <c r="C642" s="28" t="s">
        <v>1973</v>
      </c>
      <c r="D642" s="28">
        <v>3014367812</v>
      </c>
      <c r="E642" s="12">
        <v>98.7</v>
      </c>
      <c r="I642" s="188">
        <v>45778</v>
      </c>
      <c r="J642" s="28">
        <v>5</v>
      </c>
      <c r="K642" s="28" t="s">
        <v>2045</v>
      </c>
      <c r="L642" s="28">
        <v>10035156609</v>
      </c>
      <c r="M642" s="200">
        <v>10.47</v>
      </c>
      <c r="N642" s="200">
        <v>10.063268157539905</v>
      </c>
      <c r="O642" s="28" t="s">
        <v>30</v>
      </c>
      <c r="P642" s="28">
        <f>Tabela5[[#This Row],[Geração Estimada P50 '[MWh']]]/30</f>
        <v>0.34900000000000003</v>
      </c>
      <c r="Q642" s="1"/>
      <c r="S642"/>
    </row>
    <row r="643" spans="1:19">
      <c r="A643" s="183">
        <v>45839</v>
      </c>
      <c r="B643" s="28">
        <v>7</v>
      </c>
      <c r="C643" s="28" t="s">
        <v>1973</v>
      </c>
      <c r="D643" s="28">
        <v>3014367812</v>
      </c>
      <c r="E643" s="12">
        <v>107.3</v>
      </c>
      <c r="I643" s="188">
        <v>45809</v>
      </c>
      <c r="J643" s="28">
        <v>6</v>
      </c>
      <c r="K643" s="28" t="s">
        <v>2045</v>
      </c>
      <c r="L643" s="28">
        <v>10035156609</v>
      </c>
      <c r="M643" s="200">
        <v>10.43</v>
      </c>
      <c r="N643" s="200">
        <v>10.023268157539905</v>
      </c>
      <c r="O643" s="28" t="s">
        <v>30</v>
      </c>
      <c r="P643" s="28">
        <f>Tabela5[[#This Row],[Geração Estimada P50 '[MWh']]]/30</f>
        <v>0.34766666666666668</v>
      </c>
      <c r="Q643" s="1"/>
      <c r="S643"/>
    </row>
    <row r="644" spans="1:19">
      <c r="A644" s="183">
        <v>45870</v>
      </c>
      <c r="B644" s="28">
        <v>8</v>
      </c>
      <c r="C644" s="28" t="s">
        <v>1973</v>
      </c>
      <c r="D644" s="28">
        <v>3014367812</v>
      </c>
      <c r="E644" s="12">
        <v>110.8</v>
      </c>
      <c r="I644" s="188">
        <v>45839</v>
      </c>
      <c r="J644" s="28">
        <v>7</v>
      </c>
      <c r="K644" s="28" t="s">
        <v>2045</v>
      </c>
      <c r="L644" s="28">
        <v>10035156609</v>
      </c>
      <c r="M644" s="200">
        <v>10.78</v>
      </c>
      <c r="N644" s="200">
        <v>10.373268157539904</v>
      </c>
      <c r="O644" s="28" t="s">
        <v>30</v>
      </c>
      <c r="P644" s="28">
        <f>Tabela5[[#This Row],[Geração Estimada P50 '[MWh']]]/31</f>
        <v>0.34774193548387095</v>
      </c>
      <c r="Q644" s="1"/>
      <c r="S644"/>
    </row>
    <row r="645" spans="1:19">
      <c r="A645" s="183">
        <v>45901</v>
      </c>
      <c r="B645" s="28">
        <v>9</v>
      </c>
      <c r="C645" s="28" t="s">
        <v>1973</v>
      </c>
      <c r="D645" s="28">
        <v>3014367812</v>
      </c>
      <c r="E645" s="12">
        <v>119.8</v>
      </c>
      <c r="I645" s="188">
        <v>45870</v>
      </c>
      <c r="J645" s="28">
        <v>8</v>
      </c>
      <c r="K645" s="28" t="s">
        <v>2045</v>
      </c>
      <c r="L645" s="28">
        <v>10035156609</v>
      </c>
      <c r="M645" s="200">
        <v>11.48</v>
      </c>
      <c r="N645" s="200">
        <v>11.073268157539905</v>
      </c>
      <c r="O645" s="28" t="s">
        <v>30</v>
      </c>
      <c r="P645" s="28">
        <f>Tabela5[[#This Row],[Geração Estimada P50 '[MWh']]]/30</f>
        <v>0.38266666666666665</v>
      </c>
      <c r="Q645" s="1"/>
      <c r="S645"/>
    </row>
    <row r="646" spans="1:19">
      <c r="A646" s="183">
        <v>45931</v>
      </c>
      <c r="B646" s="28">
        <v>10</v>
      </c>
      <c r="C646" s="28" t="s">
        <v>1973</v>
      </c>
      <c r="D646" s="28">
        <v>3014367812</v>
      </c>
      <c r="E646" s="12">
        <v>126.5</v>
      </c>
      <c r="I646" s="188">
        <v>45901</v>
      </c>
      <c r="J646" s="28">
        <v>9</v>
      </c>
      <c r="K646" s="28" t="s">
        <v>2045</v>
      </c>
      <c r="L646" s="28">
        <v>10035156609</v>
      </c>
      <c r="M646" s="200">
        <v>10.92</v>
      </c>
      <c r="N646" s="200">
        <v>10.513268157539905</v>
      </c>
      <c r="O646" s="28" t="s">
        <v>30</v>
      </c>
      <c r="P646" s="28">
        <f>Tabela5[[#This Row],[Geração Estimada P50 '[MWh']]]/30</f>
        <v>0.36399999999999999</v>
      </c>
      <c r="Q646" s="1"/>
      <c r="S646"/>
    </row>
    <row r="647" spans="1:19">
      <c r="A647" s="183">
        <v>45962</v>
      </c>
      <c r="B647" s="28">
        <v>11</v>
      </c>
      <c r="C647" s="28" t="s">
        <v>1973</v>
      </c>
      <c r="D647" s="28">
        <v>3014367812</v>
      </c>
      <c r="E647" s="12">
        <v>101.6</v>
      </c>
      <c r="I647" s="188">
        <v>45931</v>
      </c>
      <c r="J647" s="28">
        <v>10</v>
      </c>
      <c r="K647" s="28" t="s">
        <v>2045</v>
      </c>
      <c r="L647" s="28">
        <v>10035156609</v>
      </c>
      <c r="M647" s="200">
        <v>10.93</v>
      </c>
      <c r="N647" s="200">
        <v>10.523268157539905</v>
      </c>
      <c r="O647" s="28" t="s">
        <v>30</v>
      </c>
      <c r="P647" s="28">
        <f>Tabela5[[#This Row],[Geração Estimada P50 '[MWh']]]/30</f>
        <v>0.36433333333333334</v>
      </c>
      <c r="Q647" s="1"/>
      <c r="S647"/>
    </row>
    <row r="648" spans="1:19">
      <c r="A648" s="183">
        <v>45992</v>
      </c>
      <c r="B648" s="28">
        <v>12</v>
      </c>
      <c r="C648" s="28" t="s">
        <v>1973</v>
      </c>
      <c r="D648" s="28">
        <v>3014367812</v>
      </c>
      <c r="E648" s="12">
        <v>110.1</v>
      </c>
      <c r="I648" s="188">
        <v>45962</v>
      </c>
      <c r="J648" s="28">
        <v>11</v>
      </c>
      <c r="K648" s="28" t="s">
        <v>2045</v>
      </c>
      <c r="L648" s="28">
        <v>10035156609</v>
      </c>
      <c r="M648" s="200">
        <v>9.34</v>
      </c>
      <c r="N648" s="200">
        <v>8.9332681575399047</v>
      </c>
      <c r="O648" s="28" t="s">
        <v>30</v>
      </c>
      <c r="P648" s="28">
        <f>Tabela5[[#This Row],[Geração Estimada P50 '[MWh']]]/30</f>
        <v>0.31133333333333335</v>
      </c>
      <c r="Q648" s="1"/>
      <c r="S648"/>
    </row>
    <row r="649" spans="1:19">
      <c r="A649" s="183">
        <v>45658</v>
      </c>
      <c r="B649" s="28">
        <v>1</v>
      </c>
      <c r="C649" s="28" t="s">
        <v>1926</v>
      </c>
      <c r="D649" s="28">
        <v>3014367788</v>
      </c>
      <c r="E649" s="12">
        <v>242.8</v>
      </c>
      <c r="I649" s="188">
        <v>45992</v>
      </c>
      <c r="J649" s="28">
        <v>12</v>
      </c>
      <c r="K649" s="28" t="s">
        <v>2045</v>
      </c>
      <c r="L649" s="28">
        <v>10035156609</v>
      </c>
      <c r="M649" s="200">
        <v>9.25</v>
      </c>
      <c r="N649" s="200">
        <v>8.8432681575399048</v>
      </c>
      <c r="O649" s="28" t="s">
        <v>30</v>
      </c>
      <c r="P649" s="28">
        <f>Tabela5[[#This Row],[Geração Estimada P50 '[MWh']]]/30</f>
        <v>0.30833333333333335</v>
      </c>
      <c r="Q649" s="1"/>
      <c r="S649"/>
    </row>
    <row r="650" spans="1:19">
      <c r="A650" s="183">
        <v>45689</v>
      </c>
      <c r="B650" s="28">
        <v>2</v>
      </c>
      <c r="C650" s="28" t="s">
        <v>1926</v>
      </c>
      <c r="D650" s="28">
        <v>3014367788</v>
      </c>
      <c r="E650" s="12">
        <v>178.3</v>
      </c>
      <c r="I650" s="188">
        <v>45658</v>
      </c>
      <c r="J650" s="28">
        <v>1</v>
      </c>
      <c r="K650" s="28" t="s">
        <v>1918</v>
      </c>
      <c r="L650" s="28" t="s">
        <v>2031</v>
      </c>
      <c r="M650" s="200">
        <v>92.5</v>
      </c>
      <c r="N650" s="200">
        <v>88.734146341463429</v>
      </c>
      <c r="O650" s="28" t="s">
        <v>26</v>
      </c>
      <c r="P650" s="28">
        <f>Tabela5[[#This Row],[Geração Estimada P50 '[MWh']]]/30</f>
        <v>3.0833333333333335</v>
      </c>
      <c r="Q650" s="1"/>
      <c r="S650"/>
    </row>
    <row r="651" spans="1:19">
      <c r="A651" s="183">
        <v>45717</v>
      </c>
      <c r="B651" s="28">
        <v>3</v>
      </c>
      <c r="C651" s="28" t="s">
        <v>1926</v>
      </c>
      <c r="D651" s="28">
        <v>3014367788</v>
      </c>
      <c r="E651" s="12">
        <v>196.3</v>
      </c>
      <c r="I651" s="188">
        <v>45689</v>
      </c>
      <c r="J651" s="28">
        <v>2</v>
      </c>
      <c r="K651" s="28" t="s">
        <v>1918</v>
      </c>
      <c r="L651" s="28" t="s">
        <v>2031</v>
      </c>
      <c r="M651" s="200">
        <v>85.8</v>
      </c>
      <c r="N651" s="200">
        <v>82.034146341463426</v>
      </c>
      <c r="O651" s="28" t="s">
        <v>26</v>
      </c>
      <c r="P651" s="28"/>
      <c r="Q651" s="1"/>
      <c r="S651"/>
    </row>
    <row r="652" spans="1:19">
      <c r="A652" s="183">
        <v>45748</v>
      </c>
      <c r="B652" s="28">
        <v>4</v>
      </c>
      <c r="C652" s="28" t="s">
        <v>1926</v>
      </c>
      <c r="D652" s="28">
        <v>3014367788</v>
      </c>
      <c r="E652" s="12">
        <v>190.2</v>
      </c>
      <c r="I652" s="188">
        <v>45717</v>
      </c>
      <c r="J652" s="28">
        <v>3</v>
      </c>
      <c r="K652" s="28" t="s">
        <v>1918</v>
      </c>
      <c r="L652" s="28" t="s">
        <v>2031</v>
      </c>
      <c r="M652" s="200">
        <v>91.2</v>
      </c>
      <c r="N652" s="200">
        <v>87.434146341463432</v>
      </c>
      <c r="O652" s="28" t="s">
        <v>26</v>
      </c>
      <c r="P652" s="28">
        <f>Tabela5[[#This Row],[Geração Estimada P50 '[MWh']]]/30</f>
        <v>3.04</v>
      </c>
      <c r="Q652" s="1"/>
      <c r="S652"/>
    </row>
    <row r="653" spans="1:19">
      <c r="A653" s="183">
        <v>45778</v>
      </c>
      <c r="B653" s="28">
        <v>5</v>
      </c>
      <c r="C653" s="28" t="s">
        <v>1926</v>
      </c>
      <c r="D653" s="28">
        <v>3014367788</v>
      </c>
      <c r="E653" s="12">
        <v>205.2</v>
      </c>
      <c r="I653" s="188">
        <v>45748</v>
      </c>
      <c r="J653" s="28">
        <v>4</v>
      </c>
      <c r="K653" s="28" t="s">
        <v>1918</v>
      </c>
      <c r="L653" s="28" t="s">
        <v>2031</v>
      </c>
      <c r="M653" s="200">
        <v>91.1</v>
      </c>
      <c r="N653" s="200">
        <v>87.334146341463423</v>
      </c>
      <c r="O653" s="28" t="s">
        <v>26</v>
      </c>
      <c r="P653" s="28">
        <f>Tabela5[[#This Row],[Geração Estimada P50 '[MWh']]]/30</f>
        <v>3.0366666666666666</v>
      </c>
      <c r="Q653" s="1"/>
      <c r="S653"/>
    </row>
    <row r="654" spans="1:19">
      <c r="A654" s="183">
        <v>45809</v>
      </c>
      <c r="B654" s="28">
        <v>6</v>
      </c>
      <c r="C654" s="28" t="s">
        <v>1926</v>
      </c>
      <c r="D654" s="28">
        <v>3014367788</v>
      </c>
      <c r="E654" s="12">
        <v>204</v>
      </c>
      <c r="I654" s="188">
        <v>45778</v>
      </c>
      <c r="J654" s="28">
        <v>5</v>
      </c>
      <c r="K654" s="28" t="s">
        <v>1918</v>
      </c>
      <c r="L654" s="28" t="s">
        <v>2031</v>
      </c>
      <c r="M654" s="200">
        <v>94.9</v>
      </c>
      <c r="N654" s="200">
        <v>91.134146341463435</v>
      </c>
      <c r="O654" s="28" t="s">
        <v>26</v>
      </c>
      <c r="P654" s="28">
        <f>Tabela5[[#This Row],[Geração Estimada P50 '[MWh']]]/30</f>
        <v>3.1633333333333336</v>
      </c>
      <c r="Q654" s="1"/>
      <c r="S654"/>
    </row>
    <row r="655" spans="1:19">
      <c r="A655" s="183">
        <v>45839</v>
      </c>
      <c r="B655" s="28">
        <v>7</v>
      </c>
      <c r="C655" s="28" t="s">
        <v>1926</v>
      </c>
      <c r="D655" s="28">
        <v>3014367788</v>
      </c>
      <c r="E655" s="12">
        <v>221</v>
      </c>
      <c r="I655" s="188">
        <v>45809</v>
      </c>
      <c r="J655" s="28">
        <v>6</v>
      </c>
      <c r="K655" s="28" t="s">
        <v>1918</v>
      </c>
      <c r="L655" s="28" t="s">
        <v>2031</v>
      </c>
      <c r="M655" s="200">
        <v>96.7</v>
      </c>
      <c r="N655" s="200">
        <v>92.934146341463432</v>
      </c>
      <c r="O655" s="28" t="s">
        <v>26</v>
      </c>
      <c r="P655" s="28">
        <f>Tabela5[[#This Row],[Geração Estimada P50 '[MWh']]]/30</f>
        <v>3.2233333333333336</v>
      </c>
      <c r="Q655" s="1"/>
      <c r="S655"/>
    </row>
    <row r="656" spans="1:19">
      <c r="A656" s="183">
        <v>45870</v>
      </c>
      <c r="B656" s="28">
        <v>8</v>
      </c>
      <c r="C656" s="28" t="s">
        <v>1926</v>
      </c>
      <c r="D656" s="28">
        <v>3014367788</v>
      </c>
      <c r="E656" s="12">
        <v>246.4</v>
      </c>
      <c r="I656" s="188">
        <v>45839</v>
      </c>
      <c r="J656" s="28">
        <v>7</v>
      </c>
      <c r="K656" s="28" t="s">
        <v>1918</v>
      </c>
      <c r="L656" s="28" t="s">
        <v>2031</v>
      </c>
      <c r="M656" s="200">
        <v>103.9</v>
      </c>
      <c r="N656" s="200">
        <v>100.13414634146343</v>
      </c>
      <c r="O656" s="28" t="s">
        <v>26</v>
      </c>
      <c r="P656" s="28">
        <f>Tabela5[[#This Row],[Geração Estimada P50 '[MWh']]]/31</f>
        <v>3.3516129032258068</v>
      </c>
      <c r="Q656" s="1"/>
      <c r="S656"/>
    </row>
    <row r="657" spans="1:19">
      <c r="A657" s="183">
        <v>45901</v>
      </c>
      <c r="B657" s="28">
        <v>9</v>
      </c>
      <c r="C657" s="28" t="s">
        <v>1926</v>
      </c>
      <c r="D657" s="28">
        <v>3014367788</v>
      </c>
      <c r="E657" s="12">
        <v>237.1</v>
      </c>
      <c r="I657" s="188">
        <v>45870</v>
      </c>
      <c r="J657" s="28">
        <v>8</v>
      </c>
      <c r="K657" s="28" t="s">
        <v>1918</v>
      </c>
      <c r="L657" s="28" t="s">
        <v>2031</v>
      </c>
      <c r="M657" s="200">
        <v>111.6</v>
      </c>
      <c r="N657" s="200">
        <v>107.83414634146342</v>
      </c>
      <c r="O657" s="28" t="s">
        <v>26</v>
      </c>
      <c r="P657" s="28">
        <f>Tabela5[[#This Row],[Geração Estimada P50 '[MWh']]]/30</f>
        <v>3.7199999999999998</v>
      </c>
      <c r="Q657" s="1"/>
      <c r="S657"/>
    </row>
    <row r="658" spans="1:19">
      <c r="A658" s="183">
        <v>45931</v>
      </c>
      <c r="B658" s="28">
        <v>10</v>
      </c>
      <c r="C658" s="28" t="s">
        <v>1926</v>
      </c>
      <c r="D658" s="28">
        <v>3014367788</v>
      </c>
      <c r="E658" s="12">
        <v>224.8</v>
      </c>
      <c r="I658" s="188">
        <v>45901</v>
      </c>
      <c r="J658" s="28">
        <v>9</v>
      </c>
      <c r="K658" s="28" t="s">
        <v>1918</v>
      </c>
      <c r="L658" s="28" t="s">
        <v>2031</v>
      </c>
      <c r="M658" s="200">
        <v>104.5</v>
      </c>
      <c r="N658" s="200">
        <v>100.73414634146343</v>
      </c>
      <c r="O658" s="28" t="s">
        <v>26</v>
      </c>
      <c r="P658" s="28">
        <f>Tabela5[[#This Row],[Geração Estimada P50 '[MWh']]]/30</f>
        <v>3.4833333333333334</v>
      </c>
      <c r="Q658" s="1"/>
      <c r="S658"/>
    </row>
    <row r="659" spans="1:19">
      <c r="A659" s="183">
        <v>45962</v>
      </c>
      <c r="B659" s="28">
        <v>11</v>
      </c>
      <c r="C659" s="28" t="s">
        <v>1926</v>
      </c>
      <c r="D659" s="28">
        <v>3014367788</v>
      </c>
      <c r="E659" s="12">
        <v>212.1</v>
      </c>
      <c r="I659" s="188">
        <v>45931</v>
      </c>
      <c r="J659" s="28">
        <v>10</v>
      </c>
      <c r="K659" s="28" t="s">
        <v>1918</v>
      </c>
      <c r="L659" s="28" t="s">
        <v>2031</v>
      </c>
      <c r="M659" s="200">
        <v>96.9</v>
      </c>
      <c r="N659" s="200">
        <v>93.134146341463435</v>
      </c>
      <c r="O659" s="28" t="s">
        <v>26</v>
      </c>
      <c r="P659" s="28">
        <f>Tabela5[[#This Row],[Geração Estimada P50 '[MWh']]]/30</f>
        <v>3.23</v>
      </c>
      <c r="Q659" s="1"/>
      <c r="S659"/>
    </row>
    <row r="660" spans="1:19">
      <c r="A660" s="183">
        <v>45992</v>
      </c>
      <c r="B660" s="28">
        <v>12</v>
      </c>
      <c r="C660" s="28" t="s">
        <v>1926</v>
      </c>
      <c r="D660" s="28">
        <v>3014367788</v>
      </c>
      <c r="E660" s="12">
        <v>217.9</v>
      </c>
      <c r="I660" s="188">
        <v>45962</v>
      </c>
      <c r="J660" s="28">
        <v>11</v>
      </c>
      <c r="K660" s="28" t="s">
        <v>1918</v>
      </c>
      <c r="L660" s="28" t="s">
        <v>2031</v>
      </c>
      <c r="M660" s="200">
        <v>83.9</v>
      </c>
      <c r="N660" s="200">
        <v>80.134146341463435</v>
      </c>
      <c r="O660" s="28" t="s">
        <v>26</v>
      </c>
      <c r="P660" s="28">
        <f>Tabela5[[#This Row],[Geração Estimada P50 '[MWh']]]/30</f>
        <v>2.7966666666666669</v>
      </c>
      <c r="Q660" s="1"/>
      <c r="S660"/>
    </row>
    <row r="661" spans="1:19">
      <c r="A661" s="183">
        <v>45658</v>
      </c>
      <c r="B661" s="28">
        <v>1</v>
      </c>
      <c r="C661" s="28" t="s">
        <v>1927</v>
      </c>
      <c r="D661" s="28">
        <v>3014367836</v>
      </c>
      <c r="E661" s="12">
        <v>241</v>
      </c>
      <c r="I661" s="188">
        <v>45992</v>
      </c>
      <c r="J661" s="28">
        <v>12</v>
      </c>
      <c r="K661" s="28" t="s">
        <v>1918</v>
      </c>
      <c r="L661" s="28" t="s">
        <v>2031</v>
      </c>
      <c r="M661" s="200">
        <v>88.8</v>
      </c>
      <c r="N661" s="200">
        <v>85.034146341463426</v>
      </c>
      <c r="O661" s="28" t="s">
        <v>26</v>
      </c>
      <c r="P661" s="28">
        <f>Tabela5[[#This Row],[Geração Estimada P50 '[MWh']]]/30</f>
        <v>2.96</v>
      </c>
      <c r="Q661" s="1"/>
      <c r="S661"/>
    </row>
    <row r="662" spans="1:19">
      <c r="A662" s="183">
        <v>45689</v>
      </c>
      <c r="B662" s="28">
        <v>2</v>
      </c>
      <c r="C662" s="28" t="s">
        <v>1927</v>
      </c>
      <c r="D662" s="28">
        <v>3014367836</v>
      </c>
      <c r="E662" s="12">
        <v>176.6</v>
      </c>
      <c r="I662" s="188">
        <v>45658</v>
      </c>
      <c r="J662" s="28">
        <v>1</v>
      </c>
      <c r="K662" s="28" t="s">
        <v>1919</v>
      </c>
      <c r="L662" s="28" t="s">
        <v>2032</v>
      </c>
      <c r="M662" s="200">
        <v>50.77</v>
      </c>
      <c r="N662" s="200">
        <v>48.699105691056921</v>
      </c>
      <c r="O662" s="28" t="s">
        <v>26</v>
      </c>
      <c r="P662" s="28">
        <f>Tabela5[[#This Row],[Geração Estimada P50 '[MWh']]]/30</f>
        <v>1.6923333333333335</v>
      </c>
      <c r="Q662" s="1"/>
      <c r="S662"/>
    </row>
    <row r="663" spans="1:19">
      <c r="A663" s="183">
        <v>45717</v>
      </c>
      <c r="B663" s="28">
        <v>3</v>
      </c>
      <c r="C663" s="28" t="s">
        <v>1927</v>
      </c>
      <c r="D663" s="28">
        <v>3014367836</v>
      </c>
      <c r="E663" s="12">
        <v>194.7</v>
      </c>
      <c r="I663" s="188">
        <v>45689</v>
      </c>
      <c r="J663" s="28">
        <v>2</v>
      </c>
      <c r="K663" s="28" t="s">
        <v>1919</v>
      </c>
      <c r="L663" s="28" t="s">
        <v>2032</v>
      </c>
      <c r="M663" s="200">
        <v>47.26</v>
      </c>
      <c r="N663" s="200">
        <v>45.189105691056916</v>
      </c>
      <c r="O663" s="28" t="s">
        <v>26</v>
      </c>
      <c r="P663" s="28"/>
      <c r="Q663" s="1"/>
      <c r="S663"/>
    </row>
    <row r="664" spans="1:19">
      <c r="A664" s="183">
        <v>45748</v>
      </c>
      <c r="B664" s="28">
        <v>4</v>
      </c>
      <c r="C664" s="28" t="s">
        <v>1927</v>
      </c>
      <c r="D664" s="28">
        <v>3014367836</v>
      </c>
      <c r="E664" s="12">
        <v>188.9</v>
      </c>
      <c r="I664" s="188">
        <v>45717</v>
      </c>
      <c r="J664" s="28">
        <v>3</v>
      </c>
      <c r="K664" s="28" t="s">
        <v>1919</v>
      </c>
      <c r="L664" s="28" t="s">
        <v>2032</v>
      </c>
      <c r="M664" s="200">
        <v>50.16</v>
      </c>
      <c r="N664" s="200">
        <v>48.089105691056915</v>
      </c>
      <c r="O664" s="28" t="s">
        <v>26</v>
      </c>
      <c r="P664" s="28">
        <f>Tabela5[[#This Row],[Geração Estimada P50 '[MWh']]]/30</f>
        <v>1.6719999999999999</v>
      </c>
      <c r="Q664" s="1"/>
      <c r="S664"/>
    </row>
    <row r="665" spans="1:19">
      <c r="A665" s="183">
        <v>45778</v>
      </c>
      <c r="B665" s="28">
        <v>5</v>
      </c>
      <c r="C665" s="28" t="s">
        <v>1927</v>
      </c>
      <c r="D665" s="28">
        <v>3014367836</v>
      </c>
      <c r="E665" s="12">
        <v>204.3</v>
      </c>
      <c r="I665" s="188">
        <v>45748</v>
      </c>
      <c r="J665" s="28">
        <v>4</v>
      </c>
      <c r="K665" s="28" t="s">
        <v>1919</v>
      </c>
      <c r="L665" s="28" t="s">
        <v>2032</v>
      </c>
      <c r="M665" s="200">
        <v>50.07</v>
      </c>
      <c r="N665" s="200">
        <v>47.999105691056918</v>
      </c>
      <c r="O665" s="28" t="s">
        <v>26</v>
      </c>
      <c r="P665" s="28">
        <f>Tabela5[[#This Row],[Geração Estimada P50 '[MWh']]]/30</f>
        <v>1.669</v>
      </c>
      <c r="Q665" s="1"/>
      <c r="S665"/>
    </row>
    <row r="666" spans="1:19">
      <c r="A666" s="183">
        <v>45809</v>
      </c>
      <c r="B666" s="28">
        <v>6</v>
      </c>
      <c r="C666" s="28" t="s">
        <v>1927</v>
      </c>
      <c r="D666" s="28">
        <v>3014367836</v>
      </c>
      <c r="E666" s="12">
        <v>203.7</v>
      </c>
      <c r="I666" s="188">
        <v>45778</v>
      </c>
      <c r="J666" s="28">
        <v>5</v>
      </c>
      <c r="K666" s="28" t="s">
        <v>1919</v>
      </c>
      <c r="L666" s="28" t="s">
        <v>2032</v>
      </c>
      <c r="M666" s="200">
        <v>52.25</v>
      </c>
      <c r="N666" s="200">
        <v>50.179105691056918</v>
      </c>
      <c r="O666" s="28" t="s">
        <v>26</v>
      </c>
      <c r="P666" s="28">
        <f>Tabela5[[#This Row],[Geração Estimada P50 '[MWh']]]/30</f>
        <v>1.7416666666666667</v>
      </c>
      <c r="Q666" s="1"/>
      <c r="S666"/>
    </row>
    <row r="667" spans="1:19">
      <c r="A667" s="183">
        <v>45839</v>
      </c>
      <c r="B667" s="28">
        <v>7</v>
      </c>
      <c r="C667" s="28" t="s">
        <v>1927</v>
      </c>
      <c r="D667" s="28">
        <v>3014367836</v>
      </c>
      <c r="E667" s="12">
        <v>220.8</v>
      </c>
      <c r="I667" s="188">
        <v>45809</v>
      </c>
      <c r="J667" s="28">
        <v>6</v>
      </c>
      <c r="K667" s="28" t="s">
        <v>1919</v>
      </c>
      <c r="L667" s="28" t="s">
        <v>2032</v>
      </c>
      <c r="M667" s="200">
        <v>53.42</v>
      </c>
      <c r="N667" s="200">
        <v>51.34910569105692</v>
      </c>
      <c r="O667" s="28" t="s">
        <v>26</v>
      </c>
      <c r="P667" s="28">
        <f>Tabela5[[#This Row],[Geração Estimada P50 '[MWh']]]/30</f>
        <v>1.7806666666666666</v>
      </c>
      <c r="Q667" s="1"/>
      <c r="S667"/>
    </row>
    <row r="668" spans="1:19">
      <c r="A668" s="183">
        <v>45870</v>
      </c>
      <c r="B668" s="28">
        <v>8</v>
      </c>
      <c r="C668" s="28" t="s">
        <v>1927</v>
      </c>
      <c r="D668" s="28">
        <v>3014367836</v>
      </c>
      <c r="E668" s="12">
        <v>245</v>
      </c>
      <c r="I668" s="188">
        <v>45839</v>
      </c>
      <c r="J668" s="28">
        <v>7</v>
      </c>
      <c r="K668" s="28" t="s">
        <v>1919</v>
      </c>
      <c r="L668" s="28" t="s">
        <v>2032</v>
      </c>
      <c r="M668" s="200">
        <v>57.43</v>
      </c>
      <c r="N668" s="200">
        <v>55.359105691056918</v>
      </c>
      <c r="O668" s="28" t="s">
        <v>26</v>
      </c>
      <c r="P668" s="28">
        <f>Tabela5[[#This Row],[Geração Estimada P50 '[MWh']]]/31</f>
        <v>1.8525806451612903</v>
      </c>
      <c r="Q668" s="1"/>
      <c r="S668"/>
    </row>
    <row r="669" spans="1:19">
      <c r="A669" s="183">
        <v>45901</v>
      </c>
      <c r="B669" s="28">
        <v>9</v>
      </c>
      <c r="C669" s="28" t="s">
        <v>1927</v>
      </c>
      <c r="D669" s="28">
        <v>3014367836</v>
      </c>
      <c r="E669" s="12">
        <v>235.9</v>
      </c>
      <c r="I669" s="188">
        <v>45870</v>
      </c>
      <c r="J669" s="28">
        <v>8</v>
      </c>
      <c r="K669" s="28" t="s">
        <v>1919</v>
      </c>
      <c r="L669" s="28" t="s">
        <v>2032</v>
      </c>
      <c r="M669" s="200">
        <v>61.2</v>
      </c>
      <c r="N669" s="200">
        <v>59.129105691056921</v>
      </c>
      <c r="O669" s="28" t="s">
        <v>26</v>
      </c>
      <c r="P669" s="28">
        <f>Tabela5[[#This Row],[Geração Estimada P50 '[MWh']]]/30</f>
        <v>2.04</v>
      </c>
      <c r="Q669" s="1"/>
      <c r="S669"/>
    </row>
    <row r="670" spans="1:19">
      <c r="A670" s="183">
        <v>45931</v>
      </c>
      <c r="B670" s="28">
        <v>10</v>
      </c>
      <c r="C670" s="28" t="s">
        <v>1927</v>
      </c>
      <c r="D670" s="28">
        <v>3014367836</v>
      </c>
      <c r="E670" s="12">
        <v>223.6</v>
      </c>
      <c r="I670" s="188">
        <v>45901</v>
      </c>
      <c r="J670" s="28">
        <v>9</v>
      </c>
      <c r="K670" s="28" t="s">
        <v>1919</v>
      </c>
      <c r="L670" s="28" t="s">
        <v>2032</v>
      </c>
      <c r="M670" s="200">
        <v>57.16</v>
      </c>
      <c r="N670" s="200">
        <v>55.089105691056915</v>
      </c>
      <c r="O670" s="28" t="s">
        <v>26</v>
      </c>
      <c r="P670" s="28">
        <f>Tabela5[[#This Row],[Geração Estimada P50 '[MWh']]]/30</f>
        <v>1.9053333333333333</v>
      </c>
      <c r="Q670" s="1"/>
      <c r="S670"/>
    </row>
    <row r="671" spans="1:19">
      <c r="A671" s="183">
        <v>45962</v>
      </c>
      <c r="B671" s="28">
        <v>11</v>
      </c>
      <c r="C671" s="28" t="s">
        <v>1927</v>
      </c>
      <c r="D671" s="28">
        <v>3014367836</v>
      </c>
      <c r="E671" s="12">
        <v>210.4</v>
      </c>
      <c r="I671" s="188">
        <v>45931</v>
      </c>
      <c r="J671" s="28">
        <v>10</v>
      </c>
      <c r="K671" s="28" t="s">
        <v>1919</v>
      </c>
      <c r="L671" s="28" t="s">
        <v>2032</v>
      </c>
      <c r="M671" s="200">
        <v>53.12</v>
      </c>
      <c r="N671" s="200">
        <v>51.049105691056916</v>
      </c>
      <c r="O671" s="28" t="s">
        <v>26</v>
      </c>
      <c r="P671" s="28">
        <f>Tabela5[[#This Row],[Geração Estimada P50 '[MWh']]]/30</f>
        <v>1.7706666666666666</v>
      </c>
      <c r="Q671" s="1"/>
      <c r="S671"/>
    </row>
    <row r="672" spans="1:19">
      <c r="A672" s="183">
        <v>45992</v>
      </c>
      <c r="B672" s="28">
        <v>12</v>
      </c>
      <c r="C672" s="28" t="s">
        <v>1927</v>
      </c>
      <c r="D672" s="28">
        <v>3014367836</v>
      </c>
      <c r="E672" s="12">
        <v>216.1</v>
      </c>
      <c r="I672" s="188">
        <v>45962</v>
      </c>
      <c r="J672" s="28">
        <v>11</v>
      </c>
      <c r="K672" s="28" t="s">
        <v>1919</v>
      </c>
      <c r="L672" s="28" t="s">
        <v>2032</v>
      </c>
      <c r="M672" s="200">
        <v>46.18</v>
      </c>
      <c r="N672" s="200">
        <v>44.109105691056918</v>
      </c>
      <c r="O672" s="28" t="s">
        <v>26</v>
      </c>
      <c r="P672" s="28">
        <f>Tabela5[[#This Row],[Geração Estimada P50 '[MWh']]]/30</f>
        <v>1.5393333333333332</v>
      </c>
      <c r="Q672" s="1"/>
      <c r="S672"/>
    </row>
    <row r="673" spans="1:19">
      <c r="A673" s="183">
        <v>45658</v>
      </c>
      <c r="B673" s="28">
        <v>1</v>
      </c>
      <c r="C673" s="28" t="s">
        <v>1928</v>
      </c>
      <c r="D673" s="28">
        <v>3014367837</v>
      </c>
      <c r="E673" s="12">
        <v>117.2</v>
      </c>
      <c r="I673" s="188">
        <v>45992</v>
      </c>
      <c r="J673" s="28">
        <v>12</v>
      </c>
      <c r="K673" s="28" t="s">
        <v>1919</v>
      </c>
      <c r="L673" s="28" t="s">
        <v>2032</v>
      </c>
      <c r="M673" s="200">
        <v>48.92</v>
      </c>
      <c r="N673" s="200">
        <v>46.84910569105692</v>
      </c>
      <c r="O673" s="28" t="s">
        <v>26</v>
      </c>
      <c r="P673" s="28">
        <f>Tabela5[[#This Row],[Geração Estimada P50 '[MWh']]]/30</f>
        <v>1.6306666666666667</v>
      </c>
      <c r="Q673" s="1"/>
      <c r="S673"/>
    </row>
    <row r="674" spans="1:19">
      <c r="A674" s="183">
        <v>45689</v>
      </c>
      <c r="B674" s="28">
        <v>2</v>
      </c>
      <c r="C674" s="28" t="s">
        <v>1928</v>
      </c>
      <c r="D674" s="28">
        <v>3014367837</v>
      </c>
      <c r="E674" s="12">
        <v>85.9</v>
      </c>
      <c r="I674" s="188">
        <v>45658</v>
      </c>
      <c r="J674" s="28">
        <v>1</v>
      </c>
      <c r="K674" s="28" t="s">
        <v>1920</v>
      </c>
      <c r="L674" s="28" t="s">
        <v>2033</v>
      </c>
      <c r="M674" s="200">
        <v>55.89</v>
      </c>
      <c r="N674" s="200">
        <v>53.613577235772368</v>
      </c>
      <c r="O674" s="28" t="s">
        <v>26</v>
      </c>
      <c r="P674" s="28">
        <f>Tabela5[[#This Row],[Geração Estimada P50 '[MWh']]]/30</f>
        <v>1.863</v>
      </c>
      <c r="Q674" s="1"/>
      <c r="S674"/>
    </row>
    <row r="675" spans="1:19">
      <c r="A675" s="183">
        <v>45717</v>
      </c>
      <c r="B675" s="28">
        <v>3</v>
      </c>
      <c r="C675" s="28" t="s">
        <v>1928</v>
      </c>
      <c r="D675" s="28">
        <v>3014367837</v>
      </c>
      <c r="E675" s="12">
        <v>94.6</v>
      </c>
      <c r="I675" s="188">
        <v>45689</v>
      </c>
      <c r="J675" s="28">
        <v>2</v>
      </c>
      <c r="K675" s="28" t="s">
        <v>1920</v>
      </c>
      <c r="L675" s="28" t="s">
        <v>2033</v>
      </c>
      <c r="M675" s="200">
        <v>51.92</v>
      </c>
      <c r="N675" s="200">
        <v>49.643577235772369</v>
      </c>
      <c r="O675" s="28" t="s">
        <v>26</v>
      </c>
      <c r="P675" s="28"/>
      <c r="Q675" s="1"/>
      <c r="S675"/>
    </row>
    <row r="676" spans="1:19">
      <c r="A676" s="183">
        <v>45748</v>
      </c>
      <c r="B676" s="28">
        <v>4</v>
      </c>
      <c r="C676" s="28" t="s">
        <v>1928</v>
      </c>
      <c r="D676" s="28">
        <v>3014367837</v>
      </c>
      <c r="E676" s="12">
        <v>91.9</v>
      </c>
      <c r="I676" s="188">
        <v>45717</v>
      </c>
      <c r="J676" s="28">
        <v>3</v>
      </c>
      <c r="K676" s="28" t="s">
        <v>1920</v>
      </c>
      <c r="L676" s="28" t="s">
        <v>2033</v>
      </c>
      <c r="M676" s="200">
        <v>55.16</v>
      </c>
      <c r="N676" s="200">
        <v>52.883577235772364</v>
      </c>
      <c r="O676" s="28" t="s">
        <v>26</v>
      </c>
      <c r="P676" s="28">
        <f>Tabela5[[#This Row],[Geração Estimada P50 '[MWh']]]/30</f>
        <v>1.8386666666666664</v>
      </c>
      <c r="Q676" s="1"/>
      <c r="S676"/>
    </row>
    <row r="677" spans="1:19">
      <c r="A677" s="183">
        <v>45778</v>
      </c>
      <c r="B677" s="28">
        <v>5</v>
      </c>
      <c r="C677" s="28" t="s">
        <v>1928</v>
      </c>
      <c r="D677" s="28">
        <v>3014367837</v>
      </c>
      <c r="E677" s="12">
        <v>99.6</v>
      </c>
      <c r="I677" s="188">
        <v>45748</v>
      </c>
      <c r="J677" s="28">
        <v>4</v>
      </c>
      <c r="K677" s="28" t="s">
        <v>1920</v>
      </c>
      <c r="L677" s="28" t="s">
        <v>2033</v>
      </c>
      <c r="M677" s="200">
        <v>55.13</v>
      </c>
      <c r="N677" s="200">
        <v>52.85357723577237</v>
      </c>
      <c r="O677" s="28" t="s">
        <v>26</v>
      </c>
      <c r="P677" s="28">
        <f>Tabela5[[#This Row],[Geração Estimada P50 '[MWh']]]/30</f>
        <v>1.8376666666666668</v>
      </c>
      <c r="Q677" s="1"/>
      <c r="S677"/>
    </row>
    <row r="678" spans="1:19">
      <c r="A678" s="183">
        <v>45809</v>
      </c>
      <c r="B678" s="28">
        <v>6</v>
      </c>
      <c r="C678" s="28" t="s">
        <v>1928</v>
      </c>
      <c r="D678" s="28">
        <v>3014367837</v>
      </c>
      <c r="E678" s="12">
        <v>99.5</v>
      </c>
      <c r="I678" s="188">
        <v>45778</v>
      </c>
      <c r="J678" s="28">
        <v>5</v>
      </c>
      <c r="K678" s="28" t="s">
        <v>1920</v>
      </c>
      <c r="L678" s="28" t="s">
        <v>2033</v>
      </c>
      <c r="M678" s="200">
        <v>57.44</v>
      </c>
      <c r="N678" s="200">
        <v>55.163577235772365</v>
      </c>
      <c r="O678" s="28" t="s">
        <v>26</v>
      </c>
      <c r="P678" s="28">
        <f>Tabela5[[#This Row],[Geração Estimada P50 '[MWh']]]/30</f>
        <v>1.9146666666666665</v>
      </c>
      <c r="Q678" s="1"/>
      <c r="S678"/>
    </row>
    <row r="679" spans="1:19">
      <c r="A679" s="183">
        <v>45839</v>
      </c>
      <c r="B679" s="28">
        <v>7</v>
      </c>
      <c r="C679" s="28" t="s">
        <v>1928</v>
      </c>
      <c r="D679" s="28">
        <v>3014367837</v>
      </c>
      <c r="E679" s="12">
        <v>107.8</v>
      </c>
      <c r="I679" s="188">
        <v>45809</v>
      </c>
      <c r="J679" s="28">
        <v>6</v>
      </c>
      <c r="K679" s="28" t="s">
        <v>1920</v>
      </c>
      <c r="L679" s="28" t="s">
        <v>2033</v>
      </c>
      <c r="M679" s="200">
        <v>58.58</v>
      </c>
      <c r="N679" s="200">
        <v>56.303577235772366</v>
      </c>
      <c r="O679" s="28" t="s">
        <v>26</v>
      </c>
      <c r="P679" s="28">
        <f>Tabela5[[#This Row],[Geração Estimada P50 '[MWh']]]/30</f>
        <v>1.9526666666666666</v>
      </c>
      <c r="Q679" s="1"/>
      <c r="S679"/>
    </row>
    <row r="680" spans="1:19">
      <c r="A680" s="183">
        <v>45870</v>
      </c>
      <c r="B680" s="28">
        <v>8</v>
      </c>
      <c r="C680" s="28" t="s">
        <v>1928</v>
      </c>
      <c r="D680" s="28">
        <v>3014367837</v>
      </c>
      <c r="E680" s="12">
        <v>120</v>
      </c>
      <c r="I680" s="188">
        <v>45839</v>
      </c>
      <c r="J680" s="28">
        <v>7</v>
      </c>
      <c r="K680" s="28" t="s">
        <v>1920</v>
      </c>
      <c r="L680" s="28" t="s">
        <v>2033</v>
      </c>
      <c r="M680" s="200">
        <v>62.94</v>
      </c>
      <c r="N680" s="200">
        <v>60.663577235772365</v>
      </c>
      <c r="O680" s="28" t="s">
        <v>26</v>
      </c>
      <c r="P680" s="28">
        <f>Tabela5[[#This Row],[Geração Estimada P50 '[MWh']]]/31</f>
        <v>2.0303225806451612</v>
      </c>
      <c r="Q680" s="1"/>
      <c r="S680"/>
    </row>
    <row r="681" spans="1:19">
      <c r="A681" s="183">
        <v>45901</v>
      </c>
      <c r="B681" s="28">
        <v>9</v>
      </c>
      <c r="C681" s="28" t="s">
        <v>1928</v>
      </c>
      <c r="D681" s="28">
        <v>3014367837</v>
      </c>
      <c r="E681" s="12">
        <v>115.4</v>
      </c>
      <c r="I681" s="188">
        <v>45870</v>
      </c>
      <c r="J681" s="28">
        <v>8</v>
      </c>
      <c r="K681" s="28" t="s">
        <v>1920</v>
      </c>
      <c r="L681" s="28" t="s">
        <v>2033</v>
      </c>
      <c r="M681" s="200">
        <v>67.66</v>
      </c>
      <c r="N681" s="200">
        <v>65.383577235772364</v>
      </c>
      <c r="O681" s="28" t="s">
        <v>26</v>
      </c>
      <c r="P681" s="28">
        <f>Tabela5[[#This Row],[Geração Estimada P50 '[MWh']]]/30</f>
        <v>2.2553333333333332</v>
      </c>
      <c r="Q681" s="1"/>
      <c r="S681"/>
    </row>
    <row r="682" spans="1:19">
      <c r="A682" s="183">
        <v>45931</v>
      </c>
      <c r="B682" s="28">
        <v>10</v>
      </c>
      <c r="C682" s="28" t="s">
        <v>1928</v>
      </c>
      <c r="D682" s="28">
        <v>3014367837</v>
      </c>
      <c r="E682" s="12">
        <v>108.7</v>
      </c>
      <c r="I682" s="188">
        <v>45901</v>
      </c>
      <c r="J682" s="28">
        <v>9</v>
      </c>
      <c r="K682" s="28" t="s">
        <v>1920</v>
      </c>
      <c r="L682" s="28" t="s">
        <v>2033</v>
      </c>
      <c r="M682" s="200">
        <v>63.28</v>
      </c>
      <c r="N682" s="200">
        <v>61.003577235772369</v>
      </c>
      <c r="O682" s="28" t="s">
        <v>26</v>
      </c>
      <c r="P682" s="28">
        <f>Tabela5[[#This Row],[Geração Estimada P50 '[MWh']]]/30</f>
        <v>2.1093333333333333</v>
      </c>
      <c r="Q682" s="1"/>
      <c r="S682"/>
    </row>
    <row r="683" spans="1:19">
      <c r="A683" s="183">
        <v>45962</v>
      </c>
      <c r="B683" s="28">
        <v>11</v>
      </c>
      <c r="C683" s="28" t="s">
        <v>1928</v>
      </c>
      <c r="D683" s="28">
        <v>3014367837</v>
      </c>
      <c r="E683" s="12">
        <v>101.8</v>
      </c>
      <c r="I683" s="188">
        <v>45931</v>
      </c>
      <c r="J683" s="28">
        <v>10</v>
      </c>
      <c r="K683" s="28" t="s">
        <v>1920</v>
      </c>
      <c r="L683" s="28" t="s">
        <v>2033</v>
      </c>
      <c r="M683" s="200">
        <v>58.54</v>
      </c>
      <c r="N683" s="200">
        <v>56.263577235772367</v>
      </c>
      <c r="O683" s="28" t="s">
        <v>26</v>
      </c>
      <c r="P683" s="28">
        <f>Tabela5[[#This Row],[Geração Estimada P50 '[MWh']]]/30</f>
        <v>1.9513333333333334</v>
      </c>
      <c r="Q683" s="1"/>
      <c r="S683"/>
    </row>
    <row r="684" spans="1:19">
      <c r="A684" s="183">
        <v>45992</v>
      </c>
      <c r="B684" s="28">
        <v>12</v>
      </c>
      <c r="C684" s="28" t="s">
        <v>1928</v>
      </c>
      <c r="D684" s="28">
        <v>3014367837</v>
      </c>
      <c r="E684" s="12">
        <v>104.6</v>
      </c>
      <c r="I684" s="188">
        <v>45962</v>
      </c>
      <c r="J684" s="28">
        <v>11</v>
      </c>
      <c r="K684" s="28" t="s">
        <v>1920</v>
      </c>
      <c r="L684" s="28" t="s">
        <v>2033</v>
      </c>
      <c r="M684" s="200">
        <v>50.63</v>
      </c>
      <c r="N684" s="200">
        <v>48.35357723577237</v>
      </c>
      <c r="O684" s="28" t="s">
        <v>26</v>
      </c>
      <c r="P684" s="28">
        <f>Tabela5[[#This Row],[Geração Estimada P50 '[MWh']]]/30</f>
        <v>1.6876666666666666</v>
      </c>
      <c r="Q684" s="1"/>
      <c r="S684"/>
    </row>
    <row r="685" spans="1:19">
      <c r="A685" s="183">
        <v>45658</v>
      </c>
      <c r="B685" s="28">
        <v>1</v>
      </c>
      <c r="C685" s="28" t="s">
        <v>1965</v>
      </c>
      <c r="D685" s="28">
        <v>3014367827</v>
      </c>
      <c r="E685" s="12">
        <v>254</v>
      </c>
      <c r="I685" s="188">
        <v>45992</v>
      </c>
      <c r="J685" s="28">
        <v>12</v>
      </c>
      <c r="K685" s="28" t="s">
        <v>1920</v>
      </c>
      <c r="L685" s="28" t="s">
        <v>2033</v>
      </c>
      <c r="M685" s="200">
        <v>53.63</v>
      </c>
      <c r="N685" s="200">
        <v>51.35357723577237</v>
      </c>
      <c r="O685" s="28" t="s">
        <v>26</v>
      </c>
      <c r="P685" s="28">
        <f>Tabela5[[#This Row],[Geração Estimada P50 '[MWh']]]/30</f>
        <v>1.7876666666666667</v>
      </c>
      <c r="Q685" s="1"/>
      <c r="S685"/>
    </row>
    <row r="686" spans="1:19">
      <c r="A686" s="183">
        <v>45689</v>
      </c>
      <c r="B686" s="28">
        <v>2</v>
      </c>
      <c r="C686" s="28" t="s">
        <v>1965</v>
      </c>
      <c r="D686" s="28">
        <v>3014367827</v>
      </c>
      <c r="E686" s="12">
        <v>214.2</v>
      </c>
      <c r="I686" s="188">
        <v>45658</v>
      </c>
      <c r="J686" s="28">
        <v>1</v>
      </c>
      <c r="K686" s="28" t="s">
        <v>1921</v>
      </c>
      <c r="L686" s="28" t="s">
        <v>2034</v>
      </c>
      <c r="M686" s="200">
        <v>63.79</v>
      </c>
      <c r="N686" s="200">
        <v>61.20918699186992</v>
      </c>
      <c r="O686" s="28" t="s">
        <v>26</v>
      </c>
      <c r="P686" s="28">
        <f>Tabela5[[#This Row],[Geração Estimada P50 '[MWh']]]/30</f>
        <v>2.1263333333333332</v>
      </c>
      <c r="Q686" s="1"/>
      <c r="S686"/>
    </row>
    <row r="687" spans="1:19">
      <c r="A687" s="183">
        <v>45717</v>
      </c>
      <c r="B687" s="28">
        <v>3</v>
      </c>
      <c r="C687" s="28" t="s">
        <v>1965</v>
      </c>
      <c r="D687" s="28">
        <v>3014367827</v>
      </c>
      <c r="E687" s="12">
        <v>213.6</v>
      </c>
      <c r="I687" s="188">
        <v>45689</v>
      </c>
      <c r="J687" s="28">
        <v>2</v>
      </c>
      <c r="K687" s="28" t="s">
        <v>1921</v>
      </c>
      <c r="L687" s="28" t="s">
        <v>2034</v>
      </c>
      <c r="M687" s="200">
        <v>59.14</v>
      </c>
      <c r="N687" s="200">
        <v>56.559186991869922</v>
      </c>
      <c r="O687" s="28" t="s">
        <v>26</v>
      </c>
      <c r="P687" s="28"/>
      <c r="Q687" s="1"/>
      <c r="S687"/>
    </row>
    <row r="688" spans="1:19">
      <c r="A688" s="183">
        <v>45748</v>
      </c>
      <c r="B688" s="28">
        <v>4</v>
      </c>
      <c r="C688" s="28" t="s">
        <v>1965</v>
      </c>
      <c r="D688" s="28">
        <v>3014367827</v>
      </c>
      <c r="E688" s="12">
        <v>204.2</v>
      </c>
      <c r="I688" s="188">
        <v>45717</v>
      </c>
      <c r="J688" s="28">
        <v>3</v>
      </c>
      <c r="K688" s="28" t="s">
        <v>1921</v>
      </c>
      <c r="L688" s="28" t="s">
        <v>2034</v>
      </c>
      <c r="M688" s="200">
        <v>62.58</v>
      </c>
      <c r="N688" s="200">
        <v>59.999186991869919</v>
      </c>
      <c r="O688" s="28" t="s">
        <v>26</v>
      </c>
      <c r="P688" s="28">
        <f>Tabela5[[#This Row],[Geração Estimada P50 '[MWh']]]/30</f>
        <v>2.0859999999999999</v>
      </c>
      <c r="Q688" s="1"/>
      <c r="S688"/>
    </row>
    <row r="689" spans="1:19">
      <c r="A689" s="183">
        <v>45778</v>
      </c>
      <c r="B689" s="28">
        <v>5</v>
      </c>
      <c r="C689" s="28" t="s">
        <v>1965</v>
      </c>
      <c r="D689" s="28">
        <v>3014367827</v>
      </c>
      <c r="E689" s="12">
        <v>210.8</v>
      </c>
      <c r="I689" s="188">
        <v>45748</v>
      </c>
      <c r="J689" s="28">
        <v>4</v>
      </c>
      <c r="K689" s="28" t="s">
        <v>1921</v>
      </c>
      <c r="L689" s="28" t="s">
        <v>2034</v>
      </c>
      <c r="M689" s="200">
        <v>62.35</v>
      </c>
      <c r="N689" s="200">
        <v>59.769186991869923</v>
      </c>
      <c r="O689" s="28" t="s">
        <v>26</v>
      </c>
      <c r="P689" s="28">
        <f>Tabela5[[#This Row],[Geração Estimada P50 '[MWh']]]/30</f>
        <v>2.0783333333333336</v>
      </c>
      <c r="Q689" s="1"/>
      <c r="S689"/>
    </row>
    <row r="690" spans="1:19">
      <c r="A690" s="183">
        <v>45809</v>
      </c>
      <c r="B690" s="28">
        <v>6</v>
      </c>
      <c r="C690" s="28" t="s">
        <v>1965</v>
      </c>
      <c r="D690" s="28">
        <v>3014367827</v>
      </c>
      <c r="E690" s="12">
        <v>209.5</v>
      </c>
      <c r="I690" s="188">
        <v>45778</v>
      </c>
      <c r="J690" s="28">
        <v>5</v>
      </c>
      <c r="K690" s="28" t="s">
        <v>1921</v>
      </c>
      <c r="L690" s="28" t="s">
        <v>2034</v>
      </c>
      <c r="M690" s="200">
        <v>64.849999999999994</v>
      </c>
      <c r="N690" s="200">
        <v>62.269186991869915</v>
      </c>
      <c r="O690" s="28" t="s">
        <v>26</v>
      </c>
      <c r="P690" s="28">
        <f>Tabela5[[#This Row],[Geração Estimada P50 '[MWh']]]/30</f>
        <v>2.1616666666666666</v>
      </c>
      <c r="Q690" s="1"/>
      <c r="S690"/>
    </row>
    <row r="691" spans="1:19">
      <c r="A691" s="183">
        <v>45839</v>
      </c>
      <c r="B691" s="28">
        <v>7</v>
      </c>
      <c r="C691" s="28" t="s">
        <v>1965</v>
      </c>
      <c r="D691" s="28">
        <v>3014367827</v>
      </c>
      <c r="E691" s="12">
        <v>226.6</v>
      </c>
      <c r="I691" s="188">
        <v>45809</v>
      </c>
      <c r="J691" s="28">
        <v>6</v>
      </c>
      <c r="K691" s="28" t="s">
        <v>1921</v>
      </c>
      <c r="L691" s="28" t="s">
        <v>2034</v>
      </c>
      <c r="M691" s="200">
        <v>66.08</v>
      </c>
      <c r="N691" s="200">
        <v>63.499186991869919</v>
      </c>
      <c r="O691" s="28" t="s">
        <v>26</v>
      </c>
      <c r="P691" s="28">
        <f>Tabela5[[#This Row],[Geração Estimada P50 '[MWh']]]/30</f>
        <v>2.2026666666666666</v>
      </c>
      <c r="Q691" s="1"/>
      <c r="S691"/>
    </row>
    <row r="692" spans="1:19">
      <c r="A692" s="183">
        <v>45870</v>
      </c>
      <c r="B692" s="28">
        <v>8</v>
      </c>
      <c r="C692" s="28" t="s">
        <v>1965</v>
      </c>
      <c r="D692" s="28">
        <v>3014367827</v>
      </c>
      <c r="E692" s="12">
        <v>226.2</v>
      </c>
      <c r="I692" s="188">
        <v>45839</v>
      </c>
      <c r="J692" s="28">
        <v>7</v>
      </c>
      <c r="K692" s="28" t="s">
        <v>1921</v>
      </c>
      <c r="L692" s="28" t="s">
        <v>2034</v>
      </c>
      <c r="M692" s="200">
        <v>71.069999999999993</v>
      </c>
      <c r="N692" s="200">
        <v>68.489186991869914</v>
      </c>
      <c r="O692" s="28" t="s">
        <v>26</v>
      </c>
      <c r="P692" s="28">
        <f>Tabela5[[#This Row],[Geração Estimada P50 '[MWh']]]/31</f>
        <v>2.2925806451612902</v>
      </c>
      <c r="Q692" s="1"/>
      <c r="S692"/>
    </row>
    <row r="693" spans="1:19">
      <c r="A693" s="183">
        <v>45901</v>
      </c>
      <c r="B693" s="28">
        <v>9</v>
      </c>
      <c r="C693" s="28" t="s">
        <v>1965</v>
      </c>
      <c r="D693" s="28">
        <v>3014367827</v>
      </c>
      <c r="E693" s="12">
        <v>249.7</v>
      </c>
      <c r="I693" s="188">
        <v>45870</v>
      </c>
      <c r="J693" s="28">
        <v>8</v>
      </c>
      <c r="K693" s="28" t="s">
        <v>1921</v>
      </c>
      <c r="L693" s="28" t="s">
        <v>2034</v>
      </c>
      <c r="M693" s="200">
        <v>76.260000000000005</v>
      </c>
      <c r="N693" s="200">
        <v>73.679186991869926</v>
      </c>
      <c r="O693" s="28" t="s">
        <v>26</v>
      </c>
      <c r="P693" s="28">
        <f>Tabela5[[#This Row],[Geração Estimada P50 '[MWh']]]/30</f>
        <v>2.5420000000000003</v>
      </c>
      <c r="Q693" s="1"/>
      <c r="S693"/>
    </row>
    <row r="694" spans="1:19">
      <c r="A694" s="183">
        <v>45931</v>
      </c>
      <c r="B694" s="28">
        <v>10</v>
      </c>
      <c r="C694" s="28" t="s">
        <v>1965</v>
      </c>
      <c r="D694" s="28">
        <v>3014367827</v>
      </c>
      <c r="E694" s="12">
        <v>258.2</v>
      </c>
      <c r="I694" s="188">
        <v>45901</v>
      </c>
      <c r="J694" s="28">
        <v>9</v>
      </c>
      <c r="K694" s="28" t="s">
        <v>1921</v>
      </c>
      <c r="L694" s="28" t="s">
        <v>2034</v>
      </c>
      <c r="M694" s="200">
        <v>71.42</v>
      </c>
      <c r="N694" s="200">
        <v>68.839186991869923</v>
      </c>
      <c r="O694" s="28" t="s">
        <v>26</v>
      </c>
      <c r="P694" s="28">
        <f>Tabela5[[#This Row],[Geração Estimada P50 '[MWh']]]/30</f>
        <v>2.3806666666666669</v>
      </c>
      <c r="Q694" s="1"/>
      <c r="S694"/>
    </row>
    <row r="695" spans="1:19">
      <c r="A695" s="183">
        <v>45962</v>
      </c>
      <c r="B695" s="28">
        <v>11</v>
      </c>
      <c r="C695" s="28" t="s">
        <v>1965</v>
      </c>
      <c r="D695" s="28">
        <v>3014367827</v>
      </c>
      <c r="E695" s="12">
        <v>197.7</v>
      </c>
      <c r="I695" s="188">
        <v>45931</v>
      </c>
      <c r="J695" s="28">
        <v>10</v>
      </c>
      <c r="K695" s="28" t="s">
        <v>1921</v>
      </c>
      <c r="L695" s="28" t="s">
        <v>2034</v>
      </c>
      <c r="M695" s="200">
        <v>66.53</v>
      </c>
      <c r="N695" s="200">
        <v>63.949186991869922</v>
      </c>
      <c r="O695" s="28" t="s">
        <v>26</v>
      </c>
      <c r="P695" s="28">
        <f>Tabela5[[#This Row],[Geração Estimada P50 '[MWh']]]/30</f>
        <v>2.2176666666666667</v>
      </c>
      <c r="Q695" s="1"/>
      <c r="S695"/>
    </row>
    <row r="696" spans="1:19">
      <c r="A696" s="183">
        <v>45992</v>
      </c>
      <c r="B696" s="28">
        <v>12</v>
      </c>
      <c r="C696" s="28" t="s">
        <v>1965</v>
      </c>
      <c r="D696" s="28">
        <v>3014367827</v>
      </c>
      <c r="E696" s="12">
        <v>227.4</v>
      </c>
      <c r="I696" s="188">
        <v>45962</v>
      </c>
      <c r="J696" s="28">
        <v>11</v>
      </c>
      <c r="K696" s="28" t="s">
        <v>1921</v>
      </c>
      <c r="L696" s="28" t="s">
        <v>2034</v>
      </c>
      <c r="M696" s="200">
        <v>57.86</v>
      </c>
      <c r="N696" s="200">
        <v>55.279186991869921</v>
      </c>
      <c r="O696" s="28" t="s">
        <v>26</v>
      </c>
      <c r="P696" s="28">
        <f>Tabela5[[#This Row],[Geração Estimada P50 '[MWh']]]/30</f>
        <v>1.9286666666666668</v>
      </c>
      <c r="Q696" s="1"/>
      <c r="S696"/>
    </row>
    <row r="697" spans="1:19">
      <c r="A697" s="183">
        <v>45658</v>
      </c>
      <c r="B697" s="28">
        <v>1</v>
      </c>
      <c r="C697" s="28" t="s">
        <v>1966</v>
      </c>
      <c r="D697" s="28">
        <v>3014367828</v>
      </c>
      <c r="E697" s="12">
        <v>254.5</v>
      </c>
      <c r="I697" s="188">
        <v>45992</v>
      </c>
      <c r="J697" s="28">
        <v>12</v>
      </c>
      <c r="K697" s="28" t="s">
        <v>1921</v>
      </c>
      <c r="L697" s="28" t="s">
        <v>2034</v>
      </c>
      <c r="M697" s="200">
        <v>61.45</v>
      </c>
      <c r="N697" s="200">
        <v>58.869186991869924</v>
      </c>
      <c r="O697" s="28" t="s">
        <v>26</v>
      </c>
      <c r="P697" s="28">
        <f>Tabela5[[#This Row],[Geração Estimada P50 '[MWh']]]/30</f>
        <v>2.0483333333333333</v>
      </c>
      <c r="Q697" s="1"/>
      <c r="S697"/>
    </row>
    <row r="698" spans="1:19">
      <c r="A698" s="183">
        <v>45689</v>
      </c>
      <c r="B698" s="28">
        <v>2</v>
      </c>
      <c r="C698" s="28" t="s">
        <v>1966</v>
      </c>
      <c r="D698" s="28">
        <v>3014367828</v>
      </c>
      <c r="E698" s="12">
        <v>214.8</v>
      </c>
      <c r="I698" s="188">
        <v>45658</v>
      </c>
      <c r="J698" s="28">
        <v>1</v>
      </c>
      <c r="K698" s="28" t="s">
        <v>1922</v>
      </c>
      <c r="L698" s="28" t="s">
        <v>2035</v>
      </c>
      <c r="M698" s="200">
        <v>28.7</v>
      </c>
      <c r="N698" s="200">
        <v>27.534471544715448</v>
      </c>
      <c r="O698" s="28" t="s">
        <v>26</v>
      </c>
      <c r="P698" s="28">
        <f>Tabela5[[#This Row],[Geração Estimada P50 '[MWh']]]/30</f>
        <v>0.95666666666666667</v>
      </c>
      <c r="Q698" s="1"/>
      <c r="S698"/>
    </row>
    <row r="699" spans="1:19">
      <c r="A699" s="183">
        <v>45717</v>
      </c>
      <c r="B699" s="28">
        <v>3</v>
      </c>
      <c r="C699" s="28" t="s">
        <v>1966</v>
      </c>
      <c r="D699" s="28">
        <v>3014367828</v>
      </c>
      <c r="E699" s="12">
        <v>213.9</v>
      </c>
      <c r="I699" s="188">
        <v>45689</v>
      </c>
      <c r="J699" s="28">
        <v>2</v>
      </c>
      <c r="K699" s="28" t="s">
        <v>1922</v>
      </c>
      <c r="L699" s="28" t="s">
        <v>2035</v>
      </c>
      <c r="M699" s="200">
        <v>26.65</v>
      </c>
      <c r="N699" s="200">
        <v>25.484471544715447</v>
      </c>
      <c r="O699" s="28" t="s">
        <v>26</v>
      </c>
      <c r="P699" s="28"/>
      <c r="Q699" s="1"/>
      <c r="S699"/>
    </row>
    <row r="700" spans="1:19">
      <c r="A700" s="183">
        <v>45748</v>
      </c>
      <c r="B700" s="28">
        <v>4</v>
      </c>
      <c r="C700" s="28" t="s">
        <v>1966</v>
      </c>
      <c r="D700" s="28">
        <v>3014367828</v>
      </c>
      <c r="E700" s="12">
        <v>205</v>
      </c>
      <c r="I700" s="188">
        <v>45717</v>
      </c>
      <c r="J700" s="28">
        <v>3</v>
      </c>
      <c r="K700" s="28" t="s">
        <v>1922</v>
      </c>
      <c r="L700" s="28" t="s">
        <v>2035</v>
      </c>
      <c r="M700" s="200">
        <v>28.15</v>
      </c>
      <c r="N700" s="200">
        <v>26.984471544715447</v>
      </c>
      <c r="O700" s="28" t="s">
        <v>26</v>
      </c>
      <c r="P700" s="28">
        <f>Tabela5[[#This Row],[Geração Estimada P50 '[MWh']]]/30</f>
        <v>0.93833333333333324</v>
      </c>
      <c r="Q700" s="1"/>
      <c r="S700"/>
    </row>
    <row r="701" spans="1:19">
      <c r="A701" s="183">
        <v>45778</v>
      </c>
      <c r="B701" s="28">
        <v>5</v>
      </c>
      <c r="C701" s="28" t="s">
        <v>1966</v>
      </c>
      <c r="D701" s="28">
        <v>3014367828</v>
      </c>
      <c r="E701" s="12">
        <v>210.6</v>
      </c>
      <c r="I701" s="188">
        <v>45748</v>
      </c>
      <c r="J701" s="28">
        <v>4</v>
      </c>
      <c r="K701" s="28" t="s">
        <v>1922</v>
      </c>
      <c r="L701" s="28" t="s">
        <v>2035</v>
      </c>
      <c r="M701" s="200">
        <v>28.09</v>
      </c>
      <c r="N701" s="200">
        <v>26.924471544715448</v>
      </c>
      <c r="O701" s="28" t="s">
        <v>26</v>
      </c>
      <c r="P701" s="28">
        <f>Tabela5[[#This Row],[Geração Estimada P50 '[MWh']]]/30</f>
        <v>0.93633333333333335</v>
      </c>
      <c r="Q701" s="1"/>
      <c r="S701"/>
    </row>
    <row r="702" spans="1:19">
      <c r="A702" s="183">
        <v>45809</v>
      </c>
      <c r="B702" s="28">
        <v>6</v>
      </c>
      <c r="C702" s="28" t="s">
        <v>1966</v>
      </c>
      <c r="D702" s="28">
        <v>3014367828</v>
      </c>
      <c r="E702" s="12">
        <v>208.6</v>
      </c>
      <c r="I702" s="188">
        <v>45778</v>
      </c>
      <c r="J702" s="28">
        <v>5</v>
      </c>
      <c r="K702" s="28" t="s">
        <v>1922</v>
      </c>
      <c r="L702" s="28" t="s">
        <v>2035</v>
      </c>
      <c r="M702" s="200">
        <v>29.24</v>
      </c>
      <c r="N702" s="200">
        <v>28.074471544715447</v>
      </c>
      <c r="O702" s="28" t="s">
        <v>26</v>
      </c>
      <c r="P702" s="28">
        <f>Tabela5[[#This Row],[Geração Estimada P50 '[MWh']]]/30</f>
        <v>0.97466666666666657</v>
      </c>
      <c r="Q702" s="1"/>
      <c r="S702"/>
    </row>
    <row r="703" spans="1:19">
      <c r="A703" s="183">
        <v>45839</v>
      </c>
      <c r="B703" s="28">
        <v>7</v>
      </c>
      <c r="C703" s="28" t="s">
        <v>1966</v>
      </c>
      <c r="D703" s="28">
        <v>3014367828</v>
      </c>
      <c r="E703" s="12">
        <v>226.3</v>
      </c>
      <c r="I703" s="188">
        <v>45809</v>
      </c>
      <c r="J703" s="28">
        <v>6</v>
      </c>
      <c r="K703" s="28" t="s">
        <v>1922</v>
      </c>
      <c r="L703" s="28" t="s">
        <v>2035</v>
      </c>
      <c r="M703" s="200">
        <v>29.78</v>
      </c>
      <c r="N703" s="200">
        <v>28.61447154471545</v>
      </c>
      <c r="O703" s="28" t="s">
        <v>26</v>
      </c>
      <c r="P703" s="28">
        <f>Tabela5[[#This Row],[Geração Estimada P50 '[MWh']]]/30</f>
        <v>0.9926666666666667</v>
      </c>
      <c r="Q703" s="1"/>
      <c r="S703"/>
    </row>
    <row r="704" spans="1:19">
      <c r="A704" s="183">
        <v>45870</v>
      </c>
      <c r="B704" s="28">
        <v>8</v>
      </c>
      <c r="C704" s="28" t="s">
        <v>1966</v>
      </c>
      <c r="D704" s="28">
        <v>3014367828</v>
      </c>
      <c r="E704" s="12">
        <v>226.8</v>
      </c>
      <c r="I704" s="188">
        <v>45839</v>
      </c>
      <c r="J704" s="28">
        <v>7</v>
      </c>
      <c r="K704" s="28" t="s">
        <v>1922</v>
      </c>
      <c r="L704" s="28" t="s">
        <v>2035</v>
      </c>
      <c r="M704" s="200">
        <v>32.090000000000003</v>
      </c>
      <c r="N704" s="200">
        <v>30.924471544715452</v>
      </c>
      <c r="O704" s="28" t="s">
        <v>26</v>
      </c>
      <c r="P704" s="28">
        <f>Tabela5[[#This Row],[Geração Estimada P50 '[MWh']]]/31</f>
        <v>1.0351612903225809</v>
      </c>
      <c r="Q704" s="1"/>
      <c r="S704"/>
    </row>
    <row r="705" spans="1:19">
      <c r="A705" s="183">
        <v>45901</v>
      </c>
      <c r="B705" s="28">
        <v>9</v>
      </c>
      <c r="C705" s="28" t="s">
        <v>1966</v>
      </c>
      <c r="D705" s="28">
        <v>3014367828</v>
      </c>
      <c r="E705" s="12">
        <v>250.7</v>
      </c>
      <c r="I705" s="188">
        <v>45870</v>
      </c>
      <c r="J705" s="28">
        <v>8</v>
      </c>
      <c r="K705" s="28" t="s">
        <v>1922</v>
      </c>
      <c r="L705" s="28" t="s">
        <v>2035</v>
      </c>
      <c r="M705" s="200">
        <v>34.619999999999997</v>
      </c>
      <c r="N705" s="200">
        <v>33.454471544715446</v>
      </c>
      <c r="O705" s="28" t="s">
        <v>26</v>
      </c>
      <c r="P705" s="28">
        <f>Tabela5[[#This Row],[Geração Estimada P50 '[MWh']]]/30</f>
        <v>1.1539999999999999</v>
      </c>
      <c r="Q705" s="1"/>
      <c r="S705"/>
    </row>
    <row r="706" spans="1:19">
      <c r="A706" s="183">
        <v>45931</v>
      </c>
      <c r="B706" s="28">
        <v>10</v>
      </c>
      <c r="C706" s="28" t="s">
        <v>1966</v>
      </c>
      <c r="D706" s="28">
        <v>3014367828</v>
      </c>
      <c r="E706" s="12">
        <v>258.7</v>
      </c>
      <c r="I706" s="188">
        <v>45901</v>
      </c>
      <c r="J706" s="28">
        <v>9</v>
      </c>
      <c r="K706" s="28" t="s">
        <v>1922</v>
      </c>
      <c r="L706" s="28" t="s">
        <v>2035</v>
      </c>
      <c r="M706" s="200">
        <v>32.4</v>
      </c>
      <c r="N706" s="200">
        <v>31.234471544715447</v>
      </c>
      <c r="O706" s="28" t="s">
        <v>26</v>
      </c>
      <c r="P706" s="28">
        <f>Tabela5[[#This Row],[Geração Estimada P50 '[MWh']]]/30</f>
        <v>1.0799999999999998</v>
      </c>
      <c r="Q706" s="1"/>
      <c r="S706"/>
    </row>
    <row r="707" spans="1:19">
      <c r="A707" s="183">
        <v>45962</v>
      </c>
      <c r="B707" s="28">
        <v>11</v>
      </c>
      <c r="C707" s="28" t="s">
        <v>1966</v>
      </c>
      <c r="D707" s="28">
        <v>3014367828</v>
      </c>
      <c r="E707" s="12">
        <v>198.1</v>
      </c>
      <c r="I707" s="188">
        <v>45931</v>
      </c>
      <c r="J707" s="28">
        <v>10</v>
      </c>
      <c r="K707" s="28" t="s">
        <v>1922</v>
      </c>
      <c r="L707" s="28" t="s">
        <v>2035</v>
      </c>
      <c r="M707" s="200">
        <v>29.96</v>
      </c>
      <c r="N707" s="200">
        <v>28.794471544715449</v>
      </c>
      <c r="O707" s="28" t="s">
        <v>26</v>
      </c>
      <c r="P707" s="28">
        <f>Tabela5[[#This Row],[Geração Estimada P50 '[MWh']]]/30</f>
        <v>0.9986666666666667</v>
      </c>
      <c r="Q707" s="1"/>
      <c r="S707"/>
    </row>
    <row r="708" spans="1:19">
      <c r="A708" s="183">
        <v>45992</v>
      </c>
      <c r="B708" s="28">
        <v>12</v>
      </c>
      <c r="C708" s="28" t="s">
        <v>1966</v>
      </c>
      <c r="D708" s="28">
        <v>3014367828</v>
      </c>
      <c r="E708" s="12">
        <v>228</v>
      </c>
      <c r="I708" s="188">
        <v>45962</v>
      </c>
      <c r="J708" s="28">
        <v>11</v>
      </c>
      <c r="K708" s="28" t="s">
        <v>1922</v>
      </c>
      <c r="L708" s="28" t="s">
        <v>2035</v>
      </c>
      <c r="M708" s="200">
        <v>25.87</v>
      </c>
      <c r="N708" s="200">
        <v>24.704471544715449</v>
      </c>
      <c r="O708" s="28" t="s">
        <v>26</v>
      </c>
      <c r="P708" s="28">
        <f>Tabela5[[#This Row],[Geração Estimada P50 '[MWh']]]/30</f>
        <v>0.8623333333333334</v>
      </c>
      <c r="Q708" s="1"/>
      <c r="S708"/>
    </row>
    <row r="709" spans="1:19">
      <c r="A709" s="183">
        <v>45658</v>
      </c>
      <c r="B709" s="28">
        <v>1</v>
      </c>
      <c r="C709" s="28" t="s">
        <v>1967</v>
      </c>
      <c r="D709" s="28">
        <v>3014367829</v>
      </c>
      <c r="E709" s="12">
        <v>121.4</v>
      </c>
      <c r="I709" s="188">
        <v>45992</v>
      </c>
      <c r="J709" s="28">
        <v>12</v>
      </c>
      <c r="K709" s="28" t="s">
        <v>1922</v>
      </c>
      <c r="L709" s="28" t="s">
        <v>2035</v>
      </c>
      <c r="M709" s="200">
        <v>27.47</v>
      </c>
      <c r="N709" s="200">
        <v>26.304471544715447</v>
      </c>
      <c r="O709" s="28" t="s">
        <v>26</v>
      </c>
      <c r="P709" s="28">
        <f>Tabela5[[#This Row],[Geração Estimada P50 '[MWh']]]/30</f>
        <v>0.91566666666666663</v>
      </c>
      <c r="Q709" s="1"/>
      <c r="S709"/>
    </row>
    <row r="710" spans="1:19">
      <c r="A710" s="183">
        <v>45689</v>
      </c>
      <c r="B710" s="28">
        <v>2</v>
      </c>
      <c r="C710" s="28" t="s">
        <v>1967</v>
      </c>
      <c r="D710" s="28">
        <v>3014367829</v>
      </c>
      <c r="E710" s="12">
        <v>101.4</v>
      </c>
      <c r="I710" s="188">
        <v>45658</v>
      </c>
      <c r="J710" s="28">
        <v>1</v>
      </c>
      <c r="K710" s="28" t="s">
        <v>1923</v>
      </c>
      <c r="L710" s="28" t="s">
        <v>2036</v>
      </c>
      <c r="M710" s="200">
        <v>28.69</v>
      </c>
      <c r="N710" s="200">
        <v>27.529674796747972</v>
      </c>
      <c r="O710" s="28" t="s">
        <v>26</v>
      </c>
      <c r="P710" s="28">
        <f>Tabela5[[#This Row],[Geração Estimada P50 '[MWh']]]/30</f>
        <v>0.95633333333333337</v>
      </c>
      <c r="Q710" s="1"/>
      <c r="S710"/>
    </row>
    <row r="711" spans="1:19">
      <c r="A711" s="183">
        <v>45717</v>
      </c>
      <c r="B711" s="28">
        <v>3</v>
      </c>
      <c r="C711" s="28" t="s">
        <v>1967</v>
      </c>
      <c r="D711" s="28">
        <v>3014367829</v>
      </c>
      <c r="E711" s="12">
        <v>101.2</v>
      </c>
      <c r="I711" s="188">
        <v>45689</v>
      </c>
      <c r="J711" s="28">
        <v>2</v>
      </c>
      <c r="K711" s="28" t="s">
        <v>1923</v>
      </c>
      <c r="L711" s="28" t="s">
        <v>2036</v>
      </c>
      <c r="M711" s="200">
        <v>26.64</v>
      </c>
      <c r="N711" s="200">
        <v>25.479674796747972</v>
      </c>
      <c r="O711" s="28" t="s">
        <v>26</v>
      </c>
      <c r="P711" s="28"/>
      <c r="Q711" s="1"/>
      <c r="S711"/>
    </row>
    <row r="712" spans="1:19">
      <c r="A712" s="183">
        <v>45748</v>
      </c>
      <c r="B712" s="28">
        <v>4</v>
      </c>
      <c r="C712" s="28" t="s">
        <v>1967</v>
      </c>
      <c r="D712" s="28">
        <v>3014367829</v>
      </c>
      <c r="E712" s="12">
        <v>96.5</v>
      </c>
      <c r="I712" s="188">
        <v>45717</v>
      </c>
      <c r="J712" s="28">
        <v>3</v>
      </c>
      <c r="K712" s="28" t="s">
        <v>1923</v>
      </c>
      <c r="L712" s="28" t="s">
        <v>2036</v>
      </c>
      <c r="M712" s="200">
        <v>28.14</v>
      </c>
      <c r="N712" s="200">
        <v>26.979674796747972</v>
      </c>
      <c r="O712" s="28" t="s">
        <v>26</v>
      </c>
      <c r="P712" s="28">
        <f>Tabela5[[#This Row],[Geração Estimada P50 '[MWh']]]/30</f>
        <v>0.93800000000000006</v>
      </c>
      <c r="Q712" s="1"/>
      <c r="S712"/>
    </row>
    <row r="713" spans="1:19">
      <c r="A713" s="183">
        <v>45778</v>
      </c>
      <c r="B713" s="28">
        <v>5</v>
      </c>
      <c r="C713" s="28" t="s">
        <v>1967</v>
      </c>
      <c r="D713" s="28">
        <v>3014367829</v>
      </c>
      <c r="E713" s="12">
        <v>99.8</v>
      </c>
      <c r="I713" s="188">
        <v>45748</v>
      </c>
      <c r="J713" s="28">
        <v>4</v>
      </c>
      <c r="K713" s="28" t="s">
        <v>1923</v>
      </c>
      <c r="L713" s="28" t="s">
        <v>2036</v>
      </c>
      <c r="M713" s="200">
        <v>28.09</v>
      </c>
      <c r="N713" s="200">
        <v>26.929674796747971</v>
      </c>
      <c r="O713" s="28" t="s">
        <v>26</v>
      </c>
      <c r="P713" s="28">
        <f>Tabela5[[#This Row],[Geração Estimada P50 '[MWh']]]/30</f>
        <v>0.93633333333333335</v>
      </c>
      <c r="Q713" s="1"/>
      <c r="S713"/>
    </row>
    <row r="714" spans="1:19">
      <c r="A714" s="183">
        <v>45809</v>
      </c>
      <c r="B714" s="28">
        <v>6</v>
      </c>
      <c r="C714" s="28" t="s">
        <v>1967</v>
      </c>
      <c r="D714" s="28">
        <v>3014367829</v>
      </c>
      <c r="E714" s="12">
        <v>99.7</v>
      </c>
      <c r="I714" s="188">
        <v>45778</v>
      </c>
      <c r="J714" s="28">
        <v>5</v>
      </c>
      <c r="K714" s="28" t="s">
        <v>1923</v>
      </c>
      <c r="L714" s="28" t="s">
        <v>2036</v>
      </c>
      <c r="M714" s="200">
        <v>29.23</v>
      </c>
      <c r="N714" s="200">
        <v>28.069674796747972</v>
      </c>
      <c r="O714" s="28" t="s">
        <v>26</v>
      </c>
      <c r="P714" s="28">
        <f>Tabela5[[#This Row],[Geração Estimada P50 '[MWh']]]/30</f>
        <v>0.97433333333333338</v>
      </c>
      <c r="Q714" s="1"/>
      <c r="S714"/>
    </row>
    <row r="715" spans="1:19">
      <c r="A715" s="183">
        <v>45839</v>
      </c>
      <c r="B715" s="28">
        <v>7</v>
      </c>
      <c r="C715" s="28" t="s">
        <v>1967</v>
      </c>
      <c r="D715" s="28">
        <v>3014367829</v>
      </c>
      <c r="E715" s="12">
        <v>108</v>
      </c>
      <c r="I715" s="188">
        <v>45809</v>
      </c>
      <c r="J715" s="28">
        <v>6</v>
      </c>
      <c r="K715" s="28" t="s">
        <v>1923</v>
      </c>
      <c r="L715" s="28" t="s">
        <v>2036</v>
      </c>
      <c r="M715" s="200">
        <v>29.78</v>
      </c>
      <c r="N715" s="200">
        <v>28.619674796747972</v>
      </c>
      <c r="O715" s="28" t="s">
        <v>26</v>
      </c>
      <c r="P715" s="28">
        <f>Tabela5[[#This Row],[Geração Estimada P50 '[MWh']]]/30</f>
        <v>0.9926666666666667</v>
      </c>
      <c r="Q715" s="1"/>
      <c r="S715"/>
    </row>
    <row r="716" spans="1:19">
      <c r="A716" s="183">
        <v>45870</v>
      </c>
      <c r="B716" s="28">
        <v>8</v>
      </c>
      <c r="C716" s="28" t="s">
        <v>1967</v>
      </c>
      <c r="D716" s="28">
        <v>3014367829</v>
      </c>
      <c r="E716" s="12">
        <v>107.8</v>
      </c>
      <c r="I716" s="188">
        <v>45839</v>
      </c>
      <c r="J716" s="28">
        <v>7</v>
      </c>
      <c r="K716" s="28" t="s">
        <v>1923</v>
      </c>
      <c r="L716" s="28" t="s">
        <v>2036</v>
      </c>
      <c r="M716" s="200">
        <v>32.08</v>
      </c>
      <c r="N716" s="200">
        <v>30.919674796747969</v>
      </c>
      <c r="O716" s="28" t="s">
        <v>26</v>
      </c>
      <c r="P716" s="28">
        <f>Tabela5[[#This Row],[Geração Estimada P50 '[MWh']]]/31</f>
        <v>1.0348387096774192</v>
      </c>
      <c r="Q716" s="1"/>
      <c r="S716"/>
    </row>
    <row r="717" spans="1:19">
      <c r="A717" s="183">
        <v>45901</v>
      </c>
      <c r="B717" s="28">
        <v>9</v>
      </c>
      <c r="C717" s="28" t="s">
        <v>1967</v>
      </c>
      <c r="D717" s="28">
        <v>3014367829</v>
      </c>
      <c r="E717" s="12">
        <v>118.8</v>
      </c>
      <c r="I717" s="188">
        <v>45870</v>
      </c>
      <c r="J717" s="28">
        <v>8</v>
      </c>
      <c r="K717" s="28" t="s">
        <v>1923</v>
      </c>
      <c r="L717" s="28" t="s">
        <v>2036</v>
      </c>
      <c r="M717" s="200">
        <v>34.61</v>
      </c>
      <c r="N717" s="200">
        <v>33.449674796747971</v>
      </c>
      <c r="O717" s="28" t="s">
        <v>26</v>
      </c>
      <c r="P717" s="28">
        <f>Tabela5[[#This Row],[Geração Estimada P50 '[MWh']]]/30</f>
        <v>1.1536666666666666</v>
      </c>
      <c r="Q717" s="1"/>
      <c r="S717"/>
    </row>
    <row r="718" spans="1:19">
      <c r="A718" s="183">
        <v>45931</v>
      </c>
      <c r="B718" s="28">
        <v>10</v>
      </c>
      <c r="C718" s="28" t="s">
        <v>1967</v>
      </c>
      <c r="D718" s="28">
        <v>3014367829</v>
      </c>
      <c r="E718" s="12">
        <v>123.5</v>
      </c>
      <c r="I718" s="188">
        <v>45901</v>
      </c>
      <c r="J718" s="28">
        <v>9</v>
      </c>
      <c r="K718" s="28" t="s">
        <v>1923</v>
      </c>
      <c r="L718" s="28" t="s">
        <v>2036</v>
      </c>
      <c r="M718" s="200">
        <v>32.4</v>
      </c>
      <c r="N718" s="200">
        <v>31.23967479674797</v>
      </c>
      <c r="O718" s="28" t="s">
        <v>26</v>
      </c>
      <c r="P718" s="28">
        <f>Tabela5[[#This Row],[Geração Estimada P50 '[MWh']]]/30</f>
        <v>1.0799999999999998</v>
      </c>
      <c r="Q718" s="1"/>
      <c r="S718"/>
    </row>
    <row r="719" spans="1:19">
      <c r="A719" s="183">
        <v>45962</v>
      </c>
      <c r="B719" s="28">
        <v>11</v>
      </c>
      <c r="C719" s="28" t="s">
        <v>1967</v>
      </c>
      <c r="D719" s="28">
        <v>3014367829</v>
      </c>
      <c r="E719" s="12">
        <v>93.8</v>
      </c>
      <c r="I719" s="188">
        <v>45931</v>
      </c>
      <c r="J719" s="28">
        <v>10</v>
      </c>
      <c r="K719" s="28" t="s">
        <v>1923</v>
      </c>
      <c r="L719" s="28" t="s">
        <v>2036</v>
      </c>
      <c r="M719" s="200">
        <v>29.95</v>
      </c>
      <c r="N719" s="200">
        <v>28.78967479674797</v>
      </c>
      <c r="O719" s="28" t="s">
        <v>26</v>
      </c>
      <c r="P719" s="28">
        <f>Tabela5[[#This Row],[Geração Estimada P50 '[MWh']]]/30</f>
        <v>0.99833333333333329</v>
      </c>
      <c r="Q719" s="1"/>
      <c r="S719"/>
    </row>
    <row r="720" spans="1:19">
      <c r="A720" s="183">
        <v>45992</v>
      </c>
      <c r="B720" s="28">
        <v>12</v>
      </c>
      <c r="C720" s="28" t="s">
        <v>1967</v>
      </c>
      <c r="D720" s="28">
        <v>3014367829</v>
      </c>
      <c r="E720" s="12">
        <v>108.2</v>
      </c>
      <c r="I720" s="188">
        <v>45962</v>
      </c>
      <c r="J720" s="28">
        <v>11</v>
      </c>
      <c r="K720" s="28" t="s">
        <v>1923</v>
      </c>
      <c r="L720" s="28" t="s">
        <v>2036</v>
      </c>
      <c r="M720" s="200">
        <v>25.86</v>
      </c>
      <c r="N720" s="200">
        <v>24.699674796747971</v>
      </c>
      <c r="O720" s="28" t="s">
        <v>26</v>
      </c>
      <c r="P720" s="28">
        <f>Tabela5[[#This Row],[Geração Estimada P50 '[MWh']]]/30</f>
        <v>0.86199999999999999</v>
      </c>
      <c r="Q720" s="1"/>
      <c r="S720"/>
    </row>
    <row r="721" spans="1:19">
      <c r="A721" s="183">
        <v>45658</v>
      </c>
      <c r="B721" s="28">
        <v>1</v>
      </c>
      <c r="C721" s="28" t="s">
        <v>1952</v>
      </c>
      <c r="D721" s="28"/>
      <c r="E721" s="12">
        <v>273.3</v>
      </c>
      <c r="I721" s="188">
        <v>45992</v>
      </c>
      <c r="J721" s="28">
        <v>12</v>
      </c>
      <c r="K721" s="28" t="s">
        <v>1923</v>
      </c>
      <c r="L721" s="28" t="s">
        <v>2036</v>
      </c>
      <c r="M721" s="200">
        <v>27.47</v>
      </c>
      <c r="N721" s="200">
        <v>26.30967479674797</v>
      </c>
      <c r="O721" s="28" t="s">
        <v>26</v>
      </c>
      <c r="P721" s="28">
        <f>Tabela5[[#This Row],[Geração Estimada P50 '[MWh']]]/30</f>
        <v>0.91566666666666663</v>
      </c>
      <c r="Q721" s="1"/>
      <c r="S721"/>
    </row>
    <row r="722" spans="1:19">
      <c r="A722" s="183">
        <v>45689</v>
      </c>
      <c r="B722" s="28">
        <v>2</v>
      </c>
      <c r="C722" s="28" t="s">
        <v>1952</v>
      </c>
      <c r="D722" s="28"/>
      <c r="E722" s="12">
        <v>225</v>
      </c>
      <c r="I722" s="188">
        <v>45658</v>
      </c>
      <c r="J722" s="28">
        <v>1</v>
      </c>
      <c r="K722" s="28" t="s">
        <v>1924</v>
      </c>
      <c r="L722" s="28" t="s">
        <v>2037</v>
      </c>
      <c r="M722" s="200">
        <v>64.62</v>
      </c>
      <c r="N722" s="200">
        <v>62.005365853658539</v>
      </c>
      <c r="O722" s="28" t="s">
        <v>26</v>
      </c>
      <c r="P722" s="28">
        <f>Tabela5[[#This Row],[Geração Estimada P50 '[MWh']]]/30</f>
        <v>2.1540000000000004</v>
      </c>
      <c r="Q722" s="1"/>
      <c r="S722"/>
    </row>
    <row r="723" spans="1:19">
      <c r="A723" s="183">
        <v>45717</v>
      </c>
      <c r="B723" s="28">
        <v>3</v>
      </c>
      <c r="C723" s="28" t="s">
        <v>1952</v>
      </c>
      <c r="D723" s="28"/>
      <c r="E723" s="12">
        <v>253.1</v>
      </c>
      <c r="I723" s="188">
        <v>45689</v>
      </c>
      <c r="J723" s="28">
        <v>2</v>
      </c>
      <c r="K723" s="28" t="s">
        <v>1924</v>
      </c>
      <c r="L723" s="28" t="s">
        <v>2037</v>
      </c>
      <c r="M723" s="200">
        <v>59.94</v>
      </c>
      <c r="N723" s="200">
        <v>57.325365853658532</v>
      </c>
      <c r="O723" s="28" t="s">
        <v>26</v>
      </c>
      <c r="P723" s="28"/>
      <c r="Q723" s="1"/>
      <c r="S723"/>
    </row>
    <row r="724" spans="1:19">
      <c r="A724" s="183">
        <v>45748</v>
      </c>
      <c r="B724" s="28">
        <v>4</v>
      </c>
      <c r="C724" s="28" t="s">
        <v>1952</v>
      </c>
      <c r="D724" s="28"/>
      <c r="E724" s="12">
        <v>243</v>
      </c>
      <c r="I724" s="188">
        <v>45717</v>
      </c>
      <c r="J724" s="28">
        <v>3</v>
      </c>
      <c r="K724" s="28" t="s">
        <v>1924</v>
      </c>
      <c r="L724" s="28" t="s">
        <v>2037</v>
      </c>
      <c r="M724" s="200">
        <v>63.43</v>
      </c>
      <c r="N724" s="200">
        <v>60.815365853658534</v>
      </c>
      <c r="O724" s="28" t="s">
        <v>26</v>
      </c>
      <c r="P724" s="28">
        <f>Tabela5[[#This Row],[Geração Estimada P50 '[MWh']]]/30</f>
        <v>2.1143333333333332</v>
      </c>
      <c r="Q724" s="1"/>
      <c r="S724"/>
    </row>
    <row r="725" spans="1:19">
      <c r="A725" s="183">
        <v>45778</v>
      </c>
      <c r="B725" s="28">
        <v>5</v>
      </c>
      <c r="C725" s="28" t="s">
        <v>1952</v>
      </c>
      <c r="D725" s="28"/>
      <c r="E725" s="12">
        <v>238.1</v>
      </c>
      <c r="I725" s="188">
        <v>45748</v>
      </c>
      <c r="J725" s="28">
        <v>4</v>
      </c>
      <c r="K725" s="28" t="s">
        <v>1924</v>
      </c>
      <c r="L725" s="28" t="s">
        <v>2037</v>
      </c>
      <c r="M725" s="200">
        <v>63.21</v>
      </c>
      <c r="N725" s="200">
        <v>60.595365853658535</v>
      </c>
      <c r="O725" s="28" t="s">
        <v>26</v>
      </c>
      <c r="P725" s="28">
        <f>Tabela5[[#This Row],[Geração Estimada P50 '[MWh']]]/30</f>
        <v>2.1070000000000002</v>
      </c>
      <c r="Q725" s="1"/>
      <c r="S725"/>
    </row>
    <row r="726" spans="1:19">
      <c r="A726" s="183">
        <v>45809</v>
      </c>
      <c r="B726" s="28">
        <v>6</v>
      </c>
      <c r="C726" s="28" t="s">
        <v>1952</v>
      </c>
      <c r="D726" s="28"/>
      <c r="E726" s="12">
        <v>211.1</v>
      </c>
      <c r="I726" s="188">
        <v>45778</v>
      </c>
      <c r="J726" s="28">
        <v>5</v>
      </c>
      <c r="K726" s="28" t="s">
        <v>1924</v>
      </c>
      <c r="L726" s="28" t="s">
        <v>2037</v>
      </c>
      <c r="M726" s="200">
        <v>65.760000000000005</v>
      </c>
      <c r="N726" s="200">
        <v>63.145365853658539</v>
      </c>
      <c r="O726" s="28" t="s">
        <v>26</v>
      </c>
      <c r="P726" s="28">
        <f>Tabela5[[#This Row],[Geração Estimada P50 '[MWh']]]/30</f>
        <v>2.1920000000000002</v>
      </c>
      <c r="Q726" s="1"/>
      <c r="S726"/>
    </row>
    <row r="727" spans="1:19">
      <c r="A727" s="183">
        <v>45839</v>
      </c>
      <c r="B727" s="28">
        <v>7</v>
      </c>
      <c r="C727" s="28" t="s">
        <v>1952</v>
      </c>
      <c r="D727" s="28"/>
      <c r="E727" s="12">
        <v>243.7</v>
      </c>
      <c r="I727" s="188">
        <v>45809</v>
      </c>
      <c r="J727" s="28">
        <v>6</v>
      </c>
      <c r="K727" s="28" t="s">
        <v>1924</v>
      </c>
      <c r="L727" s="28" t="s">
        <v>2037</v>
      </c>
      <c r="M727" s="200">
        <v>67.05</v>
      </c>
      <c r="N727" s="200">
        <v>64.435365853658539</v>
      </c>
      <c r="O727" s="28" t="s">
        <v>26</v>
      </c>
      <c r="P727" s="28">
        <f>Tabela5[[#This Row],[Geração Estimada P50 '[MWh']]]/30</f>
        <v>2.2349999999999999</v>
      </c>
      <c r="Q727" s="1"/>
      <c r="S727"/>
    </row>
    <row r="728" spans="1:19">
      <c r="A728" s="183">
        <v>45870</v>
      </c>
      <c r="B728" s="28">
        <v>8</v>
      </c>
      <c r="C728" s="28" t="s">
        <v>1952</v>
      </c>
      <c r="D728" s="28"/>
      <c r="E728" s="12">
        <v>251.2</v>
      </c>
      <c r="I728" s="188">
        <v>45839</v>
      </c>
      <c r="J728" s="28">
        <v>7</v>
      </c>
      <c r="K728" s="28" t="s">
        <v>1924</v>
      </c>
      <c r="L728" s="28" t="s">
        <v>2037</v>
      </c>
      <c r="M728" s="200">
        <v>72.11</v>
      </c>
      <c r="N728" s="200">
        <v>69.495365853658541</v>
      </c>
      <c r="O728" s="28" t="s">
        <v>26</v>
      </c>
      <c r="P728" s="28">
        <f>Tabela5[[#This Row],[Geração Estimada P50 '[MWh']]]/31</f>
        <v>2.3261290322580646</v>
      </c>
      <c r="Q728" s="1"/>
      <c r="S728"/>
    </row>
    <row r="729" spans="1:19">
      <c r="A729" s="183">
        <v>45901</v>
      </c>
      <c r="B729" s="28">
        <v>9</v>
      </c>
      <c r="C729" s="28" t="s">
        <v>1952</v>
      </c>
      <c r="D729" s="28"/>
      <c r="E729" s="12">
        <v>241.3</v>
      </c>
      <c r="I729" s="188">
        <v>45870</v>
      </c>
      <c r="J729" s="28">
        <v>8</v>
      </c>
      <c r="K729" s="28" t="s">
        <v>1924</v>
      </c>
      <c r="L729" s="28" t="s">
        <v>2037</v>
      </c>
      <c r="M729" s="200">
        <v>77.260000000000005</v>
      </c>
      <c r="N729" s="200">
        <v>74.645365853658546</v>
      </c>
      <c r="O729" s="28" t="s">
        <v>26</v>
      </c>
      <c r="P729" s="28">
        <f>Tabela5[[#This Row],[Geração Estimada P50 '[MWh']]]/30</f>
        <v>2.5753333333333335</v>
      </c>
      <c r="Q729" s="1"/>
      <c r="S729"/>
    </row>
    <row r="730" spans="1:19">
      <c r="A730" s="183">
        <v>45931</v>
      </c>
      <c r="B730" s="28">
        <v>10</v>
      </c>
      <c r="C730" s="28" t="s">
        <v>1952</v>
      </c>
      <c r="D730" s="28"/>
      <c r="E730" s="12">
        <v>274.39999999999998</v>
      </c>
      <c r="I730" s="188">
        <v>45901</v>
      </c>
      <c r="J730" s="28">
        <v>9</v>
      </c>
      <c r="K730" s="28" t="s">
        <v>1924</v>
      </c>
      <c r="L730" s="28" t="s">
        <v>2037</v>
      </c>
      <c r="M730" s="200">
        <v>72.319999999999993</v>
      </c>
      <c r="N730" s="200">
        <v>69.705365853658535</v>
      </c>
      <c r="O730" s="28" t="s">
        <v>26</v>
      </c>
      <c r="P730" s="28">
        <f>Tabela5[[#This Row],[Geração Estimada P50 '[MWh']]]/30</f>
        <v>2.4106666666666663</v>
      </c>
      <c r="Q730" s="1"/>
      <c r="S730"/>
    </row>
    <row r="731" spans="1:19">
      <c r="A731" s="183">
        <v>45962</v>
      </c>
      <c r="B731" s="28">
        <v>11</v>
      </c>
      <c r="C731" s="28" t="s">
        <v>1952</v>
      </c>
      <c r="D731" s="28"/>
      <c r="E731" s="12">
        <v>266.89999999999998</v>
      </c>
      <c r="I731" s="188">
        <v>45931</v>
      </c>
      <c r="J731" s="28">
        <v>10</v>
      </c>
      <c r="K731" s="28" t="s">
        <v>1924</v>
      </c>
      <c r="L731" s="28" t="s">
        <v>2037</v>
      </c>
      <c r="M731" s="200">
        <v>67.400000000000006</v>
      </c>
      <c r="N731" s="200">
        <v>64.785365853658547</v>
      </c>
      <c r="O731" s="28" t="s">
        <v>26</v>
      </c>
      <c r="P731" s="28">
        <f>Tabela5[[#This Row],[Geração Estimada P50 '[MWh']]]/30</f>
        <v>2.246666666666667</v>
      </c>
      <c r="Q731" s="1"/>
      <c r="S731"/>
    </row>
    <row r="732" spans="1:19">
      <c r="A732" s="183">
        <v>45992</v>
      </c>
      <c r="B732" s="28">
        <v>12</v>
      </c>
      <c r="C732" s="28" t="s">
        <v>1952</v>
      </c>
      <c r="D732" s="28"/>
      <c r="E732" s="12">
        <v>276.2</v>
      </c>
      <c r="I732" s="188">
        <v>45962</v>
      </c>
      <c r="J732" s="28">
        <v>11</v>
      </c>
      <c r="K732" s="28" t="s">
        <v>1924</v>
      </c>
      <c r="L732" s="28" t="s">
        <v>2037</v>
      </c>
      <c r="M732" s="200">
        <v>58.67</v>
      </c>
      <c r="N732" s="200">
        <v>56.055365853658536</v>
      </c>
      <c r="O732" s="28" t="s">
        <v>26</v>
      </c>
      <c r="P732" s="28">
        <f>Tabela5[[#This Row],[Geração Estimada P50 '[MWh']]]/30</f>
        <v>1.9556666666666667</v>
      </c>
      <c r="Q732" s="1"/>
      <c r="S732"/>
    </row>
    <row r="733" spans="1:19">
      <c r="A733" s="183">
        <v>45658</v>
      </c>
      <c r="B733" s="28">
        <v>1</v>
      </c>
      <c r="C733" s="28" t="s">
        <v>2544</v>
      </c>
      <c r="D733" s="28"/>
      <c r="E733" s="12">
        <v>1298</v>
      </c>
      <c r="I733" s="188">
        <v>45992</v>
      </c>
      <c r="J733" s="28">
        <v>12</v>
      </c>
      <c r="K733" s="28" t="s">
        <v>1924</v>
      </c>
      <c r="L733" s="28" t="s">
        <v>2037</v>
      </c>
      <c r="M733" s="200">
        <v>62.33</v>
      </c>
      <c r="N733" s="200">
        <v>59.715365853658533</v>
      </c>
      <c r="O733" s="28" t="s">
        <v>26</v>
      </c>
      <c r="P733" s="28">
        <f>Tabela5[[#This Row],[Geração Estimada P50 '[MWh']]]/30</f>
        <v>2.0776666666666666</v>
      </c>
      <c r="Q733" s="1"/>
      <c r="S733"/>
    </row>
    <row r="734" spans="1:19">
      <c r="A734" s="183">
        <v>45689</v>
      </c>
      <c r="B734" s="28">
        <v>2</v>
      </c>
      <c r="C734" s="28" t="s">
        <v>2544</v>
      </c>
      <c r="D734" s="28"/>
      <c r="E734" s="12">
        <v>1115</v>
      </c>
      <c r="I734" s="188">
        <v>45658</v>
      </c>
      <c r="J734" s="28">
        <v>1</v>
      </c>
      <c r="K734" s="28" t="s">
        <v>1925</v>
      </c>
      <c r="L734" s="28" t="s">
        <v>2038</v>
      </c>
      <c r="M734" s="200">
        <v>30.38</v>
      </c>
      <c r="N734" s="200">
        <v>29.136852722915041</v>
      </c>
      <c r="O734" s="28" t="s">
        <v>26</v>
      </c>
      <c r="P734" s="28">
        <f>Tabela5[[#This Row],[Geração Estimada P50 '[MWh']]]/30</f>
        <v>1.0126666666666666</v>
      </c>
      <c r="Q734" s="1"/>
      <c r="S734"/>
    </row>
    <row r="735" spans="1:19">
      <c r="A735" s="183">
        <v>45717</v>
      </c>
      <c r="B735" s="28">
        <v>3</v>
      </c>
      <c r="C735" s="28" t="s">
        <v>2544</v>
      </c>
      <c r="D735" s="28"/>
      <c r="E735" s="12">
        <v>1238</v>
      </c>
      <c r="I735" s="188">
        <v>45689</v>
      </c>
      <c r="J735" s="28">
        <v>2</v>
      </c>
      <c r="K735" s="28" t="s">
        <v>1925</v>
      </c>
      <c r="L735" s="28" t="s">
        <v>2038</v>
      </c>
      <c r="M735" s="200">
        <v>28.37</v>
      </c>
      <c r="N735" s="200">
        <v>27.126852722915043</v>
      </c>
      <c r="O735" s="28" t="s">
        <v>26</v>
      </c>
      <c r="P735" s="28"/>
      <c r="Q735" s="1"/>
      <c r="S735"/>
    </row>
    <row r="736" spans="1:19">
      <c r="A736" s="183">
        <v>45748</v>
      </c>
      <c r="B736" s="28">
        <v>4</v>
      </c>
      <c r="C736" s="28" t="s">
        <v>2544</v>
      </c>
      <c r="D736" s="28"/>
      <c r="E736" s="12">
        <v>1190</v>
      </c>
      <c r="I736" s="188">
        <v>45717</v>
      </c>
      <c r="J736" s="28">
        <v>3</v>
      </c>
      <c r="K736" s="28" t="s">
        <v>1925</v>
      </c>
      <c r="L736" s="28" t="s">
        <v>2038</v>
      </c>
      <c r="M736" s="200">
        <v>30.06</v>
      </c>
      <c r="N736" s="200">
        <v>28.816852722915041</v>
      </c>
      <c r="O736" s="28" t="s">
        <v>26</v>
      </c>
      <c r="P736" s="28">
        <f>Tabela5[[#This Row],[Geração Estimada P50 '[MWh']]]/30</f>
        <v>1.002</v>
      </c>
      <c r="Q736" s="1"/>
      <c r="S736"/>
    </row>
    <row r="737" spans="1:19">
      <c r="A737" s="183">
        <v>45778</v>
      </c>
      <c r="B737" s="28">
        <v>5</v>
      </c>
      <c r="C737" s="28" t="s">
        <v>2544</v>
      </c>
      <c r="D737" s="28"/>
      <c r="E737" s="12">
        <v>1224</v>
      </c>
      <c r="I737" s="188">
        <v>45748</v>
      </c>
      <c r="J737" s="28">
        <v>4</v>
      </c>
      <c r="K737" s="28" t="s">
        <v>1925</v>
      </c>
      <c r="L737" s="28" t="s">
        <v>2038</v>
      </c>
      <c r="M737" s="200">
        <v>30.05</v>
      </c>
      <c r="N737" s="200">
        <v>28.806852722915043</v>
      </c>
      <c r="O737" s="28" t="s">
        <v>26</v>
      </c>
      <c r="P737" s="28">
        <f>Tabela5[[#This Row],[Geração Estimada P50 '[MWh']]]/30</f>
        <v>1.0016666666666667</v>
      </c>
      <c r="Q737" s="1"/>
      <c r="S737"/>
    </row>
    <row r="738" spans="1:19">
      <c r="A738" s="183">
        <v>45809</v>
      </c>
      <c r="B738" s="28">
        <v>6</v>
      </c>
      <c r="C738" s="28" t="s">
        <v>2544</v>
      </c>
      <c r="D738" s="28"/>
      <c r="E738" s="12">
        <v>1215</v>
      </c>
      <c r="I738" s="188">
        <v>45778</v>
      </c>
      <c r="J738" s="28">
        <v>5</v>
      </c>
      <c r="K738" s="28" t="s">
        <v>1925</v>
      </c>
      <c r="L738" s="28" t="s">
        <v>2038</v>
      </c>
      <c r="M738" s="200">
        <v>31.4</v>
      </c>
      <c r="N738" s="200">
        <v>30.15685272291504</v>
      </c>
      <c r="O738" s="28" t="s">
        <v>26</v>
      </c>
      <c r="P738" s="28">
        <f>Tabela5[[#This Row],[Geração Estimada P50 '[MWh']]]/30</f>
        <v>1.0466666666666666</v>
      </c>
      <c r="Q738" s="1"/>
      <c r="S738"/>
    </row>
    <row r="739" spans="1:19">
      <c r="A739" s="183">
        <v>45839</v>
      </c>
      <c r="B739" s="28">
        <v>7</v>
      </c>
      <c r="C739" s="28" t="s">
        <v>2544</v>
      </c>
      <c r="D739" s="28"/>
      <c r="E739" s="12">
        <v>1277</v>
      </c>
      <c r="I739" s="188">
        <v>45809</v>
      </c>
      <c r="J739" s="28">
        <v>6</v>
      </c>
      <c r="K739" s="28" t="s">
        <v>1925</v>
      </c>
      <c r="L739" s="28" t="s">
        <v>2038</v>
      </c>
      <c r="M739" s="200">
        <v>32.19</v>
      </c>
      <c r="N739" s="200">
        <v>30.94685272291504</v>
      </c>
      <c r="O739" s="28" t="s">
        <v>26</v>
      </c>
      <c r="P739" s="28">
        <f>Tabela5[[#This Row],[Geração Estimada P50 '[MWh']]]/30</f>
        <v>1.073</v>
      </c>
      <c r="Q739" s="1"/>
      <c r="S739"/>
    </row>
    <row r="740" spans="1:19">
      <c r="A740" s="183">
        <v>45870</v>
      </c>
      <c r="B740" s="28">
        <v>8</v>
      </c>
      <c r="C740" s="28" t="s">
        <v>2544</v>
      </c>
      <c r="D740" s="28"/>
      <c r="E740" s="12">
        <v>1402</v>
      </c>
      <c r="I740" s="188">
        <v>45839</v>
      </c>
      <c r="J740" s="28">
        <v>7</v>
      </c>
      <c r="K740" s="28" t="s">
        <v>1925</v>
      </c>
      <c r="L740" s="28" t="s">
        <v>2038</v>
      </c>
      <c r="M740" s="200">
        <v>34.64</v>
      </c>
      <c r="N740" s="200">
        <v>33.396852722915042</v>
      </c>
      <c r="O740" s="28" t="s">
        <v>26</v>
      </c>
      <c r="P740" s="28">
        <f>Tabela5[[#This Row],[Geração Estimada P50 '[MWh']]]/31</f>
        <v>1.1174193548387097</v>
      </c>
      <c r="Q740" s="1"/>
      <c r="S740"/>
    </row>
    <row r="741" spans="1:19">
      <c r="A741" s="183">
        <v>45901</v>
      </c>
      <c r="B741" s="28">
        <v>9</v>
      </c>
      <c r="C741" s="28" t="s">
        <v>2544</v>
      </c>
      <c r="D741" s="28"/>
      <c r="E741" s="12">
        <v>1295</v>
      </c>
      <c r="I741" s="188">
        <v>45870</v>
      </c>
      <c r="J741" s="28">
        <v>8</v>
      </c>
      <c r="K741" s="28" t="s">
        <v>1925</v>
      </c>
      <c r="L741" s="28" t="s">
        <v>2038</v>
      </c>
      <c r="M741" s="200">
        <v>36.799999999999997</v>
      </c>
      <c r="N741" s="200">
        <v>35.556852722915039</v>
      </c>
      <c r="O741" s="28" t="s">
        <v>26</v>
      </c>
      <c r="P741" s="28">
        <f>Tabela5[[#This Row],[Geração Estimada P50 '[MWh']]]/30</f>
        <v>1.2266666666666666</v>
      </c>
      <c r="Q741" s="1"/>
      <c r="S741"/>
    </row>
    <row r="742" spans="1:19">
      <c r="A742" s="183">
        <v>45931</v>
      </c>
      <c r="B742" s="28">
        <v>10</v>
      </c>
      <c r="C742" s="28" t="s">
        <v>2544</v>
      </c>
      <c r="D742" s="28"/>
      <c r="E742" s="12">
        <v>1314</v>
      </c>
      <c r="I742" s="188">
        <v>45901</v>
      </c>
      <c r="J742" s="28">
        <v>9</v>
      </c>
      <c r="K742" s="28" t="s">
        <v>1925</v>
      </c>
      <c r="L742" s="28" t="s">
        <v>2038</v>
      </c>
      <c r="M742" s="200">
        <v>34.29</v>
      </c>
      <c r="N742" s="200">
        <v>33.046852722915041</v>
      </c>
      <c r="O742" s="28" t="s">
        <v>26</v>
      </c>
      <c r="P742" s="28">
        <f>Tabela5[[#This Row],[Geração Estimada P50 '[MWh']]]/30</f>
        <v>1.143</v>
      </c>
      <c r="Q742" s="1"/>
      <c r="S742"/>
    </row>
    <row r="743" spans="1:19">
      <c r="A743" s="183">
        <v>45962</v>
      </c>
      <c r="B743" s="28">
        <v>11</v>
      </c>
      <c r="C743" s="28" t="s">
        <v>2544</v>
      </c>
      <c r="D743" s="28"/>
      <c r="E743" s="12">
        <v>1240</v>
      </c>
      <c r="I743" s="188">
        <v>45931</v>
      </c>
      <c r="J743" s="28">
        <v>10</v>
      </c>
      <c r="K743" s="28" t="s">
        <v>1925</v>
      </c>
      <c r="L743" s="28" t="s">
        <v>2038</v>
      </c>
      <c r="M743" s="200">
        <v>31.81</v>
      </c>
      <c r="N743" s="200">
        <v>30.566852722915041</v>
      </c>
      <c r="O743" s="28" t="s">
        <v>26</v>
      </c>
      <c r="P743" s="28">
        <f>Tabela5[[#This Row],[Geração Estimada P50 '[MWh']]]/30</f>
        <v>1.0603333333333333</v>
      </c>
      <c r="Q743" s="1"/>
      <c r="S743"/>
    </row>
    <row r="744" spans="1:19">
      <c r="A744" s="183">
        <v>45992</v>
      </c>
      <c r="B744" s="28">
        <v>12</v>
      </c>
      <c r="C744" s="28" t="s">
        <v>2544</v>
      </c>
      <c r="D744" s="28"/>
      <c r="E744" s="12">
        <v>1294</v>
      </c>
      <c r="I744" s="188">
        <v>45962</v>
      </c>
      <c r="J744" s="28">
        <v>11</v>
      </c>
      <c r="K744" s="28" t="s">
        <v>1925</v>
      </c>
      <c r="L744" s="28" t="s">
        <v>2038</v>
      </c>
      <c r="M744" s="200">
        <v>27.64</v>
      </c>
      <c r="N744" s="200">
        <v>26.396852722915042</v>
      </c>
      <c r="O744" s="28" t="s">
        <v>26</v>
      </c>
      <c r="P744" s="28">
        <f>Tabela5[[#This Row],[Geração Estimada P50 '[MWh']]]/30</f>
        <v>0.92133333333333334</v>
      </c>
      <c r="Q744" s="1"/>
      <c r="S744"/>
    </row>
    <row r="745" spans="1:19">
      <c r="A745" s="183">
        <v>45658</v>
      </c>
      <c r="B745" s="28">
        <v>1</v>
      </c>
      <c r="C745" s="28" t="s">
        <v>2545</v>
      </c>
      <c r="D745" s="28"/>
      <c r="E745" s="12">
        <v>233.1</v>
      </c>
      <c r="I745" s="188">
        <v>45992</v>
      </c>
      <c r="J745" s="28">
        <v>12</v>
      </c>
      <c r="K745" s="28" t="s">
        <v>1925</v>
      </c>
      <c r="L745" s="28" t="s">
        <v>2038</v>
      </c>
      <c r="M745" s="200">
        <v>29.29</v>
      </c>
      <c r="N745" s="200">
        <v>28.046852722915041</v>
      </c>
      <c r="O745" s="28" t="s">
        <v>26</v>
      </c>
      <c r="P745" s="28">
        <f>Tabela5[[#This Row],[Geração Estimada P50 '[MWh']]]/30</f>
        <v>0.97633333333333328</v>
      </c>
      <c r="Q745" s="1"/>
      <c r="S745"/>
    </row>
    <row r="746" spans="1:19">
      <c r="A746" s="183">
        <v>45689</v>
      </c>
      <c r="B746" s="28">
        <v>2</v>
      </c>
      <c r="C746" s="28" t="s">
        <v>2545</v>
      </c>
      <c r="D746" s="28"/>
      <c r="E746" s="12">
        <v>205.5</v>
      </c>
      <c r="I746" s="188">
        <v>45658</v>
      </c>
      <c r="J746" s="28">
        <v>1</v>
      </c>
      <c r="K746" s="28" t="s">
        <v>2551</v>
      </c>
      <c r="L746" s="28"/>
      <c r="M746" s="12" t="s">
        <v>2572</v>
      </c>
      <c r="N746" s="12"/>
      <c r="P746" s="28" t="e">
        <f>Tabela5[[#This Row],[Geração Estimada P50 '[MWh']]]/30</f>
        <v>#VALUE!</v>
      </c>
      <c r="Q746" s="1"/>
      <c r="S746"/>
    </row>
    <row r="747" spans="1:19">
      <c r="A747" s="183">
        <v>45717</v>
      </c>
      <c r="B747" s="28">
        <v>3</v>
      </c>
      <c r="C747" s="28" t="s">
        <v>2545</v>
      </c>
      <c r="D747" s="28"/>
      <c r="E747" s="12">
        <v>214.9</v>
      </c>
      <c r="I747" s="188">
        <v>45689</v>
      </c>
      <c r="J747" s="28">
        <v>2</v>
      </c>
      <c r="K747" s="28" t="s">
        <v>2551</v>
      </c>
      <c r="L747" s="28"/>
      <c r="M747" s="12" t="s">
        <v>2572</v>
      </c>
      <c r="N747" s="12"/>
      <c r="P747" s="28"/>
      <c r="Q747" s="1"/>
      <c r="S747"/>
    </row>
    <row r="748" spans="1:19">
      <c r="A748" s="183">
        <v>45748</v>
      </c>
      <c r="B748" s="28">
        <v>4</v>
      </c>
      <c r="C748" s="28" t="s">
        <v>2545</v>
      </c>
      <c r="D748" s="28"/>
      <c r="E748" s="12">
        <v>210.5</v>
      </c>
      <c r="I748" s="188">
        <v>45717</v>
      </c>
      <c r="J748" s="28">
        <v>3</v>
      </c>
      <c r="K748" s="28" t="s">
        <v>2551</v>
      </c>
      <c r="L748" s="28"/>
      <c r="M748" s="12">
        <v>743.3</v>
      </c>
      <c r="N748" s="12"/>
      <c r="P748" s="28">
        <f>Tabela5[[#This Row],[Geração Estimada P50 '[MWh']]]/30</f>
        <v>24.776666666666664</v>
      </c>
      <c r="Q748" s="1"/>
      <c r="S748"/>
    </row>
    <row r="749" spans="1:19">
      <c r="A749" s="183">
        <v>45778</v>
      </c>
      <c r="B749" s="28">
        <v>5</v>
      </c>
      <c r="C749" s="28" t="s">
        <v>2545</v>
      </c>
      <c r="D749" s="28"/>
      <c r="E749" s="12">
        <v>223.7</v>
      </c>
      <c r="I749" s="188">
        <v>45748</v>
      </c>
      <c r="J749" s="28">
        <v>4</v>
      </c>
      <c r="K749" s="28" t="s">
        <v>2551</v>
      </c>
      <c r="L749" s="28"/>
      <c r="M749" s="12">
        <v>701.5</v>
      </c>
      <c r="N749" s="12"/>
      <c r="P749" s="28">
        <f>Tabela5[[#This Row],[Geração Estimada P50 '[MWh']]]/30</f>
        <v>23.383333333333333</v>
      </c>
      <c r="Q749" s="1"/>
      <c r="S749"/>
    </row>
    <row r="750" spans="1:19">
      <c r="A750" s="183">
        <v>45809</v>
      </c>
      <c r="B750" s="28">
        <v>6</v>
      </c>
      <c r="C750" s="28" t="s">
        <v>2545</v>
      </c>
      <c r="D750" s="28"/>
      <c r="E750" s="12">
        <v>221.5</v>
      </c>
      <c r="I750" s="188">
        <v>45778</v>
      </c>
      <c r="J750" s="28">
        <v>5</v>
      </c>
      <c r="K750" s="28" t="s">
        <v>2551</v>
      </c>
      <c r="L750" s="28"/>
      <c r="M750" s="12">
        <v>749.1</v>
      </c>
      <c r="N750" s="12"/>
      <c r="P750" s="28">
        <f>Tabela5[[#This Row],[Geração Estimada P50 '[MWh']]]/30</f>
        <v>24.970000000000002</v>
      </c>
      <c r="Q750" s="1"/>
      <c r="S750"/>
    </row>
    <row r="751" spans="1:19">
      <c r="A751" s="183">
        <v>45839</v>
      </c>
      <c r="B751" s="28">
        <v>7</v>
      </c>
      <c r="C751" s="28" t="s">
        <v>2545</v>
      </c>
      <c r="D751" s="28"/>
      <c r="E751" s="12">
        <v>222.9</v>
      </c>
      <c r="I751" s="188">
        <v>45809</v>
      </c>
      <c r="J751" s="28">
        <v>6</v>
      </c>
      <c r="K751" s="28" t="s">
        <v>2551</v>
      </c>
      <c r="L751" s="28"/>
      <c r="M751" s="12">
        <v>693.8</v>
      </c>
      <c r="N751" s="12"/>
      <c r="P751" s="28">
        <f>Tabela5[[#This Row],[Geração Estimada P50 '[MWh']]]/30</f>
        <v>23.126666666666665</v>
      </c>
      <c r="Q751" s="1"/>
      <c r="S751"/>
    </row>
    <row r="752" spans="1:19">
      <c r="A752" s="183">
        <v>45870</v>
      </c>
      <c r="B752" s="28">
        <v>8</v>
      </c>
      <c r="C752" s="28" t="s">
        <v>2545</v>
      </c>
      <c r="D752" s="28"/>
      <c r="E752" s="12">
        <v>254.9</v>
      </c>
      <c r="I752" s="188">
        <v>45839</v>
      </c>
      <c r="J752" s="28">
        <v>7</v>
      </c>
      <c r="K752" s="28" t="s">
        <v>2551</v>
      </c>
      <c r="L752" s="28"/>
      <c r="M752" s="12">
        <v>785.9</v>
      </c>
      <c r="N752" s="12"/>
      <c r="P752" s="28">
        <f>Tabela5[[#This Row],[Geração Estimada P50 '[MWh']]]/31</f>
        <v>25.351612903225806</v>
      </c>
      <c r="Q752" s="1"/>
      <c r="S752"/>
    </row>
    <row r="753" spans="1:19">
      <c r="A753" s="183">
        <v>45901</v>
      </c>
      <c r="B753" s="28">
        <v>9</v>
      </c>
      <c r="C753" s="28" t="s">
        <v>2545</v>
      </c>
      <c r="D753" s="28"/>
      <c r="E753" s="12">
        <v>241.2</v>
      </c>
      <c r="I753" s="188">
        <v>45870</v>
      </c>
      <c r="J753" s="28">
        <v>8</v>
      </c>
      <c r="K753" s="28" t="s">
        <v>2551</v>
      </c>
      <c r="L753" s="28"/>
      <c r="M753" s="12">
        <v>859.5</v>
      </c>
      <c r="N753" s="12"/>
      <c r="P753" s="28">
        <f>Tabela5[[#This Row],[Geração Estimada P50 '[MWh']]]/30</f>
        <v>28.65</v>
      </c>
      <c r="Q753" s="1"/>
      <c r="S753"/>
    </row>
    <row r="754" spans="1:19">
      <c r="A754" s="183">
        <v>45931</v>
      </c>
      <c r="B754" s="28">
        <v>10</v>
      </c>
      <c r="C754" s="28" t="s">
        <v>2545</v>
      </c>
      <c r="D754" s="28"/>
      <c r="E754" s="12">
        <v>206.7</v>
      </c>
      <c r="I754" s="188">
        <v>45901</v>
      </c>
      <c r="J754" s="28">
        <v>9</v>
      </c>
      <c r="K754" s="28" t="s">
        <v>2551</v>
      </c>
      <c r="L754" s="28"/>
      <c r="M754" s="12">
        <v>818.6</v>
      </c>
      <c r="N754" s="12"/>
      <c r="P754" s="28">
        <f>Tabela5[[#This Row],[Geração Estimada P50 '[MWh']]]/30</f>
        <v>27.286666666666669</v>
      </c>
      <c r="Q754" s="1"/>
      <c r="S754"/>
    </row>
    <row r="755" spans="1:19">
      <c r="A755" s="183">
        <v>45962</v>
      </c>
      <c r="B755" s="28">
        <v>11</v>
      </c>
      <c r="C755" s="28" t="s">
        <v>2545</v>
      </c>
      <c r="D755" s="28"/>
      <c r="E755" s="12">
        <v>199.7</v>
      </c>
      <c r="I755" s="188">
        <v>45931</v>
      </c>
      <c r="J755" s="28">
        <v>10</v>
      </c>
      <c r="K755" s="28" t="s">
        <v>2551</v>
      </c>
      <c r="L755" s="28"/>
      <c r="M755" s="12">
        <v>816.1</v>
      </c>
      <c r="N755" s="12"/>
      <c r="P755" s="28">
        <f>Tabela5[[#This Row],[Geração Estimada P50 '[MWh']]]/30</f>
        <v>27.203333333333333</v>
      </c>
      <c r="Q755" s="1"/>
      <c r="S755"/>
    </row>
    <row r="756" spans="1:19">
      <c r="A756" s="183">
        <v>45992</v>
      </c>
      <c r="B756" s="28">
        <v>12</v>
      </c>
      <c r="C756" s="28" t="s">
        <v>2545</v>
      </c>
      <c r="D756" s="28"/>
      <c r="E756" s="12">
        <v>229.3</v>
      </c>
      <c r="I756" s="188">
        <v>45962</v>
      </c>
      <c r="J756" s="28">
        <v>11</v>
      </c>
      <c r="K756" s="28" t="s">
        <v>2551</v>
      </c>
      <c r="L756" s="28"/>
      <c r="M756" s="12">
        <v>607.9</v>
      </c>
      <c r="N756" s="12"/>
      <c r="P756" s="28">
        <f>Tabela5[[#This Row],[Geração Estimada P50 '[MWh']]]/30</f>
        <v>20.263333333333332</v>
      </c>
      <c r="Q756" s="1"/>
      <c r="S756"/>
    </row>
    <row r="757" spans="1:19">
      <c r="A757" s="183">
        <v>45658</v>
      </c>
      <c r="B757" s="28">
        <v>1</v>
      </c>
      <c r="C757" s="28" t="s">
        <v>2546</v>
      </c>
      <c r="D757" s="28"/>
      <c r="E757" s="12" t="s">
        <v>2572</v>
      </c>
      <c r="I757" s="188">
        <v>45992</v>
      </c>
      <c r="J757" s="28">
        <v>12</v>
      </c>
      <c r="K757" s="28" t="s">
        <v>2551</v>
      </c>
      <c r="L757" s="28"/>
      <c r="M757" s="12">
        <v>762.8</v>
      </c>
      <c r="N757" s="12"/>
      <c r="P757" s="28">
        <f>Tabela5[[#This Row],[Geração Estimada P50 '[MWh']]]/30</f>
        <v>25.426666666666666</v>
      </c>
      <c r="Q757" s="1"/>
      <c r="S757"/>
    </row>
    <row r="758" spans="1:19">
      <c r="A758" s="183">
        <v>45689</v>
      </c>
      <c r="B758" s="28">
        <v>2</v>
      </c>
      <c r="C758" s="28" t="s">
        <v>2546</v>
      </c>
      <c r="D758" s="28"/>
      <c r="E758" s="12">
        <v>216.1</v>
      </c>
      <c r="I758" s="188">
        <v>45658</v>
      </c>
      <c r="J758" s="28">
        <v>1</v>
      </c>
      <c r="K758" s="28" t="s">
        <v>25</v>
      </c>
      <c r="L758" s="28">
        <v>10029355760</v>
      </c>
      <c r="M758" s="200">
        <v>162.9</v>
      </c>
      <c r="N758" s="200">
        <v>156.38943089430896</v>
      </c>
      <c r="O758" s="28" t="s">
        <v>25</v>
      </c>
      <c r="P758" s="28">
        <f>Tabela5[[#This Row],[Geração Estimada P50 '[MWh']]]/30</f>
        <v>5.4300000000000006</v>
      </c>
      <c r="Q758" s="1"/>
      <c r="S758"/>
    </row>
    <row r="759" spans="1:19">
      <c r="A759" s="183">
        <v>45717</v>
      </c>
      <c r="B759" s="28">
        <v>3</v>
      </c>
      <c r="C759" s="28" t="s">
        <v>2546</v>
      </c>
      <c r="D759" s="28"/>
      <c r="E759" s="12">
        <v>233.7</v>
      </c>
      <c r="I759" s="188">
        <v>45689</v>
      </c>
      <c r="J759" s="28">
        <v>2</v>
      </c>
      <c r="K759" s="28" t="s">
        <v>25</v>
      </c>
      <c r="L759" s="28">
        <v>10029355760</v>
      </c>
      <c r="M759" s="200">
        <v>151.1</v>
      </c>
      <c r="N759" s="200">
        <v>144.58943089430895</v>
      </c>
      <c r="O759" s="28" t="s">
        <v>25</v>
      </c>
      <c r="P759" s="28"/>
      <c r="Q759" s="1"/>
      <c r="S759"/>
    </row>
    <row r="760" spans="1:19">
      <c r="A760" s="183">
        <v>45748</v>
      </c>
      <c r="B760" s="28">
        <v>4</v>
      </c>
      <c r="C760" s="28" t="s">
        <v>2546</v>
      </c>
      <c r="D760" s="28"/>
      <c r="E760" s="12">
        <v>227.5</v>
      </c>
      <c r="I760" s="188">
        <v>45717</v>
      </c>
      <c r="J760" s="28">
        <v>3</v>
      </c>
      <c r="K760" s="28" t="s">
        <v>25</v>
      </c>
      <c r="L760" s="28">
        <v>10029355760</v>
      </c>
      <c r="M760" s="200">
        <v>165.3</v>
      </c>
      <c r="N760" s="200">
        <v>158.78943089430896</v>
      </c>
      <c r="O760" s="28" t="s">
        <v>25</v>
      </c>
      <c r="P760" s="28">
        <f>Tabela5[[#This Row],[Geração Estimada P50 '[MWh']]]/30</f>
        <v>5.5100000000000007</v>
      </c>
      <c r="Q760" s="1"/>
      <c r="S760"/>
    </row>
    <row r="761" spans="1:19">
      <c r="A761" s="183">
        <v>45778</v>
      </c>
      <c r="B761" s="28">
        <v>5</v>
      </c>
      <c r="C761" s="28" t="s">
        <v>2546</v>
      </c>
      <c r="D761" s="28"/>
      <c r="E761" s="12">
        <v>233.3</v>
      </c>
      <c r="I761" s="188">
        <v>45748</v>
      </c>
      <c r="J761" s="28">
        <v>4</v>
      </c>
      <c r="K761" s="28" t="s">
        <v>25</v>
      </c>
      <c r="L761" s="28">
        <v>10029355760</v>
      </c>
      <c r="M761" s="200">
        <v>158.19999999999999</v>
      </c>
      <c r="N761" s="200">
        <v>151.68943089430894</v>
      </c>
      <c r="O761" s="28" t="s">
        <v>25</v>
      </c>
      <c r="P761" s="28">
        <f>Tabela5[[#This Row],[Geração Estimada P50 '[MWh']]]/30</f>
        <v>5.2733333333333325</v>
      </c>
      <c r="Q761" s="1"/>
      <c r="S761"/>
    </row>
    <row r="762" spans="1:19">
      <c r="A762" s="183">
        <v>45809</v>
      </c>
      <c r="B762" s="28">
        <v>6</v>
      </c>
      <c r="C762" s="28" t="s">
        <v>2546</v>
      </c>
      <c r="D762" s="28"/>
      <c r="E762" s="12">
        <v>233.7</v>
      </c>
      <c r="I762" s="188">
        <v>45778</v>
      </c>
      <c r="J762" s="28">
        <v>5</v>
      </c>
      <c r="K762" s="28" t="s">
        <v>25</v>
      </c>
      <c r="L762" s="28">
        <v>10029355760</v>
      </c>
      <c r="M762" s="200">
        <v>168.7</v>
      </c>
      <c r="N762" s="200">
        <v>162.18943089430894</v>
      </c>
      <c r="O762" s="28" t="s">
        <v>25</v>
      </c>
      <c r="P762" s="28">
        <f>Tabela5[[#This Row],[Geração Estimada P50 '[MWh']]]/30</f>
        <v>5.6233333333333331</v>
      </c>
      <c r="Q762" s="1"/>
      <c r="S762"/>
    </row>
    <row r="763" spans="1:19">
      <c r="A763" s="183">
        <v>45839</v>
      </c>
      <c r="B763" s="28">
        <v>7</v>
      </c>
      <c r="C763" s="28" t="s">
        <v>2546</v>
      </c>
      <c r="D763" s="28"/>
      <c r="E763" s="12">
        <v>242.2</v>
      </c>
      <c r="I763" s="188">
        <v>45809</v>
      </c>
      <c r="J763" s="28">
        <v>6</v>
      </c>
      <c r="K763" s="28" t="s">
        <v>25</v>
      </c>
      <c r="L763" s="28">
        <v>10029355760</v>
      </c>
      <c r="M763" s="200">
        <v>164.2</v>
      </c>
      <c r="N763" s="200">
        <v>157.68943089430894</v>
      </c>
      <c r="O763" s="28" t="s">
        <v>25</v>
      </c>
      <c r="P763" s="28">
        <f>Tabela5[[#This Row],[Geração Estimada P50 '[MWh']]]/30</f>
        <v>5.4733333333333327</v>
      </c>
      <c r="Q763" s="1"/>
      <c r="S763"/>
    </row>
    <row r="764" spans="1:19">
      <c r="A764" s="183">
        <v>45870</v>
      </c>
      <c r="B764" s="28">
        <v>8</v>
      </c>
      <c r="C764" s="28" t="s">
        <v>2546</v>
      </c>
      <c r="D764" s="28"/>
      <c r="E764" s="12">
        <v>266.8</v>
      </c>
      <c r="I764" s="188">
        <v>45839</v>
      </c>
      <c r="J764" s="28">
        <v>7</v>
      </c>
      <c r="K764" s="28" t="s">
        <v>25</v>
      </c>
      <c r="L764" s="28">
        <v>10029355760</v>
      </c>
      <c r="M764" s="200">
        <v>167.9</v>
      </c>
      <c r="N764" s="200">
        <v>161.38943089430896</v>
      </c>
      <c r="O764" s="28" t="s">
        <v>25</v>
      </c>
      <c r="P764" s="28">
        <f>Tabela5[[#This Row],[Geração Estimada P50 '[MWh']]]/31</f>
        <v>5.4161290322580644</v>
      </c>
      <c r="Q764" s="1"/>
      <c r="S764"/>
    </row>
    <row r="765" spans="1:19">
      <c r="A765" s="183">
        <v>45901</v>
      </c>
      <c r="B765" s="28">
        <v>9</v>
      </c>
      <c r="C765" s="28" t="s">
        <v>2546</v>
      </c>
      <c r="D765" s="28"/>
      <c r="E765" s="12">
        <v>248.6</v>
      </c>
      <c r="I765" s="188">
        <v>45870</v>
      </c>
      <c r="J765" s="28">
        <v>8</v>
      </c>
      <c r="K765" s="28" t="s">
        <v>25</v>
      </c>
      <c r="L765" s="28">
        <v>10029355760</v>
      </c>
      <c r="M765" s="200">
        <v>182.6</v>
      </c>
      <c r="N765" s="200">
        <v>176.08943089430895</v>
      </c>
      <c r="O765" s="28" t="s">
        <v>25</v>
      </c>
      <c r="P765" s="28">
        <f>Tabela5[[#This Row],[Geração Estimada P50 '[MWh']]]/30</f>
        <v>6.0866666666666669</v>
      </c>
      <c r="Q765" s="1"/>
      <c r="S765"/>
    </row>
    <row r="766" spans="1:19">
      <c r="A766" s="183">
        <v>45931</v>
      </c>
      <c r="B766" s="28">
        <v>10</v>
      </c>
      <c r="C766" s="28" t="s">
        <v>2546</v>
      </c>
      <c r="D766" s="28"/>
      <c r="E766" s="12">
        <v>213.7</v>
      </c>
      <c r="I766" s="188">
        <v>45901</v>
      </c>
      <c r="J766" s="28">
        <v>9</v>
      </c>
      <c r="K766" s="28" t="s">
        <v>25</v>
      </c>
      <c r="L766" s="28">
        <v>10029355760</v>
      </c>
      <c r="M766" s="200">
        <v>171.1</v>
      </c>
      <c r="N766" s="200">
        <v>164.58943089430895</v>
      </c>
      <c r="O766" s="28" t="s">
        <v>25</v>
      </c>
      <c r="P766" s="28">
        <f>Tabela5[[#This Row],[Geração Estimada P50 '[MWh']]]/30</f>
        <v>5.7033333333333331</v>
      </c>
      <c r="Q766" s="1"/>
      <c r="S766"/>
    </row>
    <row r="767" spans="1:19">
      <c r="A767" s="183">
        <v>45962</v>
      </c>
      <c r="B767" s="28">
        <v>11</v>
      </c>
      <c r="C767" s="28" t="s">
        <v>2546</v>
      </c>
      <c r="D767" s="28"/>
      <c r="E767" s="12">
        <v>218.3</v>
      </c>
      <c r="I767" s="188">
        <v>45931</v>
      </c>
      <c r="J767" s="28">
        <v>10</v>
      </c>
      <c r="K767" s="28" t="s">
        <v>25</v>
      </c>
      <c r="L767" s="28">
        <v>10029355760</v>
      </c>
      <c r="M767" s="200">
        <v>166.1</v>
      </c>
      <c r="N767" s="200">
        <v>159.58943089430895</v>
      </c>
      <c r="O767" s="28" t="s">
        <v>25</v>
      </c>
      <c r="P767" s="28">
        <f>Tabela5[[#This Row],[Geração Estimada P50 '[MWh']]]/30</f>
        <v>5.5366666666666662</v>
      </c>
      <c r="Q767" s="1"/>
      <c r="S767"/>
    </row>
    <row r="768" spans="1:19">
      <c r="A768" s="183">
        <v>45992</v>
      </c>
      <c r="B768" s="28">
        <v>12</v>
      </c>
      <c r="C768" s="28" t="s">
        <v>2546</v>
      </c>
      <c r="D768" s="28"/>
      <c r="E768" s="12">
        <v>239</v>
      </c>
      <c r="I768" s="188">
        <v>45962</v>
      </c>
      <c r="J768" s="28">
        <v>11</v>
      </c>
      <c r="K768" s="28" t="s">
        <v>25</v>
      </c>
      <c r="L768" s="28">
        <v>10029355760</v>
      </c>
      <c r="M768" s="200">
        <v>158</v>
      </c>
      <c r="N768" s="200">
        <v>151.48943089430895</v>
      </c>
      <c r="O768" s="28" t="s">
        <v>25</v>
      </c>
      <c r="P768" s="28">
        <f>Tabela5[[#This Row],[Geração Estimada P50 '[MWh']]]/30</f>
        <v>5.2666666666666666</v>
      </c>
      <c r="Q768" s="1"/>
      <c r="S768"/>
    </row>
    <row r="769" spans="1:19">
      <c r="A769" s="183">
        <v>45658</v>
      </c>
      <c r="B769" s="28">
        <v>1</v>
      </c>
      <c r="C769" s="28" t="s">
        <v>2547</v>
      </c>
      <c r="D769" s="28"/>
      <c r="E769" s="12" t="s">
        <v>2572</v>
      </c>
      <c r="I769" s="188">
        <v>45992</v>
      </c>
      <c r="J769" s="28">
        <v>12</v>
      </c>
      <c r="K769" s="28" t="s">
        <v>25</v>
      </c>
      <c r="L769" s="28">
        <v>10029355760</v>
      </c>
      <c r="M769" s="200">
        <v>159.80000000000001</v>
      </c>
      <c r="N769" s="200">
        <v>153.28943089430896</v>
      </c>
      <c r="O769" s="28" t="s">
        <v>25</v>
      </c>
      <c r="P769" s="28">
        <f>Tabela5[[#This Row],[Geração Estimada P50 '[MWh']]]/30</f>
        <v>5.3266666666666671</v>
      </c>
      <c r="Q769" s="1"/>
      <c r="S769"/>
    </row>
    <row r="770" spans="1:19">
      <c r="A770" s="183">
        <v>45689</v>
      </c>
      <c r="B770" s="28">
        <v>2</v>
      </c>
      <c r="C770" s="28" t="s">
        <v>2547</v>
      </c>
      <c r="D770" s="28"/>
      <c r="E770" s="12" t="s">
        <v>2572</v>
      </c>
      <c r="I770" s="188">
        <v>45658</v>
      </c>
      <c r="J770" s="28">
        <v>1</v>
      </c>
      <c r="K770" s="28" t="s">
        <v>41</v>
      </c>
      <c r="L770" s="28">
        <v>10035716108</v>
      </c>
      <c r="M770" s="200">
        <v>58.51</v>
      </c>
      <c r="N770" s="200">
        <v>57.094065040650406</v>
      </c>
      <c r="O770" s="28" t="s">
        <v>41</v>
      </c>
      <c r="P770" s="28">
        <f>Tabela5[[#This Row],[Geração Estimada P50 '[MWh']]]/30</f>
        <v>1.9503333333333333</v>
      </c>
      <c r="Q770" s="1"/>
      <c r="S770"/>
    </row>
    <row r="771" spans="1:19">
      <c r="A771" s="183">
        <v>45717</v>
      </c>
      <c r="B771" s="28">
        <v>3</v>
      </c>
      <c r="C771" s="28" t="s">
        <v>2547</v>
      </c>
      <c r="D771" s="28"/>
      <c r="E771" s="12">
        <v>1087</v>
      </c>
      <c r="I771" s="188">
        <v>45689</v>
      </c>
      <c r="J771" s="28">
        <v>2</v>
      </c>
      <c r="K771" s="28" t="s">
        <v>41</v>
      </c>
      <c r="L771" s="28">
        <v>10035716108</v>
      </c>
      <c r="M771" s="200">
        <v>51.77</v>
      </c>
      <c r="N771" s="200">
        <v>50.354065040650411</v>
      </c>
      <c r="O771" s="28" t="s">
        <v>41</v>
      </c>
      <c r="P771" s="28"/>
      <c r="Q771" s="1"/>
      <c r="S771"/>
    </row>
    <row r="772" spans="1:19">
      <c r="A772" s="183">
        <v>45748</v>
      </c>
      <c r="B772" s="28">
        <v>4</v>
      </c>
      <c r="C772" s="28" t="s">
        <v>2547</v>
      </c>
      <c r="D772" s="28"/>
      <c r="E772" s="12">
        <v>1114</v>
      </c>
      <c r="I772" s="188">
        <v>45717</v>
      </c>
      <c r="J772" s="28">
        <v>3</v>
      </c>
      <c r="K772" s="28" t="s">
        <v>41</v>
      </c>
      <c r="L772" s="28">
        <v>10035716108</v>
      </c>
      <c r="M772" s="200">
        <v>60.03</v>
      </c>
      <c r="N772" s="200">
        <v>58.614065040650409</v>
      </c>
      <c r="O772" s="28" t="s">
        <v>41</v>
      </c>
      <c r="P772" s="28">
        <f>Tabela5[[#This Row],[Geração Estimada P50 '[MWh']]]/30</f>
        <v>2.0009999999999999</v>
      </c>
      <c r="Q772" s="1"/>
      <c r="S772"/>
    </row>
    <row r="773" spans="1:19">
      <c r="A773" s="183">
        <v>45778</v>
      </c>
      <c r="B773" s="28">
        <v>5</v>
      </c>
      <c r="C773" s="28" t="s">
        <v>2547</v>
      </c>
      <c r="D773" s="28"/>
      <c r="E773" s="12">
        <v>1113</v>
      </c>
      <c r="I773" s="188">
        <v>45748</v>
      </c>
      <c r="J773" s="28">
        <v>4</v>
      </c>
      <c r="K773" s="28" t="s">
        <v>41</v>
      </c>
      <c r="L773" s="28">
        <v>10035716108</v>
      </c>
      <c r="M773" s="200">
        <v>56.5</v>
      </c>
      <c r="N773" s="200">
        <v>55.084065040650408</v>
      </c>
      <c r="O773" s="28" t="s">
        <v>41</v>
      </c>
      <c r="P773" s="28">
        <f>Tabela5[[#This Row],[Geração Estimada P50 '[MWh']]]/30</f>
        <v>1.8833333333333333</v>
      </c>
      <c r="Q773" s="1"/>
      <c r="S773"/>
    </row>
    <row r="774" spans="1:19">
      <c r="A774" s="183">
        <v>45809</v>
      </c>
      <c r="B774" s="28">
        <v>6</v>
      </c>
      <c r="C774" s="28" t="s">
        <v>2547</v>
      </c>
      <c r="D774" s="28"/>
      <c r="E774" s="12">
        <v>1133</v>
      </c>
      <c r="I774" s="188">
        <v>45778</v>
      </c>
      <c r="J774" s="28">
        <v>5</v>
      </c>
      <c r="K774" s="28" t="s">
        <v>41</v>
      </c>
      <c r="L774" s="28">
        <v>10035716108</v>
      </c>
      <c r="M774" s="200">
        <v>61.29</v>
      </c>
      <c r="N774" s="200">
        <v>59.874065040650407</v>
      </c>
      <c r="O774" s="28" t="s">
        <v>41</v>
      </c>
      <c r="P774" s="28">
        <f>Tabela5[[#This Row],[Geração Estimada P50 '[MWh']]]/30</f>
        <v>2.0430000000000001</v>
      </c>
      <c r="Q774" s="1"/>
      <c r="S774"/>
    </row>
    <row r="775" spans="1:19">
      <c r="A775" s="183">
        <v>45839</v>
      </c>
      <c r="B775" s="28">
        <v>7</v>
      </c>
      <c r="C775" s="28" t="s">
        <v>2547</v>
      </c>
      <c r="D775" s="28"/>
      <c r="E775" s="12">
        <v>1192</v>
      </c>
      <c r="I775" s="188">
        <v>45809</v>
      </c>
      <c r="J775" s="28">
        <v>6</v>
      </c>
      <c r="K775" s="28" t="s">
        <v>41</v>
      </c>
      <c r="L775" s="28">
        <v>10035716108</v>
      </c>
      <c r="M775" s="200">
        <v>60.31</v>
      </c>
      <c r="N775" s="200">
        <v>58.89406504065041</v>
      </c>
      <c r="O775" s="28" t="s">
        <v>41</v>
      </c>
      <c r="P775" s="28">
        <f>Tabela5[[#This Row],[Geração Estimada P50 '[MWh']]]/30</f>
        <v>2.0103333333333335</v>
      </c>
      <c r="Q775" s="1"/>
      <c r="S775"/>
    </row>
    <row r="776" spans="1:19">
      <c r="A776" s="183">
        <v>45870</v>
      </c>
      <c r="B776" s="28">
        <v>8</v>
      </c>
      <c r="C776" s="28" t="s">
        <v>2547</v>
      </c>
      <c r="D776" s="28"/>
      <c r="E776" s="12">
        <v>1339</v>
      </c>
      <c r="I776" s="188">
        <v>45839</v>
      </c>
      <c r="J776" s="28">
        <v>7</v>
      </c>
      <c r="K776" s="28" t="s">
        <v>41</v>
      </c>
      <c r="L776" s="28">
        <v>10035716108</v>
      </c>
      <c r="M776" s="200">
        <v>60.75</v>
      </c>
      <c r="N776" s="200">
        <v>59.334065040650408</v>
      </c>
      <c r="O776" s="28" t="s">
        <v>41</v>
      </c>
      <c r="P776" s="28">
        <f>Tabela5[[#This Row],[Geração Estimada P50 '[MWh']]]/31</f>
        <v>1.9596774193548387</v>
      </c>
      <c r="Q776" s="1"/>
      <c r="S776"/>
    </row>
    <row r="777" spans="1:19">
      <c r="A777" s="183">
        <v>45901</v>
      </c>
      <c r="B777" s="28">
        <v>9</v>
      </c>
      <c r="C777" s="28" t="s">
        <v>2547</v>
      </c>
      <c r="D777" s="28"/>
      <c r="E777" s="12">
        <v>1267</v>
      </c>
      <c r="I777" s="188">
        <v>45870</v>
      </c>
      <c r="J777" s="28">
        <v>8</v>
      </c>
      <c r="K777" s="28" t="s">
        <v>41</v>
      </c>
      <c r="L777" s="28">
        <v>10035716108</v>
      </c>
      <c r="M777" s="200">
        <v>66.92</v>
      </c>
      <c r="N777" s="200">
        <v>65.504065040650403</v>
      </c>
      <c r="O777" s="28" t="s">
        <v>41</v>
      </c>
      <c r="P777" s="28">
        <f>Tabela5[[#This Row],[Geração Estimada P50 '[MWh']]]/30</f>
        <v>2.2306666666666666</v>
      </c>
      <c r="Q777" s="1"/>
      <c r="S777"/>
    </row>
    <row r="778" spans="1:19">
      <c r="A778" s="183">
        <v>45931</v>
      </c>
      <c r="B778" s="28">
        <v>10</v>
      </c>
      <c r="C778" s="28" t="s">
        <v>2547</v>
      </c>
      <c r="D778" s="28"/>
      <c r="E778" s="12">
        <v>1206</v>
      </c>
      <c r="I778" s="188">
        <v>45901</v>
      </c>
      <c r="J778" s="28">
        <v>9</v>
      </c>
      <c r="K778" s="28" t="s">
        <v>41</v>
      </c>
      <c r="L778" s="28">
        <v>10035716108</v>
      </c>
      <c r="M778" s="200">
        <v>62.45</v>
      </c>
      <c r="N778" s="200">
        <v>61.034065040650411</v>
      </c>
      <c r="O778" s="28" t="s">
        <v>41</v>
      </c>
      <c r="P778" s="28">
        <f>Tabela5[[#This Row],[Geração Estimada P50 '[MWh']]]/30</f>
        <v>2.0816666666666666</v>
      </c>
      <c r="Q778" s="1"/>
      <c r="S778"/>
    </row>
    <row r="779" spans="1:19">
      <c r="A779" s="183">
        <v>45962</v>
      </c>
      <c r="B779" s="28">
        <v>11</v>
      </c>
      <c r="C779" s="28" t="s">
        <v>2547</v>
      </c>
      <c r="D779" s="28"/>
      <c r="E779" s="12">
        <v>1124</v>
      </c>
      <c r="I779" s="188">
        <v>45931</v>
      </c>
      <c r="J779" s="28">
        <v>10</v>
      </c>
      <c r="K779" s="28" t="s">
        <v>41</v>
      </c>
      <c r="L779" s="28">
        <v>10035716108</v>
      </c>
      <c r="M779" s="200">
        <v>59.17</v>
      </c>
      <c r="N779" s="200">
        <v>57.75406504065041</v>
      </c>
      <c r="O779" s="28" t="s">
        <v>41</v>
      </c>
      <c r="P779" s="28">
        <f>Tabela5[[#This Row],[Geração Estimada P50 '[MWh']]]/30</f>
        <v>1.9723333333333335</v>
      </c>
      <c r="Q779" s="1"/>
      <c r="S779"/>
    </row>
    <row r="780" spans="1:19">
      <c r="A780" s="183">
        <v>45992</v>
      </c>
      <c r="B780" s="28">
        <v>12</v>
      </c>
      <c r="C780" s="28" t="s">
        <v>2547</v>
      </c>
      <c r="D780" s="28"/>
      <c r="E780" s="12">
        <v>1088</v>
      </c>
      <c r="I780" s="188">
        <v>45962</v>
      </c>
      <c r="J780" s="28">
        <v>11</v>
      </c>
      <c r="K780" s="28" t="s">
        <v>41</v>
      </c>
      <c r="L780" s="28">
        <v>10035716108</v>
      </c>
      <c r="M780" s="200">
        <v>54.78</v>
      </c>
      <c r="N780" s="200">
        <v>53.364065040650409</v>
      </c>
      <c r="O780" s="28" t="s">
        <v>41</v>
      </c>
      <c r="P780" s="28">
        <f>Tabela5[[#This Row],[Geração Estimada P50 '[MWh']]]/30</f>
        <v>1.8260000000000001</v>
      </c>
      <c r="Q780" s="1"/>
      <c r="S780"/>
    </row>
    <row r="781" spans="1:19">
      <c r="A781" s="183">
        <v>45658</v>
      </c>
      <c r="B781" s="28">
        <v>1</v>
      </c>
      <c r="C781" s="28" t="s">
        <v>2548</v>
      </c>
      <c r="D781" s="28"/>
      <c r="E781" s="12" t="s">
        <v>2572</v>
      </c>
      <c r="I781" s="188">
        <v>45992</v>
      </c>
      <c r="J781" s="28">
        <v>12</v>
      </c>
      <c r="K781" s="28" t="s">
        <v>41</v>
      </c>
      <c r="L781" s="28">
        <v>10035716108</v>
      </c>
      <c r="M781" s="200">
        <v>54.99</v>
      </c>
      <c r="N781" s="200">
        <v>53.57406504065041</v>
      </c>
      <c r="O781" s="28" t="s">
        <v>41</v>
      </c>
      <c r="P781" s="28">
        <f>Tabela5[[#This Row],[Geração Estimada P50 '[MWh']]]/30</f>
        <v>1.833</v>
      </c>
      <c r="Q781" s="1"/>
      <c r="S781"/>
    </row>
    <row r="782" spans="1:19">
      <c r="A782" s="183">
        <v>45689</v>
      </c>
      <c r="B782" s="28">
        <v>2</v>
      </c>
      <c r="C782" s="28" t="s">
        <v>2548</v>
      </c>
      <c r="D782" s="28"/>
      <c r="E782" s="12" t="s">
        <v>2572</v>
      </c>
      <c r="I782" s="188">
        <v>45658</v>
      </c>
      <c r="J782" s="28">
        <v>1</v>
      </c>
      <c r="K782" s="28" t="s">
        <v>1893</v>
      </c>
      <c r="L782" s="28">
        <v>10029848863</v>
      </c>
      <c r="M782" s="200">
        <v>14.13</v>
      </c>
      <c r="N782" s="200">
        <v>13.548536585365856</v>
      </c>
      <c r="O782" s="28" t="s">
        <v>31</v>
      </c>
      <c r="P782" s="28">
        <f>Tabela5[[#This Row],[Geração Estimada P50 '[MWh']]]/30</f>
        <v>0.47100000000000003</v>
      </c>
      <c r="Q782" s="1"/>
      <c r="S782"/>
    </row>
    <row r="783" spans="1:19">
      <c r="A783" s="183">
        <v>45717</v>
      </c>
      <c r="B783" s="28">
        <v>3</v>
      </c>
      <c r="C783" s="28" t="s">
        <v>2548</v>
      </c>
      <c r="D783" s="28"/>
      <c r="E783" s="12">
        <v>554.6</v>
      </c>
      <c r="I783" s="188">
        <v>45689</v>
      </c>
      <c r="J783" s="28">
        <v>2</v>
      </c>
      <c r="K783" s="28" t="s">
        <v>1893</v>
      </c>
      <c r="L783" s="28">
        <v>10029848863</v>
      </c>
      <c r="M783" s="200">
        <v>13.14</v>
      </c>
      <c r="N783" s="200">
        <v>12.558536585365855</v>
      </c>
      <c r="O783" s="28" t="s">
        <v>31</v>
      </c>
      <c r="P783" s="28"/>
      <c r="Q783" s="1"/>
      <c r="S783"/>
    </row>
    <row r="784" spans="1:19">
      <c r="A784" s="183">
        <v>45748</v>
      </c>
      <c r="B784" s="28">
        <v>4</v>
      </c>
      <c r="C784" s="28" t="s">
        <v>2548</v>
      </c>
      <c r="D784" s="28"/>
      <c r="E784" s="12">
        <v>574.70000000000005</v>
      </c>
      <c r="I784" s="188">
        <v>45717</v>
      </c>
      <c r="J784" s="28">
        <v>3</v>
      </c>
      <c r="K784" s="28" t="s">
        <v>1893</v>
      </c>
      <c r="L784" s="28">
        <v>10029848863</v>
      </c>
      <c r="M784" s="200">
        <v>14.61</v>
      </c>
      <c r="N784" s="200">
        <v>14.028536585365854</v>
      </c>
      <c r="O784" s="28" t="s">
        <v>31</v>
      </c>
      <c r="P784" s="28">
        <f>Tabela5[[#This Row],[Geração Estimada P50 '[MWh']]]/30</f>
        <v>0.48699999999999999</v>
      </c>
      <c r="Q784" s="1"/>
      <c r="S784"/>
    </row>
    <row r="785" spans="1:19">
      <c r="A785" s="183">
        <v>45778</v>
      </c>
      <c r="B785" s="28">
        <v>5</v>
      </c>
      <c r="C785" s="28" t="s">
        <v>2548</v>
      </c>
      <c r="D785" s="28"/>
      <c r="E785" s="12">
        <v>622.4</v>
      </c>
      <c r="I785" s="188">
        <v>45748</v>
      </c>
      <c r="J785" s="28">
        <v>4</v>
      </c>
      <c r="K785" s="28" t="s">
        <v>1893</v>
      </c>
      <c r="L785" s="28">
        <v>10029848863</v>
      </c>
      <c r="M785" s="200">
        <v>14.24</v>
      </c>
      <c r="N785" s="200">
        <v>13.658536585365855</v>
      </c>
      <c r="O785" s="28" t="s">
        <v>31</v>
      </c>
      <c r="P785" s="28">
        <f>Tabela5[[#This Row],[Geração Estimada P50 '[MWh']]]/30</f>
        <v>0.47466666666666668</v>
      </c>
      <c r="Q785" s="1"/>
      <c r="S785"/>
    </row>
    <row r="786" spans="1:19">
      <c r="A786" s="183">
        <v>45809</v>
      </c>
      <c r="B786" s="28">
        <v>6</v>
      </c>
      <c r="C786" s="28" t="s">
        <v>2548</v>
      </c>
      <c r="D786" s="28"/>
      <c r="E786" s="12">
        <v>623</v>
      </c>
      <c r="I786" s="188">
        <v>45778</v>
      </c>
      <c r="J786" s="28">
        <v>5</v>
      </c>
      <c r="K786" s="28" t="s">
        <v>1893</v>
      </c>
      <c r="L786" s="28">
        <v>10029848863</v>
      </c>
      <c r="M786" s="200">
        <v>15.48</v>
      </c>
      <c r="N786" s="200">
        <v>14.898536585365855</v>
      </c>
      <c r="O786" s="28" t="s">
        <v>31</v>
      </c>
      <c r="P786" s="28">
        <f>Tabela5[[#This Row],[Geração Estimada P50 '[MWh']]]/30</f>
        <v>0.51600000000000001</v>
      </c>
      <c r="Q786" s="1"/>
      <c r="S786"/>
    </row>
    <row r="787" spans="1:19">
      <c r="A787" s="183">
        <v>45839</v>
      </c>
      <c r="B787" s="28">
        <v>7</v>
      </c>
      <c r="C787" s="28" t="s">
        <v>2548</v>
      </c>
      <c r="D787" s="28"/>
      <c r="E787" s="12">
        <v>665.5</v>
      </c>
      <c r="I787" s="188">
        <v>45809</v>
      </c>
      <c r="J787" s="28">
        <v>6</v>
      </c>
      <c r="K787" s="28" t="s">
        <v>1893</v>
      </c>
      <c r="L787" s="28">
        <v>10029848863</v>
      </c>
      <c r="M787" s="200">
        <v>15.3</v>
      </c>
      <c r="N787" s="200">
        <v>14.718536585365856</v>
      </c>
      <c r="O787" s="28" t="s">
        <v>31</v>
      </c>
      <c r="P787" s="28">
        <f>Tabela5[[#This Row],[Geração Estimada P50 '[MWh']]]/30</f>
        <v>0.51</v>
      </c>
      <c r="Q787" s="1"/>
      <c r="S787"/>
    </row>
    <row r="788" spans="1:19">
      <c r="A788" s="183">
        <v>45870</v>
      </c>
      <c r="B788" s="28">
        <v>8</v>
      </c>
      <c r="C788" s="28" t="s">
        <v>2548</v>
      </c>
      <c r="D788" s="28"/>
      <c r="E788" s="12">
        <v>708.3</v>
      </c>
      <c r="I788" s="188">
        <v>45839</v>
      </c>
      <c r="J788" s="28">
        <v>7</v>
      </c>
      <c r="K788" s="28" t="s">
        <v>1893</v>
      </c>
      <c r="L788" s="28">
        <v>10029848863</v>
      </c>
      <c r="M788" s="200">
        <v>15.61</v>
      </c>
      <c r="N788" s="200">
        <v>15.028536585365854</v>
      </c>
      <c r="O788" s="28" t="s">
        <v>31</v>
      </c>
      <c r="P788" s="28">
        <f>Tabela5[[#This Row],[Geração Estimada P50 '[MWh']]]/31</f>
        <v>0.50354838709677419</v>
      </c>
      <c r="Q788" s="1"/>
      <c r="S788"/>
    </row>
    <row r="789" spans="1:19">
      <c r="A789" s="183">
        <v>45901</v>
      </c>
      <c r="B789" s="28">
        <v>9</v>
      </c>
      <c r="C789" s="28" t="s">
        <v>2548</v>
      </c>
      <c r="D789" s="28"/>
      <c r="E789" s="12">
        <v>660.3</v>
      </c>
      <c r="I789" s="188">
        <v>45870</v>
      </c>
      <c r="J789" s="28">
        <v>8</v>
      </c>
      <c r="K789" s="28" t="s">
        <v>1893</v>
      </c>
      <c r="L789" s="28">
        <v>10029848863</v>
      </c>
      <c r="M789" s="200">
        <v>16.57</v>
      </c>
      <c r="N789" s="200">
        <v>15.988536585365855</v>
      </c>
      <c r="O789" s="28" t="s">
        <v>31</v>
      </c>
      <c r="P789" s="28">
        <f>Tabela5[[#This Row],[Geração Estimada P50 '[MWh']]]/30</f>
        <v>0.55233333333333334</v>
      </c>
      <c r="Q789" s="1"/>
      <c r="S789"/>
    </row>
    <row r="790" spans="1:19">
      <c r="A790" s="183">
        <v>45931</v>
      </c>
      <c r="B790" s="28">
        <v>10</v>
      </c>
      <c r="C790" s="28" t="s">
        <v>2548</v>
      </c>
      <c r="D790" s="28"/>
      <c r="E790" s="12">
        <v>613.1</v>
      </c>
      <c r="I790" s="188">
        <v>45901</v>
      </c>
      <c r="J790" s="28">
        <v>9</v>
      </c>
      <c r="K790" s="28" t="s">
        <v>1893</v>
      </c>
      <c r="L790" s="28">
        <v>10029848863</v>
      </c>
      <c r="M790" s="200">
        <v>15.29</v>
      </c>
      <c r="N790" s="200">
        <v>14.708536585365854</v>
      </c>
      <c r="O790" s="28" t="s">
        <v>31</v>
      </c>
      <c r="P790" s="28">
        <f>Tabela5[[#This Row],[Geração Estimada P50 '[MWh']]]/30</f>
        <v>0.5096666666666666</v>
      </c>
      <c r="Q790" s="1"/>
      <c r="S790"/>
    </row>
    <row r="791" spans="1:19">
      <c r="A791" s="183">
        <v>45962</v>
      </c>
      <c r="B791" s="28">
        <v>11</v>
      </c>
      <c r="C791" s="28" t="s">
        <v>2548</v>
      </c>
      <c r="D791" s="28"/>
      <c r="E791" s="12">
        <v>520.29999999999995</v>
      </c>
      <c r="I791" s="188">
        <v>45931</v>
      </c>
      <c r="J791" s="28">
        <v>10</v>
      </c>
      <c r="K791" s="28" t="s">
        <v>1893</v>
      </c>
      <c r="L791" s="28">
        <v>10029848863</v>
      </c>
      <c r="M791" s="200">
        <v>14.6</v>
      </c>
      <c r="N791" s="200">
        <v>14.018536585365855</v>
      </c>
      <c r="O791" s="28" t="s">
        <v>31</v>
      </c>
      <c r="P791" s="28">
        <f>Tabela5[[#This Row],[Geração Estimada P50 '[MWh']]]/30</f>
        <v>0.48666666666666664</v>
      </c>
      <c r="Q791" s="1"/>
      <c r="S791"/>
    </row>
    <row r="792" spans="1:19">
      <c r="A792" s="183">
        <v>45992</v>
      </c>
      <c r="B792" s="28">
        <v>12</v>
      </c>
      <c r="C792" s="28" t="s">
        <v>2548</v>
      </c>
      <c r="D792" s="28"/>
      <c r="E792" s="12">
        <v>515.20000000000005</v>
      </c>
      <c r="I792" s="188">
        <v>45962</v>
      </c>
      <c r="J792" s="28">
        <v>11</v>
      </c>
      <c r="K792" s="28" t="s">
        <v>1893</v>
      </c>
      <c r="L792" s="28">
        <v>10029848863</v>
      </c>
      <c r="M792" s="200">
        <v>13.69</v>
      </c>
      <c r="N792" s="200">
        <v>13.108536585365854</v>
      </c>
      <c r="O792" s="28" t="s">
        <v>31</v>
      </c>
      <c r="P792" s="28">
        <f>Tabela5[[#This Row],[Geração Estimada P50 '[MWh']]]/30</f>
        <v>0.45633333333333331</v>
      </c>
      <c r="Q792" s="1"/>
      <c r="S792"/>
    </row>
    <row r="793" spans="1:19">
      <c r="A793" s="183">
        <v>45658</v>
      </c>
      <c r="B793" s="28">
        <v>1</v>
      </c>
      <c r="C793" s="28" t="s">
        <v>2549</v>
      </c>
      <c r="D793" s="28"/>
      <c r="E793" s="12" t="s">
        <v>2572</v>
      </c>
      <c r="I793" s="188">
        <v>45992</v>
      </c>
      <c r="J793" s="28">
        <v>12</v>
      </c>
      <c r="K793" s="28" t="s">
        <v>1893</v>
      </c>
      <c r="L793" s="28">
        <v>10029848863</v>
      </c>
      <c r="M793" s="200">
        <v>13.69</v>
      </c>
      <c r="N793" s="200">
        <v>13.108536585365854</v>
      </c>
      <c r="O793" s="28" t="s">
        <v>31</v>
      </c>
      <c r="P793" s="28">
        <f>Tabela5[[#This Row],[Geração Estimada P50 '[MWh']]]/30</f>
        <v>0.45633333333333331</v>
      </c>
      <c r="Q793" s="1"/>
      <c r="S793"/>
    </row>
    <row r="794" spans="1:19">
      <c r="A794" s="183">
        <v>45689</v>
      </c>
      <c r="B794" s="28">
        <v>2</v>
      </c>
      <c r="C794" s="28" t="s">
        <v>2549</v>
      </c>
      <c r="D794" s="28"/>
      <c r="E794" s="12" t="s">
        <v>2572</v>
      </c>
      <c r="I794" s="188">
        <v>45658</v>
      </c>
      <c r="J794" s="28">
        <v>1</v>
      </c>
      <c r="K794" s="28" t="s">
        <v>1894</v>
      </c>
      <c r="L794" s="28">
        <v>10029848855</v>
      </c>
      <c r="M794" s="200">
        <v>57.94</v>
      </c>
      <c r="N794" s="200">
        <v>55.577073170731708</v>
      </c>
      <c r="O794" s="28" t="s">
        <v>31</v>
      </c>
      <c r="P794" s="28">
        <f>Tabela5[[#This Row],[Geração Estimada P50 '[MWh']]]/30</f>
        <v>1.9313333333333333</v>
      </c>
      <c r="Q794" s="1"/>
      <c r="S794"/>
    </row>
    <row r="795" spans="1:19">
      <c r="A795" s="183">
        <v>45717</v>
      </c>
      <c r="B795" s="28">
        <v>3</v>
      </c>
      <c r="C795" s="28" t="s">
        <v>2549</v>
      </c>
      <c r="D795" s="28"/>
      <c r="E795" s="12">
        <v>555.1</v>
      </c>
      <c r="I795" s="188">
        <v>45689</v>
      </c>
      <c r="J795" s="28">
        <v>2</v>
      </c>
      <c r="K795" s="28" t="s">
        <v>1894</v>
      </c>
      <c r="L795" s="28">
        <v>10029848855</v>
      </c>
      <c r="M795" s="200">
        <v>53.39</v>
      </c>
      <c r="N795" s="200">
        <v>51.027073170731711</v>
      </c>
      <c r="O795" s="28" t="s">
        <v>31</v>
      </c>
      <c r="P795" s="28"/>
      <c r="Q795" s="1"/>
      <c r="S795"/>
    </row>
    <row r="796" spans="1:19">
      <c r="A796" s="183">
        <v>45748</v>
      </c>
      <c r="B796" s="28">
        <v>4</v>
      </c>
      <c r="C796" s="28" t="s">
        <v>2549</v>
      </c>
      <c r="D796" s="28"/>
      <c r="E796" s="12">
        <v>572.9</v>
      </c>
      <c r="I796" s="188">
        <v>45717</v>
      </c>
      <c r="J796" s="28">
        <v>3</v>
      </c>
      <c r="K796" s="28" t="s">
        <v>1894</v>
      </c>
      <c r="L796" s="28">
        <v>10029848855</v>
      </c>
      <c r="M796" s="200">
        <v>60.28</v>
      </c>
      <c r="N796" s="200">
        <v>57.917073170731712</v>
      </c>
      <c r="O796" s="28" t="s">
        <v>31</v>
      </c>
      <c r="P796" s="28">
        <f>Tabela5[[#This Row],[Geração Estimada P50 '[MWh']]]/30</f>
        <v>2.0093333333333332</v>
      </c>
      <c r="Q796" s="1"/>
      <c r="S796"/>
    </row>
    <row r="797" spans="1:19">
      <c r="A797" s="183">
        <v>45778</v>
      </c>
      <c r="B797" s="28">
        <v>5</v>
      </c>
      <c r="C797" s="28" t="s">
        <v>2549</v>
      </c>
      <c r="D797" s="28"/>
      <c r="E797" s="12">
        <v>621.5</v>
      </c>
      <c r="I797" s="188">
        <v>45748</v>
      </c>
      <c r="J797" s="28">
        <v>4</v>
      </c>
      <c r="K797" s="28" t="s">
        <v>1894</v>
      </c>
      <c r="L797" s="28">
        <v>10029848855</v>
      </c>
      <c r="M797" s="200">
        <v>58.45</v>
      </c>
      <c r="N797" s="200">
        <v>56.087073170731713</v>
      </c>
      <c r="O797" s="28" t="s">
        <v>31</v>
      </c>
      <c r="P797" s="28">
        <f>Tabela5[[#This Row],[Geração Estimada P50 '[MWh']]]/30</f>
        <v>1.9483333333333335</v>
      </c>
      <c r="Q797" s="1"/>
      <c r="S797"/>
    </row>
    <row r="798" spans="1:19">
      <c r="A798" s="183">
        <v>45809</v>
      </c>
      <c r="B798" s="28">
        <v>6</v>
      </c>
      <c r="C798" s="28" t="s">
        <v>2549</v>
      </c>
      <c r="D798" s="28"/>
      <c r="E798" s="12">
        <v>622.4</v>
      </c>
      <c r="I798" s="188">
        <v>45778</v>
      </c>
      <c r="J798" s="28">
        <v>5</v>
      </c>
      <c r="K798" s="28" t="s">
        <v>1894</v>
      </c>
      <c r="L798" s="28">
        <v>10029848855</v>
      </c>
      <c r="M798" s="200">
        <v>62.24</v>
      </c>
      <c r="N798" s="200">
        <v>59.877073170731713</v>
      </c>
      <c r="O798" s="28" t="s">
        <v>31</v>
      </c>
      <c r="P798" s="28">
        <f>Tabela5[[#This Row],[Geração Estimada P50 '[MWh']]]/30</f>
        <v>2.0746666666666669</v>
      </c>
      <c r="Q798" s="1"/>
      <c r="S798"/>
    </row>
    <row r="799" spans="1:19">
      <c r="A799" s="183">
        <v>45839</v>
      </c>
      <c r="B799" s="28">
        <v>7</v>
      </c>
      <c r="C799" s="28" t="s">
        <v>2549</v>
      </c>
      <c r="D799" s="28"/>
      <c r="E799" s="12">
        <v>643</v>
      </c>
      <c r="I799" s="188">
        <v>45809</v>
      </c>
      <c r="J799" s="28">
        <v>6</v>
      </c>
      <c r="K799" s="28" t="s">
        <v>1894</v>
      </c>
      <c r="L799" s="28">
        <v>10029848855</v>
      </c>
      <c r="M799" s="200">
        <v>60.87</v>
      </c>
      <c r="N799" s="200">
        <v>58.507073170731708</v>
      </c>
      <c r="O799" s="28" t="s">
        <v>31</v>
      </c>
      <c r="P799" s="28">
        <f>Tabela5[[#This Row],[Geração Estimada P50 '[MWh']]]/30</f>
        <v>2.0289999999999999</v>
      </c>
      <c r="Q799" s="1"/>
      <c r="S799"/>
    </row>
    <row r="800" spans="1:19">
      <c r="A800" s="183">
        <v>45870</v>
      </c>
      <c r="B800" s="28">
        <v>8</v>
      </c>
      <c r="C800" s="28" t="s">
        <v>2549</v>
      </c>
      <c r="D800" s="28"/>
      <c r="E800" s="12">
        <v>705.6</v>
      </c>
      <c r="I800" s="188">
        <v>45839</v>
      </c>
      <c r="J800" s="28">
        <v>7</v>
      </c>
      <c r="K800" s="28" t="s">
        <v>1894</v>
      </c>
      <c r="L800" s="28">
        <v>10029848855</v>
      </c>
      <c r="M800" s="200">
        <v>62.14</v>
      </c>
      <c r="N800" s="200">
        <v>59.777073170731711</v>
      </c>
      <c r="O800" s="28" t="s">
        <v>31</v>
      </c>
      <c r="P800" s="28">
        <f>Tabela5[[#This Row],[Geração Estimada P50 '[MWh']]]/31</f>
        <v>2.004516129032258</v>
      </c>
      <c r="Q800" s="1"/>
      <c r="S800"/>
    </row>
    <row r="801" spans="1:19">
      <c r="A801" s="183">
        <v>45901</v>
      </c>
      <c r="B801" s="28">
        <v>9</v>
      </c>
      <c r="C801" s="28" t="s">
        <v>2549</v>
      </c>
      <c r="D801" s="28"/>
      <c r="E801" s="12">
        <v>658.8</v>
      </c>
      <c r="I801" s="188">
        <v>45870</v>
      </c>
      <c r="J801" s="28">
        <v>8</v>
      </c>
      <c r="K801" s="28" t="s">
        <v>1894</v>
      </c>
      <c r="L801" s="28">
        <v>10029848855</v>
      </c>
      <c r="M801" s="200">
        <v>67.61</v>
      </c>
      <c r="N801" s="200">
        <v>65.24707317073171</v>
      </c>
      <c r="O801" s="28" t="s">
        <v>31</v>
      </c>
      <c r="P801" s="28">
        <f>Tabela5[[#This Row],[Geração Estimada P50 '[MWh']]]/30</f>
        <v>2.2536666666666667</v>
      </c>
      <c r="Q801" s="1"/>
      <c r="S801"/>
    </row>
    <row r="802" spans="1:19">
      <c r="A802" s="183">
        <v>45931</v>
      </c>
      <c r="B802" s="28">
        <v>10</v>
      </c>
      <c r="C802" s="28" t="s">
        <v>2549</v>
      </c>
      <c r="D802" s="28"/>
      <c r="E802" s="12">
        <v>555.4</v>
      </c>
      <c r="I802" s="188">
        <v>45901</v>
      </c>
      <c r="J802" s="28">
        <v>9</v>
      </c>
      <c r="K802" s="28" t="s">
        <v>1894</v>
      </c>
      <c r="L802" s="28">
        <v>10029848855</v>
      </c>
      <c r="M802" s="200">
        <v>62.93</v>
      </c>
      <c r="N802" s="200">
        <v>60.56707317073171</v>
      </c>
      <c r="O802" s="28" t="s">
        <v>31</v>
      </c>
      <c r="P802" s="28">
        <f>Tabela5[[#This Row],[Geração Estimada P50 '[MWh']]]/30</f>
        <v>2.0976666666666666</v>
      </c>
      <c r="Q802" s="1"/>
      <c r="S802"/>
    </row>
    <row r="803" spans="1:19">
      <c r="A803" s="183">
        <v>45962</v>
      </c>
      <c r="B803" s="28">
        <v>11</v>
      </c>
      <c r="C803" s="28" t="s">
        <v>2549</v>
      </c>
      <c r="D803" s="28"/>
      <c r="E803" s="12">
        <v>557.79999999999995</v>
      </c>
      <c r="I803" s="188">
        <v>45931</v>
      </c>
      <c r="J803" s="28">
        <v>10</v>
      </c>
      <c r="K803" s="28" t="s">
        <v>1894</v>
      </c>
      <c r="L803" s="28">
        <v>10029848855</v>
      </c>
      <c r="M803" s="200">
        <v>59.51</v>
      </c>
      <c r="N803" s="200">
        <v>57.147073170731709</v>
      </c>
      <c r="O803" s="28" t="s">
        <v>31</v>
      </c>
      <c r="P803" s="28">
        <f>Tabela5[[#This Row],[Geração Estimada P50 '[MWh']]]/30</f>
        <v>1.9836666666666667</v>
      </c>
      <c r="Q803" s="1"/>
      <c r="S803"/>
    </row>
    <row r="804" spans="1:19">
      <c r="A804" s="183">
        <v>45992</v>
      </c>
      <c r="B804" s="28">
        <v>12</v>
      </c>
      <c r="C804" s="28" t="s">
        <v>2549</v>
      </c>
      <c r="D804" s="28"/>
      <c r="E804" s="12">
        <v>576.9</v>
      </c>
      <c r="I804" s="188">
        <v>45962</v>
      </c>
      <c r="J804" s="28">
        <v>11</v>
      </c>
      <c r="K804" s="28" t="s">
        <v>1894</v>
      </c>
      <c r="L804" s="28">
        <v>10029848855</v>
      </c>
      <c r="M804" s="200">
        <v>55.92</v>
      </c>
      <c r="N804" s="200">
        <v>53.557073170731712</v>
      </c>
      <c r="O804" s="28" t="s">
        <v>31</v>
      </c>
      <c r="P804" s="28">
        <f>Tabela5[[#This Row],[Geração Estimada P50 '[MWh']]]/30</f>
        <v>1.8640000000000001</v>
      </c>
      <c r="Q804" s="1"/>
      <c r="S804"/>
    </row>
    <row r="805" spans="1:19">
      <c r="A805" s="183">
        <v>45658</v>
      </c>
      <c r="B805" s="28">
        <v>1</v>
      </c>
      <c r="C805" s="28" t="s">
        <v>2550</v>
      </c>
      <c r="D805" s="28"/>
      <c r="E805" s="12" t="s">
        <v>2572</v>
      </c>
      <c r="I805" s="188">
        <v>45992</v>
      </c>
      <c r="J805" s="28">
        <v>12</v>
      </c>
      <c r="K805" s="28" t="s">
        <v>1894</v>
      </c>
      <c r="L805" s="28">
        <v>10029848855</v>
      </c>
      <c r="M805" s="200">
        <v>55.75</v>
      </c>
      <c r="N805" s="200">
        <v>53.387073170731711</v>
      </c>
      <c r="O805" s="28" t="s">
        <v>31</v>
      </c>
      <c r="P805" s="28">
        <f>Tabela5[[#This Row],[Geração Estimada P50 '[MWh']]]/30</f>
        <v>1.8583333333333334</v>
      </c>
      <c r="Q805" s="1"/>
      <c r="S805"/>
    </row>
    <row r="806" spans="1:19">
      <c r="A806" s="183">
        <v>45689</v>
      </c>
      <c r="B806" s="28">
        <v>2</v>
      </c>
      <c r="C806" s="28" t="s">
        <v>2550</v>
      </c>
      <c r="D806" s="28"/>
      <c r="E806" s="12" t="s">
        <v>2572</v>
      </c>
      <c r="I806" s="188">
        <v>45658</v>
      </c>
      <c r="J806" s="28">
        <v>1</v>
      </c>
      <c r="K806" s="28" t="s">
        <v>1895</v>
      </c>
      <c r="L806" s="28">
        <v>10029848820</v>
      </c>
      <c r="M806" s="200">
        <v>105.8</v>
      </c>
      <c r="N806" s="200">
        <v>101.48130081300812</v>
      </c>
      <c r="O806" s="28" t="s">
        <v>31</v>
      </c>
      <c r="P806" s="28">
        <f>Tabela5[[#This Row],[Geração Estimada P50 '[MWh']]]/30</f>
        <v>3.5266666666666664</v>
      </c>
      <c r="Q806" s="1"/>
      <c r="S806"/>
    </row>
    <row r="807" spans="1:19">
      <c r="A807" s="183">
        <v>45717</v>
      </c>
      <c r="B807" s="28">
        <v>3</v>
      </c>
      <c r="C807" s="28" t="s">
        <v>2550</v>
      </c>
      <c r="D807" s="28"/>
      <c r="E807" s="12" t="s">
        <v>2572</v>
      </c>
      <c r="I807" s="188">
        <v>45689</v>
      </c>
      <c r="J807" s="28">
        <v>2</v>
      </c>
      <c r="K807" s="28" t="s">
        <v>1895</v>
      </c>
      <c r="L807" s="28">
        <v>10029848820</v>
      </c>
      <c r="M807" s="200">
        <v>97.9</v>
      </c>
      <c r="N807" s="200">
        <v>93.581300813008127</v>
      </c>
      <c r="O807" s="28" t="s">
        <v>31</v>
      </c>
      <c r="P807" s="28"/>
      <c r="Q807" s="1"/>
      <c r="S807"/>
    </row>
    <row r="808" spans="1:19">
      <c r="A808" s="183">
        <v>45748</v>
      </c>
      <c r="B808" s="28">
        <v>4</v>
      </c>
      <c r="C808" s="28" t="s">
        <v>2550</v>
      </c>
      <c r="D808" s="28"/>
      <c r="E808" s="12" t="s">
        <v>2572</v>
      </c>
      <c r="I808" s="188">
        <v>45717</v>
      </c>
      <c r="J808" s="28">
        <v>3</v>
      </c>
      <c r="K808" s="28" t="s">
        <v>1895</v>
      </c>
      <c r="L808" s="28">
        <v>10029848820</v>
      </c>
      <c r="M808" s="200">
        <v>110</v>
      </c>
      <c r="N808" s="200">
        <v>105.68130081300812</v>
      </c>
      <c r="O808" s="28" t="s">
        <v>31</v>
      </c>
      <c r="P808" s="28">
        <f>Tabela5[[#This Row],[Geração Estimada P50 '[MWh']]]/30</f>
        <v>3.6666666666666665</v>
      </c>
      <c r="Q808" s="1"/>
      <c r="S808"/>
    </row>
    <row r="809" spans="1:19">
      <c r="A809" s="183">
        <v>45778</v>
      </c>
      <c r="B809" s="28">
        <v>5</v>
      </c>
      <c r="C809" s="28" t="s">
        <v>2550</v>
      </c>
      <c r="D809" s="28"/>
      <c r="E809" s="12">
        <v>1212</v>
      </c>
      <c r="I809" s="188">
        <v>45748</v>
      </c>
      <c r="J809" s="28">
        <v>4</v>
      </c>
      <c r="K809" s="28" t="s">
        <v>1895</v>
      </c>
      <c r="L809" s="28">
        <v>10029848820</v>
      </c>
      <c r="M809" s="200">
        <v>106.8</v>
      </c>
      <c r="N809" s="200">
        <v>102.48130081300812</v>
      </c>
      <c r="O809" s="28" t="s">
        <v>31</v>
      </c>
      <c r="P809" s="28">
        <f>Tabela5[[#This Row],[Geração Estimada P50 '[MWh']]]/30</f>
        <v>3.56</v>
      </c>
      <c r="Q809" s="1"/>
      <c r="S809"/>
    </row>
    <row r="810" spans="1:19">
      <c r="A810" s="183">
        <v>45809</v>
      </c>
      <c r="B810" s="28">
        <v>6</v>
      </c>
      <c r="C810" s="28" t="s">
        <v>2550</v>
      </c>
      <c r="D810" s="28"/>
      <c r="E810" s="12">
        <v>1181</v>
      </c>
      <c r="I810" s="188">
        <v>45778</v>
      </c>
      <c r="J810" s="28">
        <v>5</v>
      </c>
      <c r="K810" s="28" t="s">
        <v>1895</v>
      </c>
      <c r="L810" s="28">
        <v>10029848820</v>
      </c>
      <c r="M810" s="200">
        <v>113.6</v>
      </c>
      <c r="N810" s="200">
        <v>109.28130081300812</v>
      </c>
      <c r="O810" s="28" t="s">
        <v>31</v>
      </c>
      <c r="P810" s="28">
        <f>Tabela5[[#This Row],[Geração Estimada P50 '[MWh']]]/30</f>
        <v>3.7866666666666666</v>
      </c>
      <c r="Q810" s="1"/>
      <c r="S810"/>
    </row>
    <row r="811" spans="1:19">
      <c r="A811" s="183">
        <v>45839</v>
      </c>
      <c r="B811" s="28">
        <v>7</v>
      </c>
      <c r="C811" s="28" t="s">
        <v>2550</v>
      </c>
      <c r="D811" s="28"/>
      <c r="E811" s="12">
        <v>1277</v>
      </c>
      <c r="I811" s="188">
        <v>45809</v>
      </c>
      <c r="J811" s="28">
        <v>6</v>
      </c>
      <c r="K811" s="28" t="s">
        <v>1895</v>
      </c>
      <c r="L811" s="28">
        <v>10029848820</v>
      </c>
      <c r="M811" s="200">
        <v>110</v>
      </c>
      <c r="N811" s="200">
        <v>105.68130081300812</v>
      </c>
      <c r="O811" s="28" t="s">
        <v>31</v>
      </c>
      <c r="P811" s="28">
        <f>Tabela5[[#This Row],[Geração Estimada P50 '[MWh']]]/30</f>
        <v>3.6666666666666665</v>
      </c>
      <c r="Q811" s="1"/>
      <c r="S811"/>
    </row>
    <row r="812" spans="1:19">
      <c r="A812" s="183">
        <v>45870</v>
      </c>
      <c r="B812" s="28">
        <v>8</v>
      </c>
      <c r="C812" s="28" t="s">
        <v>2550</v>
      </c>
      <c r="D812" s="28"/>
      <c r="E812" s="12">
        <v>1390</v>
      </c>
      <c r="I812" s="188">
        <v>45839</v>
      </c>
      <c r="J812" s="28">
        <v>7</v>
      </c>
      <c r="K812" s="28" t="s">
        <v>1895</v>
      </c>
      <c r="L812" s="28">
        <v>10029848820</v>
      </c>
      <c r="M812" s="200">
        <v>112.7</v>
      </c>
      <c r="N812" s="200">
        <v>108.38130081300812</v>
      </c>
      <c r="O812" s="28" t="s">
        <v>31</v>
      </c>
      <c r="P812" s="28">
        <f>Tabela5[[#This Row],[Geração Estimada P50 '[MWh']]]/31</f>
        <v>3.6354838709677422</v>
      </c>
      <c r="Q812" s="1"/>
      <c r="S812"/>
    </row>
    <row r="813" spans="1:19">
      <c r="A813" s="183">
        <v>45901</v>
      </c>
      <c r="B813" s="28">
        <v>9</v>
      </c>
      <c r="C813" s="28" t="s">
        <v>2550</v>
      </c>
      <c r="D813" s="28"/>
      <c r="E813" s="12">
        <v>1267</v>
      </c>
      <c r="I813" s="188">
        <v>45870</v>
      </c>
      <c r="J813" s="28">
        <v>8</v>
      </c>
      <c r="K813" s="28" t="s">
        <v>1895</v>
      </c>
      <c r="L813" s="28">
        <v>10029848820</v>
      </c>
      <c r="M813" s="200">
        <v>123.7</v>
      </c>
      <c r="N813" s="200">
        <v>119.38130081300812</v>
      </c>
      <c r="O813" s="28" t="s">
        <v>31</v>
      </c>
      <c r="P813" s="28">
        <f>Tabela5[[#This Row],[Geração Estimada P50 '[MWh']]]/30</f>
        <v>4.1233333333333331</v>
      </c>
      <c r="Q813" s="1"/>
      <c r="S813"/>
    </row>
    <row r="814" spans="1:19">
      <c r="A814" s="183">
        <v>45931</v>
      </c>
      <c r="B814" s="28">
        <v>10</v>
      </c>
      <c r="C814" s="28" t="s">
        <v>2550</v>
      </c>
      <c r="D814" s="28"/>
      <c r="E814" s="12">
        <v>1183</v>
      </c>
      <c r="I814" s="188">
        <v>45901</v>
      </c>
      <c r="J814" s="28">
        <v>9</v>
      </c>
      <c r="K814" s="28" t="s">
        <v>1895</v>
      </c>
      <c r="L814" s="28">
        <v>10029848820</v>
      </c>
      <c r="M814" s="200">
        <v>115.1</v>
      </c>
      <c r="N814" s="200">
        <v>110.78130081300812</v>
      </c>
      <c r="O814" s="28" t="s">
        <v>31</v>
      </c>
      <c r="P814" s="28">
        <f>Tabela5[[#This Row],[Geração Estimada P50 '[MWh']]]/30</f>
        <v>3.8366666666666664</v>
      </c>
      <c r="Q814" s="1"/>
      <c r="S814"/>
    </row>
    <row r="815" spans="1:19">
      <c r="A815" s="183">
        <v>45962</v>
      </c>
      <c r="B815" s="28">
        <v>11</v>
      </c>
      <c r="C815" s="28" t="s">
        <v>2550</v>
      </c>
      <c r="D815" s="28"/>
      <c r="E815" s="12">
        <v>1044</v>
      </c>
      <c r="I815" s="188">
        <v>45931</v>
      </c>
      <c r="J815" s="28">
        <v>10</v>
      </c>
      <c r="K815" s="28" t="s">
        <v>1895</v>
      </c>
      <c r="L815" s="28">
        <v>10029848820</v>
      </c>
      <c r="M815" s="200">
        <v>109.1</v>
      </c>
      <c r="N815" s="200">
        <v>104.78130081300812</v>
      </c>
      <c r="O815" s="28" t="s">
        <v>31</v>
      </c>
      <c r="P815" s="28">
        <f>Tabela5[[#This Row],[Geração Estimada P50 '[MWh']]]/30</f>
        <v>3.6366666666666663</v>
      </c>
      <c r="Q815" s="1"/>
      <c r="S815"/>
    </row>
    <row r="816" spans="1:19">
      <c r="A816" s="183">
        <v>45992</v>
      </c>
      <c r="B816" s="28">
        <v>12</v>
      </c>
      <c r="C816" s="28" t="s">
        <v>2550</v>
      </c>
      <c r="D816" s="28"/>
      <c r="E816" s="12">
        <v>1188</v>
      </c>
      <c r="I816" s="188">
        <v>45962</v>
      </c>
      <c r="J816" s="28">
        <v>11</v>
      </c>
      <c r="K816" s="28" t="s">
        <v>1895</v>
      </c>
      <c r="L816" s="28">
        <v>10029848820</v>
      </c>
      <c r="M816" s="200">
        <v>102.3</v>
      </c>
      <c r="N816" s="200">
        <v>97.981300813008119</v>
      </c>
      <c r="O816" s="28" t="s">
        <v>31</v>
      </c>
      <c r="P816" s="28">
        <f>Tabela5[[#This Row],[Geração Estimada P50 '[MWh']]]/30</f>
        <v>3.4099999999999997</v>
      </c>
      <c r="Q816" s="1"/>
      <c r="S816"/>
    </row>
    <row r="817" spans="1:19">
      <c r="A817" s="183">
        <v>45658</v>
      </c>
      <c r="B817" s="28">
        <v>1</v>
      </c>
      <c r="C817" s="28" t="s">
        <v>2551</v>
      </c>
      <c r="D817" s="28"/>
      <c r="E817" s="12" t="s">
        <v>2572</v>
      </c>
      <c r="I817" s="188">
        <v>45992</v>
      </c>
      <c r="J817" s="28">
        <v>12</v>
      </c>
      <c r="K817" s="28" t="s">
        <v>1895</v>
      </c>
      <c r="L817" s="28">
        <v>10029848820</v>
      </c>
      <c r="M817" s="200">
        <v>102.2</v>
      </c>
      <c r="N817" s="200">
        <v>97.881300813008124</v>
      </c>
      <c r="O817" s="28" t="s">
        <v>31</v>
      </c>
      <c r="P817" s="28">
        <f>Tabela5[[#This Row],[Geração Estimada P50 '[MWh']]]/30</f>
        <v>3.4066666666666667</v>
      </c>
      <c r="Q817" s="1"/>
      <c r="S817"/>
    </row>
    <row r="818" spans="1:19">
      <c r="A818" s="183">
        <v>45689</v>
      </c>
      <c r="B818" s="28">
        <v>2</v>
      </c>
      <c r="C818" s="28" t="s">
        <v>2551</v>
      </c>
      <c r="D818" s="28"/>
      <c r="E818" s="12" t="s">
        <v>2572</v>
      </c>
      <c r="I818" s="188">
        <v>45658</v>
      </c>
      <c r="J818" s="28">
        <v>1</v>
      </c>
      <c r="K818" s="28" t="s">
        <v>2544</v>
      </c>
      <c r="L818" s="28"/>
      <c r="M818" s="12" t="s">
        <v>2572</v>
      </c>
      <c r="N818" s="12" t="s">
        <v>2572</v>
      </c>
      <c r="O818" t="s">
        <v>498</v>
      </c>
      <c r="P818" s="28" t="e">
        <f>Tabela5[[#This Row],[Geração Estimada P50 '[MWh']]]/30</f>
        <v>#VALUE!</v>
      </c>
      <c r="Q818" s="1"/>
      <c r="S818"/>
    </row>
    <row r="819" spans="1:19">
      <c r="A819" s="183">
        <v>45717</v>
      </c>
      <c r="B819" s="28">
        <v>3</v>
      </c>
      <c r="C819" s="28" t="s">
        <v>2551</v>
      </c>
      <c r="D819" s="28"/>
      <c r="E819" s="12">
        <v>743.3</v>
      </c>
      <c r="I819" s="188">
        <v>45689</v>
      </c>
      <c r="J819" s="28">
        <v>2</v>
      </c>
      <c r="K819" s="28" t="s">
        <v>2544</v>
      </c>
      <c r="L819" s="28"/>
      <c r="M819" s="12" t="s">
        <v>2572</v>
      </c>
      <c r="N819" s="12" t="s">
        <v>2572</v>
      </c>
      <c r="O819" t="s">
        <v>498</v>
      </c>
      <c r="P819" s="28"/>
      <c r="Q819" s="1"/>
      <c r="S819"/>
    </row>
    <row r="820" spans="1:19">
      <c r="A820" s="183">
        <v>45748</v>
      </c>
      <c r="B820" s="28">
        <v>4</v>
      </c>
      <c r="C820" s="28" t="s">
        <v>2551</v>
      </c>
      <c r="D820" s="28"/>
      <c r="E820" s="12">
        <v>701.5</v>
      </c>
      <c r="I820" s="188">
        <v>45717</v>
      </c>
      <c r="J820" s="28">
        <v>3</v>
      </c>
      <c r="K820" s="28" t="s">
        <v>2544</v>
      </c>
      <c r="L820" s="28"/>
      <c r="M820" s="12" t="s">
        <v>2572</v>
      </c>
      <c r="N820" s="12" t="s">
        <v>2572</v>
      </c>
      <c r="O820" t="s">
        <v>498</v>
      </c>
      <c r="P820" s="28" t="e">
        <f>Tabela5[[#This Row],[Geração Estimada P50 '[MWh']]]/30</f>
        <v>#VALUE!</v>
      </c>
      <c r="Q820" s="1"/>
      <c r="S820"/>
    </row>
    <row r="821" spans="1:19">
      <c r="A821" s="183">
        <v>45778</v>
      </c>
      <c r="B821" s="28">
        <v>5</v>
      </c>
      <c r="C821" s="28" t="s">
        <v>2551</v>
      </c>
      <c r="D821" s="28"/>
      <c r="E821" s="12">
        <v>749.1</v>
      </c>
      <c r="I821" s="188">
        <v>45748</v>
      </c>
      <c r="J821" s="28">
        <v>4</v>
      </c>
      <c r="K821" s="28" t="s">
        <v>2544</v>
      </c>
      <c r="L821" s="28"/>
      <c r="M821" s="12">
        <v>998</v>
      </c>
      <c r="N821" s="12">
        <v>951.82113821138205</v>
      </c>
      <c r="O821" t="s">
        <v>498</v>
      </c>
      <c r="P821" s="28">
        <f>Tabela5[[#This Row],[Geração Estimada P50 '[MWh']]]/30</f>
        <v>33.266666666666666</v>
      </c>
      <c r="Q821" s="1"/>
      <c r="S821"/>
    </row>
    <row r="822" spans="1:19">
      <c r="A822" s="183">
        <v>45809</v>
      </c>
      <c r="B822" s="28">
        <v>6</v>
      </c>
      <c r="C822" s="28" t="s">
        <v>2551</v>
      </c>
      <c r="D822" s="28"/>
      <c r="E822" s="12">
        <v>693.8</v>
      </c>
      <c r="I822" s="188">
        <v>45778</v>
      </c>
      <c r="J822" s="28">
        <v>5</v>
      </c>
      <c r="K822" s="28" t="s">
        <v>2544</v>
      </c>
      <c r="L822" s="28"/>
      <c r="M822" s="12">
        <v>1161</v>
      </c>
      <c r="N822" s="12">
        <v>1114.821138211382</v>
      </c>
      <c r="O822" t="s">
        <v>498</v>
      </c>
      <c r="P822" s="28">
        <f>Tabela5[[#This Row],[Geração Estimada P50 '[MWh']]]/30</f>
        <v>38.700000000000003</v>
      </c>
      <c r="Q822" s="1"/>
      <c r="S822"/>
    </row>
    <row r="823" spans="1:19">
      <c r="A823" s="183">
        <v>45839</v>
      </c>
      <c r="B823" s="28">
        <v>7</v>
      </c>
      <c r="C823" s="28" t="s">
        <v>2551</v>
      </c>
      <c r="D823" s="28"/>
      <c r="E823" s="12">
        <v>785.9</v>
      </c>
      <c r="I823" s="188">
        <v>45809</v>
      </c>
      <c r="J823" s="28">
        <v>6</v>
      </c>
      <c r="K823" s="28" t="s">
        <v>2544</v>
      </c>
      <c r="L823" s="28"/>
      <c r="M823" s="12">
        <v>1125</v>
      </c>
      <c r="N823" s="12">
        <v>1078.821138211382</v>
      </c>
      <c r="O823" t="s">
        <v>498</v>
      </c>
      <c r="P823" s="28">
        <f>Tabela5[[#This Row],[Geração Estimada P50 '[MWh']]]/30</f>
        <v>37.5</v>
      </c>
      <c r="Q823" s="1"/>
      <c r="S823"/>
    </row>
    <row r="824" spans="1:19">
      <c r="A824" s="183">
        <v>45870</v>
      </c>
      <c r="B824" s="28">
        <v>8</v>
      </c>
      <c r="C824" s="28" t="s">
        <v>2551</v>
      </c>
      <c r="D824" s="28"/>
      <c r="E824" s="12">
        <v>859.5</v>
      </c>
      <c r="I824" s="188">
        <v>45839</v>
      </c>
      <c r="J824" s="28">
        <v>7</v>
      </c>
      <c r="K824" s="28" t="s">
        <v>2544</v>
      </c>
      <c r="L824" s="28"/>
      <c r="M824" s="12">
        <v>1045</v>
      </c>
      <c r="N824" s="12">
        <v>998.82113821138205</v>
      </c>
      <c r="O824" t="s">
        <v>498</v>
      </c>
      <c r="P824" s="28">
        <f>Tabela5[[#This Row],[Geração Estimada P50 '[MWh']]]/31</f>
        <v>33.70967741935484</v>
      </c>
      <c r="Q824" s="1"/>
      <c r="S824"/>
    </row>
    <row r="825" spans="1:19">
      <c r="A825" s="183">
        <v>45901</v>
      </c>
      <c r="B825" s="28">
        <v>9</v>
      </c>
      <c r="C825" s="28" t="s">
        <v>2551</v>
      </c>
      <c r="D825" s="28"/>
      <c r="E825" s="12">
        <v>818.6</v>
      </c>
      <c r="I825" s="188">
        <v>45870</v>
      </c>
      <c r="J825" s="28">
        <v>8</v>
      </c>
      <c r="K825" s="28" t="s">
        <v>2544</v>
      </c>
      <c r="L825" s="28"/>
      <c r="M825" s="12">
        <v>1333</v>
      </c>
      <c r="N825" s="12">
        <v>1286.821138211382</v>
      </c>
      <c r="O825" t="s">
        <v>498</v>
      </c>
      <c r="P825" s="28">
        <f>Tabela5[[#This Row],[Geração Estimada P50 '[MWh']]]/30</f>
        <v>44.43333333333333</v>
      </c>
      <c r="Q825" s="1"/>
      <c r="S825"/>
    </row>
    <row r="826" spans="1:19">
      <c r="A826" s="183">
        <v>45931</v>
      </c>
      <c r="B826" s="28">
        <v>10</v>
      </c>
      <c r="C826" s="28" t="s">
        <v>2551</v>
      </c>
      <c r="D826" s="28"/>
      <c r="E826" s="12">
        <v>816.1</v>
      </c>
      <c r="I826" s="188">
        <v>45901</v>
      </c>
      <c r="J826" s="28">
        <v>9</v>
      </c>
      <c r="K826" s="28" t="s">
        <v>2544</v>
      </c>
      <c r="L826" s="28"/>
      <c r="M826" s="12">
        <v>1238</v>
      </c>
      <c r="N826" s="12">
        <v>1191.821138211382</v>
      </c>
      <c r="O826" t="s">
        <v>498</v>
      </c>
      <c r="P826" s="28">
        <f>Tabela5[[#This Row],[Geração Estimada P50 '[MWh']]]/30</f>
        <v>41.266666666666666</v>
      </c>
      <c r="Q826" s="1"/>
      <c r="S826"/>
    </row>
    <row r="827" spans="1:19">
      <c r="A827" s="183">
        <v>45962</v>
      </c>
      <c r="B827" s="28">
        <v>11</v>
      </c>
      <c r="C827" s="28" t="s">
        <v>2551</v>
      </c>
      <c r="D827" s="28"/>
      <c r="E827" s="12">
        <v>607.9</v>
      </c>
      <c r="I827" s="188">
        <v>45931</v>
      </c>
      <c r="J827" s="28">
        <v>10</v>
      </c>
      <c r="K827" s="28" t="s">
        <v>2544</v>
      </c>
      <c r="L827" s="28"/>
      <c r="M827" s="12">
        <v>1256</v>
      </c>
      <c r="N827" s="12">
        <v>1209.821138211382</v>
      </c>
      <c r="O827" t="s">
        <v>498</v>
      </c>
      <c r="P827" s="28">
        <f>Tabela5[[#This Row],[Geração Estimada P50 '[MWh']]]/30</f>
        <v>41.866666666666667</v>
      </c>
      <c r="Q827" s="1"/>
      <c r="S827"/>
    </row>
    <row r="828" spans="1:19">
      <c r="A828" s="183">
        <v>45992</v>
      </c>
      <c r="B828" s="28">
        <v>12</v>
      </c>
      <c r="C828" s="28" t="s">
        <v>2551</v>
      </c>
      <c r="D828" s="28"/>
      <c r="E828" s="12">
        <v>762.8</v>
      </c>
      <c r="I828" s="188">
        <v>45962</v>
      </c>
      <c r="J828" s="28">
        <v>11</v>
      </c>
      <c r="K828" s="28" t="s">
        <v>2544</v>
      </c>
      <c r="L828" s="28"/>
      <c r="M828" s="12">
        <v>1184</v>
      </c>
      <c r="N828" s="12">
        <v>1137.821138211382</v>
      </c>
      <c r="O828" t="s">
        <v>498</v>
      </c>
      <c r="P828" s="28">
        <f>Tabela5[[#This Row],[Geração Estimada P50 '[MWh']]]/30</f>
        <v>39.466666666666669</v>
      </c>
      <c r="Q828" s="1"/>
      <c r="S828"/>
    </row>
    <row r="829" spans="1:19">
      <c r="A829" s="183">
        <v>45658</v>
      </c>
      <c r="B829" s="28">
        <v>1</v>
      </c>
      <c r="C829" s="28" t="s">
        <v>2552</v>
      </c>
      <c r="D829" s="28"/>
      <c r="E829" s="12" t="s">
        <v>2572</v>
      </c>
      <c r="I829" s="188">
        <v>45992</v>
      </c>
      <c r="J829" s="28">
        <v>12</v>
      </c>
      <c r="K829" s="28" t="s">
        <v>2544</v>
      </c>
      <c r="L829" s="28"/>
      <c r="M829" s="12">
        <v>1235</v>
      </c>
      <c r="N829" s="12">
        <v>1188.821138211382</v>
      </c>
      <c r="O829" t="s">
        <v>498</v>
      </c>
      <c r="P829" s="28">
        <f>Tabela5[[#This Row],[Geração Estimada P50 '[MWh']]]/30</f>
        <v>41.166666666666664</v>
      </c>
      <c r="Q829" s="1"/>
      <c r="S829"/>
    </row>
    <row r="830" spans="1:19">
      <c r="A830" s="183">
        <v>45689</v>
      </c>
      <c r="B830" s="28">
        <v>2</v>
      </c>
      <c r="C830" s="28" t="s">
        <v>2552</v>
      </c>
      <c r="D830" s="28"/>
      <c r="E830" s="12" t="s">
        <v>2572</v>
      </c>
      <c r="I830" s="188">
        <v>45658</v>
      </c>
      <c r="J830" s="28">
        <v>1</v>
      </c>
      <c r="K830" s="28" t="s">
        <v>1968</v>
      </c>
      <c r="L830" s="28">
        <v>3014365852</v>
      </c>
      <c r="M830" s="200">
        <v>254.9</v>
      </c>
      <c r="N830" s="200">
        <v>245.73577235772359</v>
      </c>
      <c r="O830" s="28" t="s">
        <v>42</v>
      </c>
      <c r="P830" s="28">
        <f>Tabela5[[#This Row],[Geração Estimada P50 '[MWh']]]/30</f>
        <v>8.4966666666666661</v>
      </c>
      <c r="Q830" s="1"/>
      <c r="S830"/>
    </row>
    <row r="831" spans="1:19">
      <c r="A831" s="183">
        <v>45717</v>
      </c>
      <c r="B831" s="28">
        <v>3</v>
      </c>
      <c r="C831" s="28" t="s">
        <v>2552</v>
      </c>
      <c r="D831" s="28"/>
      <c r="E831" s="12" t="s">
        <v>2572</v>
      </c>
      <c r="I831" s="188">
        <v>45689</v>
      </c>
      <c r="J831" s="28">
        <v>2</v>
      </c>
      <c r="K831" s="28" t="s">
        <v>1968</v>
      </c>
      <c r="L831" s="28">
        <v>3014365852</v>
      </c>
      <c r="M831" s="200">
        <v>214.5</v>
      </c>
      <c r="N831" s="200">
        <v>205.33577235772356</v>
      </c>
      <c r="O831" s="28" t="s">
        <v>42</v>
      </c>
      <c r="P831" s="28"/>
      <c r="Q831" s="1"/>
      <c r="S831"/>
    </row>
    <row r="832" spans="1:19">
      <c r="A832" s="183">
        <v>45748</v>
      </c>
      <c r="B832" s="28">
        <v>4</v>
      </c>
      <c r="C832" s="28" t="s">
        <v>2552</v>
      </c>
      <c r="D832" s="28"/>
      <c r="E832" s="12">
        <v>572.5</v>
      </c>
      <c r="I832" s="188">
        <v>45717</v>
      </c>
      <c r="J832" s="28">
        <v>3</v>
      </c>
      <c r="K832" s="28" t="s">
        <v>1968</v>
      </c>
      <c r="L832" s="28">
        <v>3014365852</v>
      </c>
      <c r="M832" s="200">
        <v>221.9</v>
      </c>
      <c r="N832" s="200">
        <v>212.73577235772359</v>
      </c>
      <c r="O832" s="28" t="s">
        <v>42</v>
      </c>
      <c r="P832" s="28">
        <f>Tabela5[[#This Row],[Geração Estimada P50 '[MWh']]]/30</f>
        <v>7.3966666666666665</v>
      </c>
      <c r="Q832" s="1"/>
      <c r="S832"/>
    </row>
    <row r="833" spans="1:19">
      <c r="A833" s="183">
        <v>45778</v>
      </c>
      <c r="B833" s="28">
        <v>5</v>
      </c>
      <c r="C833" s="28" t="s">
        <v>2552</v>
      </c>
      <c r="D833" s="28"/>
      <c r="E833" s="12">
        <v>550.9</v>
      </c>
      <c r="I833" s="188">
        <v>45748</v>
      </c>
      <c r="J833" s="28">
        <v>4</v>
      </c>
      <c r="K833" s="28" t="s">
        <v>1968</v>
      </c>
      <c r="L833" s="28">
        <v>3014365852</v>
      </c>
      <c r="M833" s="200">
        <v>209.7</v>
      </c>
      <c r="N833" s="200">
        <v>200.53577235772354</v>
      </c>
      <c r="O833" s="28" t="s">
        <v>42</v>
      </c>
      <c r="P833" s="28">
        <f>Tabela5[[#This Row],[Geração Estimada P50 '[MWh']]]/30</f>
        <v>6.9899999999999993</v>
      </c>
      <c r="Q833" s="1"/>
      <c r="S833"/>
    </row>
    <row r="834" spans="1:19">
      <c r="A834" s="183">
        <v>45809</v>
      </c>
      <c r="B834" s="28">
        <v>6</v>
      </c>
      <c r="C834" s="28" t="s">
        <v>2552</v>
      </c>
      <c r="D834" s="28"/>
      <c r="E834" s="12">
        <v>554.4</v>
      </c>
      <c r="I834" s="188">
        <v>45778</v>
      </c>
      <c r="J834" s="28">
        <v>5</v>
      </c>
      <c r="K834" s="28" t="s">
        <v>1968</v>
      </c>
      <c r="L834" s="28">
        <v>3014365852</v>
      </c>
      <c r="M834" s="200">
        <v>212.1</v>
      </c>
      <c r="N834" s="200">
        <v>202.93577235772358</v>
      </c>
      <c r="O834" s="28" t="s">
        <v>42</v>
      </c>
      <c r="P834" s="28">
        <f>Tabela5[[#This Row],[Geração Estimada P50 '[MWh']]]/30</f>
        <v>7.0699999999999994</v>
      </c>
      <c r="Q834" s="1"/>
      <c r="S834"/>
    </row>
    <row r="835" spans="1:19">
      <c r="A835" s="183">
        <v>45839</v>
      </c>
      <c r="B835" s="28">
        <v>7</v>
      </c>
      <c r="C835" s="28" t="s">
        <v>2552</v>
      </c>
      <c r="D835" s="28"/>
      <c r="E835" s="12">
        <v>590.20000000000005</v>
      </c>
      <c r="I835" s="188">
        <v>45809</v>
      </c>
      <c r="J835" s="28">
        <v>6</v>
      </c>
      <c r="K835" s="28" t="s">
        <v>1968</v>
      </c>
      <c r="L835" s="28">
        <v>3014365852</v>
      </c>
      <c r="M835" s="200">
        <v>213</v>
      </c>
      <c r="N835" s="200">
        <v>203.83577235772356</v>
      </c>
      <c r="O835" s="28" t="s">
        <v>42</v>
      </c>
      <c r="P835" s="28">
        <f>Tabela5[[#This Row],[Geração Estimada P50 '[MWh']]]/30</f>
        <v>7.1</v>
      </c>
      <c r="Q835" s="1"/>
      <c r="S835"/>
    </row>
    <row r="836" spans="1:19">
      <c r="A836" s="183">
        <v>45870</v>
      </c>
      <c r="B836" s="28">
        <v>8</v>
      </c>
      <c r="C836" s="28" t="s">
        <v>2552</v>
      </c>
      <c r="D836" s="28"/>
      <c r="E836" s="12">
        <v>660.8</v>
      </c>
      <c r="I836" s="188">
        <v>45839</v>
      </c>
      <c r="J836" s="28">
        <v>7</v>
      </c>
      <c r="K836" s="28" t="s">
        <v>1968</v>
      </c>
      <c r="L836" s="28">
        <v>3014365852</v>
      </c>
      <c r="M836" s="200">
        <v>232.7</v>
      </c>
      <c r="N836" s="200">
        <v>223.53577235772354</v>
      </c>
      <c r="O836" s="28" t="s">
        <v>42</v>
      </c>
      <c r="P836" s="28">
        <f>Tabela5[[#This Row],[Geração Estimada P50 '[MWh']]]/31</f>
        <v>7.5064516129032253</v>
      </c>
      <c r="Q836" s="1"/>
      <c r="S836"/>
    </row>
    <row r="837" spans="1:19">
      <c r="A837" s="183">
        <v>45901</v>
      </c>
      <c r="B837" s="28">
        <v>9</v>
      </c>
      <c r="C837" s="28" t="s">
        <v>2552</v>
      </c>
      <c r="D837" s="28"/>
      <c r="E837" s="12">
        <v>605.70000000000005</v>
      </c>
      <c r="I837" s="188">
        <v>45870</v>
      </c>
      <c r="J837" s="28">
        <v>8</v>
      </c>
      <c r="K837" s="28" t="s">
        <v>1968</v>
      </c>
      <c r="L837" s="28">
        <v>3014365852</v>
      </c>
      <c r="M837" s="200">
        <v>260.2</v>
      </c>
      <c r="N837" s="200">
        <v>251.03577235772354</v>
      </c>
      <c r="O837" s="28" t="s">
        <v>42</v>
      </c>
      <c r="P837" s="28">
        <f>Tabela5[[#This Row],[Geração Estimada P50 '[MWh']]]/30</f>
        <v>8.6733333333333338</v>
      </c>
      <c r="Q837" s="1"/>
      <c r="S837"/>
    </row>
    <row r="838" spans="1:19">
      <c r="A838" s="183">
        <v>45931</v>
      </c>
      <c r="B838" s="28">
        <v>10</v>
      </c>
      <c r="C838" s="28" t="s">
        <v>2552</v>
      </c>
      <c r="D838" s="28"/>
      <c r="E838" s="12">
        <v>590.1</v>
      </c>
      <c r="I838" s="188">
        <v>45901</v>
      </c>
      <c r="J838" s="28">
        <v>9</v>
      </c>
      <c r="K838" s="28" t="s">
        <v>1968</v>
      </c>
      <c r="L838" s="28">
        <v>3014365852</v>
      </c>
      <c r="M838" s="200">
        <v>249.9</v>
      </c>
      <c r="N838" s="200">
        <v>240.73577235772359</v>
      </c>
      <c r="O838" s="28" t="s">
        <v>42</v>
      </c>
      <c r="P838" s="28">
        <f>Tabela5[[#This Row],[Geração Estimada P50 '[MWh']]]/30</f>
        <v>8.33</v>
      </c>
      <c r="Q838" s="1"/>
      <c r="S838"/>
    </row>
    <row r="839" spans="1:19">
      <c r="A839" s="183">
        <v>45962</v>
      </c>
      <c r="B839" s="28">
        <v>11</v>
      </c>
      <c r="C839" s="28" t="s">
        <v>2552</v>
      </c>
      <c r="D839" s="28"/>
      <c r="E839" s="12">
        <v>572.4</v>
      </c>
      <c r="I839" s="188">
        <v>45931</v>
      </c>
      <c r="J839" s="28">
        <v>10</v>
      </c>
      <c r="K839" s="28" t="s">
        <v>1968</v>
      </c>
      <c r="L839" s="28">
        <v>3014365852</v>
      </c>
      <c r="M839" s="200">
        <v>262.5</v>
      </c>
      <c r="N839" s="200">
        <v>253.33577235772356</v>
      </c>
      <c r="O839" s="28" t="s">
        <v>42</v>
      </c>
      <c r="P839" s="28">
        <f>Tabela5[[#This Row],[Geração Estimada P50 '[MWh']]]/30</f>
        <v>8.75</v>
      </c>
      <c r="Q839" s="1"/>
      <c r="S839"/>
    </row>
    <row r="840" spans="1:19">
      <c r="A840" s="183">
        <v>45992</v>
      </c>
      <c r="B840" s="28">
        <v>12</v>
      </c>
      <c r="C840" s="28" t="s">
        <v>2552</v>
      </c>
      <c r="D840" s="28"/>
      <c r="E840" s="12">
        <v>597.79999999999995</v>
      </c>
      <c r="I840" s="188">
        <v>45962</v>
      </c>
      <c r="J840" s="28">
        <v>11</v>
      </c>
      <c r="K840" s="28" t="s">
        <v>1968</v>
      </c>
      <c r="L840" s="28">
        <v>3014365852</v>
      </c>
      <c r="M840" s="200">
        <v>226.4</v>
      </c>
      <c r="N840" s="200">
        <v>217.23577235772359</v>
      </c>
      <c r="O840" s="28" t="s">
        <v>42</v>
      </c>
      <c r="P840" s="28">
        <f>Tabela5[[#This Row],[Geração Estimada P50 '[MWh']]]/30</f>
        <v>7.5466666666666669</v>
      </c>
      <c r="Q840" s="1"/>
      <c r="S840"/>
    </row>
    <row r="841" spans="1:19">
      <c r="A841" s="183">
        <v>45658</v>
      </c>
      <c r="B841" s="28">
        <v>1</v>
      </c>
      <c r="C841" s="28" t="s">
        <v>2553</v>
      </c>
      <c r="D841" s="28"/>
      <c r="E841" s="12" t="s">
        <v>2572</v>
      </c>
      <c r="I841" s="188">
        <v>45992</v>
      </c>
      <c r="J841" s="28">
        <v>12</v>
      </c>
      <c r="K841" s="28" t="s">
        <v>1968</v>
      </c>
      <c r="L841" s="28">
        <v>3014365852</v>
      </c>
      <c r="M841" s="200">
        <v>233.1</v>
      </c>
      <c r="N841" s="200">
        <v>223.93577235772358</v>
      </c>
      <c r="O841" s="28" t="s">
        <v>42</v>
      </c>
      <c r="P841" s="28">
        <f>Tabela5[[#This Row],[Geração Estimada P50 '[MWh']]]/30</f>
        <v>7.77</v>
      </c>
      <c r="Q841" s="1"/>
      <c r="S841"/>
    </row>
    <row r="842" spans="1:19">
      <c r="A842" s="183">
        <v>45689</v>
      </c>
      <c r="B842" s="28">
        <v>2</v>
      </c>
      <c r="C842" s="28" t="s">
        <v>2553</v>
      </c>
      <c r="D842" s="28"/>
      <c r="E842" s="12" t="s">
        <v>2572</v>
      </c>
      <c r="I842" s="188">
        <v>45658</v>
      </c>
      <c r="J842" s="28">
        <v>1</v>
      </c>
      <c r="K842" s="28" t="s">
        <v>1969</v>
      </c>
      <c r="L842" s="28">
        <v>3014365880</v>
      </c>
      <c r="M842" s="200">
        <v>253.6</v>
      </c>
      <c r="N842" s="200">
        <v>244.45528455284551</v>
      </c>
      <c r="O842" s="28" t="s">
        <v>43</v>
      </c>
      <c r="P842" s="28">
        <f>Tabela5[[#This Row],[Geração Estimada P50 '[MWh']]]/30</f>
        <v>8.4533333333333331</v>
      </c>
      <c r="Q842" s="1"/>
      <c r="S842"/>
    </row>
    <row r="843" spans="1:19">
      <c r="A843" s="183">
        <v>45717</v>
      </c>
      <c r="B843" s="28">
        <v>3</v>
      </c>
      <c r="C843" s="28" t="s">
        <v>2553</v>
      </c>
      <c r="D843" s="28"/>
      <c r="E843" s="12" t="s">
        <v>2572</v>
      </c>
      <c r="I843" s="188">
        <v>45689</v>
      </c>
      <c r="J843" s="28">
        <v>2</v>
      </c>
      <c r="K843" s="28" t="s">
        <v>1969</v>
      </c>
      <c r="L843" s="28">
        <v>3014365880</v>
      </c>
      <c r="M843" s="200">
        <v>212.6</v>
      </c>
      <c r="N843" s="200">
        <v>203.45528455284551</v>
      </c>
      <c r="O843" s="28" t="s">
        <v>43</v>
      </c>
      <c r="P843" s="28"/>
      <c r="Q843" s="1"/>
      <c r="S843"/>
    </row>
    <row r="844" spans="1:19">
      <c r="A844" s="183">
        <v>45748</v>
      </c>
      <c r="B844" s="28">
        <v>4</v>
      </c>
      <c r="C844" s="28" t="s">
        <v>2553</v>
      </c>
      <c r="D844" s="28"/>
      <c r="E844" s="12">
        <v>568.6</v>
      </c>
      <c r="I844" s="188">
        <v>45717</v>
      </c>
      <c r="J844" s="28">
        <v>3</v>
      </c>
      <c r="K844" s="28" t="s">
        <v>1969</v>
      </c>
      <c r="L844" s="28">
        <v>3014365880</v>
      </c>
      <c r="M844" s="200">
        <v>221.6</v>
      </c>
      <c r="N844" s="200">
        <v>212.45528455284551</v>
      </c>
      <c r="O844" s="28" t="s">
        <v>43</v>
      </c>
      <c r="P844" s="28">
        <f>Tabela5[[#This Row],[Geração Estimada P50 '[MWh']]]/30</f>
        <v>7.3866666666666667</v>
      </c>
      <c r="Q844" s="1"/>
      <c r="S844"/>
    </row>
    <row r="845" spans="1:19">
      <c r="A845" s="183">
        <v>45778</v>
      </c>
      <c r="B845" s="28">
        <v>5</v>
      </c>
      <c r="C845" s="28" t="s">
        <v>2553</v>
      </c>
      <c r="D845" s="28"/>
      <c r="E845" s="12">
        <v>562.6</v>
      </c>
      <c r="I845" s="188">
        <v>45748</v>
      </c>
      <c r="J845" s="28">
        <v>4</v>
      </c>
      <c r="K845" s="28" t="s">
        <v>1969</v>
      </c>
      <c r="L845" s="28">
        <v>3014365880</v>
      </c>
      <c r="M845" s="200">
        <v>209.4</v>
      </c>
      <c r="N845" s="200">
        <v>200.25528455284552</v>
      </c>
      <c r="O845" s="28" t="s">
        <v>43</v>
      </c>
      <c r="P845" s="28">
        <f>Tabela5[[#This Row],[Geração Estimada P50 '[MWh']]]/30</f>
        <v>6.98</v>
      </c>
      <c r="Q845" s="1"/>
      <c r="S845"/>
    </row>
    <row r="846" spans="1:19">
      <c r="A846" s="183">
        <v>45809</v>
      </c>
      <c r="B846" s="28">
        <v>6</v>
      </c>
      <c r="C846" s="28" t="s">
        <v>2553</v>
      </c>
      <c r="D846" s="28"/>
      <c r="E846" s="12">
        <v>534.1</v>
      </c>
      <c r="I846" s="188">
        <v>45778</v>
      </c>
      <c r="J846" s="28">
        <v>5</v>
      </c>
      <c r="K846" s="28" t="s">
        <v>1969</v>
      </c>
      <c r="L846" s="28">
        <v>3014365880</v>
      </c>
      <c r="M846" s="200">
        <v>210.7</v>
      </c>
      <c r="N846" s="200">
        <v>201.55528455284551</v>
      </c>
      <c r="O846" s="28" t="s">
        <v>43</v>
      </c>
      <c r="P846" s="28">
        <f>Tabela5[[#This Row],[Geração Estimada P50 '[MWh']]]/30</f>
        <v>7.0233333333333325</v>
      </c>
      <c r="Q846" s="1"/>
      <c r="S846"/>
    </row>
    <row r="847" spans="1:19">
      <c r="A847" s="183">
        <v>45839</v>
      </c>
      <c r="B847" s="28">
        <v>7</v>
      </c>
      <c r="C847" s="28" t="s">
        <v>2553</v>
      </c>
      <c r="D847" s="28"/>
      <c r="E847" s="12">
        <v>545.70000000000005</v>
      </c>
      <c r="I847" s="188">
        <v>45809</v>
      </c>
      <c r="J847" s="28">
        <v>6</v>
      </c>
      <c r="K847" s="28" t="s">
        <v>1969</v>
      </c>
      <c r="L847" s="28">
        <v>3014365880</v>
      </c>
      <c r="M847" s="200">
        <v>211.4</v>
      </c>
      <c r="N847" s="200">
        <v>202.25528455284552</v>
      </c>
      <c r="O847" s="28" t="s">
        <v>43</v>
      </c>
      <c r="P847" s="28">
        <f>Tabela5[[#This Row],[Geração Estimada P50 '[MWh']]]/30</f>
        <v>7.0466666666666669</v>
      </c>
      <c r="Q847" s="1"/>
      <c r="S847"/>
    </row>
    <row r="848" spans="1:19">
      <c r="A848" s="183">
        <v>45870</v>
      </c>
      <c r="B848" s="28">
        <v>8</v>
      </c>
      <c r="C848" s="28" t="s">
        <v>2553</v>
      </c>
      <c r="D848" s="28"/>
      <c r="E848" s="12">
        <v>651.20000000000005</v>
      </c>
      <c r="I848" s="188">
        <v>45839</v>
      </c>
      <c r="J848" s="28">
        <v>7</v>
      </c>
      <c r="K848" s="28" t="s">
        <v>1969</v>
      </c>
      <c r="L848" s="28">
        <v>3014365880</v>
      </c>
      <c r="M848" s="200">
        <v>230.3</v>
      </c>
      <c r="N848" s="200">
        <v>221.15528455284553</v>
      </c>
      <c r="O848" s="28" t="s">
        <v>43</v>
      </c>
      <c r="P848" s="28">
        <f>Tabela5[[#This Row],[Geração Estimada P50 '[MWh']]]/31</f>
        <v>7.4290322580645167</v>
      </c>
      <c r="Q848" s="1"/>
      <c r="S848"/>
    </row>
    <row r="849" spans="1:19">
      <c r="A849" s="183">
        <v>45901</v>
      </c>
      <c r="B849" s="28">
        <v>9</v>
      </c>
      <c r="C849" s="28" t="s">
        <v>2553</v>
      </c>
      <c r="D849" s="28"/>
      <c r="E849" s="12">
        <v>605.20000000000005</v>
      </c>
      <c r="I849" s="188">
        <v>45870</v>
      </c>
      <c r="J849" s="28">
        <v>8</v>
      </c>
      <c r="K849" s="28" t="s">
        <v>1969</v>
      </c>
      <c r="L849" s="28">
        <v>3014365880</v>
      </c>
      <c r="M849" s="200">
        <v>259.39999999999998</v>
      </c>
      <c r="N849" s="200">
        <v>250.2552845528455</v>
      </c>
      <c r="O849" s="28" t="s">
        <v>43</v>
      </c>
      <c r="P849" s="28">
        <f>Tabela5[[#This Row],[Geração Estimada P50 '[MWh']]]/30</f>
        <v>8.6466666666666665</v>
      </c>
      <c r="Q849" s="1"/>
      <c r="S849"/>
    </row>
    <row r="850" spans="1:19">
      <c r="A850" s="183">
        <v>45931</v>
      </c>
      <c r="B850" s="28">
        <v>10</v>
      </c>
      <c r="C850" s="28" t="s">
        <v>2553</v>
      </c>
      <c r="D850" s="28"/>
      <c r="E850" s="12">
        <v>583.70000000000005</v>
      </c>
      <c r="I850" s="188">
        <v>45901</v>
      </c>
      <c r="J850" s="28">
        <v>9</v>
      </c>
      <c r="K850" s="28" t="s">
        <v>1969</v>
      </c>
      <c r="L850" s="28">
        <v>3014365880</v>
      </c>
      <c r="M850" s="200">
        <v>249.8</v>
      </c>
      <c r="N850" s="200">
        <v>240.65528455284553</v>
      </c>
      <c r="O850" s="28" t="s">
        <v>43</v>
      </c>
      <c r="P850" s="28">
        <f>Tabela5[[#This Row],[Geração Estimada P50 '[MWh']]]/30</f>
        <v>8.3266666666666662</v>
      </c>
      <c r="Q850" s="1"/>
      <c r="S850"/>
    </row>
    <row r="851" spans="1:19">
      <c r="A851" s="183">
        <v>45962</v>
      </c>
      <c r="B851" s="28">
        <v>11</v>
      </c>
      <c r="C851" s="28" t="s">
        <v>2553</v>
      </c>
      <c r="D851" s="28"/>
      <c r="E851" s="12">
        <v>601.20000000000005</v>
      </c>
      <c r="I851" s="188">
        <v>45931</v>
      </c>
      <c r="J851" s="28">
        <v>10</v>
      </c>
      <c r="K851" s="28" t="s">
        <v>1969</v>
      </c>
      <c r="L851" s="28">
        <v>3014365880</v>
      </c>
      <c r="M851" s="200">
        <v>263</v>
      </c>
      <c r="N851" s="200">
        <v>253.85528455284552</v>
      </c>
      <c r="O851" s="28" t="s">
        <v>43</v>
      </c>
      <c r="P851" s="28">
        <f>Tabela5[[#This Row],[Geração Estimada P50 '[MWh']]]/30</f>
        <v>8.7666666666666675</v>
      </c>
      <c r="Q851" s="1"/>
      <c r="S851"/>
    </row>
    <row r="852" spans="1:19">
      <c r="A852" s="183">
        <v>45992</v>
      </c>
      <c r="B852" s="28">
        <v>12</v>
      </c>
      <c r="C852" s="28" t="s">
        <v>2553</v>
      </c>
      <c r="D852" s="28"/>
      <c r="E852" s="12">
        <v>569.5</v>
      </c>
      <c r="I852" s="188">
        <v>45962</v>
      </c>
      <c r="J852" s="28">
        <v>11</v>
      </c>
      <c r="K852" s="28" t="s">
        <v>1969</v>
      </c>
      <c r="L852" s="28">
        <v>3014365880</v>
      </c>
      <c r="M852" s="200">
        <v>226.5</v>
      </c>
      <c r="N852" s="200">
        <v>217.35528455284552</v>
      </c>
      <c r="O852" s="28" t="s">
        <v>43</v>
      </c>
      <c r="P852" s="28">
        <f>Tabela5[[#This Row],[Geração Estimada P50 '[MWh']]]/30</f>
        <v>7.55</v>
      </c>
      <c r="Q852" s="1"/>
      <c r="S852"/>
    </row>
    <row r="853" spans="1:19">
      <c r="A853" s="183">
        <v>45658</v>
      </c>
      <c r="B853" s="28">
        <v>1</v>
      </c>
      <c r="C853" s="28" t="s">
        <v>2554</v>
      </c>
      <c r="D853" s="28"/>
      <c r="E853" s="12" t="s">
        <v>2572</v>
      </c>
      <c r="I853" s="188">
        <v>45992</v>
      </c>
      <c r="J853" s="28">
        <v>12</v>
      </c>
      <c r="K853" s="28" t="s">
        <v>1969</v>
      </c>
      <c r="L853" s="28">
        <v>3014365880</v>
      </c>
      <c r="M853" s="200">
        <v>232.3</v>
      </c>
      <c r="N853" s="200">
        <v>223.15528455284553</v>
      </c>
      <c r="O853" s="28" t="s">
        <v>43</v>
      </c>
      <c r="P853" s="28">
        <f>Tabela5[[#This Row],[Geração Estimada P50 '[MWh']]]/30</f>
        <v>7.7433333333333341</v>
      </c>
      <c r="Q853" s="1"/>
      <c r="S853"/>
    </row>
    <row r="854" spans="1:19">
      <c r="A854" s="183">
        <v>45689</v>
      </c>
      <c r="B854" s="28">
        <v>2</v>
      </c>
      <c r="C854" s="28" t="s">
        <v>2554</v>
      </c>
      <c r="D854" s="28"/>
      <c r="E854" s="12" t="s">
        <v>2572</v>
      </c>
      <c r="I854" s="188">
        <v>45658</v>
      </c>
      <c r="J854" s="28">
        <v>1</v>
      </c>
      <c r="K854" s="28" t="s">
        <v>1970</v>
      </c>
      <c r="L854" s="28">
        <v>3014365849</v>
      </c>
      <c r="M854" s="200">
        <v>120.2</v>
      </c>
      <c r="N854" s="200">
        <v>115.85528455284555</v>
      </c>
      <c r="O854" s="28" t="s">
        <v>44</v>
      </c>
      <c r="P854" s="28">
        <f>Tabela5[[#This Row],[Geração Estimada P50 '[MWh']]]/30</f>
        <v>4.0066666666666668</v>
      </c>
      <c r="Q854" s="1"/>
      <c r="S854"/>
    </row>
    <row r="855" spans="1:19">
      <c r="A855" s="183">
        <v>45717</v>
      </c>
      <c r="B855" s="28">
        <v>3</v>
      </c>
      <c r="C855" s="28" t="s">
        <v>2554</v>
      </c>
      <c r="D855" s="28"/>
      <c r="E855" s="12" t="s">
        <v>2572</v>
      </c>
      <c r="I855" s="188">
        <v>45689</v>
      </c>
      <c r="J855" s="28">
        <v>2</v>
      </c>
      <c r="K855" s="28" t="s">
        <v>1970</v>
      </c>
      <c r="L855" s="28">
        <v>3014365849</v>
      </c>
      <c r="M855" s="200">
        <v>100</v>
      </c>
      <c r="N855" s="200">
        <v>95.655284552845544</v>
      </c>
      <c r="O855" s="28" t="s">
        <v>44</v>
      </c>
      <c r="P855" s="28"/>
      <c r="Q855" s="1"/>
      <c r="S855"/>
    </row>
    <row r="856" spans="1:19">
      <c r="A856" s="183">
        <v>45748</v>
      </c>
      <c r="B856" s="28">
        <v>4</v>
      </c>
      <c r="C856" s="28" t="s">
        <v>2554</v>
      </c>
      <c r="D856" s="28"/>
      <c r="E856" s="12">
        <v>437.7</v>
      </c>
      <c r="I856" s="188">
        <v>45717</v>
      </c>
      <c r="J856" s="28">
        <v>3</v>
      </c>
      <c r="K856" s="28" t="s">
        <v>1970</v>
      </c>
      <c r="L856" s="28">
        <v>3014365849</v>
      </c>
      <c r="M856" s="200">
        <v>105.8</v>
      </c>
      <c r="N856" s="200">
        <v>101.45528455284554</v>
      </c>
      <c r="O856" s="28" t="s">
        <v>44</v>
      </c>
      <c r="P856" s="28">
        <f>Tabela5[[#This Row],[Geração Estimada P50 '[MWh']]]/30</f>
        <v>3.5266666666666664</v>
      </c>
      <c r="Q856" s="1"/>
      <c r="S856"/>
    </row>
    <row r="857" spans="1:19">
      <c r="A857" s="183">
        <v>45778</v>
      </c>
      <c r="B857" s="28">
        <v>5</v>
      </c>
      <c r="C857" s="28" t="s">
        <v>2554</v>
      </c>
      <c r="D857" s="28"/>
      <c r="E857" s="12">
        <v>376.5</v>
      </c>
      <c r="I857" s="188">
        <v>45748</v>
      </c>
      <c r="J857" s="28">
        <v>4</v>
      </c>
      <c r="K857" s="28" t="s">
        <v>1970</v>
      </c>
      <c r="L857" s="28">
        <v>3014365849</v>
      </c>
      <c r="M857" s="200">
        <v>99.4</v>
      </c>
      <c r="N857" s="200">
        <v>95.055284552845549</v>
      </c>
      <c r="O857" s="28" t="s">
        <v>44</v>
      </c>
      <c r="P857" s="28">
        <f>Tabela5[[#This Row],[Geração Estimada P50 '[MWh']]]/30</f>
        <v>3.3133333333333335</v>
      </c>
      <c r="Q857" s="1"/>
      <c r="S857"/>
    </row>
    <row r="858" spans="1:19">
      <c r="A858" s="183">
        <v>45809</v>
      </c>
      <c r="B858" s="28">
        <v>6</v>
      </c>
      <c r="C858" s="28" t="s">
        <v>2554</v>
      </c>
      <c r="D858" s="28"/>
      <c r="E858" s="12">
        <v>354.9</v>
      </c>
      <c r="I858" s="188">
        <v>45778</v>
      </c>
      <c r="J858" s="28">
        <v>5</v>
      </c>
      <c r="K858" s="28" t="s">
        <v>1970</v>
      </c>
      <c r="L858" s="28">
        <v>3014365849</v>
      </c>
      <c r="M858" s="200">
        <v>98.8</v>
      </c>
      <c r="N858" s="200">
        <v>94.455284552845541</v>
      </c>
      <c r="O858" s="28" t="s">
        <v>44</v>
      </c>
      <c r="P858" s="28">
        <f>Tabela5[[#This Row],[Geração Estimada P50 '[MWh']]]/30</f>
        <v>3.2933333333333334</v>
      </c>
      <c r="Q858" s="1"/>
      <c r="S858"/>
    </row>
    <row r="859" spans="1:19">
      <c r="A859" s="183">
        <v>45839</v>
      </c>
      <c r="B859" s="28">
        <v>7</v>
      </c>
      <c r="C859" s="28" t="s">
        <v>2554</v>
      </c>
      <c r="D859" s="28"/>
      <c r="E859" s="12">
        <v>399.6</v>
      </c>
      <c r="I859" s="188">
        <v>45809</v>
      </c>
      <c r="J859" s="28">
        <v>6</v>
      </c>
      <c r="K859" s="28" t="s">
        <v>1970</v>
      </c>
      <c r="L859" s="28">
        <v>3014365849</v>
      </c>
      <c r="M859" s="200">
        <v>98.9</v>
      </c>
      <c r="N859" s="200">
        <v>94.555284552845549</v>
      </c>
      <c r="O859" s="28" t="s">
        <v>44</v>
      </c>
      <c r="P859" s="28">
        <f>Tabela5[[#This Row],[Geração Estimada P50 '[MWh']]]/30</f>
        <v>3.2966666666666669</v>
      </c>
      <c r="Q859" s="1"/>
      <c r="S859"/>
    </row>
    <row r="860" spans="1:19">
      <c r="A860" s="183">
        <v>45870</v>
      </c>
      <c r="B860" s="28">
        <v>8</v>
      </c>
      <c r="C860" s="28" t="s">
        <v>2554</v>
      </c>
      <c r="D860" s="28"/>
      <c r="E860" s="12">
        <v>417.4</v>
      </c>
      <c r="I860" s="188">
        <v>45839</v>
      </c>
      <c r="J860" s="28">
        <v>7</v>
      </c>
      <c r="K860" s="28" t="s">
        <v>1970</v>
      </c>
      <c r="L860" s="28">
        <v>3014365849</v>
      </c>
      <c r="M860" s="200">
        <v>107.4</v>
      </c>
      <c r="N860" s="200">
        <v>103.05528455284555</v>
      </c>
      <c r="O860" s="28" t="s">
        <v>44</v>
      </c>
      <c r="P860" s="28">
        <f>Tabela5[[#This Row],[Geração Estimada P50 '[MWh']]]/31</f>
        <v>3.4645161290322584</v>
      </c>
      <c r="Q860" s="1"/>
      <c r="S860"/>
    </row>
    <row r="861" spans="1:19">
      <c r="A861" s="183">
        <v>45901</v>
      </c>
      <c r="B861" s="28">
        <v>9</v>
      </c>
      <c r="C861" s="28" t="s">
        <v>2554</v>
      </c>
      <c r="D861" s="28"/>
      <c r="E861" s="12">
        <v>401.8</v>
      </c>
      <c r="I861" s="188">
        <v>45870</v>
      </c>
      <c r="J861" s="28">
        <v>8</v>
      </c>
      <c r="K861" s="28" t="s">
        <v>1970</v>
      </c>
      <c r="L861" s="28">
        <v>3014365849</v>
      </c>
      <c r="M861" s="200">
        <v>122.3</v>
      </c>
      <c r="N861" s="200">
        <v>117.95528455284554</v>
      </c>
      <c r="O861" s="28" t="s">
        <v>44</v>
      </c>
      <c r="P861" s="28">
        <f>Tabela5[[#This Row],[Geração Estimada P50 '[MWh']]]/30</f>
        <v>4.0766666666666662</v>
      </c>
      <c r="Q861" s="1"/>
      <c r="S861"/>
    </row>
    <row r="862" spans="1:19">
      <c r="A862" s="183">
        <v>45931</v>
      </c>
      <c r="B862" s="28">
        <v>10</v>
      </c>
      <c r="C862" s="28" t="s">
        <v>2554</v>
      </c>
      <c r="D862" s="28"/>
      <c r="E862" s="12">
        <v>439.5</v>
      </c>
      <c r="I862" s="188">
        <v>45901</v>
      </c>
      <c r="J862" s="28">
        <v>9</v>
      </c>
      <c r="K862" s="28" t="s">
        <v>1970</v>
      </c>
      <c r="L862" s="28">
        <v>3014365849</v>
      </c>
      <c r="M862" s="200">
        <v>118.9</v>
      </c>
      <c r="N862" s="200">
        <v>114.55528455284555</v>
      </c>
      <c r="O862" s="28" t="s">
        <v>44</v>
      </c>
      <c r="P862" s="28">
        <f>Tabela5[[#This Row],[Geração Estimada P50 '[MWh']]]/30</f>
        <v>3.9633333333333334</v>
      </c>
      <c r="Q862" s="1"/>
      <c r="S862"/>
    </row>
    <row r="863" spans="1:19">
      <c r="A863" s="183">
        <v>45962</v>
      </c>
      <c r="B863" s="28">
        <v>11</v>
      </c>
      <c r="C863" s="28" t="s">
        <v>2554</v>
      </c>
      <c r="D863" s="28"/>
      <c r="E863" s="12">
        <v>462.2</v>
      </c>
      <c r="I863" s="188">
        <v>45931</v>
      </c>
      <c r="J863" s="28">
        <v>10</v>
      </c>
      <c r="K863" s="28" t="s">
        <v>1970</v>
      </c>
      <c r="L863" s="28">
        <v>3014365849</v>
      </c>
      <c r="M863" s="200">
        <v>126.5</v>
      </c>
      <c r="N863" s="200">
        <v>122.15528455284554</v>
      </c>
      <c r="O863" s="28" t="s">
        <v>44</v>
      </c>
      <c r="P863" s="28">
        <f>Tabela5[[#This Row],[Geração Estimada P50 '[MWh']]]/30</f>
        <v>4.2166666666666668</v>
      </c>
      <c r="Q863" s="1"/>
      <c r="S863"/>
    </row>
    <row r="864" spans="1:19">
      <c r="A864" s="183">
        <v>45992</v>
      </c>
      <c r="B864" s="28">
        <v>12</v>
      </c>
      <c r="C864" s="28" t="s">
        <v>2554</v>
      </c>
      <c r="D864" s="28"/>
      <c r="E864" s="12">
        <v>489.5</v>
      </c>
      <c r="I864" s="188">
        <v>45962</v>
      </c>
      <c r="J864" s="28">
        <v>11</v>
      </c>
      <c r="K864" s="28" t="s">
        <v>1970</v>
      </c>
      <c r="L864" s="28">
        <v>3014365849</v>
      </c>
      <c r="M864" s="200">
        <v>108.1</v>
      </c>
      <c r="N864" s="200">
        <v>103.75528455284554</v>
      </c>
      <c r="O864" s="28" t="s">
        <v>44</v>
      </c>
      <c r="P864" s="28">
        <f>Tabela5[[#This Row],[Geração Estimada P50 '[MWh']]]/30</f>
        <v>3.6033333333333331</v>
      </c>
      <c r="Q864" s="1"/>
      <c r="S864"/>
    </row>
    <row r="865" spans="1:19">
      <c r="A865" s="183">
        <v>45658</v>
      </c>
      <c r="B865" s="28">
        <v>1</v>
      </c>
      <c r="C865" s="28" t="s">
        <v>2555</v>
      </c>
      <c r="D865" s="28"/>
      <c r="E865" s="12" t="s">
        <v>2572</v>
      </c>
      <c r="I865" s="188">
        <v>45992</v>
      </c>
      <c r="J865" s="28">
        <v>12</v>
      </c>
      <c r="K865" s="28" t="s">
        <v>1970</v>
      </c>
      <c r="L865" s="28">
        <v>3014365849</v>
      </c>
      <c r="M865" s="200">
        <v>110.1</v>
      </c>
      <c r="N865" s="200">
        <v>105.75528455284554</v>
      </c>
      <c r="O865" s="28" t="s">
        <v>44</v>
      </c>
      <c r="P865" s="28">
        <f>Tabela5[[#This Row],[Geração Estimada P50 '[MWh']]]/30</f>
        <v>3.67</v>
      </c>
      <c r="Q865" s="1"/>
      <c r="S865"/>
    </row>
    <row r="866" spans="1:19">
      <c r="A866" s="183">
        <v>45689</v>
      </c>
      <c r="B866" s="28">
        <v>2</v>
      </c>
      <c r="C866" s="28" t="s">
        <v>2555</v>
      </c>
      <c r="D866" s="28"/>
      <c r="E866" s="12" t="s">
        <v>2572</v>
      </c>
      <c r="I866" s="188">
        <v>45658</v>
      </c>
      <c r="J866" s="28">
        <v>1</v>
      </c>
      <c r="K866" s="28" t="s">
        <v>1971</v>
      </c>
      <c r="L866" s="28">
        <v>3014367769</v>
      </c>
      <c r="M866" s="200">
        <v>248.8</v>
      </c>
      <c r="N866" s="200">
        <v>239.82439024390246</v>
      </c>
      <c r="O866" s="28" t="s">
        <v>45</v>
      </c>
      <c r="P866" s="28">
        <f>Tabela5[[#This Row],[Geração Estimada P50 '[MWh']]]/30</f>
        <v>8.293333333333333</v>
      </c>
      <c r="Q866" s="1"/>
      <c r="S866"/>
    </row>
    <row r="867" spans="1:19">
      <c r="A867" s="183">
        <v>45717</v>
      </c>
      <c r="B867" s="28">
        <v>3</v>
      </c>
      <c r="C867" s="28" t="s">
        <v>2555</v>
      </c>
      <c r="D867" s="28"/>
      <c r="E867" s="12" t="s">
        <v>2572</v>
      </c>
      <c r="I867" s="188">
        <v>45689</v>
      </c>
      <c r="J867" s="28">
        <v>2</v>
      </c>
      <c r="K867" s="28" t="s">
        <v>1971</v>
      </c>
      <c r="L867" s="28">
        <v>3014367769</v>
      </c>
      <c r="M867" s="200">
        <v>207.7</v>
      </c>
      <c r="N867" s="200">
        <v>198.72439024390243</v>
      </c>
      <c r="O867" s="28" t="s">
        <v>45</v>
      </c>
      <c r="P867" s="28"/>
      <c r="Q867" s="1"/>
      <c r="S867"/>
    </row>
    <row r="868" spans="1:19">
      <c r="A868" s="183">
        <v>45748</v>
      </c>
      <c r="B868" s="28">
        <v>4</v>
      </c>
      <c r="C868" s="28" t="s">
        <v>2555</v>
      </c>
      <c r="D868" s="28"/>
      <c r="E868" s="12" t="s">
        <v>2572</v>
      </c>
      <c r="I868" s="188">
        <v>45717</v>
      </c>
      <c r="J868" s="28">
        <v>3</v>
      </c>
      <c r="K868" s="28" t="s">
        <v>1971</v>
      </c>
      <c r="L868" s="28">
        <v>3014367769</v>
      </c>
      <c r="M868" s="200">
        <v>220.6</v>
      </c>
      <c r="N868" s="200">
        <v>211.62439024390244</v>
      </c>
      <c r="O868" s="28" t="s">
        <v>45</v>
      </c>
      <c r="P868" s="28">
        <f>Tabela5[[#This Row],[Geração Estimada P50 '[MWh']]]/30</f>
        <v>7.3533333333333335</v>
      </c>
      <c r="Q868" s="1"/>
      <c r="S868"/>
    </row>
    <row r="869" spans="1:19">
      <c r="A869" s="183">
        <v>45778</v>
      </c>
      <c r="B869" s="28">
        <v>5</v>
      </c>
      <c r="C869" s="28" t="s">
        <v>2555</v>
      </c>
      <c r="D869" s="28"/>
      <c r="E869" s="12" t="s">
        <v>2572</v>
      </c>
      <c r="I869" s="188">
        <v>45748</v>
      </c>
      <c r="J869" s="28">
        <v>4</v>
      </c>
      <c r="K869" s="28" t="s">
        <v>1971</v>
      </c>
      <c r="L869" s="28">
        <v>3014367769</v>
      </c>
      <c r="M869" s="200">
        <v>206.9</v>
      </c>
      <c r="N869" s="200">
        <v>197.92439024390245</v>
      </c>
      <c r="O869" s="28" t="s">
        <v>45</v>
      </c>
      <c r="P869" s="28">
        <f>Tabela5[[#This Row],[Geração Estimada P50 '[MWh']]]/30</f>
        <v>6.8966666666666665</v>
      </c>
      <c r="Q869" s="1"/>
      <c r="S869"/>
    </row>
    <row r="870" spans="1:19">
      <c r="A870" s="183">
        <v>45809</v>
      </c>
      <c r="B870" s="28">
        <v>6</v>
      </c>
      <c r="C870" s="28" t="s">
        <v>2555</v>
      </c>
      <c r="D870" s="28"/>
      <c r="E870" s="12">
        <v>627.9</v>
      </c>
      <c r="I870" s="188">
        <v>45778</v>
      </c>
      <c r="J870" s="28">
        <v>5</v>
      </c>
      <c r="K870" s="28" t="s">
        <v>1971</v>
      </c>
      <c r="L870" s="28">
        <v>3014367769</v>
      </c>
      <c r="M870" s="200">
        <v>205.1</v>
      </c>
      <c r="N870" s="200">
        <v>196.12439024390244</v>
      </c>
      <c r="O870" s="28" t="s">
        <v>45</v>
      </c>
      <c r="P870" s="28">
        <f>Tabela5[[#This Row],[Geração Estimada P50 '[MWh']]]/30</f>
        <v>6.8366666666666669</v>
      </c>
      <c r="Q870" s="1"/>
      <c r="S870"/>
    </row>
    <row r="871" spans="1:19">
      <c r="A871" s="183">
        <v>45839</v>
      </c>
      <c r="B871" s="28">
        <v>7</v>
      </c>
      <c r="C871" s="28" t="s">
        <v>2555</v>
      </c>
      <c r="D871" s="28"/>
      <c r="E871" s="12">
        <v>640.6</v>
      </c>
      <c r="I871" s="188">
        <v>45809</v>
      </c>
      <c r="J871" s="28">
        <v>6</v>
      </c>
      <c r="K871" s="28" t="s">
        <v>1971</v>
      </c>
      <c r="L871" s="28">
        <v>3014367769</v>
      </c>
      <c r="M871" s="200">
        <v>205.4</v>
      </c>
      <c r="N871" s="200">
        <v>196.42439024390245</v>
      </c>
      <c r="O871" s="28" t="s">
        <v>45</v>
      </c>
      <c r="P871" s="28">
        <f>Tabela5[[#This Row],[Geração Estimada P50 '[MWh']]]/30</f>
        <v>6.8466666666666667</v>
      </c>
      <c r="Q871" s="1"/>
      <c r="S871"/>
    </row>
    <row r="872" spans="1:19">
      <c r="A872" s="183">
        <v>45870</v>
      </c>
      <c r="B872" s="28">
        <v>8</v>
      </c>
      <c r="C872" s="28" t="s">
        <v>2555</v>
      </c>
      <c r="D872" s="28"/>
      <c r="E872" s="12">
        <v>681</v>
      </c>
      <c r="I872" s="188">
        <v>45839</v>
      </c>
      <c r="J872" s="28">
        <v>7</v>
      </c>
      <c r="K872" s="28" t="s">
        <v>1971</v>
      </c>
      <c r="L872" s="28">
        <v>3014367769</v>
      </c>
      <c r="M872" s="200">
        <v>222.4</v>
      </c>
      <c r="N872" s="200">
        <v>213.42439024390245</v>
      </c>
      <c r="O872" s="28" t="s">
        <v>45</v>
      </c>
      <c r="P872" s="28">
        <f>Tabela5[[#This Row],[Geração Estimada P50 '[MWh']]]/31</f>
        <v>7.1741935483870973</v>
      </c>
      <c r="Q872" s="1"/>
      <c r="S872"/>
    </row>
    <row r="873" spans="1:19">
      <c r="A873" s="183">
        <v>45901</v>
      </c>
      <c r="B873" s="28">
        <v>9</v>
      </c>
      <c r="C873" s="28" t="s">
        <v>2555</v>
      </c>
      <c r="D873" s="28"/>
      <c r="E873" s="12">
        <v>577.1</v>
      </c>
      <c r="I873" s="188">
        <v>45870</v>
      </c>
      <c r="J873" s="28">
        <v>8</v>
      </c>
      <c r="K873" s="28" t="s">
        <v>1971</v>
      </c>
      <c r="L873" s="28">
        <v>3014367769</v>
      </c>
      <c r="M873" s="200">
        <v>254.2</v>
      </c>
      <c r="N873" s="200">
        <v>245.22439024390243</v>
      </c>
      <c r="O873" s="28" t="s">
        <v>45</v>
      </c>
      <c r="P873" s="28">
        <f>Tabela5[[#This Row],[Geração Estimada P50 '[MWh']]]/30</f>
        <v>8.4733333333333327</v>
      </c>
      <c r="Q873" s="1"/>
      <c r="S873"/>
    </row>
    <row r="874" spans="1:19">
      <c r="A874" s="183">
        <v>45931</v>
      </c>
      <c r="B874" s="28">
        <v>10</v>
      </c>
      <c r="C874" s="28" t="s">
        <v>2555</v>
      </c>
      <c r="D874" s="28"/>
      <c r="E874" s="12">
        <v>495.9</v>
      </c>
      <c r="I874" s="188">
        <v>45901</v>
      </c>
      <c r="J874" s="28">
        <v>9</v>
      </c>
      <c r="K874" s="28" t="s">
        <v>1971</v>
      </c>
      <c r="L874" s="28">
        <v>3014367769</v>
      </c>
      <c r="M874" s="200">
        <v>246.7</v>
      </c>
      <c r="N874" s="200">
        <v>237.72439024390243</v>
      </c>
      <c r="O874" s="28" t="s">
        <v>45</v>
      </c>
      <c r="P874" s="28">
        <f>Tabela5[[#This Row],[Geração Estimada P50 '[MWh']]]/30</f>
        <v>8.2233333333333327</v>
      </c>
      <c r="Q874" s="1"/>
      <c r="S874"/>
    </row>
    <row r="875" spans="1:19">
      <c r="A875" s="183">
        <v>45962</v>
      </c>
      <c r="B875" s="28">
        <v>11</v>
      </c>
      <c r="C875" s="28" t="s">
        <v>2555</v>
      </c>
      <c r="D875" s="28"/>
      <c r="E875" s="12">
        <v>488.6</v>
      </c>
      <c r="I875" s="188">
        <v>45931</v>
      </c>
      <c r="J875" s="28">
        <v>10</v>
      </c>
      <c r="K875" s="28" t="s">
        <v>1971</v>
      </c>
      <c r="L875" s="28">
        <v>3014367769</v>
      </c>
      <c r="M875" s="200">
        <v>261.7</v>
      </c>
      <c r="N875" s="200">
        <v>252.72439024390243</v>
      </c>
      <c r="O875" s="28" t="s">
        <v>45</v>
      </c>
      <c r="P875" s="28">
        <f>Tabela5[[#This Row],[Geração Estimada P50 '[MWh']]]/30</f>
        <v>8.7233333333333327</v>
      </c>
      <c r="Q875" s="1"/>
      <c r="S875"/>
    </row>
    <row r="876" spans="1:19">
      <c r="A876" s="183">
        <v>45992</v>
      </c>
      <c r="B876" s="28">
        <v>12</v>
      </c>
      <c r="C876" s="28" t="s">
        <v>2555</v>
      </c>
      <c r="D876" s="28"/>
      <c r="E876" s="12">
        <v>513.5</v>
      </c>
      <c r="I876" s="188">
        <v>45962</v>
      </c>
      <c r="J876" s="28">
        <v>11</v>
      </c>
      <c r="K876" s="28" t="s">
        <v>1971</v>
      </c>
      <c r="L876" s="28">
        <v>3014367769</v>
      </c>
      <c r="M876" s="200">
        <v>225.4</v>
      </c>
      <c r="N876" s="200">
        <v>216.42439024390245</v>
      </c>
      <c r="O876" s="28" t="s">
        <v>45</v>
      </c>
      <c r="P876" s="28">
        <f>Tabela5[[#This Row],[Geração Estimada P50 '[MWh']]]/30</f>
        <v>7.5133333333333336</v>
      </c>
      <c r="Q876" s="1"/>
      <c r="S876"/>
    </row>
    <row r="877" spans="1:19">
      <c r="A877" s="183">
        <v>45658</v>
      </c>
      <c r="B877" s="28">
        <v>1</v>
      </c>
      <c r="C877" s="28" t="s">
        <v>2556</v>
      </c>
      <c r="D877" s="28"/>
      <c r="E877" s="12" t="s">
        <v>2572</v>
      </c>
      <c r="I877" s="188">
        <v>45992</v>
      </c>
      <c r="J877" s="28">
        <v>12</v>
      </c>
      <c r="K877" s="28" t="s">
        <v>1971</v>
      </c>
      <c r="L877" s="28">
        <v>3014367769</v>
      </c>
      <c r="M877" s="200">
        <v>229.1</v>
      </c>
      <c r="N877" s="200">
        <v>220.12439024390244</v>
      </c>
      <c r="O877" s="28" t="s">
        <v>45</v>
      </c>
      <c r="P877" s="28">
        <f>Tabela5[[#This Row],[Geração Estimada P50 '[MWh']]]/30</f>
        <v>7.6366666666666667</v>
      </c>
      <c r="Q877" s="1"/>
      <c r="S877"/>
    </row>
    <row r="878" spans="1:19">
      <c r="A878" s="183">
        <v>45689</v>
      </c>
      <c r="B878" s="28">
        <v>2</v>
      </c>
      <c r="C878" s="28" t="s">
        <v>2556</v>
      </c>
      <c r="D878" s="28"/>
      <c r="E878" s="12" t="s">
        <v>2572</v>
      </c>
      <c r="I878" s="188">
        <v>45658</v>
      </c>
      <c r="J878" s="28">
        <v>1</v>
      </c>
      <c r="K878" s="28" t="s">
        <v>1972</v>
      </c>
      <c r="L878" s="28">
        <v>3014367806</v>
      </c>
      <c r="M878" s="200">
        <v>251.4</v>
      </c>
      <c r="N878" s="200">
        <v>242.31382113821138</v>
      </c>
      <c r="O878" s="28" t="s">
        <v>46</v>
      </c>
      <c r="P878" s="28">
        <f>Tabela5[[#This Row],[Geração Estimada P50 '[MWh']]]/30</f>
        <v>8.3800000000000008</v>
      </c>
      <c r="Q878" s="1"/>
      <c r="S878"/>
    </row>
    <row r="879" spans="1:19">
      <c r="A879" s="183">
        <v>45717</v>
      </c>
      <c r="B879" s="28">
        <v>3</v>
      </c>
      <c r="C879" s="28" t="s">
        <v>2556</v>
      </c>
      <c r="D879" s="28"/>
      <c r="E879" s="12" t="s">
        <v>2572</v>
      </c>
      <c r="I879" s="188">
        <v>45689</v>
      </c>
      <c r="J879" s="28">
        <v>2</v>
      </c>
      <c r="K879" s="28" t="s">
        <v>1972</v>
      </c>
      <c r="L879" s="28">
        <v>3014367806</v>
      </c>
      <c r="M879" s="200">
        <v>209.5</v>
      </c>
      <c r="N879" s="200">
        <v>200.41382113821138</v>
      </c>
      <c r="O879" s="28" t="s">
        <v>46</v>
      </c>
      <c r="P879" s="28"/>
      <c r="Q879" s="1"/>
      <c r="S879"/>
    </row>
    <row r="880" spans="1:19">
      <c r="A880" s="183">
        <v>45748</v>
      </c>
      <c r="B880" s="28">
        <v>4</v>
      </c>
      <c r="C880" s="28" t="s">
        <v>2556</v>
      </c>
      <c r="D880" s="28"/>
      <c r="E880" s="12" t="s">
        <v>2572</v>
      </c>
      <c r="I880" s="188">
        <v>45717</v>
      </c>
      <c r="J880" s="28">
        <v>3</v>
      </c>
      <c r="K880" s="28" t="s">
        <v>1972</v>
      </c>
      <c r="L880" s="28">
        <v>3014367806</v>
      </c>
      <c r="M880" s="200">
        <v>220.9</v>
      </c>
      <c r="N880" s="200">
        <v>211.81382113821138</v>
      </c>
      <c r="O880" s="28" t="s">
        <v>46</v>
      </c>
      <c r="P880" s="28">
        <f>Tabela5[[#This Row],[Geração Estimada P50 '[MWh']]]/30</f>
        <v>7.3633333333333333</v>
      </c>
      <c r="Q880" s="1"/>
      <c r="S880"/>
    </row>
    <row r="881" spans="1:19">
      <c r="A881" s="183">
        <v>45778</v>
      </c>
      <c r="B881" s="28">
        <v>5</v>
      </c>
      <c r="C881" s="28" t="s">
        <v>2556</v>
      </c>
      <c r="D881" s="28"/>
      <c r="E881" s="12" t="s">
        <v>2572</v>
      </c>
      <c r="I881" s="188">
        <v>45748</v>
      </c>
      <c r="J881" s="28">
        <v>4</v>
      </c>
      <c r="K881" s="28" t="s">
        <v>1972</v>
      </c>
      <c r="L881" s="28">
        <v>3014367806</v>
      </c>
      <c r="M881" s="200">
        <v>209.5</v>
      </c>
      <c r="N881" s="200">
        <v>200.41382113821138</v>
      </c>
      <c r="O881" s="28" t="s">
        <v>46</v>
      </c>
      <c r="P881" s="28">
        <f>Tabela5[[#This Row],[Geração Estimada P50 '[MWh']]]/30</f>
        <v>6.9833333333333334</v>
      </c>
      <c r="Q881" s="1"/>
      <c r="S881"/>
    </row>
    <row r="882" spans="1:19">
      <c r="A882" s="183">
        <v>45809</v>
      </c>
      <c r="B882" s="28">
        <v>6</v>
      </c>
      <c r="C882" s="28" t="s">
        <v>2556</v>
      </c>
      <c r="D882" s="28"/>
      <c r="E882" s="12">
        <v>631.79999999999995</v>
      </c>
      <c r="I882" s="188">
        <v>45778</v>
      </c>
      <c r="J882" s="28">
        <v>5</v>
      </c>
      <c r="K882" s="28" t="s">
        <v>1972</v>
      </c>
      <c r="L882" s="28">
        <v>3014367806</v>
      </c>
      <c r="M882" s="200">
        <v>207.7</v>
      </c>
      <c r="N882" s="200">
        <v>198.61382113821136</v>
      </c>
      <c r="O882" s="28" t="s">
        <v>46</v>
      </c>
      <c r="P882" s="28">
        <f>Tabela5[[#This Row],[Geração Estimada P50 '[MWh']]]/30</f>
        <v>6.9233333333333329</v>
      </c>
      <c r="Q882" s="1"/>
      <c r="S882"/>
    </row>
    <row r="883" spans="1:19">
      <c r="A883" s="183">
        <v>45839</v>
      </c>
      <c r="B883" s="28">
        <v>7</v>
      </c>
      <c r="C883" s="28" t="s">
        <v>2556</v>
      </c>
      <c r="D883" s="28"/>
      <c r="E883" s="12">
        <v>644</v>
      </c>
      <c r="I883" s="188">
        <v>45809</v>
      </c>
      <c r="J883" s="28">
        <v>6</v>
      </c>
      <c r="K883" s="28" t="s">
        <v>1972</v>
      </c>
      <c r="L883" s="28">
        <v>3014367806</v>
      </c>
      <c r="M883" s="200">
        <v>207.8</v>
      </c>
      <c r="N883" s="200">
        <v>198.71382113821139</v>
      </c>
      <c r="O883" s="28" t="s">
        <v>46</v>
      </c>
      <c r="P883" s="28">
        <f>Tabela5[[#This Row],[Geração Estimada P50 '[MWh']]]/30</f>
        <v>6.9266666666666667</v>
      </c>
      <c r="Q883" s="1"/>
      <c r="S883"/>
    </row>
    <row r="884" spans="1:19">
      <c r="A884" s="183">
        <v>45870</v>
      </c>
      <c r="B884" s="28">
        <v>8</v>
      </c>
      <c r="C884" s="28" t="s">
        <v>2556</v>
      </c>
      <c r="D884" s="28"/>
      <c r="E884" s="12">
        <v>691</v>
      </c>
      <c r="I884" s="188">
        <v>45839</v>
      </c>
      <c r="J884" s="28">
        <v>7</v>
      </c>
      <c r="K884" s="28" t="s">
        <v>1972</v>
      </c>
      <c r="L884" s="28">
        <v>3014367806</v>
      </c>
      <c r="M884" s="200">
        <v>226.5</v>
      </c>
      <c r="N884" s="200">
        <v>217.41382113821138</v>
      </c>
      <c r="O884" s="28" t="s">
        <v>46</v>
      </c>
      <c r="P884" s="28">
        <f>Tabela5[[#This Row],[Geração Estimada P50 '[MWh']]]/31</f>
        <v>7.306451612903226</v>
      </c>
      <c r="Q884" s="1"/>
      <c r="S884"/>
    </row>
    <row r="885" spans="1:19">
      <c r="A885" s="183">
        <v>45901</v>
      </c>
      <c r="B885" s="28">
        <v>9</v>
      </c>
      <c r="C885" s="28" t="s">
        <v>2556</v>
      </c>
      <c r="D885" s="28"/>
      <c r="E885" s="12">
        <v>578.20000000000005</v>
      </c>
      <c r="I885" s="188">
        <v>45870</v>
      </c>
      <c r="J885" s="28">
        <v>8</v>
      </c>
      <c r="K885" s="28" t="s">
        <v>1972</v>
      </c>
      <c r="L885" s="28">
        <v>3014367806</v>
      </c>
      <c r="M885" s="200">
        <v>261.3</v>
      </c>
      <c r="N885" s="200">
        <v>252.21382113821139</v>
      </c>
      <c r="O885" s="28" t="s">
        <v>46</v>
      </c>
      <c r="P885" s="28">
        <f>Tabela5[[#This Row],[Geração Estimada P50 '[MWh']]]/30</f>
        <v>8.7100000000000009</v>
      </c>
      <c r="Q885" s="1"/>
      <c r="S885"/>
    </row>
    <row r="886" spans="1:19">
      <c r="A886" s="183">
        <v>45931</v>
      </c>
      <c r="B886" s="28">
        <v>10</v>
      </c>
      <c r="C886" s="28" t="s">
        <v>2556</v>
      </c>
      <c r="D886" s="28"/>
      <c r="E886" s="12">
        <v>508.3</v>
      </c>
      <c r="I886" s="188">
        <v>45901</v>
      </c>
      <c r="J886" s="28">
        <v>9</v>
      </c>
      <c r="K886" s="28" t="s">
        <v>1972</v>
      </c>
      <c r="L886" s="28">
        <v>3014367806</v>
      </c>
      <c r="M886" s="200">
        <v>251.7</v>
      </c>
      <c r="N886" s="200">
        <v>242.61382113821136</v>
      </c>
      <c r="O886" s="28" t="s">
        <v>46</v>
      </c>
      <c r="P886" s="28">
        <f>Tabela5[[#This Row],[Geração Estimada P50 '[MWh']]]/30</f>
        <v>8.3899999999999988</v>
      </c>
      <c r="Q886" s="1"/>
      <c r="S886"/>
    </row>
    <row r="887" spans="1:19">
      <c r="A887" s="183">
        <v>45962</v>
      </c>
      <c r="B887" s="28">
        <v>11</v>
      </c>
      <c r="C887" s="28" t="s">
        <v>2556</v>
      </c>
      <c r="D887" s="28"/>
      <c r="E887" s="12">
        <v>445.8</v>
      </c>
      <c r="I887" s="188">
        <v>45931</v>
      </c>
      <c r="J887" s="28">
        <v>10</v>
      </c>
      <c r="K887" s="28" t="s">
        <v>1972</v>
      </c>
      <c r="L887" s="28">
        <v>3014367806</v>
      </c>
      <c r="M887" s="200">
        <v>263.10000000000002</v>
      </c>
      <c r="N887" s="200">
        <v>254.0138211382114</v>
      </c>
      <c r="O887" s="28" t="s">
        <v>46</v>
      </c>
      <c r="P887" s="28">
        <f>Tabela5[[#This Row],[Geração Estimada P50 '[MWh']]]/30</f>
        <v>8.7700000000000014</v>
      </c>
      <c r="Q887" s="1"/>
      <c r="S887"/>
    </row>
    <row r="888" spans="1:19">
      <c r="A888" s="183">
        <v>45992</v>
      </c>
      <c r="B888" s="28">
        <v>12</v>
      </c>
      <c r="C888" s="28" t="s">
        <v>2556</v>
      </c>
      <c r="D888" s="28"/>
      <c r="E888" s="12">
        <v>509.1</v>
      </c>
      <c r="I888" s="188">
        <v>45962</v>
      </c>
      <c r="J888" s="28">
        <v>11</v>
      </c>
      <c r="K888" s="28" t="s">
        <v>1972</v>
      </c>
      <c r="L888" s="28">
        <v>3014367806</v>
      </c>
      <c r="M888" s="200">
        <v>225.8</v>
      </c>
      <c r="N888" s="200">
        <v>216.71382113821139</v>
      </c>
      <c r="O888" s="28" t="s">
        <v>46</v>
      </c>
      <c r="P888" s="28">
        <f>Tabela5[[#This Row],[Geração Estimada P50 '[MWh']]]/30</f>
        <v>7.5266666666666673</v>
      </c>
      <c r="Q888" s="1"/>
      <c r="S888"/>
    </row>
    <row r="889" spans="1:19">
      <c r="A889" s="183">
        <v>45689</v>
      </c>
      <c r="B889" s="28">
        <v>2</v>
      </c>
      <c r="C889" s="28" t="s">
        <v>58</v>
      </c>
      <c r="D889" s="28">
        <v>10035977157</v>
      </c>
      <c r="E889" s="12">
        <v>219</v>
      </c>
      <c r="I889" s="188">
        <v>45992</v>
      </c>
      <c r="J889" s="28">
        <v>12</v>
      </c>
      <c r="K889" s="28" t="s">
        <v>1972</v>
      </c>
      <c r="L889" s="28">
        <v>3014367806</v>
      </c>
      <c r="M889" s="200">
        <v>230.5</v>
      </c>
      <c r="N889" s="200">
        <v>221.41382113821138</v>
      </c>
      <c r="O889" s="28" t="s">
        <v>46</v>
      </c>
      <c r="P889" s="28">
        <f>Tabela5[[#This Row],[Geração Estimada P50 '[MWh']]]/30</f>
        <v>7.6833333333333336</v>
      </c>
      <c r="Q889" s="1"/>
      <c r="S889"/>
    </row>
    <row r="890" spans="1:19">
      <c r="I890" s="188">
        <v>45658</v>
      </c>
      <c r="J890" s="28">
        <v>1</v>
      </c>
      <c r="K890" s="28" t="s">
        <v>1973</v>
      </c>
      <c r="L890" s="28">
        <v>3014367812</v>
      </c>
      <c r="M890" s="200">
        <v>120.2</v>
      </c>
      <c r="N890" s="200">
        <v>115.86178861788619</v>
      </c>
      <c r="O890" s="28" t="s">
        <v>47</v>
      </c>
      <c r="P890" s="28">
        <f>Tabela5[[#This Row],[Geração Estimada P50 '[MWh']]]/30</f>
        <v>4.0066666666666668</v>
      </c>
      <c r="Q890" s="1"/>
      <c r="S890"/>
    </row>
    <row r="891" spans="1:19">
      <c r="I891" s="188">
        <v>45689</v>
      </c>
      <c r="J891" s="28">
        <v>2</v>
      </c>
      <c r="K891" s="28" t="s">
        <v>1973</v>
      </c>
      <c r="L891" s="28">
        <v>3014367812</v>
      </c>
      <c r="M891" s="200">
        <v>100</v>
      </c>
      <c r="N891" s="200">
        <v>95.661788617886188</v>
      </c>
      <c r="O891" s="28" t="s">
        <v>47</v>
      </c>
      <c r="P891" s="28"/>
      <c r="Q891" s="1"/>
      <c r="S891"/>
    </row>
    <row r="892" spans="1:19">
      <c r="I892" s="188">
        <v>45717</v>
      </c>
      <c r="J892" s="28">
        <v>3</v>
      </c>
      <c r="K892" s="28" t="s">
        <v>1973</v>
      </c>
      <c r="L892" s="28">
        <v>3014367812</v>
      </c>
      <c r="M892" s="200">
        <v>105.8</v>
      </c>
      <c r="N892" s="200">
        <v>101.46178861788619</v>
      </c>
      <c r="O892" s="28" t="s">
        <v>47</v>
      </c>
      <c r="P892" s="28">
        <f>Tabela5[[#This Row],[Geração Estimada P50 '[MWh']]]/30</f>
        <v>3.5266666666666664</v>
      </c>
      <c r="Q892" s="1"/>
      <c r="S892"/>
    </row>
    <row r="893" spans="1:19">
      <c r="I893" s="188">
        <v>45748</v>
      </c>
      <c r="J893" s="28">
        <v>4</v>
      </c>
      <c r="K893" s="28" t="s">
        <v>1973</v>
      </c>
      <c r="L893" s="28">
        <v>3014367812</v>
      </c>
      <c r="M893" s="200">
        <v>99.7</v>
      </c>
      <c r="N893" s="200">
        <v>95.361788617886191</v>
      </c>
      <c r="O893" s="28" t="s">
        <v>47</v>
      </c>
      <c r="P893" s="28">
        <f>Tabela5[[#This Row],[Geração Estimada P50 '[MWh']]]/30</f>
        <v>3.3233333333333333</v>
      </c>
      <c r="Q893" s="1"/>
      <c r="S893"/>
    </row>
    <row r="894" spans="1:19">
      <c r="I894" s="188">
        <v>45778</v>
      </c>
      <c r="J894" s="28">
        <v>5</v>
      </c>
      <c r="K894" s="28" t="s">
        <v>1973</v>
      </c>
      <c r="L894" s="28">
        <v>3014367812</v>
      </c>
      <c r="M894" s="200">
        <v>98.5</v>
      </c>
      <c r="N894" s="200">
        <v>94.161788617886188</v>
      </c>
      <c r="O894" s="28" t="s">
        <v>47</v>
      </c>
      <c r="P894" s="28">
        <f>Tabela5[[#This Row],[Geração Estimada P50 '[MWh']]]/30</f>
        <v>3.2833333333333332</v>
      </c>
      <c r="Q894" s="1"/>
      <c r="S894"/>
    </row>
    <row r="895" spans="1:19">
      <c r="I895" s="188">
        <v>45809</v>
      </c>
      <c r="J895" s="28">
        <v>6</v>
      </c>
      <c r="K895" s="28" t="s">
        <v>1973</v>
      </c>
      <c r="L895" s="28">
        <v>3014367812</v>
      </c>
      <c r="M895" s="200">
        <v>98.7</v>
      </c>
      <c r="N895" s="200">
        <v>94.361788617886191</v>
      </c>
      <c r="O895" s="28" t="s">
        <v>47</v>
      </c>
      <c r="P895" s="28">
        <f>Tabela5[[#This Row],[Geração Estimada P50 '[MWh']]]/30</f>
        <v>3.29</v>
      </c>
      <c r="Q895" s="1"/>
      <c r="S895"/>
    </row>
    <row r="896" spans="1:19">
      <c r="I896" s="188">
        <v>45839</v>
      </c>
      <c r="J896" s="28">
        <v>7</v>
      </c>
      <c r="K896" s="28" t="s">
        <v>1973</v>
      </c>
      <c r="L896" s="28">
        <v>3014367812</v>
      </c>
      <c r="M896" s="200">
        <v>107.3</v>
      </c>
      <c r="N896" s="200">
        <v>102.96178861788619</v>
      </c>
      <c r="O896" s="28" t="s">
        <v>47</v>
      </c>
      <c r="P896" s="28">
        <f>Tabela5[[#This Row],[Geração Estimada P50 '[MWh']]]/31</f>
        <v>3.4612903225806453</v>
      </c>
      <c r="Q896" s="1"/>
      <c r="S896"/>
    </row>
    <row r="897" spans="9:19">
      <c r="I897" s="188">
        <v>45870</v>
      </c>
      <c r="J897" s="28">
        <v>8</v>
      </c>
      <c r="K897" s="28" t="s">
        <v>1973</v>
      </c>
      <c r="L897" s="28">
        <v>3014367812</v>
      </c>
      <c r="M897" s="200">
        <v>123.7</v>
      </c>
      <c r="N897" s="200">
        <v>119.36178861788619</v>
      </c>
      <c r="O897" s="28" t="s">
        <v>47</v>
      </c>
      <c r="P897" s="28">
        <f>Tabela5[[#This Row],[Geração Estimada P50 '[MWh']]]/30</f>
        <v>4.1233333333333331</v>
      </c>
      <c r="Q897" s="1"/>
      <c r="S897"/>
    </row>
    <row r="898" spans="9:19">
      <c r="I898" s="188">
        <v>45901</v>
      </c>
      <c r="J898" s="28">
        <v>9</v>
      </c>
      <c r="K898" s="28" t="s">
        <v>1973</v>
      </c>
      <c r="L898" s="28">
        <v>3014367812</v>
      </c>
      <c r="M898" s="200">
        <v>119.8</v>
      </c>
      <c r="N898" s="200">
        <v>115.46178861788619</v>
      </c>
      <c r="O898" s="28" t="s">
        <v>47</v>
      </c>
      <c r="P898" s="28">
        <f>Tabela5[[#This Row],[Geração Estimada P50 '[MWh']]]/30</f>
        <v>3.9933333333333332</v>
      </c>
      <c r="Q898" s="1"/>
      <c r="S898"/>
    </row>
    <row r="899" spans="9:19">
      <c r="I899" s="188">
        <v>45931</v>
      </c>
      <c r="J899" s="28">
        <v>10</v>
      </c>
      <c r="K899" s="28" t="s">
        <v>1973</v>
      </c>
      <c r="L899" s="28">
        <v>3014367812</v>
      </c>
      <c r="M899" s="200">
        <v>126.5</v>
      </c>
      <c r="N899" s="200">
        <v>122.16178861788619</v>
      </c>
      <c r="O899" s="28" t="s">
        <v>47</v>
      </c>
      <c r="P899" s="28">
        <f>Tabela5[[#This Row],[Geração Estimada P50 '[MWh']]]/30</f>
        <v>4.2166666666666668</v>
      </c>
      <c r="Q899" s="1"/>
      <c r="S899"/>
    </row>
    <row r="900" spans="9:19">
      <c r="I900" s="188">
        <v>45962</v>
      </c>
      <c r="J900" s="28">
        <v>11</v>
      </c>
      <c r="K900" s="28" t="s">
        <v>1973</v>
      </c>
      <c r="L900" s="28">
        <v>3014367812</v>
      </c>
      <c r="M900" s="200">
        <v>108.1</v>
      </c>
      <c r="N900" s="200">
        <v>103.76178861788618</v>
      </c>
      <c r="O900" s="28" t="s">
        <v>47</v>
      </c>
      <c r="P900" s="28">
        <f>Tabela5[[#This Row],[Geração Estimada P50 '[MWh']]]/30</f>
        <v>3.6033333333333331</v>
      </c>
      <c r="Q900" s="1"/>
      <c r="S900"/>
    </row>
    <row r="901" spans="9:19">
      <c r="I901" s="188">
        <v>45992</v>
      </c>
      <c r="J901" s="28">
        <v>12</v>
      </c>
      <c r="K901" s="28" t="s">
        <v>1973</v>
      </c>
      <c r="L901" s="28">
        <v>3014367812</v>
      </c>
      <c r="M901" s="200">
        <v>110.1</v>
      </c>
      <c r="N901" s="200">
        <v>105.76178861788618</v>
      </c>
      <c r="O901" s="28" t="s">
        <v>47</v>
      </c>
      <c r="P901" s="28">
        <f>Tabela5[[#This Row],[Geração Estimada P50 '[MWh']]]/30</f>
        <v>3.67</v>
      </c>
      <c r="Q901" s="1"/>
      <c r="S901"/>
    </row>
    <row r="902" spans="9:19">
      <c r="I902" s="188">
        <v>45658</v>
      </c>
      <c r="J902" s="28">
        <v>1</v>
      </c>
      <c r="K902" s="28" t="s">
        <v>1926</v>
      </c>
      <c r="L902" s="28">
        <v>3014367788</v>
      </c>
      <c r="M902" s="200">
        <v>242.8</v>
      </c>
      <c r="N902" s="200">
        <v>234.08455284552846</v>
      </c>
      <c r="O902" s="28" t="s">
        <v>35</v>
      </c>
      <c r="P902" s="28">
        <f>Tabela5[[#This Row],[Geração Estimada P50 '[MWh']]]/30</f>
        <v>8.0933333333333337</v>
      </c>
      <c r="Q902" s="1"/>
      <c r="S902"/>
    </row>
    <row r="903" spans="9:19">
      <c r="I903" s="188">
        <v>45689</v>
      </c>
      <c r="J903" s="28">
        <v>2</v>
      </c>
      <c r="K903" s="28" t="s">
        <v>1926</v>
      </c>
      <c r="L903" s="28">
        <v>3014367788</v>
      </c>
      <c r="M903" s="200">
        <v>201.1</v>
      </c>
      <c r="N903" s="200">
        <v>192.38455284552845</v>
      </c>
      <c r="O903" s="28" t="s">
        <v>35</v>
      </c>
      <c r="P903" s="28"/>
      <c r="Q903" s="1"/>
      <c r="S903"/>
    </row>
    <row r="904" spans="9:19">
      <c r="I904" s="188">
        <v>45717</v>
      </c>
      <c r="J904" s="28">
        <v>3</v>
      </c>
      <c r="K904" s="28" t="s">
        <v>1926</v>
      </c>
      <c r="L904" s="28">
        <v>3014367788</v>
      </c>
      <c r="M904" s="200">
        <v>208.9</v>
      </c>
      <c r="N904" s="200">
        <v>200.18455284552846</v>
      </c>
      <c r="O904" s="28" t="s">
        <v>35</v>
      </c>
      <c r="P904" s="28">
        <f>Tabela5[[#This Row],[Geração Estimada P50 '[MWh']]]/30</f>
        <v>6.9633333333333338</v>
      </c>
      <c r="Q904" s="1"/>
      <c r="S904"/>
    </row>
    <row r="905" spans="9:19">
      <c r="I905" s="188">
        <v>45748</v>
      </c>
      <c r="J905" s="28">
        <v>4</v>
      </c>
      <c r="K905" s="28" t="s">
        <v>1926</v>
      </c>
      <c r="L905" s="28">
        <v>3014367788</v>
      </c>
      <c r="M905" s="200">
        <v>196.5</v>
      </c>
      <c r="N905" s="200">
        <v>187.78455284552845</v>
      </c>
      <c r="O905" s="28" t="s">
        <v>35</v>
      </c>
      <c r="P905" s="28">
        <f>Tabela5[[#This Row],[Geração Estimada P50 '[MWh']]]/30</f>
        <v>6.55</v>
      </c>
      <c r="Q905" s="1"/>
      <c r="S905"/>
    </row>
    <row r="906" spans="9:19">
      <c r="I906" s="188">
        <v>45778</v>
      </c>
      <c r="J906" s="28">
        <v>5</v>
      </c>
      <c r="K906" s="28" t="s">
        <v>1926</v>
      </c>
      <c r="L906" s="28">
        <v>3014367788</v>
      </c>
      <c r="M906" s="200">
        <v>205.2</v>
      </c>
      <c r="N906" s="200">
        <v>196.48455284552844</v>
      </c>
      <c r="O906" s="28" t="s">
        <v>35</v>
      </c>
      <c r="P906" s="28">
        <f>Tabela5[[#This Row],[Geração Estimada P50 '[MWh']]]/30</f>
        <v>6.84</v>
      </c>
      <c r="Q906" s="1"/>
      <c r="S906"/>
    </row>
    <row r="907" spans="9:19">
      <c r="I907" s="188">
        <v>45809</v>
      </c>
      <c r="J907" s="28">
        <v>6</v>
      </c>
      <c r="K907" s="28" t="s">
        <v>1926</v>
      </c>
      <c r="L907" s="28">
        <v>3014367788</v>
      </c>
      <c r="M907" s="200">
        <v>204</v>
      </c>
      <c r="N907" s="200">
        <v>195.28455284552845</v>
      </c>
      <c r="O907" s="28" t="s">
        <v>35</v>
      </c>
      <c r="P907" s="28">
        <f>Tabela5[[#This Row],[Geração Estimada P50 '[MWh']]]/30</f>
        <v>6.8</v>
      </c>
      <c r="Q907" s="1"/>
      <c r="S907"/>
    </row>
    <row r="908" spans="9:19">
      <c r="I908" s="188">
        <v>45839</v>
      </c>
      <c r="J908" s="28">
        <v>7</v>
      </c>
      <c r="K908" s="28" t="s">
        <v>1926</v>
      </c>
      <c r="L908" s="28">
        <v>3014367788</v>
      </c>
      <c r="M908" s="200">
        <v>221</v>
      </c>
      <c r="N908" s="200">
        <v>212.28455284552845</v>
      </c>
      <c r="O908" s="28" t="s">
        <v>35</v>
      </c>
      <c r="P908" s="28">
        <f>Tabela5[[#This Row],[Geração Estimada P50 '[MWh']]]/31</f>
        <v>7.129032258064516</v>
      </c>
      <c r="Q908" s="1"/>
      <c r="S908"/>
    </row>
    <row r="909" spans="9:19">
      <c r="I909" s="188">
        <v>45870</v>
      </c>
      <c r="J909" s="28">
        <v>8</v>
      </c>
      <c r="K909" s="28" t="s">
        <v>1926</v>
      </c>
      <c r="L909" s="28">
        <v>3014367788</v>
      </c>
      <c r="M909" s="200">
        <v>246.4</v>
      </c>
      <c r="N909" s="200">
        <v>237.68455284552846</v>
      </c>
      <c r="O909" s="28" t="s">
        <v>35</v>
      </c>
      <c r="P909" s="28">
        <f>Tabela5[[#This Row],[Geração Estimada P50 '[MWh']]]/30</f>
        <v>8.2133333333333329</v>
      </c>
      <c r="Q909" s="1"/>
      <c r="S909"/>
    </row>
    <row r="910" spans="9:19">
      <c r="I910" s="188">
        <v>45901</v>
      </c>
      <c r="J910" s="28">
        <v>9</v>
      </c>
      <c r="K910" s="28" t="s">
        <v>1926</v>
      </c>
      <c r="L910" s="28">
        <v>3014367788</v>
      </c>
      <c r="M910" s="200">
        <v>237.1</v>
      </c>
      <c r="N910" s="200">
        <v>228.38455284552845</v>
      </c>
      <c r="O910" s="28" t="s">
        <v>35</v>
      </c>
      <c r="P910" s="28">
        <f>Tabela5[[#This Row],[Geração Estimada P50 '[MWh']]]/30</f>
        <v>7.9033333333333333</v>
      </c>
      <c r="Q910" s="1"/>
      <c r="S910"/>
    </row>
    <row r="911" spans="9:19">
      <c r="I911" s="188">
        <v>45931</v>
      </c>
      <c r="J911" s="28">
        <v>10</v>
      </c>
      <c r="K911" s="28" t="s">
        <v>1926</v>
      </c>
      <c r="L911" s="28">
        <v>3014367788</v>
      </c>
      <c r="M911" s="200">
        <v>247</v>
      </c>
      <c r="N911" s="200">
        <v>238.28455284552845</v>
      </c>
      <c r="O911" s="28" t="s">
        <v>35</v>
      </c>
      <c r="P911" s="28">
        <f>Tabela5[[#This Row],[Geração Estimada P50 '[MWh']]]/30</f>
        <v>8.2333333333333325</v>
      </c>
      <c r="Q911" s="1"/>
      <c r="S911"/>
    </row>
    <row r="912" spans="9:19">
      <c r="I912" s="188">
        <v>45962</v>
      </c>
      <c r="J912" s="28">
        <v>11</v>
      </c>
      <c r="K912" s="28" t="s">
        <v>1926</v>
      </c>
      <c r="L912" s="28">
        <v>3014367788</v>
      </c>
      <c r="M912" s="200">
        <v>212.1</v>
      </c>
      <c r="N912" s="200">
        <v>203.38455284552845</v>
      </c>
      <c r="O912" s="28" t="s">
        <v>35</v>
      </c>
      <c r="P912" s="28">
        <f>Tabela5[[#This Row],[Geração Estimada P50 '[MWh']]]/30</f>
        <v>7.0699999999999994</v>
      </c>
      <c r="Q912" s="1"/>
      <c r="S912"/>
    </row>
    <row r="913" spans="9:19">
      <c r="I913" s="188">
        <v>45992</v>
      </c>
      <c r="J913" s="28">
        <v>12</v>
      </c>
      <c r="K913" s="28" t="s">
        <v>1926</v>
      </c>
      <c r="L913" s="28">
        <v>3014367788</v>
      </c>
      <c r="M913" s="200">
        <v>217.9</v>
      </c>
      <c r="N913" s="200">
        <v>209.18455284552846</v>
      </c>
      <c r="O913" s="28" t="s">
        <v>35</v>
      </c>
      <c r="P913" s="28">
        <f>Tabela5[[#This Row],[Geração Estimada P50 '[MWh']]]/30</f>
        <v>7.2633333333333336</v>
      </c>
      <c r="Q913" s="1"/>
      <c r="S913"/>
    </row>
    <row r="914" spans="9:19">
      <c r="I914" s="188">
        <v>45658</v>
      </c>
      <c r="J914" s="28">
        <v>1</v>
      </c>
      <c r="K914" s="28" t="s">
        <v>1927</v>
      </c>
      <c r="L914" s="28">
        <v>3014367836</v>
      </c>
      <c r="M914" s="200">
        <v>241</v>
      </c>
      <c r="N914" s="200">
        <v>232.32357723577235</v>
      </c>
      <c r="O914" s="185" t="s">
        <v>36</v>
      </c>
      <c r="P914" s="28">
        <f>Tabela5[[#This Row],[Geração Estimada P50 '[MWh']]]/30</f>
        <v>8.0333333333333332</v>
      </c>
      <c r="Q914" s="1"/>
      <c r="S914"/>
    </row>
    <row r="915" spans="9:19">
      <c r="I915" s="188">
        <v>45689</v>
      </c>
      <c r="J915" s="28">
        <v>2</v>
      </c>
      <c r="K915" s="28" t="s">
        <v>1927</v>
      </c>
      <c r="L915" s="28">
        <v>3014367836</v>
      </c>
      <c r="M915" s="200">
        <v>199.2</v>
      </c>
      <c r="N915" s="200">
        <v>190.52357723577234</v>
      </c>
      <c r="O915" s="185" t="s">
        <v>36</v>
      </c>
      <c r="P915" s="28"/>
      <c r="Q915" s="1"/>
      <c r="S915"/>
    </row>
    <row r="916" spans="9:19">
      <c r="I916" s="188">
        <v>45717</v>
      </c>
      <c r="J916" s="28">
        <v>3</v>
      </c>
      <c r="K916" s="28" t="s">
        <v>1927</v>
      </c>
      <c r="L916" s="28">
        <v>3014367836</v>
      </c>
      <c r="M916" s="200">
        <v>207.2</v>
      </c>
      <c r="N916" s="200">
        <v>198.52357723577234</v>
      </c>
      <c r="O916" s="185" t="s">
        <v>36</v>
      </c>
      <c r="P916" s="28">
        <f>Tabela5[[#This Row],[Geração Estimada P50 '[MWh']]]/30</f>
        <v>6.9066666666666663</v>
      </c>
      <c r="Q916" s="1"/>
      <c r="S916"/>
    </row>
    <row r="917" spans="9:19">
      <c r="I917" s="188">
        <v>45748</v>
      </c>
      <c r="J917" s="28">
        <v>4</v>
      </c>
      <c r="K917" s="28" t="s">
        <v>1927</v>
      </c>
      <c r="L917" s="28">
        <v>3014367836</v>
      </c>
      <c r="M917" s="200">
        <v>195.1</v>
      </c>
      <c r="N917" s="200">
        <v>186.42357723577234</v>
      </c>
      <c r="O917" s="185" t="s">
        <v>36</v>
      </c>
      <c r="P917" s="28">
        <f>Tabela5[[#This Row],[Geração Estimada P50 '[MWh']]]/30</f>
        <v>6.503333333333333</v>
      </c>
      <c r="Q917" s="1"/>
      <c r="S917"/>
    </row>
    <row r="918" spans="9:19">
      <c r="I918" s="188">
        <v>45778</v>
      </c>
      <c r="J918" s="28">
        <v>5</v>
      </c>
      <c r="K918" s="28" t="s">
        <v>1927</v>
      </c>
      <c r="L918" s="28">
        <v>3014367836</v>
      </c>
      <c r="M918" s="200">
        <v>204.3</v>
      </c>
      <c r="N918" s="200">
        <v>195.62357723577236</v>
      </c>
      <c r="O918" s="185" t="s">
        <v>36</v>
      </c>
      <c r="P918" s="28">
        <f>Tabela5[[#This Row],[Geração Estimada P50 '[MWh']]]/30</f>
        <v>6.8100000000000005</v>
      </c>
      <c r="Q918" s="1"/>
      <c r="S918"/>
    </row>
    <row r="919" spans="9:19">
      <c r="I919" s="188">
        <v>45809</v>
      </c>
      <c r="J919" s="28">
        <v>6</v>
      </c>
      <c r="K919" s="28" t="s">
        <v>1927</v>
      </c>
      <c r="L919" s="28">
        <v>3014367836</v>
      </c>
      <c r="M919" s="200">
        <v>203.7</v>
      </c>
      <c r="N919" s="200">
        <v>195.02357723577234</v>
      </c>
      <c r="O919" s="185" t="s">
        <v>36</v>
      </c>
      <c r="P919" s="28">
        <f>Tabela5[[#This Row],[Geração Estimada P50 '[MWh']]]/30</f>
        <v>6.79</v>
      </c>
      <c r="Q919" s="1"/>
      <c r="S919"/>
    </row>
    <row r="920" spans="9:19">
      <c r="I920" s="188">
        <v>45839</v>
      </c>
      <c r="J920" s="28">
        <v>7</v>
      </c>
      <c r="K920" s="28" t="s">
        <v>1927</v>
      </c>
      <c r="L920" s="28">
        <v>3014367836</v>
      </c>
      <c r="M920" s="200">
        <v>220.8</v>
      </c>
      <c r="N920" s="200">
        <v>212.12357723577236</v>
      </c>
      <c r="O920" s="185" t="s">
        <v>36</v>
      </c>
      <c r="P920" s="28">
        <f>Tabela5[[#This Row],[Geração Estimada P50 '[MWh']]]/31</f>
        <v>7.1225806451612907</v>
      </c>
      <c r="Q920" s="1"/>
      <c r="S920"/>
    </row>
    <row r="921" spans="9:19">
      <c r="I921" s="188">
        <v>45870</v>
      </c>
      <c r="J921" s="28">
        <v>8</v>
      </c>
      <c r="K921" s="28" t="s">
        <v>1927</v>
      </c>
      <c r="L921" s="28">
        <v>3014367836</v>
      </c>
      <c r="M921" s="200">
        <v>245</v>
      </c>
      <c r="N921" s="200">
        <v>236.32357723577235</v>
      </c>
      <c r="O921" s="185" t="s">
        <v>36</v>
      </c>
      <c r="P921" s="28">
        <f>Tabela5[[#This Row],[Geração Estimada P50 '[MWh']]]/30</f>
        <v>8.1666666666666661</v>
      </c>
      <c r="Q921" s="1"/>
      <c r="S921"/>
    </row>
    <row r="922" spans="9:19">
      <c r="I922" s="188">
        <v>45901</v>
      </c>
      <c r="J922" s="28">
        <v>9</v>
      </c>
      <c r="K922" s="28" t="s">
        <v>1927</v>
      </c>
      <c r="L922" s="28">
        <v>3014367836</v>
      </c>
      <c r="M922" s="200">
        <v>235.9</v>
      </c>
      <c r="N922" s="200">
        <v>227.22357723577235</v>
      </c>
      <c r="O922" s="185" t="s">
        <v>36</v>
      </c>
      <c r="P922" s="28">
        <f>Tabela5[[#This Row],[Geração Estimada P50 '[MWh']]]/30</f>
        <v>7.8633333333333333</v>
      </c>
      <c r="Q922" s="1"/>
      <c r="S922"/>
    </row>
    <row r="923" spans="9:19">
      <c r="I923" s="188">
        <v>45931</v>
      </c>
      <c r="J923" s="28">
        <v>10</v>
      </c>
      <c r="K923" s="28" t="s">
        <v>1927</v>
      </c>
      <c r="L923" s="28">
        <v>3014367836</v>
      </c>
      <c r="M923" s="200">
        <v>245.7</v>
      </c>
      <c r="N923" s="200">
        <v>237.02357723577234</v>
      </c>
      <c r="O923" s="185" t="s">
        <v>36</v>
      </c>
      <c r="P923" s="28">
        <f>Tabela5[[#This Row],[Geração Estimada P50 '[MWh']]]/30</f>
        <v>8.19</v>
      </c>
      <c r="Q923" s="1"/>
      <c r="S923"/>
    </row>
    <row r="924" spans="9:19">
      <c r="I924" s="188">
        <v>45962</v>
      </c>
      <c r="J924" s="28">
        <v>11</v>
      </c>
      <c r="K924" s="28" t="s">
        <v>1927</v>
      </c>
      <c r="L924" s="28">
        <v>3014367836</v>
      </c>
      <c r="M924" s="200">
        <v>210.4</v>
      </c>
      <c r="N924" s="200">
        <v>201.72357723577235</v>
      </c>
      <c r="O924" s="185" t="s">
        <v>36</v>
      </c>
      <c r="P924" s="28">
        <f>Tabela5[[#This Row],[Geração Estimada P50 '[MWh']]]/30</f>
        <v>7.0133333333333336</v>
      </c>
      <c r="Q924" s="1"/>
      <c r="S924"/>
    </row>
    <row r="925" spans="9:19">
      <c r="I925" s="188">
        <v>45992</v>
      </c>
      <c r="J925" s="28">
        <v>12</v>
      </c>
      <c r="K925" s="28" t="s">
        <v>1927</v>
      </c>
      <c r="L925" s="28">
        <v>3014367836</v>
      </c>
      <c r="M925" s="200">
        <v>216.1</v>
      </c>
      <c r="N925" s="200">
        <v>207.42357723577234</v>
      </c>
      <c r="O925" s="185" t="s">
        <v>36</v>
      </c>
      <c r="P925" s="28">
        <f>Tabela5[[#This Row],[Geração Estimada P50 '[MWh']]]/30</f>
        <v>7.2033333333333331</v>
      </c>
      <c r="Q925" s="1"/>
      <c r="S925"/>
    </row>
    <row r="926" spans="9:19">
      <c r="I926" s="188">
        <v>45658</v>
      </c>
      <c r="J926" s="28">
        <v>1</v>
      </c>
      <c r="K926" s="28" t="s">
        <v>1928</v>
      </c>
      <c r="L926" s="28">
        <v>3014367837</v>
      </c>
      <c r="M926" s="201">
        <v>117.2</v>
      </c>
      <c r="N926" s="201">
        <v>112.99186991869918</v>
      </c>
      <c r="O926" s="185" t="s">
        <v>37</v>
      </c>
      <c r="P926" s="28">
        <f>Tabela5[[#This Row],[Geração Estimada P50 '[MWh']]]/30</f>
        <v>3.9066666666666667</v>
      </c>
      <c r="Q926" s="1"/>
      <c r="S926"/>
    </row>
    <row r="927" spans="9:19">
      <c r="I927" s="188">
        <v>45689</v>
      </c>
      <c r="J927" s="28">
        <v>2</v>
      </c>
      <c r="K927" s="28" t="s">
        <v>1928</v>
      </c>
      <c r="L927" s="28">
        <v>3014367837</v>
      </c>
      <c r="M927" s="201">
        <v>96.9</v>
      </c>
      <c r="N927" s="201">
        <v>92.691869918699183</v>
      </c>
      <c r="O927" s="185" t="s">
        <v>37</v>
      </c>
      <c r="P927" s="28"/>
      <c r="Q927" s="1"/>
      <c r="S927"/>
    </row>
    <row r="928" spans="9:19">
      <c r="I928" s="188">
        <v>45717</v>
      </c>
      <c r="J928" s="28">
        <v>3</v>
      </c>
      <c r="K928" s="28" t="s">
        <v>1928</v>
      </c>
      <c r="L928" s="28">
        <v>3014367837</v>
      </c>
      <c r="M928" s="201">
        <v>100.7</v>
      </c>
      <c r="N928" s="201">
        <v>96.49186991869918</v>
      </c>
      <c r="O928" s="185" t="s">
        <v>37</v>
      </c>
      <c r="P928" s="28">
        <f>Tabela5[[#This Row],[Geração Estimada P50 '[MWh']]]/30</f>
        <v>3.3566666666666669</v>
      </c>
      <c r="Q928" s="1"/>
      <c r="S928"/>
    </row>
    <row r="929" spans="9:19">
      <c r="I929" s="188">
        <v>45748</v>
      </c>
      <c r="J929" s="28">
        <v>4</v>
      </c>
      <c r="K929" s="28" t="s">
        <v>1928</v>
      </c>
      <c r="L929" s="28">
        <v>3014367837</v>
      </c>
      <c r="M929" s="201">
        <v>94.9</v>
      </c>
      <c r="N929" s="201">
        <v>90.691869918699183</v>
      </c>
      <c r="O929" s="185" t="s">
        <v>37</v>
      </c>
      <c r="P929" s="28">
        <f>Tabela5[[#This Row],[Geração Estimada P50 '[MWh']]]/30</f>
        <v>3.1633333333333336</v>
      </c>
      <c r="Q929" s="1"/>
      <c r="S929"/>
    </row>
    <row r="930" spans="9:19">
      <c r="I930" s="188">
        <v>45778</v>
      </c>
      <c r="J930" s="28">
        <v>5</v>
      </c>
      <c r="K930" s="28" t="s">
        <v>1928</v>
      </c>
      <c r="L930" s="28">
        <v>3014367837</v>
      </c>
      <c r="M930" s="201">
        <v>99.6</v>
      </c>
      <c r="N930" s="201">
        <v>95.391869918699172</v>
      </c>
      <c r="O930" s="185" t="s">
        <v>37</v>
      </c>
      <c r="P930" s="28">
        <f>Tabela5[[#This Row],[Geração Estimada P50 '[MWh']]]/30</f>
        <v>3.32</v>
      </c>
      <c r="Q930" s="1"/>
      <c r="S930"/>
    </row>
    <row r="931" spans="9:19">
      <c r="I931" s="188">
        <v>45809</v>
      </c>
      <c r="J931" s="28">
        <v>6</v>
      </c>
      <c r="K931" s="28" t="s">
        <v>1928</v>
      </c>
      <c r="L931" s="28">
        <v>3014367837</v>
      </c>
      <c r="M931" s="201">
        <v>99.5</v>
      </c>
      <c r="N931" s="201">
        <v>95.291869918699177</v>
      </c>
      <c r="O931" s="185" t="s">
        <v>37</v>
      </c>
      <c r="P931" s="28">
        <f>Tabela5[[#This Row],[Geração Estimada P50 '[MWh']]]/30</f>
        <v>3.3166666666666669</v>
      </c>
      <c r="Q931" s="1"/>
      <c r="S931"/>
    </row>
    <row r="932" spans="9:19">
      <c r="I932" s="188">
        <v>45839</v>
      </c>
      <c r="J932" s="28">
        <v>7</v>
      </c>
      <c r="K932" s="28" t="s">
        <v>1928</v>
      </c>
      <c r="L932" s="28">
        <v>3014367837</v>
      </c>
      <c r="M932" s="201">
        <v>107.8</v>
      </c>
      <c r="N932" s="201">
        <v>103.59186991869917</v>
      </c>
      <c r="O932" s="185" t="s">
        <v>37</v>
      </c>
      <c r="P932" s="28">
        <f>Tabela5[[#This Row],[Geração Estimada P50 '[MWh']]]/31</f>
        <v>3.4774193548387098</v>
      </c>
      <c r="Q932" s="1"/>
      <c r="S932"/>
    </row>
    <row r="933" spans="9:19">
      <c r="I933" s="188">
        <v>45870</v>
      </c>
      <c r="J933" s="28">
        <v>8</v>
      </c>
      <c r="K933" s="28" t="s">
        <v>1928</v>
      </c>
      <c r="L933" s="28">
        <v>3014367837</v>
      </c>
      <c r="M933" s="201">
        <v>119.9</v>
      </c>
      <c r="N933" s="201">
        <v>115.69186991869918</v>
      </c>
      <c r="O933" s="185" t="s">
        <v>37</v>
      </c>
      <c r="P933" s="28">
        <f>Tabela5[[#This Row],[Geração Estimada P50 '[MWh']]]/30</f>
        <v>3.996666666666667</v>
      </c>
      <c r="Q933" s="1"/>
      <c r="S933"/>
    </row>
    <row r="934" spans="9:19">
      <c r="I934" s="188">
        <v>45901</v>
      </c>
      <c r="J934" s="28">
        <v>9</v>
      </c>
      <c r="K934" s="28" t="s">
        <v>1928</v>
      </c>
      <c r="L934" s="28">
        <v>3014367837</v>
      </c>
      <c r="M934" s="201">
        <v>115.4</v>
      </c>
      <c r="N934" s="201">
        <v>111.19186991869918</v>
      </c>
      <c r="O934" s="185" t="s">
        <v>37</v>
      </c>
      <c r="P934" s="28">
        <f>Tabela5[[#This Row],[Geração Estimada P50 '[MWh']]]/30</f>
        <v>3.8466666666666667</v>
      </c>
      <c r="Q934" s="1"/>
      <c r="S934"/>
    </row>
    <row r="935" spans="9:19">
      <c r="I935" s="188">
        <v>45931</v>
      </c>
      <c r="J935" s="28">
        <v>10</v>
      </c>
      <c r="K935" s="28" t="s">
        <v>1928</v>
      </c>
      <c r="L935" s="28">
        <v>3014367837</v>
      </c>
      <c r="M935" s="201">
        <v>119.5</v>
      </c>
      <c r="N935" s="201">
        <v>115.29186991869918</v>
      </c>
      <c r="O935" s="185" t="s">
        <v>37</v>
      </c>
      <c r="P935" s="28">
        <f>Tabela5[[#This Row],[Geração Estimada P50 '[MWh']]]/30</f>
        <v>3.9833333333333334</v>
      </c>
      <c r="Q935" s="1"/>
      <c r="S935"/>
    </row>
    <row r="936" spans="9:19">
      <c r="I936" s="188">
        <v>45962</v>
      </c>
      <c r="J936" s="28">
        <v>11</v>
      </c>
      <c r="K936" s="28" t="s">
        <v>1928</v>
      </c>
      <c r="L936" s="28">
        <v>3014367837</v>
      </c>
      <c r="M936" s="201">
        <v>101.8</v>
      </c>
      <c r="N936" s="201">
        <v>97.591869918699174</v>
      </c>
      <c r="O936" s="185" t="s">
        <v>37</v>
      </c>
      <c r="P936" s="28">
        <f>Tabela5[[#This Row],[Geração Estimada P50 '[MWh']]]/30</f>
        <v>3.3933333333333331</v>
      </c>
      <c r="Q936" s="1"/>
      <c r="S936"/>
    </row>
    <row r="937" spans="9:19">
      <c r="I937" s="188">
        <v>45992</v>
      </c>
      <c r="J937" s="28">
        <v>12</v>
      </c>
      <c r="K937" s="28" t="s">
        <v>1928</v>
      </c>
      <c r="L937" s="28">
        <v>3014367837</v>
      </c>
      <c r="M937" s="201">
        <v>104.6</v>
      </c>
      <c r="N937" s="201">
        <v>100.39186991869917</v>
      </c>
      <c r="O937" s="185" t="s">
        <v>37</v>
      </c>
      <c r="P937" s="28">
        <f>Tabela5[[#This Row],[Geração Estimada P50 '[MWh']]]/30</f>
        <v>3.4866666666666664</v>
      </c>
      <c r="Q937" s="1"/>
      <c r="S937"/>
    </row>
    <row r="938" spans="9:19">
      <c r="I938" s="188">
        <v>45658</v>
      </c>
      <c r="J938" s="28">
        <v>1</v>
      </c>
      <c r="K938" s="28" t="s">
        <v>1965</v>
      </c>
      <c r="L938" s="28">
        <v>3014367827</v>
      </c>
      <c r="M938" s="200">
        <v>254</v>
      </c>
      <c r="N938" s="200">
        <v>244.99186991869919</v>
      </c>
      <c r="O938" s="185" t="s">
        <v>38</v>
      </c>
      <c r="P938" s="28">
        <f>Tabela5[[#This Row],[Geração Estimada P50 '[MWh']]]/30</f>
        <v>8.4666666666666668</v>
      </c>
      <c r="Q938" s="1"/>
      <c r="S938"/>
    </row>
    <row r="939" spans="9:19">
      <c r="I939" s="188">
        <v>45689</v>
      </c>
      <c r="J939" s="28">
        <v>2</v>
      </c>
      <c r="K939" s="28" t="s">
        <v>1965</v>
      </c>
      <c r="L939" s="28">
        <v>3014367827</v>
      </c>
      <c r="M939" s="200">
        <v>214.2</v>
      </c>
      <c r="N939" s="200">
        <v>205.19186991869918</v>
      </c>
      <c r="O939" s="185" t="s">
        <v>38</v>
      </c>
      <c r="P939" s="28"/>
      <c r="Q939" s="1"/>
      <c r="S939"/>
    </row>
    <row r="940" spans="9:19">
      <c r="I940" s="188">
        <v>45717</v>
      </c>
      <c r="J940" s="28">
        <v>3</v>
      </c>
      <c r="K940" s="28" t="s">
        <v>1965</v>
      </c>
      <c r="L940" s="28">
        <v>3014367827</v>
      </c>
      <c r="M940" s="200">
        <v>219.5</v>
      </c>
      <c r="N940" s="200">
        <v>210.49186991869919</v>
      </c>
      <c r="O940" s="185" t="s">
        <v>38</v>
      </c>
      <c r="P940" s="28">
        <f>Tabela5[[#This Row],[Geração Estimada P50 '[MWh']]]/30</f>
        <v>7.3166666666666664</v>
      </c>
      <c r="Q940" s="1"/>
      <c r="S940"/>
    </row>
    <row r="941" spans="9:19">
      <c r="I941" s="188">
        <v>45748</v>
      </c>
      <c r="J941" s="28">
        <v>4</v>
      </c>
      <c r="K941" s="28" t="s">
        <v>1965</v>
      </c>
      <c r="L941" s="28">
        <v>3014367827</v>
      </c>
      <c r="M941" s="200">
        <v>204.2</v>
      </c>
      <c r="N941" s="200">
        <v>195.19186991869918</v>
      </c>
      <c r="O941" s="185" t="s">
        <v>38</v>
      </c>
      <c r="P941" s="28">
        <f>Tabela5[[#This Row],[Geração Estimada P50 '[MWh']]]/30</f>
        <v>6.8066666666666666</v>
      </c>
      <c r="Q941" s="1"/>
      <c r="S941"/>
    </row>
    <row r="942" spans="9:19">
      <c r="I942" s="188">
        <v>45778</v>
      </c>
      <c r="J942" s="28">
        <v>5</v>
      </c>
      <c r="K942" s="28" t="s">
        <v>1965</v>
      </c>
      <c r="L942" s="28">
        <v>3014367827</v>
      </c>
      <c r="M942" s="200">
        <v>210.8</v>
      </c>
      <c r="N942" s="200">
        <v>201.79186991869921</v>
      </c>
      <c r="O942" s="185" t="s">
        <v>38</v>
      </c>
      <c r="P942" s="28">
        <f>Tabela5[[#This Row],[Geração Estimada P50 '[MWh']]]/30</f>
        <v>7.0266666666666673</v>
      </c>
      <c r="Q942" s="1"/>
      <c r="S942"/>
    </row>
    <row r="943" spans="9:19">
      <c r="I943" s="188">
        <v>45809</v>
      </c>
      <c r="J943" s="28">
        <v>6</v>
      </c>
      <c r="K943" s="28" t="s">
        <v>1965</v>
      </c>
      <c r="L943" s="28">
        <v>3014367827</v>
      </c>
      <c r="M943" s="200">
        <v>209.5</v>
      </c>
      <c r="N943" s="200">
        <v>200.49186991869919</v>
      </c>
      <c r="O943" s="185" t="s">
        <v>38</v>
      </c>
      <c r="P943" s="28">
        <f>Tabela5[[#This Row],[Geração Estimada P50 '[MWh']]]/30</f>
        <v>6.9833333333333334</v>
      </c>
      <c r="Q943" s="1"/>
      <c r="S943"/>
    </row>
    <row r="944" spans="9:19">
      <c r="I944" s="188">
        <v>45839</v>
      </c>
      <c r="J944" s="28">
        <v>7</v>
      </c>
      <c r="K944" s="28" t="s">
        <v>1965</v>
      </c>
      <c r="L944" s="28">
        <v>3014367827</v>
      </c>
      <c r="M944" s="200">
        <v>226.6</v>
      </c>
      <c r="N944" s="200">
        <v>217.59186991869919</v>
      </c>
      <c r="O944" s="185" t="s">
        <v>38</v>
      </c>
      <c r="P944" s="28">
        <f>Tabela5[[#This Row],[Geração Estimada P50 '[MWh']]]/31</f>
        <v>7.3096774193548386</v>
      </c>
      <c r="Q944" s="1"/>
      <c r="S944"/>
    </row>
    <row r="945" spans="9:19">
      <c r="I945" s="188">
        <v>45870</v>
      </c>
      <c r="J945" s="28">
        <v>8</v>
      </c>
      <c r="K945" s="28" t="s">
        <v>1965</v>
      </c>
      <c r="L945" s="28">
        <v>3014367827</v>
      </c>
      <c r="M945" s="200">
        <v>251.6</v>
      </c>
      <c r="N945" s="200">
        <v>242.59186991869919</v>
      </c>
      <c r="O945" s="185" t="s">
        <v>38</v>
      </c>
      <c r="P945" s="28">
        <f>Tabela5[[#This Row],[Geração Estimada P50 '[MWh']]]/30</f>
        <v>8.3866666666666667</v>
      </c>
      <c r="Q945" s="1"/>
      <c r="S945"/>
    </row>
    <row r="946" spans="9:19">
      <c r="I946" s="188">
        <v>45901</v>
      </c>
      <c r="J946" s="28">
        <v>9</v>
      </c>
      <c r="K946" s="28" t="s">
        <v>1965</v>
      </c>
      <c r="L946" s="28">
        <v>3014367827</v>
      </c>
      <c r="M946" s="200">
        <v>249.7</v>
      </c>
      <c r="N946" s="200">
        <v>240.69186991869918</v>
      </c>
      <c r="O946" s="185" t="s">
        <v>38</v>
      </c>
      <c r="P946" s="28">
        <f>Tabela5[[#This Row],[Geração Estimada P50 '[MWh']]]/30</f>
        <v>8.3233333333333324</v>
      </c>
      <c r="Q946" s="1"/>
      <c r="S946"/>
    </row>
    <row r="947" spans="9:19">
      <c r="I947" s="188">
        <v>45931</v>
      </c>
      <c r="J947" s="28">
        <v>10</v>
      </c>
      <c r="K947" s="28" t="s">
        <v>1965</v>
      </c>
      <c r="L947" s="28">
        <v>3014367827</v>
      </c>
      <c r="M947" s="200">
        <v>258.2</v>
      </c>
      <c r="N947" s="200">
        <v>249.19186991869918</v>
      </c>
      <c r="O947" s="185" t="s">
        <v>38</v>
      </c>
      <c r="P947" s="28">
        <f>Tabela5[[#This Row],[Geração Estimada P50 '[MWh']]]/30</f>
        <v>8.6066666666666656</v>
      </c>
      <c r="Q947" s="1"/>
      <c r="S947"/>
    </row>
    <row r="948" spans="9:19">
      <c r="I948" s="188">
        <v>45962</v>
      </c>
      <c r="J948" s="28">
        <v>11</v>
      </c>
      <c r="K948" s="28" t="s">
        <v>1965</v>
      </c>
      <c r="L948" s="28">
        <v>3014367827</v>
      </c>
      <c r="M948" s="200">
        <v>220.8</v>
      </c>
      <c r="N948" s="200">
        <v>211.79186991869921</v>
      </c>
      <c r="O948" s="185" t="s">
        <v>38</v>
      </c>
      <c r="P948" s="28">
        <f>Tabela5[[#This Row],[Geração Estimada P50 '[MWh']]]/30</f>
        <v>7.36</v>
      </c>
      <c r="Q948" s="1"/>
      <c r="S948"/>
    </row>
    <row r="949" spans="9:19">
      <c r="I949" s="188">
        <v>45992</v>
      </c>
      <c r="J949" s="28">
        <v>12</v>
      </c>
      <c r="K949" s="28" t="s">
        <v>1965</v>
      </c>
      <c r="L949" s="28">
        <v>3014367827</v>
      </c>
      <c r="M949" s="200">
        <v>227.4</v>
      </c>
      <c r="N949" s="200">
        <v>218.3918699186992</v>
      </c>
      <c r="O949" s="185" t="s">
        <v>38</v>
      </c>
      <c r="P949" s="28">
        <f>Tabela5[[#This Row],[Geração Estimada P50 '[MWh']]]/30</f>
        <v>7.58</v>
      </c>
      <c r="Q949" s="1"/>
      <c r="S949"/>
    </row>
    <row r="950" spans="9:19">
      <c r="I950" s="188">
        <v>45658</v>
      </c>
      <c r="J950" s="28">
        <v>1</v>
      </c>
      <c r="K950" s="28" t="s">
        <v>1966</v>
      </c>
      <c r="L950" s="28">
        <v>3014367828</v>
      </c>
      <c r="M950" s="200">
        <v>254.5</v>
      </c>
      <c r="N950" s="200">
        <v>245.42032520325208</v>
      </c>
      <c r="O950" s="185" t="s">
        <v>39</v>
      </c>
      <c r="P950" s="28">
        <f>Tabela5[[#This Row],[Geração Estimada P50 '[MWh']]]/30</f>
        <v>8.4833333333333325</v>
      </c>
      <c r="Q950" s="1"/>
      <c r="S950"/>
    </row>
    <row r="951" spans="9:19">
      <c r="I951" s="188">
        <v>45689</v>
      </c>
      <c r="J951" s="28">
        <v>2</v>
      </c>
      <c r="K951" s="28" t="s">
        <v>1966</v>
      </c>
      <c r="L951" s="28">
        <v>3014367828</v>
      </c>
      <c r="M951" s="200">
        <v>214.8</v>
      </c>
      <c r="N951" s="200">
        <v>205.72032520325209</v>
      </c>
      <c r="O951" s="185" t="s">
        <v>39</v>
      </c>
      <c r="P951" s="28"/>
      <c r="Q951" s="1"/>
      <c r="S951"/>
    </row>
    <row r="952" spans="9:19">
      <c r="I952" s="188">
        <v>45717</v>
      </c>
      <c r="J952" s="28">
        <v>3</v>
      </c>
      <c r="K952" s="28" t="s">
        <v>1966</v>
      </c>
      <c r="L952" s="28">
        <v>3014367828</v>
      </c>
      <c r="M952" s="200">
        <v>219.8</v>
      </c>
      <c r="N952" s="200">
        <v>210.72032520325209</v>
      </c>
      <c r="O952" s="185" t="s">
        <v>39</v>
      </c>
      <c r="P952" s="28">
        <f>Tabela5[[#This Row],[Geração Estimada P50 '[MWh']]]/30</f>
        <v>7.3266666666666671</v>
      </c>
      <c r="Q952" s="1"/>
      <c r="S952"/>
    </row>
    <row r="953" spans="9:19">
      <c r="I953" s="188">
        <v>45748</v>
      </c>
      <c r="J953" s="28">
        <v>4</v>
      </c>
      <c r="K953" s="28" t="s">
        <v>1966</v>
      </c>
      <c r="L953" s="28">
        <v>3014367828</v>
      </c>
      <c r="M953" s="200">
        <v>205</v>
      </c>
      <c r="N953" s="200">
        <v>195.92032520325208</v>
      </c>
      <c r="O953" s="185" t="s">
        <v>39</v>
      </c>
      <c r="P953" s="28">
        <f>Tabela5[[#This Row],[Geração Estimada P50 '[MWh']]]/30</f>
        <v>6.833333333333333</v>
      </c>
      <c r="Q953" s="1"/>
      <c r="S953"/>
    </row>
    <row r="954" spans="9:19">
      <c r="I954" s="188">
        <v>45778</v>
      </c>
      <c r="J954" s="28">
        <v>5</v>
      </c>
      <c r="K954" s="28" t="s">
        <v>1966</v>
      </c>
      <c r="L954" s="28">
        <v>3014367828</v>
      </c>
      <c r="M954" s="200">
        <v>210.7</v>
      </c>
      <c r="N954" s="200">
        <v>201.62032520325207</v>
      </c>
      <c r="O954" s="185" t="s">
        <v>39</v>
      </c>
      <c r="P954" s="28">
        <f>Tabela5[[#This Row],[Geração Estimada P50 '[MWh']]]/30</f>
        <v>7.0233333333333325</v>
      </c>
      <c r="Q954" s="1"/>
      <c r="S954"/>
    </row>
    <row r="955" spans="9:19">
      <c r="I955" s="188">
        <v>45809</v>
      </c>
      <c r="J955" s="28">
        <v>6</v>
      </c>
      <c r="K955" s="28" t="s">
        <v>1966</v>
      </c>
      <c r="L955" s="28">
        <v>3014367828</v>
      </c>
      <c r="M955" s="200">
        <v>208.6</v>
      </c>
      <c r="N955" s="200">
        <v>199.52032520325207</v>
      </c>
      <c r="O955" s="185" t="s">
        <v>39</v>
      </c>
      <c r="P955" s="28">
        <f>Tabela5[[#This Row],[Geração Estimada P50 '[MWh']]]/30</f>
        <v>6.9533333333333331</v>
      </c>
      <c r="Q955" s="1"/>
      <c r="S955"/>
    </row>
    <row r="956" spans="9:19">
      <c r="I956" s="188">
        <v>45839</v>
      </c>
      <c r="J956" s="28">
        <v>7</v>
      </c>
      <c r="K956" s="28" t="s">
        <v>1966</v>
      </c>
      <c r="L956" s="28">
        <v>3014367828</v>
      </c>
      <c r="M956" s="200">
        <v>226.3</v>
      </c>
      <c r="N956" s="200">
        <v>217.22032520325209</v>
      </c>
      <c r="O956" s="185" t="s">
        <v>39</v>
      </c>
      <c r="P956" s="28">
        <f>Tabela5[[#This Row],[Geração Estimada P50 '[MWh']]]/31</f>
        <v>7.3000000000000007</v>
      </c>
      <c r="Q956" s="1"/>
      <c r="S956"/>
    </row>
    <row r="957" spans="9:19">
      <c r="I957" s="188">
        <v>45870</v>
      </c>
      <c r="J957" s="28">
        <v>8</v>
      </c>
      <c r="K957" s="28" t="s">
        <v>1966</v>
      </c>
      <c r="L957" s="28">
        <v>3014367828</v>
      </c>
      <c r="M957" s="200">
        <v>252.3</v>
      </c>
      <c r="N957" s="200">
        <v>243.22032520325209</v>
      </c>
      <c r="O957" s="185" t="s">
        <v>39</v>
      </c>
      <c r="P957" s="28">
        <f>Tabela5[[#This Row],[Geração Estimada P50 '[MWh']]]/30</f>
        <v>8.41</v>
      </c>
      <c r="Q957" s="1"/>
      <c r="S957"/>
    </row>
    <row r="958" spans="9:19">
      <c r="I958" s="188">
        <v>45901</v>
      </c>
      <c r="J958" s="28">
        <v>9</v>
      </c>
      <c r="K958" s="28" t="s">
        <v>1966</v>
      </c>
      <c r="L958" s="28">
        <v>3014367828</v>
      </c>
      <c r="M958" s="200">
        <v>250.7</v>
      </c>
      <c r="N958" s="200">
        <v>241.62032520325207</v>
      </c>
      <c r="O958" s="185" t="s">
        <v>39</v>
      </c>
      <c r="P958" s="28">
        <f>Tabela5[[#This Row],[Geração Estimada P50 '[MWh']]]/30</f>
        <v>8.3566666666666656</v>
      </c>
      <c r="Q958" s="1"/>
      <c r="S958"/>
    </row>
    <row r="959" spans="9:19">
      <c r="I959" s="188">
        <v>45931</v>
      </c>
      <c r="J959" s="28">
        <v>10</v>
      </c>
      <c r="K959" s="28" t="s">
        <v>1966</v>
      </c>
      <c r="L959" s="28">
        <v>3014367828</v>
      </c>
      <c r="M959" s="200">
        <v>258.7</v>
      </c>
      <c r="N959" s="200">
        <v>249.62032520325207</v>
      </c>
      <c r="O959" s="185" t="s">
        <v>39</v>
      </c>
      <c r="P959" s="28">
        <f>Tabela5[[#This Row],[Geração Estimada P50 '[MWh']]]/30</f>
        <v>8.6233333333333331</v>
      </c>
      <c r="Q959" s="1"/>
      <c r="S959"/>
    </row>
    <row r="960" spans="9:19">
      <c r="I960" s="188">
        <v>45962</v>
      </c>
      <c r="J960" s="28">
        <v>11</v>
      </c>
      <c r="K960" s="28" t="s">
        <v>1966</v>
      </c>
      <c r="L960" s="28">
        <v>3014367828</v>
      </c>
      <c r="M960" s="200">
        <v>221.2</v>
      </c>
      <c r="N960" s="200">
        <v>212.12032520325207</v>
      </c>
      <c r="O960" s="185" t="s">
        <v>39</v>
      </c>
      <c r="P960" s="28">
        <f>Tabela5[[#This Row],[Geração Estimada P50 '[MWh']]]/30</f>
        <v>7.3733333333333331</v>
      </c>
      <c r="Q960" s="1"/>
      <c r="S960"/>
    </row>
    <row r="961" spans="9:19">
      <c r="I961" s="188">
        <v>45992</v>
      </c>
      <c r="J961" s="28">
        <v>12</v>
      </c>
      <c r="K961" s="28" t="s">
        <v>1966</v>
      </c>
      <c r="L961" s="28">
        <v>3014367828</v>
      </c>
      <c r="M961" s="200">
        <v>228</v>
      </c>
      <c r="N961" s="200">
        <v>218.92032520325208</v>
      </c>
      <c r="O961" s="185" t="s">
        <v>39</v>
      </c>
      <c r="P961" s="28">
        <f>Tabela5[[#This Row],[Geração Estimada P50 '[MWh']]]/30</f>
        <v>7.6</v>
      </c>
      <c r="Q961" s="1"/>
      <c r="S961"/>
    </row>
    <row r="962" spans="9:19">
      <c r="I962" s="188">
        <v>45658</v>
      </c>
      <c r="J962" s="28">
        <v>1</v>
      </c>
      <c r="K962" s="28" t="s">
        <v>1967</v>
      </c>
      <c r="L962" s="28">
        <v>3014367829</v>
      </c>
      <c r="M962" s="200">
        <v>121.4</v>
      </c>
      <c r="N962" s="200">
        <v>117.09430894308942</v>
      </c>
      <c r="O962" s="185" t="s">
        <v>40</v>
      </c>
      <c r="P962" s="28">
        <f>Tabela5[[#This Row],[Geração Estimada P50 '[MWh']]]/30</f>
        <v>4.0466666666666669</v>
      </c>
      <c r="Q962" s="1"/>
      <c r="S962"/>
    </row>
    <row r="963" spans="9:19">
      <c r="I963" s="188">
        <v>45689</v>
      </c>
      <c r="J963" s="28">
        <v>2</v>
      </c>
      <c r="K963" s="28" t="s">
        <v>1967</v>
      </c>
      <c r="L963" s="28">
        <v>3014367829</v>
      </c>
      <c r="M963" s="200">
        <v>101.4</v>
      </c>
      <c r="N963" s="200">
        <v>97.094308943089416</v>
      </c>
      <c r="O963" s="185" t="s">
        <v>40</v>
      </c>
      <c r="P963" s="28"/>
      <c r="Q963" s="1"/>
      <c r="S963"/>
    </row>
    <row r="964" spans="9:19">
      <c r="I964" s="188">
        <v>45717</v>
      </c>
      <c r="J964" s="28">
        <v>3</v>
      </c>
      <c r="K964" s="28" t="s">
        <v>1967</v>
      </c>
      <c r="L964" s="28">
        <v>3014367829</v>
      </c>
      <c r="M964" s="200">
        <v>103.9</v>
      </c>
      <c r="N964" s="200">
        <v>99.594308943089416</v>
      </c>
      <c r="O964" s="185" t="s">
        <v>40</v>
      </c>
      <c r="P964" s="28">
        <f>Tabela5[[#This Row],[Geração Estimada P50 '[MWh']]]/30</f>
        <v>3.4633333333333334</v>
      </c>
      <c r="Q964" s="1"/>
      <c r="S964"/>
    </row>
    <row r="965" spans="9:19">
      <c r="I965" s="188">
        <v>45748</v>
      </c>
      <c r="J965" s="28">
        <v>4</v>
      </c>
      <c r="K965" s="28" t="s">
        <v>1967</v>
      </c>
      <c r="L965" s="28">
        <v>3014367829</v>
      </c>
      <c r="M965" s="200">
        <v>96.5</v>
      </c>
      <c r="N965" s="200">
        <v>92.19430894308941</v>
      </c>
      <c r="O965" s="185" t="s">
        <v>40</v>
      </c>
      <c r="P965" s="28">
        <f>Tabela5[[#This Row],[Geração Estimada P50 '[MWh']]]/30</f>
        <v>3.2166666666666668</v>
      </c>
      <c r="Q965" s="1"/>
      <c r="S965"/>
    </row>
    <row r="966" spans="9:19">
      <c r="I966" s="188">
        <v>45778</v>
      </c>
      <c r="J966" s="28">
        <v>5</v>
      </c>
      <c r="K966" s="28" t="s">
        <v>1967</v>
      </c>
      <c r="L966" s="28">
        <v>3014367829</v>
      </c>
      <c r="M966" s="200">
        <v>99.8</v>
      </c>
      <c r="N966" s="200">
        <v>95.494308943089408</v>
      </c>
      <c r="O966" s="185" t="s">
        <v>40</v>
      </c>
      <c r="P966" s="28">
        <f>Tabela5[[#This Row],[Geração Estimada P50 '[MWh']]]/30</f>
        <v>3.3266666666666667</v>
      </c>
      <c r="Q966" s="1"/>
      <c r="S966"/>
    </row>
    <row r="967" spans="9:19">
      <c r="I967" s="188">
        <v>45809</v>
      </c>
      <c r="J967" s="28">
        <v>6</v>
      </c>
      <c r="K967" s="28" t="s">
        <v>1967</v>
      </c>
      <c r="L967" s="28">
        <v>3014367829</v>
      </c>
      <c r="M967" s="200">
        <v>99.7</v>
      </c>
      <c r="N967" s="200">
        <v>95.394308943089413</v>
      </c>
      <c r="O967" s="185" t="s">
        <v>40</v>
      </c>
      <c r="P967" s="28">
        <f>Tabela5[[#This Row],[Geração Estimada P50 '[MWh']]]/30</f>
        <v>3.3233333333333333</v>
      </c>
      <c r="Q967" s="1"/>
      <c r="S967"/>
    </row>
    <row r="968" spans="9:19">
      <c r="I968" s="188">
        <v>45839</v>
      </c>
      <c r="J968" s="28">
        <v>7</v>
      </c>
      <c r="K968" s="28" t="s">
        <v>1967</v>
      </c>
      <c r="L968" s="28">
        <v>3014367829</v>
      </c>
      <c r="M968" s="200">
        <v>108</v>
      </c>
      <c r="N968" s="200">
        <v>103.69430894308941</v>
      </c>
      <c r="O968" s="185" t="s">
        <v>40</v>
      </c>
      <c r="P968" s="28">
        <f>Tabela5[[#This Row],[Geração Estimada P50 '[MWh']]]/31</f>
        <v>3.4838709677419355</v>
      </c>
      <c r="Q968" s="1"/>
      <c r="S968"/>
    </row>
    <row r="969" spans="9:19">
      <c r="I969" s="188">
        <v>45870</v>
      </c>
      <c r="J969" s="28">
        <v>8</v>
      </c>
      <c r="K969" s="28" t="s">
        <v>1967</v>
      </c>
      <c r="L969" s="28">
        <v>3014367829</v>
      </c>
      <c r="M969" s="200">
        <v>119.9</v>
      </c>
      <c r="N969" s="200">
        <v>115.59430894308942</v>
      </c>
      <c r="O969" s="185" t="s">
        <v>40</v>
      </c>
      <c r="P969" s="28">
        <f>Tabela5[[#This Row],[Geração Estimada P50 '[MWh']]]/30</f>
        <v>3.996666666666667</v>
      </c>
      <c r="Q969" s="1"/>
      <c r="S969"/>
    </row>
    <row r="970" spans="9:19">
      <c r="I970" s="188">
        <v>45901</v>
      </c>
      <c r="J970" s="28">
        <v>9</v>
      </c>
      <c r="K970" s="28" t="s">
        <v>1967</v>
      </c>
      <c r="L970" s="28">
        <v>3014367829</v>
      </c>
      <c r="M970" s="200">
        <v>118.8</v>
      </c>
      <c r="N970" s="200">
        <v>114.49430894308941</v>
      </c>
      <c r="O970" s="185" t="s">
        <v>40</v>
      </c>
      <c r="P970" s="28">
        <f>Tabela5[[#This Row],[Geração Estimada P50 '[MWh']]]/30</f>
        <v>3.96</v>
      </c>
      <c r="Q970" s="1"/>
      <c r="S970"/>
    </row>
    <row r="971" spans="9:19">
      <c r="I971" s="188">
        <v>45931</v>
      </c>
      <c r="J971" s="28">
        <v>10</v>
      </c>
      <c r="K971" s="28" t="s">
        <v>1967</v>
      </c>
      <c r="L971" s="28">
        <v>3014367829</v>
      </c>
      <c r="M971" s="200">
        <v>123.5</v>
      </c>
      <c r="N971" s="200">
        <v>119.19430894308941</v>
      </c>
      <c r="O971" s="185" t="s">
        <v>40</v>
      </c>
      <c r="P971" s="28">
        <f>Tabela5[[#This Row],[Geração Estimada P50 '[MWh']]]/30</f>
        <v>4.1166666666666663</v>
      </c>
      <c r="Q971" s="1"/>
      <c r="S971"/>
    </row>
    <row r="972" spans="9:19">
      <c r="I972" s="188">
        <v>45962</v>
      </c>
      <c r="J972" s="28">
        <v>11</v>
      </c>
      <c r="K972" s="28" t="s">
        <v>1967</v>
      </c>
      <c r="L972" s="28">
        <v>3014367829</v>
      </c>
      <c r="M972" s="200">
        <v>104.9</v>
      </c>
      <c r="N972" s="200">
        <v>100.59430894308942</v>
      </c>
      <c r="O972" s="185" t="s">
        <v>40</v>
      </c>
      <c r="P972" s="28">
        <f>Tabela5[[#This Row],[Geração Estimada P50 '[MWh']]]/30</f>
        <v>3.496666666666667</v>
      </c>
      <c r="Q972" s="1"/>
      <c r="S972"/>
    </row>
    <row r="973" spans="9:19">
      <c r="I973" s="188">
        <v>45992</v>
      </c>
      <c r="J973" s="28">
        <v>12</v>
      </c>
      <c r="K973" s="28" t="s">
        <v>1967</v>
      </c>
      <c r="L973" s="28">
        <v>3014367829</v>
      </c>
      <c r="M973" s="200">
        <v>108.2</v>
      </c>
      <c r="N973" s="200">
        <v>103.89430894308941</v>
      </c>
      <c r="O973" s="185" t="s">
        <v>40</v>
      </c>
      <c r="P973" s="28">
        <f>Tabela5[[#This Row],[Geração Estimada P50 '[MWh']]]/30</f>
        <v>3.6066666666666669</v>
      </c>
      <c r="Q973" s="1"/>
      <c r="S973"/>
    </row>
  </sheetData>
  <phoneticPr fontId="7" type="noConversion"/>
  <dataValidations disablePrompts="1" count="1">
    <dataValidation type="list" allowBlank="1" showInputMessage="1" showErrorMessage="1" sqref="Q44" xr:uid="{536BE782-35C5-4F0B-8B99-A6F0130CFE1A}">
      <formula1>#REF!</formula1>
    </dataValidation>
  </dataValidations>
  <pageMargins left="0.511811024" right="0.511811024" top="0.78740157499999996" bottom="0.78740157499999996" header="0.31496062000000002" footer="0.31496062000000002"/>
  <tableParts count="3">
    <tablePart r:id="rId1"/>
    <tablePart r:id="rId2"/>
    <tablePart r:id="rId3"/>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89920-F669-4553-8306-E1D32F3B0B1B}">
  <dimension ref="A1:U71"/>
  <sheetViews>
    <sheetView workbookViewId="0">
      <selection activeCell="J56" sqref="J56:O71"/>
    </sheetView>
  </sheetViews>
  <sheetFormatPr defaultRowHeight="14.45"/>
  <cols>
    <col min="1" max="1" width="10.5703125" bestFit="1" customWidth="1"/>
    <col min="2" max="2" width="10.5703125" customWidth="1"/>
    <col min="4" max="4" width="6.7109375" bestFit="1" customWidth="1"/>
    <col min="5" max="5" width="8.42578125" bestFit="1" customWidth="1"/>
    <col min="6" max="6" width="16.5703125" bestFit="1" customWidth="1"/>
    <col min="7" max="7" width="22.7109375" bestFit="1" customWidth="1"/>
    <col min="10" max="10" width="11.42578125" bestFit="1" customWidth="1"/>
    <col min="11" max="11" width="14.140625" bestFit="1" customWidth="1"/>
    <col min="12" max="12" width="16.140625" bestFit="1" customWidth="1"/>
    <col min="13" max="13" width="22.42578125" bestFit="1" customWidth="1"/>
    <col min="14" max="14" width="49.42578125" bestFit="1" customWidth="1"/>
    <col min="15" max="15" width="37.85546875" bestFit="1" customWidth="1"/>
    <col min="16" max="16" width="13.28515625" bestFit="1" customWidth="1"/>
  </cols>
  <sheetData>
    <row r="1" spans="1:21" ht="15" thickBot="1">
      <c r="A1" t="s">
        <v>2067</v>
      </c>
      <c r="B1" t="s">
        <v>275</v>
      </c>
      <c r="C1" t="s">
        <v>2577</v>
      </c>
      <c r="D1" t="s">
        <v>2578</v>
      </c>
      <c r="E1" t="s">
        <v>2579</v>
      </c>
      <c r="F1" t="s">
        <v>2580</v>
      </c>
      <c r="G1" t="s">
        <v>2581</v>
      </c>
    </row>
    <row r="2" spans="1:21" ht="15" thickBot="1">
      <c r="A2" t="s">
        <v>2582</v>
      </c>
      <c r="B2">
        <v>1</v>
      </c>
      <c r="C2">
        <v>1</v>
      </c>
      <c r="D2">
        <v>4</v>
      </c>
      <c r="E2">
        <v>29</v>
      </c>
      <c r="F2">
        <v>695</v>
      </c>
      <c r="G2">
        <f>D2*E2*F2</f>
        <v>80620</v>
      </c>
      <c r="L2" s="468" t="s">
        <v>2583</v>
      </c>
      <c r="M2" s="469"/>
      <c r="N2" s="470"/>
      <c r="O2" s="301">
        <v>45931.24591435185</v>
      </c>
      <c r="P2" s="301">
        <v>45932.242175925923</v>
      </c>
      <c r="Q2" s="302" t="s">
        <v>2584</v>
      </c>
      <c r="R2" s="302">
        <v>3950</v>
      </c>
      <c r="S2" s="302" t="s">
        <v>541</v>
      </c>
      <c r="T2" s="302" t="s">
        <v>541</v>
      </c>
      <c r="U2">
        <f>R2/1000</f>
        <v>3.95</v>
      </c>
    </row>
    <row r="3" spans="1:21" ht="15" thickBot="1">
      <c r="A3" t="s">
        <v>2582</v>
      </c>
      <c r="B3">
        <v>1</v>
      </c>
      <c r="C3">
        <v>2</v>
      </c>
      <c r="D3">
        <v>5</v>
      </c>
      <c r="E3">
        <v>29</v>
      </c>
      <c r="F3">
        <v>695</v>
      </c>
      <c r="G3">
        <f t="shared" ref="G3:G6" si="0">D3*E3*F3</f>
        <v>100775</v>
      </c>
      <c r="L3" s="468" t="s">
        <v>2583</v>
      </c>
      <c r="M3" s="469"/>
      <c r="N3" s="470"/>
      <c r="O3" s="301">
        <v>45932.243587962963</v>
      </c>
      <c r="P3" s="301">
        <v>45932.77443287037</v>
      </c>
      <c r="Q3" s="302" t="s">
        <v>2584</v>
      </c>
      <c r="R3" s="302">
        <v>4184</v>
      </c>
      <c r="S3" s="302" t="s">
        <v>541</v>
      </c>
      <c r="T3" s="302" t="s">
        <v>541</v>
      </c>
      <c r="U3">
        <f t="shared" ref="U3:U10" si="1">R3/1000</f>
        <v>4.1840000000000002</v>
      </c>
    </row>
    <row r="4" spans="1:21" ht="15" thickBot="1">
      <c r="A4" t="s">
        <v>2582</v>
      </c>
      <c r="B4">
        <v>1</v>
      </c>
      <c r="C4">
        <v>3</v>
      </c>
      <c r="D4">
        <v>5</v>
      </c>
      <c r="E4">
        <v>29</v>
      </c>
      <c r="F4">
        <v>695</v>
      </c>
      <c r="G4">
        <f>D4*E4*F4</f>
        <v>100775</v>
      </c>
      <c r="L4" s="468" t="s">
        <v>2583</v>
      </c>
      <c r="M4" s="469"/>
      <c r="N4" s="470"/>
      <c r="O4" s="301">
        <v>45933.243738425925</v>
      </c>
      <c r="P4" s="301">
        <v>45934.248981481483</v>
      </c>
      <c r="Q4" s="302" t="s">
        <v>2584</v>
      </c>
      <c r="R4" s="302">
        <v>6897</v>
      </c>
      <c r="S4" s="302" t="s">
        <v>541</v>
      </c>
      <c r="T4" s="302" t="s">
        <v>541</v>
      </c>
      <c r="U4">
        <f t="shared" si="1"/>
        <v>6.8970000000000002</v>
      </c>
    </row>
    <row r="5" spans="1:21" ht="15" thickBot="1">
      <c r="A5" t="s">
        <v>2585</v>
      </c>
      <c r="B5">
        <v>1</v>
      </c>
      <c r="C5">
        <v>1</v>
      </c>
      <c r="D5">
        <v>4</v>
      </c>
      <c r="E5">
        <v>31</v>
      </c>
      <c r="F5">
        <v>660</v>
      </c>
      <c r="G5">
        <f t="shared" si="0"/>
        <v>81840</v>
      </c>
      <c r="L5" s="468" t="s">
        <v>2583</v>
      </c>
      <c r="M5" s="469"/>
      <c r="N5" s="470"/>
      <c r="O5" s="301">
        <v>45934.244976851849</v>
      </c>
      <c r="P5" s="301">
        <v>45935.243703703702</v>
      </c>
      <c r="Q5" s="302" t="s">
        <v>2584</v>
      </c>
      <c r="R5" s="302">
        <v>3464</v>
      </c>
      <c r="S5" s="302" t="s">
        <v>541</v>
      </c>
      <c r="T5" s="302" t="s">
        <v>541</v>
      </c>
      <c r="U5">
        <f t="shared" si="1"/>
        <v>3.464</v>
      </c>
    </row>
    <row r="6" spans="1:21" ht="15" thickBot="1">
      <c r="A6" t="s">
        <v>2585</v>
      </c>
      <c r="B6">
        <v>1</v>
      </c>
      <c r="C6">
        <v>2</v>
      </c>
      <c r="D6">
        <v>4</v>
      </c>
      <c r="E6">
        <v>31</v>
      </c>
      <c r="F6">
        <v>660</v>
      </c>
      <c r="G6">
        <f t="shared" si="0"/>
        <v>81840</v>
      </c>
      <c r="L6" s="468" t="s">
        <v>2583</v>
      </c>
      <c r="M6" s="469"/>
      <c r="N6" s="470"/>
      <c r="O6" s="301">
        <v>45935.245127314818</v>
      </c>
      <c r="P6" s="301">
        <v>45935.776597222219</v>
      </c>
      <c r="Q6" s="302" t="s">
        <v>2584</v>
      </c>
      <c r="R6" s="302">
        <v>3912</v>
      </c>
      <c r="S6" s="302" t="s">
        <v>2586</v>
      </c>
      <c r="T6" s="302" t="s">
        <v>2587</v>
      </c>
      <c r="U6">
        <f t="shared" si="1"/>
        <v>3.9119999999999999</v>
      </c>
    </row>
    <row r="7" spans="1:21" ht="15" thickBot="1">
      <c r="A7" t="s">
        <v>2585</v>
      </c>
      <c r="B7">
        <v>1</v>
      </c>
      <c r="C7">
        <v>3</v>
      </c>
      <c r="D7">
        <v>5</v>
      </c>
      <c r="E7">
        <v>31</v>
      </c>
      <c r="F7">
        <v>660</v>
      </c>
      <c r="G7">
        <f>D7*E7*F7</f>
        <v>102300</v>
      </c>
      <c r="L7" s="468" t="s">
        <v>2583</v>
      </c>
      <c r="M7" s="469"/>
      <c r="N7" s="470"/>
      <c r="O7" s="301">
        <v>45936.24428240741</v>
      </c>
      <c r="P7" s="301">
        <v>45936.773935185185</v>
      </c>
      <c r="Q7" s="302" t="s">
        <v>2584</v>
      </c>
      <c r="R7" s="302">
        <v>3922</v>
      </c>
      <c r="S7" s="302" t="s">
        <v>541</v>
      </c>
      <c r="T7" s="302" t="s">
        <v>541</v>
      </c>
      <c r="U7">
        <f t="shared" si="1"/>
        <v>3.9220000000000002</v>
      </c>
    </row>
    <row r="8" spans="1:21" ht="15" thickBot="1">
      <c r="A8" t="s">
        <v>2585</v>
      </c>
      <c r="B8">
        <v>2</v>
      </c>
      <c r="C8">
        <v>1</v>
      </c>
      <c r="D8">
        <v>4</v>
      </c>
      <c r="E8">
        <v>31</v>
      </c>
      <c r="F8">
        <v>660</v>
      </c>
      <c r="G8">
        <f t="shared" ref="G8:G9" si="2">D8*E8*F8</f>
        <v>81840</v>
      </c>
      <c r="L8" s="468" t="s">
        <v>2583</v>
      </c>
      <c r="M8" s="469"/>
      <c r="N8" s="470"/>
      <c r="O8" s="301">
        <v>45937.244363425925</v>
      </c>
      <c r="P8" s="301">
        <v>45937.770624999997</v>
      </c>
      <c r="Q8" s="302" t="s">
        <v>2584</v>
      </c>
      <c r="R8" s="302">
        <v>4684</v>
      </c>
      <c r="S8" s="302" t="s">
        <v>2588</v>
      </c>
      <c r="T8" s="302" t="s">
        <v>2589</v>
      </c>
      <c r="U8">
        <f t="shared" si="1"/>
        <v>4.6840000000000002</v>
      </c>
    </row>
    <row r="9" spans="1:21" ht="15" thickBot="1">
      <c r="A9" t="s">
        <v>2585</v>
      </c>
      <c r="B9">
        <v>2</v>
      </c>
      <c r="C9">
        <v>2</v>
      </c>
      <c r="D9">
        <v>4</v>
      </c>
      <c r="E9">
        <v>31</v>
      </c>
      <c r="F9">
        <v>660</v>
      </c>
      <c r="G9">
        <f t="shared" si="2"/>
        <v>81840</v>
      </c>
      <c r="L9" s="468" t="s">
        <v>2583</v>
      </c>
      <c r="M9" s="469"/>
      <c r="N9" s="470"/>
      <c r="O9" s="301">
        <v>45938.243437500001</v>
      </c>
      <c r="P9" s="301">
        <v>45938.771736111114</v>
      </c>
      <c r="Q9" s="302" t="s">
        <v>2584</v>
      </c>
      <c r="R9" s="302">
        <v>1126</v>
      </c>
      <c r="S9" s="302" t="s">
        <v>2590</v>
      </c>
      <c r="T9" s="302" t="s">
        <v>2591</v>
      </c>
      <c r="U9">
        <f t="shared" si="1"/>
        <v>1.1259999999999999</v>
      </c>
    </row>
    <row r="10" spans="1:21" ht="15" thickBot="1">
      <c r="A10" t="s">
        <v>2585</v>
      </c>
      <c r="B10">
        <v>2</v>
      </c>
      <c r="C10">
        <v>3</v>
      </c>
      <c r="D10">
        <v>5</v>
      </c>
      <c r="E10">
        <v>31</v>
      </c>
      <c r="F10">
        <v>660</v>
      </c>
      <c r="G10">
        <f>D10*E10*F10</f>
        <v>102300</v>
      </c>
      <c r="L10" s="468" t="s">
        <v>2583</v>
      </c>
      <c r="M10" s="469"/>
      <c r="N10" s="470"/>
      <c r="O10" s="301">
        <v>45939.242071759261</v>
      </c>
      <c r="P10" s="301">
        <v>45940.249594907407</v>
      </c>
      <c r="Q10" s="302" t="s">
        <v>2584</v>
      </c>
      <c r="R10" s="302">
        <v>1277</v>
      </c>
      <c r="S10" s="302" t="s">
        <v>541</v>
      </c>
      <c r="T10" s="302" t="s">
        <v>541</v>
      </c>
      <c r="U10">
        <f t="shared" si="1"/>
        <v>1.2769999999999999</v>
      </c>
    </row>
    <row r="11" spans="1:21" ht="15" thickBot="1">
      <c r="A11" t="s">
        <v>2585</v>
      </c>
      <c r="B11">
        <v>3</v>
      </c>
      <c r="C11">
        <v>1</v>
      </c>
      <c r="D11">
        <v>4</v>
      </c>
      <c r="E11">
        <v>31</v>
      </c>
      <c r="F11">
        <v>660</v>
      </c>
      <c r="G11">
        <f t="shared" ref="G11:G12" si="3">D11*E11*F11</f>
        <v>81840</v>
      </c>
      <c r="L11" s="468" t="s">
        <v>2583</v>
      </c>
      <c r="M11" s="469"/>
      <c r="N11" s="470"/>
      <c r="O11" s="301">
        <v>45940.249363425923</v>
      </c>
      <c r="P11" s="301">
        <v>45940.263784722221</v>
      </c>
      <c r="Q11" s="302" t="s">
        <v>2584</v>
      </c>
      <c r="R11" s="302">
        <v>0</v>
      </c>
      <c r="S11" s="302" t="s">
        <v>541</v>
      </c>
      <c r="T11" s="302" t="s">
        <v>2592</v>
      </c>
    </row>
    <row r="12" spans="1:21">
      <c r="A12" t="s">
        <v>2585</v>
      </c>
      <c r="B12">
        <v>3</v>
      </c>
      <c r="C12">
        <v>2</v>
      </c>
      <c r="D12">
        <v>4</v>
      </c>
      <c r="E12">
        <v>31</v>
      </c>
      <c r="F12">
        <v>660</v>
      </c>
      <c r="G12">
        <f t="shared" si="3"/>
        <v>81840</v>
      </c>
    </row>
    <row r="13" spans="1:21">
      <c r="A13" t="s">
        <v>2585</v>
      </c>
      <c r="B13">
        <v>3</v>
      </c>
      <c r="C13">
        <v>3</v>
      </c>
      <c r="D13">
        <v>5</v>
      </c>
      <c r="E13">
        <v>31</v>
      </c>
      <c r="F13">
        <v>660</v>
      </c>
      <c r="G13">
        <f>D13*E13*F13</f>
        <v>102300</v>
      </c>
    </row>
    <row r="14" spans="1:21">
      <c r="A14" t="s">
        <v>2585</v>
      </c>
      <c r="B14">
        <v>4</v>
      </c>
      <c r="C14">
        <v>1</v>
      </c>
      <c r="D14">
        <v>4</v>
      </c>
      <c r="E14">
        <v>31</v>
      </c>
      <c r="F14">
        <v>660</v>
      </c>
      <c r="G14">
        <f t="shared" ref="G14:G15" si="4">D14*E14*F14</f>
        <v>81840</v>
      </c>
    </row>
    <row r="15" spans="1:21">
      <c r="A15" t="s">
        <v>2585</v>
      </c>
      <c r="B15">
        <v>4</v>
      </c>
      <c r="C15">
        <v>2</v>
      </c>
      <c r="D15">
        <v>4</v>
      </c>
      <c r="E15">
        <v>31</v>
      </c>
      <c r="F15">
        <v>660</v>
      </c>
      <c r="G15">
        <f t="shared" si="4"/>
        <v>81840</v>
      </c>
    </row>
    <row r="16" spans="1:21">
      <c r="A16" t="s">
        <v>2585</v>
      </c>
      <c r="B16">
        <v>4</v>
      </c>
      <c r="C16">
        <v>3</v>
      </c>
      <c r="D16">
        <v>4</v>
      </c>
      <c r="E16">
        <v>31</v>
      </c>
      <c r="F16">
        <v>660</v>
      </c>
      <c r="G16">
        <f>D16*E16*F16</f>
        <v>81840</v>
      </c>
    </row>
    <row r="17" spans="1:17">
      <c r="A17" t="s">
        <v>2585</v>
      </c>
      <c r="B17">
        <v>5</v>
      </c>
      <c r="C17">
        <v>1</v>
      </c>
      <c r="D17">
        <v>4</v>
      </c>
      <c r="E17">
        <v>31</v>
      </c>
      <c r="F17">
        <v>660</v>
      </c>
      <c r="G17">
        <f t="shared" ref="G17:G18" si="5">D17*E17*F17</f>
        <v>81840</v>
      </c>
    </row>
    <row r="18" spans="1:17">
      <c r="A18" t="s">
        <v>2585</v>
      </c>
      <c r="B18">
        <v>5</v>
      </c>
      <c r="C18">
        <v>2</v>
      </c>
      <c r="D18">
        <v>4</v>
      </c>
      <c r="E18">
        <v>31</v>
      </c>
      <c r="F18">
        <v>660</v>
      </c>
      <c r="G18">
        <f t="shared" si="5"/>
        <v>81840</v>
      </c>
    </row>
    <row r="19" spans="1:17">
      <c r="A19" t="s">
        <v>2585</v>
      </c>
      <c r="B19">
        <v>5</v>
      </c>
      <c r="C19">
        <v>3</v>
      </c>
      <c r="D19">
        <v>4</v>
      </c>
      <c r="E19">
        <v>31</v>
      </c>
      <c r="F19">
        <v>660</v>
      </c>
      <c r="G19">
        <f>D19*E19*F19</f>
        <v>81840</v>
      </c>
      <c r="K19" s="39" t="s">
        <v>2008</v>
      </c>
      <c r="L19" s="39" t="s">
        <v>2067</v>
      </c>
      <c r="M19" s="39" t="s">
        <v>2593</v>
      </c>
      <c r="N19" s="39" t="s">
        <v>2594</v>
      </c>
    </row>
    <row r="20" spans="1:17">
      <c r="A20" t="s">
        <v>2595</v>
      </c>
      <c r="B20">
        <v>1</v>
      </c>
      <c r="D20">
        <v>1</v>
      </c>
      <c r="E20">
        <v>35</v>
      </c>
      <c r="F20">
        <v>585</v>
      </c>
      <c r="G20">
        <f>(D20*E20*F20)/1000</f>
        <v>20.475000000000001</v>
      </c>
      <c r="K20" s="33" t="s">
        <v>2596</v>
      </c>
      <c r="L20" s="33" t="s">
        <v>2179</v>
      </c>
      <c r="M20" s="33">
        <v>1097.5999999999999</v>
      </c>
      <c r="N20" s="33">
        <v>8887.93</v>
      </c>
      <c r="O20">
        <f>N20/1000</f>
        <v>8.8879300000000008</v>
      </c>
      <c r="P20">
        <f>O20/2</f>
        <v>4.4439650000000004</v>
      </c>
      <c r="Q20">
        <f>P20</f>
        <v>4.4439650000000004</v>
      </c>
    </row>
    <row r="21" spans="1:17">
      <c r="A21" t="s">
        <v>2595</v>
      </c>
      <c r="B21">
        <v>1</v>
      </c>
      <c r="D21">
        <v>1</v>
      </c>
      <c r="E21">
        <v>33</v>
      </c>
      <c r="F21">
        <v>585</v>
      </c>
      <c r="G21">
        <f t="shared" ref="G21:G32" si="6">(D21*E21*F21)/1000</f>
        <v>19.305</v>
      </c>
      <c r="K21" s="33" t="s">
        <v>2597</v>
      </c>
      <c r="L21" s="33" t="s">
        <v>2196</v>
      </c>
      <c r="M21" s="33">
        <v>214.89</v>
      </c>
      <c r="N21" s="33">
        <v>1740.09</v>
      </c>
      <c r="O21">
        <f t="shared" ref="O21:O34" si="7">N21/1000</f>
        <v>1.7400899999999999</v>
      </c>
      <c r="P21">
        <f t="shared" ref="P21:P34" si="8">O21/2</f>
        <v>0.87004499999999996</v>
      </c>
      <c r="Q21" s="471">
        <f>SUM(P21:P24)</f>
        <v>6.090325</v>
      </c>
    </row>
    <row r="22" spans="1:17">
      <c r="A22" t="s">
        <v>2595</v>
      </c>
      <c r="B22">
        <v>1</v>
      </c>
      <c r="D22">
        <v>1</v>
      </c>
      <c r="E22">
        <v>33</v>
      </c>
      <c r="F22">
        <v>585</v>
      </c>
      <c r="G22">
        <f t="shared" si="6"/>
        <v>19.305</v>
      </c>
      <c r="K22" s="33" t="s">
        <v>2597</v>
      </c>
      <c r="L22" s="33" t="s">
        <v>2203</v>
      </c>
      <c r="M22" s="33">
        <v>264.48</v>
      </c>
      <c r="N22" s="33">
        <v>2141.65</v>
      </c>
      <c r="O22">
        <f t="shared" si="7"/>
        <v>2.1416500000000003</v>
      </c>
      <c r="P22">
        <f t="shared" si="8"/>
        <v>1.0708250000000001</v>
      </c>
      <c r="Q22" s="471"/>
    </row>
    <row r="23" spans="1:17">
      <c r="A23" t="s">
        <v>2595</v>
      </c>
      <c r="B23">
        <v>1</v>
      </c>
      <c r="D23">
        <v>1</v>
      </c>
      <c r="E23">
        <v>34</v>
      </c>
      <c r="F23">
        <v>585</v>
      </c>
      <c r="G23">
        <f t="shared" si="6"/>
        <v>19.89</v>
      </c>
      <c r="K23" s="33" t="s">
        <v>2597</v>
      </c>
      <c r="L23" s="33" t="s">
        <v>2164</v>
      </c>
      <c r="M23" s="33">
        <v>479.37</v>
      </c>
      <c r="N23" s="33">
        <v>3881.75</v>
      </c>
      <c r="O23">
        <f t="shared" si="7"/>
        <v>3.8817499999999998</v>
      </c>
      <c r="P23">
        <f t="shared" si="8"/>
        <v>1.9408749999999999</v>
      </c>
      <c r="Q23" s="471"/>
    </row>
    <row r="24" spans="1:17">
      <c r="A24" t="s">
        <v>2595</v>
      </c>
      <c r="B24">
        <v>1</v>
      </c>
      <c r="D24">
        <v>1</v>
      </c>
      <c r="E24">
        <v>34</v>
      </c>
      <c r="F24">
        <v>585</v>
      </c>
      <c r="G24">
        <f t="shared" si="6"/>
        <v>19.89</v>
      </c>
      <c r="K24" s="33" t="s">
        <v>2597</v>
      </c>
      <c r="L24" s="33" t="s">
        <v>2220</v>
      </c>
      <c r="M24" s="33">
        <v>545.49</v>
      </c>
      <c r="N24" s="33">
        <v>4417.16</v>
      </c>
      <c r="O24">
        <f t="shared" si="7"/>
        <v>4.41716</v>
      </c>
      <c r="P24">
        <f t="shared" si="8"/>
        <v>2.20858</v>
      </c>
      <c r="Q24" s="471"/>
    </row>
    <row r="25" spans="1:17">
      <c r="A25" t="s">
        <v>2595</v>
      </c>
      <c r="B25">
        <v>1</v>
      </c>
      <c r="D25">
        <v>1</v>
      </c>
      <c r="E25">
        <v>33</v>
      </c>
      <c r="F25">
        <v>585</v>
      </c>
      <c r="G25">
        <f t="shared" si="6"/>
        <v>19.305</v>
      </c>
      <c r="K25" s="33" t="s">
        <v>2598</v>
      </c>
      <c r="L25" s="33" t="s">
        <v>2229</v>
      </c>
      <c r="M25" s="33">
        <v>153</v>
      </c>
      <c r="N25" s="33">
        <v>1238.93</v>
      </c>
      <c r="O25">
        <f t="shared" si="7"/>
        <v>1.2389300000000001</v>
      </c>
      <c r="P25">
        <f t="shared" si="8"/>
        <v>0.61946500000000004</v>
      </c>
      <c r="Q25" s="472">
        <f>SUM(P25:P26)</f>
        <v>1.234885</v>
      </c>
    </row>
    <row r="26" spans="1:17">
      <c r="A26" t="s">
        <v>2595</v>
      </c>
      <c r="B26">
        <v>1</v>
      </c>
      <c r="D26">
        <v>1</v>
      </c>
      <c r="E26">
        <v>33</v>
      </c>
      <c r="F26">
        <v>585</v>
      </c>
      <c r="G26">
        <f t="shared" si="6"/>
        <v>19.305</v>
      </c>
      <c r="K26" s="33" t="s">
        <v>2598</v>
      </c>
      <c r="L26" s="33" t="s">
        <v>2232</v>
      </c>
      <c r="M26" s="33">
        <v>152</v>
      </c>
      <c r="N26" s="33">
        <v>1230.8399999999999</v>
      </c>
      <c r="O26">
        <f t="shared" si="7"/>
        <v>1.2308399999999999</v>
      </c>
      <c r="P26">
        <f t="shared" si="8"/>
        <v>0.61541999999999997</v>
      </c>
      <c r="Q26" s="472"/>
    </row>
    <row r="27" spans="1:17">
      <c r="A27" t="s">
        <v>2595</v>
      </c>
      <c r="B27">
        <v>1</v>
      </c>
      <c r="D27">
        <v>1</v>
      </c>
      <c r="E27">
        <v>33</v>
      </c>
      <c r="F27">
        <v>585</v>
      </c>
      <c r="G27">
        <f t="shared" si="6"/>
        <v>19.305</v>
      </c>
      <c r="K27" s="33" t="s">
        <v>2599</v>
      </c>
      <c r="L27" s="33" t="s">
        <v>2165</v>
      </c>
      <c r="M27" s="33">
        <v>419.76</v>
      </c>
      <c r="N27" s="33">
        <v>3399.05</v>
      </c>
      <c r="O27">
        <f t="shared" si="7"/>
        <v>3.3990500000000003</v>
      </c>
      <c r="P27">
        <f t="shared" si="8"/>
        <v>1.6995250000000002</v>
      </c>
      <c r="Q27">
        <f>P27</f>
        <v>1.6995250000000002</v>
      </c>
    </row>
    <row r="28" spans="1:17">
      <c r="A28" t="s">
        <v>2595</v>
      </c>
      <c r="B28">
        <v>1</v>
      </c>
      <c r="D28">
        <v>1</v>
      </c>
      <c r="E28">
        <v>33</v>
      </c>
      <c r="F28">
        <v>585</v>
      </c>
      <c r="G28">
        <f t="shared" si="6"/>
        <v>19.305</v>
      </c>
      <c r="K28" s="33" t="s">
        <v>2600</v>
      </c>
      <c r="L28" s="33" t="s">
        <v>1938</v>
      </c>
      <c r="M28" s="33">
        <v>1288.98</v>
      </c>
      <c r="N28" s="33">
        <v>10437.65</v>
      </c>
      <c r="O28">
        <f t="shared" si="7"/>
        <v>10.43765</v>
      </c>
      <c r="P28">
        <f t="shared" si="8"/>
        <v>5.2188249999999998</v>
      </c>
      <c r="Q28">
        <f>P28</f>
        <v>5.2188249999999998</v>
      </c>
    </row>
    <row r="29" spans="1:17">
      <c r="A29" t="s">
        <v>2595</v>
      </c>
      <c r="B29">
        <v>1</v>
      </c>
      <c r="D29">
        <v>1</v>
      </c>
      <c r="E29">
        <v>34</v>
      </c>
      <c r="F29">
        <v>585</v>
      </c>
      <c r="G29">
        <f t="shared" si="6"/>
        <v>19.89</v>
      </c>
      <c r="K29" s="33" t="s">
        <v>2600</v>
      </c>
      <c r="L29" s="33" t="s">
        <v>1939</v>
      </c>
      <c r="M29" s="33">
        <v>613.79999999999995</v>
      </c>
      <c r="N29" s="33">
        <v>4970.3100000000004</v>
      </c>
      <c r="O29">
        <f t="shared" si="7"/>
        <v>4.9703100000000004</v>
      </c>
      <c r="P29">
        <f t="shared" si="8"/>
        <v>2.4851550000000002</v>
      </c>
      <c r="Q29">
        <f>P29</f>
        <v>2.4851550000000002</v>
      </c>
    </row>
    <row r="30" spans="1:17">
      <c r="A30" t="s">
        <v>2595</v>
      </c>
      <c r="B30">
        <v>1</v>
      </c>
      <c r="D30">
        <v>1</v>
      </c>
      <c r="E30">
        <v>34</v>
      </c>
      <c r="F30">
        <v>585</v>
      </c>
      <c r="G30">
        <f t="shared" si="6"/>
        <v>19.89</v>
      </c>
      <c r="K30" s="33" t="s">
        <v>2601</v>
      </c>
      <c r="L30" s="33" t="s">
        <v>2602</v>
      </c>
      <c r="M30" s="33">
        <v>282.17</v>
      </c>
      <c r="N30" s="33">
        <v>2284.9</v>
      </c>
      <c r="O30">
        <f t="shared" si="7"/>
        <v>2.2848999999999999</v>
      </c>
      <c r="P30">
        <f t="shared" si="8"/>
        <v>1.14245</v>
      </c>
      <c r="Q30">
        <f t="shared" ref="Q30:Q34" si="9">P30</f>
        <v>1.14245</v>
      </c>
    </row>
    <row r="31" spans="1:17">
      <c r="A31" t="s">
        <v>2595</v>
      </c>
      <c r="B31">
        <v>1</v>
      </c>
      <c r="D31">
        <v>1</v>
      </c>
      <c r="E31">
        <v>33</v>
      </c>
      <c r="F31">
        <v>585</v>
      </c>
      <c r="G31">
        <f t="shared" si="6"/>
        <v>19.305</v>
      </c>
      <c r="K31" s="33" t="s">
        <v>2601</v>
      </c>
      <c r="L31" s="33" t="s">
        <v>2603</v>
      </c>
      <c r="M31" s="33">
        <v>282.17</v>
      </c>
      <c r="N31" s="33">
        <v>2284.9</v>
      </c>
      <c r="O31">
        <f t="shared" si="7"/>
        <v>2.2848999999999999</v>
      </c>
      <c r="P31">
        <f t="shared" si="8"/>
        <v>1.14245</v>
      </c>
      <c r="Q31">
        <f t="shared" si="9"/>
        <v>1.14245</v>
      </c>
    </row>
    <row r="32" spans="1:17">
      <c r="A32" t="s">
        <v>2595</v>
      </c>
      <c r="B32">
        <v>1</v>
      </c>
      <c r="D32">
        <v>1</v>
      </c>
      <c r="E32">
        <v>33</v>
      </c>
      <c r="F32">
        <v>585</v>
      </c>
      <c r="G32">
        <f t="shared" si="6"/>
        <v>19.305</v>
      </c>
      <c r="K32" s="33" t="s">
        <v>2601</v>
      </c>
      <c r="L32" s="33" t="s">
        <v>2604</v>
      </c>
      <c r="M32" s="33">
        <v>282.17</v>
      </c>
      <c r="N32" s="33">
        <v>2284.9</v>
      </c>
      <c r="O32">
        <f t="shared" si="7"/>
        <v>2.2848999999999999</v>
      </c>
      <c r="P32">
        <f t="shared" si="8"/>
        <v>1.14245</v>
      </c>
      <c r="Q32">
        <f t="shared" si="9"/>
        <v>1.14245</v>
      </c>
    </row>
    <row r="33" spans="11:17">
      <c r="K33" s="33" t="s">
        <v>2601</v>
      </c>
      <c r="L33" s="33" t="s">
        <v>2605</v>
      </c>
      <c r="M33" s="33">
        <v>282.17</v>
      </c>
      <c r="N33" s="33">
        <v>2284.9</v>
      </c>
      <c r="O33">
        <f t="shared" si="7"/>
        <v>2.2848999999999999</v>
      </c>
      <c r="P33">
        <f t="shared" si="8"/>
        <v>1.14245</v>
      </c>
      <c r="Q33">
        <f t="shared" si="9"/>
        <v>1.14245</v>
      </c>
    </row>
    <row r="34" spans="11:17">
      <c r="K34" s="33" t="s">
        <v>2601</v>
      </c>
      <c r="L34" s="33" t="s">
        <v>2606</v>
      </c>
      <c r="M34" s="33">
        <v>282.17</v>
      </c>
      <c r="N34" s="33">
        <v>2284.9</v>
      </c>
      <c r="O34">
        <f t="shared" si="7"/>
        <v>2.2848999999999999</v>
      </c>
      <c r="P34">
        <f t="shared" si="8"/>
        <v>1.14245</v>
      </c>
      <c r="Q34">
        <f t="shared" si="9"/>
        <v>1.14245</v>
      </c>
    </row>
    <row r="35" spans="11:17">
      <c r="K35" s="473" t="s">
        <v>567</v>
      </c>
      <c r="L35" s="474"/>
      <c r="M35" s="33">
        <f>SUM(M20:M34)</f>
        <v>6640.22</v>
      </c>
      <c r="N35" s="33">
        <f>SUM(N20:N34)</f>
        <v>53769.86</v>
      </c>
    </row>
    <row r="36" spans="11:17">
      <c r="M36" s="13">
        <f>M20*$N$36*0.75*Q41</f>
        <v>8685.2744999999995</v>
      </c>
      <c r="N36" s="327">
        <v>8.4405000000000001</v>
      </c>
    </row>
    <row r="37" spans="11:17">
      <c r="M37">
        <f t="shared" ref="M37:M50" si="10">M21*$N$36*0.75</f>
        <v>1360.3342837499999</v>
      </c>
    </row>
    <row r="38" spans="11:17">
      <c r="M38">
        <f t="shared" si="10"/>
        <v>1674.25758</v>
      </c>
    </row>
    <row r="39" spans="11:17">
      <c r="M39">
        <f t="shared" si="10"/>
        <v>3034.5918637499999</v>
      </c>
      <c r="N39" s="257">
        <v>45946.3125</v>
      </c>
      <c r="O39" s="257">
        <v>45947.591666666667</v>
      </c>
      <c r="P39" s="328">
        <f>O39-N39</f>
        <v>1.2791666666671517</v>
      </c>
      <c r="Q39">
        <v>1</v>
      </c>
    </row>
    <row r="40" spans="11:17">
      <c r="M40">
        <f t="shared" si="10"/>
        <v>3453.1562587500002</v>
      </c>
      <c r="P40" s="329"/>
    </row>
    <row r="41" spans="11:17">
      <c r="M41">
        <f t="shared" si="10"/>
        <v>968.5473750000001</v>
      </c>
      <c r="P41">
        <v>30</v>
      </c>
      <c r="Q41">
        <f>P41/24</f>
        <v>1.25</v>
      </c>
    </row>
    <row r="42" spans="11:17">
      <c r="M42">
        <f t="shared" si="10"/>
        <v>962.2170000000001</v>
      </c>
      <c r="P42" s="330"/>
    </row>
    <row r="43" spans="11:17">
      <c r="M43">
        <f t="shared" si="10"/>
        <v>2657.23821</v>
      </c>
      <c r="P43" s="210"/>
    </row>
    <row r="44" spans="11:17">
      <c r="M44">
        <f t="shared" si="10"/>
        <v>8159.7267675000003</v>
      </c>
    </row>
    <row r="45" spans="11:17">
      <c r="M45">
        <f t="shared" si="10"/>
        <v>3885.5841749999995</v>
      </c>
    </row>
    <row r="46" spans="11:17">
      <c r="M46">
        <f t="shared" si="10"/>
        <v>1786.2419137500001</v>
      </c>
    </row>
    <row r="47" spans="11:17">
      <c r="M47">
        <f t="shared" si="10"/>
        <v>1786.2419137500001</v>
      </c>
    </row>
    <row r="48" spans="11:17">
      <c r="M48">
        <f t="shared" si="10"/>
        <v>1786.2419137500001</v>
      </c>
    </row>
    <row r="49" spans="10:15">
      <c r="M49">
        <f t="shared" si="10"/>
        <v>1786.2419137500001</v>
      </c>
    </row>
    <row r="50" spans="10:15">
      <c r="M50">
        <f t="shared" si="10"/>
        <v>1786.2419137500001</v>
      </c>
    </row>
    <row r="56" spans="10:15">
      <c r="J56" s="37" t="s">
        <v>2008</v>
      </c>
      <c r="K56" s="37" t="s">
        <v>2067</v>
      </c>
      <c r="L56" s="37" t="s">
        <v>2607</v>
      </c>
      <c r="M56" s="37" t="s">
        <v>2608</v>
      </c>
      <c r="N56" s="37" t="s">
        <v>2609</v>
      </c>
      <c r="O56" s="37" t="s">
        <v>2610</v>
      </c>
    </row>
    <row r="57" spans="10:15">
      <c r="J57" s="36" t="s">
        <v>2596</v>
      </c>
      <c r="K57" s="36" t="s">
        <v>2179</v>
      </c>
      <c r="L57" s="36">
        <v>1097.5999999999999</v>
      </c>
      <c r="M57" s="36">
        <v>875</v>
      </c>
      <c r="N57" s="36">
        <v>2744</v>
      </c>
      <c r="O57" s="36" t="s">
        <v>2611</v>
      </c>
    </row>
    <row r="58" spans="10:15">
      <c r="J58" s="36" t="s">
        <v>2597</v>
      </c>
      <c r="K58" s="36" t="s">
        <v>2196</v>
      </c>
      <c r="L58" s="36">
        <v>214.89</v>
      </c>
      <c r="M58" s="36">
        <v>150</v>
      </c>
      <c r="N58" s="36">
        <v>494</v>
      </c>
      <c r="O58" s="36" t="s">
        <v>2612</v>
      </c>
    </row>
    <row r="59" spans="10:15">
      <c r="J59" s="36" t="s">
        <v>2597</v>
      </c>
      <c r="K59" s="36" t="s">
        <v>2203</v>
      </c>
      <c r="L59" s="36">
        <v>264.48</v>
      </c>
      <c r="M59" s="36">
        <v>180</v>
      </c>
      <c r="N59" s="36">
        <v>608</v>
      </c>
      <c r="O59" s="36" t="s">
        <v>2612</v>
      </c>
    </row>
    <row r="60" spans="10:15">
      <c r="J60" s="36" t="s">
        <v>2597</v>
      </c>
      <c r="K60" s="36" t="s">
        <v>2164</v>
      </c>
      <c r="L60" s="36">
        <v>479.37</v>
      </c>
      <c r="M60" s="36">
        <v>310</v>
      </c>
      <c r="N60" s="36">
        <v>1102</v>
      </c>
      <c r="O60" s="36" t="s">
        <v>2612</v>
      </c>
    </row>
    <row r="61" spans="10:15">
      <c r="J61" s="36" t="s">
        <v>2597</v>
      </c>
      <c r="K61" s="36" t="s">
        <v>2220</v>
      </c>
      <c r="L61" s="36">
        <v>545.49</v>
      </c>
      <c r="M61" s="36">
        <v>360</v>
      </c>
      <c r="N61" s="36">
        <v>1254</v>
      </c>
      <c r="O61" s="36" t="s">
        <v>2612</v>
      </c>
    </row>
    <row r="62" spans="10:15">
      <c r="J62" s="36" t="s">
        <v>2598</v>
      </c>
      <c r="K62" s="36" t="s">
        <v>2229</v>
      </c>
      <c r="L62" s="36">
        <v>153</v>
      </c>
      <c r="M62" s="36">
        <v>110</v>
      </c>
      <c r="N62" s="36">
        <v>380</v>
      </c>
      <c r="O62" s="36" t="s">
        <v>2613</v>
      </c>
    </row>
    <row r="63" spans="10:15">
      <c r="J63" s="36" t="s">
        <v>2598</v>
      </c>
      <c r="K63" s="36" t="s">
        <v>2232</v>
      </c>
      <c r="L63" s="36">
        <v>152</v>
      </c>
      <c r="M63" s="36">
        <v>110</v>
      </c>
      <c r="N63" s="36">
        <v>380</v>
      </c>
      <c r="O63" s="36" t="s">
        <v>2614</v>
      </c>
    </row>
    <row r="64" spans="10:15">
      <c r="J64" s="36" t="s">
        <v>2599</v>
      </c>
      <c r="K64" s="36" t="s">
        <v>2165</v>
      </c>
      <c r="L64" s="36">
        <v>419.76</v>
      </c>
      <c r="M64" s="36">
        <v>300</v>
      </c>
      <c r="N64" s="36">
        <v>792</v>
      </c>
      <c r="O64" s="36" t="s">
        <v>2615</v>
      </c>
    </row>
    <row r="65" spans="10:15">
      <c r="J65" s="36" t="s">
        <v>2600</v>
      </c>
      <c r="K65" s="36" t="s">
        <v>1938</v>
      </c>
      <c r="L65" s="36">
        <v>1288.98</v>
      </c>
      <c r="M65" s="36">
        <v>1000</v>
      </c>
      <c r="N65" s="36">
        <v>1953</v>
      </c>
      <c r="O65" s="36" t="s">
        <v>2616</v>
      </c>
    </row>
    <row r="66" spans="10:15">
      <c r="J66" s="36" t="s">
        <v>2600</v>
      </c>
      <c r="K66" s="36" t="s">
        <v>1939</v>
      </c>
      <c r="L66" s="36">
        <v>613.79999999999995</v>
      </c>
      <c r="M66" s="36">
        <v>500</v>
      </c>
      <c r="N66" s="36">
        <v>930</v>
      </c>
      <c r="O66" s="36" t="s">
        <v>2616</v>
      </c>
    </row>
    <row r="67" spans="10:15">
      <c r="J67" s="36" t="s">
        <v>2601</v>
      </c>
      <c r="K67" s="36" t="s">
        <v>2602</v>
      </c>
      <c r="L67" s="36">
        <v>282.17</v>
      </c>
      <c r="M67" s="36">
        <v>200</v>
      </c>
      <c r="N67" s="36">
        <v>406</v>
      </c>
      <c r="O67" s="36" t="s">
        <v>2617</v>
      </c>
    </row>
    <row r="68" spans="10:15">
      <c r="J68" s="36" t="s">
        <v>2601</v>
      </c>
      <c r="K68" s="36" t="s">
        <v>2603</v>
      </c>
      <c r="L68" s="36">
        <v>282.17</v>
      </c>
      <c r="M68" s="36">
        <v>200</v>
      </c>
      <c r="N68" s="36">
        <v>406</v>
      </c>
      <c r="O68" s="36" t="s">
        <v>2617</v>
      </c>
    </row>
    <row r="69" spans="10:15">
      <c r="J69" s="36" t="s">
        <v>2601</v>
      </c>
      <c r="K69" s="36" t="s">
        <v>2604</v>
      </c>
      <c r="L69" s="36">
        <v>282.17</v>
      </c>
      <c r="M69" s="36">
        <v>200</v>
      </c>
      <c r="N69" s="36">
        <v>406</v>
      </c>
      <c r="O69" s="36" t="s">
        <v>2617</v>
      </c>
    </row>
    <row r="70" spans="10:15">
      <c r="J70" s="36" t="s">
        <v>2601</v>
      </c>
      <c r="K70" s="36" t="s">
        <v>2605</v>
      </c>
      <c r="L70" s="36">
        <v>282.17</v>
      </c>
      <c r="M70" s="36">
        <v>200</v>
      </c>
      <c r="N70" s="36">
        <v>406</v>
      </c>
      <c r="O70" s="36" t="s">
        <v>2617</v>
      </c>
    </row>
    <row r="71" spans="10:15">
      <c r="J71" s="36" t="s">
        <v>2601</v>
      </c>
      <c r="K71" s="36" t="s">
        <v>2606</v>
      </c>
      <c r="L71" s="36">
        <v>282.17</v>
      </c>
      <c r="M71" s="36">
        <v>200</v>
      </c>
      <c r="N71" s="36">
        <v>406</v>
      </c>
      <c r="O71" s="36" t="s">
        <v>2617</v>
      </c>
    </row>
  </sheetData>
  <mergeCells count="13">
    <mergeCell ref="Q21:Q24"/>
    <mergeCell ref="Q25:Q26"/>
    <mergeCell ref="K35:L35"/>
    <mergeCell ref="L8:N8"/>
    <mergeCell ref="L9:N9"/>
    <mergeCell ref="L10:N10"/>
    <mergeCell ref="L11:N11"/>
    <mergeCell ref="L7:N7"/>
    <mergeCell ref="L2:N2"/>
    <mergeCell ref="L3:N3"/>
    <mergeCell ref="L4:N4"/>
    <mergeCell ref="L5:N5"/>
    <mergeCell ref="L6:N6"/>
  </mergeCells>
  <phoneticPr fontId="7" type="noConversion"/>
  <pageMargins left="0.511811024" right="0.511811024" top="0.78740157499999996" bottom="0.78740157499999996" header="0.31496062000000002" footer="0.3149606200000000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D5727-247E-4AA9-ABC2-87CC5EF250B1}">
  <dimension ref="A1:O401"/>
  <sheetViews>
    <sheetView topLeftCell="A280" zoomScaleNormal="100" workbookViewId="0">
      <selection activeCell="A384" sqref="A384:XFD391"/>
    </sheetView>
  </sheetViews>
  <sheetFormatPr defaultRowHeight="14.45"/>
  <cols>
    <col min="1" max="1" width="25" customWidth="1"/>
    <col min="5" max="5" width="15.42578125" customWidth="1"/>
    <col min="6" max="6" width="15.28515625" customWidth="1"/>
    <col min="7" max="7" width="14" customWidth="1"/>
    <col min="8" max="8" width="12.85546875" customWidth="1"/>
    <col min="9" max="9" width="15.28515625" customWidth="1"/>
    <col min="10" max="10" width="103.28515625" bestFit="1" customWidth="1"/>
    <col min="15" max="15" width="161" bestFit="1" customWidth="1"/>
  </cols>
  <sheetData>
    <row r="1" spans="1:12" ht="57.6">
      <c r="A1" s="43" t="s">
        <v>70</v>
      </c>
      <c r="B1" s="43" t="s">
        <v>72</v>
      </c>
      <c r="C1" s="44" t="s">
        <v>1838</v>
      </c>
      <c r="D1" s="44" t="s">
        <v>1840</v>
      </c>
      <c r="E1" s="44" t="s">
        <v>1841</v>
      </c>
      <c r="F1" s="44" t="s">
        <v>1842</v>
      </c>
      <c r="G1" s="48" t="s">
        <v>2618</v>
      </c>
      <c r="H1" s="48" t="s">
        <v>1841</v>
      </c>
      <c r="I1" s="48" t="s">
        <v>1843</v>
      </c>
      <c r="J1" s="48" t="s">
        <v>1844</v>
      </c>
    </row>
    <row r="2" spans="1:12">
      <c r="A2" s="42" t="s">
        <v>496</v>
      </c>
      <c r="B2" s="100">
        <v>45901</v>
      </c>
      <c r="C2" s="35">
        <v>12.78426</v>
      </c>
      <c r="D2" s="35">
        <v>56.86</v>
      </c>
      <c r="E2" s="135">
        <v>-44.075739999999996</v>
      </c>
      <c r="F2" s="53">
        <v>-0.77516250439676393</v>
      </c>
      <c r="G2" s="138">
        <v>16.507741935483871</v>
      </c>
      <c r="H2" s="52">
        <v>-3.7234819354838713</v>
      </c>
      <c r="I2" s="55">
        <v>-0.22555973736663151</v>
      </c>
      <c r="J2" s="38">
        <v>1.8341935483870968</v>
      </c>
    </row>
    <row r="3" spans="1:12">
      <c r="A3" s="42" t="s">
        <v>495</v>
      </c>
      <c r="B3" s="100">
        <v>45901</v>
      </c>
      <c r="C3" s="35">
        <v>12.915929999999999</v>
      </c>
      <c r="D3" s="35">
        <v>56.86</v>
      </c>
      <c r="E3" s="135">
        <v>-43.944069999999996</v>
      </c>
      <c r="F3" s="53">
        <v>-0.77284681674287714</v>
      </c>
      <c r="G3" s="138">
        <v>16.507741935483871</v>
      </c>
      <c r="H3" s="52">
        <v>-3.5918119354838716</v>
      </c>
      <c r="I3" s="55">
        <v>-0.21758347989213275</v>
      </c>
      <c r="J3" s="38">
        <v>1.8341935483870968</v>
      </c>
    </row>
    <row r="4" spans="1:12">
      <c r="A4" s="42" t="s">
        <v>494</v>
      </c>
      <c r="B4" s="100">
        <v>45901</v>
      </c>
      <c r="C4" s="35">
        <v>13.04532</v>
      </c>
      <c r="D4" s="35">
        <v>56.86</v>
      </c>
      <c r="E4" s="135">
        <v>-43.814679999999996</v>
      </c>
      <c r="F4" s="53">
        <v>-0.77057122757650365</v>
      </c>
      <c r="G4" s="138">
        <v>16.507741935483871</v>
      </c>
      <c r="H4" s="52">
        <v>-3.4624219354838708</v>
      </c>
      <c r="I4" s="55">
        <v>-0.20974533943017937</v>
      </c>
      <c r="J4" s="38">
        <v>1.8341935483870968</v>
      </c>
    </row>
    <row r="5" spans="1:12">
      <c r="A5" s="42" t="s">
        <v>497</v>
      </c>
      <c r="B5" s="100">
        <v>45901</v>
      </c>
      <c r="C5" s="35">
        <v>13.084440000000001</v>
      </c>
      <c r="D5" s="35">
        <v>56.86</v>
      </c>
      <c r="E5" s="135">
        <v>-43.775559999999999</v>
      </c>
      <c r="F5" s="53">
        <v>-0.76988322194864578</v>
      </c>
      <c r="G5" s="138">
        <v>16.507741935483871</v>
      </c>
      <c r="H5" s="52">
        <v>-3.4233019354838703</v>
      </c>
      <c r="I5" s="55">
        <v>-0.20737554226755769</v>
      </c>
      <c r="J5" s="38">
        <v>1.8341935483870968</v>
      </c>
    </row>
    <row r="6" spans="1:12">
      <c r="A6" s="42" t="s">
        <v>493</v>
      </c>
      <c r="B6" s="100">
        <v>45901</v>
      </c>
      <c r="C6" s="35">
        <v>13.32334</v>
      </c>
      <c r="D6" s="35">
        <v>56.86</v>
      </c>
      <c r="E6" s="135">
        <v>-43.536659999999998</v>
      </c>
      <c r="F6" s="53">
        <v>-0.76568167428772416</v>
      </c>
      <c r="G6" s="138">
        <v>16.507741935483871</v>
      </c>
      <c r="H6" s="52">
        <v>-3.1844019354838711</v>
      </c>
      <c r="I6" s="55">
        <v>-0.19290354476882793</v>
      </c>
      <c r="J6" s="38">
        <v>1.8341935483870968</v>
      </c>
    </row>
    <row r="7" spans="1:12">
      <c r="A7" s="42" t="s">
        <v>60</v>
      </c>
      <c r="B7" s="100">
        <v>45901</v>
      </c>
      <c r="C7" s="35">
        <v>61.526410000000006</v>
      </c>
      <c r="D7" s="35">
        <v>224.23</v>
      </c>
      <c r="E7" s="135">
        <v>-162.70358999999999</v>
      </c>
      <c r="F7" s="53">
        <v>-0.72561026624448111</v>
      </c>
      <c r="G7" s="138">
        <v>65.099032258064511</v>
      </c>
      <c r="H7" s="52">
        <v>-3.5726222580645057</v>
      </c>
      <c r="I7" s="55">
        <v>-5.4879805953212568E-2</v>
      </c>
      <c r="J7" s="38">
        <v>7.2332258064516122</v>
      </c>
      <c r="K7" s="257"/>
      <c r="L7" s="257"/>
    </row>
    <row r="8" spans="1:12">
      <c r="A8" s="42" t="s">
        <v>59</v>
      </c>
      <c r="B8" s="100">
        <v>45901</v>
      </c>
      <c r="C8" s="35">
        <v>71.999300000000005</v>
      </c>
      <c r="D8" s="35">
        <v>262.3</v>
      </c>
      <c r="E8" s="135">
        <v>-190.30070000000001</v>
      </c>
      <c r="F8" s="53">
        <v>-0.72550781547845977</v>
      </c>
      <c r="G8" s="138">
        <v>76.151612903225811</v>
      </c>
      <c r="H8" s="52">
        <v>-4.1523129032258055</v>
      </c>
      <c r="I8" s="55">
        <v>-5.4526919981361444E-2</v>
      </c>
      <c r="J8" s="38">
        <v>8.4612903225806448</v>
      </c>
      <c r="K8" s="257"/>
      <c r="L8" s="257"/>
    </row>
    <row r="9" spans="1:12">
      <c r="A9" s="42" t="s">
        <v>34</v>
      </c>
      <c r="B9" s="100">
        <v>45901</v>
      </c>
      <c r="C9" s="35">
        <v>17.536699999999996</v>
      </c>
      <c r="D9" s="35">
        <v>63.48</v>
      </c>
      <c r="E9" s="135">
        <v>-45.943300000000001</v>
      </c>
      <c r="F9" s="53">
        <v>-0.72374448645242606</v>
      </c>
      <c r="G9" s="138">
        <v>18.429677419354839</v>
      </c>
      <c r="H9" s="52">
        <v>-0.89297741935484254</v>
      </c>
      <c r="I9" s="55">
        <v>-4.8453231113911852E-2</v>
      </c>
      <c r="J9" s="38">
        <v>2.0477419354838711</v>
      </c>
      <c r="K9" s="257"/>
      <c r="L9" s="257"/>
    </row>
    <row r="10" spans="1:12">
      <c r="A10" s="42" t="s">
        <v>187</v>
      </c>
      <c r="B10" s="100">
        <v>45901</v>
      </c>
      <c r="C10" s="35">
        <v>61.414349999999999</v>
      </c>
      <c r="D10" s="35">
        <v>221.71976401179938</v>
      </c>
      <c r="E10" s="135">
        <v>-160.30541401179937</v>
      </c>
      <c r="F10" s="53">
        <v>-0.72300913148756696</v>
      </c>
      <c r="G10" s="138">
        <v>64.370254067941758</v>
      </c>
      <c r="H10" s="52">
        <v>-2.9559040679417592</v>
      </c>
      <c r="I10" s="55">
        <v>-4.5920341790508558E-2</v>
      </c>
      <c r="J10" s="38">
        <v>7.1522504519935284</v>
      </c>
      <c r="K10" s="257"/>
      <c r="L10" s="257"/>
    </row>
    <row r="11" spans="1:12">
      <c r="A11" s="42" t="s">
        <v>61</v>
      </c>
      <c r="B11" s="100">
        <v>45901</v>
      </c>
      <c r="C11" s="35">
        <v>29.595360000000003</v>
      </c>
      <c r="D11" s="35">
        <v>106.77</v>
      </c>
      <c r="E11" s="135">
        <v>-77.174639999999997</v>
      </c>
      <c r="F11" s="53">
        <v>-0.72281202584995785</v>
      </c>
      <c r="G11" s="138">
        <v>30.997741935483869</v>
      </c>
      <c r="H11" s="52">
        <v>-1.4023819354838665</v>
      </c>
      <c r="I11" s="55">
        <v>-4.5241422372076907E-2</v>
      </c>
      <c r="J11" s="38">
        <v>3.4441935483870965</v>
      </c>
      <c r="K11" s="257"/>
      <c r="L11" s="257"/>
    </row>
    <row r="12" spans="1:12">
      <c r="A12" s="42" t="s">
        <v>54</v>
      </c>
      <c r="B12" s="100">
        <v>45901</v>
      </c>
      <c r="C12" s="35">
        <v>34.166449999999998</v>
      </c>
      <c r="D12" s="35">
        <v>122.96666666666665</v>
      </c>
      <c r="E12" s="135">
        <v>-88.800216666666657</v>
      </c>
      <c r="F12" s="53">
        <v>-0.72214868528056386</v>
      </c>
      <c r="G12" s="138">
        <v>35.699999999999996</v>
      </c>
      <c r="H12" s="52">
        <v>-1.5335499999999982</v>
      </c>
      <c r="I12" s="55">
        <v>-4.2956582633053172E-2</v>
      </c>
      <c r="J12" s="38">
        <v>3.9666666666666663</v>
      </c>
      <c r="K12" s="257"/>
      <c r="L12" s="257"/>
    </row>
    <row r="13" spans="1:12">
      <c r="A13" s="42" t="s">
        <v>58</v>
      </c>
      <c r="B13" s="100">
        <v>45901</v>
      </c>
      <c r="C13" s="35">
        <v>77.499960000000002</v>
      </c>
      <c r="D13" s="35">
        <v>278.60000000000002</v>
      </c>
      <c r="E13" s="135">
        <v>-201.10004000000004</v>
      </c>
      <c r="F13" s="53">
        <v>-0.72182354630294332</v>
      </c>
      <c r="G13" s="138">
        <v>80.883870967741942</v>
      </c>
      <c r="H13" s="52">
        <v>-3.3839109677419401</v>
      </c>
      <c r="I13" s="55">
        <v>-4.1836659487915824E-2</v>
      </c>
      <c r="J13" s="38">
        <v>8.9870967741935495</v>
      </c>
      <c r="K13" s="257"/>
      <c r="L13" s="257"/>
    </row>
    <row r="14" spans="1:12">
      <c r="A14" s="42" t="s">
        <v>51</v>
      </c>
      <c r="B14" s="100">
        <v>45901</v>
      </c>
      <c r="C14" s="35">
        <v>34.25517</v>
      </c>
      <c r="D14" s="35">
        <v>123.0981227814955</v>
      </c>
      <c r="E14" s="135">
        <v>-88.842952781495512</v>
      </c>
      <c r="F14" s="53">
        <v>-0.72172467600660006</v>
      </c>
      <c r="G14" s="138">
        <v>35.738164678498698</v>
      </c>
      <c r="H14" s="52">
        <v>-1.4829946784986987</v>
      </c>
      <c r="I14" s="55">
        <v>-4.1496106244955519E-2</v>
      </c>
      <c r="J14" s="38">
        <v>3.9709071864998551</v>
      </c>
      <c r="K14" s="257"/>
      <c r="L14" s="257"/>
    </row>
    <row r="15" spans="1:12">
      <c r="A15" s="42" t="s">
        <v>55</v>
      </c>
      <c r="B15" s="100">
        <v>45901</v>
      </c>
      <c r="C15" s="35">
        <v>74.68759</v>
      </c>
      <c r="D15" s="35">
        <v>265.5</v>
      </c>
      <c r="E15" s="135">
        <v>-190.81241</v>
      </c>
      <c r="F15" s="53">
        <v>-0.71869080979284372</v>
      </c>
      <c r="G15" s="138">
        <v>77.08064516129032</v>
      </c>
      <c r="H15" s="52">
        <v>-2.3930551612903201</v>
      </c>
      <c r="I15" s="55">
        <v>-3.1046122619794905E-2</v>
      </c>
      <c r="J15" s="38">
        <v>8.564516129032258</v>
      </c>
      <c r="K15" s="257"/>
      <c r="L15" s="257"/>
    </row>
    <row r="16" spans="1:12">
      <c r="A16" s="42" t="s">
        <v>41</v>
      </c>
      <c r="B16" s="100">
        <v>45901</v>
      </c>
      <c r="C16" s="35">
        <v>17.593910000000001</v>
      </c>
      <c r="D16" s="35">
        <v>62.45</v>
      </c>
      <c r="E16" s="135">
        <v>-44.856090000000002</v>
      </c>
      <c r="F16" s="53">
        <v>-0.7182720576461169</v>
      </c>
      <c r="G16" s="138">
        <v>18.130645161290325</v>
      </c>
      <c r="H16" s="52">
        <v>-0.5367351612903235</v>
      </c>
      <c r="I16" s="55">
        <v>-2.9603754114402681E-2</v>
      </c>
      <c r="J16" s="38">
        <v>2.0145161290322582</v>
      </c>
    </row>
    <row r="17" spans="1:15">
      <c r="A17" s="42" t="s">
        <v>52</v>
      </c>
      <c r="B17" s="100">
        <v>45901</v>
      </c>
      <c r="C17" s="35">
        <v>69.324610000000007</v>
      </c>
      <c r="D17" s="35">
        <v>245.93333333333331</v>
      </c>
      <c r="E17" s="135">
        <v>-176.6087233333333</v>
      </c>
      <c r="F17" s="53">
        <v>-0.71811625101653564</v>
      </c>
      <c r="G17" s="138">
        <v>71.399999999999991</v>
      </c>
      <c r="H17" s="52">
        <v>-2.0753899999999845</v>
      </c>
      <c r="I17" s="55">
        <v>-2.906708683473368E-2</v>
      </c>
      <c r="J17" s="38">
        <v>7.9333333333333327</v>
      </c>
    </row>
    <row r="18" spans="1:15">
      <c r="A18" s="42" t="s">
        <v>135</v>
      </c>
      <c r="B18" s="100">
        <v>45901</v>
      </c>
      <c r="C18" s="35">
        <v>13.412200000000002</v>
      </c>
      <c r="D18" s="35">
        <v>47.58</v>
      </c>
      <c r="E18" s="135">
        <v>-34.1678</v>
      </c>
      <c r="F18" s="53">
        <v>-0.71811265237494748</v>
      </c>
      <c r="G18" s="138">
        <v>13.813548387096773</v>
      </c>
      <c r="H18" s="52">
        <v>-0.40134838709677112</v>
      </c>
      <c r="I18" s="55">
        <v>-2.9054691513707688E-2</v>
      </c>
      <c r="J18" s="38">
        <v>1.5348387096774192</v>
      </c>
    </row>
    <row r="19" spans="1:15">
      <c r="A19" s="42" t="s">
        <v>49</v>
      </c>
      <c r="B19" s="100">
        <v>45901</v>
      </c>
      <c r="C19" s="35">
        <v>70.020629999999983</v>
      </c>
      <c r="D19" s="35">
        <v>246.19624556299101</v>
      </c>
      <c r="E19" s="135">
        <v>-176.17561556299103</v>
      </c>
      <c r="F19" s="53">
        <v>-0.71559017953389248</v>
      </c>
      <c r="G19" s="138">
        <v>71.476329356997397</v>
      </c>
      <c r="H19" s="52">
        <v>-1.4556993569974139</v>
      </c>
      <c r="I19" s="55">
        <v>-2.0366173950074336E-2</v>
      </c>
      <c r="J19" s="38">
        <v>7.9418143729997102</v>
      </c>
    </row>
    <row r="20" spans="1:15">
      <c r="A20" s="42" t="s">
        <v>185</v>
      </c>
      <c r="B20" s="100">
        <v>45901</v>
      </c>
      <c r="C20" s="35">
        <v>66.163550000000001</v>
      </c>
      <c r="D20" s="35">
        <v>231.79793510324484</v>
      </c>
      <c r="E20" s="135">
        <v>-165.63438510324482</v>
      </c>
      <c r="F20" s="53">
        <v>-0.71456367818578626</v>
      </c>
      <c r="G20" s="138">
        <v>67.296174707393661</v>
      </c>
      <c r="H20" s="52">
        <v>-1.1326247073936599</v>
      </c>
      <c r="I20" s="55">
        <v>-1.6830447084375234E-2</v>
      </c>
      <c r="J20" s="38">
        <v>7.4773527452659625</v>
      </c>
    </row>
    <row r="21" spans="1:15">
      <c r="A21" s="42" t="s">
        <v>48</v>
      </c>
      <c r="B21" s="100">
        <v>45901</v>
      </c>
      <c r="C21" s="35">
        <v>37.557899999999997</v>
      </c>
      <c r="D21" s="35">
        <v>131.19</v>
      </c>
      <c r="E21" s="135">
        <v>-93.632100000000008</v>
      </c>
      <c r="F21" s="53">
        <v>-0.71371369769037285</v>
      </c>
      <c r="G21" s="138">
        <v>38.087419354838708</v>
      </c>
      <c r="H21" s="52">
        <v>-0.52951935483871182</v>
      </c>
      <c r="I21" s="55">
        <v>-1.3902736489061722E-2</v>
      </c>
      <c r="J21" s="38">
        <v>4.2319354838709673</v>
      </c>
    </row>
    <row r="22" spans="1:15">
      <c r="A22" s="42" t="s">
        <v>50</v>
      </c>
      <c r="B22" s="100">
        <v>45901</v>
      </c>
      <c r="C22" s="35">
        <v>68.414670000000015</v>
      </c>
      <c r="D22" s="35">
        <v>238.95517951702067</v>
      </c>
      <c r="E22" s="135">
        <v>-170.54050951702067</v>
      </c>
      <c r="F22" s="53">
        <v>-0.71369245840043882</v>
      </c>
      <c r="G22" s="138">
        <v>69.37408437590922</v>
      </c>
      <c r="H22" s="52">
        <v>-0.95941437590920486</v>
      </c>
      <c r="I22" s="55">
        <v>-1.3829578934844582E-2</v>
      </c>
      <c r="J22" s="38">
        <v>7.7082315973232474</v>
      </c>
    </row>
    <row r="23" spans="1:15">
      <c r="A23" s="42" t="s">
        <v>53</v>
      </c>
      <c r="B23" s="100">
        <v>45901</v>
      </c>
      <c r="C23" s="35">
        <v>68.645750000000007</v>
      </c>
      <c r="D23" s="35">
        <v>238.69999999999996</v>
      </c>
      <c r="E23" s="135">
        <v>-170.05424999999997</v>
      </c>
      <c r="F23" s="53">
        <v>-0.71241830749895263</v>
      </c>
      <c r="G23" s="138">
        <v>69.299999999999983</v>
      </c>
      <c r="H23" s="52">
        <v>-0.65424999999997624</v>
      </c>
      <c r="I23" s="55">
        <v>-9.4408369408366007E-3</v>
      </c>
      <c r="J23" s="38">
        <v>7.6999999999999984</v>
      </c>
    </row>
    <row r="25" spans="1:15" ht="57.6">
      <c r="A25" s="43" t="s">
        <v>70</v>
      </c>
      <c r="B25" s="43" t="s">
        <v>72</v>
      </c>
      <c r="C25" s="44" t="s">
        <v>1838</v>
      </c>
      <c r="D25" s="44" t="s">
        <v>1840</v>
      </c>
      <c r="E25" s="44" t="s">
        <v>1841</v>
      </c>
      <c r="F25" s="44" t="s">
        <v>1842</v>
      </c>
      <c r="G25" s="48" t="s">
        <v>2619</v>
      </c>
      <c r="H25" s="48" t="s">
        <v>1841</v>
      </c>
      <c r="I25" s="48" t="s">
        <v>1843</v>
      </c>
      <c r="J25" s="48" t="s">
        <v>1844</v>
      </c>
      <c r="K25" s="48" t="s">
        <v>1845</v>
      </c>
    </row>
    <row r="26" spans="1:15">
      <c r="A26" s="42" t="s">
        <v>496</v>
      </c>
      <c r="B26" s="258">
        <v>45901</v>
      </c>
      <c r="C26" s="259">
        <v>15.601890000000001</v>
      </c>
      <c r="D26" s="259">
        <v>56.86</v>
      </c>
      <c r="E26" s="260">
        <v>-41.258110000000002</v>
      </c>
      <c r="F26" s="261">
        <v>-0.72560868800562794</v>
      </c>
      <c r="G26" s="262">
        <v>20.848666666666666</v>
      </c>
      <c r="H26" s="263">
        <v>-5.2467766666666655</v>
      </c>
      <c r="I26" s="264">
        <v>-0.25166005819716686</v>
      </c>
      <c r="J26" s="265">
        <v>1.8953333333333333</v>
      </c>
      <c r="K26" s="266">
        <v>11</v>
      </c>
      <c r="L26" s="267" t="s">
        <v>2620</v>
      </c>
      <c r="M26" s="267"/>
      <c r="N26" s="267"/>
      <c r="O26" s="267"/>
    </row>
    <row r="27" spans="1:15">
      <c r="A27" s="42" t="s">
        <v>495</v>
      </c>
      <c r="B27" s="258">
        <v>45901</v>
      </c>
      <c r="C27" s="259">
        <v>15.751349999999999</v>
      </c>
      <c r="D27" s="259">
        <v>56.86</v>
      </c>
      <c r="E27" s="260">
        <v>-41.108649999999997</v>
      </c>
      <c r="F27" s="261">
        <v>-0.72298012662680267</v>
      </c>
      <c r="G27" s="262">
        <v>20.848666666666666</v>
      </c>
      <c r="H27" s="263">
        <v>-5.0973166666666678</v>
      </c>
      <c r="I27" s="264">
        <v>-0.24449125443673461</v>
      </c>
      <c r="J27" s="265">
        <v>1.8953333333333333</v>
      </c>
      <c r="K27" s="266">
        <v>11</v>
      </c>
      <c r="L27" s="267" t="s">
        <v>2620</v>
      </c>
      <c r="M27" s="267"/>
      <c r="N27" s="267"/>
      <c r="O27" s="267"/>
    </row>
    <row r="28" spans="1:15">
      <c r="A28" s="42" t="s">
        <v>494</v>
      </c>
      <c r="B28" s="258">
        <v>45901</v>
      </c>
      <c r="C28" s="259">
        <v>15.912990000000001</v>
      </c>
      <c r="D28" s="259">
        <v>56.86</v>
      </c>
      <c r="E28" s="260">
        <v>-40.947009999999999</v>
      </c>
      <c r="F28" s="261">
        <v>-0.72013735490678854</v>
      </c>
      <c r="G28" s="262">
        <v>20.848666666666666</v>
      </c>
      <c r="H28" s="263">
        <v>-4.9356766666666658</v>
      </c>
      <c r="I28" s="264">
        <v>-0.23673824065487797</v>
      </c>
      <c r="J28" s="265">
        <v>1.8953333333333333</v>
      </c>
      <c r="K28" s="266">
        <v>11</v>
      </c>
      <c r="L28" s="267" t="s">
        <v>2620</v>
      </c>
      <c r="M28" s="267"/>
      <c r="N28" s="267"/>
      <c r="O28" s="267"/>
    </row>
    <row r="29" spans="1:15">
      <c r="A29" s="42" t="s">
        <v>497</v>
      </c>
      <c r="B29" s="258">
        <v>45901</v>
      </c>
      <c r="C29" s="259">
        <v>15.941540000000002</v>
      </c>
      <c r="D29" s="259">
        <v>56.86</v>
      </c>
      <c r="E29" s="260">
        <v>-40.918459999999996</v>
      </c>
      <c r="F29" s="261">
        <v>-0.71963524446007732</v>
      </c>
      <c r="G29" s="262">
        <v>20.848666666666666</v>
      </c>
      <c r="H29" s="263">
        <v>-4.9071266666666649</v>
      </c>
      <c r="I29" s="264">
        <v>-0.23536884852748369</v>
      </c>
      <c r="J29" s="265">
        <v>1.8953333333333333</v>
      </c>
      <c r="K29" s="266">
        <v>11</v>
      </c>
      <c r="L29" s="267" t="s">
        <v>2620</v>
      </c>
      <c r="M29" s="267"/>
      <c r="N29" s="267"/>
      <c r="O29" s="267"/>
    </row>
    <row r="30" spans="1:15">
      <c r="A30" s="42" t="s">
        <v>41</v>
      </c>
      <c r="B30" s="258">
        <v>45901</v>
      </c>
      <c r="C30" s="259">
        <v>17.593910000000001</v>
      </c>
      <c r="D30" s="259">
        <v>62.45</v>
      </c>
      <c r="E30" s="260">
        <v>-44.856090000000002</v>
      </c>
      <c r="F30" s="261">
        <v>-0.7182720576461169</v>
      </c>
      <c r="G30" s="262">
        <v>22.898333333333333</v>
      </c>
      <c r="H30" s="263">
        <v>-5.3044233333333324</v>
      </c>
      <c r="I30" s="264">
        <v>-0.2316510663075915</v>
      </c>
      <c r="J30" s="265">
        <v>2.0816666666666666</v>
      </c>
      <c r="K30" s="266">
        <v>11</v>
      </c>
      <c r="L30" s="267" t="s">
        <v>2621</v>
      </c>
      <c r="M30" s="267"/>
      <c r="N30" s="267"/>
      <c r="O30" s="267"/>
    </row>
    <row r="31" spans="1:15">
      <c r="A31" s="42" t="s">
        <v>493</v>
      </c>
      <c r="B31" s="258">
        <v>45901</v>
      </c>
      <c r="C31" s="259">
        <v>16.22635</v>
      </c>
      <c r="D31" s="259">
        <v>56.86</v>
      </c>
      <c r="E31" s="260">
        <v>-40.633650000000003</v>
      </c>
      <c r="F31" s="261">
        <v>-0.71462627506155474</v>
      </c>
      <c r="G31" s="262">
        <v>20.848666666666666</v>
      </c>
      <c r="H31" s="263">
        <v>-4.6223166666666664</v>
      </c>
      <c r="I31" s="264">
        <v>-0.22170802289514915</v>
      </c>
      <c r="J31" s="265">
        <v>1.8953333333333333</v>
      </c>
      <c r="K31" s="266">
        <v>11</v>
      </c>
      <c r="L31" s="267" t="s">
        <v>2620</v>
      </c>
      <c r="M31" s="267"/>
      <c r="N31" s="267"/>
      <c r="O31" s="267"/>
    </row>
    <row r="32" spans="1:15">
      <c r="A32" s="42" t="s">
        <v>60</v>
      </c>
      <c r="B32" s="100">
        <v>45901</v>
      </c>
      <c r="C32" s="35">
        <v>74.709150000000008</v>
      </c>
      <c r="D32" s="35">
        <v>224.23</v>
      </c>
      <c r="E32" s="135">
        <v>-149.52085</v>
      </c>
      <c r="F32" s="53">
        <v>-0.66681911430227891</v>
      </c>
      <c r="G32" s="138">
        <v>82.217666666666659</v>
      </c>
      <c r="H32" s="52">
        <v>-7.508516666666651</v>
      </c>
      <c r="I32" s="55">
        <v>-9.1324857188033209E-2</v>
      </c>
      <c r="J32" s="38">
        <v>7.4743333333333331</v>
      </c>
      <c r="K32" s="256">
        <v>11</v>
      </c>
    </row>
    <row r="33" spans="1:11">
      <c r="A33" s="42" t="s">
        <v>34</v>
      </c>
      <c r="B33" s="100">
        <v>45901</v>
      </c>
      <c r="C33" s="35">
        <v>21.320999999999994</v>
      </c>
      <c r="D33" s="35">
        <v>63.48</v>
      </c>
      <c r="E33" s="135">
        <v>-42.159000000000006</v>
      </c>
      <c r="F33" s="53">
        <v>-0.6641304347826088</v>
      </c>
      <c r="G33" s="138">
        <v>23.276</v>
      </c>
      <c r="H33" s="52">
        <v>-1.9550000000000054</v>
      </c>
      <c r="I33" s="55">
        <v>-8.3992094861660316E-2</v>
      </c>
      <c r="J33" s="38">
        <v>2.1160000000000001</v>
      </c>
      <c r="K33" s="256">
        <v>11</v>
      </c>
    </row>
    <row r="34" spans="1:11">
      <c r="A34" s="42" t="s">
        <v>61</v>
      </c>
      <c r="B34" s="100">
        <v>45901</v>
      </c>
      <c r="C34" s="35">
        <v>35.921289999999999</v>
      </c>
      <c r="D34" s="35">
        <v>106.77</v>
      </c>
      <c r="E34" s="135">
        <v>-70.848709999999997</v>
      </c>
      <c r="F34" s="53">
        <v>-0.66356382879085885</v>
      </c>
      <c r="G34" s="138">
        <v>39.148999999999994</v>
      </c>
      <c r="H34" s="52">
        <v>-3.2277099999999947</v>
      </c>
      <c r="I34" s="55">
        <v>-8.244680579325131E-2</v>
      </c>
      <c r="J34" s="38">
        <v>3.5589999999999997</v>
      </c>
      <c r="K34" s="256">
        <v>11</v>
      </c>
    </row>
    <row r="35" spans="1:11">
      <c r="A35" s="42" t="s">
        <v>54</v>
      </c>
      <c r="B35" s="100">
        <v>45901</v>
      </c>
      <c r="C35" s="35">
        <v>41.805579999999992</v>
      </c>
      <c r="D35" s="35">
        <v>122.96666666666665</v>
      </c>
      <c r="E35" s="135">
        <v>-81.161086666666662</v>
      </c>
      <c r="F35" s="53">
        <v>-0.66002510165356465</v>
      </c>
      <c r="G35" s="138">
        <v>45.087777777777774</v>
      </c>
      <c r="H35" s="52">
        <v>-3.2821977777777818</v>
      </c>
      <c r="I35" s="55">
        <v>-7.279573178244915E-2</v>
      </c>
      <c r="J35" s="38">
        <v>4.0988888888888884</v>
      </c>
      <c r="K35" s="256">
        <v>11</v>
      </c>
    </row>
    <row r="36" spans="1:11">
      <c r="A36" s="42" t="s">
        <v>56</v>
      </c>
      <c r="B36" s="100">
        <v>45901</v>
      </c>
      <c r="C36" s="35">
        <v>89.94538</v>
      </c>
      <c r="D36" s="35">
        <v>264.3</v>
      </c>
      <c r="E36" s="135">
        <v>-174.35462000000001</v>
      </c>
      <c r="F36" s="53">
        <v>-0.65968452516080212</v>
      </c>
      <c r="G36" s="138">
        <v>96.910000000000011</v>
      </c>
      <c r="H36" s="52">
        <v>-6.9646200000000107</v>
      </c>
      <c r="I36" s="55">
        <v>-7.1866886802187696E-2</v>
      </c>
      <c r="J36" s="38">
        <v>8.81</v>
      </c>
      <c r="K36" s="256">
        <v>11</v>
      </c>
    </row>
    <row r="37" spans="1:11">
      <c r="A37" s="42" t="s">
        <v>57</v>
      </c>
      <c r="B37" s="100">
        <v>45901</v>
      </c>
      <c r="C37" s="35">
        <v>89.603729999999999</v>
      </c>
      <c r="D37" s="35">
        <v>263.2</v>
      </c>
      <c r="E37" s="135">
        <v>-173.59627</v>
      </c>
      <c r="F37" s="53">
        <v>-0.65956029635258362</v>
      </c>
      <c r="G37" s="138">
        <v>96.506666666666661</v>
      </c>
      <c r="H37" s="52">
        <v>-6.9029366666666618</v>
      </c>
      <c r="I37" s="55">
        <v>-7.152808096159155E-2</v>
      </c>
      <c r="J37" s="38">
        <v>8.7733333333333334</v>
      </c>
      <c r="K37" s="256">
        <v>11</v>
      </c>
    </row>
    <row r="38" spans="1:11">
      <c r="A38" s="42" t="s">
        <v>59</v>
      </c>
      <c r="B38" s="100">
        <v>45901</v>
      </c>
      <c r="C38" s="35">
        <v>89.450890000000015</v>
      </c>
      <c r="D38" s="35">
        <v>262.3</v>
      </c>
      <c r="E38" s="135">
        <v>-172.84911</v>
      </c>
      <c r="F38" s="53">
        <v>-0.65897487609607319</v>
      </c>
      <c r="G38" s="138">
        <v>96.176666666666677</v>
      </c>
      <c r="H38" s="52">
        <v>-6.7257766666666612</v>
      </c>
      <c r="I38" s="55">
        <v>-6.9931480262017745E-2</v>
      </c>
      <c r="J38" s="38">
        <v>8.7433333333333341</v>
      </c>
      <c r="K38" s="256">
        <v>11</v>
      </c>
    </row>
    <row r="39" spans="1:11">
      <c r="A39" s="42" t="s">
        <v>51</v>
      </c>
      <c r="B39" s="100">
        <v>45901</v>
      </c>
      <c r="C39" s="35">
        <v>42.085189999999997</v>
      </c>
      <c r="D39" s="35">
        <v>123.0981227814955</v>
      </c>
      <c r="E39" s="135">
        <v>-81.012932781495508</v>
      </c>
      <c r="F39" s="53">
        <v>-0.65811671982437103</v>
      </c>
      <c r="G39" s="138">
        <v>45.135978353215016</v>
      </c>
      <c r="H39" s="52">
        <v>-3.0507883532150188</v>
      </c>
      <c r="I39" s="55">
        <v>-6.7591054066466524E-2</v>
      </c>
      <c r="J39" s="38">
        <v>4.1032707593831832</v>
      </c>
      <c r="K39" s="256">
        <v>11</v>
      </c>
    </row>
    <row r="40" spans="1:11">
      <c r="A40" s="42" t="s">
        <v>135</v>
      </c>
      <c r="B40" s="100">
        <v>45901</v>
      </c>
      <c r="C40" s="35">
        <v>16.324300000000001</v>
      </c>
      <c r="D40" s="35">
        <v>47.58</v>
      </c>
      <c r="E40" s="135">
        <v>-31.255699999999997</v>
      </c>
      <c r="F40" s="53">
        <v>-0.65690836485918447</v>
      </c>
      <c r="G40" s="138">
        <v>17.445999999999998</v>
      </c>
      <c r="H40" s="52">
        <v>-1.121699999999997</v>
      </c>
      <c r="I40" s="55">
        <v>-6.4295540525048558E-2</v>
      </c>
      <c r="J40" s="38">
        <v>1.5859999999999999</v>
      </c>
      <c r="K40" s="256">
        <v>11</v>
      </c>
    </row>
    <row r="41" spans="1:11">
      <c r="A41" s="42" t="s">
        <v>187</v>
      </c>
      <c r="B41" s="100">
        <v>45901</v>
      </c>
      <c r="C41" s="35">
        <v>76.085189999999997</v>
      </c>
      <c r="D41" s="35">
        <v>221.71976401179938</v>
      </c>
      <c r="E41" s="135">
        <v>-145.63457401179937</v>
      </c>
      <c r="F41" s="53">
        <v>-0.65684074065697207</v>
      </c>
      <c r="G41" s="138">
        <v>81.297246804326434</v>
      </c>
      <c r="H41" s="52">
        <v>-5.212056804326437</v>
      </c>
      <c r="I41" s="55">
        <v>-6.4111110882651257E-2</v>
      </c>
      <c r="J41" s="38">
        <v>7.3906588003933127</v>
      </c>
      <c r="K41" s="256">
        <v>11</v>
      </c>
    </row>
    <row r="42" spans="1:11">
      <c r="A42" s="42" t="s">
        <v>58</v>
      </c>
      <c r="B42" s="100">
        <v>45901</v>
      </c>
      <c r="C42" s="35">
        <v>95.614470000000011</v>
      </c>
      <c r="D42" s="35">
        <v>278.60000000000002</v>
      </c>
      <c r="E42" s="135">
        <v>-182.98553000000001</v>
      </c>
      <c r="F42" s="53">
        <v>-0.65680376884422109</v>
      </c>
      <c r="G42" s="138">
        <v>102.15333333333334</v>
      </c>
      <c r="H42" s="52">
        <v>-6.5388633333333246</v>
      </c>
      <c r="I42" s="55">
        <v>-6.4010278666057477E-2</v>
      </c>
      <c r="J42" s="38">
        <v>9.2866666666666671</v>
      </c>
      <c r="K42" s="256">
        <v>11</v>
      </c>
    </row>
    <row r="43" spans="1:11">
      <c r="A43" s="42" t="s">
        <v>52</v>
      </c>
      <c r="B43" s="100">
        <v>45901</v>
      </c>
      <c r="C43" s="35">
        <v>84.840640000000008</v>
      </c>
      <c r="D43" s="35">
        <v>245.93333333333331</v>
      </c>
      <c r="E43" s="135">
        <v>-161.0926933333333</v>
      </c>
      <c r="F43" s="53">
        <v>-0.65502586066684731</v>
      </c>
      <c r="G43" s="138">
        <v>90.175555555555547</v>
      </c>
      <c r="H43" s="52">
        <v>-5.3349155555555399</v>
      </c>
      <c r="I43" s="55">
        <v>-5.9161438182310878E-2</v>
      </c>
      <c r="J43" s="38">
        <v>8.1977777777777767</v>
      </c>
      <c r="K43" s="256">
        <v>11</v>
      </c>
    </row>
    <row r="44" spans="1:11">
      <c r="A44" s="42" t="s">
        <v>49</v>
      </c>
      <c r="B44" s="100">
        <v>45901</v>
      </c>
      <c r="C44" s="35">
        <v>85.782099999999986</v>
      </c>
      <c r="D44" s="35">
        <v>246.19624556299101</v>
      </c>
      <c r="E44" s="135">
        <v>-160.41414556299102</v>
      </c>
      <c r="F44" s="53">
        <v>-0.65157023494067845</v>
      </c>
      <c r="G44" s="138">
        <v>90.271956706430032</v>
      </c>
      <c r="H44" s="52">
        <v>-4.4898567064300465</v>
      </c>
      <c r="I44" s="55">
        <v>-4.9737004383668536E-2</v>
      </c>
      <c r="J44" s="38">
        <v>8.2065415187663664</v>
      </c>
      <c r="K44" s="256">
        <v>11</v>
      </c>
    </row>
    <row r="45" spans="1:11">
      <c r="A45" s="42" t="s">
        <v>55</v>
      </c>
      <c r="B45" s="100">
        <v>45901</v>
      </c>
      <c r="C45" s="35">
        <v>92.595069999999993</v>
      </c>
      <c r="D45" s="35">
        <v>265.5</v>
      </c>
      <c r="E45" s="135">
        <v>-172.90493000000001</v>
      </c>
      <c r="F45" s="53">
        <v>-0.65124267419962334</v>
      </c>
      <c r="G45" s="138">
        <v>97.35</v>
      </c>
      <c r="H45" s="52">
        <v>-4.7549300000000017</v>
      </c>
      <c r="I45" s="55">
        <v>-4.8843656908063707E-2</v>
      </c>
      <c r="J45" s="38">
        <v>8.85</v>
      </c>
      <c r="K45" s="256">
        <v>11</v>
      </c>
    </row>
    <row r="46" spans="1:11">
      <c r="A46" s="42" t="s">
        <v>50</v>
      </c>
      <c r="B46" s="100">
        <v>45901</v>
      </c>
      <c r="C46" s="35">
        <v>83.815530000000024</v>
      </c>
      <c r="D46" s="35">
        <v>238.95517951702067</v>
      </c>
      <c r="E46" s="135">
        <v>-155.13964951702064</v>
      </c>
      <c r="F46" s="53">
        <v>-0.64924162694690668</v>
      </c>
      <c r="G46" s="138">
        <v>87.616899156240905</v>
      </c>
      <c r="H46" s="52">
        <v>-3.8013691562408809</v>
      </c>
      <c r="I46" s="55">
        <v>-4.338625530974536E-2</v>
      </c>
      <c r="J46" s="38">
        <v>7.9651726505673555</v>
      </c>
      <c r="K46" s="256">
        <v>11</v>
      </c>
    </row>
    <row r="47" spans="1:11">
      <c r="A47" s="42" t="s">
        <v>53</v>
      </c>
      <c r="B47" s="100">
        <v>45901</v>
      </c>
      <c r="C47" s="35">
        <v>83.94268000000001</v>
      </c>
      <c r="D47" s="35">
        <v>238.69999999999996</v>
      </c>
      <c r="E47" s="135">
        <v>-154.75731999999994</v>
      </c>
      <c r="F47" s="53">
        <v>-0.64833397570171747</v>
      </c>
      <c r="G47" s="138">
        <v>87.523333333333312</v>
      </c>
      <c r="H47" s="52">
        <v>-3.5806533333333022</v>
      </c>
      <c r="I47" s="55">
        <v>-4.0910842822865938E-2</v>
      </c>
      <c r="J47" s="38">
        <v>7.9566666666666652</v>
      </c>
      <c r="K47" s="256">
        <v>11</v>
      </c>
    </row>
    <row r="48" spans="1:11">
      <c r="A48" s="42" t="s">
        <v>185</v>
      </c>
      <c r="B48" s="100">
        <v>45901</v>
      </c>
      <c r="C48" s="35">
        <v>82.08869</v>
      </c>
      <c r="D48" s="35">
        <v>231.79793510324484</v>
      </c>
      <c r="E48" s="135">
        <v>-149.70924510324483</v>
      </c>
      <c r="F48" s="53">
        <v>-0.64586099542501541</v>
      </c>
      <c r="G48" s="138">
        <v>84.992576204523104</v>
      </c>
      <c r="H48" s="52">
        <v>-2.9038862045231042</v>
      </c>
      <c r="I48" s="55">
        <v>-3.4166351159132954E-2</v>
      </c>
      <c r="J48" s="38">
        <v>7.726597836774828</v>
      </c>
      <c r="K48" s="256">
        <v>11</v>
      </c>
    </row>
    <row r="49" spans="1:15">
      <c r="A49" s="42" t="s">
        <v>193</v>
      </c>
      <c r="B49" s="100">
        <v>45901</v>
      </c>
      <c r="C49" s="35">
        <v>56.975699999999989</v>
      </c>
      <c r="D49" s="35">
        <v>160.6</v>
      </c>
      <c r="E49" s="135">
        <v>-103.62430000000001</v>
      </c>
      <c r="F49" s="53">
        <v>-0.64523225404732265</v>
      </c>
      <c r="G49" s="138">
        <v>58.88666666666667</v>
      </c>
      <c r="H49" s="52">
        <v>-1.9109666666666811</v>
      </c>
      <c r="I49" s="55">
        <v>-3.2451601947243537E-2</v>
      </c>
      <c r="J49" s="38">
        <v>5.3533333333333335</v>
      </c>
      <c r="K49" s="256">
        <v>11</v>
      </c>
    </row>
    <row r="50" spans="1:15">
      <c r="A50" s="42" t="s">
        <v>2564</v>
      </c>
      <c r="B50" s="100">
        <v>45901</v>
      </c>
      <c r="C50" s="35">
        <v>47.036189999999998</v>
      </c>
      <c r="D50" s="35">
        <v>132.06</v>
      </c>
      <c r="E50" s="135">
        <v>-85.023809999999997</v>
      </c>
      <c r="F50" s="53">
        <v>-0.64382712403452969</v>
      </c>
      <c r="G50" s="138">
        <v>48.422000000000004</v>
      </c>
      <c r="H50" s="52">
        <v>-1.3858100000000064</v>
      </c>
      <c r="I50" s="55">
        <v>-2.8619429185081292E-2</v>
      </c>
      <c r="J50" s="38">
        <v>4.4020000000000001</v>
      </c>
      <c r="K50" s="256">
        <v>11</v>
      </c>
    </row>
    <row r="51" spans="1:15">
      <c r="A51" s="42" t="s">
        <v>48</v>
      </c>
      <c r="B51" s="100">
        <v>45901</v>
      </c>
      <c r="C51" s="35">
        <v>46.860399999999998</v>
      </c>
      <c r="D51" s="35">
        <v>131.19</v>
      </c>
      <c r="E51" s="135">
        <v>-84.329599999999999</v>
      </c>
      <c r="F51" s="53">
        <v>-0.64280509185151313</v>
      </c>
      <c r="G51" s="138">
        <v>48.103000000000002</v>
      </c>
      <c r="H51" s="52">
        <v>-1.242600000000003</v>
      </c>
      <c r="I51" s="55">
        <v>-2.5832068685944804E-2</v>
      </c>
      <c r="J51" s="38">
        <v>4.3730000000000002</v>
      </c>
      <c r="K51" s="256">
        <v>11</v>
      </c>
    </row>
    <row r="52" spans="1:15">
      <c r="A52" s="42" t="s">
        <v>2568</v>
      </c>
      <c r="B52" s="100">
        <v>45901</v>
      </c>
      <c r="C52" s="35">
        <v>47.259320000000002</v>
      </c>
      <c r="D52" s="35">
        <v>131.76</v>
      </c>
      <c r="E52" s="135">
        <v>-84.500679999999988</v>
      </c>
      <c r="F52" s="53">
        <v>-0.64132270795385549</v>
      </c>
      <c r="G52" s="138">
        <v>48.311999999999998</v>
      </c>
      <c r="H52" s="52">
        <v>-1.0526799999999952</v>
      </c>
      <c r="I52" s="55">
        <v>-2.1789203510514887E-2</v>
      </c>
      <c r="J52" s="38">
        <v>4.3919999999999995</v>
      </c>
      <c r="K52" s="256">
        <v>11</v>
      </c>
    </row>
    <row r="53" spans="1:15">
      <c r="A53" s="42" t="s">
        <v>39</v>
      </c>
      <c r="B53" s="100">
        <v>45901</v>
      </c>
      <c r="C53" s="35">
        <v>90.397119999999987</v>
      </c>
      <c r="D53" s="35">
        <v>250.7</v>
      </c>
      <c r="E53" s="135">
        <v>-160.30288000000002</v>
      </c>
      <c r="F53" s="53">
        <v>-0.63942114080574397</v>
      </c>
      <c r="G53" s="138">
        <v>91.923333333333318</v>
      </c>
      <c r="H53" s="52">
        <v>-1.526213333333331</v>
      </c>
      <c r="I53" s="55">
        <v>-1.6603111288392477E-2</v>
      </c>
      <c r="J53" s="38">
        <v>8.3566666666666656</v>
      </c>
      <c r="K53" s="256">
        <v>11</v>
      </c>
    </row>
    <row r="54" spans="1:15">
      <c r="A54" s="42" t="s">
        <v>2566</v>
      </c>
      <c r="B54" s="100">
        <v>45901</v>
      </c>
      <c r="C54" s="35">
        <v>95.19896</v>
      </c>
      <c r="D54" s="35">
        <v>263.52</v>
      </c>
      <c r="E54" s="135">
        <v>-168.32103999999998</v>
      </c>
      <c r="F54" s="53">
        <v>-0.63874104432301149</v>
      </c>
      <c r="G54" s="138">
        <v>96.623999999999995</v>
      </c>
      <c r="H54" s="52">
        <v>-1.4250399999999956</v>
      </c>
      <c r="I54" s="55">
        <v>-1.4748302699122327E-2</v>
      </c>
      <c r="J54" s="38">
        <v>8.7839999999999989</v>
      </c>
      <c r="K54" s="256">
        <v>11</v>
      </c>
    </row>
    <row r="55" spans="1:15">
      <c r="A55" s="42" t="s">
        <v>2549</v>
      </c>
      <c r="B55" s="100">
        <v>45901</v>
      </c>
      <c r="C55" s="35">
        <v>95.452419999999989</v>
      </c>
      <c r="D55" s="35">
        <v>264.12</v>
      </c>
      <c r="E55" s="135">
        <v>-168.66758000000002</v>
      </c>
      <c r="F55" s="53">
        <v>-0.63860207481447828</v>
      </c>
      <c r="G55" s="138">
        <v>96.844000000000008</v>
      </c>
      <c r="H55" s="52">
        <v>-1.3915800000000189</v>
      </c>
      <c r="I55" s="55">
        <v>-1.4369294948577287E-2</v>
      </c>
      <c r="J55" s="38">
        <v>8.8040000000000003</v>
      </c>
      <c r="K55" s="256">
        <v>11</v>
      </c>
    </row>
    <row r="56" spans="1:15">
      <c r="A56" s="42" t="s">
        <v>2567</v>
      </c>
      <c r="B56" s="100">
        <v>45901</v>
      </c>
      <c r="C56" s="35">
        <v>95.813820000000007</v>
      </c>
      <c r="D56" s="35">
        <v>263.52</v>
      </c>
      <c r="E56" s="135">
        <v>-167.70617999999996</v>
      </c>
      <c r="F56" s="53">
        <v>-0.6364077868852458</v>
      </c>
      <c r="G56" s="138">
        <v>96.623999999999995</v>
      </c>
      <c r="H56" s="52">
        <v>-0.81017999999998835</v>
      </c>
      <c r="I56" s="55">
        <v>-8.3848733233977939E-3</v>
      </c>
      <c r="J56" s="38">
        <v>8.7839999999999989</v>
      </c>
      <c r="K56" s="256">
        <v>11</v>
      </c>
    </row>
    <row r="57" spans="1:15">
      <c r="A57" s="42" t="s">
        <v>2548</v>
      </c>
      <c r="B57" s="100">
        <v>45901</v>
      </c>
      <c r="C57" s="35">
        <v>96.370999999999995</v>
      </c>
      <c r="D57" s="35">
        <v>264.12</v>
      </c>
      <c r="E57" s="135">
        <v>-167.74900000000002</v>
      </c>
      <c r="F57" s="53">
        <v>-0.63512418597607156</v>
      </c>
      <c r="G57" s="138">
        <v>96.844000000000008</v>
      </c>
      <c r="H57" s="52">
        <v>-0.47300000000001319</v>
      </c>
      <c r="I57" s="55">
        <v>-4.8841435711041792E-3</v>
      </c>
      <c r="J57" s="38">
        <v>8.8040000000000003</v>
      </c>
      <c r="K57" s="256">
        <v>11</v>
      </c>
    </row>
    <row r="58" spans="1:15">
      <c r="A58" s="42" t="s">
        <v>192</v>
      </c>
      <c r="B58" s="100">
        <v>45901</v>
      </c>
      <c r="C58" s="35">
        <v>83.890799999999999</v>
      </c>
      <c r="D58" s="35">
        <v>229.7823008849557</v>
      </c>
      <c r="E58" s="135">
        <v>-145.89150088495569</v>
      </c>
      <c r="F58" s="53">
        <v>-0.6349118288183504</v>
      </c>
      <c r="G58" s="138">
        <v>84.253510324483756</v>
      </c>
      <c r="H58" s="52">
        <v>-0.36271032448375706</v>
      </c>
      <c r="I58" s="55">
        <v>-4.3049876864104351E-3</v>
      </c>
      <c r="J58" s="38">
        <v>7.659410029498523</v>
      </c>
      <c r="K58" s="256">
        <v>11</v>
      </c>
    </row>
    <row r="61" spans="1:15" ht="57.6">
      <c r="A61" s="43" t="s">
        <v>70</v>
      </c>
      <c r="B61" s="43" t="s">
        <v>72</v>
      </c>
      <c r="C61" s="44" t="s">
        <v>1838</v>
      </c>
      <c r="D61" s="44" t="s">
        <v>1840</v>
      </c>
      <c r="E61" s="44" t="s">
        <v>1841</v>
      </c>
      <c r="F61" s="44" t="s">
        <v>1842</v>
      </c>
      <c r="G61" s="48" t="s">
        <v>2622</v>
      </c>
      <c r="H61" s="48" t="s">
        <v>1841</v>
      </c>
      <c r="I61" s="48" t="s">
        <v>1843</v>
      </c>
      <c r="J61" s="48" t="s">
        <v>1844</v>
      </c>
      <c r="K61" s="48" t="s">
        <v>1845</v>
      </c>
      <c r="L61" s="48" t="s">
        <v>1846</v>
      </c>
      <c r="M61" s="48" t="s">
        <v>1847</v>
      </c>
      <c r="N61" s="124" t="s">
        <v>1848</v>
      </c>
    </row>
    <row r="62" spans="1:15">
      <c r="A62" s="42" t="s">
        <v>1854</v>
      </c>
      <c r="B62" s="100">
        <v>45901</v>
      </c>
      <c r="C62" s="35">
        <v>50.389999999999993</v>
      </c>
      <c r="D62" s="35">
        <v>30</v>
      </c>
      <c r="E62" s="135">
        <v>20.389999999999993</v>
      </c>
      <c r="F62" s="53">
        <v>0.67966666666666642</v>
      </c>
      <c r="G62" s="138">
        <v>22</v>
      </c>
      <c r="H62" s="52">
        <v>28.389999999999993</v>
      </c>
      <c r="I62" s="55">
        <v>1.2904545454545451</v>
      </c>
      <c r="J62" s="38">
        <v>1</v>
      </c>
      <c r="K62" s="256">
        <v>22</v>
      </c>
      <c r="L62" s="51">
        <v>1900</v>
      </c>
      <c r="M62" s="36">
        <v>30</v>
      </c>
      <c r="N62" s="126">
        <v>1.9</v>
      </c>
      <c r="O62" t="s">
        <v>2623</v>
      </c>
    </row>
    <row r="63" spans="1:15">
      <c r="A63" s="42" t="s">
        <v>25</v>
      </c>
      <c r="B63" s="100">
        <v>45901</v>
      </c>
      <c r="C63" s="35">
        <v>130.84799999999998</v>
      </c>
      <c r="D63" s="35">
        <v>171.1</v>
      </c>
      <c r="E63" s="135">
        <v>-40.25200000000001</v>
      </c>
      <c r="F63" s="53">
        <v>-0.23525423728813566</v>
      </c>
      <c r="G63" s="138">
        <v>125.47333333333333</v>
      </c>
      <c r="H63" s="52">
        <v>5.3746666666666556</v>
      </c>
      <c r="I63" s="55">
        <v>4.2835130970724104E-2</v>
      </c>
      <c r="J63" s="38">
        <v>5.7033333333333331</v>
      </c>
      <c r="K63" s="256">
        <v>22</v>
      </c>
      <c r="L63" s="51">
        <v>1269.5999999999999</v>
      </c>
      <c r="M63" s="36">
        <v>30</v>
      </c>
      <c r="N63" s="126">
        <v>1.2695999999999998</v>
      </c>
    </row>
    <row r="64" spans="1:15">
      <c r="A64" s="42" t="s">
        <v>26</v>
      </c>
      <c r="B64" s="100">
        <v>45901</v>
      </c>
      <c r="C64" s="35">
        <v>318.62589999999994</v>
      </c>
      <c r="D64" s="35">
        <v>467.77</v>
      </c>
      <c r="E64" s="135">
        <v>-149.14410000000004</v>
      </c>
      <c r="F64" s="53">
        <v>-0.31884066955982648</v>
      </c>
      <c r="G64" s="138">
        <v>343.03133333333329</v>
      </c>
      <c r="H64" s="52">
        <v>-24.405433333333349</v>
      </c>
      <c r="I64" s="55">
        <v>-7.1146367581581521E-2</v>
      </c>
      <c r="J64" s="38">
        <v>15.592333333333332</v>
      </c>
      <c r="K64" s="256">
        <v>22</v>
      </c>
      <c r="L64" s="51">
        <v>3124.89</v>
      </c>
      <c r="M64" s="36">
        <v>30</v>
      </c>
      <c r="N64" s="126">
        <v>3.1248899999999997</v>
      </c>
    </row>
    <row r="65" spans="1:15">
      <c r="A65" s="42" t="s">
        <v>193</v>
      </c>
      <c r="B65" s="100">
        <v>45901</v>
      </c>
      <c r="C65" s="35">
        <v>106.3793</v>
      </c>
      <c r="D65" s="35">
        <v>160.6</v>
      </c>
      <c r="E65" s="135">
        <v>-54.220699999999994</v>
      </c>
      <c r="F65" s="53">
        <v>-0.33761332503113323</v>
      </c>
      <c r="G65" s="138">
        <v>117.77333333333334</v>
      </c>
      <c r="H65" s="52">
        <v>-11.39403333333334</v>
      </c>
      <c r="I65" s="55">
        <v>-9.674544322427267E-2</v>
      </c>
      <c r="J65" s="38">
        <v>5.3533333333333335</v>
      </c>
      <c r="K65" s="256">
        <v>22</v>
      </c>
      <c r="L65" s="51">
        <v>1402.6</v>
      </c>
      <c r="M65" s="36">
        <v>30</v>
      </c>
      <c r="N65" s="126">
        <v>1.4025999999999998</v>
      </c>
    </row>
    <row r="66" spans="1:15">
      <c r="A66" s="42" t="s">
        <v>28</v>
      </c>
      <c r="B66" s="100">
        <v>45901</v>
      </c>
      <c r="C66" s="35">
        <v>189.29310000000001</v>
      </c>
      <c r="D66" s="35">
        <v>264.55999999999995</v>
      </c>
      <c r="E66" s="135">
        <v>-75.266899999999936</v>
      </c>
      <c r="F66" s="53">
        <v>-0.28449841245842133</v>
      </c>
      <c r="G66" s="138">
        <v>194.01066666666662</v>
      </c>
      <c r="H66" s="52">
        <v>-4.7175666666666132</v>
      </c>
      <c r="I66" s="55">
        <v>-2.4316016988756361E-2</v>
      </c>
      <c r="J66" s="38">
        <v>8.8186666666666653</v>
      </c>
      <c r="K66" s="256">
        <v>22</v>
      </c>
      <c r="L66" s="51">
        <v>1504.23</v>
      </c>
      <c r="M66" s="36">
        <v>30</v>
      </c>
      <c r="N66" s="126">
        <v>1.50423</v>
      </c>
    </row>
    <row r="67" spans="1:15">
      <c r="A67" s="42" t="s">
        <v>29</v>
      </c>
      <c r="B67" s="100">
        <v>45901</v>
      </c>
      <c r="C67" s="35">
        <v>24.042800000000007</v>
      </c>
      <c r="D67" s="35">
        <v>32.160000000000004</v>
      </c>
      <c r="E67" s="135">
        <v>-8.1171999999999969</v>
      </c>
      <c r="F67" s="53">
        <v>-0.2524004975124377</v>
      </c>
      <c r="G67" s="138">
        <v>23.584000000000003</v>
      </c>
      <c r="H67" s="52">
        <v>0.45880000000000365</v>
      </c>
      <c r="I67" s="55">
        <v>1.9453867028494047E-2</v>
      </c>
      <c r="J67" s="38">
        <v>1.0720000000000001</v>
      </c>
      <c r="K67" s="256">
        <v>22</v>
      </c>
      <c r="L67" s="51">
        <v>212.58</v>
      </c>
      <c r="M67" s="36">
        <v>30</v>
      </c>
      <c r="N67" s="126">
        <v>0.21258000000000002</v>
      </c>
    </row>
    <row r="68" spans="1:15">
      <c r="A68" s="42" t="s">
        <v>30</v>
      </c>
      <c r="B68" s="100">
        <v>45901</v>
      </c>
      <c r="C68" s="35">
        <v>31.101400000000002</v>
      </c>
      <c r="D68" s="35">
        <v>42.480000000000004</v>
      </c>
      <c r="E68" s="135">
        <v>-11.378600000000002</v>
      </c>
      <c r="F68" s="53">
        <v>-0.26785781544256121</v>
      </c>
      <c r="G68" s="138">
        <v>31.152000000000005</v>
      </c>
      <c r="H68" s="52">
        <v>-5.0600000000002865E-2</v>
      </c>
      <c r="I68" s="55">
        <v>-1.6242937853108261E-3</v>
      </c>
      <c r="J68" s="38">
        <v>1.4160000000000001</v>
      </c>
      <c r="K68" s="256">
        <v>22</v>
      </c>
      <c r="L68" s="51">
        <v>279.36</v>
      </c>
      <c r="M68" s="36">
        <v>30</v>
      </c>
      <c r="N68" s="126">
        <v>0.27936</v>
      </c>
    </row>
    <row r="69" spans="1:15">
      <c r="A69" s="42" t="s">
        <v>31</v>
      </c>
      <c r="B69" s="100">
        <v>45901</v>
      </c>
      <c r="C69" s="35">
        <v>131.64479999999998</v>
      </c>
      <c r="D69" s="35">
        <v>193.32</v>
      </c>
      <c r="E69" s="135">
        <v>-61.675200000000018</v>
      </c>
      <c r="F69" s="53">
        <v>-0.31903165735567979</v>
      </c>
      <c r="G69" s="138">
        <v>141.768</v>
      </c>
      <c r="H69" s="52">
        <v>-10.123200000000026</v>
      </c>
      <c r="I69" s="55">
        <v>-7.140680548501796E-2</v>
      </c>
      <c r="J69" s="38">
        <v>6.444</v>
      </c>
      <c r="K69" s="256">
        <v>22</v>
      </c>
      <c r="L69" s="51">
        <v>1337.78</v>
      </c>
      <c r="M69" s="36">
        <v>30</v>
      </c>
      <c r="N69" s="126">
        <v>1.33778</v>
      </c>
    </row>
    <row r="70" spans="1:15">
      <c r="A70" s="42" t="s">
        <v>32</v>
      </c>
      <c r="B70" s="100">
        <v>45901</v>
      </c>
      <c r="C70" s="35">
        <v>250.55769999999995</v>
      </c>
      <c r="D70" s="35">
        <v>342.91</v>
      </c>
      <c r="E70" s="135">
        <v>-92.352300000000071</v>
      </c>
      <c r="F70" s="53">
        <v>-0.26931935493278136</v>
      </c>
      <c r="G70" s="138">
        <v>251.46733333333333</v>
      </c>
      <c r="H70" s="52">
        <v>-0.90963333333337459</v>
      </c>
      <c r="I70" s="55">
        <v>-3.6173021810654319E-3</v>
      </c>
      <c r="J70" s="38">
        <v>11.430333333333333</v>
      </c>
      <c r="K70" s="256">
        <v>22</v>
      </c>
      <c r="L70" s="51">
        <v>2427.1999999999998</v>
      </c>
      <c r="M70" s="36">
        <v>30</v>
      </c>
      <c r="N70" s="126">
        <v>2.4272</v>
      </c>
    </row>
    <row r="71" spans="1:15">
      <c r="A71" s="42" t="s">
        <v>33</v>
      </c>
      <c r="B71" s="100">
        <v>45901</v>
      </c>
      <c r="C71" s="35">
        <v>72.989000000000019</v>
      </c>
      <c r="D71" s="35">
        <v>112.7</v>
      </c>
      <c r="E71" s="135">
        <v>-39.710999999999984</v>
      </c>
      <c r="F71" s="53">
        <v>-0.35236024844720482</v>
      </c>
      <c r="G71" s="138">
        <v>82.646666666666675</v>
      </c>
      <c r="H71" s="52">
        <v>-9.6576666666666569</v>
      </c>
      <c r="I71" s="55">
        <v>-0.11685488424618846</v>
      </c>
      <c r="J71" s="38">
        <v>3.7566666666666668</v>
      </c>
      <c r="K71" s="256">
        <v>22</v>
      </c>
      <c r="L71" s="51">
        <v>785.81</v>
      </c>
      <c r="M71" s="36">
        <v>30</v>
      </c>
      <c r="N71" s="126">
        <v>0.7858099999999999</v>
      </c>
    </row>
    <row r="72" spans="1:15">
      <c r="A72" s="42" t="s">
        <v>135</v>
      </c>
      <c r="B72" s="100">
        <v>45901</v>
      </c>
      <c r="C72" s="35">
        <v>30.751900000000003</v>
      </c>
      <c r="D72" s="35">
        <v>47.58</v>
      </c>
      <c r="E72" s="135">
        <v>-16.828099999999996</v>
      </c>
      <c r="F72" s="53">
        <v>-0.35368011769651109</v>
      </c>
      <c r="G72" s="138">
        <v>34.891999999999996</v>
      </c>
      <c r="H72" s="52">
        <v>-4.1400999999999932</v>
      </c>
      <c r="I72" s="55">
        <v>-0.11865470594978773</v>
      </c>
      <c r="J72" s="38">
        <v>1.5859999999999999</v>
      </c>
      <c r="K72" s="256">
        <v>22</v>
      </c>
      <c r="L72" s="51">
        <v>785.81</v>
      </c>
      <c r="M72" s="36">
        <v>30</v>
      </c>
      <c r="N72" s="126">
        <v>0.7858099999999999</v>
      </c>
      <c r="O72" t="s">
        <v>2624</v>
      </c>
    </row>
    <row r="73" spans="1:15">
      <c r="A73" s="42" t="s">
        <v>34</v>
      </c>
      <c r="B73" s="100">
        <v>45901</v>
      </c>
      <c r="C73" s="35">
        <v>40.17029999999999</v>
      </c>
      <c r="D73" s="35">
        <v>63.48</v>
      </c>
      <c r="E73" s="135">
        <v>-23.309700000000007</v>
      </c>
      <c r="F73" s="53">
        <v>-0.3671975425330814</v>
      </c>
      <c r="G73" s="138">
        <v>46.552</v>
      </c>
      <c r="H73" s="52">
        <v>-6.3817000000000093</v>
      </c>
      <c r="I73" s="55">
        <v>-0.1370875579996565</v>
      </c>
      <c r="J73" s="38">
        <v>2.1160000000000001</v>
      </c>
      <c r="K73" s="256">
        <v>22</v>
      </c>
      <c r="L73" s="51">
        <v>419.76</v>
      </c>
      <c r="M73" s="36">
        <v>30</v>
      </c>
      <c r="N73" s="126">
        <v>0.41975999999999997</v>
      </c>
      <c r="O73" t="s">
        <v>2624</v>
      </c>
    </row>
    <row r="74" spans="1:15">
      <c r="A74" s="42" t="s">
        <v>35</v>
      </c>
      <c r="B74" s="100">
        <v>45901</v>
      </c>
      <c r="C74" s="35">
        <v>183.3895</v>
      </c>
      <c r="D74" s="35">
        <v>237.1</v>
      </c>
      <c r="E74" s="135">
        <v>-53.710499999999996</v>
      </c>
      <c r="F74" s="53">
        <v>-0.22653099957823702</v>
      </c>
      <c r="G74" s="138">
        <v>173.87333333333333</v>
      </c>
      <c r="H74" s="52">
        <v>9.5161666666666633</v>
      </c>
      <c r="I74" s="55">
        <v>5.4730455120585844E-2</v>
      </c>
      <c r="J74" s="38">
        <v>7.9033333333333333</v>
      </c>
      <c r="K74" s="256">
        <v>22</v>
      </c>
      <c r="L74" s="51">
        <v>1312.2</v>
      </c>
      <c r="M74" s="36">
        <v>30</v>
      </c>
      <c r="N74" s="126">
        <v>1.3122</v>
      </c>
      <c r="O74" t="s">
        <v>2625</v>
      </c>
    </row>
    <row r="75" spans="1:15">
      <c r="A75" s="42" t="s">
        <v>36</v>
      </c>
      <c r="B75" s="100">
        <v>45901</v>
      </c>
      <c r="C75" s="35">
        <v>182.75210000000001</v>
      </c>
      <c r="D75" s="35">
        <v>235.9</v>
      </c>
      <c r="E75" s="135">
        <v>-53.147899999999993</v>
      </c>
      <c r="F75" s="53">
        <v>-0.22529843153878759</v>
      </c>
      <c r="G75" s="138">
        <v>172.99333333333334</v>
      </c>
      <c r="H75" s="52">
        <v>9.7587666666666735</v>
      </c>
      <c r="I75" s="55">
        <v>5.6411229719835101E-2</v>
      </c>
      <c r="J75" s="38">
        <v>7.8633333333333333</v>
      </c>
      <c r="K75" s="256">
        <v>22</v>
      </c>
      <c r="L75" s="51">
        <v>1313.64</v>
      </c>
      <c r="M75" s="36">
        <v>30</v>
      </c>
      <c r="N75" s="126">
        <v>1.3136400000000001</v>
      </c>
      <c r="O75" t="s">
        <v>2625</v>
      </c>
    </row>
    <row r="76" spans="1:15">
      <c r="A76" s="42" t="s">
        <v>37</v>
      </c>
      <c r="B76" s="100">
        <v>45901</v>
      </c>
      <c r="C76" s="35">
        <v>89.755400000000023</v>
      </c>
      <c r="D76" s="35">
        <v>115.4</v>
      </c>
      <c r="E76" s="135">
        <v>-25.644599999999983</v>
      </c>
      <c r="F76" s="53">
        <v>-0.2222235701906411</v>
      </c>
      <c r="G76" s="138">
        <v>84.626666666666665</v>
      </c>
      <c r="H76" s="52">
        <v>5.1287333333333578</v>
      </c>
      <c r="I76" s="55">
        <v>6.0604222467307678E-2</v>
      </c>
      <c r="J76" s="38">
        <v>3.8466666666666667</v>
      </c>
      <c r="K76" s="256">
        <v>22</v>
      </c>
      <c r="L76" s="51">
        <v>656.1</v>
      </c>
      <c r="M76" s="36">
        <v>30</v>
      </c>
      <c r="N76" s="126">
        <v>0.65610000000000002</v>
      </c>
      <c r="O76" t="s">
        <v>2625</v>
      </c>
    </row>
    <row r="77" spans="1:15">
      <c r="A77" s="42" t="s">
        <v>38</v>
      </c>
      <c r="B77" s="100">
        <v>45901</v>
      </c>
      <c r="C77" s="35">
        <v>175.49411000000003</v>
      </c>
      <c r="D77" s="35">
        <v>249.7</v>
      </c>
      <c r="E77" s="135">
        <v>-74.205889999999954</v>
      </c>
      <c r="F77" s="53">
        <v>-0.29718017621145359</v>
      </c>
      <c r="G77" s="138">
        <v>183.11333333333332</v>
      </c>
      <c r="H77" s="52">
        <v>-7.6192233333332808</v>
      </c>
      <c r="I77" s="55">
        <v>-4.1609331197436643E-2</v>
      </c>
      <c r="J77" s="38">
        <v>8.3233333333333324</v>
      </c>
      <c r="K77" s="256">
        <v>22</v>
      </c>
      <c r="L77" s="51">
        <v>1307.4749999999999</v>
      </c>
      <c r="M77" s="36">
        <v>30</v>
      </c>
      <c r="N77" s="126">
        <v>1.3074749999999999</v>
      </c>
      <c r="O77" s="237" t="s">
        <v>2626</v>
      </c>
    </row>
    <row r="78" spans="1:15">
      <c r="A78" s="42" t="s">
        <v>39</v>
      </c>
      <c r="B78" s="100">
        <v>45901</v>
      </c>
      <c r="C78" s="35">
        <v>171.69144999999997</v>
      </c>
      <c r="D78" s="35">
        <v>250.7</v>
      </c>
      <c r="E78" s="135">
        <v>-79.008550000000014</v>
      </c>
      <c r="F78" s="53">
        <v>-0.31515177502991631</v>
      </c>
      <c r="G78" s="138">
        <v>183.84666666666664</v>
      </c>
      <c r="H78" s="52">
        <v>-12.155216666666661</v>
      </c>
      <c r="I78" s="55">
        <v>-6.611605685897666E-2</v>
      </c>
      <c r="J78" s="38">
        <v>8.3566666666666656</v>
      </c>
      <c r="K78" s="256">
        <v>22</v>
      </c>
      <c r="L78" s="51">
        <v>1307.4749999999999</v>
      </c>
      <c r="M78" s="36">
        <v>30</v>
      </c>
      <c r="N78" s="126">
        <v>1.3074749999999999</v>
      </c>
      <c r="O78" t="s">
        <v>2624</v>
      </c>
    </row>
    <row r="79" spans="1:15">
      <c r="A79" s="42" t="s">
        <v>40</v>
      </c>
      <c r="B79" s="100">
        <v>45901</v>
      </c>
      <c r="C79" s="35">
        <v>86.759569999999997</v>
      </c>
      <c r="D79" s="35">
        <v>118.8</v>
      </c>
      <c r="E79" s="135">
        <v>-32.040430000000001</v>
      </c>
      <c r="F79" s="53">
        <v>-0.26970058922558926</v>
      </c>
      <c r="G79" s="138">
        <v>87.12</v>
      </c>
      <c r="H79" s="52">
        <v>-0.36043000000000802</v>
      </c>
      <c r="I79" s="55">
        <v>-4.1371671258035817E-3</v>
      </c>
      <c r="J79" s="38">
        <v>3.96</v>
      </c>
      <c r="K79" s="256">
        <v>22</v>
      </c>
      <c r="L79" s="51">
        <v>645.84</v>
      </c>
      <c r="M79" s="36">
        <v>30</v>
      </c>
      <c r="N79" s="126">
        <v>0.64584000000000008</v>
      </c>
      <c r="O79" t="s">
        <v>2624</v>
      </c>
    </row>
    <row r="80" spans="1:15">
      <c r="A80" s="42" t="s">
        <v>41</v>
      </c>
      <c r="B80" s="100">
        <v>45901</v>
      </c>
      <c r="C80" s="35">
        <v>39.051799999999993</v>
      </c>
      <c r="D80" s="35">
        <v>62.45</v>
      </c>
      <c r="E80" s="135">
        <v>-23.39820000000001</v>
      </c>
      <c r="F80" s="53">
        <v>-0.37467093674939966</v>
      </c>
      <c r="G80" s="138">
        <v>45.796666666666667</v>
      </c>
      <c r="H80" s="52">
        <v>-6.7448666666666739</v>
      </c>
      <c r="I80" s="55">
        <v>-0.14727855011281768</v>
      </c>
      <c r="J80" s="38">
        <v>2.0816666666666666</v>
      </c>
      <c r="K80" s="256">
        <v>22</v>
      </c>
      <c r="L80" s="51">
        <v>421.2</v>
      </c>
      <c r="M80" s="36">
        <v>30</v>
      </c>
      <c r="N80" s="126">
        <v>0.42119999999999996</v>
      </c>
      <c r="O80" t="s">
        <v>2624</v>
      </c>
    </row>
    <row r="81" spans="1:15" s="237" customFormat="1">
      <c r="A81" s="276" t="s">
        <v>42</v>
      </c>
      <c r="B81" s="277">
        <v>45901</v>
      </c>
      <c r="C81" s="278">
        <v>181.25087000000002</v>
      </c>
      <c r="D81" s="278">
        <v>249.9</v>
      </c>
      <c r="E81" s="279">
        <v>-68.649129999999985</v>
      </c>
      <c r="F81" s="280">
        <v>-0.27470640256102435</v>
      </c>
      <c r="G81" s="281">
        <v>183.26</v>
      </c>
      <c r="H81" s="282">
        <v>-2.0091299999999706</v>
      </c>
      <c r="I81" s="283">
        <v>-1.096327621957858E-2</v>
      </c>
      <c r="J81" s="284">
        <v>8.33</v>
      </c>
      <c r="K81" s="285">
        <v>22</v>
      </c>
      <c r="L81" s="286">
        <v>1358.9549999999999</v>
      </c>
      <c r="M81" s="276">
        <v>30</v>
      </c>
      <c r="N81" s="287">
        <v>1.3589549999999999</v>
      </c>
      <c r="O81" s="237" t="s">
        <v>2627</v>
      </c>
    </row>
    <row r="82" spans="1:15">
      <c r="A82" s="42" t="s">
        <v>43</v>
      </c>
      <c r="B82" s="100">
        <v>45901</v>
      </c>
      <c r="C82" s="35">
        <v>186.47117</v>
      </c>
      <c r="D82" s="35">
        <v>249.8</v>
      </c>
      <c r="E82" s="135">
        <v>-63.328830000000011</v>
      </c>
      <c r="F82" s="53">
        <v>-0.25351813450760613</v>
      </c>
      <c r="G82" s="138">
        <v>183.18666666666667</v>
      </c>
      <c r="H82" s="52">
        <v>3.2845033333333333</v>
      </c>
      <c r="I82" s="55">
        <v>1.7929816580537158E-2</v>
      </c>
      <c r="J82" s="38">
        <v>8.3266666666666662</v>
      </c>
      <c r="K82" s="256">
        <v>22</v>
      </c>
      <c r="L82" s="51">
        <v>1358.9549999999999</v>
      </c>
      <c r="M82" s="36">
        <v>30</v>
      </c>
      <c r="N82" s="126">
        <v>1.3589549999999999</v>
      </c>
      <c r="O82" t="s">
        <v>2624</v>
      </c>
    </row>
    <row r="83" spans="1:15" s="237" customFormat="1">
      <c r="A83" s="276" t="s">
        <v>44</v>
      </c>
      <c r="B83" s="277">
        <v>45901</v>
      </c>
      <c r="C83" s="278">
        <v>90.102199999999996</v>
      </c>
      <c r="D83" s="278">
        <v>118.9</v>
      </c>
      <c r="E83" s="279">
        <v>-28.797800000000009</v>
      </c>
      <c r="F83" s="280">
        <v>-0.24220185029436508</v>
      </c>
      <c r="G83" s="281">
        <v>87.193333333333328</v>
      </c>
      <c r="H83" s="282">
        <v>2.9088666666666683</v>
      </c>
      <c r="I83" s="283">
        <v>3.3361113234956823E-2</v>
      </c>
      <c r="J83" s="284">
        <v>3.9633333333333334</v>
      </c>
      <c r="K83" s="285">
        <v>22</v>
      </c>
      <c r="L83" s="286">
        <v>666.9</v>
      </c>
      <c r="M83" s="276">
        <v>30</v>
      </c>
      <c r="N83" s="287">
        <v>0.66689999999999994</v>
      </c>
      <c r="O83" s="237" t="s">
        <v>2628</v>
      </c>
    </row>
    <row r="84" spans="1:15">
      <c r="A84" s="42" t="s">
        <v>45</v>
      </c>
      <c r="B84" s="100">
        <v>45901</v>
      </c>
      <c r="C84" s="35">
        <v>182.28254000000004</v>
      </c>
      <c r="D84" s="35">
        <v>246.7</v>
      </c>
      <c r="E84" s="135">
        <v>-64.417459999999949</v>
      </c>
      <c r="F84" s="53">
        <v>-0.261116578840697</v>
      </c>
      <c r="G84" s="138">
        <v>180.91333333333333</v>
      </c>
      <c r="H84" s="52">
        <v>1.3692066666667131</v>
      </c>
      <c r="I84" s="55">
        <v>7.5683015808677076E-3</v>
      </c>
      <c r="J84" s="38">
        <v>8.2233333333333327</v>
      </c>
      <c r="K84" s="256">
        <v>22</v>
      </c>
      <c r="L84" s="51">
        <v>1358.9549999999999</v>
      </c>
      <c r="M84" s="36">
        <v>30</v>
      </c>
      <c r="N84" s="126">
        <v>1.3589549999999999</v>
      </c>
      <c r="O84" t="s">
        <v>2624</v>
      </c>
    </row>
    <row r="85" spans="1:15">
      <c r="A85" s="42" t="s">
        <v>46</v>
      </c>
      <c r="B85" s="100">
        <v>45901</v>
      </c>
      <c r="C85" s="35">
        <v>183.38094000000004</v>
      </c>
      <c r="D85" s="35">
        <v>251.7</v>
      </c>
      <c r="E85" s="135">
        <v>-68.319059999999951</v>
      </c>
      <c r="F85" s="53">
        <v>-0.27143051251489853</v>
      </c>
      <c r="G85" s="138">
        <v>184.57999999999998</v>
      </c>
      <c r="H85" s="52">
        <v>-1.1990599999999461</v>
      </c>
      <c r="I85" s="55">
        <v>-6.496153429407011E-3</v>
      </c>
      <c r="J85" s="38">
        <v>8.3899999999999988</v>
      </c>
      <c r="K85" s="256">
        <v>22</v>
      </c>
      <c r="L85" s="51">
        <v>1358.9549999999999</v>
      </c>
      <c r="M85" s="36">
        <v>30</v>
      </c>
      <c r="N85" s="126">
        <v>1.3589549999999999</v>
      </c>
      <c r="O85" t="s">
        <v>2624</v>
      </c>
    </row>
    <row r="86" spans="1:15" s="237" customFormat="1">
      <c r="A86" s="276" t="s">
        <v>47</v>
      </c>
      <c r="B86" s="277">
        <v>45901</v>
      </c>
      <c r="C86" s="278">
        <v>89.603210000000004</v>
      </c>
      <c r="D86" s="278">
        <v>119.8</v>
      </c>
      <c r="E86" s="279">
        <v>-30.196789999999993</v>
      </c>
      <c r="F86" s="280">
        <v>-0.25206001669449074</v>
      </c>
      <c r="G86" s="281">
        <v>87.853333333333325</v>
      </c>
      <c r="H86" s="282">
        <v>1.7498766666666796</v>
      </c>
      <c r="I86" s="283">
        <v>1.9918159052967215E-2</v>
      </c>
      <c r="J86" s="284">
        <v>3.9933333333333332</v>
      </c>
      <c r="K86" s="285">
        <v>22</v>
      </c>
      <c r="L86" s="286">
        <v>666.9</v>
      </c>
      <c r="M86" s="276">
        <v>30</v>
      </c>
      <c r="N86" s="287">
        <v>0.66689999999999994</v>
      </c>
      <c r="O86" s="237" t="s">
        <v>2629</v>
      </c>
    </row>
    <row r="87" spans="1:15">
      <c r="A87" s="42" t="s">
        <v>48</v>
      </c>
      <c r="B87" s="100">
        <v>45901</v>
      </c>
      <c r="C87" s="35">
        <v>88.316499999999991</v>
      </c>
      <c r="D87" s="35">
        <v>131.19</v>
      </c>
      <c r="E87" s="135">
        <v>-42.873500000000007</v>
      </c>
      <c r="F87" s="53">
        <v>-0.3268046344995808</v>
      </c>
      <c r="G87" s="138">
        <v>96.206000000000003</v>
      </c>
      <c r="H87" s="52">
        <v>-7.8895000000000124</v>
      </c>
      <c r="I87" s="55">
        <v>-8.2006319772155709E-2</v>
      </c>
      <c r="J87" s="38">
        <v>4.3730000000000002</v>
      </c>
      <c r="K87" s="256">
        <v>22</v>
      </c>
      <c r="L87" s="51">
        <v>881.28</v>
      </c>
      <c r="M87" s="36">
        <v>30</v>
      </c>
      <c r="N87" s="126">
        <v>0.88127999999999995</v>
      </c>
    </row>
    <row r="88" spans="1:15">
      <c r="A88" s="42" t="s">
        <v>49</v>
      </c>
      <c r="B88" s="100">
        <v>45901</v>
      </c>
      <c r="C88" s="35">
        <v>148.54664</v>
      </c>
      <c r="D88" s="35">
        <v>246.19624556299101</v>
      </c>
      <c r="E88" s="135">
        <v>-97.649605562991013</v>
      </c>
      <c r="F88" s="53">
        <v>-0.39663320348240927</v>
      </c>
      <c r="G88" s="138">
        <v>180.54391341286006</v>
      </c>
      <c r="H88" s="52">
        <v>-31.997273412860068</v>
      </c>
      <c r="I88" s="55">
        <v>-0.17722709565783079</v>
      </c>
      <c r="J88" s="38">
        <v>8.2065415187663664</v>
      </c>
      <c r="K88" s="256">
        <v>22</v>
      </c>
      <c r="L88" s="51">
        <v>1391.28</v>
      </c>
      <c r="M88" s="36">
        <v>30</v>
      </c>
      <c r="N88" s="126">
        <v>1.3912800000000001</v>
      </c>
      <c r="O88" t="s">
        <v>2624</v>
      </c>
    </row>
    <row r="89" spans="1:15">
      <c r="A89" s="42" t="s">
        <v>50</v>
      </c>
      <c r="B89" s="100">
        <v>45901</v>
      </c>
      <c r="C89" s="35">
        <v>145.55225000000002</v>
      </c>
      <c r="D89" s="35">
        <v>238.95517951702067</v>
      </c>
      <c r="E89" s="135">
        <v>-93.402929517020652</v>
      </c>
      <c r="F89" s="53">
        <v>-0.39088053963010083</v>
      </c>
      <c r="G89" s="138">
        <v>175.23379831248181</v>
      </c>
      <c r="H89" s="52">
        <v>-29.681548312481794</v>
      </c>
      <c r="I89" s="55">
        <v>-0.16938255404104652</v>
      </c>
      <c r="J89" s="38">
        <v>7.9651726505673555</v>
      </c>
      <c r="K89" s="256">
        <v>22</v>
      </c>
      <c r="L89" s="51">
        <v>1350.36</v>
      </c>
      <c r="M89" s="36">
        <v>30</v>
      </c>
      <c r="N89" s="126">
        <v>1.35036</v>
      </c>
      <c r="O89" t="s">
        <v>2624</v>
      </c>
    </row>
    <row r="90" spans="1:15" s="237" customFormat="1">
      <c r="A90" s="276" t="s">
        <v>51</v>
      </c>
      <c r="B90" s="277">
        <v>45901</v>
      </c>
      <c r="C90" s="278">
        <v>73.482259999999997</v>
      </c>
      <c r="D90" s="278">
        <v>123.0981227814955</v>
      </c>
      <c r="E90" s="279">
        <v>-49.615862781495508</v>
      </c>
      <c r="F90" s="280">
        <v>-0.40305945907530866</v>
      </c>
      <c r="G90" s="281">
        <v>90.271956706430032</v>
      </c>
      <c r="H90" s="282">
        <v>-16.789696706430036</v>
      </c>
      <c r="I90" s="283">
        <v>-0.18599017146632996</v>
      </c>
      <c r="J90" s="284">
        <v>4.1032707593831832</v>
      </c>
      <c r="K90" s="285">
        <v>22</v>
      </c>
      <c r="L90" s="286">
        <v>695.64</v>
      </c>
      <c r="M90" s="276">
        <v>30</v>
      </c>
      <c r="N90" s="287">
        <v>0.69564000000000004</v>
      </c>
      <c r="O90" s="237" t="s">
        <v>2629</v>
      </c>
    </row>
    <row r="91" spans="1:15">
      <c r="A91" s="42" t="s">
        <v>52</v>
      </c>
      <c r="B91" s="100">
        <v>45901</v>
      </c>
      <c r="C91" s="35">
        <v>143.12401</v>
      </c>
      <c r="D91" s="35">
        <v>245.93333333333331</v>
      </c>
      <c r="E91" s="135">
        <v>-102.80932333333331</v>
      </c>
      <c r="F91" s="53">
        <v>-0.41803736785036588</v>
      </c>
      <c r="G91" s="138">
        <v>180.35111111111109</v>
      </c>
      <c r="H91" s="52">
        <v>-37.227101111111097</v>
      </c>
      <c r="I91" s="55">
        <v>-0.20641459252322625</v>
      </c>
      <c r="J91" s="38">
        <v>8.1977777777777767</v>
      </c>
      <c r="K91" s="256">
        <v>22</v>
      </c>
      <c r="L91" s="51">
        <v>1391.28</v>
      </c>
      <c r="M91" s="36">
        <v>30</v>
      </c>
      <c r="N91" s="126">
        <v>1.3912800000000001</v>
      </c>
      <c r="O91" t="s">
        <v>2624</v>
      </c>
    </row>
    <row r="92" spans="1:15">
      <c r="A92" s="42" t="s">
        <v>53</v>
      </c>
      <c r="B92" s="100">
        <v>45901</v>
      </c>
      <c r="C92" s="35">
        <v>143.06331</v>
      </c>
      <c r="D92" s="35">
        <v>238.69999999999996</v>
      </c>
      <c r="E92" s="135">
        <v>-95.636689999999959</v>
      </c>
      <c r="F92" s="53">
        <v>-0.40065643066610795</v>
      </c>
      <c r="G92" s="138">
        <v>175.04666666666662</v>
      </c>
      <c r="H92" s="52">
        <v>-31.983356666666623</v>
      </c>
      <c r="I92" s="55">
        <v>-0.18271331454469264</v>
      </c>
      <c r="J92" s="38">
        <v>7.9566666666666652</v>
      </c>
      <c r="K92" s="256">
        <v>22</v>
      </c>
      <c r="L92" s="51">
        <v>1350.36</v>
      </c>
      <c r="M92" s="36">
        <v>30</v>
      </c>
      <c r="N92" s="126">
        <v>1.35036</v>
      </c>
      <c r="O92" t="s">
        <v>2624</v>
      </c>
    </row>
    <row r="93" spans="1:15" s="237" customFormat="1">
      <c r="A93" s="276" t="s">
        <v>54</v>
      </c>
      <c r="B93" s="277">
        <v>45901</v>
      </c>
      <c r="C93" s="278">
        <v>71.998999999999995</v>
      </c>
      <c r="D93" s="278">
        <v>122.96666666666665</v>
      </c>
      <c r="E93" s="279">
        <v>-50.967666666666659</v>
      </c>
      <c r="F93" s="280">
        <v>-0.41448359989156952</v>
      </c>
      <c r="G93" s="281">
        <v>90.175555555555547</v>
      </c>
      <c r="H93" s="282">
        <v>-18.176555555555552</v>
      </c>
      <c r="I93" s="283">
        <v>-0.20156854530668569</v>
      </c>
      <c r="J93" s="284">
        <v>4.0988888888888884</v>
      </c>
      <c r="K93" s="285">
        <v>22</v>
      </c>
      <c r="L93" s="286">
        <v>695.64</v>
      </c>
      <c r="M93" s="276">
        <v>30</v>
      </c>
      <c r="N93" s="287">
        <v>0.69564000000000004</v>
      </c>
      <c r="O93" s="237" t="s">
        <v>2629</v>
      </c>
    </row>
    <row r="94" spans="1:15">
      <c r="A94" s="42" t="s">
        <v>55</v>
      </c>
      <c r="B94" s="100">
        <v>45901</v>
      </c>
      <c r="C94" s="35">
        <v>171.75867999999997</v>
      </c>
      <c r="D94" s="35">
        <v>265.5</v>
      </c>
      <c r="E94" s="135">
        <v>-93.74132000000003</v>
      </c>
      <c r="F94" s="53">
        <v>-0.35307465160075341</v>
      </c>
      <c r="G94" s="138">
        <v>194.7</v>
      </c>
      <c r="H94" s="52">
        <v>-22.941320000000019</v>
      </c>
      <c r="I94" s="55">
        <v>-0.11782907036466368</v>
      </c>
      <c r="J94" s="38">
        <v>8.85</v>
      </c>
      <c r="K94" s="256">
        <v>22</v>
      </c>
      <c r="L94" s="51">
        <v>1419</v>
      </c>
      <c r="M94" s="36">
        <v>30</v>
      </c>
      <c r="N94" s="126">
        <v>1.419</v>
      </c>
      <c r="O94" t="s">
        <v>2624</v>
      </c>
    </row>
    <row r="95" spans="1:15">
      <c r="A95" s="42" t="s">
        <v>56</v>
      </c>
      <c r="B95" s="100">
        <v>45901</v>
      </c>
      <c r="C95" s="35">
        <v>170.00049999999999</v>
      </c>
      <c r="D95" s="35">
        <v>264.3</v>
      </c>
      <c r="E95" s="135">
        <v>-94.299500000000023</v>
      </c>
      <c r="F95" s="53">
        <v>-0.35678963299281125</v>
      </c>
      <c r="G95" s="138">
        <v>193.82000000000002</v>
      </c>
      <c r="H95" s="52">
        <v>-23.819500000000033</v>
      </c>
      <c r="I95" s="55">
        <v>-0.12289495408110634</v>
      </c>
      <c r="J95" s="38">
        <v>8.81</v>
      </c>
      <c r="K95" s="256">
        <v>22</v>
      </c>
      <c r="L95" s="51">
        <v>1419</v>
      </c>
      <c r="M95" s="36">
        <v>30</v>
      </c>
      <c r="N95" s="126">
        <v>1.419</v>
      </c>
      <c r="O95" t="s">
        <v>2624</v>
      </c>
    </row>
    <row r="96" spans="1:15">
      <c r="A96" s="42" t="s">
        <v>57</v>
      </c>
      <c r="B96" s="100">
        <v>45901</v>
      </c>
      <c r="C96" s="35">
        <v>168.18476999999999</v>
      </c>
      <c r="D96" s="35">
        <v>263.2</v>
      </c>
      <c r="E96" s="135">
        <v>-95.015230000000003</v>
      </c>
      <c r="F96" s="53">
        <v>-0.36100011398176296</v>
      </c>
      <c r="G96" s="138">
        <v>193.01333333333332</v>
      </c>
      <c r="H96" s="52">
        <v>-24.828563333333335</v>
      </c>
      <c r="I96" s="55">
        <v>-0.12863651906604037</v>
      </c>
      <c r="J96" s="38">
        <v>8.7733333333333334</v>
      </c>
      <c r="K96" s="256">
        <v>22</v>
      </c>
      <c r="L96" s="51">
        <v>1419</v>
      </c>
      <c r="M96" s="36">
        <v>30</v>
      </c>
      <c r="N96" s="126">
        <v>1.419</v>
      </c>
      <c r="O96" t="s">
        <v>2624</v>
      </c>
    </row>
    <row r="97" spans="1:15">
      <c r="A97" s="42" t="s">
        <v>58</v>
      </c>
      <c r="B97" s="100">
        <v>45901</v>
      </c>
      <c r="C97" s="35">
        <v>171.79264000000001</v>
      </c>
      <c r="D97" s="35">
        <v>278.60000000000002</v>
      </c>
      <c r="E97" s="135">
        <v>-106.80736000000002</v>
      </c>
      <c r="F97" s="53">
        <v>-0.3833717157214645</v>
      </c>
      <c r="G97" s="138">
        <v>204.30666666666667</v>
      </c>
      <c r="H97" s="52">
        <v>-32.514026666666666</v>
      </c>
      <c r="I97" s="55">
        <v>-0.1591432487110879</v>
      </c>
      <c r="J97" s="38">
        <v>9.2866666666666671</v>
      </c>
      <c r="K97" s="256">
        <v>22</v>
      </c>
      <c r="L97" s="51">
        <v>1419</v>
      </c>
      <c r="M97" s="36">
        <v>30</v>
      </c>
      <c r="N97" s="126">
        <v>1.419</v>
      </c>
      <c r="O97" t="s">
        <v>2624</v>
      </c>
    </row>
    <row r="98" spans="1:15">
      <c r="A98" s="42" t="s">
        <v>59</v>
      </c>
      <c r="B98" s="100">
        <v>45901</v>
      </c>
      <c r="C98" s="35">
        <v>160.88642000000004</v>
      </c>
      <c r="D98" s="35">
        <v>262.3</v>
      </c>
      <c r="E98" s="135">
        <v>-101.41357999999997</v>
      </c>
      <c r="F98" s="53">
        <v>-0.38663202439954236</v>
      </c>
      <c r="G98" s="138">
        <v>192.35333333333335</v>
      </c>
      <c r="H98" s="52">
        <v>-31.466913333333309</v>
      </c>
      <c r="I98" s="55">
        <v>-0.1635891241811942</v>
      </c>
      <c r="J98" s="38">
        <v>8.7433333333333341</v>
      </c>
      <c r="K98" s="256">
        <v>22</v>
      </c>
      <c r="L98" s="51">
        <v>1419</v>
      </c>
      <c r="M98" s="36">
        <v>30</v>
      </c>
      <c r="N98" s="126">
        <v>1.419</v>
      </c>
      <c r="O98" t="s">
        <v>2624</v>
      </c>
    </row>
    <row r="99" spans="1:15">
      <c r="A99" s="276" t="s">
        <v>60</v>
      </c>
      <c r="B99" s="277">
        <v>45901</v>
      </c>
      <c r="C99" s="278">
        <v>140.221</v>
      </c>
      <c r="D99" s="278">
        <v>224.23</v>
      </c>
      <c r="E99" s="279">
        <v>-84.008999999999986</v>
      </c>
      <c r="F99" s="280">
        <v>-0.37465548766891132</v>
      </c>
      <c r="G99" s="281">
        <v>164.43533333333332</v>
      </c>
      <c r="H99" s="282">
        <v>-24.214333333333315</v>
      </c>
      <c r="I99" s="283">
        <v>-0.14725748318487905</v>
      </c>
      <c r="J99" s="284">
        <v>7.4743333333333331</v>
      </c>
      <c r="K99" s="285">
        <v>22</v>
      </c>
      <c r="L99" s="286">
        <v>1288.98</v>
      </c>
      <c r="M99" s="276">
        <v>30</v>
      </c>
      <c r="N99" s="287">
        <v>1.28898</v>
      </c>
      <c r="O99" s="237" t="s">
        <v>2630</v>
      </c>
    </row>
    <row r="100" spans="1:15">
      <c r="A100" s="276" t="s">
        <v>61</v>
      </c>
      <c r="B100" s="277">
        <v>45901</v>
      </c>
      <c r="C100" s="278">
        <v>67.492819999999995</v>
      </c>
      <c r="D100" s="278">
        <v>106.77</v>
      </c>
      <c r="E100" s="279">
        <v>-39.277180000000001</v>
      </c>
      <c r="F100" s="280">
        <v>-0.36786719115856514</v>
      </c>
      <c r="G100" s="281">
        <v>78.297999999999988</v>
      </c>
      <c r="H100" s="282">
        <v>-10.805179999999993</v>
      </c>
      <c r="I100" s="283">
        <v>-0.13800071521622512</v>
      </c>
      <c r="J100" s="284">
        <v>3.5589999999999997</v>
      </c>
      <c r="K100" s="285">
        <v>22</v>
      </c>
      <c r="L100" s="286">
        <v>613.79999999999995</v>
      </c>
      <c r="M100" s="276">
        <v>30</v>
      </c>
      <c r="N100" s="287">
        <v>0.6137999999999999</v>
      </c>
      <c r="O100" s="237" t="s">
        <v>2630</v>
      </c>
    </row>
    <row r="101" spans="1:15">
      <c r="A101" s="42" t="s">
        <v>185</v>
      </c>
      <c r="B101" s="100">
        <v>45901</v>
      </c>
      <c r="C101" s="35">
        <v>151.61335</v>
      </c>
      <c r="D101" s="35">
        <v>231.79793510324484</v>
      </c>
      <c r="E101" s="135">
        <v>-80.184585103244842</v>
      </c>
      <c r="F101" s="53">
        <v>-0.34592450130122998</v>
      </c>
      <c r="G101" s="138">
        <v>169.98515240904621</v>
      </c>
      <c r="H101" s="52">
        <v>-18.371802409046211</v>
      </c>
      <c r="I101" s="55">
        <v>-0.10807886541076812</v>
      </c>
      <c r="J101" s="38">
        <v>7.726597836774828</v>
      </c>
      <c r="K101" s="256">
        <v>22</v>
      </c>
      <c r="L101" s="51">
        <v>1366.2</v>
      </c>
      <c r="M101" s="36">
        <v>30</v>
      </c>
      <c r="N101" s="126">
        <v>1.3662000000000001</v>
      </c>
      <c r="O101" t="s">
        <v>2631</v>
      </c>
    </row>
    <row r="102" spans="1:15">
      <c r="A102" s="42" t="s">
        <v>187</v>
      </c>
      <c r="B102" s="100">
        <v>45901</v>
      </c>
      <c r="C102" s="35">
        <v>141.93747000000002</v>
      </c>
      <c r="D102" s="35">
        <v>221.71976401179938</v>
      </c>
      <c r="E102" s="135">
        <v>-79.782294011799365</v>
      </c>
      <c r="F102" s="53">
        <v>-0.35983392985910606</v>
      </c>
      <c r="G102" s="138">
        <v>162.59449360865287</v>
      </c>
      <c r="H102" s="52">
        <v>-20.65702360865285</v>
      </c>
      <c r="I102" s="55">
        <v>-0.12704626798968999</v>
      </c>
      <c r="J102" s="38">
        <v>7.3906588003933127</v>
      </c>
      <c r="K102" s="256">
        <v>22</v>
      </c>
      <c r="L102" s="51">
        <v>1306.8</v>
      </c>
      <c r="M102" s="36">
        <v>30</v>
      </c>
      <c r="N102" s="126">
        <v>1.3068</v>
      </c>
      <c r="O102" t="s">
        <v>2631</v>
      </c>
    </row>
    <row r="103" spans="1:15">
      <c r="A103" s="42" t="s">
        <v>192</v>
      </c>
      <c r="B103" s="100">
        <v>45901</v>
      </c>
      <c r="C103" s="35">
        <v>155.09779</v>
      </c>
      <c r="D103" s="35">
        <v>229.7823008849557</v>
      </c>
      <c r="E103" s="135">
        <v>-74.684510884955699</v>
      </c>
      <c r="F103" s="53">
        <v>-0.32502290471165457</v>
      </c>
      <c r="G103" s="138">
        <v>168.50702064896751</v>
      </c>
      <c r="H103" s="52">
        <v>-13.409230648967508</v>
      </c>
      <c r="I103" s="55">
        <v>-7.9576688243165314E-2</v>
      </c>
      <c r="J103" s="38">
        <v>7.659410029498523</v>
      </c>
      <c r="K103" s="256">
        <v>22</v>
      </c>
      <c r="L103" s="51">
        <v>1354.32</v>
      </c>
      <c r="M103" s="36">
        <v>30</v>
      </c>
      <c r="N103" s="126">
        <v>1.35432</v>
      </c>
      <c r="O103" t="s">
        <v>2631</v>
      </c>
    </row>
    <row r="104" spans="1:15">
      <c r="A104" s="42" t="s">
        <v>180</v>
      </c>
      <c r="B104" s="100">
        <v>45901</v>
      </c>
      <c r="C104" s="35">
        <v>175.92782999999994</v>
      </c>
      <c r="D104" s="35">
        <v>224.2</v>
      </c>
      <c r="E104" s="135">
        <v>-48.272170000000045</v>
      </c>
      <c r="F104" s="53">
        <v>-0.21530851917930441</v>
      </c>
      <c r="G104" s="138">
        <v>164.41333333333333</v>
      </c>
      <c r="H104" s="52">
        <v>11.514496666666616</v>
      </c>
      <c r="I104" s="55">
        <v>7.0033837482766703E-2</v>
      </c>
      <c r="J104" s="38">
        <v>7.4733333333333327</v>
      </c>
      <c r="K104" s="256">
        <v>22</v>
      </c>
      <c r="L104" s="51">
        <v>1451.16</v>
      </c>
      <c r="M104" s="36">
        <v>30</v>
      </c>
      <c r="N104" s="126">
        <v>1.45116</v>
      </c>
      <c r="O104" t="s">
        <v>2625</v>
      </c>
    </row>
    <row r="105" spans="1:15">
      <c r="A105" s="42" t="s">
        <v>493</v>
      </c>
      <c r="B105" s="100">
        <v>45901</v>
      </c>
      <c r="C105" s="35">
        <v>30.09648</v>
      </c>
      <c r="D105" s="35">
        <v>48.239999999999995</v>
      </c>
      <c r="E105" s="135">
        <v>-18.143519999999995</v>
      </c>
      <c r="F105" s="53">
        <v>-0.37610945273631835</v>
      </c>
      <c r="G105" s="138">
        <v>35.375999999999998</v>
      </c>
      <c r="H105" s="52">
        <v>-5.279519999999998</v>
      </c>
      <c r="I105" s="55">
        <v>-0.14924016282225233</v>
      </c>
      <c r="J105" s="38">
        <v>1.6079999999999999</v>
      </c>
      <c r="K105" s="256">
        <v>22</v>
      </c>
      <c r="L105" s="51">
        <v>338.6</v>
      </c>
      <c r="M105" s="36">
        <v>30</v>
      </c>
      <c r="N105" s="126">
        <v>0.33860000000000001</v>
      </c>
      <c r="O105" t="s">
        <v>2632</v>
      </c>
    </row>
    <row r="106" spans="1:15">
      <c r="A106" s="42" t="s">
        <v>494</v>
      </c>
      <c r="B106" s="100">
        <v>45901</v>
      </c>
      <c r="C106" s="35">
        <v>29.497149999999998</v>
      </c>
      <c r="D106" s="35">
        <v>48.239999999999995</v>
      </c>
      <c r="E106" s="135">
        <v>-18.742849999999997</v>
      </c>
      <c r="F106" s="53">
        <v>-0.38853337479270311</v>
      </c>
      <c r="G106" s="138">
        <v>35.375999999999998</v>
      </c>
      <c r="H106" s="52">
        <v>-5.8788499999999999</v>
      </c>
      <c r="I106" s="55">
        <v>-0.16618187471732249</v>
      </c>
      <c r="J106" s="38">
        <v>1.6079999999999999</v>
      </c>
      <c r="K106" s="256">
        <v>22</v>
      </c>
      <c r="L106" s="51">
        <v>338.6</v>
      </c>
      <c r="M106" s="36">
        <v>30</v>
      </c>
      <c r="N106" s="126">
        <v>0.33860000000000001</v>
      </c>
      <c r="O106" t="s">
        <v>2633</v>
      </c>
    </row>
    <row r="107" spans="1:15">
      <c r="A107" s="42" t="s">
        <v>495</v>
      </c>
      <c r="B107" s="100">
        <v>45901</v>
      </c>
      <c r="C107" s="35">
        <v>29.203479999999995</v>
      </c>
      <c r="D107" s="35">
        <v>48.239999999999995</v>
      </c>
      <c r="E107" s="135">
        <v>-19.036519999999999</v>
      </c>
      <c r="F107" s="53">
        <v>-0.39462106135986735</v>
      </c>
      <c r="G107" s="138">
        <v>35.375999999999998</v>
      </c>
      <c r="H107" s="52">
        <v>-6.1725200000000022</v>
      </c>
      <c r="I107" s="55">
        <v>-0.17448326549072826</v>
      </c>
      <c r="J107" s="38">
        <v>1.6079999999999999</v>
      </c>
      <c r="K107" s="256">
        <v>22</v>
      </c>
      <c r="L107" s="51">
        <v>338.6</v>
      </c>
      <c r="M107" s="36">
        <v>30</v>
      </c>
      <c r="N107" s="126">
        <v>0.33860000000000001</v>
      </c>
      <c r="O107" t="s">
        <v>2633</v>
      </c>
    </row>
    <row r="108" spans="1:15">
      <c r="A108" s="42" t="s">
        <v>496</v>
      </c>
      <c r="B108" s="100">
        <v>45901</v>
      </c>
      <c r="C108" s="35">
        <v>28.983799999999999</v>
      </c>
      <c r="D108" s="35">
        <v>48.239999999999995</v>
      </c>
      <c r="E108" s="135">
        <v>-19.256199999999996</v>
      </c>
      <c r="F108" s="53">
        <v>-0.39917495854063012</v>
      </c>
      <c r="G108" s="138">
        <v>35.375999999999998</v>
      </c>
      <c r="H108" s="52">
        <v>-6.392199999999999</v>
      </c>
      <c r="I108" s="55">
        <v>-0.1806931252826775</v>
      </c>
      <c r="J108" s="38">
        <v>1.6079999999999999</v>
      </c>
      <c r="K108" s="256">
        <v>22</v>
      </c>
      <c r="L108" s="51">
        <v>338.6</v>
      </c>
      <c r="M108" s="36">
        <v>30</v>
      </c>
      <c r="N108" s="126">
        <v>0.33860000000000001</v>
      </c>
      <c r="O108" t="s">
        <v>2633</v>
      </c>
    </row>
    <row r="109" spans="1:15">
      <c r="A109" s="42" t="s">
        <v>497</v>
      </c>
      <c r="B109" s="100">
        <v>45901</v>
      </c>
      <c r="C109" s="35">
        <v>29.472490000000001</v>
      </c>
      <c r="D109" s="35">
        <v>48.239999999999995</v>
      </c>
      <c r="E109" s="135">
        <v>-18.767509999999994</v>
      </c>
      <c r="F109" s="53">
        <v>-0.38904456882255384</v>
      </c>
      <c r="G109" s="138">
        <v>35.375999999999998</v>
      </c>
      <c r="H109" s="52">
        <v>-5.9035099999999971</v>
      </c>
      <c r="I109" s="55">
        <v>-0.16687895748530071</v>
      </c>
      <c r="J109" s="38">
        <v>1.6079999999999999</v>
      </c>
      <c r="K109" s="256">
        <v>22</v>
      </c>
      <c r="L109" s="51">
        <v>338.6</v>
      </c>
      <c r="M109" s="36">
        <v>30</v>
      </c>
      <c r="N109" s="126">
        <v>0.33860000000000001</v>
      </c>
      <c r="O109" t="s">
        <v>2633</v>
      </c>
    </row>
    <row r="110" spans="1:15">
      <c r="A110" s="42" t="s">
        <v>498</v>
      </c>
      <c r="B110" s="100">
        <v>45901</v>
      </c>
      <c r="C110" s="35">
        <v>178.13921000000002</v>
      </c>
      <c r="D110" s="35">
        <v>247.6</v>
      </c>
      <c r="E110" s="135">
        <v>-69.460789999999974</v>
      </c>
      <c r="F110" s="53">
        <v>-0.28053630856219702</v>
      </c>
      <c r="G110" s="138">
        <v>181.57333333333335</v>
      </c>
      <c r="H110" s="52">
        <v>-3.4341233333333321</v>
      </c>
      <c r="I110" s="55">
        <v>-1.8913148039359663E-2</v>
      </c>
      <c r="J110" s="38">
        <v>8.2533333333333339</v>
      </c>
      <c r="K110" s="256">
        <v>22</v>
      </c>
      <c r="L110" s="51">
        <v>1451.2</v>
      </c>
      <c r="M110" s="36">
        <v>30</v>
      </c>
      <c r="N110" s="126">
        <v>1.4512</v>
      </c>
      <c r="O110" t="s">
        <v>2634</v>
      </c>
    </row>
    <row r="111" spans="1:15">
      <c r="A111" s="42" t="s">
        <v>499</v>
      </c>
      <c r="B111" s="100">
        <v>45901</v>
      </c>
      <c r="C111" s="35">
        <v>178.16825000000003</v>
      </c>
      <c r="D111" s="35">
        <v>247.6</v>
      </c>
      <c r="E111" s="135">
        <v>-69.431749999999965</v>
      </c>
      <c r="F111" s="53">
        <v>-0.28041902261712426</v>
      </c>
      <c r="G111" s="138">
        <v>181.57333333333335</v>
      </c>
      <c r="H111" s="52">
        <v>-3.405083333333323</v>
      </c>
      <c r="I111" s="55">
        <v>-1.8753212659715024E-2</v>
      </c>
      <c r="J111" s="38">
        <v>8.2533333333333339</v>
      </c>
      <c r="K111" s="256">
        <v>22</v>
      </c>
      <c r="L111" s="51">
        <v>1451.2</v>
      </c>
      <c r="M111" s="36">
        <v>30</v>
      </c>
      <c r="N111" s="126">
        <v>1.4512</v>
      </c>
      <c r="O111" t="s">
        <v>2634</v>
      </c>
    </row>
    <row r="112" spans="1:15">
      <c r="A112" s="42" t="s">
        <v>500</v>
      </c>
      <c r="B112" s="100">
        <v>45901</v>
      </c>
      <c r="C112" s="35">
        <v>178.83349999999996</v>
      </c>
      <c r="D112" s="35">
        <v>247.6</v>
      </c>
      <c r="E112" s="135">
        <v>-68.766500000000036</v>
      </c>
      <c r="F112" s="53">
        <v>-0.27773222940226189</v>
      </c>
      <c r="G112" s="138">
        <v>181.57333333333335</v>
      </c>
      <c r="H112" s="52">
        <v>-2.7398333333333937</v>
      </c>
      <c r="I112" s="55">
        <v>-1.5089403730357212E-2</v>
      </c>
      <c r="J112" s="38">
        <v>8.2533333333333339</v>
      </c>
      <c r="K112" s="256">
        <v>22</v>
      </c>
      <c r="L112" s="51">
        <v>1451.2</v>
      </c>
      <c r="M112" s="36">
        <v>30</v>
      </c>
      <c r="N112" s="126">
        <v>1.4512</v>
      </c>
      <c r="O112" t="s">
        <v>2634</v>
      </c>
    </row>
    <row r="113" spans="1:15">
      <c r="A113" s="276" t="s">
        <v>501</v>
      </c>
      <c r="B113" s="277">
        <v>45901</v>
      </c>
      <c r="C113" s="278">
        <v>178.93795000000006</v>
      </c>
      <c r="D113" s="278">
        <v>247.6</v>
      </c>
      <c r="E113" s="279">
        <v>-68.662049999999937</v>
      </c>
      <c r="F113" s="280">
        <v>-0.27731037964458782</v>
      </c>
      <c r="G113" s="281">
        <v>181.57333333333335</v>
      </c>
      <c r="H113" s="282">
        <v>-2.6353833333332943</v>
      </c>
      <c r="I113" s="283">
        <v>-1.4514154060801664E-2</v>
      </c>
      <c r="J113" s="284">
        <v>8.2533333333333339</v>
      </c>
      <c r="K113" s="285">
        <v>22</v>
      </c>
      <c r="L113" s="286">
        <v>1451.2</v>
      </c>
      <c r="M113" s="276">
        <v>30</v>
      </c>
      <c r="N113" s="287">
        <v>1.4512</v>
      </c>
      <c r="O113" s="237" t="s">
        <v>2635</v>
      </c>
    </row>
    <row r="114" spans="1:15">
      <c r="A114" s="276" t="s">
        <v>502</v>
      </c>
      <c r="B114" s="277">
        <v>45901</v>
      </c>
      <c r="C114" s="278">
        <v>179.45754000000005</v>
      </c>
      <c r="D114" s="278">
        <v>247.6</v>
      </c>
      <c r="E114" s="279">
        <v>-68.142459999999943</v>
      </c>
      <c r="F114" s="280">
        <v>-0.27521187399030672</v>
      </c>
      <c r="G114" s="281">
        <v>181.57333333333335</v>
      </c>
      <c r="H114" s="282">
        <v>-2.1157933333333006</v>
      </c>
      <c r="I114" s="283">
        <v>-1.1652555441327473E-2</v>
      </c>
      <c r="J114" s="284">
        <v>8.2533333333333339</v>
      </c>
      <c r="K114" s="285">
        <v>22</v>
      </c>
      <c r="L114" s="286">
        <v>1451.2</v>
      </c>
      <c r="M114" s="276">
        <v>30</v>
      </c>
      <c r="N114" s="287">
        <v>1.4512</v>
      </c>
      <c r="O114" s="237" t="s">
        <v>2635</v>
      </c>
    </row>
    <row r="115" spans="1:15">
      <c r="A115" s="276" t="s">
        <v>2548</v>
      </c>
      <c r="B115" s="277">
        <v>45901</v>
      </c>
      <c r="C115" s="278">
        <v>171.91689</v>
      </c>
      <c r="D115" s="278">
        <v>264.12</v>
      </c>
      <c r="E115" s="279">
        <v>-92.203110000000009</v>
      </c>
      <c r="F115" s="280">
        <v>-0.3490955247614721</v>
      </c>
      <c r="G115" s="281">
        <v>193.68800000000002</v>
      </c>
      <c r="H115" s="282">
        <v>-21.771110000000022</v>
      </c>
      <c r="I115" s="283">
        <v>-0.11240298831109836</v>
      </c>
      <c r="J115" s="284">
        <v>8.8040000000000003</v>
      </c>
      <c r="K115" s="285">
        <v>22</v>
      </c>
      <c r="L115" s="286">
        <v>1451.2</v>
      </c>
      <c r="M115" s="276">
        <v>30</v>
      </c>
      <c r="N115" s="287">
        <v>1.4512</v>
      </c>
      <c r="O115" s="237" t="s">
        <v>2636</v>
      </c>
    </row>
    <row r="116" spans="1:15">
      <c r="A116" s="42" t="s">
        <v>2549</v>
      </c>
      <c r="B116" s="100">
        <v>45901</v>
      </c>
      <c r="C116" s="35">
        <v>171.26931999999999</v>
      </c>
      <c r="D116" s="35">
        <v>264.12</v>
      </c>
      <c r="E116" s="135">
        <v>-92.850680000000011</v>
      </c>
      <c r="F116" s="53">
        <v>-0.35154732697258828</v>
      </c>
      <c r="G116" s="138">
        <v>193.68800000000002</v>
      </c>
      <c r="H116" s="52">
        <v>-22.418680000000023</v>
      </c>
      <c r="I116" s="55">
        <v>-0.11574635496262041</v>
      </c>
      <c r="J116" s="38">
        <v>8.8040000000000003</v>
      </c>
      <c r="K116" s="256">
        <v>22</v>
      </c>
      <c r="L116" s="51">
        <v>1451.2</v>
      </c>
      <c r="M116" s="36">
        <v>30</v>
      </c>
      <c r="N116" s="126">
        <v>1.4512</v>
      </c>
      <c r="O116" t="s">
        <v>2637</v>
      </c>
    </row>
    <row r="117" spans="1:15">
      <c r="A117" s="276" t="s">
        <v>2564</v>
      </c>
      <c r="B117" s="277">
        <v>45901</v>
      </c>
      <c r="C117" s="278">
        <v>84.096719999999991</v>
      </c>
      <c r="D117" s="278">
        <v>132.06</v>
      </c>
      <c r="E117" s="279">
        <v>-47.963280000000012</v>
      </c>
      <c r="F117" s="280">
        <v>-0.36319309404816003</v>
      </c>
      <c r="G117" s="281">
        <v>96.844000000000008</v>
      </c>
      <c r="H117" s="282">
        <v>-12.747280000000018</v>
      </c>
      <c r="I117" s="283">
        <v>-0.13162694642930917</v>
      </c>
      <c r="J117" s="284">
        <v>4.4020000000000001</v>
      </c>
      <c r="K117" s="285">
        <v>22</v>
      </c>
      <c r="L117" s="286">
        <v>725.6</v>
      </c>
      <c r="M117" s="276">
        <v>30</v>
      </c>
      <c r="N117" s="287">
        <v>0.72560000000000002</v>
      </c>
      <c r="O117" s="237" t="s">
        <v>2638</v>
      </c>
    </row>
    <row r="118" spans="1:15">
      <c r="A118" s="42" t="s">
        <v>2566</v>
      </c>
      <c r="B118" s="100">
        <v>45901</v>
      </c>
      <c r="C118" s="35">
        <v>171.69736</v>
      </c>
      <c r="D118" s="35">
        <v>263.52</v>
      </c>
      <c r="E118" s="135">
        <v>-91.822639999999978</v>
      </c>
      <c r="F118" s="53">
        <v>-0.34844656952033998</v>
      </c>
      <c r="G118" s="138">
        <v>193.24799999999999</v>
      </c>
      <c r="H118" s="52">
        <v>-21.550639999999987</v>
      </c>
      <c r="I118" s="55">
        <v>-0.11151804934591814</v>
      </c>
      <c r="J118" s="38">
        <v>8.7839999999999989</v>
      </c>
      <c r="K118" s="256">
        <v>22</v>
      </c>
      <c r="L118" s="51">
        <v>1451.2</v>
      </c>
      <c r="M118" s="36">
        <v>30</v>
      </c>
      <c r="N118" s="126">
        <v>1.4512</v>
      </c>
      <c r="O118" t="s">
        <v>2637</v>
      </c>
    </row>
    <row r="119" spans="1:15">
      <c r="A119" s="276" t="s">
        <v>2567</v>
      </c>
      <c r="B119" s="277">
        <v>45901</v>
      </c>
      <c r="C119" s="278">
        <v>172.60203999999996</v>
      </c>
      <c r="D119" s="278">
        <v>263.52</v>
      </c>
      <c r="E119" s="279">
        <v>-90.917960000000022</v>
      </c>
      <c r="F119" s="280">
        <v>-0.34501350941105052</v>
      </c>
      <c r="G119" s="281">
        <v>193.24799999999999</v>
      </c>
      <c r="H119" s="282">
        <v>-20.645960000000031</v>
      </c>
      <c r="I119" s="283">
        <v>-0.10683660374234161</v>
      </c>
      <c r="J119" s="284">
        <v>8.7839999999999989</v>
      </c>
      <c r="K119" s="285">
        <v>22</v>
      </c>
      <c r="L119" s="286">
        <v>1451.2</v>
      </c>
      <c r="M119" s="276">
        <v>30</v>
      </c>
      <c r="N119" s="287">
        <v>1.4512</v>
      </c>
      <c r="O119" s="237" t="s">
        <v>2639</v>
      </c>
    </row>
    <row r="120" spans="1:15">
      <c r="A120" s="42" t="s">
        <v>2568</v>
      </c>
      <c r="B120" s="100">
        <v>45901</v>
      </c>
      <c r="C120" s="35">
        <v>84.96038999999999</v>
      </c>
      <c r="D120" s="35">
        <v>131.76</v>
      </c>
      <c r="E120" s="135">
        <v>-46.799610000000001</v>
      </c>
      <c r="F120" s="53">
        <v>-0.35518829690346088</v>
      </c>
      <c r="G120" s="138">
        <v>96.623999999999995</v>
      </c>
      <c r="H120" s="52">
        <v>-11.663610000000006</v>
      </c>
      <c r="I120" s="55">
        <v>-0.12071131395926485</v>
      </c>
      <c r="J120" s="38">
        <v>4.3919999999999995</v>
      </c>
      <c r="K120" s="256">
        <v>22</v>
      </c>
      <c r="L120" s="51">
        <v>725.6</v>
      </c>
      <c r="M120" s="36">
        <v>30</v>
      </c>
      <c r="N120" s="126">
        <v>0.72560000000000002</v>
      </c>
      <c r="O120" t="s">
        <v>2637</v>
      </c>
    </row>
    <row r="129" spans="1:10" ht="57.6">
      <c r="A129" s="43" t="s">
        <v>70</v>
      </c>
      <c r="B129" s="43" t="s">
        <v>72</v>
      </c>
      <c r="C129" s="44" t="s">
        <v>1838</v>
      </c>
      <c r="D129" s="44" t="s">
        <v>1840</v>
      </c>
      <c r="E129" s="44" t="s">
        <v>1841</v>
      </c>
      <c r="F129" s="44" t="s">
        <v>1842</v>
      </c>
      <c r="G129" s="48" t="s">
        <v>2640</v>
      </c>
      <c r="H129" s="48" t="s">
        <v>1841</v>
      </c>
      <c r="I129" s="48" t="s">
        <v>1843</v>
      </c>
    </row>
    <row r="130" spans="1:10">
      <c r="A130" s="42" t="s">
        <v>1854</v>
      </c>
      <c r="B130" s="100">
        <v>45931</v>
      </c>
      <c r="C130" s="35">
        <v>14.879999999999999</v>
      </c>
      <c r="D130" s="35">
        <v>150</v>
      </c>
      <c r="E130" s="135">
        <v>-135.12</v>
      </c>
      <c r="F130" s="53">
        <v>-0.90080000000000005</v>
      </c>
      <c r="G130" s="138">
        <v>62.903225806451616</v>
      </c>
      <c r="H130" s="52">
        <v>-48.02322580645162</v>
      </c>
      <c r="I130" s="55">
        <v>-0.76344615384615389</v>
      </c>
      <c r="J130" t="s">
        <v>2641</v>
      </c>
    </row>
    <row r="131" spans="1:10">
      <c r="A131" s="42" t="s">
        <v>180</v>
      </c>
      <c r="B131" s="100">
        <v>45931</v>
      </c>
      <c r="C131" s="35">
        <v>79.80813000000002</v>
      </c>
      <c r="D131" s="35">
        <v>255.5</v>
      </c>
      <c r="E131" s="135">
        <v>-175.69186999999999</v>
      </c>
      <c r="F131" s="53">
        <v>-0.68763941291585129</v>
      </c>
      <c r="G131" s="138">
        <v>107.14516129032259</v>
      </c>
      <c r="H131" s="52">
        <v>-27.337031290322571</v>
      </c>
      <c r="I131" s="55">
        <v>-0.25514013849164524</v>
      </c>
      <c r="J131" t="s">
        <v>2642</v>
      </c>
    </row>
    <row r="132" spans="1:10">
      <c r="A132" s="42" t="s">
        <v>502</v>
      </c>
      <c r="B132" s="100">
        <v>45931</v>
      </c>
      <c r="C132" s="35">
        <v>80.291870000000017</v>
      </c>
      <c r="D132" s="35">
        <v>251.2</v>
      </c>
      <c r="E132" s="135">
        <v>-170.90812999999997</v>
      </c>
      <c r="F132" s="53">
        <v>-0.68036675955414005</v>
      </c>
      <c r="G132" s="138">
        <v>105.34193548387097</v>
      </c>
      <c r="H132" s="52">
        <v>-25.050065483870952</v>
      </c>
      <c r="I132" s="55">
        <v>-0.237797657398334</v>
      </c>
      <c r="J132" t="s">
        <v>2643</v>
      </c>
    </row>
    <row r="133" spans="1:10">
      <c r="A133" s="42" t="s">
        <v>38</v>
      </c>
      <c r="B133" s="100">
        <v>45931</v>
      </c>
      <c r="C133" s="35">
        <v>85.362359999999981</v>
      </c>
      <c r="D133" s="35">
        <v>258.2</v>
      </c>
      <c r="E133" s="135">
        <v>-172.83764000000002</v>
      </c>
      <c r="F133" s="53">
        <v>-0.66939442292796292</v>
      </c>
      <c r="G133" s="138">
        <v>108.2774193548387</v>
      </c>
      <c r="H133" s="52">
        <v>-22.915059354838718</v>
      </c>
      <c r="I133" s="55">
        <v>-0.21163285467437298</v>
      </c>
      <c r="J133" t="s">
        <v>2644</v>
      </c>
    </row>
    <row r="134" spans="1:10">
      <c r="A134" s="42" t="s">
        <v>33</v>
      </c>
      <c r="B134" s="100">
        <v>45931</v>
      </c>
      <c r="C134" s="35">
        <v>37.64800000000001</v>
      </c>
      <c r="D134" s="35">
        <v>106.4</v>
      </c>
      <c r="E134" s="135">
        <v>-68.751999999999995</v>
      </c>
      <c r="F134" s="53">
        <v>-0.6461654135338345</v>
      </c>
      <c r="G134" s="138">
        <v>44.619354838709683</v>
      </c>
      <c r="H134" s="52">
        <v>-6.9713548387096722</v>
      </c>
      <c r="I134" s="55">
        <v>-0.15624060150375926</v>
      </c>
      <c r="J134" t="s">
        <v>2645</v>
      </c>
    </row>
    <row r="135" spans="1:10">
      <c r="A135" s="42" t="s">
        <v>2567</v>
      </c>
      <c r="B135" s="100">
        <v>45931</v>
      </c>
      <c r="C135" s="35">
        <v>97.550459999999987</v>
      </c>
      <c r="D135" s="35">
        <v>263.52</v>
      </c>
      <c r="E135" s="135">
        <v>-165.96953999999999</v>
      </c>
      <c r="F135" s="53">
        <v>-0.62981762295081967</v>
      </c>
      <c r="G135" s="138">
        <v>110.50838709677419</v>
      </c>
      <c r="H135" s="52">
        <v>-12.957927096774199</v>
      </c>
      <c r="I135" s="55">
        <v>-0.11725740857503159</v>
      </c>
      <c r="J135" t="s">
        <v>2646</v>
      </c>
    </row>
    <row r="136" spans="1:10">
      <c r="A136" s="42" t="s">
        <v>187</v>
      </c>
      <c r="B136" s="100">
        <v>45931</v>
      </c>
      <c r="C136" s="35">
        <v>83.759439999999984</v>
      </c>
      <c r="D136" s="35">
        <v>224.31563421828906</v>
      </c>
      <c r="E136" s="135">
        <v>-140.55619421828908</v>
      </c>
      <c r="F136" s="53">
        <v>-0.62660007942874429</v>
      </c>
      <c r="G136" s="138">
        <v>94.067846607669608</v>
      </c>
      <c r="H136" s="52">
        <v>-10.308406607669625</v>
      </c>
      <c r="I136" s="55">
        <v>-0.10958480479162103</v>
      </c>
      <c r="J136" t="s">
        <v>2647</v>
      </c>
    </row>
    <row r="137" spans="1:10">
      <c r="A137" s="42" t="s">
        <v>185</v>
      </c>
      <c r="B137" s="100">
        <v>45931</v>
      </c>
      <c r="C137" s="35">
        <v>87.935690000000008</v>
      </c>
      <c r="D137" s="35">
        <v>234.51179941002948</v>
      </c>
      <c r="E137" s="135">
        <v>-146.57610941002946</v>
      </c>
      <c r="F137" s="53">
        <v>-0.62502658620494456</v>
      </c>
      <c r="G137" s="138">
        <v>98.343657817109133</v>
      </c>
      <c r="H137" s="52">
        <v>-10.407967817109125</v>
      </c>
      <c r="I137" s="55">
        <v>-0.10583262864256021</v>
      </c>
      <c r="J137" t="s">
        <v>2647</v>
      </c>
    </row>
    <row r="138" spans="1:10">
      <c r="A138" s="42" t="s">
        <v>192</v>
      </c>
      <c r="B138" s="100">
        <v>45931</v>
      </c>
      <c r="C138" s="35">
        <v>88.291839999999993</v>
      </c>
      <c r="D138" s="35">
        <v>232.47256637168138</v>
      </c>
      <c r="E138" s="135">
        <v>-144.18072637168137</v>
      </c>
      <c r="F138" s="53">
        <v>-0.62020533700807778</v>
      </c>
      <c r="G138" s="138">
        <v>97.488495575221222</v>
      </c>
      <c r="H138" s="52">
        <v>-9.1966555752212287</v>
      </c>
      <c r="I138" s="55">
        <v>-9.4335803634647067E-2</v>
      </c>
      <c r="J138" t="s">
        <v>2647</v>
      </c>
    </row>
    <row r="139" spans="1:10">
      <c r="A139" s="42" t="s">
        <v>2564</v>
      </c>
      <c r="B139" s="100">
        <v>45931</v>
      </c>
      <c r="C139" s="35">
        <v>51.445710000000005</v>
      </c>
      <c r="D139" s="35">
        <v>132.06</v>
      </c>
      <c r="E139" s="135">
        <v>-80.614289999999997</v>
      </c>
      <c r="F139" s="53">
        <v>-0.61043684688777822</v>
      </c>
      <c r="G139" s="138">
        <v>55.379999999999995</v>
      </c>
      <c r="H139" s="52">
        <v>-3.9342899999999901</v>
      </c>
      <c r="I139" s="55">
        <v>-7.1041711809317273E-2</v>
      </c>
      <c r="J139" t="s">
        <v>2648</v>
      </c>
    </row>
    <row r="140" spans="1:10">
      <c r="A140" s="42" t="s">
        <v>2548</v>
      </c>
      <c r="B140" s="100">
        <v>45931</v>
      </c>
      <c r="C140" s="35">
        <v>103.47932</v>
      </c>
      <c r="D140" s="35">
        <v>264.12</v>
      </c>
      <c r="E140" s="135">
        <v>-160.64068</v>
      </c>
      <c r="F140" s="53">
        <v>-0.60821096471300928</v>
      </c>
      <c r="G140" s="138">
        <v>110.75999999999999</v>
      </c>
      <c r="H140" s="52">
        <v>-7.2806799999999896</v>
      </c>
      <c r="I140" s="55">
        <v>-6.5733838931021943E-2</v>
      </c>
      <c r="J140" t="s">
        <v>2648</v>
      </c>
    </row>
    <row r="141" spans="1:10">
      <c r="A141" s="42" t="s">
        <v>2549</v>
      </c>
      <c r="B141" s="100">
        <v>45931</v>
      </c>
      <c r="C141" s="35">
        <v>103.93754999999999</v>
      </c>
      <c r="D141" s="35">
        <v>264.12</v>
      </c>
      <c r="E141" s="135">
        <v>-160.18245000000002</v>
      </c>
      <c r="F141" s="53">
        <v>-0.60647603362108138</v>
      </c>
      <c r="G141" s="138">
        <v>110.75999999999999</v>
      </c>
      <c r="H141" s="52">
        <v>-6.8224500000000035</v>
      </c>
      <c r="I141" s="55">
        <v>-6.1596695557963196E-2</v>
      </c>
      <c r="J141" t="s">
        <v>2648</v>
      </c>
    </row>
    <row r="142" spans="1:10">
      <c r="A142" s="42" t="s">
        <v>53</v>
      </c>
      <c r="B142" s="100">
        <v>45931</v>
      </c>
      <c r="C142" s="35">
        <v>91.971029999999985</v>
      </c>
      <c r="D142" s="35">
        <v>232.64999999999998</v>
      </c>
      <c r="E142" s="135">
        <v>-140.67896999999999</v>
      </c>
      <c r="F142" s="53">
        <v>-0.60468072211476465</v>
      </c>
      <c r="G142" s="138">
        <v>97.562903225806437</v>
      </c>
      <c r="H142" s="52">
        <v>-5.5918732258064523</v>
      </c>
      <c r="I142" s="55">
        <v>-5.7315568119823454E-2</v>
      </c>
      <c r="J142" t="s">
        <v>2649</v>
      </c>
    </row>
    <row r="143" spans="1:10">
      <c r="A143" s="42" t="s">
        <v>2568</v>
      </c>
      <c r="B143" s="100">
        <v>45931</v>
      </c>
      <c r="C143" s="35">
        <v>52.227370000000008</v>
      </c>
      <c r="D143" s="35">
        <v>131.76</v>
      </c>
      <c r="E143" s="135">
        <v>-79.532629999999983</v>
      </c>
      <c r="F143" s="53">
        <v>-0.60361741044323003</v>
      </c>
      <c r="G143" s="138">
        <v>55.254193548387093</v>
      </c>
      <c r="H143" s="52">
        <v>-3.0268235483870853</v>
      </c>
      <c r="I143" s="55">
        <v>-5.4779978749240843E-2</v>
      </c>
      <c r="J143" t="s">
        <v>2648</v>
      </c>
    </row>
    <row r="144" spans="1:10">
      <c r="A144" s="42" t="s">
        <v>2566</v>
      </c>
      <c r="B144" s="100">
        <v>45931</v>
      </c>
      <c r="C144" s="35">
        <v>104.49566</v>
      </c>
      <c r="D144" s="35">
        <v>263.52</v>
      </c>
      <c r="E144" s="135">
        <v>-159.02434</v>
      </c>
      <c r="F144" s="53">
        <v>-0.60346212811171829</v>
      </c>
      <c r="G144" s="138">
        <v>110.50838709677419</v>
      </c>
      <c r="H144" s="52">
        <v>-6.012727096774185</v>
      </c>
      <c r="I144" s="55">
        <v>-5.4409690112558889E-2</v>
      </c>
      <c r="J144" t="s">
        <v>2648</v>
      </c>
    </row>
    <row r="145" spans="1:10">
      <c r="A145" s="42" t="s">
        <v>41</v>
      </c>
      <c r="B145" s="100">
        <v>45931</v>
      </c>
      <c r="C145" s="35">
        <v>23.498200000000001</v>
      </c>
      <c r="D145" s="35">
        <v>59.17</v>
      </c>
      <c r="E145" s="135">
        <v>-35.671800000000005</v>
      </c>
      <c r="F145" s="53">
        <v>-0.60286969748183206</v>
      </c>
      <c r="G145" s="138">
        <v>24.813225806451612</v>
      </c>
      <c r="H145" s="52">
        <v>-1.3150258064516116</v>
      </c>
      <c r="I145" s="55">
        <v>-5.2996970918214738E-2</v>
      </c>
      <c r="J145" t="s">
        <v>2650</v>
      </c>
    </row>
    <row r="146" spans="1:10">
      <c r="A146" s="42" t="s">
        <v>57</v>
      </c>
      <c r="B146" s="100">
        <v>45931</v>
      </c>
      <c r="C146" s="35">
        <v>102.18293</v>
      </c>
      <c r="D146" s="35">
        <v>255</v>
      </c>
      <c r="E146" s="135">
        <v>-152.81707</v>
      </c>
      <c r="F146" s="53">
        <v>-0.59928262745098038</v>
      </c>
      <c r="G146" s="138">
        <v>106.93548387096774</v>
      </c>
      <c r="H146" s="52">
        <v>-4.7525538709677448</v>
      </c>
      <c r="I146" s="55">
        <v>-4.4443188536953268E-2</v>
      </c>
    </row>
    <row r="147" spans="1:10">
      <c r="A147" s="42" t="s">
        <v>56</v>
      </c>
      <c r="B147" s="100">
        <v>45931</v>
      </c>
      <c r="C147" s="35">
        <v>103.00609999999999</v>
      </c>
      <c r="D147" s="35">
        <v>255.2</v>
      </c>
      <c r="E147" s="135">
        <v>-152.19389999999999</v>
      </c>
      <c r="F147" s="53">
        <v>-0.59637108150470219</v>
      </c>
      <c r="G147" s="138">
        <v>107.01935483870967</v>
      </c>
      <c r="H147" s="52">
        <v>-4.0132548387096847</v>
      </c>
      <c r="I147" s="55">
        <v>-3.750027128044376E-2</v>
      </c>
    </row>
    <row r="148" spans="1:10">
      <c r="A148" s="42" t="s">
        <v>55</v>
      </c>
      <c r="B148" s="100">
        <v>45931</v>
      </c>
      <c r="C148" s="35">
        <v>103.41385000000001</v>
      </c>
      <c r="D148" s="35">
        <v>255.8</v>
      </c>
      <c r="E148" s="135">
        <v>-152.38614999999999</v>
      </c>
      <c r="F148" s="53">
        <v>-0.59572380766223609</v>
      </c>
      <c r="G148" s="138">
        <v>107.27096774193549</v>
      </c>
      <c r="H148" s="52">
        <v>-3.8571177419354825</v>
      </c>
      <c r="I148" s="55">
        <v>-3.5956772117639965E-2</v>
      </c>
    </row>
    <row r="149" spans="1:10">
      <c r="A149" s="42" t="s">
        <v>59</v>
      </c>
      <c r="B149" s="100">
        <v>45931</v>
      </c>
      <c r="C149" s="35">
        <v>103.70104000000001</v>
      </c>
      <c r="D149" s="35">
        <v>254.5</v>
      </c>
      <c r="E149" s="135">
        <v>-150.79895999999999</v>
      </c>
      <c r="F149" s="53">
        <v>-0.59253029469548135</v>
      </c>
      <c r="G149" s="138">
        <v>106.7258064516129</v>
      </c>
      <c r="H149" s="52">
        <v>-3.0247664516128907</v>
      </c>
      <c r="I149" s="55">
        <v>-2.8341471966147686E-2</v>
      </c>
    </row>
    <row r="150" spans="1:10">
      <c r="A150" s="42" t="s">
        <v>51</v>
      </c>
      <c r="B150" s="100">
        <v>45931</v>
      </c>
      <c r="C150" s="35">
        <v>48.800059999999988</v>
      </c>
      <c r="D150" s="35">
        <v>119.43472912423626</v>
      </c>
      <c r="E150" s="135">
        <v>-70.634669124236268</v>
      </c>
      <c r="F150" s="53">
        <v>-0.59140812427147493</v>
      </c>
      <c r="G150" s="138">
        <v>50.085531568228106</v>
      </c>
      <c r="H150" s="52">
        <v>-1.2854715682281181</v>
      </c>
      <c r="I150" s="55">
        <v>-2.5665527108901857E-2</v>
      </c>
    </row>
    <row r="151" spans="1:10">
      <c r="A151" s="42" t="s">
        <v>58</v>
      </c>
      <c r="B151" s="100">
        <v>45931</v>
      </c>
      <c r="C151" s="35">
        <v>104.10223000000001</v>
      </c>
      <c r="D151" s="35">
        <v>254.6</v>
      </c>
      <c r="E151" s="135">
        <v>-150.49777</v>
      </c>
      <c r="F151" s="53">
        <v>-0.59111457187745486</v>
      </c>
      <c r="G151" s="138">
        <v>106.76774193548387</v>
      </c>
      <c r="H151" s="52">
        <v>-2.6655119354838632</v>
      </c>
      <c r="I151" s="55">
        <v>-2.4965517553930679E-2</v>
      </c>
    </row>
    <row r="152" spans="1:10">
      <c r="A152" s="42" t="s">
        <v>45</v>
      </c>
      <c r="B152" s="100">
        <v>45931</v>
      </c>
      <c r="C152" s="35">
        <v>107.61605</v>
      </c>
      <c r="D152" s="35">
        <v>261.7</v>
      </c>
      <c r="E152" s="135">
        <v>-154.08394999999999</v>
      </c>
      <c r="F152" s="53">
        <v>-0.5887808559419182</v>
      </c>
      <c r="G152" s="138">
        <v>109.74516129032257</v>
      </c>
      <c r="H152" s="52">
        <v>-2.1291112903225695</v>
      </c>
      <c r="I152" s="55">
        <v>-1.940050263072798E-2</v>
      </c>
    </row>
    <row r="153" spans="1:10">
      <c r="A153" s="42" t="s">
        <v>31</v>
      </c>
      <c r="B153" s="100">
        <v>45931</v>
      </c>
      <c r="C153" s="35">
        <v>75.643300000000011</v>
      </c>
      <c r="D153" s="35">
        <v>183.20999999999998</v>
      </c>
      <c r="E153" s="135">
        <v>-107.56669999999997</v>
      </c>
      <c r="F153" s="53">
        <v>-0.58712242781507551</v>
      </c>
      <c r="G153" s="138">
        <v>76.829999999999984</v>
      </c>
      <c r="H153" s="52">
        <v>-1.1866999999999734</v>
      </c>
      <c r="I153" s="55">
        <v>-1.5445789405179926E-2</v>
      </c>
    </row>
    <row r="154" spans="1:10">
      <c r="A154" s="42" t="s">
        <v>42</v>
      </c>
      <c r="B154" s="100">
        <v>45931</v>
      </c>
      <c r="C154" s="35">
        <v>109.05517999999999</v>
      </c>
      <c r="D154" s="35">
        <v>262.5</v>
      </c>
      <c r="E154" s="135">
        <v>-153.44481999999999</v>
      </c>
      <c r="F154" s="53">
        <v>-0.58455169523809525</v>
      </c>
      <c r="G154" s="138">
        <v>110.08064516129031</v>
      </c>
      <c r="H154" s="52">
        <v>-1.0254651612903132</v>
      </c>
      <c r="I154" s="55">
        <v>-9.315580952380869E-3</v>
      </c>
    </row>
    <row r="155" spans="1:10">
      <c r="A155" s="42" t="s">
        <v>39</v>
      </c>
      <c r="B155" s="100">
        <v>45931</v>
      </c>
      <c r="C155" s="35">
        <v>107.81410000000001</v>
      </c>
      <c r="D155" s="35">
        <v>258.7</v>
      </c>
      <c r="E155" s="135">
        <v>-150.88589999999999</v>
      </c>
      <c r="F155" s="53">
        <v>-0.58324661770390418</v>
      </c>
      <c r="G155" s="138">
        <v>108.48709677419356</v>
      </c>
      <c r="H155" s="52">
        <v>-0.67299677419354964</v>
      </c>
      <c r="I155" s="55">
        <v>-6.203472986232951E-3</v>
      </c>
    </row>
    <row r="156" spans="1:10">
      <c r="A156" s="42" t="s">
        <v>48</v>
      </c>
      <c r="B156" s="100">
        <v>45931</v>
      </c>
      <c r="C156" s="35">
        <v>50.225300000000004</v>
      </c>
      <c r="D156" s="35">
        <v>120.13</v>
      </c>
      <c r="E156" s="135">
        <v>-69.904699999999991</v>
      </c>
      <c r="F156" s="53">
        <v>-0.58190876550403725</v>
      </c>
      <c r="G156" s="138">
        <v>50.377096774193546</v>
      </c>
      <c r="H156" s="52">
        <v>-0.15179677419354221</v>
      </c>
      <c r="I156" s="55">
        <v>-3.0132100480888069E-3</v>
      </c>
    </row>
    <row r="157" spans="1:10">
      <c r="A157" s="42" t="s">
        <v>46</v>
      </c>
      <c r="B157" s="100">
        <v>45931</v>
      </c>
      <c r="C157" s="35">
        <v>110.19660999999999</v>
      </c>
      <c r="D157" s="35">
        <v>263.10000000000002</v>
      </c>
      <c r="E157" s="135">
        <v>-152.90339000000003</v>
      </c>
      <c r="F157" s="53">
        <v>-0.58116073736221974</v>
      </c>
      <c r="G157" s="138">
        <v>110.33225806451614</v>
      </c>
      <c r="H157" s="52">
        <v>-0.13564806451614686</v>
      </c>
      <c r="I157" s="55">
        <v>-1.2294506329855721E-3</v>
      </c>
    </row>
    <row r="159" spans="1:10" ht="57.6">
      <c r="A159" s="43" t="s">
        <v>70</v>
      </c>
      <c r="B159" s="43" t="s">
        <v>72</v>
      </c>
      <c r="C159" s="44" t="s">
        <v>1838</v>
      </c>
      <c r="D159" s="44" t="s">
        <v>1840</v>
      </c>
      <c r="E159" s="44" t="s">
        <v>1841</v>
      </c>
      <c r="F159" s="44" t="s">
        <v>1842</v>
      </c>
      <c r="G159" s="48" t="s">
        <v>2651</v>
      </c>
      <c r="H159" s="48" t="s">
        <v>1841</v>
      </c>
      <c r="I159" s="48" t="s">
        <v>1843</v>
      </c>
      <c r="J159" s="326" t="s">
        <v>519</v>
      </c>
    </row>
    <row r="160" spans="1:10">
      <c r="A160" s="42" t="s">
        <v>2576</v>
      </c>
      <c r="B160" s="100">
        <v>45931</v>
      </c>
      <c r="C160" s="35">
        <v>0</v>
      </c>
      <c r="D160" s="35">
        <v>98.5</v>
      </c>
      <c r="E160" s="135">
        <v>-98.5</v>
      </c>
      <c r="F160" s="53">
        <v>-1</v>
      </c>
      <c r="G160" s="138">
        <v>44.483870967741936</v>
      </c>
      <c r="H160" s="52">
        <v>-44.483870967741936</v>
      </c>
      <c r="I160" s="55">
        <v>-1</v>
      </c>
      <c r="J160" t="s">
        <v>2652</v>
      </c>
    </row>
    <row r="161" spans="1:10">
      <c r="A161" s="42" t="s">
        <v>2555</v>
      </c>
      <c r="B161" s="100">
        <v>45931</v>
      </c>
      <c r="C161" s="35">
        <v>21.642440000000004</v>
      </c>
      <c r="D161" s="35">
        <v>203.84</v>
      </c>
      <c r="E161" s="135">
        <v>-182.19756000000001</v>
      </c>
      <c r="F161" s="53">
        <v>-0.89382633437990588</v>
      </c>
      <c r="G161" s="138">
        <v>92.056774193548378</v>
      </c>
      <c r="H161" s="52">
        <v>-70.41433419354837</v>
      </c>
      <c r="I161" s="55">
        <v>-0.76490116898407701</v>
      </c>
      <c r="J161" t="s">
        <v>2653</v>
      </c>
    </row>
    <row r="162" spans="1:10">
      <c r="A162" s="42" t="s">
        <v>1854</v>
      </c>
      <c r="B162" s="100">
        <v>45931</v>
      </c>
      <c r="C162" s="35">
        <v>17.159999999999997</v>
      </c>
      <c r="D162" s="35">
        <v>150</v>
      </c>
      <c r="E162" s="135">
        <v>-132.84</v>
      </c>
      <c r="F162" s="53">
        <v>-0.88560000000000005</v>
      </c>
      <c r="G162" s="138">
        <v>67.741935483870975</v>
      </c>
      <c r="H162" s="52">
        <v>-50.581935483870978</v>
      </c>
      <c r="I162" s="55">
        <v>-0.7466857142857144</v>
      </c>
      <c r="J162" t="s">
        <v>2654</v>
      </c>
    </row>
    <row r="163" spans="1:10">
      <c r="A163" s="42" t="s">
        <v>2573</v>
      </c>
      <c r="B163" s="100">
        <v>45931</v>
      </c>
      <c r="C163" s="35">
        <v>29.514290000000003</v>
      </c>
      <c r="D163" s="35">
        <v>101.92</v>
      </c>
      <c r="E163" s="135">
        <v>-72.405709999999999</v>
      </c>
      <c r="F163" s="53">
        <v>-0.71041709183673463</v>
      </c>
      <c r="G163" s="138">
        <v>46.028387096774189</v>
      </c>
      <c r="H163" s="52">
        <v>-16.514097096774186</v>
      </c>
      <c r="I163" s="55">
        <v>-0.35878070335276957</v>
      </c>
      <c r="J163" t="s">
        <v>2653</v>
      </c>
    </row>
    <row r="164" spans="1:10">
      <c r="A164" s="42" t="s">
        <v>2556</v>
      </c>
      <c r="B164" s="100">
        <v>45931</v>
      </c>
      <c r="C164" s="35">
        <v>61.821080000000002</v>
      </c>
      <c r="D164" s="35">
        <v>203.84</v>
      </c>
      <c r="E164" s="135">
        <v>-142.01892000000001</v>
      </c>
      <c r="F164" s="53">
        <v>-0.69671762166405027</v>
      </c>
      <c r="G164" s="138">
        <v>92.056774193548378</v>
      </c>
      <c r="H164" s="52">
        <v>-30.235694193548376</v>
      </c>
      <c r="I164" s="55">
        <v>-0.32844616225611117</v>
      </c>
      <c r="J164" t="s">
        <v>2653</v>
      </c>
    </row>
    <row r="165" spans="1:10">
      <c r="A165" s="42" t="s">
        <v>2574</v>
      </c>
      <c r="B165" s="100">
        <v>45931</v>
      </c>
      <c r="C165" s="35">
        <v>64.329009999999997</v>
      </c>
      <c r="D165" s="35">
        <v>197</v>
      </c>
      <c r="E165" s="135">
        <v>-132.67099000000002</v>
      </c>
      <c r="F165" s="53">
        <v>-0.67345680203045699</v>
      </c>
      <c r="G165" s="138">
        <v>88.967741935483872</v>
      </c>
      <c r="H165" s="52">
        <v>-24.638731935483875</v>
      </c>
      <c r="I165" s="55">
        <v>-0.27694006163886881</v>
      </c>
      <c r="J165" t="s">
        <v>2655</v>
      </c>
    </row>
    <row r="166" spans="1:10">
      <c r="A166" s="42" t="s">
        <v>38</v>
      </c>
      <c r="B166" s="100">
        <v>45931</v>
      </c>
      <c r="C166" s="35">
        <v>85.362359999999981</v>
      </c>
      <c r="D166" s="35">
        <v>258.2</v>
      </c>
      <c r="E166" s="135">
        <v>-172.83764000000002</v>
      </c>
      <c r="F166" s="53">
        <v>-0.66939442292796292</v>
      </c>
      <c r="G166" s="138">
        <v>116.60645161290321</v>
      </c>
      <c r="H166" s="52">
        <v>-31.244091612903233</v>
      </c>
      <c r="I166" s="55">
        <v>-0.26794479362620349</v>
      </c>
      <c r="J166" t="s">
        <v>2656</v>
      </c>
    </row>
    <row r="167" spans="1:10">
      <c r="A167" s="42" t="s">
        <v>180</v>
      </c>
      <c r="B167" s="100">
        <v>45931</v>
      </c>
      <c r="C167" s="35">
        <v>85.739270000000019</v>
      </c>
      <c r="D167" s="35">
        <v>255.5</v>
      </c>
      <c r="E167" s="135">
        <v>-169.76072999999997</v>
      </c>
      <c r="F167" s="53">
        <v>-0.66442555772994116</v>
      </c>
      <c r="G167" s="138">
        <v>115.38709677419355</v>
      </c>
      <c r="H167" s="52">
        <v>-29.647826774193533</v>
      </c>
      <c r="I167" s="55">
        <v>-0.25694230640201271</v>
      </c>
      <c r="J167" t="s">
        <v>2657</v>
      </c>
    </row>
    <row r="168" spans="1:10">
      <c r="A168" s="42" t="s">
        <v>502</v>
      </c>
      <c r="B168" s="100">
        <v>45931</v>
      </c>
      <c r="C168" s="35">
        <v>86.50284000000002</v>
      </c>
      <c r="D168" s="35">
        <v>251.2</v>
      </c>
      <c r="E168" s="135">
        <v>-164.69715999999997</v>
      </c>
      <c r="F168" s="53">
        <v>-0.65564156050955402</v>
      </c>
      <c r="G168" s="138">
        <v>113.44516129032259</v>
      </c>
      <c r="H168" s="52">
        <v>-26.942321290322568</v>
      </c>
      <c r="I168" s="55">
        <v>-0.23749202684258403</v>
      </c>
      <c r="J168" t="s">
        <v>2658</v>
      </c>
    </row>
    <row r="169" spans="1:10">
      <c r="A169" s="42" t="s">
        <v>33</v>
      </c>
      <c r="B169" s="100">
        <v>45931</v>
      </c>
      <c r="C169" s="35">
        <v>38.729000000000013</v>
      </c>
      <c r="D169" s="35">
        <v>106.4</v>
      </c>
      <c r="E169" s="135">
        <v>-67.670999999999992</v>
      </c>
      <c r="F169" s="53">
        <v>-0.63600563909774421</v>
      </c>
      <c r="G169" s="138">
        <v>48.051612903225809</v>
      </c>
      <c r="H169" s="52">
        <v>-9.3226129032257958</v>
      </c>
      <c r="I169" s="55">
        <v>-0.19401248657357656</v>
      </c>
      <c r="J169" t="s">
        <v>2659</v>
      </c>
    </row>
    <row r="170" spans="1:10">
      <c r="A170" s="42" t="s">
        <v>2567</v>
      </c>
      <c r="B170" s="100">
        <v>45931</v>
      </c>
      <c r="C170" s="35">
        <v>103.35154999999999</v>
      </c>
      <c r="D170" s="35">
        <v>263.52</v>
      </c>
      <c r="E170" s="135">
        <v>-160.16845000000001</v>
      </c>
      <c r="F170" s="53">
        <v>-0.60780377200971469</v>
      </c>
      <c r="G170" s="138">
        <v>119.00903225806451</v>
      </c>
      <c r="H170" s="52">
        <v>-15.657482258064519</v>
      </c>
      <c r="I170" s="55">
        <v>-0.13156549516436813</v>
      </c>
      <c r="J170" t="s">
        <v>2660</v>
      </c>
    </row>
    <row r="171" spans="1:10">
      <c r="A171" s="42" t="s">
        <v>41</v>
      </c>
      <c r="B171" s="100">
        <v>45931</v>
      </c>
      <c r="C171" s="35">
        <v>23.498200000000001</v>
      </c>
      <c r="D171" s="35">
        <v>59.17</v>
      </c>
      <c r="E171" s="135">
        <v>-35.671800000000005</v>
      </c>
      <c r="F171" s="53">
        <v>-0.60286969748183206</v>
      </c>
      <c r="G171" s="138">
        <v>26.721935483870968</v>
      </c>
      <c r="H171" s="52">
        <v>-3.2237354838709678</v>
      </c>
      <c r="I171" s="55">
        <v>-0.12064004442405658</v>
      </c>
      <c r="J171" t="s">
        <v>2661</v>
      </c>
    </row>
    <row r="172" spans="1:10">
      <c r="A172" s="42" t="s">
        <v>2575</v>
      </c>
      <c r="B172" s="100">
        <v>45931</v>
      </c>
      <c r="C172" s="35">
        <v>79.286180000000002</v>
      </c>
      <c r="D172" s="35">
        <v>197</v>
      </c>
      <c r="E172" s="135">
        <v>-117.71382</v>
      </c>
      <c r="F172" s="53">
        <v>-0.59753208121827406</v>
      </c>
      <c r="G172" s="138">
        <v>88.967741935483872</v>
      </c>
      <c r="H172" s="52">
        <v>-9.6815619354838702</v>
      </c>
      <c r="I172" s="55">
        <v>-0.10882103698332124</v>
      </c>
      <c r="J172" t="s">
        <v>2655</v>
      </c>
    </row>
    <row r="173" spans="1:10">
      <c r="A173" s="42" t="s">
        <v>187</v>
      </c>
      <c r="B173" s="100">
        <v>45931</v>
      </c>
      <c r="C173" s="35">
        <v>90.397899999999979</v>
      </c>
      <c r="D173" s="35">
        <v>224.31563421828906</v>
      </c>
      <c r="E173" s="135">
        <v>-133.91773421828907</v>
      </c>
      <c r="F173" s="53">
        <v>-0.59700579803532217</v>
      </c>
      <c r="G173" s="138">
        <v>101.30383480825957</v>
      </c>
      <c r="H173" s="52">
        <v>-10.905934808259587</v>
      </c>
      <c r="I173" s="55">
        <v>-0.10765569564964186</v>
      </c>
      <c r="J173" t="s">
        <v>2647</v>
      </c>
    </row>
    <row r="174" spans="1:10">
      <c r="A174" s="42" t="s">
        <v>185</v>
      </c>
      <c r="B174" s="100">
        <v>45931</v>
      </c>
      <c r="C174" s="35">
        <v>94.770540000000011</v>
      </c>
      <c r="D174" s="35">
        <v>234.51179941002948</v>
      </c>
      <c r="E174" s="135">
        <v>-139.74125941002947</v>
      </c>
      <c r="F174" s="53">
        <v>-0.59588157082748938</v>
      </c>
      <c r="G174" s="138">
        <v>105.90855457227138</v>
      </c>
      <c r="H174" s="52">
        <v>-11.138014572271373</v>
      </c>
      <c r="I174" s="55">
        <v>-0.10516633540372659</v>
      </c>
      <c r="J174" t="s">
        <v>2647</v>
      </c>
    </row>
    <row r="175" spans="1:10">
      <c r="A175" s="42" t="s">
        <v>192</v>
      </c>
      <c r="B175" s="100">
        <v>45931</v>
      </c>
      <c r="C175" s="35">
        <v>95.160759999999996</v>
      </c>
      <c r="D175" s="35">
        <v>232.47256637168138</v>
      </c>
      <c r="E175" s="135">
        <v>-137.31180637168137</v>
      </c>
      <c r="F175" s="53">
        <v>-0.59065810867397039</v>
      </c>
      <c r="G175" s="138">
        <v>104.98761061946901</v>
      </c>
      <c r="H175" s="52">
        <v>-9.8268506194690133</v>
      </c>
      <c r="I175" s="55">
        <v>-9.3600097778077374E-2</v>
      </c>
      <c r="J175" t="s">
        <v>2647</v>
      </c>
    </row>
    <row r="176" spans="1:10">
      <c r="A176" s="42" t="s">
        <v>53</v>
      </c>
      <c r="B176" s="100">
        <v>45931</v>
      </c>
      <c r="C176" s="35">
        <v>95.854379999999992</v>
      </c>
      <c r="D176" s="35">
        <v>232.64999999999998</v>
      </c>
      <c r="E176" s="135">
        <v>-136.79561999999999</v>
      </c>
      <c r="F176" s="53">
        <v>-0.58798891038039969</v>
      </c>
      <c r="G176" s="138">
        <v>105.06774193548387</v>
      </c>
      <c r="H176" s="52">
        <v>-9.2133619354838743</v>
      </c>
      <c r="I176" s="55">
        <v>-8.768973012802804E-2</v>
      </c>
      <c r="J176" t="s">
        <v>2662</v>
      </c>
    </row>
    <row r="177" spans="1:11">
      <c r="A177" s="42" t="s">
        <v>2564</v>
      </c>
      <c r="B177" s="100">
        <v>45931</v>
      </c>
      <c r="C177" s="35">
        <v>54.454650000000008</v>
      </c>
      <c r="D177" s="35">
        <v>132.06</v>
      </c>
      <c r="E177" s="135">
        <v>-77.605349999999987</v>
      </c>
      <c r="F177" s="53">
        <v>-0.58765220354384362</v>
      </c>
      <c r="G177" s="138">
        <v>59.64</v>
      </c>
      <c r="H177" s="52">
        <v>-5.1853499999999926</v>
      </c>
      <c r="I177" s="55">
        <v>-8.694416498993951E-2</v>
      </c>
      <c r="J177" t="s">
        <v>2663</v>
      </c>
    </row>
    <row r="178" spans="1:11">
      <c r="A178" s="42" t="s">
        <v>2548</v>
      </c>
      <c r="B178" s="100">
        <v>45931</v>
      </c>
      <c r="C178" s="35">
        <v>109.73439999999999</v>
      </c>
      <c r="D178" s="35">
        <v>264.12</v>
      </c>
      <c r="E178" s="135">
        <v>-154.38560000000001</v>
      </c>
      <c r="F178" s="53">
        <v>-0.58452824473724063</v>
      </c>
      <c r="G178" s="138">
        <v>119.28</v>
      </c>
      <c r="H178" s="52">
        <v>-9.5456000000000074</v>
      </c>
      <c r="I178" s="55">
        <v>-8.0026827632461495E-2</v>
      </c>
      <c r="J178" t="s">
        <v>2663</v>
      </c>
    </row>
    <row r="179" spans="1:11">
      <c r="A179" s="42" t="s">
        <v>2549</v>
      </c>
      <c r="B179" s="100">
        <v>45931</v>
      </c>
      <c r="C179" s="35">
        <v>109.99552999999999</v>
      </c>
      <c r="D179" s="35">
        <v>264.12</v>
      </c>
      <c r="E179" s="135">
        <v>-154.12447000000003</v>
      </c>
      <c r="F179" s="53">
        <v>-0.58353956534908391</v>
      </c>
      <c r="G179" s="138">
        <v>119.28</v>
      </c>
      <c r="H179" s="52">
        <v>-9.2844700000000131</v>
      </c>
      <c r="I179" s="55">
        <v>-7.7837608987256987E-2</v>
      </c>
      <c r="J179" t="s">
        <v>2663</v>
      </c>
    </row>
    <row r="180" spans="1:11">
      <c r="A180" s="42" t="s">
        <v>2568</v>
      </c>
      <c r="B180" s="100">
        <v>45931</v>
      </c>
      <c r="C180" s="35">
        <v>55.331900000000005</v>
      </c>
      <c r="D180" s="35">
        <v>131.76</v>
      </c>
      <c r="E180" s="135">
        <v>-76.428099999999986</v>
      </c>
      <c r="F180" s="53">
        <v>-0.58005540376442011</v>
      </c>
      <c r="G180" s="138">
        <v>59.504516129032254</v>
      </c>
      <c r="H180" s="52">
        <v>-4.1726161290322494</v>
      </c>
      <c r="I180" s="55">
        <v>-7.0122679764073062E-2</v>
      </c>
      <c r="J180" t="s">
        <v>2663</v>
      </c>
    </row>
    <row r="181" spans="1:11">
      <c r="A181" s="42" t="s">
        <v>2566</v>
      </c>
      <c r="B181" s="100">
        <v>45931</v>
      </c>
      <c r="C181" s="35">
        <v>110.85619</v>
      </c>
      <c r="D181" s="35">
        <v>263.52</v>
      </c>
      <c r="E181" s="135">
        <v>-152.66380999999998</v>
      </c>
      <c r="F181" s="53">
        <v>-0.57932532635094114</v>
      </c>
      <c r="G181" s="138">
        <v>119.00903225806451</v>
      </c>
      <c r="H181" s="52">
        <v>-8.1528422580645099</v>
      </c>
      <c r="I181" s="55">
        <v>-6.8506079777083825E-2</v>
      </c>
      <c r="J181" t="s">
        <v>2663</v>
      </c>
    </row>
    <row r="182" spans="1:11">
      <c r="A182" s="42" t="s">
        <v>51</v>
      </c>
      <c r="B182" s="100">
        <v>45931</v>
      </c>
      <c r="C182" s="35">
        <v>51.098849999999985</v>
      </c>
      <c r="D182" s="35">
        <v>119.43472912423626</v>
      </c>
      <c r="E182" s="135">
        <v>-68.335879124236271</v>
      </c>
      <c r="F182" s="53">
        <v>-0.57216087502616719</v>
      </c>
      <c r="G182" s="138">
        <v>53.938264765784112</v>
      </c>
      <c r="H182" s="52">
        <v>-2.8394147657841273</v>
      </c>
      <c r="I182" s="55">
        <v>-5.2641937557941575E-2</v>
      </c>
      <c r="J182" t="s">
        <v>2664</v>
      </c>
    </row>
    <row r="183" spans="1:11">
      <c r="A183" s="42" t="s">
        <v>45</v>
      </c>
      <c r="B183" s="100">
        <v>45931</v>
      </c>
      <c r="C183" s="35">
        <v>111.9875</v>
      </c>
      <c r="D183" s="35">
        <v>261.7</v>
      </c>
      <c r="E183" s="135">
        <v>-149.71249999999998</v>
      </c>
      <c r="F183" s="53">
        <v>-0.57207680550248374</v>
      </c>
      <c r="G183" s="138">
        <v>118.18709677419355</v>
      </c>
      <c r="H183" s="52">
        <v>-6.1995967741935516</v>
      </c>
      <c r="I183" s="55">
        <v>-5.2455783612642637E-2</v>
      </c>
      <c r="J183" t="s">
        <v>2665</v>
      </c>
    </row>
    <row r="184" spans="1:11">
      <c r="A184" s="42" t="s">
        <v>57</v>
      </c>
      <c r="B184" s="100">
        <v>45931</v>
      </c>
      <c r="C184" s="35">
        <v>109.94651</v>
      </c>
      <c r="D184" s="35">
        <v>255</v>
      </c>
      <c r="E184" s="135">
        <v>-145.05349000000001</v>
      </c>
      <c r="F184" s="53">
        <v>-0.56883721568627454</v>
      </c>
      <c r="G184" s="138">
        <v>115.16129032258065</v>
      </c>
      <c r="H184" s="52">
        <v>-5.2147803225806513</v>
      </c>
      <c r="I184" s="55">
        <v>-4.5282406162465039E-2</v>
      </c>
      <c r="J184" t="s">
        <v>2666</v>
      </c>
      <c r="K184" t="e" vm="8">
        <v>#VALUE!</v>
      </c>
    </row>
    <row r="185" spans="1:11">
      <c r="A185" s="42" t="s">
        <v>56</v>
      </c>
      <c r="B185" s="100">
        <v>45931</v>
      </c>
      <c r="C185" s="35">
        <v>110.54689999999999</v>
      </c>
      <c r="D185" s="35">
        <v>255.2</v>
      </c>
      <c r="E185" s="135">
        <v>-144.65309999999999</v>
      </c>
      <c r="F185" s="53">
        <v>-0.56682249216300939</v>
      </c>
      <c r="G185" s="138">
        <v>115.2516129032258</v>
      </c>
      <c r="H185" s="52">
        <v>-4.7047129032258113</v>
      </c>
      <c r="I185" s="55">
        <v>-4.0821232646663722E-2</v>
      </c>
      <c r="J185" t="s">
        <v>2666</v>
      </c>
      <c r="K185" t="e" vm="8">
        <v>#VALUE!</v>
      </c>
    </row>
    <row r="186" spans="1:11">
      <c r="A186" s="42" t="s">
        <v>55</v>
      </c>
      <c r="B186" s="100">
        <v>45931</v>
      </c>
      <c r="C186" s="35">
        <v>111.02972000000001</v>
      </c>
      <c r="D186" s="35">
        <v>255.8</v>
      </c>
      <c r="E186" s="135">
        <v>-144.77028000000001</v>
      </c>
      <c r="F186" s="53">
        <v>-0.56595105551211888</v>
      </c>
      <c r="G186" s="138">
        <v>115.5225806451613</v>
      </c>
      <c r="H186" s="52">
        <v>-4.4928606451612865</v>
      </c>
      <c r="I186" s="55">
        <v>-3.8891622919691685E-2</v>
      </c>
      <c r="J186" t="s">
        <v>2666</v>
      </c>
      <c r="K186" t="e" vm="8">
        <v>#VALUE!</v>
      </c>
    </row>
    <row r="187" spans="1:11">
      <c r="A187" s="42" t="s">
        <v>42</v>
      </c>
      <c r="B187" s="100">
        <v>45931</v>
      </c>
      <c r="C187" s="35">
        <v>114.06393999999999</v>
      </c>
      <c r="D187" s="35">
        <v>262.5</v>
      </c>
      <c r="E187" s="135">
        <v>-148.43606</v>
      </c>
      <c r="F187" s="53">
        <v>-0.56547070476190475</v>
      </c>
      <c r="G187" s="138">
        <v>118.54838709677418</v>
      </c>
      <c r="H187" s="52">
        <v>-4.4844470967741898</v>
      </c>
      <c r="I187" s="55">
        <v>-3.7827989115646235E-2</v>
      </c>
      <c r="J187" t="s">
        <v>2667</v>
      </c>
      <c r="K187" t="e" vm="9">
        <v>#VALUE!</v>
      </c>
    </row>
    <row r="188" spans="1:11">
      <c r="A188" s="42" t="s">
        <v>46</v>
      </c>
      <c r="B188" s="100">
        <v>45931</v>
      </c>
      <c r="C188" s="35">
        <v>114.62210999999999</v>
      </c>
      <c r="D188" s="35">
        <v>263.10000000000002</v>
      </c>
      <c r="E188" s="135">
        <v>-148.47789000000003</v>
      </c>
      <c r="F188" s="53">
        <v>-0.56434013683010265</v>
      </c>
      <c r="G188" s="138">
        <v>118.8193548387097</v>
      </c>
      <c r="H188" s="52">
        <v>-4.1972448387097074</v>
      </c>
      <c r="I188" s="55">
        <v>-3.5324588695227484E-2</v>
      </c>
      <c r="J188" t="s">
        <v>2667</v>
      </c>
      <c r="K188" t="e" vm="10">
        <v>#VALUE!</v>
      </c>
    </row>
    <row r="189" spans="1:11">
      <c r="A189" s="42" t="s">
        <v>59</v>
      </c>
      <c r="B189" s="100">
        <v>45931</v>
      </c>
      <c r="C189" s="35">
        <v>111.31276000000001</v>
      </c>
      <c r="D189" s="35">
        <v>254.5</v>
      </c>
      <c r="E189" s="135">
        <v>-143.18723999999997</v>
      </c>
      <c r="F189" s="53">
        <v>-0.56262176817288789</v>
      </c>
      <c r="G189" s="138">
        <v>114.93548387096773</v>
      </c>
      <c r="H189" s="52">
        <v>-3.6227238709677181</v>
      </c>
      <c r="I189" s="55">
        <v>-3.1519629525680402E-2</v>
      </c>
      <c r="J189" t="s">
        <v>2666</v>
      </c>
      <c r="K189" t="e" vm="8">
        <v>#VALUE!</v>
      </c>
    </row>
    <row r="190" spans="1:11">
      <c r="A190" s="42" t="s">
        <v>39</v>
      </c>
      <c r="B190" s="100">
        <v>45931</v>
      </c>
      <c r="C190" s="35">
        <v>113.36816000000002</v>
      </c>
      <c r="D190" s="35">
        <v>258.7</v>
      </c>
      <c r="E190" s="135">
        <v>-145.33183999999997</v>
      </c>
      <c r="F190" s="53">
        <v>-0.56177750289911088</v>
      </c>
      <c r="G190" s="138">
        <v>116.83225806451614</v>
      </c>
      <c r="H190" s="52">
        <v>-3.4640980645161221</v>
      </c>
      <c r="I190" s="55">
        <v>-2.9650184990888447E-2</v>
      </c>
      <c r="J190" t="s">
        <v>2668</v>
      </c>
      <c r="K190" t="e" vm="11">
        <v>#VALUE!</v>
      </c>
    </row>
    <row r="191" spans="1:11">
      <c r="A191" s="42" t="s">
        <v>58</v>
      </c>
      <c r="B191" s="100">
        <v>45931</v>
      </c>
      <c r="C191" s="35">
        <v>111.89178000000001</v>
      </c>
      <c r="D191" s="35">
        <v>254.6</v>
      </c>
      <c r="E191" s="135">
        <v>-142.70821999999998</v>
      </c>
      <c r="F191" s="53">
        <v>-0.56051932443047914</v>
      </c>
      <c r="G191" s="138">
        <v>114.98064516129033</v>
      </c>
      <c r="H191" s="52">
        <v>-3.0888651612903146</v>
      </c>
      <c r="I191" s="55">
        <v>-2.6864218381775263E-2</v>
      </c>
      <c r="J191" t="s">
        <v>2666</v>
      </c>
      <c r="K191" t="e" vm="8">
        <v>#VALUE!</v>
      </c>
    </row>
    <row r="192" spans="1:11">
      <c r="A192" s="42" t="s">
        <v>44</v>
      </c>
      <c r="B192" s="100">
        <v>45931</v>
      </c>
      <c r="C192" s="35">
        <v>55.698030000000003</v>
      </c>
      <c r="D192" s="35">
        <v>126.5</v>
      </c>
      <c r="E192" s="135">
        <v>-70.801969999999997</v>
      </c>
      <c r="F192" s="53">
        <v>-0.55969936758893279</v>
      </c>
      <c r="G192" s="138">
        <v>57.12903225806452</v>
      </c>
      <c r="H192" s="52">
        <v>-1.4310022580645168</v>
      </c>
      <c r="I192" s="55">
        <v>-2.5048599661208367E-2</v>
      </c>
      <c r="J192" t="s">
        <v>2667</v>
      </c>
      <c r="K192" t="e" vm="9">
        <v>#VALUE!</v>
      </c>
    </row>
    <row r="193" spans="1:11">
      <c r="A193" s="42" t="s">
        <v>43</v>
      </c>
      <c r="B193" s="100">
        <v>45931</v>
      </c>
      <c r="C193" s="35">
        <v>116.15992</v>
      </c>
      <c r="D193" s="35">
        <v>263</v>
      </c>
      <c r="E193" s="135">
        <v>-146.84008</v>
      </c>
      <c r="F193" s="53">
        <v>-0.55832730038022815</v>
      </c>
      <c r="G193" s="138">
        <v>118.7741935483871</v>
      </c>
      <c r="H193" s="52">
        <v>-2.6142735483871036</v>
      </c>
      <c r="I193" s="55">
        <v>-2.2010450841933787E-2</v>
      </c>
      <c r="J193" t="s">
        <v>2667</v>
      </c>
      <c r="K193" t="e" vm="9">
        <v>#VALUE!</v>
      </c>
    </row>
    <row r="194" spans="1:11">
      <c r="A194" s="42" t="s">
        <v>48</v>
      </c>
      <c r="B194" s="100">
        <v>45931</v>
      </c>
      <c r="C194" s="35">
        <v>53.275000000000006</v>
      </c>
      <c r="D194" s="35">
        <v>120.13</v>
      </c>
      <c r="E194" s="135">
        <v>-66.85499999999999</v>
      </c>
      <c r="F194" s="53">
        <v>-0.55652210105718802</v>
      </c>
      <c r="G194" s="138">
        <v>54.252258064516127</v>
      </c>
      <c r="H194" s="52">
        <v>-0.97725806451612129</v>
      </c>
      <c r="I194" s="55">
        <v>-1.8013223769487673E-2</v>
      </c>
      <c r="J194" t="s">
        <v>2669</v>
      </c>
      <c r="K194" t="e" vm="12">
        <v>#VALUE!</v>
      </c>
    </row>
    <row r="195" spans="1:11">
      <c r="A195" s="42" t="s">
        <v>31</v>
      </c>
      <c r="B195" s="100">
        <v>45931</v>
      </c>
      <c r="C195" s="35">
        <v>81.398600000000016</v>
      </c>
      <c r="D195" s="35">
        <v>183.20999999999998</v>
      </c>
      <c r="E195" s="135">
        <v>-101.81139999999996</v>
      </c>
      <c r="F195" s="53">
        <v>-0.5557087495224059</v>
      </c>
      <c r="G195" s="138">
        <v>82.74</v>
      </c>
      <c r="H195" s="52">
        <v>-1.3413999999999788</v>
      </c>
      <c r="I195" s="55">
        <v>-1.6212231085327277E-2</v>
      </c>
      <c r="J195" t="s">
        <v>2670</v>
      </c>
      <c r="K195" t="e" vm="13">
        <v>#VALUE!</v>
      </c>
    </row>
    <row r="196" spans="1:11">
      <c r="A196" s="42" t="s">
        <v>47</v>
      </c>
      <c r="B196" s="100">
        <v>45931</v>
      </c>
      <c r="C196" s="35">
        <v>56.495249999999992</v>
      </c>
      <c r="D196" s="35">
        <v>126.5</v>
      </c>
      <c r="E196" s="135">
        <v>-70.004750000000001</v>
      </c>
      <c r="F196" s="53">
        <v>-0.55339723320158107</v>
      </c>
      <c r="G196" s="138">
        <v>57.12903225806452</v>
      </c>
      <c r="H196" s="52">
        <v>-0.63378225806452804</v>
      </c>
      <c r="I196" s="55">
        <v>-1.1093873517786769E-2</v>
      </c>
      <c r="J196" t="s">
        <v>2667</v>
      </c>
      <c r="K196" t="e" vm="10">
        <v>#VALUE!</v>
      </c>
    </row>
    <row r="197" spans="1:11">
      <c r="A197" s="42" t="s">
        <v>54</v>
      </c>
      <c r="B197" s="100">
        <v>45931</v>
      </c>
      <c r="C197" s="35">
        <v>53.580589999999994</v>
      </c>
      <c r="D197" s="35">
        <v>119.85</v>
      </c>
      <c r="E197" s="135">
        <v>-66.269409999999993</v>
      </c>
      <c r="F197" s="53">
        <v>-0.55293625365039634</v>
      </c>
      <c r="G197" s="138">
        <v>54.125806451612895</v>
      </c>
      <c r="H197" s="52">
        <v>-0.54521645161290166</v>
      </c>
      <c r="I197" s="55">
        <v>-1.0073133083020415E-2</v>
      </c>
      <c r="J197" t="s">
        <v>2671</v>
      </c>
      <c r="K197" t="e" vm="14">
        <v>#VALUE!</v>
      </c>
    </row>
    <row r="198" spans="1:11">
      <c r="A198" s="42" t="s">
        <v>499</v>
      </c>
      <c r="B198" s="100">
        <v>45931</v>
      </c>
      <c r="C198" s="35">
        <v>112.59266</v>
      </c>
      <c r="D198" s="35">
        <v>251.2</v>
      </c>
      <c r="E198" s="135">
        <v>-138.60733999999999</v>
      </c>
      <c r="F198" s="53">
        <v>-0.55178081210191088</v>
      </c>
      <c r="G198" s="138">
        <v>113.44516129032259</v>
      </c>
      <c r="H198" s="52">
        <v>-0.85250129032259281</v>
      </c>
      <c r="I198" s="55">
        <v>-7.5146553685169403E-3</v>
      </c>
    </row>
    <row r="199" spans="1:11">
      <c r="A199" s="42" t="s">
        <v>52</v>
      </c>
      <c r="B199" s="100">
        <v>45931</v>
      </c>
      <c r="C199" s="35">
        <v>107.48776000000001</v>
      </c>
      <c r="D199" s="35">
        <v>239.7</v>
      </c>
      <c r="E199" s="135">
        <v>-132.21223999999998</v>
      </c>
      <c r="F199" s="53">
        <v>-0.55157380058406336</v>
      </c>
      <c r="G199" s="138">
        <v>108.25161290322579</v>
      </c>
      <c r="H199" s="52">
        <v>-0.76385290322578214</v>
      </c>
      <c r="I199" s="55">
        <v>-7.0562727218544761E-3</v>
      </c>
    </row>
    <row r="201" spans="1:11" ht="57.6">
      <c r="A201" s="43" t="s">
        <v>70</v>
      </c>
      <c r="B201" s="43" t="s">
        <v>72</v>
      </c>
      <c r="C201" s="44" t="s">
        <v>1838</v>
      </c>
      <c r="D201" s="44" t="s">
        <v>1840</v>
      </c>
      <c r="E201" s="44" t="s">
        <v>1841</v>
      </c>
      <c r="F201" s="44" t="s">
        <v>1842</v>
      </c>
      <c r="G201" s="48" t="s">
        <v>2672</v>
      </c>
      <c r="H201" s="48" t="s">
        <v>1841</v>
      </c>
      <c r="I201" s="48" t="s">
        <v>1843</v>
      </c>
    </row>
    <row r="202" spans="1:11">
      <c r="A202" s="42" t="s">
        <v>2576</v>
      </c>
      <c r="B202" s="100">
        <v>45931</v>
      </c>
      <c r="C202" s="35">
        <v>0</v>
      </c>
      <c r="D202" s="35">
        <v>98.5</v>
      </c>
      <c r="E202" s="135">
        <v>-98.5</v>
      </c>
      <c r="F202" s="339">
        <v>-1</v>
      </c>
      <c r="G202" s="340">
        <v>82.612903225806448</v>
      </c>
      <c r="H202" s="341">
        <v>-82.612903225806448</v>
      </c>
      <c r="I202" s="342">
        <v>-1</v>
      </c>
    </row>
    <row r="203" spans="1:11">
      <c r="A203" s="42" t="s">
        <v>2555</v>
      </c>
      <c r="B203" s="100">
        <v>45931</v>
      </c>
      <c r="C203" s="35">
        <v>22.446030000000004</v>
      </c>
      <c r="D203" s="35">
        <v>203.84</v>
      </c>
      <c r="E203" s="135">
        <v>-181.39397</v>
      </c>
      <c r="F203" s="339">
        <v>-0.88988407574568285</v>
      </c>
      <c r="G203" s="340">
        <v>170.9625806451613</v>
      </c>
      <c r="H203" s="341">
        <v>-148.51655064516129</v>
      </c>
      <c r="I203" s="342">
        <v>-0.86870793646600653</v>
      </c>
    </row>
    <row r="204" spans="1:11">
      <c r="A204" s="42" t="s">
        <v>2573</v>
      </c>
      <c r="B204" s="100">
        <v>45931</v>
      </c>
      <c r="C204" s="35">
        <v>29.987190000000002</v>
      </c>
      <c r="D204" s="35">
        <v>101.92</v>
      </c>
      <c r="E204" s="135">
        <v>-71.932810000000003</v>
      </c>
      <c r="F204" s="339">
        <v>-0.7057771781789639</v>
      </c>
      <c r="G204" s="340">
        <v>85.481290322580648</v>
      </c>
      <c r="H204" s="341">
        <v>-55.49410032258065</v>
      </c>
      <c r="I204" s="342">
        <v>-0.64919586629030313</v>
      </c>
    </row>
    <row r="205" spans="1:11">
      <c r="A205" s="42" t="s">
        <v>2556</v>
      </c>
      <c r="B205" s="100">
        <v>45931</v>
      </c>
      <c r="C205" s="35">
        <v>63.000109999999999</v>
      </c>
      <c r="D205" s="35">
        <v>203.84</v>
      </c>
      <c r="E205" s="135">
        <v>-140.83989</v>
      </c>
      <c r="F205" s="339">
        <v>-0.69093352629513338</v>
      </c>
      <c r="G205" s="340">
        <v>170.9625806451613</v>
      </c>
      <c r="H205" s="341">
        <v>-107.96247064516129</v>
      </c>
      <c r="I205" s="342">
        <v>-0.63149766596727441</v>
      </c>
    </row>
    <row r="206" spans="1:11">
      <c r="A206" s="42" t="s">
        <v>1854</v>
      </c>
      <c r="B206" s="100">
        <v>45931</v>
      </c>
      <c r="C206" s="35">
        <v>64.400000000000006</v>
      </c>
      <c r="D206" s="35">
        <v>150</v>
      </c>
      <c r="E206" s="135">
        <v>-85.6</v>
      </c>
      <c r="F206" s="339">
        <v>-0.57066666666666666</v>
      </c>
      <c r="G206" s="340">
        <v>125.80645161290323</v>
      </c>
      <c r="H206" s="341">
        <v>-61.406451612903226</v>
      </c>
      <c r="I206" s="342">
        <v>-0.48810256410256408</v>
      </c>
    </row>
    <row r="207" spans="1:11">
      <c r="A207" s="42" t="s">
        <v>38</v>
      </c>
      <c r="B207" s="100">
        <v>45931</v>
      </c>
      <c r="C207" s="35">
        <v>159.00548999999998</v>
      </c>
      <c r="D207" s="35">
        <v>258.2</v>
      </c>
      <c r="E207" s="135">
        <v>-99.194510000000008</v>
      </c>
      <c r="F207" s="339">
        <v>-0.38417703330751363</v>
      </c>
      <c r="G207" s="340">
        <v>216.5548387096774</v>
      </c>
      <c r="H207" s="341">
        <v>-57.549348709677417</v>
      </c>
      <c r="I207" s="342">
        <v>-0.26574953971280463</v>
      </c>
    </row>
    <row r="208" spans="1:11">
      <c r="A208" s="42" t="s">
        <v>45</v>
      </c>
      <c r="B208" s="100">
        <v>45931</v>
      </c>
      <c r="C208" s="35">
        <v>189.85812999999996</v>
      </c>
      <c r="D208" s="35">
        <v>261.7</v>
      </c>
      <c r="E208" s="135">
        <v>-71.841870000000029</v>
      </c>
      <c r="F208" s="339">
        <v>-0.27451994650363021</v>
      </c>
      <c r="G208" s="340">
        <v>219.49032258064514</v>
      </c>
      <c r="H208" s="341">
        <v>-29.632192580645182</v>
      </c>
      <c r="I208" s="342">
        <v>-0.13500455160048216</v>
      </c>
    </row>
    <row r="209" spans="1:9">
      <c r="A209" s="42" t="s">
        <v>46</v>
      </c>
      <c r="B209" s="100">
        <v>45931</v>
      </c>
      <c r="C209" s="35">
        <v>193.34452999999999</v>
      </c>
      <c r="D209" s="35">
        <v>263.10000000000002</v>
      </c>
      <c r="E209" s="135">
        <v>-69.755470000000031</v>
      </c>
      <c r="F209" s="339">
        <v>-0.26512911440516923</v>
      </c>
      <c r="G209" s="340">
        <v>220.66451612903228</v>
      </c>
      <c r="H209" s="341">
        <v>-27.319986129032287</v>
      </c>
      <c r="I209" s="342">
        <v>-0.12380779025231717</v>
      </c>
    </row>
    <row r="210" spans="1:9">
      <c r="A210" s="42" t="s">
        <v>59</v>
      </c>
      <c r="B210" s="100">
        <v>45931</v>
      </c>
      <c r="C210" s="35">
        <v>187.58515999999995</v>
      </c>
      <c r="D210" s="35">
        <v>254.5</v>
      </c>
      <c r="E210" s="135">
        <v>-66.914840000000055</v>
      </c>
      <c r="F210" s="339">
        <v>-0.26292667976424383</v>
      </c>
      <c r="G210" s="340">
        <v>213.45161290322579</v>
      </c>
      <c r="H210" s="341">
        <v>-25.866452903225849</v>
      </c>
      <c r="I210" s="342">
        <v>-0.12118181048813682</v>
      </c>
    </row>
    <row r="211" spans="1:9">
      <c r="A211" s="42" t="s">
        <v>2574</v>
      </c>
      <c r="B211" s="100">
        <v>45931</v>
      </c>
      <c r="C211" s="35">
        <v>146.27168999999998</v>
      </c>
      <c r="D211" s="35">
        <v>197</v>
      </c>
      <c r="E211" s="135">
        <v>-50.728310000000022</v>
      </c>
      <c r="F211" s="339">
        <v>-0.25750411167512699</v>
      </c>
      <c r="G211" s="340">
        <v>165.2258064516129</v>
      </c>
      <c r="H211" s="341">
        <v>-18.954116451612919</v>
      </c>
      <c r="I211" s="342">
        <v>-0.11471644084342064</v>
      </c>
    </row>
    <row r="212" spans="1:9">
      <c r="A212" s="42" t="s">
        <v>2567</v>
      </c>
      <c r="B212" s="100">
        <v>45931</v>
      </c>
      <c r="C212" s="35">
        <v>197.99041000000003</v>
      </c>
      <c r="D212" s="35">
        <v>263.52</v>
      </c>
      <c r="E212" s="135">
        <v>-65.529589999999956</v>
      </c>
      <c r="F212" s="339">
        <v>-0.24867027170613221</v>
      </c>
      <c r="G212" s="340">
        <v>221.01677419354837</v>
      </c>
      <c r="H212" s="341">
        <v>-23.026364193548346</v>
      </c>
      <c r="I212" s="342">
        <v>-0.10418378549577302</v>
      </c>
    </row>
    <row r="213" spans="1:9">
      <c r="A213" s="42" t="s">
        <v>47</v>
      </c>
      <c r="B213" s="100">
        <v>45931</v>
      </c>
      <c r="C213" s="35">
        <v>95.13421000000001</v>
      </c>
      <c r="D213" s="35">
        <v>126.5</v>
      </c>
      <c r="E213" s="135">
        <v>-31.36578999999999</v>
      </c>
      <c r="F213" s="53">
        <v>-0.247950909090909</v>
      </c>
      <c r="G213" s="138">
        <v>106.0967741935484</v>
      </c>
      <c r="H213" s="52">
        <v>-10.962564193548388</v>
      </c>
      <c r="I213" s="55">
        <v>-0.10332608391608392</v>
      </c>
    </row>
    <row r="214" spans="1:9">
      <c r="A214" s="42" t="s">
        <v>502</v>
      </c>
      <c r="B214" s="100">
        <v>45931</v>
      </c>
      <c r="C214" s="35">
        <v>189.25758999999999</v>
      </c>
      <c r="D214" s="35">
        <v>251.2</v>
      </c>
      <c r="E214" s="135">
        <v>-61.942409999999995</v>
      </c>
      <c r="F214" s="53">
        <v>-0.24658602707006369</v>
      </c>
      <c r="G214" s="138">
        <v>210.68387096774194</v>
      </c>
      <c r="H214" s="52">
        <v>-21.426280967741945</v>
      </c>
      <c r="I214" s="55">
        <v>-0.10169872458353753</v>
      </c>
    </row>
    <row r="215" spans="1:9">
      <c r="A215" s="42" t="s">
        <v>180</v>
      </c>
      <c r="B215" s="100">
        <v>45931</v>
      </c>
      <c r="C215" s="35">
        <v>193.61879000000002</v>
      </c>
      <c r="D215" s="35">
        <v>255.5</v>
      </c>
      <c r="E215" s="135">
        <v>-61.881209999999982</v>
      </c>
      <c r="F215" s="53">
        <v>-0.24219651663405081</v>
      </c>
      <c r="G215" s="138">
        <v>214.29032258064518</v>
      </c>
      <c r="H215" s="52">
        <v>-20.671532580645163</v>
      </c>
      <c r="I215" s="55">
        <v>-9.6465077525214507E-2</v>
      </c>
    </row>
    <row r="216" spans="1:9">
      <c r="A216" s="42" t="s">
        <v>2564</v>
      </c>
      <c r="B216" s="100">
        <v>45931</v>
      </c>
      <c r="C216" s="35">
        <v>100.55764000000002</v>
      </c>
      <c r="D216" s="35">
        <v>132.06</v>
      </c>
      <c r="E216" s="135">
        <v>-31.502359999999982</v>
      </c>
      <c r="F216" s="53">
        <v>-0.23854581250946524</v>
      </c>
      <c r="G216" s="138">
        <v>110.75999999999999</v>
      </c>
      <c r="H216" s="52">
        <v>-10.20235999999997</v>
      </c>
      <c r="I216" s="55">
        <v>-9.2112314915131555E-2</v>
      </c>
    </row>
    <row r="217" spans="1:9">
      <c r="A217" s="42" t="s">
        <v>42</v>
      </c>
      <c r="B217" s="100">
        <v>45931</v>
      </c>
      <c r="C217" s="35">
        <v>200.02917999999997</v>
      </c>
      <c r="D217" s="35">
        <v>262.5</v>
      </c>
      <c r="E217" s="135">
        <v>-62.470820000000032</v>
      </c>
      <c r="F217" s="53">
        <v>-0.23798407619047632</v>
      </c>
      <c r="G217" s="138">
        <v>220.16129032258061</v>
      </c>
      <c r="H217" s="52">
        <v>-20.132110322580644</v>
      </c>
      <c r="I217" s="55">
        <v>-9.1442552380952391E-2</v>
      </c>
    </row>
    <row r="218" spans="1:9">
      <c r="A218" s="42" t="s">
        <v>2549</v>
      </c>
      <c r="B218" s="100">
        <v>45931</v>
      </c>
      <c r="C218" s="35">
        <v>202.94277</v>
      </c>
      <c r="D218" s="35">
        <v>264.12</v>
      </c>
      <c r="E218" s="135">
        <v>-61.177230000000009</v>
      </c>
      <c r="F218" s="53">
        <v>-0.2316266469786461</v>
      </c>
      <c r="G218" s="138">
        <v>221.51999999999998</v>
      </c>
      <c r="H218" s="52">
        <v>-18.577229999999986</v>
      </c>
      <c r="I218" s="55">
        <v>-8.3862540628385648E-2</v>
      </c>
    </row>
    <row r="219" spans="1:9">
      <c r="A219" s="42" t="s">
        <v>2548</v>
      </c>
      <c r="B219" s="100">
        <v>45931</v>
      </c>
      <c r="C219" s="35">
        <v>203.08306999999999</v>
      </c>
      <c r="D219" s="35">
        <v>264.12</v>
      </c>
      <c r="E219" s="135">
        <v>-61.036930000000012</v>
      </c>
      <c r="F219" s="53">
        <v>-0.23109544903831597</v>
      </c>
      <c r="G219" s="138">
        <v>221.51999999999998</v>
      </c>
      <c r="H219" s="52">
        <v>-18.43692999999999</v>
      </c>
      <c r="I219" s="55">
        <v>-8.322918923799201E-2</v>
      </c>
    </row>
    <row r="220" spans="1:9">
      <c r="A220" s="42" t="s">
        <v>44</v>
      </c>
      <c r="B220" s="100">
        <v>45931</v>
      </c>
      <c r="C220" s="35">
        <v>97.47283000000003</v>
      </c>
      <c r="D220" s="35">
        <v>126.5</v>
      </c>
      <c r="E220" s="135">
        <v>-29.02716999999997</v>
      </c>
      <c r="F220" s="53">
        <v>-0.22946379446640291</v>
      </c>
      <c r="G220" s="138">
        <v>106.0967741935484</v>
      </c>
      <c r="H220" s="52">
        <v>-8.6239441935483683</v>
      </c>
      <c r="I220" s="55">
        <v>-8.1283754940711272E-2</v>
      </c>
    </row>
    <row r="221" spans="1:9">
      <c r="A221" s="42" t="s">
        <v>43</v>
      </c>
      <c r="B221" s="100">
        <v>45931</v>
      </c>
      <c r="C221" s="35">
        <v>202.82259000000005</v>
      </c>
      <c r="D221" s="35">
        <v>263</v>
      </c>
      <c r="E221" s="135">
        <v>-60.177409999999952</v>
      </c>
      <c r="F221" s="53">
        <v>-0.22881144486691998</v>
      </c>
      <c r="G221" s="138">
        <v>220.58064516129033</v>
      </c>
      <c r="H221" s="52">
        <v>-17.758055161290287</v>
      </c>
      <c r="I221" s="55">
        <v>-8.0505953495173865E-2</v>
      </c>
    </row>
    <row r="222" spans="1:9">
      <c r="A222" s="42" t="s">
        <v>53</v>
      </c>
      <c r="B222" s="100">
        <v>45931</v>
      </c>
      <c r="C222" s="35">
        <v>179.43695</v>
      </c>
      <c r="D222" s="35">
        <v>232.64999999999998</v>
      </c>
      <c r="E222" s="135">
        <v>-53.213049999999981</v>
      </c>
      <c r="F222" s="53">
        <v>-0.22872576832151295</v>
      </c>
      <c r="G222" s="138">
        <v>195.12580645161287</v>
      </c>
      <c r="H222" s="52">
        <v>-15.688856451612878</v>
      </c>
      <c r="I222" s="55">
        <v>-8.0403800691034616E-2</v>
      </c>
    </row>
    <row r="223" spans="1:9">
      <c r="A223" s="42" t="s">
        <v>2568</v>
      </c>
      <c r="B223" s="100">
        <v>45931</v>
      </c>
      <c r="C223" s="35">
        <v>101.95752</v>
      </c>
      <c r="D223" s="35">
        <v>131.76</v>
      </c>
      <c r="E223" s="135">
        <v>-29.802479999999989</v>
      </c>
      <c r="F223" s="53">
        <v>-0.22618761384335148</v>
      </c>
      <c r="G223" s="138">
        <v>110.50838709677419</v>
      </c>
      <c r="H223" s="52">
        <v>-8.5508670967741836</v>
      </c>
      <c r="I223" s="55">
        <v>-7.7377539582457536E-2</v>
      </c>
    </row>
    <row r="224" spans="1:9">
      <c r="A224" s="42" t="s">
        <v>41</v>
      </c>
      <c r="B224" s="100">
        <v>45931</v>
      </c>
      <c r="C224" s="35">
        <v>46.148500000000006</v>
      </c>
      <c r="D224" s="35">
        <v>59.17</v>
      </c>
      <c r="E224" s="135">
        <v>-13.021499999999996</v>
      </c>
      <c r="F224" s="53">
        <v>-0.22006929187088045</v>
      </c>
      <c r="G224" s="138">
        <v>49.626451612903224</v>
      </c>
      <c r="H224" s="52">
        <v>-3.4779516129032189</v>
      </c>
      <c r="I224" s="55">
        <v>-7.0082617230665084E-2</v>
      </c>
    </row>
    <row r="225" spans="1:9">
      <c r="A225" s="42" t="s">
        <v>51</v>
      </c>
      <c r="B225" s="100">
        <v>45931</v>
      </c>
      <c r="C225" s="35">
        <v>93.344839999999976</v>
      </c>
      <c r="D225" s="35">
        <v>119.43472912423626</v>
      </c>
      <c r="E225" s="135">
        <v>-26.089889124236279</v>
      </c>
      <c r="F225" s="53">
        <v>-0.2184447464782</v>
      </c>
      <c r="G225" s="138">
        <v>100.17106313645621</v>
      </c>
      <c r="H225" s="52">
        <v>-6.8262231364562354</v>
      </c>
      <c r="I225" s="55">
        <v>-6.814565926246921E-2</v>
      </c>
    </row>
    <row r="226" spans="1:9">
      <c r="A226" s="42" t="s">
        <v>2566</v>
      </c>
      <c r="B226" s="100">
        <v>45931</v>
      </c>
      <c r="C226" s="35">
        <v>206.35313000000005</v>
      </c>
      <c r="D226" s="35">
        <v>263.52</v>
      </c>
      <c r="E226" s="135">
        <v>-57.166869999999932</v>
      </c>
      <c r="F226" s="53">
        <v>-0.2169356026108073</v>
      </c>
      <c r="G226" s="138">
        <v>221.01677419354837</v>
      </c>
      <c r="H226" s="52">
        <v>-14.663644193548322</v>
      </c>
      <c r="I226" s="55">
        <v>-6.6346295420577919E-2</v>
      </c>
    </row>
    <row r="227" spans="1:9">
      <c r="A227" s="42" t="s">
        <v>39</v>
      </c>
      <c r="B227" s="100">
        <v>45931</v>
      </c>
      <c r="C227" s="35">
        <v>202.95803000000001</v>
      </c>
      <c r="D227" s="35">
        <v>258.7</v>
      </c>
      <c r="E227" s="135">
        <v>-55.741969999999981</v>
      </c>
      <c r="F227" s="53">
        <v>-0.21546954000773089</v>
      </c>
      <c r="G227" s="138">
        <v>216.97419354838712</v>
      </c>
      <c r="H227" s="52">
        <v>-14.016163548387112</v>
      </c>
      <c r="I227" s="55">
        <v>-6.4598297701525448E-2</v>
      </c>
    </row>
    <row r="228" spans="1:9">
      <c r="A228" s="42" t="s">
        <v>61</v>
      </c>
      <c r="B228" s="100">
        <v>45931</v>
      </c>
      <c r="C228" s="35">
        <v>87.833759999999984</v>
      </c>
      <c r="D228" s="35">
        <v>109.57</v>
      </c>
      <c r="E228" s="135">
        <v>-21.736240000000009</v>
      </c>
      <c r="F228" s="53">
        <v>-0.19837765811809813</v>
      </c>
      <c r="G228" s="138">
        <v>91.897419354838703</v>
      </c>
      <c r="H228" s="52">
        <v>-4.0636593548387197</v>
      </c>
      <c r="I228" s="55">
        <v>-4.4219515448501598E-2</v>
      </c>
    </row>
    <row r="229" spans="1:9">
      <c r="A229" s="42" t="s">
        <v>187</v>
      </c>
      <c r="B229" s="100">
        <v>45931</v>
      </c>
      <c r="C229" s="35">
        <v>180.01686000000001</v>
      </c>
      <c r="D229" s="35">
        <v>224.31563421828906</v>
      </c>
      <c r="E229" s="135">
        <v>-44.298774218289054</v>
      </c>
      <c r="F229" s="53">
        <v>-0.19748411372512908</v>
      </c>
      <c r="G229" s="138">
        <v>188.13569321533922</v>
      </c>
      <c r="H229" s="52">
        <v>-8.1188332153392082</v>
      </c>
      <c r="I229" s="55">
        <v>-4.3154135595346227E-2</v>
      </c>
    </row>
    <row r="230" spans="1:9">
      <c r="A230" s="42" t="s">
        <v>185</v>
      </c>
      <c r="B230" s="100">
        <v>45931</v>
      </c>
      <c r="C230" s="35">
        <v>188.30957999999998</v>
      </c>
      <c r="D230" s="35">
        <v>234.51179941002948</v>
      </c>
      <c r="E230" s="135">
        <v>-46.2022194100295</v>
      </c>
      <c r="F230" s="53">
        <v>-0.19701447656903504</v>
      </c>
      <c r="G230" s="138">
        <v>196.68731563421827</v>
      </c>
      <c r="H230" s="52">
        <v>-8.3777356342182827</v>
      </c>
      <c r="I230" s="55">
        <v>-4.2594183601541734E-2</v>
      </c>
    </row>
    <row r="231" spans="1:9">
      <c r="A231" s="42" t="s">
        <v>56</v>
      </c>
      <c r="B231" s="100">
        <v>45931</v>
      </c>
      <c r="C231" s="35">
        <v>205.32942000000003</v>
      </c>
      <c r="D231" s="35">
        <v>255.2</v>
      </c>
      <c r="E231" s="135">
        <v>-49.870579999999961</v>
      </c>
      <c r="F231" s="53">
        <v>-0.19541763322883998</v>
      </c>
      <c r="G231" s="138">
        <v>214.03870967741935</v>
      </c>
      <c r="H231" s="52">
        <v>-8.7092896774193207</v>
      </c>
      <c r="I231" s="55">
        <v>-4.0690255003616914E-2</v>
      </c>
    </row>
    <row r="232" spans="1:9">
      <c r="A232" s="42" t="s">
        <v>54</v>
      </c>
      <c r="B232" s="100">
        <v>45931</v>
      </c>
      <c r="C232" s="35">
        <v>96.825940000000003</v>
      </c>
      <c r="D232" s="35">
        <v>119.85</v>
      </c>
      <c r="E232" s="135">
        <v>-23.024059999999992</v>
      </c>
      <c r="F232" s="53">
        <v>-0.19210730079265742</v>
      </c>
      <c r="G232" s="138">
        <v>100.51935483870967</v>
      </c>
      <c r="H232" s="52">
        <v>-3.6934148387096712</v>
      </c>
      <c r="I232" s="55">
        <v>-3.6743320175860794E-2</v>
      </c>
    </row>
    <row r="233" spans="1:9">
      <c r="A233" s="42" t="s">
        <v>60</v>
      </c>
      <c r="B233" s="100">
        <v>45931</v>
      </c>
      <c r="C233" s="35">
        <v>177.39513000000002</v>
      </c>
      <c r="D233" s="35">
        <v>219.13</v>
      </c>
      <c r="E233" s="135">
        <v>-41.734869999999972</v>
      </c>
      <c r="F233" s="53">
        <v>-0.19045712590699573</v>
      </c>
      <c r="G233" s="138">
        <v>183.78645161290322</v>
      </c>
      <c r="H233" s="52">
        <v>-6.391321612903198</v>
      </c>
      <c r="I233" s="55">
        <v>-3.4775803966033358E-2</v>
      </c>
    </row>
    <row r="234" spans="1:9">
      <c r="A234" s="42" t="s">
        <v>55</v>
      </c>
      <c r="B234" s="100">
        <v>45931</v>
      </c>
      <c r="C234" s="35">
        <v>207.13888999999998</v>
      </c>
      <c r="D234" s="35">
        <v>255.8</v>
      </c>
      <c r="E234" s="135">
        <v>-48.661110000000036</v>
      </c>
      <c r="F234" s="53">
        <v>-0.19023107896794383</v>
      </c>
      <c r="G234" s="138">
        <v>214.54193548387099</v>
      </c>
      <c r="H234" s="52">
        <v>-7.4030454838710114</v>
      </c>
      <c r="I234" s="55">
        <v>-3.4506286461779237E-2</v>
      </c>
    </row>
    <row r="235" spans="1:9">
      <c r="A235" s="42" t="s">
        <v>52</v>
      </c>
      <c r="B235" s="100">
        <v>45931</v>
      </c>
      <c r="C235" s="35">
        <v>194.49456000000004</v>
      </c>
      <c r="D235" s="35">
        <v>239.7</v>
      </c>
      <c r="E235" s="135">
        <v>-45.205439999999953</v>
      </c>
      <c r="F235" s="53">
        <v>-0.18859173967459306</v>
      </c>
      <c r="G235" s="138">
        <v>201.03870967741935</v>
      </c>
      <c r="H235" s="52">
        <v>-6.5441496774193126</v>
      </c>
      <c r="I235" s="55">
        <v>-3.2551689612014809E-2</v>
      </c>
    </row>
    <row r="236" spans="1:9">
      <c r="A236" s="42" t="s">
        <v>57</v>
      </c>
      <c r="B236" s="100">
        <v>45931</v>
      </c>
      <c r="C236" s="35">
        <v>206.94999000000001</v>
      </c>
      <c r="D236" s="35">
        <v>255</v>
      </c>
      <c r="E236" s="135">
        <v>-48.050009999999986</v>
      </c>
      <c r="F236" s="53">
        <v>-0.18843141176470582</v>
      </c>
      <c r="G236" s="138">
        <v>213.87096774193549</v>
      </c>
      <c r="H236" s="52">
        <v>-6.9209777419354737</v>
      </c>
      <c r="I236" s="55">
        <v>-3.2360529411764656E-2</v>
      </c>
    </row>
    <row r="237" spans="1:9">
      <c r="A237" s="42" t="s">
        <v>49</v>
      </c>
      <c r="B237" s="100">
        <v>45931</v>
      </c>
      <c r="C237" s="35">
        <v>194.94048999999995</v>
      </c>
      <c r="D237" s="35">
        <v>238.86945824847251</v>
      </c>
      <c r="E237" s="135">
        <v>-43.928968248472557</v>
      </c>
      <c r="F237" s="53">
        <v>-0.18390366257195406</v>
      </c>
      <c r="G237" s="138">
        <v>200.34212627291242</v>
      </c>
      <c r="H237" s="52">
        <v>-5.4016362729124694</v>
      </c>
      <c r="I237" s="55">
        <v>-2.6962059220406738E-2</v>
      </c>
    </row>
    <row r="238" spans="1:9">
      <c r="A238" s="42" t="s">
        <v>192</v>
      </c>
      <c r="B238" s="100">
        <v>45931</v>
      </c>
      <c r="C238" s="35">
        <v>189.93863000000005</v>
      </c>
      <c r="D238" s="35">
        <v>232.47256637168138</v>
      </c>
      <c r="E238" s="135">
        <v>-42.533936371681335</v>
      </c>
      <c r="F238" s="53">
        <v>-0.18296325039780093</v>
      </c>
      <c r="G238" s="138">
        <v>194.97699115044244</v>
      </c>
      <c r="H238" s="52">
        <v>-5.0383611504423982</v>
      </c>
      <c r="I238" s="55">
        <v>-2.5840798551224155E-2</v>
      </c>
    </row>
    <row r="239" spans="1:9">
      <c r="A239" s="42" t="s">
        <v>2575</v>
      </c>
      <c r="B239" s="100">
        <v>45931</v>
      </c>
      <c r="C239" s="35">
        <v>161.19726</v>
      </c>
      <c r="D239" s="35">
        <v>197</v>
      </c>
      <c r="E239" s="135">
        <v>-35.80274</v>
      </c>
      <c r="F239" s="53">
        <v>-0.18173979695431472</v>
      </c>
      <c r="G239" s="138">
        <v>165.2258064516129</v>
      </c>
      <c r="H239" s="52">
        <v>-4.0285464516128968</v>
      </c>
      <c r="I239" s="55">
        <v>-2.4382065599375207E-2</v>
      </c>
    </row>
    <row r="240" spans="1:9">
      <c r="A240" s="42" t="s">
        <v>50</v>
      </c>
      <c r="B240" s="100">
        <v>45931</v>
      </c>
      <c r="C240" s="35">
        <v>189.99342999999996</v>
      </c>
      <c r="D240" s="35">
        <v>231.84388594704686</v>
      </c>
      <c r="E240" s="135">
        <v>-41.850455947046896</v>
      </c>
      <c r="F240" s="53">
        <v>-0.18051136339478688</v>
      </c>
      <c r="G240" s="138">
        <v>194.44971079429737</v>
      </c>
      <c r="H240" s="52">
        <v>-4.4562807942974132</v>
      </c>
      <c r="I240" s="55">
        <v>-2.2917394816861319E-2</v>
      </c>
    </row>
    <row r="241" spans="1:9">
      <c r="A241" s="42" t="s">
        <v>58</v>
      </c>
      <c r="B241" s="100">
        <v>45931</v>
      </c>
      <c r="C241" s="35">
        <v>208.81951000000001</v>
      </c>
      <c r="D241" s="35">
        <v>254.6</v>
      </c>
      <c r="E241" s="135">
        <v>-45.780489999999986</v>
      </c>
      <c r="F241" s="53">
        <v>-0.17981339355852313</v>
      </c>
      <c r="G241" s="138">
        <v>213.53548387096774</v>
      </c>
      <c r="H241" s="52">
        <v>-4.7159738709677299</v>
      </c>
      <c r="I241" s="55">
        <v>-2.2085200012085266E-2</v>
      </c>
    </row>
    <row r="242" spans="1:9">
      <c r="A242" s="42" t="s">
        <v>40</v>
      </c>
      <c r="B242" s="100">
        <v>45931</v>
      </c>
      <c r="C242" s="35">
        <v>102.75385999999999</v>
      </c>
      <c r="D242" s="35">
        <v>123.5</v>
      </c>
      <c r="E242" s="135">
        <v>-20.746140000000011</v>
      </c>
      <c r="F242" s="53">
        <v>-0.16798493927125516</v>
      </c>
      <c r="G242" s="138">
        <v>103.58064516129032</v>
      </c>
      <c r="H242" s="52">
        <v>-0.82678516129033142</v>
      </c>
      <c r="I242" s="55">
        <v>-7.9820429772657353E-3</v>
      </c>
    </row>
    <row r="243" spans="1:9">
      <c r="A243" s="42" t="s">
        <v>36</v>
      </c>
      <c r="B243" s="100">
        <v>45931</v>
      </c>
      <c r="C243" s="35">
        <v>205.89170000000001</v>
      </c>
      <c r="D243" s="35">
        <v>245.7</v>
      </c>
      <c r="E243" s="135">
        <v>-39.808299999999974</v>
      </c>
      <c r="F243" s="53">
        <v>-0.16201994301994294</v>
      </c>
      <c r="G243" s="138">
        <v>206.07096774193548</v>
      </c>
      <c r="H243" s="52">
        <v>-0.1792677419354618</v>
      </c>
      <c r="I243" s="55">
        <v>-8.6993206223964748E-4</v>
      </c>
    </row>
    <row r="244" spans="1:9">
      <c r="A244" s="42" t="s">
        <v>499</v>
      </c>
      <c r="B244" s="100">
        <v>45931</v>
      </c>
      <c r="C244" s="35">
        <v>210.61332999999999</v>
      </c>
      <c r="D244" s="35">
        <v>251.2</v>
      </c>
      <c r="E244" s="135">
        <v>-40.586669999999998</v>
      </c>
      <c r="F244" s="53">
        <v>-0.16157113853503186</v>
      </c>
      <c r="G244" s="138">
        <v>210.68387096774194</v>
      </c>
      <c r="H244" s="52">
        <v>-7.054096774194818E-2</v>
      </c>
      <c r="I244" s="55">
        <v>-3.3481902253803186E-4</v>
      </c>
    </row>
    <row r="245" spans="1:9">
      <c r="A245" s="42" t="s">
        <v>34</v>
      </c>
      <c r="B245" s="100">
        <v>45931</v>
      </c>
      <c r="C245" s="35">
        <v>48.625299999999989</v>
      </c>
      <c r="D245" s="35">
        <v>57.99</v>
      </c>
      <c r="E245" s="135">
        <v>-9.3647000000000133</v>
      </c>
      <c r="F245" s="53">
        <v>-0.16148818761855516</v>
      </c>
      <c r="G245" s="138">
        <v>48.636774193548383</v>
      </c>
      <c r="H245" s="52">
        <v>-1.1474193548394851E-2</v>
      </c>
      <c r="I245" s="55">
        <v>-2.359160067387218E-4</v>
      </c>
    </row>
    <row r="246" spans="1:9">
      <c r="A246" s="42" t="s">
        <v>37</v>
      </c>
      <c r="B246" s="100">
        <v>45931</v>
      </c>
      <c r="C246" s="35">
        <v>100.20670000000003</v>
      </c>
      <c r="D246" s="35">
        <v>119.5</v>
      </c>
      <c r="E246" s="135">
        <v>-19.293299999999974</v>
      </c>
      <c r="F246" s="53">
        <v>-0.16145020920502071</v>
      </c>
      <c r="G246" s="138">
        <v>100.22580645161291</v>
      </c>
      <c r="H246" s="52">
        <v>-1.9106451612884712E-2</v>
      </c>
      <c r="I246" s="55">
        <v>-1.9063405214014354E-4</v>
      </c>
    </row>
    <row r="247" spans="1:9">
      <c r="A247" s="42" t="s">
        <v>35</v>
      </c>
      <c r="B247" s="100">
        <v>45931</v>
      </c>
      <c r="C247" s="35">
        <v>207.22889999999995</v>
      </c>
      <c r="D247" s="35">
        <v>247</v>
      </c>
      <c r="E247" s="135">
        <v>-39.771100000000047</v>
      </c>
      <c r="F247" s="53">
        <v>-0.16101659919028358</v>
      </c>
      <c r="G247" s="138">
        <v>207.16129032258064</v>
      </c>
      <c r="H247" s="52">
        <v>6.7609677419312675E-2</v>
      </c>
      <c r="I247" s="55">
        <v>3.2636250389266475E-4</v>
      </c>
    </row>
    <row r="248" spans="1:9">
      <c r="A248" s="42" t="s">
        <v>135</v>
      </c>
      <c r="B248" s="100">
        <v>45931</v>
      </c>
      <c r="C248" s="35">
        <v>37.138199999999998</v>
      </c>
      <c r="D248" s="35">
        <v>43.91</v>
      </c>
      <c r="E248" s="135">
        <v>-6.7717999999999989</v>
      </c>
      <c r="F248" s="53">
        <v>-0.15421999544522885</v>
      </c>
      <c r="G248" s="138">
        <v>36.827741935483864</v>
      </c>
      <c r="H248" s="52">
        <v>0.31045806451613345</v>
      </c>
      <c r="I248" s="55">
        <v>8.4300054306887685E-3</v>
      </c>
    </row>
    <row r="249" spans="1:9">
      <c r="A249" s="42" t="s">
        <v>30</v>
      </c>
      <c r="B249" s="100">
        <v>45931</v>
      </c>
      <c r="C249" s="35">
        <v>36.939900000000009</v>
      </c>
      <c r="D249" s="35">
        <v>42.58</v>
      </c>
      <c r="E249" s="135">
        <v>-5.6400999999999897</v>
      </c>
      <c r="F249" s="53">
        <v>-0.13245890089243753</v>
      </c>
      <c r="G249" s="138">
        <v>35.712258064516128</v>
      </c>
      <c r="H249" s="52">
        <v>1.2276419354838808</v>
      </c>
      <c r="I249" s="55">
        <v>3.437592585901679E-2</v>
      </c>
    </row>
    <row r="250" spans="1:9">
      <c r="A250" s="42" t="s">
        <v>500</v>
      </c>
      <c r="B250" s="100">
        <v>45931</v>
      </c>
      <c r="C250" s="35">
        <v>218.21175000000002</v>
      </c>
      <c r="D250" s="35">
        <v>251.2</v>
      </c>
      <c r="E250" s="135">
        <v>-32.988249999999965</v>
      </c>
      <c r="F250" s="53">
        <v>-0.1313226512738852</v>
      </c>
      <c r="G250" s="138">
        <v>210.68387096774194</v>
      </c>
      <c r="H250" s="52">
        <v>7.5278790322580846</v>
      </c>
      <c r="I250" s="55">
        <v>3.5730685019598328E-2</v>
      </c>
    </row>
    <row r="251" spans="1:9">
      <c r="A251" s="42" t="s">
        <v>498</v>
      </c>
      <c r="B251" s="100">
        <v>45931</v>
      </c>
      <c r="C251" s="35">
        <v>218.34031999999999</v>
      </c>
      <c r="D251" s="35">
        <v>251.2</v>
      </c>
      <c r="E251" s="135">
        <v>-32.859679999999997</v>
      </c>
      <c r="F251" s="53">
        <v>-0.13081082802547769</v>
      </c>
      <c r="G251" s="138">
        <v>210.68387096774194</v>
      </c>
      <c r="H251" s="52">
        <v>7.6564490322580525</v>
      </c>
      <c r="I251" s="55">
        <v>3.6340935815776521E-2</v>
      </c>
    </row>
    <row r="252" spans="1:9">
      <c r="A252" s="42" t="s">
        <v>501</v>
      </c>
      <c r="B252" s="100">
        <v>45931</v>
      </c>
      <c r="C252" s="35">
        <v>219.71730000000002</v>
      </c>
      <c r="D252" s="35">
        <v>251.2</v>
      </c>
      <c r="E252" s="135">
        <v>-31.482699999999966</v>
      </c>
      <c r="F252" s="53">
        <v>-0.12532921974522279</v>
      </c>
      <c r="G252" s="138">
        <v>210.68387096774194</v>
      </c>
      <c r="H252" s="52">
        <v>9.0334290322580841</v>
      </c>
      <c r="I252" s="55">
        <v>4.2876699534541984E-2</v>
      </c>
    </row>
    <row r="253" spans="1:9">
      <c r="A253" s="42" t="s">
        <v>32</v>
      </c>
      <c r="B253" s="100">
        <v>45931</v>
      </c>
      <c r="C253" s="35">
        <v>292.44079999999997</v>
      </c>
      <c r="D253" s="35">
        <v>332.34000000000003</v>
      </c>
      <c r="E253" s="135">
        <v>-39.899200000000064</v>
      </c>
      <c r="F253" s="53">
        <v>-0.12005536498766342</v>
      </c>
      <c r="G253" s="138">
        <v>278.73677419354846</v>
      </c>
      <c r="H253" s="52">
        <v>13.704025806451511</v>
      </c>
      <c r="I253" s="55">
        <v>4.916475713009346E-2</v>
      </c>
    </row>
    <row r="254" spans="1:9">
      <c r="A254" s="42" t="s">
        <v>29</v>
      </c>
      <c r="B254" s="100">
        <v>45931</v>
      </c>
      <c r="C254" s="35">
        <v>28.428800000000003</v>
      </c>
      <c r="D254" s="35">
        <v>32.22</v>
      </c>
      <c r="E254" s="135">
        <v>-3.7911999999999964</v>
      </c>
      <c r="F254" s="53">
        <v>-0.11766604593420225</v>
      </c>
      <c r="G254" s="138">
        <v>27.023225806451613</v>
      </c>
      <c r="H254" s="52">
        <v>1.4055741935483894</v>
      </c>
      <c r="I254" s="55">
        <v>5.201356061691266E-2</v>
      </c>
    </row>
    <row r="255" spans="1:9">
      <c r="A255" s="42" t="s">
        <v>31</v>
      </c>
      <c r="B255" s="100">
        <v>45931</v>
      </c>
      <c r="C255" s="35">
        <v>162.65540000000001</v>
      </c>
      <c r="D255" s="35">
        <v>183.20999999999998</v>
      </c>
      <c r="E255" s="135">
        <v>-20.554599999999965</v>
      </c>
      <c r="F255" s="53">
        <v>-0.11219147426450503</v>
      </c>
      <c r="G255" s="138">
        <v>153.65999999999997</v>
      </c>
      <c r="H255" s="52">
        <v>8.9954000000000462</v>
      </c>
      <c r="I255" s="55">
        <v>5.854093453078256E-2</v>
      </c>
    </row>
    <row r="256" spans="1:9">
      <c r="A256" s="42" t="s">
        <v>193</v>
      </c>
      <c r="B256" s="100">
        <v>45931</v>
      </c>
      <c r="C256" s="35">
        <v>130.42070000000001</v>
      </c>
      <c r="D256" s="35">
        <v>146.4</v>
      </c>
      <c r="E256" s="135">
        <v>-15.979299999999995</v>
      </c>
      <c r="F256" s="53">
        <v>-0.10914822404371581</v>
      </c>
      <c r="G256" s="138">
        <v>122.78709677419354</v>
      </c>
      <c r="H256" s="52">
        <v>7.6336032258064677</v>
      </c>
      <c r="I256" s="55">
        <v>6.2169425178646626E-2</v>
      </c>
    </row>
    <row r="257" spans="1:9">
      <c r="A257" s="42" t="s">
        <v>25</v>
      </c>
      <c r="B257" s="100">
        <v>45931</v>
      </c>
      <c r="C257" s="35">
        <v>148.476</v>
      </c>
      <c r="D257" s="35">
        <v>166.1</v>
      </c>
      <c r="E257" s="135">
        <v>-17.623999999999995</v>
      </c>
      <c r="F257" s="53">
        <v>-0.10610475617098131</v>
      </c>
      <c r="G257" s="138">
        <v>139.30967741935481</v>
      </c>
      <c r="H257" s="52">
        <v>9.1663225806451862</v>
      </c>
      <c r="I257" s="55">
        <v>6.5798175334599363E-2</v>
      </c>
    </row>
    <row r="258" spans="1:9">
      <c r="A258" s="42" t="s">
        <v>33</v>
      </c>
      <c r="B258" s="100">
        <v>45931</v>
      </c>
      <c r="C258" s="35">
        <v>95.397817999999987</v>
      </c>
      <c r="D258" s="35">
        <v>106.4</v>
      </c>
      <c r="E258" s="135">
        <v>-11.002182000000019</v>
      </c>
      <c r="F258" s="53">
        <v>-0.10340396616541371</v>
      </c>
      <c r="G258" s="138">
        <v>89.238709677419365</v>
      </c>
      <c r="H258" s="52">
        <v>6.1591083225806216</v>
      </c>
      <c r="I258" s="55">
        <v>6.9018348033545132E-2</v>
      </c>
    </row>
    <row r="259" spans="1:9">
      <c r="A259" s="42" t="s">
        <v>496</v>
      </c>
      <c r="B259" s="100">
        <v>45931</v>
      </c>
      <c r="C259" s="35">
        <v>37.359959999999994</v>
      </c>
      <c r="D259" s="35">
        <v>41.339999999999996</v>
      </c>
      <c r="E259" s="135">
        <v>-3.9800400000000025</v>
      </c>
      <c r="F259" s="53">
        <v>-9.6275761973875246E-2</v>
      </c>
      <c r="G259" s="138">
        <v>34.672258064516129</v>
      </c>
      <c r="H259" s="52">
        <v>2.6877019354838652</v>
      </c>
      <c r="I259" s="55">
        <v>7.7517360723456344E-2</v>
      </c>
    </row>
    <row r="260" spans="1:9">
      <c r="A260" s="42" t="s">
        <v>48</v>
      </c>
      <c r="B260" s="100">
        <v>45931</v>
      </c>
      <c r="C260" s="35">
        <v>108.7088</v>
      </c>
      <c r="D260" s="35">
        <v>120.13</v>
      </c>
      <c r="E260" s="135">
        <v>-11.421199999999999</v>
      </c>
      <c r="F260" s="53">
        <v>-9.5073670190626819E-2</v>
      </c>
      <c r="G260" s="138">
        <v>100.75419354838709</v>
      </c>
      <c r="H260" s="52">
        <v>7.9546064516129036</v>
      </c>
      <c r="I260" s="55">
        <v>7.8950624003483419E-2</v>
      </c>
    </row>
    <row r="261" spans="1:9">
      <c r="A261" s="42" t="s">
        <v>26</v>
      </c>
      <c r="B261" s="100">
        <v>45931</v>
      </c>
      <c r="C261" s="35">
        <v>394.80499999999995</v>
      </c>
      <c r="D261" s="35">
        <v>434.21</v>
      </c>
      <c r="E261" s="135">
        <v>-39.40500000000003</v>
      </c>
      <c r="F261" s="53">
        <v>-9.0751019092144433E-2</v>
      </c>
      <c r="G261" s="138">
        <v>364.17612903225802</v>
      </c>
      <c r="H261" s="52">
        <v>30.628870967741932</v>
      </c>
      <c r="I261" s="55">
        <v>8.4104554159366351E-2</v>
      </c>
    </row>
    <row r="262" spans="1:9">
      <c r="A262" s="42" t="s">
        <v>495</v>
      </c>
      <c r="B262" s="100">
        <v>45931</v>
      </c>
      <c r="C262" s="35">
        <v>37.703880000000012</v>
      </c>
      <c r="D262" s="35">
        <v>41.339999999999996</v>
      </c>
      <c r="E262" s="135">
        <v>-3.636119999999984</v>
      </c>
      <c r="F262" s="53">
        <v>-8.7956458635703547E-2</v>
      </c>
      <c r="G262" s="138">
        <v>34.672258064516129</v>
      </c>
      <c r="H262" s="52">
        <v>3.0316219354838836</v>
      </c>
      <c r="I262" s="55">
        <v>8.7436530088199543E-2</v>
      </c>
    </row>
    <row r="263" spans="1:9">
      <c r="A263" s="42" t="s">
        <v>494</v>
      </c>
      <c r="B263" s="100">
        <v>45931</v>
      </c>
      <c r="C263" s="35">
        <v>37.98592</v>
      </c>
      <c r="D263" s="35">
        <v>41.339999999999996</v>
      </c>
      <c r="E263" s="135">
        <v>-3.3540799999999962</v>
      </c>
      <c r="F263" s="53">
        <v>-8.1134010643444526E-2</v>
      </c>
      <c r="G263" s="138">
        <v>34.672258064516129</v>
      </c>
      <c r="H263" s="52">
        <v>3.3136619354838714</v>
      </c>
      <c r="I263" s="55">
        <v>9.5570987309739133E-2</v>
      </c>
    </row>
    <row r="264" spans="1:9">
      <c r="A264" s="42" t="s">
        <v>28</v>
      </c>
      <c r="B264" s="100">
        <v>45931</v>
      </c>
      <c r="C264" s="35">
        <v>231.31640000000002</v>
      </c>
      <c r="D264" s="35">
        <v>251.07</v>
      </c>
      <c r="E264" s="135">
        <v>-19.753599999999977</v>
      </c>
      <c r="F264" s="53">
        <v>-7.867765961683984E-2</v>
      </c>
      <c r="G264" s="138">
        <v>210.57483870967744</v>
      </c>
      <c r="H264" s="52">
        <v>20.741561290322579</v>
      </c>
      <c r="I264" s="55">
        <v>9.8499713533767769E-2</v>
      </c>
    </row>
    <row r="265" spans="1:9">
      <c r="A265" s="42" t="s">
        <v>497</v>
      </c>
      <c r="B265" s="100">
        <v>45931</v>
      </c>
      <c r="C265" s="35">
        <v>38.119739999999993</v>
      </c>
      <c r="D265" s="35">
        <v>41.339999999999996</v>
      </c>
      <c r="E265" s="135">
        <v>-3.2202600000000032</v>
      </c>
      <c r="F265" s="53">
        <v>-7.7896952104499359E-2</v>
      </c>
      <c r="G265" s="138">
        <v>34.672258064516129</v>
      </c>
      <c r="H265" s="52">
        <v>3.4474819354838644</v>
      </c>
      <c r="I265" s="55">
        <v>9.9430557106173753E-2</v>
      </c>
    </row>
    <row r="266" spans="1:9">
      <c r="A266" s="42" t="s">
        <v>493</v>
      </c>
      <c r="B266" s="100">
        <v>45931</v>
      </c>
      <c r="C266" s="35">
        <v>39.915089999999992</v>
      </c>
      <c r="D266" s="35">
        <v>41.339999999999996</v>
      </c>
      <c r="E266" s="135">
        <v>-1.4249100000000041</v>
      </c>
      <c r="F266" s="53">
        <v>-3.4468069666182974E-2</v>
      </c>
      <c r="G266" s="138">
        <v>34.672258064516129</v>
      </c>
      <c r="H266" s="52">
        <v>5.2428319354838635</v>
      </c>
      <c r="I266" s="55">
        <v>0.15121114770570482</v>
      </c>
    </row>
    <row r="268" spans="1:9" ht="57.6">
      <c r="A268" s="43" t="s">
        <v>70</v>
      </c>
      <c r="B268" s="43" t="s">
        <v>72</v>
      </c>
      <c r="C268" s="44" t="s">
        <v>1838</v>
      </c>
      <c r="D268" s="44" t="s">
        <v>1840</v>
      </c>
      <c r="E268" s="44" t="s">
        <v>1841</v>
      </c>
      <c r="F268" s="44" t="s">
        <v>1842</v>
      </c>
      <c r="G268" s="48" t="s">
        <v>2673</v>
      </c>
      <c r="H268" s="48" t="s">
        <v>1841</v>
      </c>
      <c r="I268" s="48" t="s">
        <v>1843</v>
      </c>
    </row>
    <row r="269" spans="1:9">
      <c r="A269" s="331" t="s">
        <v>2576</v>
      </c>
      <c r="B269" s="332">
        <v>45931</v>
      </c>
      <c r="C269" s="333">
        <v>0</v>
      </c>
      <c r="D269" s="333">
        <v>98.5</v>
      </c>
      <c r="E269" s="334">
        <v>-98.5</v>
      </c>
      <c r="F269" s="335">
        <v>-1</v>
      </c>
      <c r="G269" s="336">
        <v>85.790322580645153</v>
      </c>
      <c r="H269" s="337">
        <v>-85.790322580645153</v>
      </c>
      <c r="I269" s="338">
        <v>-1</v>
      </c>
    </row>
    <row r="270" spans="1:9">
      <c r="A270" s="331" t="s">
        <v>2555</v>
      </c>
      <c r="B270" s="332">
        <v>45931</v>
      </c>
      <c r="C270" s="333">
        <v>22.446030000000004</v>
      </c>
      <c r="D270" s="333">
        <v>203.84</v>
      </c>
      <c r="E270" s="334">
        <v>-181.39397</v>
      </c>
      <c r="F270" s="335">
        <v>-0.88988407574568285</v>
      </c>
      <c r="G270" s="336">
        <v>177.53806451612903</v>
      </c>
      <c r="H270" s="337">
        <v>-155.09203451612902</v>
      </c>
      <c r="I270" s="338">
        <v>-0.87357060548578402</v>
      </c>
    </row>
    <row r="271" spans="1:9">
      <c r="A271" s="331" t="s">
        <v>2573</v>
      </c>
      <c r="B271" s="332">
        <v>45931</v>
      </c>
      <c r="C271" s="333">
        <v>29.987190000000002</v>
      </c>
      <c r="D271" s="333">
        <v>101.92</v>
      </c>
      <c r="E271" s="334">
        <v>-71.932810000000003</v>
      </c>
      <c r="F271" s="335">
        <v>-0.7057771781789639</v>
      </c>
      <c r="G271" s="336">
        <v>88.769032258064513</v>
      </c>
      <c r="H271" s="337">
        <v>-58.781842258064515</v>
      </c>
      <c r="I271" s="338">
        <v>-0.66218861198325485</v>
      </c>
    </row>
    <row r="272" spans="1:9">
      <c r="A272" s="331" t="s">
        <v>2556</v>
      </c>
      <c r="B272" s="332">
        <v>45931</v>
      </c>
      <c r="C272" s="333">
        <v>63.000109999999999</v>
      </c>
      <c r="D272" s="333">
        <v>203.84</v>
      </c>
      <c r="E272" s="334">
        <v>-140.83989</v>
      </c>
      <c r="F272" s="335">
        <v>-0.69093352629513338</v>
      </c>
      <c r="G272" s="336">
        <v>177.53806451612903</v>
      </c>
      <c r="H272" s="337">
        <v>-114.53795451612902</v>
      </c>
      <c r="I272" s="338">
        <v>-0.64514590056107912</v>
      </c>
    </row>
    <row r="273" spans="1:9">
      <c r="A273" s="331" t="s">
        <v>1854</v>
      </c>
      <c r="B273" s="332">
        <v>45931</v>
      </c>
      <c r="C273" s="333">
        <v>66.350000000000009</v>
      </c>
      <c r="D273" s="333">
        <v>150</v>
      </c>
      <c r="E273" s="334">
        <v>-83.649999999999991</v>
      </c>
      <c r="F273" s="335">
        <v>-0.55766666666666664</v>
      </c>
      <c r="G273" s="336">
        <v>130.64516129032259</v>
      </c>
      <c r="H273" s="337">
        <v>-64.295161290322582</v>
      </c>
      <c r="I273" s="338">
        <v>-0.4921358024691358</v>
      </c>
    </row>
    <row r="274" spans="1:9">
      <c r="A274" s="331" t="s">
        <v>38</v>
      </c>
      <c r="B274" s="332">
        <v>45931</v>
      </c>
      <c r="C274" s="333">
        <v>165.03948999999997</v>
      </c>
      <c r="D274" s="333">
        <v>258.2</v>
      </c>
      <c r="E274" s="334">
        <v>-93.160510000000016</v>
      </c>
      <c r="F274" s="335">
        <v>-0.3608075522850504</v>
      </c>
      <c r="G274" s="336">
        <v>224.88387096774193</v>
      </c>
      <c r="H274" s="337">
        <v>-59.844380967741955</v>
      </c>
      <c r="I274" s="338">
        <v>-0.26611237484579864</v>
      </c>
    </row>
    <row r="275" spans="1:9">
      <c r="A275" s="331" t="s">
        <v>45</v>
      </c>
      <c r="B275" s="332">
        <v>45931</v>
      </c>
      <c r="C275" s="333">
        <v>198.08065999999997</v>
      </c>
      <c r="D275" s="333">
        <v>261.7</v>
      </c>
      <c r="E275" s="334">
        <v>-63.619340000000022</v>
      </c>
      <c r="F275" s="335">
        <v>-0.24310026748184954</v>
      </c>
      <c r="G275" s="336">
        <v>227.93225806451611</v>
      </c>
      <c r="H275" s="337">
        <v>-29.851598064516139</v>
      </c>
      <c r="I275" s="338">
        <v>-0.13096697377545682</v>
      </c>
    </row>
    <row r="276" spans="1:9">
      <c r="A276" s="331" t="s">
        <v>59</v>
      </c>
      <c r="B276" s="332">
        <v>45931</v>
      </c>
      <c r="C276" s="333">
        <v>194.84338999999994</v>
      </c>
      <c r="D276" s="333">
        <v>254.5</v>
      </c>
      <c r="E276" s="334">
        <v>-59.656610000000057</v>
      </c>
      <c r="F276" s="335">
        <v>-0.23440711198428313</v>
      </c>
      <c r="G276" s="336">
        <v>221.66129032258064</v>
      </c>
      <c r="H276" s="337">
        <v>-26.817900322580698</v>
      </c>
      <c r="I276" s="338">
        <v>-0.1209859433893621</v>
      </c>
    </row>
    <row r="277" spans="1:9">
      <c r="A277" s="331" t="s">
        <v>180</v>
      </c>
      <c r="B277" s="332">
        <v>45931</v>
      </c>
      <c r="C277" s="333">
        <v>195.84332000000001</v>
      </c>
      <c r="D277" s="333">
        <v>255.5</v>
      </c>
      <c r="E277" s="334">
        <v>-59.656679999999994</v>
      </c>
      <c r="F277" s="335">
        <v>-0.2334899412915851</v>
      </c>
      <c r="G277" s="336">
        <v>222.53225806451613</v>
      </c>
      <c r="H277" s="337">
        <v>-26.688938064516122</v>
      </c>
      <c r="I277" s="338">
        <v>-0.11993289555700512</v>
      </c>
    </row>
    <row r="278" spans="1:9">
      <c r="A278" s="331" t="s">
        <v>46</v>
      </c>
      <c r="B278" s="332">
        <v>45931</v>
      </c>
      <c r="C278" s="333">
        <v>201.70999999999998</v>
      </c>
      <c r="D278" s="333">
        <v>263.10000000000002</v>
      </c>
      <c r="E278" s="334">
        <v>-61.390000000000043</v>
      </c>
      <c r="F278" s="335">
        <v>-0.23333333333333348</v>
      </c>
      <c r="G278" s="336">
        <v>229.15161290322584</v>
      </c>
      <c r="H278" s="337">
        <v>-27.44161290322586</v>
      </c>
      <c r="I278" s="338">
        <v>-0.1197530864197533</v>
      </c>
    </row>
    <row r="279" spans="1:9">
      <c r="A279" s="331" t="s">
        <v>502</v>
      </c>
      <c r="B279" s="332">
        <v>45931</v>
      </c>
      <c r="C279" s="333">
        <v>196.26023999999998</v>
      </c>
      <c r="D279" s="333">
        <v>251.2</v>
      </c>
      <c r="E279" s="334">
        <v>-54.939760000000007</v>
      </c>
      <c r="F279" s="335">
        <v>-0.21870923566878986</v>
      </c>
      <c r="G279" s="336">
        <v>218.78709677419354</v>
      </c>
      <c r="H279" s="337">
        <v>-22.526856774193561</v>
      </c>
      <c r="I279" s="338">
        <v>-0.10296245576786985</v>
      </c>
    </row>
    <row r="280" spans="1:9">
      <c r="A280" s="331" t="s">
        <v>2567</v>
      </c>
      <c r="B280" s="332">
        <v>45931</v>
      </c>
      <c r="C280" s="333">
        <v>206.27881000000002</v>
      </c>
      <c r="D280" s="333">
        <v>263.52</v>
      </c>
      <c r="E280" s="334">
        <v>-57.24118999999996</v>
      </c>
      <c r="F280" s="335">
        <v>-0.21721763054037629</v>
      </c>
      <c r="G280" s="336">
        <v>229.51741935483869</v>
      </c>
      <c r="H280" s="337">
        <v>-23.238609354838673</v>
      </c>
      <c r="I280" s="338">
        <v>-0.10124987210191354</v>
      </c>
    </row>
    <row r="281" spans="1:9">
      <c r="A281" s="331" t="s">
        <v>47</v>
      </c>
      <c r="B281" s="332">
        <v>45931</v>
      </c>
      <c r="C281" s="333">
        <v>99.234010000000012</v>
      </c>
      <c r="D281" s="333">
        <v>126.5</v>
      </c>
      <c r="E281" s="334">
        <v>-27.265989999999988</v>
      </c>
      <c r="F281" s="335">
        <v>-0.21554142292490108</v>
      </c>
      <c r="G281" s="336">
        <v>110.17741935483872</v>
      </c>
      <c r="H281" s="337">
        <v>-10.943409354838707</v>
      </c>
      <c r="I281" s="338">
        <v>-9.9325337432293923E-2</v>
      </c>
    </row>
    <row r="282" spans="1:9">
      <c r="A282" s="331" t="s">
        <v>2574</v>
      </c>
      <c r="B282" s="332">
        <v>45931</v>
      </c>
      <c r="C282" s="333">
        <v>155.18466999999998</v>
      </c>
      <c r="D282" s="333">
        <v>197</v>
      </c>
      <c r="E282" s="334">
        <v>-41.815330000000017</v>
      </c>
      <c r="F282" s="335">
        <v>-0.21226055837563459</v>
      </c>
      <c r="G282" s="336">
        <v>171.58064516129031</v>
      </c>
      <c r="H282" s="337">
        <v>-16.395975161290323</v>
      </c>
      <c r="I282" s="338">
        <v>-9.5558418875728537E-2</v>
      </c>
    </row>
    <row r="283" spans="1:9">
      <c r="A283" s="331" t="s">
        <v>42</v>
      </c>
      <c r="B283" s="332">
        <v>45931</v>
      </c>
      <c r="C283" s="333">
        <v>207.62516999999997</v>
      </c>
      <c r="D283" s="333">
        <v>262.5</v>
      </c>
      <c r="E283" s="334">
        <v>-54.874830000000031</v>
      </c>
      <c r="F283" s="335">
        <v>-0.20904697142857154</v>
      </c>
      <c r="G283" s="336">
        <v>228.62903225806448</v>
      </c>
      <c r="H283" s="337">
        <v>-21.003862258064515</v>
      </c>
      <c r="I283" s="338">
        <v>-9.1868744973544983E-2</v>
      </c>
    </row>
    <row r="284" spans="1:9">
      <c r="A284" s="331" t="s">
        <v>2564</v>
      </c>
      <c r="B284" s="332">
        <v>45931</v>
      </c>
      <c r="C284" s="333">
        <v>104.54585000000002</v>
      </c>
      <c r="D284" s="333">
        <v>132.06</v>
      </c>
      <c r="E284" s="334">
        <v>-27.514149999999987</v>
      </c>
      <c r="F284" s="335">
        <v>-0.20834582765409651</v>
      </c>
      <c r="G284" s="336">
        <v>115.02</v>
      </c>
      <c r="H284" s="337">
        <v>-10.47414999999998</v>
      </c>
      <c r="I284" s="338">
        <v>-9.1063728047295955E-2</v>
      </c>
    </row>
    <row r="285" spans="1:9">
      <c r="A285" s="331" t="s">
        <v>53</v>
      </c>
      <c r="B285" s="332">
        <v>45931</v>
      </c>
      <c r="C285" s="333">
        <v>185.09163999999998</v>
      </c>
      <c r="D285" s="333">
        <v>232.64999999999998</v>
      </c>
      <c r="E285" s="334">
        <v>-47.558359999999993</v>
      </c>
      <c r="F285" s="335">
        <v>-0.204420202020202</v>
      </c>
      <c r="G285" s="336">
        <v>202.63064516129029</v>
      </c>
      <c r="H285" s="337">
        <v>-17.539005161290305</v>
      </c>
      <c r="I285" s="338">
        <v>-8.6556528245417055E-2</v>
      </c>
    </row>
    <row r="286" spans="1:9">
      <c r="A286" s="331" t="s">
        <v>2549</v>
      </c>
      <c r="B286" s="332">
        <v>45931</v>
      </c>
      <c r="C286" s="333">
        <v>211.03838999999999</v>
      </c>
      <c r="D286" s="333">
        <v>264.12</v>
      </c>
      <c r="E286" s="334">
        <v>-53.081610000000012</v>
      </c>
      <c r="F286" s="335">
        <v>-0.20097535211267609</v>
      </c>
      <c r="G286" s="336">
        <v>230.04</v>
      </c>
      <c r="H286" s="337">
        <v>-19.001609999999999</v>
      </c>
      <c r="I286" s="338">
        <v>-8.2601330203442874E-2</v>
      </c>
    </row>
    <row r="287" spans="1:9">
      <c r="A287" s="331" t="s">
        <v>2548</v>
      </c>
      <c r="B287" s="332">
        <v>45931</v>
      </c>
      <c r="C287" s="333">
        <v>211.12302</v>
      </c>
      <c r="D287" s="333">
        <v>264.12</v>
      </c>
      <c r="E287" s="334">
        <v>-52.996980000000008</v>
      </c>
      <c r="F287" s="335">
        <v>-0.20065492957746481</v>
      </c>
      <c r="G287" s="336">
        <v>230.04</v>
      </c>
      <c r="H287" s="337">
        <v>-18.916979999999995</v>
      </c>
      <c r="I287" s="338">
        <v>-8.2233437663015108E-2</v>
      </c>
    </row>
    <row r="288" spans="1:9">
      <c r="A288" s="331" t="s">
        <v>44</v>
      </c>
      <c r="B288" s="332">
        <v>45931</v>
      </c>
      <c r="C288" s="333">
        <v>101.15452000000003</v>
      </c>
      <c r="D288" s="333">
        <v>126.5</v>
      </c>
      <c r="E288" s="334">
        <v>-25.345479999999966</v>
      </c>
      <c r="F288" s="335">
        <v>-0.20035952569169935</v>
      </c>
      <c r="G288" s="336">
        <v>110.17741935483872</v>
      </c>
      <c r="H288" s="337">
        <v>-9.0228993548386853</v>
      </c>
      <c r="I288" s="338">
        <v>-8.1894270238617839E-2</v>
      </c>
    </row>
    <row r="289" spans="1:9">
      <c r="A289" s="331" t="s">
        <v>43</v>
      </c>
      <c r="B289" s="332">
        <v>45931</v>
      </c>
      <c r="C289" s="333">
        <v>210.55700000000004</v>
      </c>
      <c r="D289" s="333">
        <v>263</v>
      </c>
      <c r="E289" s="334">
        <v>-52.442999999999955</v>
      </c>
      <c r="F289" s="335">
        <v>-0.19940304182509488</v>
      </c>
      <c r="G289" s="336">
        <v>229.06451612903226</v>
      </c>
      <c r="H289" s="337">
        <v>-18.507516129032211</v>
      </c>
      <c r="I289" s="338">
        <v>-8.0796085058442269E-2</v>
      </c>
    </row>
    <row r="290" spans="1:9">
      <c r="A290" s="331" t="s">
        <v>2568</v>
      </c>
      <c r="B290" s="332">
        <v>45931</v>
      </c>
      <c r="C290" s="333">
        <v>105.87787</v>
      </c>
      <c r="D290" s="333">
        <v>131.76</v>
      </c>
      <c r="E290" s="334">
        <v>-25.882129999999989</v>
      </c>
      <c r="F290" s="335">
        <v>-0.19643389496053423</v>
      </c>
      <c r="G290" s="336">
        <v>114.75870967741935</v>
      </c>
      <c r="H290" s="337">
        <v>-8.8808396774193454</v>
      </c>
      <c r="I290" s="338">
        <v>-7.7387064584317086E-2</v>
      </c>
    </row>
    <row r="291" spans="1:9">
      <c r="A291" s="331" t="s">
        <v>51</v>
      </c>
      <c r="B291" s="332">
        <v>45931</v>
      </c>
      <c r="C291" s="333">
        <v>96.245529999999974</v>
      </c>
      <c r="D291" s="333">
        <v>119.43472912423626</v>
      </c>
      <c r="E291" s="334">
        <v>-23.189199124236282</v>
      </c>
      <c r="F291" s="335">
        <v>-0.19415792453562505</v>
      </c>
      <c r="G291" s="336">
        <v>104.02379633401222</v>
      </c>
      <c r="H291" s="337">
        <v>-7.778266334012244</v>
      </c>
      <c r="I291" s="338">
        <v>-7.4773913355717606E-2</v>
      </c>
    </row>
    <row r="292" spans="1:9">
      <c r="A292" s="331" t="s">
        <v>39</v>
      </c>
      <c r="B292" s="332">
        <v>45931</v>
      </c>
      <c r="C292" s="333">
        <v>210.31822</v>
      </c>
      <c r="D292" s="333">
        <v>258.7</v>
      </c>
      <c r="E292" s="334">
        <v>-48.381779999999992</v>
      </c>
      <c r="F292" s="335">
        <v>-0.18701886354851177</v>
      </c>
      <c r="G292" s="336">
        <v>225.3193548387097</v>
      </c>
      <c r="H292" s="337">
        <v>-15.001134838709703</v>
      </c>
      <c r="I292" s="338">
        <v>-6.6577213703846977E-2</v>
      </c>
    </row>
    <row r="293" spans="1:9">
      <c r="A293" s="331" t="s">
        <v>2566</v>
      </c>
      <c r="B293" s="332">
        <v>45931</v>
      </c>
      <c r="C293" s="333">
        <v>214.63401000000005</v>
      </c>
      <c r="D293" s="333">
        <v>263.52</v>
      </c>
      <c r="E293" s="334">
        <v>-48.885989999999936</v>
      </c>
      <c r="F293" s="335">
        <v>-0.18551149817850615</v>
      </c>
      <c r="G293" s="336">
        <v>229.51741935483869</v>
      </c>
      <c r="H293" s="337">
        <v>-14.883409354838648</v>
      </c>
      <c r="I293" s="338">
        <v>-6.4846534945692244E-2</v>
      </c>
    </row>
    <row r="294" spans="1:9">
      <c r="A294" s="331" t="s">
        <v>41</v>
      </c>
      <c r="B294" s="332">
        <v>45931</v>
      </c>
      <c r="C294" s="333">
        <v>48.318540000000006</v>
      </c>
      <c r="D294" s="333">
        <v>59.17</v>
      </c>
      <c r="E294" s="334">
        <v>-10.851459999999996</v>
      </c>
      <c r="F294" s="335">
        <v>-0.18339462565489262</v>
      </c>
      <c r="G294" s="336">
        <v>51.535161290322577</v>
      </c>
      <c r="H294" s="337">
        <v>-3.2166212903225713</v>
      </c>
      <c r="I294" s="338">
        <v>-6.2416051677839569E-2</v>
      </c>
    </row>
    <row r="295" spans="1:9">
      <c r="A295" s="331" t="s">
        <v>187</v>
      </c>
      <c r="B295" s="332">
        <v>45931</v>
      </c>
      <c r="C295" s="333">
        <v>184.63578000000001</v>
      </c>
      <c r="D295" s="333">
        <v>224.31563421828906</v>
      </c>
      <c r="E295" s="334">
        <v>-39.679854218289051</v>
      </c>
      <c r="F295" s="335">
        <v>-0.17689294977841472</v>
      </c>
      <c r="G295" s="336">
        <v>195.37168141592917</v>
      </c>
      <c r="H295" s="337">
        <v>-10.735901415929163</v>
      </c>
      <c r="I295" s="338">
        <v>-5.4951164560402027E-2</v>
      </c>
    </row>
    <row r="296" spans="1:9">
      <c r="A296" s="331" t="s">
        <v>61</v>
      </c>
      <c r="B296" s="332">
        <v>45931</v>
      </c>
      <c r="C296" s="333">
        <v>90.219529999999978</v>
      </c>
      <c r="D296" s="333">
        <v>109.57</v>
      </c>
      <c r="E296" s="334">
        <v>-19.350470000000016</v>
      </c>
      <c r="F296" s="335">
        <v>-0.17660372364698382</v>
      </c>
      <c r="G296" s="336">
        <v>95.431935483870959</v>
      </c>
      <c r="H296" s="337">
        <v>-5.212405483870981</v>
      </c>
      <c r="I296" s="338">
        <v>-5.4619090113203608E-2</v>
      </c>
    </row>
    <row r="297" spans="1:9">
      <c r="A297" s="331" t="s">
        <v>185</v>
      </c>
      <c r="B297" s="332">
        <v>45931</v>
      </c>
      <c r="C297" s="333">
        <v>193.88862999999998</v>
      </c>
      <c r="D297" s="333">
        <v>234.51179941002948</v>
      </c>
      <c r="E297" s="334">
        <v>-40.623169410029504</v>
      </c>
      <c r="F297" s="335">
        <v>-0.17322441562525553</v>
      </c>
      <c r="G297" s="336">
        <v>204.2522123893805</v>
      </c>
      <c r="H297" s="337">
        <v>-10.363582389380525</v>
      </c>
      <c r="I297" s="338">
        <v>-5.0739143866034078E-2</v>
      </c>
    </row>
    <row r="298" spans="1:9">
      <c r="A298" s="331" t="s">
        <v>60</v>
      </c>
      <c r="B298" s="332">
        <v>45931</v>
      </c>
      <c r="C298" s="333">
        <v>182.10820000000001</v>
      </c>
      <c r="D298" s="333">
        <v>219.13</v>
      </c>
      <c r="E298" s="334">
        <v>-37.021799999999985</v>
      </c>
      <c r="F298" s="335">
        <v>-0.16894902569251122</v>
      </c>
      <c r="G298" s="336">
        <v>190.85516129032257</v>
      </c>
      <c r="H298" s="337">
        <v>-8.7469612903225595</v>
      </c>
      <c r="I298" s="338">
        <v>-4.5830362832142486E-2</v>
      </c>
    </row>
    <row r="299" spans="1:9">
      <c r="A299" s="331" t="s">
        <v>54</v>
      </c>
      <c r="B299" s="332">
        <v>45931</v>
      </c>
      <c r="C299" s="333">
        <v>99.709820000000008</v>
      </c>
      <c r="D299" s="333">
        <v>119.85</v>
      </c>
      <c r="E299" s="334">
        <v>-20.140179999999987</v>
      </c>
      <c r="F299" s="335">
        <v>-0.16804488944513965</v>
      </c>
      <c r="G299" s="336">
        <v>104.38548387096773</v>
      </c>
      <c r="H299" s="337">
        <v>-4.6756638709677247</v>
      </c>
      <c r="I299" s="338">
        <v>-4.4792280474049193E-2</v>
      </c>
    </row>
    <row r="300" spans="1:9">
      <c r="A300" s="331" t="s">
        <v>56</v>
      </c>
      <c r="B300" s="332">
        <v>45931</v>
      </c>
      <c r="C300" s="333">
        <v>212.55966000000004</v>
      </c>
      <c r="D300" s="333">
        <v>255.2</v>
      </c>
      <c r="E300" s="334">
        <v>-42.640339999999952</v>
      </c>
      <c r="F300" s="335">
        <v>-0.16708597178683368</v>
      </c>
      <c r="G300" s="336">
        <v>222.27096774193549</v>
      </c>
      <c r="H300" s="337">
        <v>-9.7113077419354568</v>
      </c>
      <c r="I300" s="338">
        <v>-4.369130094043875E-2</v>
      </c>
    </row>
    <row r="301" spans="1:9">
      <c r="A301" s="331" t="s">
        <v>52</v>
      </c>
      <c r="B301" s="332">
        <v>45931</v>
      </c>
      <c r="C301" s="333">
        <v>200.19365000000005</v>
      </c>
      <c r="D301" s="333">
        <v>239.7</v>
      </c>
      <c r="E301" s="334">
        <v>-39.506349999999941</v>
      </c>
      <c r="F301" s="335">
        <v>-0.16481581143095511</v>
      </c>
      <c r="G301" s="336">
        <v>208.77096774193546</v>
      </c>
      <c r="H301" s="337">
        <v>-8.577317741935417</v>
      </c>
      <c r="I301" s="338">
        <v>-4.1084820531837318E-2</v>
      </c>
    </row>
    <row r="302" spans="1:9">
      <c r="A302" s="331" t="s">
        <v>55</v>
      </c>
      <c r="B302" s="332">
        <v>45931</v>
      </c>
      <c r="C302" s="333">
        <v>214.27648999999997</v>
      </c>
      <c r="D302" s="333">
        <v>255.8</v>
      </c>
      <c r="E302" s="334">
        <v>-41.523510000000044</v>
      </c>
      <c r="F302" s="335">
        <v>-0.16232802971071167</v>
      </c>
      <c r="G302" s="336">
        <v>222.79354838709679</v>
      </c>
      <c r="H302" s="337">
        <v>-8.5170583870968244</v>
      </c>
      <c r="I302" s="338">
        <v>-3.8228478556743051E-2</v>
      </c>
    </row>
    <row r="303" spans="1:9">
      <c r="A303" s="331" t="s">
        <v>57</v>
      </c>
      <c r="B303" s="332">
        <v>45931</v>
      </c>
      <c r="C303" s="333">
        <v>214.18187</v>
      </c>
      <c r="D303" s="333">
        <v>255</v>
      </c>
      <c r="E303" s="334">
        <v>-40.818129999999996</v>
      </c>
      <c r="F303" s="335">
        <v>-0.16007109803921568</v>
      </c>
      <c r="G303" s="336">
        <v>222.09677419354841</v>
      </c>
      <c r="H303" s="337">
        <v>-7.9149041935484092</v>
      </c>
      <c r="I303" s="338">
        <v>-3.5637186637618105E-2</v>
      </c>
    </row>
    <row r="304" spans="1:9">
      <c r="A304" s="331" t="s">
        <v>49</v>
      </c>
      <c r="B304" s="332">
        <v>45931</v>
      </c>
      <c r="C304" s="333">
        <v>200.73390999999995</v>
      </c>
      <c r="D304" s="333">
        <v>238.86945824847251</v>
      </c>
      <c r="E304" s="334">
        <v>-38.13554824847256</v>
      </c>
      <c r="F304" s="335">
        <v>-0.15965016427007542</v>
      </c>
      <c r="G304" s="336">
        <v>208.04759266802444</v>
      </c>
      <c r="H304" s="337">
        <v>-7.3136826680244837</v>
      </c>
      <c r="I304" s="338">
        <v>-3.5153892310086553E-2</v>
      </c>
    </row>
    <row r="305" spans="1:9">
      <c r="A305" s="331" t="s">
        <v>192</v>
      </c>
      <c r="B305" s="332">
        <v>45931</v>
      </c>
      <c r="C305" s="333">
        <v>195.47037000000006</v>
      </c>
      <c r="D305" s="333">
        <v>232.47256637168138</v>
      </c>
      <c r="E305" s="334">
        <v>-37.002196371681322</v>
      </c>
      <c r="F305" s="335">
        <v>-0.15916801259259786</v>
      </c>
      <c r="G305" s="336">
        <v>202.47610619469023</v>
      </c>
      <c r="H305" s="337">
        <v>-7.0057361946901722</v>
      </c>
      <c r="I305" s="338">
        <v>-3.4600310754464181E-2</v>
      </c>
    </row>
    <row r="306" spans="1:9">
      <c r="A306" s="331" t="s">
        <v>50</v>
      </c>
      <c r="B306" s="332">
        <v>45931</v>
      </c>
      <c r="C306" s="333">
        <v>195.66841999999997</v>
      </c>
      <c r="D306" s="333">
        <v>231.84388594704686</v>
      </c>
      <c r="E306" s="334">
        <v>-36.175465947046888</v>
      </c>
      <c r="F306" s="335">
        <v>-0.15603372846894639</v>
      </c>
      <c r="G306" s="336">
        <v>201.92854582484728</v>
      </c>
      <c r="H306" s="337">
        <v>-6.2601258248473073</v>
      </c>
      <c r="I306" s="338">
        <v>-3.1001688242123713E-2</v>
      </c>
    </row>
    <row r="307" spans="1:9">
      <c r="A307" s="331" t="s">
        <v>58</v>
      </c>
      <c r="B307" s="332">
        <v>45931</v>
      </c>
      <c r="C307" s="333">
        <v>216.06462000000002</v>
      </c>
      <c r="D307" s="333">
        <v>254.6</v>
      </c>
      <c r="E307" s="334">
        <v>-38.535379999999975</v>
      </c>
      <c r="F307" s="335">
        <v>-0.15135655930871947</v>
      </c>
      <c r="G307" s="336">
        <v>221.7483870967742</v>
      </c>
      <c r="H307" s="337">
        <v>-5.6837670967741758</v>
      </c>
      <c r="I307" s="338">
        <v>-2.563160513223349E-2</v>
      </c>
    </row>
    <row r="308" spans="1:9">
      <c r="A308" s="331" t="s">
        <v>34</v>
      </c>
      <c r="B308" s="332">
        <v>45931</v>
      </c>
      <c r="C308" s="333">
        <v>50.004999999999988</v>
      </c>
      <c r="D308" s="333">
        <v>57.99</v>
      </c>
      <c r="E308" s="334">
        <v>-7.9850000000000136</v>
      </c>
      <c r="F308" s="335">
        <v>-0.1376961545093984</v>
      </c>
      <c r="G308" s="336">
        <v>50.50741935483871</v>
      </c>
      <c r="H308" s="337">
        <v>-0.50241935483872169</v>
      </c>
      <c r="I308" s="338">
        <v>-9.9474366589388796E-3</v>
      </c>
    </row>
    <row r="309" spans="1:9">
      <c r="A309" s="331" t="s">
        <v>40</v>
      </c>
      <c r="B309" s="332">
        <v>45931</v>
      </c>
      <c r="C309" s="333">
        <v>106.56427999999998</v>
      </c>
      <c r="D309" s="333">
        <v>123.5</v>
      </c>
      <c r="E309" s="334">
        <v>-16.935720000000018</v>
      </c>
      <c r="F309" s="335">
        <v>-0.13713133603238881</v>
      </c>
      <c r="G309" s="336">
        <v>107.56451612903226</v>
      </c>
      <c r="H309" s="337">
        <v>-1.0002361290322739</v>
      </c>
      <c r="I309" s="338">
        <v>-9.2989413705204648E-3</v>
      </c>
    </row>
    <row r="310" spans="1:9">
      <c r="A310" s="331" t="s">
        <v>2575</v>
      </c>
      <c r="B310" s="332">
        <v>45931</v>
      </c>
      <c r="C310" s="333">
        <v>170.18593000000001</v>
      </c>
      <c r="D310" s="333">
        <v>197</v>
      </c>
      <c r="E310" s="334">
        <v>-26.814069999999987</v>
      </c>
      <c r="F310" s="335">
        <v>-0.13611203045685272</v>
      </c>
      <c r="G310" s="336">
        <v>171.58064516129031</v>
      </c>
      <c r="H310" s="337">
        <v>-1.3947151612902928</v>
      </c>
      <c r="I310" s="338">
        <v>-8.1286275615715508E-3</v>
      </c>
    </row>
    <row r="311" spans="1:9">
      <c r="A311" s="331" t="s">
        <v>499</v>
      </c>
      <c r="B311" s="332">
        <v>45931</v>
      </c>
      <c r="C311" s="333">
        <v>217.60012999999998</v>
      </c>
      <c r="D311" s="333">
        <v>251.2</v>
      </c>
      <c r="E311" s="334">
        <v>-33.59987000000001</v>
      </c>
      <c r="F311" s="335">
        <v>-0.13375744426751596</v>
      </c>
      <c r="G311" s="336">
        <v>218.78709677419354</v>
      </c>
      <c r="H311" s="337">
        <v>-1.1869667741935643</v>
      </c>
      <c r="I311" s="338">
        <v>-5.4252137886294663E-3</v>
      </c>
    </row>
    <row r="312" spans="1:9">
      <c r="A312" s="331" t="s">
        <v>37</v>
      </c>
      <c r="B312" s="332">
        <v>45931</v>
      </c>
      <c r="C312" s="333">
        <v>103.61390000000003</v>
      </c>
      <c r="D312" s="333">
        <v>119.5</v>
      </c>
      <c r="E312" s="334">
        <v>-15.886099999999971</v>
      </c>
      <c r="F312" s="335">
        <v>-0.13293807531380727</v>
      </c>
      <c r="G312" s="336">
        <v>104.08064516129032</v>
      </c>
      <c r="H312" s="337">
        <v>-0.46674516129029087</v>
      </c>
      <c r="I312" s="338">
        <v>-4.4844568417787131E-3</v>
      </c>
    </row>
    <row r="313" spans="1:9">
      <c r="A313" s="331" t="s">
        <v>36</v>
      </c>
      <c r="B313" s="332">
        <v>45931</v>
      </c>
      <c r="C313" s="333">
        <v>213.52020000000002</v>
      </c>
      <c r="D313" s="333">
        <v>245.7</v>
      </c>
      <c r="E313" s="334">
        <v>-32.179799999999972</v>
      </c>
      <c r="F313" s="335">
        <v>-0.13097191697191687</v>
      </c>
      <c r="G313" s="336">
        <v>213.99677419354839</v>
      </c>
      <c r="H313" s="337">
        <v>-0.47657419354837316</v>
      </c>
      <c r="I313" s="338">
        <v>-2.2270157825712731E-3</v>
      </c>
    </row>
    <row r="314" spans="1:9">
      <c r="A314" s="331" t="s">
        <v>135</v>
      </c>
      <c r="B314" s="332">
        <v>45931</v>
      </c>
      <c r="C314" s="333">
        <v>38.202199999999998</v>
      </c>
      <c r="D314" s="333">
        <v>43.91</v>
      </c>
      <c r="E314" s="334">
        <v>-5.7077999999999989</v>
      </c>
      <c r="F314" s="335">
        <v>-0.12998861307219312</v>
      </c>
      <c r="G314" s="336">
        <v>38.244193548387095</v>
      </c>
      <c r="H314" s="337">
        <v>-4.1993548387097235E-2</v>
      </c>
      <c r="I314" s="338">
        <v>-1.09803723103656E-3</v>
      </c>
    </row>
    <row r="315" spans="1:9">
      <c r="A315" s="331" t="s">
        <v>35</v>
      </c>
      <c r="B315" s="332">
        <v>45931</v>
      </c>
      <c r="C315" s="333">
        <v>214.90009999999995</v>
      </c>
      <c r="D315" s="333">
        <v>247</v>
      </c>
      <c r="E315" s="334">
        <v>-32.099900000000048</v>
      </c>
      <c r="F315" s="335">
        <v>-0.12995910931174109</v>
      </c>
      <c r="G315" s="336">
        <v>215.12903225806451</v>
      </c>
      <c r="H315" s="337">
        <v>-0.2289322580645603</v>
      </c>
      <c r="I315" s="338">
        <v>-1.0641625431101168E-3</v>
      </c>
    </row>
    <row r="316" spans="1:9">
      <c r="A316" s="42" t="s">
        <v>30</v>
      </c>
      <c r="B316" s="100">
        <v>45931</v>
      </c>
      <c r="C316" s="35">
        <v>38.165300000000009</v>
      </c>
      <c r="D316" s="35">
        <v>42.58</v>
      </c>
      <c r="E316" s="135">
        <v>-4.4146999999999892</v>
      </c>
      <c r="F316" s="53">
        <v>-0.10368013151714395</v>
      </c>
      <c r="G316" s="138">
        <v>37.085806451612903</v>
      </c>
      <c r="H316" s="52">
        <v>1.0794935483871058</v>
      </c>
      <c r="I316" s="55">
        <v>2.9107997146982829E-2</v>
      </c>
    </row>
    <row r="317" spans="1:9">
      <c r="A317" s="42" t="s">
        <v>500</v>
      </c>
      <c r="B317" s="100">
        <v>45931</v>
      </c>
      <c r="C317" s="35">
        <v>225.25107000000003</v>
      </c>
      <c r="D317" s="35">
        <v>251.2</v>
      </c>
      <c r="E317" s="135">
        <v>-25.948929999999962</v>
      </c>
      <c r="F317" s="53">
        <v>-0.10329988057324827</v>
      </c>
      <c r="G317" s="138">
        <v>218.78709677419354</v>
      </c>
      <c r="H317" s="52">
        <v>6.4639732258064839</v>
      </c>
      <c r="I317" s="55">
        <v>2.9544581564048274E-2</v>
      </c>
    </row>
    <row r="318" spans="1:9">
      <c r="A318" s="42" t="s">
        <v>498</v>
      </c>
      <c r="B318" s="100">
        <v>45931</v>
      </c>
      <c r="C318" s="35">
        <v>225.38828999999998</v>
      </c>
      <c r="D318" s="35">
        <v>251.2</v>
      </c>
      <c r="E318" s="135">
        <v>-25.811710000000005</v>
      </c>
      <c r="F318" s="53">
        <v>-0.10275362261146499</v>
      </c>
      <c r="G318" s="138">
        <v>218.78709677419354</v>
      </c>
      <c r="H318" s="52">
        <v>6.6011932258064405</v>
      </c>
      <c r="I318" s="55">
        <v>3.0171766631280912E-2</v>
      </c>
    </row>
    <row r="319" spans="1:9">
      <c r="A319" s="42" t="s">
        <v>501</v>
      </c>
      <c r="B319" s="100">
        <v>45931</v>
      </c>
      <c r="C319" s="35">
        <v>226.75096000000002</v>
      </c>
      <c r="D319" s="35">
        <v>251.2</v>
      </c>
      <c r="E319" s="135">
        <v>-24.449039999999968</v>
      </c>
      <c r="F319" s="53">
        <v>-9.7328980891719624E-2</v>
      </c>
      <c r="G319" s="138">
        <v>218.78709677419354</v>
      </c>
      <c r="H319" s="52">
        <v>7.9638632258064774</v>
      </c>
      <c r="I319" s="55">
        <v>3.6400058976173745E-2</v>
      </c>
    </row>
    <row r="320" spans="1:9">
      <c r="A320" s="42" t="s">
        <v>32</v>
      </c>
      <c r="B320" s="100">
        <v>45931</v>
      </c>
      <c r="C320" s="35">
        <v>301.76</v>
      </c>
      <c r="D320" s="35">
        <v>332.34000000000003</v>
      </c>
      <c r="E320" s="135">
        <v>-30.580000000000041</v>
      </c>
      <c r="F320" s="53">
        <v>-9.2014202322922428E-2</v>
      </c>
      <c r="G320" s="138">
        <v>289.45741935483875</v>
      </c>
      <c r="H320" s="52">
        <v>12.302580645161243</v>
      </c>
      <c r="I320" s="55">
        <v>4.2502212147755694E-2</v>
      </c>
    </row>
    <row r="321" spans="1:9">
      <c r="A321" s="42" t="s">
        <v>29</v>
      </c>
      <c r="B321" s="100">
        <v>45931</v>
      </c>
      <c r="C321" s="35">
        <v>29.363100000000003</v>
      </c>
      <c r="D321" s="35">
        <v>32.22</v>
      </c>
      <c r="E321" s="135">
        <v>-2.856899999999996</v>
      </c>
      <c r="F321" s="53">
        <v>-8.8668528864059473E-2</v>
      </c>
      <c r="G321" s="138">
        <v>28.06258064516129</v>
      </c>
      <c r="H321" s="52">
        <v>1.3005193548387126</v>
      </c>
      <c r="I321" s="55">
        <v>4.6343540933857612E-2</v>
      </c>
    </row>
    <row r="322" spans="1:9">
      <c r="A322" s="42" t="s">
        <v>31</v>
      </c>
      <c r="B322" s="100">
        <v>45931</v>
      </c>
      <c r="C322" s="35">
        <v>167.61610000000002</v>
      </c>
      <c r="D322" s="35">
        <v>183.20999999999998</v>
      </c>
      <c r="E322" s="135">
        <v>-15.593899999999962</v>
      </c>
      <c r="F322" s="53">
        <v>-8.511489547513762E-2</v>
      </c>
      <c r="G322" s="138">
        <v>159.57</v>
      </c>
      <c r="H322" s="52">
        <v>8.046100000000024</v>
      </c>
      <c r="I322" s="55">
        <v>5.0423638528545617E-2</v>
      </c>
    </row>
    <row r="323" spans="1:9">
      <c r="A323" s="42" t="s">
        <v>193</v>
      </c>
      <c r="B323" s="100">
        <v>45931</v>
      </c>
      <c r="C323" s="35">
        <v>134.19540000000001</v>
      </c>
      <c r="D323" s="35">
        <v>146.4</v>
      </c>
      <c r="E323" s="135">
        <v>-12.204599999999999</v>
      </c>
      <c r="F323" s="53">
        <v>-8.3364754098360652E-2</v>
      </c>
      <c r="G323" s="138">
        <v>127.50967741935484</v>
      </c>
      <c r="H323" s="52">
        <v>6.6857225806451623</v>
      </c>
      <c r="I323" s="55">
        <v>5.2433060109289623E-2</v>
      </c>
    </row>
    <row r="324" spans="1:9">
      <c r="A324" s="42" t="s">
        <v>25</v>
      </c>
      <c r="B324" s="100">
        <v>45931</v>
      </c>
      <c r="C324" s="35">
        <v>153.53399999999999</v>
      </c>
      <c r="D324" s="35">
        <v>166.1</v>
      </c>
      <c r="E324" s="135">
        <v>-12.566000000000003</v>
      </c>
      <c r="F324" s="53">
        <v>-7.565322095123421E-2</v>
      </c>
      <c r="G324" s="138">
        <v>144.66774193548386</v>
      </c>
      <c r="H324" s="52">
        <v>8.8662580645161313</v>
      </c>
      <c r="I324" s="55">
        <v>6.1287042611545946E-2</v>
      </c>
    </row>
    <row r="325" spans="1:9">
      <c r="A325" s="42" t="s">
        <v>496</v>
      </c>
      <c r="B325" s="100">
        <v>45931</v>
      </c>
      <c r="C325" s="35">
        <v>38.375119999999995</v>
      </c>
      <c r="D325" s="35">
        <v>41.339999999999996</v>
      </c>
      <c r="E325" s="135">
        <v>-2.9648800000000008</v>
      </c>
      <c r="F325" s="53">
        <v>-7.1719400096758618E-2</v>
      </c>
      <c r="G325" s="138">
        <v>36.005806451612905</v>
      </c>
      <c r="H325" s="52">
        <v>2.3693135483870904</v>
      </c>
      <c r="I325" s="55">
        <v>6.5803651740758473E-2</v>
      </c>
    </row>
    <row r="326" spans="1:9">
      <c r="A326" s="42" t="s">
        <v>33</v>
      </c>
      <c r="B326" s="100">
        <v>45931</v>
      </c>
      <c r="C326" s="35">
        <v>99.032317999999989</v>
      </c>
      <c r="D326" s="35">
        <v>106.4</v>
      </c>
      <c r="E326" s="135">
        <v>-7.3676820000000163</v>
      </c>
      <c r="F326" s="53">
        <v>-6.9245131578947516E-2</v>
      </c>
      <c r="G326" s="138">
        <v>92.670967741935499</v>
      </c>
      <c r="H326" s="52">
        <v>6.3613502580644905</v>
      </c>
      <c r="I326" s="55">
        <v>6.8644478557504579E-2</v>
      </c>
    </row>
    <row r="327" spans="1:9">
      <c r="A327" s="42" t="s">
        <v>495</v>
      </c>
      <c r="B327" s="100">
        <v>45931</v>
      </c>
      <c r="C327" s="35">
        <v>38.714650000000013</v>
      </c>
      <c r="D327" s="35">
        <v>41.339999999999996</v>
      </c>
      <c r="E327" s="135">
        <v>-2.6253499999999832</v>
      </c>
      <c r="F327" s="53">
        <v>-6.3506289308175701E-2</v>
      </c>
      <c r="G327" s="138">
        <v>36.005806451612905</v>
      </c>
      <c r="H327" s="52">
        <v>2.7088435483871081</v>
      </c>
      <c r="I327" s="55">
        <v>7.5233519683205533E-2</v>
      </c>
    </row>
    <row r="328" spans="1:9">
      <c r="A328" s="42" t="s">
        <v>48</v>
      </c>
      <c r="B328" s="100">
        <v>45931</v>
      </c>
      <c r="C328" s="35">
        <v>112.66449999999999</v>
      </c>
      <c r="D328" s="35">
        <v>120.13</v>
      </c>
      <c r="E328" s="135">
        <v>-7.4655000000000058</v>
      </c>
      <c r="F328" s="53">
        <v>-6.2145176059269176E-2</v>
      </c>
      <c r="G328" s="138">
        <v>104.62935483870967</v>
      </c>
      <c r="H328" s="52">
        <v>8.0351451612903162</v>
      </c>
      <c r="I328" s="55">
        <v>7.6796279339357607E-2</v>
      </c>
    </row>
    <row r="329" spans="1:9">
      <c r="A329" s="42" t="s">
        <v>494</v>
      </c>
      <c r="B329" s="100">
        <v>45931</v>
      </c>
      <c r="C329" s="35">
        <v>38.992759999999997</v>
      </c>
      <c r="D329" s="35">
        <v>41.339999999999996</v>
      </c>
      <c r="E329" s="135">
        <v>-2.3472399999999993</v>
      </c>
      <c r="F329" s="53">
        <v>-5.677890662796322E-2</v>
      </c>
      <c r="G329" s="138">
        <v>36.005806451612905</v>
      </c>
      <c r="H329" s="52">
        <v>2.9869535483870919</v>
      </c>
      <c r="I329" s="55">
        <v>8.2957551649375405E-2</v>
      </c>
    </row>
    <row r="330" spans="1:9">
      <c r="A330" s="42" t="s">
        <v>28</v>
      </c>
      <c r="B330" s="100">
        <v>45931</v>
      </c>
      <c r="C330" s="35">
        <v>237.05240000000001</v>
      </c>
      <c r="D330" s="35">
        <v>251.07</v>
      </c>
      <c r="E330" s="135">
        <v>-14.017599999999987</v>
      </c>
      <c r="F330" s="53">
        <v>-5.5831441430676657E-2</v>
      </c>
      <c r="G330" s="138">
        <v>218.67387096774195</v>
      </c>
      <c r="H330" s="52">
        <v>18.378529032258058</v>
      </c>
      <c r="I330" s="55">
        <v>8.4045382061074855E-2</v>
      </c>
    </row>
    <row r="331" spans="1:9">
      <c r="A331" s="42" t="s">
        <v>497</v>
      </c>
      <c r="B331" s="100">
        <v>45931</v>
      </c>
      <c r="C331" s="35">
        <v>39.143999999999991</v>
      </c>
      <c r="D331" s="35">
        <v>41.339999999999996</v>
      </c>
      <c r="E331" s="135">
        <v>-2.1960000000000051</v>
      </c>
      <c r="F331" s="53">
        <v>-5.3120464441219283E-2</v>
      </c>
      <c r="G331" s="138">
        <v>36.005806451612905</v>
      </c>
      <c r="H331" s="52">
        <v>3.1381935483870862</v>
      </c>
      <c r="I331" s="55">
        <v>8.715798527119252E-2</v>
      </c>
    </row>
    <row r="332" spans="1:9">
      <c r="A332" s="42" t="s">
        <v>26</v>
      </c>
      <c r="B332" s="100">
        <v>45931</v>
      </c>
      <c r="C332" s="35">
        <v>412.70789999999994</v>
      </c>
      <c r="D332" s="35">
        <v>434.21</v>
      </c>
      <c r="E332" s="135">
        <v>-21.502100000000041</v>
      </c>
      <c r="F332" s="53">
        <v>-4.9520047903088463E-2</v>
      </c>
      <c r="G332" s="138">
        <v>378.18290322580646</v>
      </c>
      <c r="H332" s="52">
        <v>34.524996774193482</v>
      </c>
      <c r="I332" s="55">
        <v>9.1291796852009471E-2</v>
      </c>
    </row>
    <row r="333" spans="1:9">
      <c r="A333" s="42" t="s">
        <v>493</v>
      </c>
      <c r="B333" s="100">
        <v>45931</v>
      </c>
      <c r="C333" s="35">
        <v>40.960549999999991</v>
      </c>
      <c r="D333" s="35">
        <v>41.339999999999996</v>
      </c>
      <c r="E333" s="135">
        <v>-0.37945000000000562</v>
      </c>
      <c r="F333" s="53">
        <v>-9.1787614900823815E-3</v>
      </c>
      <c r="G333" s="138">
        <v>36.005806451612905</v>
      </c>
      <c r="H333" s="52">
        <v>4.9547435483870856</v>
      </c>
      <c r="I333" s="55">
        <v>0.13760957014101635</v>
      </c>
    </row>
    <row r="336" spans="1:9" ht="57.6">
      <c r="A336" s="43" t="s">
        <v>70</v>
      </c>
      <c r="B336" s="43" t="s">
        <v>72</v>
      </c>
      <c r="C336" s="44" t="s">
        <v>1838</v>
      </c>
      <c r="D336" s="44" t="s">
        <v>1840</v>
      </c>
      <c r="E336" s="44" t="s">
        <v>1841</v>
      </c>
      <c r="F336" s="44" t="s">
        <v>1842</v>
      </c>
      <c r="G336" s="48" t="s">
        <v>2674</v>
      </c>
      <c r="H336" s="48" t="s">
        <v>1841</v>
      </c>
      <c r="I336" s="48" t="s">
        <v>1843</v>
      </c>
    </row>
    <row r="337" spans="1:10">
      <c r="A337" s="42" t="s">
        <v>2576</v>
      </c>
      <c r="B337" s="100">
        <v>45931</v>
      </c>
      <c r="C337" s="35">
        <v>0</v>
      </c>
      <c r="D337" s="35">
        <v>98.5</v>
      </c>
      <c r="E337" s="135">
        <v>-98.5</v>
      </c>
      <c r="F337" s="53">
        <v>-1</v>
      </c>
      <c r="G337" s="138">
        <v>95.322580645161281</v>
      </c>
      <c r="H337" s="52">
        <v>-95.322580645161281</v>
      </c>
      <c r="I337" s="55">
        <v>-1</v>
      </c>
      <c r="J337" s="343">
        <f>D337/31</f>
        <v>3.1774193548387095</v>
      </c>
    </row>
    <row r="338" spans="1:10">
      <c r="A338" s="42" t="s">
        <v>2555</v>
      </c>
      <c r="B338" s="100">
        <v>45931</v>
      </c>
      <c r="C338" s="35">
        <v>22.446030000000004</v>
      </c>
      <c r="D338" s="35">
        <v>203.84</v>
      </c>
      <c r="E338" s="135">
        <v>-181.39397</v>
      </c>
      <c r="F338" s="53">
        <v>-0.88988407574568285</v>
      </c>
      <c r="G338" s="138">
        <v>197.26451612903224</v>
      </c>
      <c r="H338" s="52">
        <v>-174.81848612903224</v>
      </c>
      <c r="I338" s="55">
        <v>-0.88621354493720561</v>
      </c>
      <c r="J338" s="343">
        <f t="shared" ref="J338:J401" si="0">D338/31</f>
        <v>6.5754838709677417</v>
      </c>
    </row>
    <row r="339" spans="1:10">
      <c r="A339" s="42" t="s">
        <v>2573</v>
      </c>
      <c r="B339" s="100">
        <v>45931</v>
      </c>
      <c r="C339" s="35">
        <v>29.987190000000002</v>
      </c>
      <c r="D339" s="35">
        <v>101.92</v>
      </c>
      <c r="E339" s="135">
        <v>-71.932810000000003</v>
      </c>
      <c r="F339" s="53">
        <v>-0.7057771781789639</v>
      </c>
      <c r="G339" s="138">
        <v>98.632258064516122</v>
      </c>
      <c r="H339" s="52">
        <v>-68.645068064516124</v>
      </c>
      <c r="I339" s="55">
        <v>-0.6959697507849294</v>
      </c>
      <c r="J339" s="343">
        <f t="shared" si="0"/>
        <v>3.2877419354838708</v>
      </c>
    </row>
    <row r="340" spans="1:10">
      <c r="A340" s="42" t="s">
        <v>2556</v>
      </c>
      <c r="B340" s="100">
        <v>45931</v>
      </c>
      <c r="C340" s="35">
        <v>63.000109999999999</v>
      </c>
      <c r="D340" s="35">
        <v>203.84</v>
      </c>
      <c r="E340" s="135">
        <v>-140.83989</v>
      </c>
      <c r="F340" s="53">
        <v>-0.69093352629513338</v>
      </c>
      <c r="G340" s="138">
        <v>197.26451612903224</v>
      </c>
      <c r="H340" s="52">
        <v>-134.26440612903224</v>
      </c>
      <c r="I340" s="55">
        <v>-0.68063131050497117</v>
      </c>
      <c r="J340" s="343">
        <f t="shared" si="0"/>
        <v>6.5754838709677417</v>
      </c>
    </row>
    <row r="341" spans="1:10">
      <c r="A341" s="42" t="s">
        <v>1854</v>
      </c>
      <c r="B341" s="100">
        <v>45931</v>
      </c>
      <c r="C341" s="35">
        <v>76.95</v>
      </c>
      <c r="D341" s="35">
        <v>150</v>
      </c>
      <c r="E341" s="135">
        <v>-73.05</v>
      </c>
      <c r="F341" s="53">
        <v>-0.48699999999999999</v>
      </c>
      <c r="G341" s="138">
        <v>145.16129032258064</v>
      </c>
      <c r="H341" s="52">
        <v>-68.211290322580638</v>
      </c>
      <c r="I341" s="55">
        <v>-0.46989999999999998</v>
      </c>
      <c r="J341" s="343">
        <f t="shared" si="0"/>
        <v>4.838709677419355</v>
      </c>
    </row>
    <row r="342" spans="1:10">
      <c r="A342" s="42" t="s">
        <v>38</v>
      </c>
      <c r="B342" s="100">
        <v>45931</v>
      </c>
      <c r="C342" s="35">
        <v>180.36970999999994</v>
      </c>
      <c r="D342" s="35">
        <v>258.2</v>
      </c>
      <c r="E342" s="135">
        <v>-77.830290000000048</v>
      </c>
      <c r="F342" s="53">
        <v>-0.30143412083656101</v>
      </c>
      <c r="G342" s="138">
        <v>249.87096774193546</v>
      </c>
      <c r="H342" s="52">
        <v>-69.501257741935518</v>
      </c>
      <c r="I342" s="55">
        <v>-0.27814859153111299</v>
      </c>
      <c r="J342" s="343">
        <f t="shared" si="0"/>
        <v>8.3290322580645153</v>
      </c>
    </row>
    <row r="343" spans="1:10">
      <c r="A343" s="42" t="s">
        <v>59</v>
      </c>
      <c r="B343" s="100">
        <v>45931</v>
      </c>
      <c r="C343" s="35">
        <v>208.30505999999994</v>
      </c>
      <c r="D343" s="35">
        <v>254.5</v>
      </c>
      <c r="E343" s="135">
        <v>-46.194940000000059</v>
      </c>
      <c r="F343" s="53">
        <v>-0.18151253438113973</v>
      </c>
      <c r="G343" s="138">
        <v>246.29032258064515</v>
      </c>
      <c r="H343" s="52">
        <v>-37.985262580645212</v>
      </c>
      <c r="I343" s="55">
        <v>-0.15422961886051101</v>
      </c>
      <c r="J343" s="343">
        <f t="shared" si="0"/>
        <v>8.2096774193548381</v>
      </c>
    </row>
    <row r="344" spans="1:10">
      <c r="A344" s="42" t="s">
        <v>45</v>
      </c>
      <c r="B344" s="100">
        <v>45931</v>
      </c>
      <c r="C344" s="35">
        <v>216.29325999999995</v>
      </c>
      <c r="D344" s="35">
        <v>261.7</v>
      </c>
      <c r="E344" s="135">
        <v>-45.406740000000042</v>
      </c>
      <c r="F344" s="53">
        <v>-0.17350683989300741</v>
      </c>
      <c r="G344" s="138">
        <v>253.25806451612902</v>
      </c>
      <c r="H344" s="52">
        <v>-36.964804516129078</v>
      </c>
      <c r="I344" s="55">
        <v>-0.14595706788944102</v>
      </c>
      <c r="J344" s="343">
        <f t="shared" si="0"/>
        <v>8.4419354838709673</v>
      </c>
    </row>
    <row r="345" spans="1:10">
      <c r="A345" s="42" t="s">
        <v>180</v>
      </c>
      <c r="B345" s="100">
        <v>45931</v>
      </c>
      <c r="C345" s="35">
        <v>213.40238000000002</v>
      </c>
      <c r="D345" s="35">
        <v>255.5</v>
      </c>
      <c r="E345" s="135">
        <v>-42.097619999999978</v>
      </c>
      <c r="F345" s="53">
        <v>-0.1647656360078277</v>
      </c>
      <c r="G345" s="138">
        <v>247.25806451612902</v>
      </c>
      <c r="H345" s="52">
        <v>-33.855684516129003</v>
      </c>
      <c r="I345" s="55">
        <v>-0.13692449054142194</v>
      </c>
      <c r="J345" s="343">
        <f t="shared" si="0"/>
        <v>8.241935483870968</v>
      </c>
    </row>
    <row r="346" spans="1:10">
      <c r="A346" s="42" t="s">
        <v>46</v>
      </c>
      <c r="B346" s="100">
        <v>45931</v>
      </c>
      <c r="C346" s="35">
        <v>220.04175999999998</v>
      </c>
      <c r="D346" s="35">
        <v>263.10000000000002</v>
      </c>
      <c r="E346" s="135">
        <v>-43.05824000000004</v>
      </c>
      <c r="F346" s="53">
        <v>-0.16365731660965427</v>
      </c>
      <c r="G346" s="138">
        <v>254.61290322580649</v>
      </c>
      <c r="H346" s="52">
        <v>-34.571143225806509</v>
      </c>
      <c r="I346" s="55">
        <v>-0.13577922716330945</v>
      </c>
      <c r="J346" s="343">
        <f t="shared" si="0"/>
        <v>8.4870967741935495</v>
      </c>
    </row>
    <row r="347" spans="1:10">
      <c r="A347" s="42" t="s">
        <v>502</v>
      </c>
      <c r="B347" s="100">
        <v>45931</v>
      </c>
      <c r="C347" s="35">
        <v>213.38474999999997</v>
      </c>
      <c r="D347" s="35">
        <v>251.2</v>
      </c>
      <c r="E347" s="135">
        <v>-37.81525000000002</v>
      </c>
      <c r="F347" s="53">
        <v>-0.15053841560509562</v>
      </c>
      <c r="G347" s="138">
        <v>243.09677419354838</v>
      </c>
      <c r="H347" s="52">
        <v>-29.712024193548416</v>
      </c>
      <c r="I347" s="55">
        <v>-0.12222302945859885</v>
      </c>
      <c r="J347" s="343">
        <f t="shared" si="0"/>
        <v>8.1032258064516132</v>
      </c>
    </row>
    <row r="348" spans="1:10">
      <c r="A348" s="42" t="s">
        <v>47</v>
      </c>
      <c r="B348" s="100">
        <v>45931</v>
      </c>
      <c r="C348" s="35">
        <v>108.5763</v>
      </c>
      <c r="D348" s="35">
        <v>126.5</v>
      </c>
      <c r="E348" s="135">
        <v>-17.923699999999997</v>
      </c>
      <c r="F348" s="53">
        <v>-0.14168932806324108</v>
      </c>
      <c r="G348" s="138">
        <v>122.41935483870969</v>
      </c>
      <c r="H348" s="52">
        <v>-13.843054838709691</v>
      </c>
      <c r="I348" s="55">
        <v>-0.1130789723320159</v>
      </c>
      <c r="J348" s="343">
        <f t="shared" si="0"/>
        <v>4.080645161290323</v>
      </c>
    </row>
    <row r="349" spans="1:10">
      <c r="A349" s="42" t="s">
        <v>42</v>
      </c>
      <c r="B349" s="100">
        <v>45931</v>
      </c>
      <c r="C349" s="35">
        <v>226.47306999999998</v>
      </c>
      <c r="D349" s="35">
        <v>262.5</v>
      </c>
      <c r="E349" s="135">
        <v>-36.026930000000021</v>
      </c>
      <c r="F349" s="53">
        <v>-0.13724544761904769</v>
      </c>
      <c r="G349" s="138">
        <v>254.0322580645161</v>
      </c>
      <c r="H349" s="52">
        <v>-27.559188064516121</v>
      </c>
      <c r="I349" s="55">
        <v>-0.10848696253968253</v>
      </c>
      <c r="J349" s="343">
        <f t="shared" si="0"/>
        <v>8.4677419354838701</v>
      </c>
    </row>
    <row r="350" spans="1:10">
      <c r="A350" s="42" t="s">
        <v>187</v>
      </c>
      <c r="B350" s="100">
        <v>45931</v>
      </c>
      <c r="C350" s="35">
        <v>195.81236000000001</v>
      </c>
      <c r="D350" s="35">
        <v>224.31563421828906</v>
      </c>
      <c r="E350" s="135">
        <v>-28.50327421828905</v>
      </c>
      <c r="F350" s="53">
        <v>-0.12706771116342055</v>
      </c>
      <c r="G350" s="138">
        <v>217.07964601769908</v>
      </c>
      <c r="H350" s="52">
        <v>-21.267286017699064</v>
      </c>
      <c r="I350" s="55">
        <v>-9.7969968202201163E-2</v>
      </c>
      <c r="J350" s="343">
        <f t="shared" si="0"/>
        <v>7.2359882005899694</v>
      </c>
    </row>
    <row r="351" spans="1:10">
      <c r="A351" s="42" t="s">
        <v>43</v>
      </c>
      <c r="B351" s="100">
        <v>45931</v>
      </c>
      <c r="C351" s="35">
        <v>229.66917000000004</v>
      </c>
      <c r="D351" s="35">
        <v>263</v>
      </c>
      <c r="E351" s="135">
        <v>-33.330829999999963</v>
      </c>
      <c r="F351" s="53">
        <v>-0.12673319391634966</v>
      </c>
      <c r="G351" s="138">
        <v>254.51612903225808</v>
      </c>
      <c r="H351" s="52">
        <v>-24.846959032258042</v>
      </c>
      <c r="I351" s="55">
        <v>-9.7624300380228041E-2</v>
      </c>
      <c r="J351" s="343">
        <f t="shared" si="0"/>
        <v>8.4838709677419359</v>
      </c>
    </row>
    <row r="352" spans="1:10">
      <c r="A352" s="42" t="s">
        <v>44</v>
      </c>
      <c r="B352" s="100">
        <v>45931</v>
      </c>
      <c r="C352" s="35">
        <v>110.47448000000004</v>
      </c>
      <c r="D352" s="35">
        <v>126.5</v>
      </c>
      <c r="E352" s="135">
        <v>-16.025519999999958</v>
      </c>
      <c r="F352" s="53">
        <v>-0.12668395256916962</v>
      </c>
      <c r="G352" s="138">
        <v>122.41935483870969</v>
      </c>
      <c r="H352" s="52">
        <v>-11.944874838709651</v>
      </c>
      <c r="I352" s="55">
        <v>-9.7573417654808731E-2</v>
      </c>
      <c r="J352" s="343">
        <f t="shared" si="0"/>
        <v>4.080645161290323</v>
      </c>
    </row>
    <row r="353" spans="1:10">
      <c r="A353" s="42" t="s">
        <v>53</v>
      </c>
      <c r="B353" s="100">
        <v>45931</v>
      </c>
      <c r="C353" s="35">
        <v>203.84466999999995</v>
      </c>
      <c r="D353" s="35">
        <v>232.64999999999998</v>
      </c>
      <c r="E353" s="135">
        <v>-28.805330000000026</v>
      </c>
      <c r="F353" s="53">
        <v>-0.12381401246507642</v>
      </c>
      <c r="G353" s="138">
        <v>225.14516129032256</v>
      </c>
      <c r="H353" s="52">
        <v>-21.300491290322611</v>
      </c>
      <c r="I353" s="55">
        <v>-9.4607812880578984E-2</v>
      </c>
      <c r="J353" s="343">
        <f t="shared" si="0"/>
        <v>7.5048387096774185</v>
      </c>
    </row>
    <row r="354" spans="1:10">
      <c r="A354" s="42" t="s">
        <v>2567</v>
      </c>
      <c r="B354" s="100">
        <v>45931</v>
      </c>
      <c r="C354" s="35">
        <v>232.25029000000001</v>
      </c>
      <c r="D354" s="35">
        <v>263.52</v>
      </c>
      <c r="E354" s="135">
        <v>-31.269709999999975</v>
      </c>
      <c r="F354" s="53">
        <v>-0.11866161961141461</v>
      </c>
      <c r="G354" s="138">
        <v>255.01935483870966</v>
      </c>
      <c r="H354" s="52">
        <v>-22.769064838709653</v>
      </c>
      <c r="I354" s="55">
        <v>-8.928367359846176E-2</v>
      </c>
      <c r="J354" s="343">
        <f t="shared" si="0"/>
        <v>8.500645161290322</v>
      </c>
    </row>
    <row r="355" spans="1:10">
      <c r="A355" s="42" t="s">
        <v>185</v>
      </c>
      <c r="B355" s="100">
        <v>45931</v>
      </c>
      <c r="C355" s="35">
        <v>206.78482</v>
      </c>
      <c r="D355" s="35">
        <v>234.51179941002948</v>
      </c>
      <c r="E355" s="135">
        <v>-27.726979410029486</v>
      </c>
      <c r="F355" s="53">
        <v>-0.11823276901112581</v>
      </c>
      <c r="G355" s="138">
        <v>226.94690265486724</v>
      </c>
      <c r="H355" s="52">
        <v>-20.162082654867248</v>
      </c>
      <c r="I355" s="55">
        <v>-8.8840527978163358E-2</v>
      </c>
      <c r="J355" s="343">
        <f t="shared" si="0"/>
        <v>7.5648967551622412</v>
      </c>
    </row>
    <row r="356" spans="1:10">
      <c r="A356" s="42" t="s">
        <v>51</v>
      </c>
      <c r="B356" s="100">
        <v>45931</v>
      </c>
      <c r="C356" s="35">
        <v>105.63049999999998</v>
      </c>
      <c r="D356" s="35">
        <v>119.43472912423626</v>
      </c>
      <c r="E356" s="135">
        <v>-13.804229124236272</v>
      </c>
      <c r="F356" s="53">
        <v>-0.11557969131304417</v>
      </c>
      <c r="G356" s="138">
        <v>115.58199592668025</v>
      </c>
      <c r="H356" s="52">
        <v>-9.9514959266802663</v>
      </c>
      <c r="I356" s="55">
        <v>-8.6099014356812317E-2</v>
      </c>
      <c r="J356" s="343">
        <f t="shared" si="0"/>
        <v>3.8527331975560082</v>
      </c>
    </row>
    <row r="357" spans="1:10">
      <c r="A357" s="42" t="s">
        <v>39</v>
      </c>
      <c r="B357" s="100">
        <v>45931</v>
      </c>
      <c r="C357" s="35">
        <v>229.03881999999999</v>
      </c>
      <c r="D357" s="35">
        <v>258.7</v>
      </c>
      <c r="E357" s="135">
        <v>-29.661180000000002</v>
      </c>
      <c r="F357" s="53">
        <v>-0.11465473521453422</v>
      </c>
      <c r="G357" s="138">
        <v>250.35483870967744</v>
      </c>
      <c r="H357" s="52">
        <v>-21.316018709677451</v>
      </c>
      <c r="I357" s="55">
        <v>-8.5143226388352131E-2</v>
      </c>
      <c r="J357" s="343">
        <f t="shared" si="0"/>
        <v>8.3451612903225811</v>
      </c>
    </row>
    <row r="358" spans="1:10">
      <c r="A358" s="42" t="s">
        <v>41</v>
      </c>
      <c r="B358" s="100">
        <v>45931</v>
      </c>
      <c r="C358" s="35">
        <v>52.423740000000009</v>
      </c>
      <c r="D358" s="35">
        <v>59.17</v>
      </c>
      <c r="E358" s="135">
        <v>-6.7462599999999924</v>
      </c>
      <c r="F358" s="53">
        <v>-0.11401487240155471</v>
      </c>
      <c r="G358" s="138">
        <v>57.261290322580642</v>
      </c>
      <c r="H358" s="52">
        <v>-4.8375503225806327</v>
      </c>
      <c r="I358" s="55">
        <v>-8.4482034814939794E-2</v>
      </c>
      <c r="J358" s="343">
        <f t="shared" si="0"/>
        <v>1.9087096774193548</v>
      </c>
    </row>
    <row r="359" spans="1:10">
      <c r="A359" s="42" t="s">
        <v>56</v>
      </c>
      <c r="B359" s="100">
        <v>45931</v>
      </c>
      <c r="C359" s="35">
        <v>226.14622000000003</v>
      </c>
      <c r="D359" s="35">
        <v>255.2</v>
      </c>
      <c r="E359" s="135">
        <v>-29.053779999999961</v>
      </c>
      <c r="F359" s="53">
        <v>-0.11384710031347947</v>
      </c>
      <c r="G359" s="138">
        <v>246.96774193548387</v>
      </c>
      <c r="H359" s="52">
        <v>-20.821521935483844</v>
      </c>
      <c r="I359" s="55">
        <v>-8.430867032392883E-2</v>
      </c>
      <c r="J359" s="343">
        <f t="shared" si="0"/>
        <v>8.2322580645161292</v>
      </c>
    </row>
    <row r="360" spans="1:10">
      <c r="A360" s="42" t="s">
        <v>2564</v>
      </c>
      <c r="B360" s="100">
        <v>45931</v>
      </c>
      <c r="C360" s="35">
        <v>117.30409000000002</v>
      </c>
      <c r="D360" s="35">
        <v>132.06</v>
      </c>
      <c r="E360" s="135">
        <v>-14.755909999999986</v>
      </c>
      <c r="F360" s="53">
        <v>-0.11173640769347255</v>
      </c>
      <c r="G360" s="138">
        <v>127.8</v>
      </c>
      <c r="H360" s="52">
        <v>-10.495909999999981</v>
      </c>
      <c r="I360" s="55">
        <v>-8.2127621283254931E-2</v>
      </c>
      <c r="J360" s="343">
        <f t="shared" si="0"/>
        <v>4.26</v>
      </c>
    </row>
    <row r="361" spans="1:10">
      <c r="A361" s="42" t="s">
        <v>55</v>
      </c>
      <c r="B361" s="100">
        <v>45931</v>
      </c>
      <c r="C361" s="35">
        <v>227.71362999999997</v>
      </c>
      <c r="D361" s="35">
        <v>255.8</v>
      </c>
      <c r="E361" s="135">
        <v>-28.086370000000045</v>
      </c>
      <c r="F361" s="53">
        <v>-0.10979816262705255</v>
      </c>
      <c r="G361" s="138">
        <v>247.54838709677421</v>
      </c>
      <c r="H361" s="52">
        <v>-19.83475709677424</v>
      </c>
      <c r="I361" s="55">
        <v>-8.012476804795432E-2</v>
      </c>
      <c r="J361" s="343">
        <f t="shared" si="0"/>
        <v>8.2516129032258068</v>
      </c>
    </row>
    <row r="362" spans="1:10">
      <c r="A362" s="42" t="s">
        <v>2574</v>
      </c>
      <c r="B362" s="100">
        <v>45931</v>
      </c>
      <c r="C362" s="35">
        <v>175.70015999999995</v>
      </c>
      <c r="D362" s="35">
        <v>197</v>
      </c>
      <c r="E362" s="135">
        <v>-21.299840000000046</v>
      </c>
      <c r="F362" s="53">
        <v>-0.10812101522842663</v>
      </c>
      <c r="G362" s="138">
        <v>190.64516129032256</v>
      </c>
      <c r="H362" s="52">
        <v>-14.945001290322608</v>
      </c>
      <c r="I362" s="55">
        <v>-7.8391715736040757E-2</v>
      </c>
      <c r="J362" s="343">
        <f t="shared" si="0"/>
        <v>6.354838709677419</v>
      </c>
    </row>
    <row r="363" spans="1:10">
      <c r="A363" s="42" t="s">
        <v>57</v>
      </c>
      <c r="B363" s="100">
        <v>45931</v>
      </c>
      <c r="C363" s="35">
        <v>227.71732</v>
      </c>
      <c r="D363" s="35">
        <v>255</v>
      </c>
      <c r="E363" s="135">
        <v>-27.282679999999999</v>
      </c>
      <c r="F363" s="53">
        <v>-0.10699090196078431</v>
      </c>
      <c r="G363" s="138">
        <v>246.77419354838713</v>
      </c>
      <c r="H363" s="52">
        <v>-19.056873548387131</v>
      </c>
      <c r="I363" s="55">
        <v>-7.7223932026143915E-2</v>
      </c>
      <c r="J363" s="343">
        <f t="shared" si="0"/>
        <v>8.2258064516129039</v>
      </c>
    </row>
    <row r="364" spans="1:10">
      <c r="A364" s="42" t="s">
        <v>2549</v>
      </c>
      <c r="B364" s="100">
        <v>45931</v>
      </c>
      <c r="C364" s="35">
        <v>236.15558000000001</v>
      </c>
      <c r="D364" s="35">
        <v>264.12</v>
      </c>
      <c r="E364" s="135">
        <v>-27.96441999999999</v>
      </c>
      <c r="F364" s="53">
        <v>-0.10587770710283201</v>
      </c>
      <c r="G364" s="138">
        <v>255.6</v>
      </c>
      <c r="H364" s="52">
        <v>-19.44441999999998</v>
      </c>
      <c r="I364" s="55">
        <v>-7.6073630672926371E-2</v>
      </c>
      <c r="J364" s="343">
        <f t="shared" si="0"/>
        <v>8.52</v>
      </c>
    </row>
    <row r="365" spans="1:10">
      <c r="A365" s="42" t="s">
        <v>2548</v>
      </c>
      <c r="B365" s="100">
        <v>45931</v>
      </c>
      <c r="C365" s="35">
        <v>236.72641999999999</v>
      </c>
      <c r="D365" s="35">
        <v>264.12</v>
      </c>
      <c r="E365" s="135">
        <v>-27.393580000000014</v>
      </c>
      <c r="F365" s="53">
        <v>-0.10371641678025145</v>
      </c>
      <c r="G365" s="138">
        <v>255.6</v>
      </c>
      <c r="H365" s="52">
        <v>-18.873580000000004</v>
      </c>
      <c r="I365" s="55">
        <v>-7.3840297339593131E-2</v>
      </c>
      <c r="J365" s="343">
        <f t="shared" si="0"/>
        <v>8.52</v>
      </c>
    </row>
    <row r="366" spans="1:10">
      <c r="A366" s="42" t="s">
        <v>192</v>
      </c>
      <c r="B366" s="100">
        <v>45931</v>
      </c>
      <c r="C366" s="35">
        <v>209.02663000000004</v>
      </c>
      <c r="D366" s="35">
        <v>232.47256637168138</v>
      </c>
      <c r="E366" s="135">
        <v>-23.445936371681341</v>
      </c>
      <c r="F366" s="53">
        <v>-0.1008546373346933</v>
      </c>
      <c r="G366" s="138">
        <v>224.97345132743359</v>
      </c>
      <c r="H366" s="52">
        <v>-15.946821327433554</v>
      </c>
      <c r="I366" s="55">
        <v>-7.0883125245849735E-2</v>
      </c>
      <c r="J366" s="343">
        <f t="shared" si="0"/>
        <v>7.4991150442477865</v>
      </c>
    </row>
    <row r="367" spans="1:10">
      <c r="A367" s="42" t="s">
        <v>2568</v>
      </c>
      <c r="B367" s="100">
        <v>45931</v>
      </c>
      <c r="C367" s="35">
        <v>118.68616999999999</v>
      </c>
      <c r="D367" s="35">
        <v>131.76</v>
      </c>
      <c r="E367" s="135">
        <v>-13.073830000000001</v>
      </c>
      <c r="F367" s="53">
        <v>-9.9224574984820901E-2</v>
      </c>
      <c r="G367" s="138">
        <v>127.50967741935483</v>
      </c>
      <c r="H367" s="52">
        <v>-8.82350741935484</v>
      </c>
      <c r="I367" s="55">
        <v>-6.9198727484314937E-2</v>
      </c>
      <c r="J367" s="343">
        <f t="shared" si="0"/>
        <v>4.250322580645161</v>
      </c>
    </row>
    <row r="368" spans="1:10">
      <c r="A368" s="42" t="s">
        <v>61</v>
      </c>
      <c r="B368" s="100">
        <v>45931</v>
      </c>
      <c r="C368" s="35">
        <v>98.724749999999986</v>
      </c>
      <c r="D368" s="35">
        <v>109.57</v>
      </c>
      <c r="E368" s="135">
        <v>-10.845250000000007</v>
      </c>
      <c r="F368" s="53">
        <v>-9.8980104043077555E-2</v>
      </c>
      <c r="G368" s="138">
        <v>106.03548387096774</v>
      </c>
      <c r="H368" s="52">
        <v>-7.3107338709677521</v>
      </c>
      <c r="I368" s="55">
        <v>-6.894610751118016E-2</v>
      </c>
      <c r="J368" s="343">
        <f t="shared" si="0"/>
        <v>3.5345161290322578</v>
      </c>
    </row>
    <row r="369" spans="1:10">
      <c r="A369" s="42" t="s">
        <v>58</v>
      </c>
      <c r="B369" s="100">
        <v>45931</v>
      </c>
      <c r="C369" s="35">
        <v>229.68164000000002</v>
      </c>
      <c r="D369" s="35">
        <v>254.6</v>
      </c>
      <c r="E369" s="135">
        <v>-24.918359999999979</v>
      </c>
      <c r="F369" s="53">
        <v>-9.7872584446190014E-2</v>
      </c>
      <c r="G369" s="138">
        <v>246.38709677419354</v>
      </c>
      <c r="H369" s="52">
        <v>-16.705456774193522</v>
      </c>
      <c r="I369" s="55">
        <v>-6.7801670594396332E-2</v>
      </c>
      <c r="J369" s="343">
        <f t="shared" si="0"/>
        <v>8.2129032258064516</v>
      </c>
    </row>
    <row r="370" spans="1:10">
      <c r="A370" s="42" t="s">
        <v>60</v>
      </c>
      <c r="B370" s="100">
        <v>45931</v>
      </c>
      <c r="C370" s="35">
        <v>199.31325000000001</v>
      </c>
      <c r="D370" s="35">
        <v>219.13</v>
      </c>
      <c r="E370" s="135">
        <v>-19.816749999999985</v>
      </c>
      <c r="F370" s="53">
        <v>-9.0433760781271327E-2</v>
      </c>
      <c r="G370" s="138">
        <v>212.06129032258065</v>
      </c>
      <c r="H370" s="52">
        <v>-12.748040322580636</v>
      </c>
      <c r="I370" s="55">
        <v>-6.0114886140647056E-2</v>
      </c>
      <c r="J370" s="343">
        <f t="shared" si="0"/>
        <v>7.0687096774193545</v>
      </c>
    </row>
    <row r="371" spans="1:10">
      <c r="A371" s="42" t="s">
        <v>54</v>
      </c>
      <c r="B371" s="100">
        <v>45931</v>
      </c>
      <c r="C371" s="35">
        <v>109.15766000000001</v>
      </c>
      <c r="D371" s="35">
        <v>119.85</v>
      </c>
      <c r="E371" s="135">
        <v>-10.692339999999987</v>
      </c>
      <c r="F371" s="53">
        <v>-8.9214351272423761E-2</v>
      </c>
      <c r="G371" s="138">
        <v>115.98387096774192</v>
      </c>
      <c r="H371" s="52">
        <v>-6.8262109677419147</v>
      </c>
      <c r="I371" s="55">
        <v>-5.8854829648171153E-2</v>
      </c>
      <c r="J371" s="343">
        <f t="shared" si="0"/>
        <v>3.8661290322580641</v>
      </c>
    </row>
    <row r="372" spans="1:10">
      <c r="A372" s="42" t="s">
        <v>2566</v>
      </c>
      <c r="B372" s="100">
        <v>45931</v>
      </c>
      <c r="C372" s="35">
        <v>241.01691000000002</v>
      </c>
      <c r="D372" s="35">
        <v>263.52</v>
      </c>
      <c r="E372" s="135">
        <v>-22.503089999999958</v>
      </c>
      <c r="F372" s="53">
        <v>-8.5394239526411508E-2</v>
      </c>
      <c r="G372" s="138">
        <v>255.01935483870966</v>
      </c>
      <c r="H372" s="52">
        <v>-14.002444838709636</v>
      </c>
      <c r="I372" s="55">
        <v>-5.4907380843958555E-2</v>
      </c>
      <c r="J372" s="343">
        <f t="shared" si="0"/>
        <v>8.500645161290322</v>
      </c>
    </row>
    <row r="373" spans="1:10">
      <c r="A373" s="42" t="s">
        <v>52</v>
      </c>
      <c r="B373" s="100">
        <v>45931</v>
      </c>
      <c r="C373" s="35">
        <v>219.33960000000005</v>
      </c>
      <c r="D373" s="35">
        <v>239.7</v>
      </c>
      <c r="E373" s="135">
        <v>-20.360399999999942</v>
      </c>
      <c r="F373" s="53">
        <v>-8.4941176470587992E-2</v>
      </c>
      <c r="G373" s="138">
        <v>231.96774193548384</v>
      </c>
      <c r="H373" s="52">
        <v>-12.628141935483796</v>
      </c>
      <c r="I373" s="55">
        <v>-5.4439215686274196E-2</v>
      </c>
      <c r="J373" s="343">
        <f t="shared" si="0"/>
        <v>7.7322580645161283</v>
      </c>
    </row>
    <row r="374" spans="1:10">
      <c r="A374" s="42" t="s">
        <v>49</v>
      </c>
      <c r="B374" s="100">
        <v>45931</v>
      </c>
      <c r="C374" s="35">
        <v>219.90573999999995</v>
      </c>
      <c r="D374" s="35">
        <v>238.86945824847251</v>
      </c>
      <c r="E374" s="135">
        <v>-18.96371824847256</v>
      </c>
      <c r="F374" s="53">
        <v>-7.9389463967161761E-2</v>
      </c>
      <c r="G374" s="138">
        <v>231.1639918533605</v>
      </c>
      <c r="H374" s="52">
        <v>-11.258251853360548</v>
      </c>
      <c r="I374" s="55">
        <v>-4.8702446099400505E-2</v>
      </c>
      <c r="J374" s="343">
        <f t="shared" si="0"/>
        <v>7.7054663951120164</v>
      </c>
    </row>
    <row r="375" spans="1:10">
      <c r="A375" s="42" t="s">
        <v>50</v>
      </c>
      <c r="B375" s="100">
        <v>45931</v>
      </c>
      <c r="C375" s="35">
        <v>214.24882999999994</v>
      </c>
      <c r="D375" s="35">
        <v>231.84388594704686</v>
      </c>
      <c r="E375" s="135">
        <v>-17.595055947046916</v>
      </c>
      <c r="F375" s="53">
        <v>-7.5891826412302396E-2</v>
      </c>
      <c r="G375" s="138">
        <v>224.36505091649695</v>
      </c>
      <c r="H375" s="52">
        <v>-10.116220916497014</v>
      </c>
      <c r="I375" s="55">
        <v>-4.5088220626045797E-2</v>
      </c>
      <c r="J375" s="343">
        <f t="shared" si="0"/>
        <v>7.4788350305498987</v>
      </c>
    </row>
    <row r="376" spans="1:10">
      <c r="A376" s="42" t="s">
        <v>499</v>
      </c>
      <c r="B376" s="100">
        <v>45931</v>
      </c>
      <c r="C376" s="35">
        <v>234.57951</v>
      </c>
      <c r="D376" s="35">
        <v>251.2</v>
      </c>
      <c r="E376" s="135">
        <v>-16.62048999999999</v>
      </c>
      <c r="F376" s="53">
        <v>-6.6164371019108242E-2</v>
      </c>
      <c r="G376" s="138">
        <v>243.09677419354838</v>
      </c>
      <c r="H376" s="52">
        <v>-8.5172641935483853</v>
      </c>
      <c r="I376" s="55">
        <v>-3.5036516719745218E-2</v>
      </c>
      <c r="J376" s="343">
        <f t="shared" si="0"/>
        <v>8.1032258064516132</v>
      </c>
    </row>
    <row r="377" spans="1:10">
      <c r="A377" s="42" t="s">
        <v>40</v>
      </c>
      <c r="B377" s="100">
        <v>45931</v>
      </c>
      <c r="C377" s="35">
        <v>116.18209999999999</v>
      </c>
      <c r="D377" s="35">
        <v>123.5</v>
      </c>
      <c r="E377" s="135">
        <v>-7.3179000000000087</v>
      </c>
      <c r="F377" s="53">
        <v>-5.925425101214582E-2</v>
      </c>
      <c r="G377" s="138">
        <v>119.51612903225806</v>
      </c>
      <c r="H377" s="52">
        <v>-3.3340290322580728</v>
      </c>
      <c r="I377" s="55">
        <v>-2.7896059379217342E-2</v>
      </c>
      <c r="J377" s="343">
        <f t="shared" si="0"/>
        <v>3.9838709677419355</v>
      </c>
    </row>
    <row r="378" spans="1:10">
      <c r="A378" s="42" t="s">
        <v>34</v>
      </c>
      <c r="B378" s="100">
        <v>45931</v>
      </c>
      <c r="C378" s="35">
        <v>54.924099999999989</v>
      </c>
      <c r="D378" s="35">
        <v>57.99</v>
      </c>
      <c r="E378" s="135">
        <v>-3.0659000000000134</v>
      </c>
      <c r="F378" s="53">
        <v>-5.2869460251767773E-2</v>
      </c>
      <c r="G378" s="138">
        <v>56.119354838709675</v>
      </c>
      <c r="H378" s="52">
        <v>-1.1952548387096869</v>
      </c>
      <c r="I378" s="55">
        <v>-2.1298442260159967E-2</v>
      </c>
      <c r="J378" s="343">
        <f t="shared" si="0"/>
        <v>1.8706451612903225</v>
      </c>
    </row>
    <row r="379" spans="1:10">
      <c r="A379" s="42" t="s">
        <v>37</v>
      </c>
      <c r="B379" s="100">
        <v>45931</v>
      </c>
      <c r="C379" s="35">
        <v>113.18280000000001</v>
      </c>
      <c r="D379" s="35">
        <v>119.5</v>
      </c>
      <c r="E379" s="135">
        <v>-6.3171999999999855</v>
      </c>
      <c r="F379" s="53">
        <v>-5.2863598326359708E-2</v>
      </c>
      <c r="G379" s="138">
        <v>115.64516129032259</v>
      </c>
      <c r="H379" s="52">
        <v>-2.4623612903225762</v>
      </c>
      <c r="I379" s="55">
        <v>-2.1292384937238455E-2</v>
      </c>
      <c r="J379" s="343">
        <f t="shared" si="0"/>
        <v>3.8548387096774195</v>
      </c>
    </row>
    <row r="380" spans="1:10">
      <c r="A380" s="42" t="s">
        <v>36</v>
      </c>
      <c r="B380" s="100">
        <v>45931</v>
      </c>
      <c r="C380" s="35">
        <v>232.82340000000002</v>
      </c>
      <c r="D380" s="35">
        <v>245.7</v>
      </c>
      <c r="E380" s="135">
        <v>-12.876599999999968</v>
      </c>
      <c r="F380" s="53">
        <v>-5.2407814407814279E-2</v>
      </c>
      <c r="G380" s="138">
        <v>237.7741935483871</v>
      </c>
      <c r="H380" s="52">
        <v>-4.9507935483870824</v>
      </c>
      <c r="I380" s="55">
        <v>-2.0821408221408159E-2</v>
      </c>
      <c r="J380" s="343">
        <f t="shared" si="0"/>
        <v>7.9258064516129032</v>
      </c>
    </row>
    <row r="381" spans="1:10">
      <c r="A381" s="42" t="s">
        <v>35</v>
      </c>
      <c r="B381" s="100">
        <v>45931</v>
      </c>
      <c r="C381" s="35">
        <v>234.32079999999996</v>
      </c>
      <c r="D381" s="35">
        <v>247</v>
      </c>
      <c r="E381" s="135">
        <v>-12.679200000000037</v>
      </c>
      <c r="F381" s="53">
        <v>-5.1332793522267356E-2</v>
      </c>
      <c r="G381" s="138">
        <v>239.03225806451613</v>
      </c>
      <c r="H381" s="52">
        <v>-4.7114580645161652</v>
      </c>
      <c r="I381" s="55">
        <v>-1.9710553306342932E-2</v>
      </c>
      <c r="J381" s="343">
        <f t="shared" si="0"/>
        <v>7.967741935483871</v>
      </c>
    </row>
    <row r="382" spans="1:10">
      <c r="A382" s="42" t="s">
        <v>2575</v>
      </c>
      <c r="B382" s="100">
        <v>45931</v>
      </c>
      <c r="C382" s="35">
        <v>188.18529999999998</v>
      </c>
      <c r="D382" s="35">
        <v>197</v>
      </c>
      <c r="E382" s="135">
        <v>-8.8147000000000162</v>
      </c>
      <c r="F382" s="53">
        <v>-4.4744670050761506E-2</v>
      </c>
      <c r="G382" s="138">
        <v>190.64516129032256</v>
      </c>
      <c r="H382" s="52">
        <v>-2.4598612903225785</v>
      </c>
      <c r="I382" s="55">
        <v>-1.2902825719120126E-2</v>
      </c>
      <c r="J382" s="343">
        <f t="shared" si="0"/>
        <v>6.354838709677419</v>
      </c>
    </row>
    <row r="383" spans="1:10">
      <c r="A383" s="42" t="s">
        <v>135</v>
      </c>
      <c r="B383" s="100">
        <v>45931</v>
      </c>
      <c r="C383" s="35">
        <v>41.953699999999998</v>
      </c>
      <c r="D383" s="35">
        <v>43.91</v>
      </c>
      <c r="E383" s="135">
        <v>-1.9562999999999988</v>
      </c>
      <c r="F383" s="53">
        <v>-4.4552493737189683E-2</v>
      </c>
      <c r="G383" s="138">
        <v>42.493548387096766</v>
      </c>
      <c r="H383" s="52">
        <v>-0.53984838709676808</v>
      </c>
      <c r="I383" s="55">
        <v>-1.2704243528429221E-2</v>
      </c>
      <c r="J383" s="343">
        <f t="shared" si="0"/>
        <v>1.4164516129032256</v>
      </c>
    </row>
    <row r="384" spans="1:10">
      <c r="A384" s="42" t="s">
        <v>500</v>
      </c>
      <c r="B384" s="100">
        <v>45931</v>
      </c>
      <c r="C384" s="35">
        <v>242.35282000000004</v>
      </c>
      <c r="D384" s="35">
        <v>251.2</v>
      </c>
      <c r="E384" s="135">
        <v>-8.8471799999999519</v>
      </c>
      <c r="F384" s="53">
        <v>-3.5219665605095353E-2</v>
      </c>
      <c r="G384" s="138">
        <v>243.09677419354838</v>
      </c>
      <c r="H384" s="52">
        <v>-0.74395419354834758</v>
      </c>
      <c r="I384" s="55">
        <v>-3.0603211252652304E-3</v>
      </c>
      <c r="J384" s="343">
        <f t="shared" si="0"/>
        <v>8.1032258064516132</v>
      </c>
    </row>
    <row r="385" spans="1:10">
      <c r="A385" s="42" t="s">
        <v>498</v>
      </c>
      <c r="B385" s="100">
        <v>45931</v>
      </c>
      <c r="C385" s="35">
        <v>242.45509999999999</v>
      </c>
      <c r="D385" s="35">
        <v>251.2</v>
      </c>
      <c r="E385" s="135">
        <v>-8.7449000000000012</v>
      </c>
      <c r="F385" s="53">
        <v>-3.4812500000000003E-2</v>
      </c>
      <c r="G385" s="138">
        <v>243.09677419354838</v>
      </c>
      <c r="H385" s="52">
        <v>-0.64167419354839694</v>
      </c>
      <c r="I385" s="55">
        <v>-2.639583333333374E-3</v>
      </c>
      <c r="J385" s="343">
        <f t="shared" si="0"/>
        <v>8.1032258064516132</v>
      </c>
    </row>
    <row r="386" spans="1:10">
      <c r="A386" s="42" t="s">
        <v>30</v>
      </c>
      <c r="B386" s="100">
        <v>45931</v>
      </c>
      <c r="C386" s="35">
        <v>41.265100000000011</v>
      </c>
      <c r="D386" s="35">
        <v>42.58</v>
      </c>
      <c r="E386" s="135">
        <v>-1.3148999999999873</v>
      </c>
      <c r="F386" s="53">
        <v>-3.0880695162047611E-2</v>
      </c>
      <c r="G386" s="138">
        <v>41.206451612903223</v>
      </c>
      <c r="H386" s="52">
        <v>5.8648387096788213E-2</v>
      </c>
      <c r="I386" s="55">
        <v>1.4232816658841668E-3</v>
      </c>
      <c r="J386" s="343">
        <f t="shared" si="0"/>
        <v>1.3735483870967742</v>
      </c>
    </row>
    <row r="387" spans="1:10">
      <c r="A387" s="42" t="s">
        <v>501</v>
      </c>
      <c r="B387" s="100">
        <v>45931</v>
      </c>
      <c r="C387" s="35">
        <v>243.92608000000001</v>
      </c>
      <c r="D387" s="35">
        <v>251.2</v>
      </c>
      <c r="E387" s="135">
        <v>-7.2739199999999755</v>
      </c>
      <c r="F387" s="53">
        <v>-2.8956687898089077E-2</v>
      </c>
      <c r="G387" s="138">
        <v>243.09677419354838</v>
      </c>
      <c r="H387" s="52">
        <v>0.82930580645162877</v>
      </c>
      <c r="I387" s="55">
        <v>3.4114225053079208E-3</v>
      </c>
      <c r="J387" s="343">
        <f t="shared" si="0"/>
        <v>8.1032258064516132</v>
      </c>
    </row>
    <row r="388" spans="1:10">
      <c r="A388" s="42" t="s">
        <v>33</v>
      </c>
      <c r="B388" s="100">
        <v>45931</v>
      </c>
      <c r="C388" s="35">
        <v>103.33448799999999</v>
      </c>
      <c r="D388" s="35">
        <v>106.4</v>
      </c>
      <c r="E388" s="135">
        <v>-3.0655120000000124</v>
      </c>
      <c r="F388" s="53">
        <v>-2.8811203007518913E-2</v>
      </c>
      <c r="G388" s="138">
        <v>102.96774193548389</v>
      </c>
      <c r="H388" s="52">
        <v>0.36674606451610714</v>
      </c>
      <c r="I388" s="55">
        <v>3.5617568922303635E-3</v>
      </c>
      <c r="J388" s="343">
        <f t="shared" si="0"/>
        <v>3.4322580645161294</v>
      </c>
    </row>
    <row r="389" spans="1:10">
      <c r="A389" s="42" t="s">
        <v>32</v>
      </c>
      <c r="B389" s="100">
        <v>45931</v>
      </c>
      <c r="C389" s="35">
        <v>324.91589999999997</v>
      </c>
      <c r="D389" s="35">
        <v>332.34000000000003</v>
      </c>
      <c r="E389" s="135">
        <v>-7.4241000000000668</v>
      </c>
      <c r="F389" s="53">
        <v>-2.2338869832099855E-2</v>
      </c>
      <c r="G389" s="138">
        <v>321.61935483870974</v>
      </c>
      <c r="H389" s="52">
        <v>3.2965451612902257</v>
      </c>
      <c r="I389" s="55">
        <v>1.0249834506830051E-2</v>
      </c>
      <c r="J389" s="343">
        <f t="shared" si="0"/>
        <v>10.720645161290324</v>
      </c>
    </row>
    <row r="390" spans="1:10">
      <c r="A390" s="42" t="s">
        <v>31</v>
      </c>
      <c r="B390" s="100">
        <v>45931</v>
      </c>
      <c r="C390" s="35">
        <v>179.78190000000004</v>
      </c>
      <c r="D390" s="35">
        <v>183.20999999999998</v>
      </c>
      <c r="E390" s="135">
        <v>-3.4280999999999437</v>
      </c>
      <c r="F390" s="53">
        <v>-1.8711314884558398E-2</v>
      </c>
      <c r="G390" s="138">
        <v>177.29999999999998</v>
      </c>
      <c r="H390" s="52">
        <v>2.4819000000000528</v>
      </c>
      <c r="I390" s="55">
        <v>1.3998307952622973E-2</v>
      </c>
      <c r="J390" s="343">
        <f t="shared" si="0"/>
        <v>5.9099999999999993</v>
      </c>
    </row>
    <row r="391" spans="1:10">
      <c r="A391" s="42" t="s">
        <v>29</v>
      </c>
      <c r="B391" s="100">
        <v>45931</v>
      </c>
      <c r="C391" s="35">
        <v>31.735600000000002</v>
      </c>
      <c r="D391" s="35">
        <v>32.22</v>
      </c>
      <c r="E391" s="135">
        <v>-0.48439999999999728</v>
      </c>
      <c r="F391" s="53">
        <v>-1.5034140285536849E-2</v>
      </c>
      <c r="G391" s="138">
        <v>31.180645161290322</v>
      </c>
      <c r="H391" s="52">
        <v>0.55495483870967988</v>
      </c>
      <c r="I391" s="55">
        <v>1.7798055038278582E-2</v>
      </c>
      <c r="J391" s="343">
        <f t="shared" si="0"/>
        <v>1.0393548387096774</v>
      </c>
    </row>
    <row r="392" spans="1:10">
      <c r="A392" s="42" t="s">
        <v>25</v>
      </c>
      <c r="B392" s="100">
        <v>45931</v>
      </c>
      <c r="C392" s="35">
        <v>166.553</v>
      </c>
      <c r="D392" s="35">
        <v>166.1</v>
      </c>
      <c r="E392" s="135">
        <v>0.45300000000000296</v>
      </c>
      <c r="F392" s="53">
        <v>2.7272727272727453E-3</v>
      </c>
      <c r="G392" s="138">
        <v>160.74193548387095</v>
      </c>
      <c r="H392" s="52">
        <v>5.8110645161290506</v>
      </c>
      <c r="I392" s="55">
        <v>3.6151515151515268E-2</v>
      </c>
      <c r="J392" s="343">
        <f t="shared" si="0"/>
        <v>5.3580645161290317</v>
      </c>
    </row>
    <row r="393" spans="1:10">
      <c r="A393" s="42" t="s">
        <v>193</v>
      </c>
      <c r="B393" s="100">
        <v>45931</v>
      </c>
      <c r="C393" s="35">
        <v>147.13800000000001</v>
      </c>
      <c r="D393" s="35">
        <v>146.4</v>
      </c>
      <c r="E393" s="135">
        <v>0.73799999999999955</v>
      </c>
      <c r="F393" s="53">
        <v>5.0409836065573735E-3</v>
      </c>
      <c r="G393" s="138">
        <v>141.67741935483872</v>
      </c>
      <c r="H393" s="52">
        <v>5.4605806451612864</v>
      </c>
      <c r="I393" s="55">
        <v>3.8542349726775928E-2</v>
      </c>
      <c r="J393" s="343">
        <f t="shared" si="0"/>
        <v>4.7225806451612904</v>
      </c>
    </row>
    <row r="394" spans="1:10">
      <c r="A394" s="42" t="s">
        <v>496</v>
      </c>
      <c r="B394" s="100">
        <v>45931</v>
      </c>
      <c r="C394" s="35">
        <v>42.061509999999991</v>
      </c>
      <c r="D394" s="35">
        <v>41.339999999999996</v>
      </c>
      <c r="E394" s="135">
        <v>0.72150999999999499</v>
      </c>
      <c r="F394" s="53">
        <v>1.7453072085147438E-2</v>
      </c>
      <c r="G394" s="138">
        <v>40.006451612903227</v>
      </c>
      <c r="H394" s="52">
        <v>2.0550583870967642</v>
      </c>
      <c r="I394" s="55">
        <v>5.1368174487985557E-2</v>
      </c>
      <c r="J394" s="343">
        <f t="shared" si="0"/>
        <v>1.3335483870967741</v>
      </c>
    </row>
    <row r="395" spans="1:10">
      <c r="A395" s="42" t="s">
        <v>48</v>
      </c>
      <c r="B395" s="100">
        <v>45931</v>
      </c>
      <c r="C395" s="35">
        <v>122.38959999999999</v>
      </c>
      <c r="D395" s="35">
        <v>120.13</v>
      </c>
      <c r="E395" s="135">
        <v>2.2595999999999918</v>
      </c>
      <c r="F395" s="53">
        <v>1.8809622908515709E-2</v>
      </c>
      <c r="G395" s="138">
        <v>116.25483870967741</v>
      </c>
      <c r="H395" s="52">
        <v>6.1347612903225723</v>
      </c>
      <c r="I395" s="55">
        <v>5.2769943672132898E-2</v>
      </c>
      <c r="J395" s="343">
        <f t="shared" si="0"/>
        <v>3.8751612903225805</v>
      </c>
    </row>
    <row r="396" spans="1:10">
      <c r="A396" s="42" t="s">
        <v>495</v>
      </c>
      <c r="B396" s="100">
        <v>45931</v>
      </c>
      <c r="C396" s="35">
        <v>42.451990000000009</v>
      </c>
      <c r="D396" s="35">
        <v>41.339999999999996</v>
      </c>
      <c r="E396" s="135">
        <v>1.1119900000000129</v>
      </c>
      <c r="F396" s="53">
        <v>2.6898645379777771E-2</v>
      </c>
      <c r="G396" s="138">
        <v>40.006451612903227</v>
      </c>
      <c r="H396" s="52">
        <v>2.4455383870967822</v>
      </c>
      <c r="I396" s="55">
        <v>6.1128600225770234E-2</v>
      </c>
      <c r="J396" s="343">
        <f t="shared" si="0"/>
        <v>1.3335483870967741</v>
      </c>
    </row>
    <row r="397" spans="1:10">
      <c r="A397" s="42" t="s">
        <v>28</v>
      </c>
      <c r="B397" s="100">
        <v>45931</v>
      </c>
      <c r="C397" s="35">
        <v>258.50110000000001</v>
      </c>
      <c r="D397" s="35">
        <v>251.07</v>
      </c>
      <c r="E397" s="135">
        <v>7.4311000000000149</v>
      </c>
      <c r="F397" s="53">
        <v>2.9597721750906181E-2</v>
      </c>
      <c r="G397" s="138">
        <v>242.97096774193551</v>
      </c>
      <c r="H397" s="52">
        <v>15.530132258064498</v>
      </c>
      <c r="I397" s="55">
        <v>6.3917645809269577E-2</v>
      </c>
      <c r="J397" s="343">
        <f t="shared" si="0"/>
        <v>8.0990322580645167</v>
      </c>
    </row>
    <row r="398" spans="1:10">
      <c r="A398" s="42" t="s">
        <v>494</v>
      </c>
      <c r="B398" s="100">
        <v>45931</v>
      </c>
      <c r="C398" s="35">
        <v>42.767059999999994</v>
      </c>
      <c r="D398" s="35">
        <v>41.339999999999996</v>
      </c>
      <c r="E398" s="135">
        <v>1.4270599999999973</v>
      </c>
      <c r="F398" s="53">
        <v>3.4520077406869798E-2</v>
      </c>
      <c r="G398" s="138">
        <v>40.006451612903227</v>
      </c>
      <c r="H398" s="52">
        <v>2.7606083870967666</v>
      </c>
      <c r="I398" s="55">
        <v>6.9004079987098663E-2</v>
      </c>
      <c r="J398" s="343">
        <f t="shared" si="0"/>
        <v>1.3335483870967741</v>
      </c>
    </row>
    <row r="399" spans="1:10">
      <c r="A399" s="42" t="s">
        <v>497</v>
      </c>
      <c r="B399" s="100">
        <v>45931</v>
      </c>
      <c r="C399" s="35">
        <v>42.916459999999994</v>
      </c>
      <c r="D399" s="35">
        <v>41.339999999999996</v>
      </c>
      <c r="E399" s="135">
        <v>1.5764599999999973</v>
      </c>
      <c r="F399" s="53">
        <v>3.8134010643444544E-2</v>
      </c>
      <c r="G399" s="138">
        <v>40.006451612903227</v>
      </c>
      <c r="H399" s="52">
        <v>2.9100083870967666</v>
      </c>
      <c r="I399" s="55">
        <v>7.2738477664892567E-2</v>
      </c>
      <c r="J399" s="343">
        <f t="shared" si="0"/>
        <v>1.3335483870967741</v>
      </c>
    </row>
    <row r="400" spans="1:10">
      <c r="A400" s="42" t="s">
        <v>26</v>
      </c>
      <c r="B400" s="100">
        <v>45931</v>
      </c>
      <c r="C400" s="35">
        <v>457.43469999999991</v>
      </c>
      <c r="D400" s="35">
        <v>434.21</v>
      </c>
      <c r="E400" s="135">
        <v>23.224699999999928</v>
      </c>
      <c r="F400" s="53">
        <v>5.3487252711821302E-2</v>
      </c>
      <c r="G400" s="138">
        <v>420.2032258064516</v>
      </c>
      <c r="H400" s="52">
        <v>37.231474193548308</v>
      </c>
      <c r="I400" s="55">
        <v>8.8603494468881994E-2</v>
      </c>
      <c r="J400" s="343">
        <f t="shared" si="0"/>
        <v>14.006774193548386</v>
      </c>
    </row>
    <row r="401" spans="1:10">
      <c r="A401" s="42" t="s">
        <v>493</v>
      </c>
      <c r="B401" s="100">
        <v>45931</v>
      </c>
      <c r="C401" s="35">
        <v>44.849009999999993</v>
      </c>
      <c r="D401" s="35">
        <v>41.339999999999996</v>
      </c>
      <c r="E401" s="135">
        <v>3.5090099999999964</v>
      </c>
      <c r="F401" s="53">
        <v>8.4881712626995565E-2</v>
      </c>
      <c r="G401" s="138">
        <v>40.006451612903227</v>
      </c>
      <c r="H401" s="52">
        <v>4.8425583870967657</v>
      </c>
      <c r="I401" s="55">
        <v>0.12104443638122862</v>
      </c>
      <c r="J401" s="343">
        <f t="shared" si="0"/>
        <v>1.3335483870967741</v>
      </c>
    </row>
  </sheetData>
  <autoFilter ref="A336:I336" xr:uid="{94BD5727-247E-4AA9-ABC2-87CC5EF250B1}">
    <sortState xmlns:xlrd2="http://schemas.microsoft.com/office/spreadsheetml/2017/richdata2" ref="A337:I401">
      <sortCondition ref="I336"/>
    </sortState>
  </autoFilter>
  <conditionalFormatting sqref="H2:H23 E2:E23">
    <cfRule type="cellIs" dxfId="93" priority="55" operator="greaterThanOrEqual">
      <formula>0</formula>
    </cfRule>
    <cfRule type="cellIs" dxfId="92" priority="56" operator="lessThan">
      <formula>0</formula>
    </cfRule>
  </conditionalFormatting>
  <conditionalFormatting sqref="F2:F23">
    <cfRule type="cellIs" dxfId="91" priority="53" operator="lessThan">
      <formula>0</formula>
    </cfRule>
    <cfRule type="cellIs" dxfId="90" priority="54" operator="greaterThanOrEqual">
      <formula>0</formula>
    </cfRule>
  </conditionalFormatting>
  <conditionalFormatting sqref="I2:I23">
    <cfRule type="cellIs" dxfId="89" priority="51" operator="lessThan">
      <formula>0</formula>
    </cfRule>
    <cfRule type="cellIs" dxfId="88" priority="52" operator="greaterThanOrEqual">
      <formula>0</formula>
    </cfRule>
  </conditionalFormatting>
  <conditionalFormatting sqref="H26:H58 E26:E58">
    <cfRule type="cellIs" dxfId="87" priority="43" operator="greaterThanOrEqual">
      <formula>0</formula>
    </cfRule>
    <cfRule type="cellIs" dxfId="86" priority="44" operator="lessThan">
      <formula>0</formula>
    </cfRule>
  </conditionalFormatting>
  <conditionalFormatting sqref="F26:F58">
    <cfRule type="cellIs" dxfId="85" priority="41" operator="lessThan">
      <formula>0</formula>
    </cfRule>
    <cfRule type="cellIs" dxfId="84" priority="42" operator="greaterThanOrEqual">
      <formula>0</formula>
    </cfRule>
  </conditionalFormatting>
  <conditionalFormatting sqref="I26:I58">
    <cfRule type="cellIs" dxfId="83" priority="39" operator="lessThan">
      <formula>0</formula>
    </cfRule>
    <cfRule type="cellIs" dxfId="82" priority="40" operator="greaterThanOrEqual">
      <formula>0</formula>
    </cfRule>
  </conditionalFormatting>
  <conditionalFormatting sqref="H62:H120 E62:E120">
    <cfRule type="cellIs" dxfId="81" priority="37" operator="greaterThanOrEqual">
      <formula>0</formula>
    </cfRule>
    <cfRule type="cellIs" dxfId="80" priority="38" operator="lessThan">
      <formula>0</formula>
    </cfRule>
  </conditionalFormatting>
  <conditionalFormatting sqref="F62:F120">
    <cfRule type="cellIs" dxfId="79" priority="35" operator="lessThan">
      <formula>0</formula>
    </cfRule>
    <cfRule type="cellIs" dxfId="78" priority="36" operator="greaterThanOrEqual">
      <formula>0</formula>
    </cfRule>
  </conditionalFormatting>
  <conditionalFormatting sqref="I62:I120">
    <cfRule type="cellIs" dxfId="77" priority="33" operator="lessThan">
      <formula>0</formula>
    </cfRule>
    <cfRule type="cellIs" dxfId="76" priority="34" operator="greaterThanOrEqual">
      <formula>0</formula>
    </cfRule>
  </conditionalFormatting>
  <conditionalFormatting sqref="H130:H157 E130:E157">
    <cfRule type="cellIs" dxfId="75" priority="31" operator="greaterThanOrEqual">
      <formula>0</formula>
    </cfRule>
    <cfRule type="cellIs" dxfId="74" priority="32" operator="lessThan">
      <formula>0</formula>
    </cfRule>
  </conditionalFormatting>
  <conditionalFormatting sqref="F130:F157">
    <cfRule type="cellIs" dxfId="73" priority="29" operator="lessThan">
      <formula>0</formula>
    </cfRule>
    <cfRule type="cellIs" dxfId="72" priority="30" operator="greaterThanOrEqual">
      <formula>0</formula>
    </cfRule>
  </conditionalFormatting>
  <conditionalFormatting sqref="I130:I157">
    <cfRule type="cellIs" dxfId="71" priority="27" operator="lessThan">
      <formula>0</formula>
    </cfRule>
    <cfRule type="cellIs" dxfId="70" priority="28" operator="greaterThanOrEqual">
      <formula>0</formula>
    </cfRule>
  </conditionalFormatting>
  <conditionalFormatting sqref="H160:H199 E160:E199">
    <cfRule type="cellIs" dxfId="69" priority="25" operator="greaterThanOrEqual">
      <formula>0</formula>
    </cfRule>
    <cfRule type="cellIs" dxfId="68" priority="26" operator="lessThan">
      <formula>0</formula>
    </cfRule>
  </conditionalFormatting>
  <conditionalFormatting sqref="F160:F199">
    <cfRule type="cellIs" dxfId="67" priority="23" operator="lessThan">
      <formula>0</formula>
    </cfRule>
    <cfRule type="cellIs" dxfId="66" priority="24" operator="greaterThanOrEqual">
      <formula>0</formula>
    </cfRule>
  </conditionalFormatting>
  <conditionalFormatting sqref="I160:I199">
    <cfRule type="cellIs" dxfId="65" priority="21" operator="lessThan">
      <formula>0</formula>
    </cfRule>
    <cfRule type="cellIs" dxfId="64" priority="22" operator="greaterThanOrEqual">
      <formula>0</formula>
    </cfRule>
  </conditionalFormatting>
  <conditionalFormatting sqref="H202:H266 E202:E266">
    <cfRule type="cellIs" dxfId="63" priority="19" operator="greaterThanOrEqual">
      <formula>0</formula>
    </cfRule>
    <cfRule type="cellIs" dxfId="62" priority="20" operator="lessThan">
      <formula>0</formula>
    </cfRule>
  </conditionalFormatting>
  <conditionalFormatting sqref="F202:F266">
    <cfRule type="cellIs" dxfId="61" priority="17" operator="lessThan">
      <formula>0</formula>
    </cfRule>
    <cfRule type="cellIs" dxfId="60" priority="18" operator="greaterThanOrEqual">
      <formula>0</formula>
    </cfRule>
  </conditionalFormatting>
  <conditionalFormatting sqref="I202:I266">
    <cfRule type="cellIs" dxfId="59" priority="15" operator="lessThan">
      <formula>0</formula>
    </cfRule>
    <cfRule type="cellIs" dxfId="58" priority="16" operator="greaterThanOrEqual">
      <formula>0</formula>
    </cfRule>
  </conditionalFormatting>
  <conditionalFormatting sqref="H269:H333 E269:E333">
    <cfRule type="cellIs" dxfId="57" priority="11" operator="greaterThanOrEqual">
      <formula>0</formula>
    </cfRule>
    <cfRule type="cellIs" dxfId="56" priority="12" operator="lessThan">
      <formula>0</formula>
    </cfRule>
  </conditionalFormatting>
  <conditionalFormatting sqref="F269:F333">
    <cfRule type="cellIs" dxfId="55" priority="9" operator="lessThan">
      <formula>0</formula>
    </cfRule>
    <cfRule type="cellIs" dxfId="54" priority="10" operator="greaterThanOrEqual">
      <formula>0</formula>
    </cfRule>
  </conditionalFormatting>
  <conditionalFormatting sqref="I269:I333">
    <cfRule type="cellIs" dxfId="53" priority="7" operator="lessThan">
      <formula>0</formula>
    </cfRule>
    <cfRule type="cellIs" dxfId="52" priority="8" operator="greaterThanOrEqual">
      <formula>0</formula>
    </cfRule>
  </conditionalFormatting>
  <conditionalFormatting sqref="H337:H401 E337:E401">
    <cfRule type="cellIs" dxfId="51" priority="5" operator="greaterThanOrEqual">
      <formula>0</formula>
    </cfRule>
    <cfRule type="cellIs" dxfId="50" priority="6" operator="lessThan">
      <formula>0</formula>
    </cfRule>
  </conditionalFormatting>
  <conditionalFormatting sqref="F337:F401">
    <cfRule type="cellIs" dxfId="49" priority="3" operator="lessThan">
      <formula>0</formula>
    </cfRule>
    <cfRule type="cellIs" dxfId="48" priority="4" operator="greaterThanOrEqual">
      <formula>0</formula>
    </cfRule>
  </conditionalFormatting>
  <conditionalFormatting sqref="I337:I401">
    <cfRule type="cellIs" dxfId="47" priority="1" operator="lessThan">
      <formula>0</formula>
    </cfRule>
    <cfRule type="cellIs" dxfId="46" priority="2" operator="greaterThanOrEqual">
      <formula>0</formula>
    </cfRule>
  </conditionalFormatting>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61C64-2DF2-4374-8E34-E01327012AB0}">
  <dimension ref="A1:T33"/>
  <sheetViews>
    <sheetView workbookViewId="0">
      <selection activeCell="E38" sqref="E38"/>
    </sheetView>
  </sheetViews>
  <sheetFormatPr defaultRowHeight="14.45"/>
  <cols>
    <col min="1" max="1" width="10.5703125" bestFit="1" customWidth="1"/>
    <col min="2" max="5" width="18.28515625" customWidth="1"/>
    <col min="6" max="6" width="18.28515625" style="82" customWidth="1"/>
    <col min="7" max="7" width="10.5703125" style="210" bestFit="1" customWidth="1"/>
    <col min="8" max="13" width="11.140625" bestFit="1" customWidth="1"/>
    <col min="17" max="17" width="10.5703125" bestFit="1" customWidth="1"/>
    <col min="18" max="19" width="16.28515625" bestFit="1" customWidth="1"/>
  </cols>
  <sheetData>
    <row r="1" spans="1:20" ht="27.6" customHeight="1">
      <c r="A1" s="206" t="s">
        <v>574</v>
      </c>
      <c r="B1" s="206" t="s">
        <v>493</v>
      </c>
      <c r="C1" s="206" t="s">
        <v>494</v>
      </c>
      <c r="D1" s="206" t="s">
        <v>495</v>
      </c>
      <c r="E1" s="207" t="s">
        <v>496</v>
      </c>
      <c r="F1" s="208" t="s">
        <v>497</v>
      </c>
      <c r="G1" s="209" t="s">
        <v>41</v>
      </c>
      <c r="H1" s="209" t="s">
        <v>49</v>
      </c>
      <c r="I1" s="209" t="s">
        <v>50</v>
      </c>
      <c r="J1" s="209" t="s">
        <v>51</v>
      </c>
      <c r="K1" s="209" t="s">
        <v>52</v>
      </c>
      <c r="L1" s="209" t="s">
        <v>53</v>
      </c>
      <c r="M1" s="209" t="s">
        <v>54</v>
      </c>
      <c r="R1" t="s">
        <v>2002</v>
      </c>
      <c r="S1" t="s">
        <v>2675</v>
      </c>
    </row>
    <row r="2" spans="1:20">
      <c r="A2" s="97">
        <v>45778</v>
      </c>
      <c r="B2" s="82">
        <v>0.59004999999999996</v>
      </c>
      <c r="C2" s="109">
        <v>0.60206000000000004</v>
      </c>
      <c r="D2">
        <v>0.58667999999999998</v>
      </c>
      <c r="E2" s="82">
        <v>0.59014999999999995</v>
      </c>
      <c r="F2" s="82">
        <v>0.62460000000000004</v>
      </c>
      <c r="H2" s="13">
        <v>6.1383000000000001</v>
      </c>
      <c r="I2" s="13">
        <v>5.9696600000000002</v>
      </c>
      <c r="J2" s="13">
        <v>3.06717</v>
      </c>
      <c r="K2" s="13">
        <v>6.1589600000000004</v>
      </c>
      <c r="L2" s="13">
        <v>6.0655000000000001</v>
      </c>
      <c r="M2" s="13">
        <v>3.0296599999999998</v>
      </c>
      <c r="R2" s="68" t="s">
        <v>567</v>
      </c>
      <c r="S2" s="68">
        <v>17862513</v>
      </c>
    </row>
    <row r="3" spans="1:20">
      <c r="A3" s="97">
        <v>45779</v>
      </c>
      <c r="B3" s="82">
        <v>1.2489399999999999</v>
      </c>
      <c r="C3" s="109">
        <v>1.2477199999999999</v>
      </c>
      <c r="D3" s="82">
        <v>2.3033399999999999</v>
      </c>
      <c r="E3" s="82">
        <v>1.0832299999999999</v>
      </c>
      <c r="F3" s="82">
        <v>1.20078</v>
      </c>
      <c r="H3" s="13">
        <v>4.8258999999999999</v>
      </c>
      <c r="I3" s="13">
        <v>4.8725199999999997</v>
      </c>
      <c r="J3" s="13">
        <v>2.55741</v>
      </c>
      <c r="K3" s="13">
        <v>5.0846299999999998</v>
      </c>
      <c r="L3" s="13">
        <v>4.9585400000000002</v>
      </c>
      <c r="M3" s="13">
        <v>2.5661999999999998</v>
      </c>
      <c r="Q3" s="97"/>
      <c r="R3" s="97">
        <v>45778</v>
      </c>
      <c r="S3" s="68">
        <v>615896</v>
      </c>
      <c r="T3">
        <f>S3/100000</f>
        <v>6.1589600000000004</v>
      </c>
    </row>
    <row r="4" spans="1:20">
      <c r="A4" s="97">
        <v>45780</v>
      </c>
      <c r="B4" s="82">
        <v>1.2924</v>
      </c>
      <c r="C4" s="109">
        <v>1.29464</v>
      </c>
      <c r="D4" s="82">
        <v>1.2161900000000001</v>
      </c>
      <c r="E4" s="82">
        <v>1.1792199999999999</v>
      </c>
      <c r="F4" s="82">
        <v>1.30338</v>
      </c>
      <c r="H4" s="13">
        <v>7.3848500000000001</v>
      </c>
      <c r="I4" s="13">
        <v>7.0971599999999997</v>
      </c>
      <c r="J4" s="13">
        <v>3.6502699999999999</v>
      </c>
      <c r="K4" s="13">
        <v>7.2536899999999997</v>
      </c>
      <c r="L4" s="13">
        <v>7.2288100000000002</v>
      </c>
      <c r="M4" s="13">
        <v>3.6609600000000002</v>
      </c>
      <c r="Q4" s="97"/>
      <c r="R4" s="97">
        <v>45779</v>
      </c>
      <c r="S4" s="68">
        <v>508463</v>
      </c>
      <c r="T4">
        <f t="shared" ref="T4:T29" si="0">S4/100000</f>
        <v>5.0846299999999998</v>
      </c>
    </row>
    <row r="5" spans="1:20">
      <c r="A5" s="97">
        <v>45781</v>
      </c>
      <c r="B5" s="82">
        <v>1.6051599999999999</v>
      </c>
      <c r="C5" s="109">
        <v>1.6058300000000001</v>
      </c>
      <c r="D5" s="82">
        <v>1.5115700000000001</v>
      </c>
      <c r="E5" s="82">
        <v>1.56037</v>
      </c>
      <c r="F5" s="82">
        <v>1.56037</v>
      </c>
      <c r="H5" s="13">
        <v>7.0462899999999999</v>
      </c>
      <c r="I5" s="13">
        <v>6.8258900000000002</v>
      </c>
      <c r="J5" s="13">
        <v>3.5036</v>
      </c>
      <c r="K5" s="13">
        <v>7.2839400000000003</v>
      </c>
      <c r="L5" s="13">
        <v>7.15245</v>
      </c>
      <c r="M5" s="13">
        <v>3.6615500000000001</v>
      </c>
      <c r="Q5" s="97"/>
      <c r="R5" s="97">
        <v>45780</v>
      </c>
      <c r="S5" s="68">
        <v>725369</v>
      </c>
      <c r="T5">
        <f t="shared" si="0"/>
        <v>7.2536899999999997</v>
      </c>
    </row>
    <row r="6" spans="1:20">
      <c r="A6" s="97">
        <v>45782</v>
      </c>
      <c r="B6" s="82">
        <v>1.08107</v>
      </c>
      <c r="C6" s="109">
        <v>1.08832</v>
      </c>
      <c r="D6" s="82">
        <v>1.0098199999999999</v>
      </c>
      <c r="E6" s="82">
        <v>0.95262000000000002</v>
      </c>
      <c r="F6" s="82">
        <v>1.05836</v>
      </c>
      <c r="H6" s="13">
        <v>8.09666</v>
      </c>
      <c r="I6" s="13">
        <v>7.6934199999999997</v>
      </c>
      <c r="J6" s="13">
        <v>3.8461799999999999</v>
      </c>
      <c r="K6" s="13">
        <v>7.9065000000000003</v>
      </c>
      <c r="L6" s="13">
        <v>7.6563499999999998</v>
      </c>
      <c r="M6" s="13">
        <v>3.8278799999999999</v>
      </c>
      <c r="Q6" s="97"/>
      <c r="R6" s="97">
        <v>45781</v>
      </c>
      <c r="S6" s="68">
        <v>728394</v>
      </c>
      <c r="T6">
        <f t="shared" si="0"/>
        <v>7.2839400000000003</v>
      </c>
    </row>
    <row r="7" spans="1:20">
      <c r="A7" s="97">
        <v>45783</v>
      </c>
      <c r="B7" s="82">
        <v>1.5236499999999999</v>
      </c>
      <c r="C7" s="109">
        <v>1.5260899999999999</v>
      </c>
      <c r="D7" s="82">
        <v>1.42493</v>
      </c>
      <c r="E7" s="82">
        <v>1.3647899999999999</v>
      </c>
      <c r="F7" s="82">
        <v>1.4818899999999999</v>
      </c>
      <c r="H7" s="13">
        <v>7.5641999999999996</v>
      </c>
      <c r="I7" s="13">
        <v>7.3211399999999998</v>
      </c>
      <c r="J7" s="13">
        <v>3.80254</v>
      </c>
      <c r="K7" s="13">
        <v>7.4495800000000001</v>
      </c>
      <c r="L7" s="13">
        <v>7.2695100000000004</v>
      </c>
      <c r="M7" s="13">
        <v>3.70078</v>
      </c>
      <c r="Q7" s="97"/>
      <c r="R7" s="97">
        <v>45782</v>
      </c>
      <c r="S7" s="68">
        <v>790650</v>
      </c>
      <c r="T7">
        <f t="shared" si="0"/>
        <v>7.9065000000000003</v>
      </c>
    </row>
    <row r="8" spans="1:20">
      <c r="A8" s="97">
        <v>45784</v>
      </c>
      <c r="B8" s="82">
        <v>1.2232000000000001</v>
      </c>
      <c r="C8" s="109">
        <v>1.23166</v>
      </c>
      <c r="D8" s="82">
        <v>1.17764</v>
      </c>
      <c r="E8" s="82">
        <v>1.1465000000000001</v>
      </c>
      <c r="F8" s="82">
        <v>1.24444</v>
      </c>
      <c r="H8" s="13">
        <v>7.55227</v>
      </c>
      <c r="I8" s="13">
        <v>7.2356100000000003</v>
      </c>
      <c r="J8" s="13">
        <v>3.8104900000000002</v>
      </c>
      <c r="K8" s="13">
        <v>7.3287599999999999</v>
      </c>
      <c r="L8" s="13">
        <v>7.2081299999999997</v>
      </c>
      <c r="M8" s="13">
        <v>3.6997300000000002</v>
      </c>
      <c r="Q8" s="97"/>
      <c r="R8" s="97">
        <v>45783</v>
      </c>
      <c r="S8" s="68">
        <v>744958</v>
      </c>
      <c r="T8">
        <f t="shared" si="0"/>
        <v>7.4495800000000001</v>
      </c>
    </row>
    <row r="9" spans="1:20">
      <c r="A9" s="97">
        <v>45785</v>
      </c>
      <c r="B9" s="82">
        <v>1.2539199999999999</v>
      </c>
      <c r="C9" s="109">
        <v>1.29461</v>
      </c>
      <c r="D9" s="82">
        <v>1.2241500000000001</v>
      </c>
      <c r="E9" s="82">
        <v>1.1797599999999999</v>
      </c>
      <c r="F9" s="82">
        <v>1.2881400000000001</v>
      </c>
      <c r="H9" s="13">
        <v>7.1607900000000004</v>
      </c>
      <c r="I9" s="13">
        <v>6.9783400000000002</v>
      </c>
      <c r="J9" s="13">
        <v>3.5899399999999999</v>
      </c>
      <c r="K9" s="13">
        <v>6.92164</v>
      </c>
      <c r="L9" s="13">
        <v>6.8243099999999997</v>
      </c>
      <c r="M9" s="13">
        <v>3.4858600000000002</v>
      </c>
      <c r="Q9" s="97"/>
      <c r="R9" s="97">
        <v>45784</v>
      </c>
      <c r="S9" s="68">
        <v>732876</v>
      </c>
      <c r="T9">
        <f t="shared" si="0"/>
        <v>7.3287599999999999</v>
      </c>
    </row>
    <row r="10" spans="1:20">
      <c r="A10" s="97">
        <v>45786</v>
      </c>
      <c r="B10" s="82">
        <v>1.32657</v>
      </c>
      <c r="C10" s="109">
        <v>1.31016</v>
      </c>
      <c r="D10" s="82">
        <v>2.3795799999999998</v>
      </c>
      <c r="E10" s="82">
        <v>1.1545099999999999</v>
      </c>
      <c r="F10" s="82">
        <v>1.24902</v>
      </c>
      <c r="H10" s="13">
        <v>7.1811600000000002</v>
      </c>
      <c r="I10" s="13">
        <v>6.9941500000000003</v>
      </c>
      <c r="J10" s="13">
        <v>3.6245799999999999</v>
      </c>
      <c r="K10" s="13">
        <v>7.1331800000000003</v>
      </c>
      <c r="L10" s="13">
        <v>6.5834799999999998</v>
      </c>
      <c r="M10" s="13">
        <v>3.4851399999999999</v>
      </c>
      <c r="Q10" s="97"/>
      <c r="R10" s="97">
        <v>45785</v>
      </c>
      <c r="S10" s="68">
        <v>692164</v>
      </c>
      <c r="T10">
        <f t="shared" si="0"/>
        <v>6.92164</v>
      </c>
    </row>
    <row r="11" spans="1:20">
      <c r="A11" s="97">
        <v>45787</v>
      </c>
      <c r="B11" s="82">
        <v>1.6486400000000001</v>
      </c>
      <c r="C11" s="109">
        <v>1.6254500000000001</v>
      </c>
      <c r="D11" s="82">
        <v>1.4719800000000001</v>
      </c>
      <c r="E11" s="82">
        <v>1.41673</v>
      </c>
      <c r="F11" s="82">
        <v>1.5283899999999999</v>
      </c>
      <c r="H11" s="13">
        <v>7.5872999999999999</v>
      </c>
      <c r="I11" s="13">
        <v>7.1500500000000002</v>
      </c>
      <c r="J11" s="13">
        <v>3.6903299999999999</v>
      </c>
      <c r="K11" s="13">
        <v>7.47323</v>
      </c>
      <c r="L11" s="13">
        <v>7.2519499999999999</v>
      </c>
      <c r="M11" s="13">
        <v>3.6541800000000002</v>
      </c>
      <c r="Q11" s="97"/>
      <c r="R11" s="97">
        <v>45786</v>
      </c>
      <c r="S11" s="68">
        <v>713318</v>
      </c>
      <c r="T11">
        <f t="shared" si="0"/>
        <v>7.1331800000000003</v>
      </c>
    </row>
    <row r="12" spans="1:20">
      <c r="A12" s="97">
        <v>45788</v>
      </c>
      <c r="B12" s="82">
        <v>1.1577900000000001</v>
      </c>
      <c r="C12" s="109">
        <v>1.15618</v>
      </c>
      <c r="D12" s="82">
        <v>1.1156999999999999</v>
      </c>
      <c r="E12" s="82">
        <v>1.1203399999999999</v>
      </c>
      <c r="F12" s="82">
        <v>1.15452</v>
      </c>
      <c r="H12" s="13">
        <v>7.9369699999999996</v>
      </c>
      <c r="I12" s="13">
        <v>7.5590200000000003</v>
      </c>
      <c r="J12" s="13">
        <v>3.8390200000000001</v>
      </c>
      <c r="K12" s="13">
        <v>7.7503799999999998</v>
      </c>
      <c r="L12" s="13">
        <v>7.5837300000000001</v>
      </c>
      <c r="M12" s="13">
        <v>3.8765000000000001</v>
      </c>
      <c r="Q12" s="97"/>
      <c r="R12" s="97">
        <v>45787</v>
      </c>
      <c r="S12" s="68">
        <v>747323</v>
      </c>
      <c r="T12">
        <f t="shared" si="0"/>
        <v>7.47323</v>
      </c>
    </row>
    <row r="13" spans="1:20">
      <c r="A13" s="97">
        <v>45789</v>
      </c>
      <c r="B13" s="82">
        <v>1.2106600000000001</v>
      </c>
      <c r="C13" s="109">
        <v>1.1972100000000001</v>
      </c>
      <c r="D13" s="82">
        <v>1.14432</v>
      </c>
      <c r="E13" s="82">
        <v>1.14811</v>
      </c>
      <c r="F13" s="82">
        <v>1.1919200000000001</v>
      </c>
      <c r="H13" s="13">
        <v>6.0171599999999996</v>
      </c>
      <c r="I13" s="13">
        <v>5.8652899999999999</v>
      </c>
      <c r="J13" s="13">
        <v>3.03538</v>
      </c>
      <c r="K13" s="13">
        <v>5.94435</v>
      </c>
      <c r="L13" s="13">
        <v>5.7663200000000003</v>
      </c>
      <c r="M13" s="13">
        <v>2.9368099999999999</v>
      </c>
      <c r="Q13" s="97"/>
      <c r="R13" s="97">
        <v>45788</v>
      </c>
      <c r="S13" s="68">
        <v>775038</v>
      </c>
      <c r="T13">
        <f t="shared" si="0"/>
        <v>7.7503799999999998</v>
      </c>
    </row>
    <row r="14" spans="1:20">
      <c r="A14" s="97">
        <v>45790</v>
      </c>
      <c r="B14" s="82">
        <v>1.0975999999999999</v>
      </c>
      <c r="C14" s="109">
        <v>1.2291099999999999</v>
      </c>
      <c r="D14" s="82">
        <v>1.0503899999999999</v>
      </c>
      <c r="E14" s="82">
        <v>0.98607</v>
      </c>
      <c r="F14" s="82">
        <v>1.0975999999999999</v>
      </c>
      <c r="H14" s="13">
        <v>7.5693400000000004</v>
      </c>
      <c r="I14" s="13">
        <v>7.4030899999999997</v>
      </c>
      <c r="J14" s="13">
        <v>3.86</v>
      </c>
      <c r="K14" s="13">
        <v>7.5127199999999998</v>
      </c>
      <c r="L14" s="13">
        <v>7.1648300000000003</v>
      </c>
      <c r="M14" s="13">
        <v>3.5937100000000002</v>
      </c>
      <c r="Q14" s="97"/>
      <c r="R14" s="97">
        <v>45789</v>
      </c>
      <c r="S14" s="68">
        <v>594435</v>
      </c>
      <c r="T14">
        <f t="shared" si="0"/>
        <v>5.94435</v>
      </c>
    </row>
    <row r="15" spans="1:20">
      <c r="A15" s="97">
        <v>45791</v>
      </c>
      <c r="B15" s="82">
        <v>0.90910999999999997</v>
      </c>
      <c r="C15" s="109">
        <v>0.88624999999999998</v>
      </c>
      <c r="D15">
        <v>0.76683000000000001</v>
      </c>
      <c r="E15" s="82">
        <v>0.72260000000000002</v>
      </c>
      <c r="F15" s="82">
        <v>0.82754000000000005</v>
      </c>
      <c r="H15" s="13">
        <v>5.4737799999999996</v>
      </c>
      <c r="I15" s="13">
        <v>5.3754600000000003</v>
      </c>
      <c r="J15" s="13">
        <v>2.74587</v>
      </c>
      <c r="K15" s="13">
        <v>5.2398100000000003</v>
      </c>
      <c r="L15" s="13">
        <v>5.2287600000000003</v>
      </c>
      <c r="M15" s="13">
        <v>2.67109</v>
      </c>
      <c r="Q15" s="97"/>
      <c r="R15" s="97">
        <v>45790</v>
      </c>
      <c r="S15" s="68">
        <v>751272</v>
      </c>
      <c r="T15">
        <f t="shared" si="0"/>
        <v>7.5127199999999998</v>
      </c>
    </row>
    <row r="16" spans="1:20">
      <c r="A16" s="97">
        <v>45792</v>
      </c>
      <c r="B16" s="82">
        <v>1.50841</v>
      </c>
      <c r="C16" s="109">
        <v>1.4846299999999999</v>
      </c>
      <c r="D16" s="82">
        <v>1.34361</v>
      </c>
      <c r="E16" s="82">
        <v>1.2869699999999999</v>
      </c>
      <c r="F16" s="82">
        <v>1.3988400000000001</v>
      </c>
      <c r="H16" s="13">
        <v>6.8913500000000001</v>
      </c>
      <c r="I16" s="13">
        <v>6.7218099999999996</v>
      </c>
      <c r="J16" s="13">
        <v>3.4372199999999999</v>
      </c>
      <c r="K16" s="13">
        <v>6.7990300000000001</v>
      </c>
      <c r="L16" s="13">
        <v>6.70573</v>
      </c>
      <c r="M16" s="13">
        <v>3.4062199999999998</v>
      </c>
      <c r="Q16" s="97"/>
      <c r="R16" s="97">
        <v>45791</v>
      </c>
      <c r="S16" s="68">
        <v>523981</v>
      </c>
      <c r="T16">
        <f t="shared" si="0"/>
        <v>5.2398100000000003</v>
      </c>
    </row>
    <row r="17" spans="1:20">
      <c r="A17" s="97">
        <v>45793</v>
      </c>
      <c r="B17" s="82">
        <v>1.6517999999999999</v>
      </c>
      <c r="C17" s="109">
        <v>1.63018</v>
      </c>
      <c r="D17" s="82">
        <v>1.46245</v>
      </c>
      <c r="E17" s="82">
        <v>1.40324</v>
      </c>
      <c r="F17" s="82">
        <v>1.5110399999999999</v>
      </c>
      <c r="H17" s="13">
        <v>7.2107999999999999</v>
      </c>
      <c r="I17" s="13">
        <v>6.9016700000000002</v>
      </c>
      <c r="J17" s="13">
        <v>3.48685</v>
      </c>
      <c r="K17" s="13">
        <v>7.08704</v>
      </c>
      <c r="L17" s="13">
        <v>6.96854</v>
      </c>
      <c r="M17" s="13">
        <v>3.1629100000000001</v>
      </c>
      <c r="Q17" s="97"/>
      <c r="R17" s="97">
        <v>45792</v>
      </c>
      <c r="S17" s="68">
        <v>679903</v>
      </c>
      <c r="T17">
        <f t="shared" si="0"/>
        <v>6.7990300000000001</v>
      </c>
    </row>
    <row r="18" spans="1:20">
      <c r="A18" s="97">
        <v>45794</v>
      </c>
      <c r="B18" s="82">
        <v>1.5867599999999999</v>
      </c>
      <c r="C18" s="109">
        <v>1.57352</v>
      </c>
      <c r="D18" s="82">
        <v>1.3941600000000001</v>
      </c>
      <c r="E18" s="82">
        <v>1.3339799999999999</v>
      </c>
      <c r="F18" s="82">
        <v>1.43953</v>
      </c>
      <c r="H18" s="13">
        <v>2.7895599999999998</v>
      </c>
      <c r="I18" s="13">
        <v>2.68</v>
      </c>
      <c r="J18" s="13">
        <v>1.3976999999999999</v>
      </c>
      <c r="K18" s="13">
        <v>2.7999399999999999</v>
      </c>
      <c r="L18" s="13">
        <v>2.7166299999999999</v>
      </c>
      <c r="M18" s="13">
        <v>1.4009100000000001</v>
      </c>
      <c r="Q18" s="97"/>
      <c r="R18" s="97">
        <v>45793</v>
      </c>
      <c r="S18" s="68">
        <v>708704</v>
      </c>
      <c r="T18">
        <f t="shared" si="0"/>
        <v>7.08704</v>
      </c>
    </row>
    <row r="19" spans="1:20">
      <c r="A19" s="97">
        <v>45795</v>
      </c>
      <c r="B19" s="82">
        <v>1.3621300000000001</v>
      </c>
      <c r="C19" s="109">
        <v>1.35822</v>
      </c>
      <c r="D19" s="82">
        <v>1.2641100000000001</v>
      </c>
      <c r="E19" s="82">
        <v>1.2544500000000001</v>
      </c>
      <c r="F19" s="82">
        <v>1.2960799999999999</v>
      </c>
      <c r="G19" s="210">
        <f>(436.2+457.2+502.4+525.9)/1000</f>
        <v>1.9216999999999997</v>
      </c>
      <c r="H19" s="13">
        <v>7.5627599999999999</v>
      </c>
      <c r="I19" s="13">
        <v>7.2644200000000003</v>
      </c>
      <c r="J19" s="13">
        <v>3.7986</v>
      </c>
      <c r="K19" s="13">
        <v>7.3454499999999996</v>
      </c>
      <c r="L19" s="13">
        <v>6.5306899999999999</v>
      </c>
      <c r="M19" s="13">
        <v>3.2074199999999999</v>
      </c>
      <c r="Q19" s="97"/>
      <c r="R19" s="97">
        <v>45794</v>
      </c>
      <c r="S19" s="68">
        <v>279994</v>
      </c>
      <c r="T19">
        <f t="shared" si="0"/>
        <v>2.7999399999999999</v>
      </c>
    </row>
    <row r="20" spans="1:20">
      <c r="A20" s="97">
        <v>45796</v>
      </c>
      <c r="B20" s="82">
        <v>1.5378700000000001</v>
      </c>
      <c r="C20" s="109">
        <v>1.51959</v>
      </c>
      <c r="D20" s="82">
        <v>1.37236</v>
      </c>
      <c r="E20" s="82">
        <v>1.3294699999999999</v>
      </c>
      <c r="F20" s="82">
        <v>1.43127</v>
      </c>
      <c r="G20" s="210">
        <v>0</v>
      </c>
      <c r="H20" s="13">
        <v>7.7636599999999998</v>
      </c>
      <c r="I20" s="13">
        <v>7.4384100000000002</v>
      </c>
      <c r="J20" s="13">
        <v>3.8922099999999999</v>
      </c>
      <c r="K20" s="13">
        <v>7.5434000000000001</v>
      </c>
      <c r="L20" s="13">
        <v>7.2848100000000002</v>
      </c>
      <c r="M20" s="13">
        <v>3.6639200000000001</v>
      </c>
      <c r="Q20" s="97"/>
      <c r="R20" s="97">
        <v>45795</v>
      </c>
      <c r="S20" s="68">
        <v>734545</v>
      </c>
      <c r="T20">
        <f t="shared" si="0"/>
        <v>7.3454499999999996</v>
      </c>
    </row>
    <row r="21" spans="1:20">
      <c r="A21" s="97">
        <v>45797</v>
      </c>
      <c r="B21" s="82">
        <v>1.47827</v>
      </c>
      <c r="C21" s="109">
        <v>1.45957</v>
      </c>
      <c r="D21" s="82">
        <v>1.29026</v>
      </c>
      <c r="E21" s="82">
        <v>1.2403599999999999</v>
      </c>
      <c r="F21" s="82">
        <v>1.34422</v>
      </c>
      <c r="G21" s="210">
        <f>(465.1+458.5+506.8+534.4)/1000</f>
        <v>1.9648000000000001</v>
      </c>
      <c r="H21" s="13">
        <v>7.7239399999999998</v>
      </c>
      <c r="I21" s="13">
        <v>7.4294099999999998</v>
      </c>
      <c r="J21" s="13">
        <v>3.8770500000000001</v>
      </c>
      <c r="K21" s="13">
        <v>7.5132199999999996</v>
      </c>
      <c r="L21" s="13">
        <v>7.3239000000000001</v>
      </c>
      <c r="M21" s="13">
        <v>3.7202999999999999</v>
      </c>
      <c r="Q21" s="97"/>
      <c r="R21" s="97">
        <v>45796</v>
      </c>
      <c r="S21" s="68">
        <v>754340</v>
      </c>
      <c r="T21">
        <f t="shared" si="0"/>
        <v>7.5434000000000001</v>
      </c>
    </row>
    <row r="22" spans="1:20">
      <c r="A22" s="97">
        <v>45798</v>
      </c>
      <c r="B22" s="82">
        <v>1.25634</v>
      </c>
      <c r="C22" s="109">
        <v>1.2390300000000001</v>
      </c>
      <c r="D22" s="82">
        <v>1.10545</v>
      </c>
      <c r="E22" s="82">
        <v>1.0544100000000001</v>
      </c>
      <c r="F22" s="82">
        <v>1.25634</v>
      </c>
      <c r="G22" s="210">
        <f>(479.7+474.7+519+542.4)/1000</f>
        <v>2.0158</v>
      </c>
      <c r="H22" s="13">
        <v>6.8160800000000004</v>
      </c>
      <c r="I22" s="13">
        <v>6.5799700000000003</v>
      </c>
      <c r="J22" s="13">
        <v>3.4213100000000001</v>
      </c>
      <c r="K22" s="13">
        <v>6.7091500000000002</v>
      </c>
      <c r="L22" s="13">
        <v>6.5280300000000002</v>
      </c>
      <c r="M22" s="13">
        <v>3.33114</v>
      </c>
      <c r="Q22" s="97"/>
      <c r="R22" s="97">
        <v>45797</v>
      </c>
      <c r="S22" s="68">
        <v>751322</v>
      </c>
      <c r="T22">
        <f t="shared" si="0"/>
        <v>7.5132199999999996</v>
      </c>
    </row>
    <row r="23" spans="1:20">
      <c r="A23" s="97">
        <v>45799</v>
      </c>
      <c r="B23" s="82">
        <v>1.2633300000000001</v>
      </c>
      <c r="C23" s="109">
        <v>1.25177</v>
      </c>
      <c r="D23" s="82">
        <v>1.10436</v>
      </c>
      <c r="E23" s="82">
        <v>1.06029</v>
      </c>
      <c r="F23" s="82">
        <v>1.16256</v>
      </c>
      <c r="G23" s="210">
        <f>(346+337.5+384+400.4)/1000</f>
        <v>1.4679</v>
      </c>
      <c r="H23" s="13">
        <v>6.25793</v>
      </c>
      <c r="I23" s="13">
        <v>6.02</v>
      </c>
      <c r="J23" s="13">
        <v>3.09389</v>
      </c>
      <c r="K23" s="13">
        <v>6.1892300000000002</v>
      </c>
      <c r="L23" s="13">
        <v>5.9736799999999999</v>
      </c>
      <c r="M23" s="13">
        <v>2.95973</v>
      </c>
      <c r="Q23" s="97"/>
      <c r="R23" s="97">
        <v>45798</v>
      </c>
      <c r="S23" s="68">
        <v>670915</v>
      </c>
      <c r="T23">
        <f t="shared" si="0"/>
        <v>6.7091500000000002</v>
      </c>
    </row>
    <row r="24" spans="1:20">
      <c r="A24" s="97">
        <v>45800</v>
      </c>
      <c r="B24" s="82">
        <v>1.24926</v>
      </c>
      <c r="C24" s="109">
        <v>1.24525</v>
      </c>
      <c r="D24" s="82">
        <v>1.0960099999999999</v>
      </c>
      <c r="E24" s="82">
        <v>1.0486200000000001</v>
      </c>
      <c r="F24" s="82">
        <v>1.14638</v>
      </c>
      <c r="H24" s="13">
        <v>5.0066199999999998</v>
      </c>
      <c r="I24" s="13">
        <v>4.8372400000000004</v>
      </c>
      <c r="J24" s="13">
        <v>2.5036700000000001</v>
      </c>
      <c r="K24" s="13">
        <v>4.8591899999999999</v>
      </c>
      <c r="L24" s="13">
        <v>4.7271599999999996</v>
      </c>
      <c r="M24" s="13">
        <v>2.4285399999999999</v>
      </c>
      <c r="Q24" s="97"/>
      <c r="R24" s="97">
        <v>45799</v>
      </c>
      <c r="S24" s="68">
        <v>618923</v>
      </c>
      <c r="T24">
        <f t="shared" si="0"/>
        <v>6.1892300000000002</v>
      </c>
    </row>
    <row r="25" spans="1:20">
      <c r="A25" s="97">
        <v>45801</v>
      </c>
      <c r="B25" s="82">
        <v>0.70904999999999996</v>
      </c>
      <c r="C25" s="109">
        <v>0.70733000000000001</v>
      </c>
      <c r="D25">
        <v>0.63614999999999999</v>
      </c>
      <c r="E25" s="82">
        <v>0.64922000000000002</v>
      </c>
      <c r="F25" s="82">
        <v>0.68084999999999996</v>
      </c>
      <c r="H25" s="13">
        <v>6.1985200000000003</v>
      </c>
      <c r="I25" s="13">
        <v>6.0231300000000001</v>
      </c>
      <c r="J25" s="13">
        <v>3.1209500000000001</v>
      </c>
      <c r="K25" s="13">
        <v>6.1227200000000002</v>
      </c>
      <c r="L25" s="13">
        <v>6.0022000000000002</v>
      </c>
      <c r="M25" s="13">
        <v>3.0268899999999999</v>
      </c>
      <c r="Q25" s="97"/>
      <c r="R25" s="97">
        <v>45800</v>
      </c>
      <c r="S25" s="68">
        <v>485919</v>
      </c>
      <c r="T25">
        <f t="shared" si="0"/>
        <v>4.8591899999999999</v>
      </c>
    </row>
    <row r="26" spans="1:20">
      <c r="A26" s="97">
        <v>45802</v>
      </c>
      <c r="B26" s="82">
        <v>1.385</v>
      </c>
      <c r="C26" s="109">
        <v>0</v>
      </c>
      <c r="D26" s="82">
        <v>1.38636</v>
      </c>
      <c r="E26" s="82">
        <v>1.2312700000000001</v>
      </c>
      <c r="F26" s="82">
        <v>1.29698</v>
      </c>
      <c r="H26" s="13">
        <v>6.9282399999999997</v>
      </c>
      <c r="I26" s="13">
        <v>6.6050899999999997</v>
      </c>
      <c r="J26" s="13">
        <v>3.4261400000000002</v>
      </c>
      <c r="K26" s="13">
        <v>6.8499600000000003</v>
      </c>
      <c r="L26" s="13">
        <v>6.5464700000000002</v>
      </c>
      <c r="M26" s="13">
        <v>3.35975</v>
      </c>
      <c r="Q26" s="97"/>
      <c r="R26" s="97">
        <v>45801</v>
      </c>
      <c r="S26" s="68">
        <v>612272</v>
      </c>
      <c r="T26">
        <f t="shared" si="0"/>
        <v>6.1227200000000002</v>
      </c>
    </row>
    <row r="27" spans="1:20">
      <c r="A27" s="97">
        <v>45803</v>
      </c>
      <c r="B27" s="82">
        <v>1.4647699999999999</v>
      </c>
      <c r="C27" s="109">
        <v>1.45773</v>
      </c>
      <c r="D27" s="82">
        <v>1.31037</v>
      </c>
      <c r="E27" s="82">
        <v>1.2651399999999999</v>
      </c>
      <c r="F27" s="82">
        <v>0</v>
      </c>
      <c r="H27" s="13">
        <v>5.7853199999999996</v>
      </c>
      <c r="I27" s="13">
        <v>5.8575400000000002</v>
      </c>
      <c r="J27" s="13">
        <v>3.0209100000000002</v>
      </c>
      <c r="K27" s="13">
        <v>5.9498899999999999</v>
      </c>
      <c r="L27" s="13">
        <v>5.7448600000000001</v>
      </c>
      <c r="M27" s="13">
        <v>2.9013399999999998</v>
      </c>
      <c r="Q27" s="97"/>
      <c r="R27" s="97">
        <v>45802</v>
      </c>
      <c r="S27" s="68">
        <v>684996</v>
      </c>
      <c r="T27">
        <f t="shared" si="0"/>
        <v>6.8499600000000003</v>
      </c>
    </row>
    <row r="28" spans="1:20" s="211" customFormat="1">
      <c r="F28" s="212"/>
      <c r="G28" s="213"/>
      <c r="H28" s="216">
        <v>6.4691900000000002</v>
      </c>
      <c r="I28" s="216">
        <v>6.2794400000000001</v>
      </c>
      <c r="J28" s="216">
        <v>3.2718500000000001</v>
      </c>
      <c r="K28" s="216">
        <v>6.41554</v>
      </c>
      <c r="L28" s="216">
        <v>6.2397099999999996</v>
      </c>
      <c r="M28" s="216">
        <v>3.1402199999999998</v>
      </c>
      <c r="Q28" s="215"/>
      <c r="R28" s="215">
        <v>45803</v>
      </c>
      <c r="S28" s="214">
        <v>594989</v>
      </c>
      <c r="T28" s="211">
        <f t="shared" si="0"/>
        <v>5.9498899999999999</v>
      </c>
    </row>
    <row r="29" spans="1:20">
      <c r="Q29" s="97"/>
      <c r="R29" s="97">
        <v>45804</v>
      </c>
      <c r="S29" s="68">
        <v>641554</v>
      </c>
      <c r="T29">
        <f t="shared" si="0"/>
        <v>6.41554</v>
      </c>
    </row>
    <row r="30" spans="1:20">
      <c r="R30" s="97">
        <v>45805</v>
      </c>
      <c r="S30" t="s">
        <v>2676</v>
      </c>
    </row>
    <row r="31" spans="1:20">
      <c r="R31" s="97">
        <v>45806</v>
      </c>
      <c r="S31" t="s">
        <v>2676</v>
      </c>
    </row>
    <row r="32" spans="1:20">
      <c r="R32" s="97">
        <v>45807</v>
      </c>
      <c r="S32" t="s">
        <v>2676</v>
      </c>
    </row>
    <row r="33" spans="18:19">
      <c r="R33" s="97">
        <v>45808</v>
      </c>
      <c r="S33" t="s">
        <v>2676</v>
      </c>
    </row>
  </sheetData>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EE3FC-8201-4237-A726-80F2B6E2237C}">
  <sheetPr codeName="Planilha3" filterMode="1"/>
  <dimension ref="A1:F1228"/>
  <sheetViews>
    <sheetView topLeftCell="A91" workbookViewId="0">
      <selection activeCell="C1235" sqref="C1235"/>
    </sheetView>
  </sheetViews>
  <sheetFormatPr defaultRowHeight="14.45"/>
  <cols>
    <col min="1" max="1" width="19.7109375" bestFit="1" customWidth="1"/>
    <col min="2" max="2" width="15" bestFit="1" customWidth="1"/>
    <col min="3" max="3" width="15.28515625" bestFit="1" customWidth="1"/>
    <col min="4" max="4" width="26.140625" bestFit="1" customWidth="1"/>
    <col min="5" max="5" width="6.7109375" bestFit="1" customWidth="1"/>
  </cols>
  <sheetData>
    <row r="1" spans="1:6">
      <c r="A1" t="s">
        <v>2677</v>
      </c>
      <c r="B1" t="s">
        <v>2678</v>
      </c>
      <c r="C1" t="s">
        <v>2679</v>
      </c>
      <c r="D1" t="s">
        <v>2680</v>
      </c>
      <c r="E1" t="s">
        <v>2681</v>
      </c>
      <c r="F1" t="s">
        <v>71</v>
      </c>
    </row>
    <row r="2" spans="1:6">
      <c r="A2" t="s">
        <v>23</v>
      </c>
      <c r="B2">
        <v>8</v>
      </c>
      <c r="C2">
        <v>19.426447199999998</v>
      </c>
      <c r="D2">
        <v>21.8</v>
      </c>
      <c r="E2" t="s">
        <v>2682</v>
      </c>
      <c r="F2">
        <f>B2-7</f>
        <v>1</v>
      </c>
    </row>
    <row r="3" spans="1:6">
      <c r="A3" t="s">
        <v>24</v>
      </c>
      <c r="B3">
        <v>8</v>
      </c>
      <c r="C3">
        <v>2.1199416000000002</v>
      </c>
      <c r="D3">
        <v>9.1071428571428559</v>
      </c>
      <c r="E3" t="s">
        <v>2683</v>
      </c>
      <c r="F3">
        <f t="shared" ref="F3:F66" si="0">B3-7</f>
        <v>1</v>
      </c>
    </row>
    <row r="4" spans="1:6">
      <c r="A4" t="s">
        <v>26</v>
      </c>
      <c r="B4">
        <v>8</v>
      </c>
      <c r="C4">
        <v>9.8000000000000007</v>
      </c>
      <c r="D4">
        <v>13.711935483870967</v>
      </c>
      <c r="E4" t="s">
        <v>2684</v>
      </c>
      <c r="F4">
        <f t="shared" si="0"/>
        <v>1</v>
      </c>
    </row>
    <row r="5" spans="1:6">
      <c r="A5" t="s">
        <v>193</v>
      </c>
      <c r="B5">
        <v>8</v>
      </c>
      <c r="C5">
        <v>4.7355</v>
      </c>
      <c r="D5">
        <v>5.1322580645161286</v>
      </c>
      <c r="E5" t="s">
        <v>2685</v>
      </c>
      <c r="F5">
        <f t="shared" si="0"/>
        <v>1</v>
      </c>
    </row>
    <row r="6" spans="1:6" hidden="1">
      <c r="A6" t="s">
        <v>33</v>
      </c>
      <c r="B6">
        <v>8</v>
      </c>
      <c r="D6">
        <v>3.5451612903225809</v>
      </c>
      <c r="E6" t="s">
        <v>2686</v>
      </c>
      <c r="F6">
        <f t="shared" si="0"/>
        <v>1</v>
      </c>
    </row>
    <row r="7" spans="1:6">
      <c r="A7" t="s">
        <v>135</v>
      </c>
      <c r="B7">
        <v>8</v>
      </c>
      <c r="C7">
        <v>1.3339000000000001</v>
      </c>
      <c r="D7">
        <v>1.4793548387096773</v>
      </c>
      <c r="E7" t="s">
        <v>2687</v>
      </c>
      <c r="F7">
        <f t="shared" si="0"/>
        <v>1</v>
      </c>
    </row>
    <row r="8" spans="1:6">
      <c r="A8" t="s">
        <v>34</v>
      </c>
      <c r="B8">
        <v>8</v>
      </c>
      <c r="C8">
        <v>1.6927999999999999</v>
      </c>
      <c r="D8">
        <v>1.9835483870967743</v>
      </c>
      <c r="E8" t="s">
        <v>2688</v>
      </c>
      <c r="F8">
        <f t="shared" si="0"/>
        <v>1</v>
      </c>
    </row>
    <row r="9" spans="1:6">
      <c r="A9" t="s">
        <v>35</v>
      </c>
      <c r="B9">
        <v>8</v>
      </c>
      <c r="C9">
        <v>5.8</v>
      </c>
      <c r="D9">
        <v>6.6193548387096772</v>
      </c>
      <c r="E9" t="s">
        <v>2689</v>
      </c>
      <c r="F9">
        <f t="shared" si="0"/>
        <v>1</v>
      </c>
    </row>
    <row r="10" spans="1:6">
      <c r="A10" t="s">
        <v>36</v>
      </c>
      <c r="B10">
        <v>8</v>
      </c>
      <c r="C10">
        <v>5.8</v>
      </c>
      <c r="D10">
        <v>6.5903225806451617</v>
      </c>
      <c r="E10" t="s">
        <v>2690</v>
      </c>
      <c r="F10">
        <f t="shared" si="0"/>
        <v>1</v>
      </c>
    </row>
    <row r="11" spans="1:6">
      <c r="A11" t="s">
        <v>37</v>
      </c>
      <c r="B11">
        <v>8</v>
      </c>
      <c r="C11">
        <v>2.8675999999999999</v>
      </c>
      <c r="D11">
        <v>3.2129032258064516</v>
      </c>
      <c r="E11" t="s">
        <v>2691</v>
      </c>
      <c r="F11">
        <f t="shared" si="0"/>
        <v>1</v>
      </c>
    </row>
    <row r="12" spans="1:6">
      <c r="A12" t="s">
        <v>38</v>
      </c>
      <c r="B12">
        <v>8</v>
      </c>
      <c r="C12">
        <v>5.6725500000000002</v>
      </c>
      <c r="D12">
        <v>6.8000000000000007</v>
      </c>
      <c r="E12" t="s">
        <v>2692</v>
      </c>
      <c r="F12">
        <f t="shared" si="0"/>
        <v>1</v>
      </c>
    </row>
    <row r="13" spans="1:6">
      <c r="A13" t="s">
        <v>39</v>
      </c>
      <c r="B13">
        <v>8</v>
      </c>
      <c r="C13">
        <v>5.2010500000000004</v>
      </c>
      <c r="D13">
        <v>6.7967741935483863</v>
      </c>
      <c r="E13" t="s">
        <v>2693</v>
      </c>
      <c r="F13">
        <f t="shared" si="0"/>
        <v>1</v>
      </c>
    </row>
    <row r="14" spans="1:6">
      <c r="A14" t="s">
        <v>40</v>
      </c>
      <c r="B14">
        <v>8</v>
      </c>
      <c r="C14">
        <v>2.7055199999999999</v>
      </c>
      <c r="D14">
        <v>3.2193548387096773</v>
      </c>
      <c r="E14" t="s">
        <v>2694</v>
      </c>
      <c r="F14">
        <f t="shared" si="0"/>
        <v>1</v>
      </c>
    </row>
    <row r="15" spans="1:6">
      <c r="A15" t="s">
        <v>42</v>
      </c>
      <c r="B15">
        <v>8</v>
      </c>
      <c r="C15">
        <v>3.1539299999999999</v>
      </c>
      <c r="D15">
        <v>6.8419354838709676</v>
      </c>
      <c r="E15" t="s">
        <v>2695</v>
      </c>
      <c r="F15">
        <f t="shared" si="0"/>
        <v>1</v>
      </c>
    </row>
    <row r="16" spans="1:6">
      <c r="A16" t="s">
        <v>43</v>
      </c>
      <c r="B16">
        <v>8</v>
      </c>
      <c r="C16">
        <v>3.1359599999999999</v>
      </c>
      <c r="D16">
        <v>6.7967741935483863</v>
      </c>
      <c r="E16" t="s">
        <v>2696</v>
      </c>
      <c r="F16">
        <f t="shared" si="0"/>
        <v>1</v>
      </c>
    </row>
    <row r="17" spans="1:6">
      <c r="A17" t="s">
        <v>44</v>
      </c>
      <c r="B17">
        <v>8</v>
      </c>
      <c r="C17">
        <v>1.52129</v>
      </c>
      <c r="D17">
        <v>3.1870967741935483</v>
      </c>
      <c r="E17" t="s">
        <v>2697</v>
      </c>
      <c r="F17">
        <f t="shared" si="0"/>
        <v>1</v>
      </c>
    </row>
    <row r="18" spans="1:6">
      <c r="A18" t="s">
        <v>45</v>
      </c>
      <c r="B18">
        <v>8</v>
      </c>
      <c r="C18">
        <v>3.1152299999999999</v>
      </c>
      <c r="D18">
        <v>6.6161290322580646</v>
      </c>
      <c r="E18" t="s">
        <v>2698</v>
      </c>
      <c r="F18">
        <f t="shared" si="0"/>
        <v>1</v>
      </c>
    </row>
    <row r="19" spans="1:6">
      <c r="A19" t="s">
        <v>46</v>
      </c>
      <c r="B19">
        <v>8</v>
      </c>
      <c r="C19">
        <v>3.2107399999999999</v>
      </c>
      <c r="D19">
        <v>6.6999999999999993</v>
      </c>
      <c r="E19" t="s">
        <v>2699</v>
      </c>
      <c r="F19">
        <f t="shared" si="0"/>
        <v>1</v>
      </c>
    </row>
    <row r="20" spans="1:6">
      <c r="A20" t="s">
        <v>47</v>
      </c>
      <c r="B20">
        <v>8</v>
      </c>
      <c r="C20">
        <v>1.55742</v>
      </c>
      <c r="D20">
        <v>3.1774193548387095</v>
      </c>
      <c r="E20" t="s">
        <v>2700</v>
      </c>
      <c r="F20">
        <f t="shared" si="0"/>
        <v>1</v>
      </c>
    </row>
    <row r="21" spans="1:6">
      <c r="A21" t="s">
        <v>49</v>
      </c>
      <c r="B21">
        <v>8</v>
      </c>
      <c r="C21">
        <v>6.1383000000000001</v>
      </c>
      <c r="D21">
        <v>7.0617119581029959</v>
      </c>
      <c r="E21" t="s">
        <v>2701</v>
      </c>
      <c r="F21">
        <f t="shared" si="0"/>
        <v>1</v>
      </c>
    </row>
    <row r="22" spans="1:6">
      <c r="A22" t="s">
        <v>23</v>
      </c>
      <c r="B22">
        <v>9</v>
      </c>
      <c r="C22">
        <v>18.747062400000001</v>
      </c>
      <c r="D22">
        <v>21.8</v>
      </c>
      <c r="E22" t="s">
        <v>2682</v>
      </c>
      <c r="F22">
        <f t="shared" si="0"/>
        <v>2</v>
      </c>
    </row>
    <row r="23" spans="1:6">
      <c r="A23" t="s">
        <v>24</v>
      </c>
      <c r="B23">
        <v>9</v>
      </c>
      <c r="C23">
        <v>2.0982335999999999</v>
      </c>
      <c r="D23">
        <v>9.1071428571428559</v>
      </c>
      <c r="E23" t="s">
        <v>2683</v>
      </c>
      <c r="F23">
        <f t="shared" si="0"/>
        <v>2</v>
      </c>
    </row>
    <row r="24" spans="1:6">
      <c r="A24" t="s">
        <v>25</v>
      </c>
      <c r="B24">
        <v>9</v>
      </c>
      <c r="C24">
        <v>5.0330000000000004</v>
      </c>
      <c r="D24">
        <v>5.4419354838709673</v>
      </c>
      <c r="E24" t="s">
        <v>2702</v>
      </c>
      <c r="F24">
        <f t="shared" si="0"/>
        <v>2</v>
      </c>
    </row>
    <row r="25" spans="1:6">
      <c r="A25" t="s">
        <v>26</v>
      </c>
      <c r="B25">
        <v>9</v>
      </c>
      <c r="C25">
        <v>12.4</v>
      </c>
      <c r="D25">
        <v>13.711935483870967</v>
      </c>
      <c r="E25" t="s">
        <v>2684</v>
      </c>
      <c r="F25">
        <f t="shared" si="0"/>
        <v>2</v>
      </c>
    </row>
    <row r="26" spans="1:6">
      <c r="A26" t="s">
        <v>193</v>
      </c>
      <c r="B26">
        <v>9</v>
      </c>
      <c r="C26">
        <v>4.4447000000000001</v>
      </c>
      <c r="D26">
        <v>5.1322580645161286</v>
      </c>
      <c r="E26" t="s">
        <v>2685</v>
      </c>
      <c r="F26">
        <f t="shared" si="0"/>
        <v>2</v>
      </c>
    </row>
    <row r="27" spans="1:6">
      <c r="A27" t="s">
        <v>31</v>
      </c>
      <c r="B27">
        <v>9</v>
      </c>
      <c r="C27">
        <v>4.2655000000000003</v>
      </c>
      <c r="D27">
        <v>6.1716129032258058</v>
      </c>
      <c r="E27" t="s">
        <v>2703</v>
      </c>
      <c r="F27">
        <f t="shared" si="0"/>
        <v>2</v>
      </c>
    </row>
    <row r="28" spans="1:6">
      <c r="A28" t="s">
        <v>32</v>
      </c>
      <c r="B28">
        <v>9</v>
      </c>
      <c r="C28">
        <v>8.1</v>
      </c>
      <c r="D28">
        <v>11.044838709677421</v>
      </c>
      <c r="E28" t="s">
        <v>2704</v>
      </c>
      <c r="F28">
        <f t="shared" si="0"/>
        <v>2</v>
      </c>
    </row>
    <row r="29" spans="1:6" hidden="1">
      <c r="A29" t="s">
        <v>33</v>
      </c>
      <c r="B29">
        <v>9</v>
      </c>
      <c r="D29">
        <v>3.5451612903225809</v>
      </c>
      <c r="E29" t="s">
        <v>2686</v>
      </c>
      <c r="F29">
        <f t="shared" si="0"/>
        <v>2</v>
      </c>
    </row>
    <row r="30" spans="1:6">
      <c r="A30" t="s">
        <v>135</v>
      </c>
      <c r="B30">
        <v>9</v>
      </c>
      <c r="C30">
        <v>1.2470999999999999</v>
      </c>
      <c r="D30">
        <v>1.4793548387096773</v>
      </c>
      <c r="E30" t="s">
        <v>2687</v>
      </c>
      <c r="F30">
        <f t="shared" si="0"/>
        <v>2</v>
      </c>
    </row>
    <row r="31" spans="1:6">
      <c r="A31" t="s">
        <v>34</v>
      </c>
      <c r="B31">
        <v>9</v>
      </c>
      <c r="C31">
        <v>1.6719000000000002</v>
      </c>
      <c r="D31">
        <v>1.9835483870967743</v>
      </c>
      <c r="E31" t="s">
        <v>2688</v>
      </c>
      <c r="F31">
        <f t="shared" si="0"/>
        <v>2</v>
      </c>
    </row>
    <row r="32" spans="1:6">
      <c r="A32" t="s">
        <v>41</v>
      </c>
      <c r="B32">
        <v>9</v>
      </c>
      <c r="C32">
        <v>1.5515999999999999</v>
      </c>
      <c r="D32">
        <v>1.9770967741935483</v>
      </c>
      <c r="E32" t="s">
        <v>2705</v>
      </c>
      <c r="F32">
        <f t="shared" si="0"/>
        <v>2</v>
      </c>
    </row>
    <row r="33" spans="1:6">
      <c r="A33" t="s">
        <v>42</v>
      </c>
      <c r="B33">
        <v>9</v>
      </c>
      <c r="C33">
        <v>4.92943</v>
      </c>
      <c r="D33">
        <v>6.8419354838709676</v>
      </c>
      <c r="E33" t="s">
        <v>2695</v>
      </c>
      <c r="F33">
        <f t="shared" si="0"/>
        <v>2</v>
      </c>
    </row>
    <row r="34" spans="1:6">
      <c r="A34" t="s">
        <v>43</v>
      </c>
      <c r="B34">
        <v>9</v>
      </c>
      <c r="C34">
        <v>5.0996600000000001</v>
      </c>
      <c r="D34">
        <v>6.7967741935483863</v>
      </c>
      <c r="E34" t="s">
        <v>2696</v>
      </c>
      <c r="F34">
        <f t="shared" si="0"/>
        <v>2</v>
      </c>
    </row>
    <row r="35" spans="1:6">
      <c r="A35" t="s">
        <v>44</v>
      </c>
      <c r="B35">
        <v>9</v>
      </c>
      <c r="C35">
        <v>2.4539400000000002</v>
      </c>
      <c r="D35">
        <v>3.1870967741935483</v>
      </c>
      <c r="E35" t="s">
        <v>2697</v>
      </c>
      <c r="F35">
        <f t="shared" si="0"/>
        <v>2</v>
      </c>
    </row>
    <row r="36" spans="1:6">
      <c r="A36" t="s">
        <v>45</v>
      </c>
      <c r="B36">
        <v>9</v>
      </c>
      <c r="C36">
        <v>4.5935600000000001</v>
      </c>
      <c r="D36">
        <v>6.6161290322580646</v>
      </c>
      <c r="E36" t="s">
        <v>2698</v>
      </c>
      <c r="F36">
        <f t="shared" si="0"/>
        <v>2</v>
      </c>
    </row>
    <row r="37" spans="1:6">
      <c r="A37" t="s">
        <v>46</v>
      </c>
      <c r="B37">
        <v>9</v>
      </c>
      <c r="C37">
        <v>4.5943900000000006</v>
      </c>
      <c r="D37">
        <v>6.6999999999999993</v>
      </c>
      <c r="E37" t="s">
        <v>2699</v>
      </c>
      <c r="F37">
        <f t="shared" si="0"/>
        <v>2</v>
      </c>
    </row>
    <row r="38" spans="1:6">
      <c r="A38" t="s">
        <v>47</v>
      </c>
      <c r="B38">
        <v>9</v>
      </c>
      <c r="C38">
        <v>2.2438600000000002</v>
      </c>
      <c r="D38">
        <v>3.1774193548387095</v>
      </c>
      <c r="E38" t="s">
        <v>2700</v>
      </c>
      <c r="F38">
        <f t="shared" si="0"/>
        <v>2</v>
      </c>
    </row>
    <row r="39" spans="1:6">
      <c r="A39" t="s">
        <v>48</v>
      </c>
      <c r="B39">
        <v>9</v>
      </c>
      <c r="C39">
        <v>3.2324000000000002</v>
      </c>
      <c r="D39">
        <v>3.84</v>
      </c>
      <c r="E39" t="s">
        <v>2706</v>
      </c>
      <c r="F39">
        <f t="shared" si="0"/>
        <v>2</v>
      </c>
    </row>
    <row r="40" spans="1:6">
      <c r="A40" t="s">
        <v>49</v>
      </c>
      <c r="B40">
        <v>9</v>
      </c>
      <c r="C40">
        <v>4.8258999999999999</v>
      </c>
      <c r="D40">
        <v>7.0617119581029959</v>
      </c>
      <c r="E40" t="s">
        <v>2701</v>
      </c>
      <c r="F40">
        <f t="shared" si="0"/>
        <v>2</v>
      </c>
    </row>
    <row r="41" spans="1:6">
      <c r="A41" t="s">
        <v>23</v>
      </c>
      <c r="B41">
        <v>10</v>
      </c>
      <c r="C41">
        <v>18.429247199999999</v>
      </c>
      <c r="D41">
        <v>21.8</v>
      </c>
      <c r="E41" t="s">
        <v>2682</v>
      </c>
      <c r="F41">
        <f t="shared" si="0"/>
        <v>3</v>
      </c>
    </row>
    <row r="42" spans="1:6">
      <c r="A42" t="s">
        <v>24</v>
      </c>
      <c r="B42">
        <v>10</v>
      </c>
      <c r="C42">
        <v>1.6133472</v>
      </c>
      <c r="D42">
        <v>9.1071428571428559</v>
      </c>
      <c r="E42" t="s">
        <v>2683</v>
      </c>
      <c r="F42">
        <f t="shared" si="0"/>
        <v>3</v>
      </c>
    </row>
    <row r="43" spans="1:6">
      <c r="A43" t="s">
        <v>25</v>
      </c>
      <c r="B43">
        <v>10</v>
      </c>
      <c r="C43">
        <v>4.3490000000000002</v>
      </c>
      <c r="D43">
        <v>5.4419354838709673</v>
      </c>
      <c r="E43" t="s">
        <v>2702</v>
      </c>
      <c r="F43">
        <f t="shared" si="0"/>
        <v>3</v>
      </c>
    </row>
    <row r="44" spans="1:6">
      <c r="A44" t="s">
        <v>193</v>
      </c>
      <c r="B44">
        <v>10</v>
      </c>
      <c r="C44">
        <v>4.6974</v>
      </c>
      <c r="D44">
        <v>5.1322580645161286</v>
      </c>
      <c r="E44" t="s">
        <v>2685</v>
      </c>
      <c r="F44">
        <f t="shared" si="0"/>
        <v>3</v>
      </c>
    </row>
    <row r="45" spans="1:6">
      <c r="A45" t="s">
        <v>31</v>
      </c>
      <c r="B45">
        <v>10</v>
      </c>
      <c r="C45">
        <v>4.3916000000000004</v>
      </c>
      <c r="D45">
        <v>6.1716129032258058</v>
      </c>
      <c r="E45" t="s">
        <v>2703</v>
      </c>
      <c r="F45">
        <f t="shared" si="0"/>
        <v>3</v>
      </c>
    </row>
    <row r="46" spans="1:6">
      <c r="A46" t="s">
        <v>32</v>
      </c>
      <c r="B46">
        <v>10</v>
      </c>
      <c r="C46">
        <v>8.1</v>
      </c>
      <c r="D46">
        <v>11.044838709677421</v>
      </c>
      <c r="E46" t="s">
        <v>2704</v>
      </c>
      <c r="F46">
        <f t="shared" si="0"/>
        <v>3</v>
      </c>
    </row>
    <row r="47" spans="1:6" hidden="1">
      <c r="A47" t="s">
        <v>33</v>
      </c>
      <c r="B47">
        <v>10</v>
      </c>
      <c r="D47">
        <v>3.5451612903225809</v>
      </c>
      <c r="E47" t="s">
        <v>2686</v>
      </c>
      <c r="F47">
        <f t="shared" si="0"/>
        <v>3</v>
      </c>
    </row>
    <row r="48" spans="1:6">
      <c r="A48" t="s">
        <v>135</v>
      </c>
      <c r="B48">
        <v>10</v>
      </c>
      <c r="C48">
        <v>1.3599000000000001</v>
      </c>
      <c r="D48">
        <v>1.4793548387096773</v>
      </c>
      <c r="E48" t="s">
        <v>2687</v>
      </c>
      <c r="F48">
        <f t="shared" si="0"/>
        <v>3</v>
      </c>
    </row>
    <row r="49" spans="1:6">
      <c r="A49" t="s">
        <v>34</v>
      </c>
      <c r="B49">
        <v>10</v>
      </c>
      <c r="C49">
        <v>1.7444999999999999</v>
      </c>
      <c r="D49">
        <v>1.9835483870967743</v>
      </c>
      <c r="E49" t="s">
        <v>2688</v>
      </c>
      <c r="F49">
        <f t="shared" si="0"/>
        <v>3</v>
      </c>
    </row>
    <row r="50" spans="1:6">
      <c r="A50" t="s">
        <v>41</v>
      </c>
      <c r="B50">
        <v>10</v>
      </c>
      <c r="C50">
        <v>1.3447</v>
      </c>
      <c r="D50">
        <v>1.9770967741935483</v>
      </c>
      <c r="E50" t="s">
        <v>2705</v>
      </c>
      <c r="F50">
        <f t="shared" si="0"/>
        <v>3</v>
      </c>
    </row>
    <row r="51" spans="1:6">
      <c r="A51" t="s">
        <v>48</v>
      </c>
      <c r="B51">
        <v>10</v>
      </c>
      <c r="C51">
        <v>3.6703999999999999</v>
      </c>
      <c r="D51">
        <v>3.84</v>
      </c>
      <c r="E51" t="s">
        <v>2706</v>
      </c>
      <c r="F51">
        <f t="shared" si="0"/>
        <v>3</v>
      </c>
    </row>
    <row r="52" spans="1:6">
      <c r="A52" t="s">
        <v>23</v>
      </c>
      <c r="B52">
        <v>11</v>
      </c>
      <c r="C52">
        <v>20.4734376</v>
      </c>
      <c r="D52">
        <v>21.8</v>
      </c>
      <c r="E52" t="s">
        <v>2682</v>
      </c>
      <c r="F52">
        <f t="shared" si="0"/>
        <v>4</v>
      </c>
    </row>
    <row r="53" spans="1:6">
      <c r="A53" t="s">
        <v>24</v>
      </c>
      <c r="B53">
        <v>11</v>
      </c>
      <c r="C53">
        <v>0</v>
      </c>
      <c r="D53">
        <v>9.1071428571428559</v>
      </c>
      <c r="E53" t="s">
        <v>2683</v>
      </c>
      <c r="F53">
        <f t="shared" si="0"/>
        <v>4</v>
      </c>
    </row>
    <row r="54" spans="1:6" hidden="1">
      <c r="A54" t="s">
        <v>33</v>
      </c>
      <c r="B54">
        <v>11</v>
      </c>
      <c r="D54">
        <v>3.5451612903225809</v>
      </c>
      <c r="E54" t="s">
        <v>2686</v>
      </c>
      <c r="F54">
        <f t="shared" si="0"/>
        <v>4</v>
      </c>
    </row>
    <row r="55" spans="1:6">
      <c r="A55" t="s">
        <v>49</v>
      </c>
      <c r="B55">
        <v>11</v>
      </c>
      <c r="C55">
        <v>7.0462899999999999</v>
      </c>
      <c r="D55">
        <v>7.0617119581029959</v>
      </c>
      <c r="E55" t="s">
        <v>2701</v>
      </c>
      <c r="F55">
        <f t="shared" si="0"/>
        <v>4</v>
      </c>
    </row>
    <row r="56" spans="1:6">
      <c r="A56" t="s">
        <v>23</v>
      </c>
      <c r="B56">
        <v>12</v>
      </c>
      <c r="C56">
        <v>19.013692800000001</v>
      </c>
      <c r="D56">
        <v>21.8</v>
      </c>
      <c r="E56" t="s">
        <v>2682</v>
      </c>
      <c r="F56">
        <f t="shared" si="0"/>
        <v>5</v>
      </c>
    </row>
    <row r="57" spans="1:6">
      <c r="A57" t="s">
        <v>24</v>
      </c>
      <c r="B57">
        <v>12</v>
      </c>
      <c r="C57">
        <v>0</v>
      </c>
      <c r="D57">
        <v>9.1071428571428559</v>
      </c>
      <c r="E57" t="s">
        <v>2683</v>
      </c>
      <c r="F57">
        <f t="shared" si="0"/>
        <v>5</v>
      </c>
    </row>
    <row r="58" spans="1:6" hidden="1">
      <c r="A58" t="s">
        <v>33</v>
      </c>
      <c r="B58">
        <v>12</v>
      </c>
      <c r="D58">
        <v>3.5451612903225809</v>
      </c>
      <c r="E58" t="s">
        <v>2686</v>
      </c>
      <c r="F58">
        <f t="shared" si="0"/>
        <v>5</v>
      </c>
    </row>
    <row r="59" spans="1:6">
      <c r="A59" t="s">
        <v>39</v>
      </c>
      <c r="B59">
        <v>12</v>
      </c>
      <c r="C59">
        <v>6.7669499999999996</v>
      </c>
      <c r="D59">
        <v>6.7967741935483863</v>
      </c>
      <c r="E59" t="s">
        <v>2693</v>
      </c>
      <c r="F59">
        <f t="shared" si="0"/>
        <v>5</v>
      </c>
    </row>
    <row r="60" spans="1:6">
      <c r="A60" t="s">
        <v>42</v>
      </c>
      <c r="B60">
        <v>12</v>
      </c>
      <c r="C60">
        <v>6.6551499999999999</v>
      </c>
      <c r="D60">
        <v>6.8419354838709676</v>
      </c>
      <c r="E60" t="s">
        <v>2695</v>
      </c>
      <c r="F60">
        <f t="shared" si="0"/>
        <v>5</v>
      </c>
    </row>
    <row r="61" spans="1:6">
      <c r="A61" t="s">
        <v>23</v>
      </c>
      <c r="B61">
        <v>13</v>
      </c>
      <c r="C61">
        <v>17.415863999999999</v>
      </c>
      <c r="D61">
        <v>21.8</v>
      </c>
      <c r="E61" t="s">
        <v>2682</v>
      </c>
      <c r="F61">
        <f t="shared" si="0"/>
        <v>6</v>
      </c>
    </row>
    <row r="62" spans="1:6">
      <c r="A62" t="s">
        <v>24</v>
      </c>
      <c r="B62">
        <v>13</v>
      </c>
      <c r="C62">
        <v>0</v>
      </c>
      <c r="D62">
        <v>9.1071428571428559</v>
      </c>
      <c r="E62" t="s">
        <v>2683</v>
      </c>
      <c r="F62">
        <f t="shared" si="0"/>
        <v>6</v>
      </c>
    </row>
    <row r="63" spans="1:6" hidden="1">
      <c r="A63" t="s">
        <v>33</v>
      </c>
      <c r="B63">
        <v>13</v>
      </c>
      <c r="D63">
        <v>3.5451612903225809</v>
      </c>
      <c r="E63" t="s">
        <v>2686</v>
      </c>
      <c r="F63">
        <f t="shared" si="0"/>
        <v>6</v>
      </c>
    </row>
    <row r="64" spans="1:6">
      <c r="A64" t="s">
        <v>39</v>
      </c>
      <c r="B64">
        <v>13</v>
      </c>
      <c r="C64">
        <v>6.68574</v>
      </c>
      <c r="D64">
        <v>6.7967741935483863</v>
      </c>
      <c r="E64" t="s">
        <v>2693</v>
      </c>
      <c r="F64">
        <f t="shared" si="0"/>
        <v>6</v>
      </c>
    </row>
    <row r="65" spans="1:6">
      <c r="A65" t="s">
        <v>23</v>
      </c>
      <c r="B65">
        <v>14</v>
      </c>
      <c r="C65">
        <v>16.507267200000001</v>
      </c>
      <c r="D65">
        <v>21.8</v>
      </c>
      <c r="E65" t="s">
        <v>2682</v>
      </c>
      <c r="F65">
        <f t="shared" si="0"/>
        <v>7</v>
      </c>
    </row>
    <row r="66" spans="1:6">
      <c r="A66" t="s">
        <v>24</v>
      </c>
      <c r="B66">
        <v>14</v>
      </c>
      <c r="C66">
        <v>0</v>
      </c>
      <c r="D66">
        <v>9.1071428571428559</v>
      </c>
      <c r="E66" t="s">
        <v>2683</v>
      </c>
      <c r="F66">
        <f t="shared" si="0"/>
        <v>7</v>
      </c>
    </row>
    <row r="67" spans="1:6">
      <c r="A67" t="s">
        <v>193</v>
      </c>
      <c r="B67">
        <v>14</v>
      </c>
      <c r="C67">
        <v>4.3467000000000002</v>
      </c>
      <c r="D67">
        <v>5.1322580645161286</v>
      </c>
      <c r="E67" t="s">
        <v>2685</v>
      </c>
      <c r="F67">
        <f t="shared" ref="F67:F130" si="1">B67-7</f>
        <v>7</v>
      </c>
    </row>
    <row r="68" spans="1:6">
      <c r="A68" t="s">
        <v>28</v>
      </c>
      <c r="B68">
        <v>14</v>
      </c>
      <c r="C68">
        <v>7.5946999999999996</v>
      </c>
      <c r="D68">
        <v>7.7116129032258067</v>
      </c>
      <c r="E68" t="s">
        <v>2707</v>
      </c>
      <c r="F68">
        <f t="shared" si="1"/>
        <v>7</v>
      </c>
    </row>
    <row r="69" spans="1:6" hidden="1">
      <c r="A69" t="s">
        <v>33</v>
      </c>
      <c r="B69">
        <v>14</v>
      </c>
      <c r="D69">
        <v>3.5451612903225809</v>
      </c>
      <c r="E69" t="s">
        <v>2686</v>
      </c>
      <c r="F69">
        <f t="shared" si="1"/>
        <v>7</v>
      </c>
    </row>
    <row r="70" spans="1:6">
      <c r="A70" t="s">
        <v>135</v>
      </c>
      <c r="B70">
        <v>14</v>
      </c>
      <c r="C70">
        <v>1.2503</v>
      </c>
      <c r="D70">
        <v>1.4793548387096773</v>
      </c>
      <c r="E70" t="s">
        <v>2687</v>
      </c>
      <c r="F70">
        <f t="shared" si="1"/>
        <v>7</v>
      </c>
    </row>
    <row r="71" spans="1:6">
      <c r="A71" t="s">
        <v>34</v>
      </c>
      <c r="B71">
        <v>14</v>
      </c>
      <c r="C71">
        <v>1.6747999999999998</v>
      </c>
      <c r="D71">
        <v>1.9835483870967743</v>
      </c>
      <c r="E71" t="s">
        <v>2688</v>
      </c>
      <c r="F71">
        <f t="shared" si="1"/>
        <v>7</v>
      </c>
    </row>
    <row r="72" spans="1:6">
      <c r="A72" t="s">
        <v>38</v>
      </c>
      <c r="B72">
        <v>14</v>
      </c>
      <c r="C72">
        <v>6.6755100000000001</v>
      </c>
      <c r="D72">
        <v>6.8000000000000007</v>
      </c>
      <c r="E72" t="s">
        <v>2692</v>
      </c>
      <c r="F72">
        <f t="shared" si="1"/>
        <v>7</v>
      </c>
    </row>
    <row r="73" spans="1:6">
      <c r="A73" t="s">
        <v>39</v>
      </c>
      <c r="B73">
        <v>14</v>
      </c>
      <c r="C73">
        <v>6.3501899999999996</v>
      </c>
      <c r="D73">
        <v>6.7967741935483863</v>
      </c>
      <c r="E73" t="s">
        <v>2693</v>
      </c>
      <c r="F73">
        <f t="shared" si="1"/>
        <v>7</v>
      </c>
    </row>
    <row r="74" spans="1:6">
      <c r="A74" t="s">
        <v>42</v>
      </c>
      <c r="B74">
        <v>14</v>
      </c>
      <c r="C74">
        <v>6.1777899999999999</v>
      </c>
      <c r="D74">
        <v>6.8419354838709676</v>
      </c>
      <c r="E74" t="s">
        <v>2695</v>
      </c>
      <c r="F74">
        <f t="shared" si="1"/>
        <v>7</v>
      </c>
    </row>
    <row r="75" spans="1:6">
      <c r="A75" t="s">
        <v>43</v>
      </c>
      <c r="B75">
        <v>14</v>
      </c>
      <c r="C75">
        <v>6.3895900000000001</v>
      </c>
      <c r="D75">
        <v>6.7967741935483863</v>
      </c>
      <c r="E75" t="s">
        <v>2696</v>
      </c>
      <c r="F75">
        <f t="shared" si="1"/>
        <v>7</v>
      </c>
    </row>
    <row r="76" spans="1:6">
      <c r="A76" t="s">
        <v>44</v>
      </c>
      <c r="B76">
        <v>14</v>
      </c>
      <c r="C76">
        <v>3.0893000000000002</v>
      </c>
      <c r="D76">
        <v>3.1870967741935483</v>
      </c>
      <c r="E76" t="s">
        <v>2697</v>
      </c>
      <c r="F76">
        <f t="shared" si="1"/>
        <v>7</v>
      </c>
    </row>
    <row r="77" spans="1:6">
      <c r="A77" t="s">
        <v>45</v>
      </c>
      <c r="B77">
        <v>14</v>
      </c>
      <c r="C77">
        <v>6.4100600000000005</v>
      </c>
      <c r="D77">
        <v>6.6161290322580646</v>
      </c>
      <c r="E77" t="s">
        <v>2698</v>
      </c>
      <c r="F77">
        <f t="shared" si="1"/>
        <v>7</v>
      </c>
    </row>
    <row r="78" spans="1:6">
      <c r="A78" t="s">
        <v>46</v>
      </c>
      <c r="B78">
        <v>14</v>
      </c>
      <c r="C78">
        <v>6.0049799999999998</v>
      </c>
      <c r="D78">
        <v>6.6999999999999993</v>
      </c>
      <c r="E78" t="s">
        <v>2699</v>
      </c>
      <c r="F78">
        <f t="shared" si="1"/>
        <v>7</v>
      </c>
    </row>
    <row r="79" spans="1:6">
      <c r="A79" t="s">
        <v>47</v>
      </c>
      <c r="B79">
        <v>14</v>
      </c>
      <c r="C79">
        <v>3.0087199999999998</v>
      </c>
      <c r="D79">
        <v>3.1774193548387095</v>
      </c>
      <c r="E79" t="s">
        <v>2700</v>
      </c>
      <c r="F79">
        <f t="shared" si="1"/>
        <v>7</v>
      </c>
    </row>
    <row r="80" spans="1:6">
      <c r="A80" t="s">
        <v>23</v>
      </c>
      <c r="B80">
        <v>15</v>
      </c>
      <c r="C80">
        <v>16.551566400000002</v>
      </c>
      <c r="D80">
        <v>21.8</v>
      </c>
      <c r="E80" t="s">
        <v>2682</v>
      </c>
      <c r="F80">
        <f t="shared" si="1"/>
        <v>8</v>
      </c>
    </row>
    <row r="81" spans="1:6">
      <c r="A81" t="s">
        <v>24</v>
      </c>
      <c r="B81">
        <v>15</v>
      </c>
      <c r="C81">
        <v>0</v>
      </c>
      <c r="D81">
        <v>9.1071428571428559</v>
      </c>
      <c r="E81" t="s">
        <v>2683</v>
      </c>
      <c r="F81">
        <f t="shared" si="1"/>
        <v>8</v>
      </c>
    </row>
    <row r="82" spans="1:6">
      <c r="A82" t="s">
        <v>193</v>
      </c>
      <c r="B82">
        <v>15</v>
      </c>
      <c r="C82">
        <v>4.6278999999999995</v>
      </c>
      <c r="D82">
        <v>5.1322580645161286</v>
      </c>
      <c r="E82" t="s">
        <v>2685</v>
      </c>
      <c r="F82">
        <f t="shared" si="1"/>
        <v>8</v>
      </c>
    </row>
    <row r="83" spans="1:6" hidden="1">
      <c r="A83" t="s">
        <v>33</v>
      </c>
      <c r="B83">
        <v>15</v>
      </c>
      <c r="D83">
        <v>3.5451612903225809</v>
      </c>
      <c r="E83" t="s">
        <v>2686</v>
      </c>
      <c r="F83">
        <f t="shared" si="1"/>
        <v>8</v>
      </c>
    </row>
    <row r="84" spans="1:6">
      <c r="A84" t="s">
        <v>135</v>
      </c>
      <c r="B84">
        <v>15</v>
      </c>
      <c r="C84">
        <v>1.3299000000000001</v>
      </c>
      <c r="D84">
        <v>1.4793548387096773</v>
      </c>
      <c r="E84" t="s">
        <v>2687</v>
      </c>
      <c r="F84">
        <f t="shared" si="1"/>
        <v>8</v>
      </c>
    </row>
    <row r="85" spans="1:6">
      <c r="A85" t="s">
        <v>34</v>
      </c>
      <c r="B85">
        <v>15</v>
      </c>
      <c r="C85">
        <v>1.7792000000000001</v>
      </c>
      <c r="D85">
        <v>1.9835483870967743</v>
      </c>
      <c r="E85" t="s">
        <v>2688</v>
      </c>
      <c r="F85">
        <f t="shared" si="1"/>
        <v>8</v>
      </c>
    </row>
    <row r="86" spans="1:6">
      <c r="A86" t="s">
        <v>41</v>
      </c>
      <c r="B86">
        <v>15</v>
      </c>
      <c r="C86">
        <v>1.9370000000000001</v>
      </c>
      <c r="D86">
        <v>1.9770967741935483</v>
      </c>
      <c r="E86" t="s">
        <v>2705</v>
      </c>
      <c r="F86">
        <f t="shared" si="1"/>
        <v>8</v>
      </c>
    </row>
    <row r="87" spans="1:6">
      <c r="A87" t="s">
        <v>23</v>
      </c>
      <c r="B87">
        <v>16</v>
      </c>
      <c r="C87">
        <v>15.681441599999999</v>
      </c>
      <c r="D87">
        <v>21.8</v>
      </c>
      <c r="E87" t="s">
        <v>2682</v>
      </c>
      <c r="F87">
        <f t="shared" si="1"/>
        <v>9</v>
      </c>
    </row>
    <row r="88" spans="1:6">
      <c r="A88" t="s">
        <v>24</v>
      </c>
      <c r="B88">
        <v>16</v>
      </c>
      <c r="C88">
        <v>0</v>
      </c>
      <c r="D88">
        <v>9.1071428571428559</v>
      </c>
      <c r="E88" t="s">
        <v>2683</v>
      </c>
      <c r="F88">
        <f t="shared" si="1"/>
        <v>9</v>
      </c>
    </row>
    <row r="89" spans="1:6" hidden="1">
      <c r="A89" t="s">
        <v>33</v>
      </c>
      <c r="B89">
        <v>16</v>
      </c>
      <c r="D89">
        <v>3.5451612903225809</v>
      </c>
      <c r="E89" t="s">
        <v>2686</v>
      </c>
      <c r="F89">
        <f t="shared" si="1"/>
        <v>9</v>
      </c>
    </row>
    <row r="90" spans="1:6">
      <c r="A90" t="s">
        <v>41</v>
      </c>
      <c r="B90">
        <v>16</v>
      </c>
      <c r="C90">
        <v>1.9540999999999999</v>
      </c>
      <c r="D90">
        <v>1.9770967741935483</v>
      </c>
      <c r="E90" t="s">
        <v>2705</v>
      </c>
      <c r="F90">
        <f t="shared" si="1"/>
        <v>9</v>
      </c>
    </row>
    <row r="91" spans="1:6">
      <c r="A91" t="s">
        <v>23</v>
      </c>
      <c r="B91">
        <v>17</v>
      </c>
      <c r="C91">
        <v>16.236453600000001</v>
      </c>
      <c r="D91">
        <v>21.8</v>
      </c>
      <c r="E91" t="s">
        <v>2682</v>
      </c>
      <c r="F91">
        <f t="shared" si="1"/>
        <v>10</v>
      </c>
    </row>
    <row r="92" spans="1:6">
      <c r="A92" t="s">
        <v>24</v>
      </c>
      <c r="B92">
        <v>17</v>
      </c>
      <c r="C92">
        <v>0</v>
      </c>
      <c r="D92">
        <v>9.1071428571428559</v>
      </c>
      <c r="E92" t="s">
        <v>2683</v>
      </c>
      <c r="F92">
        <f t="shared" si="1"/>
        <v>10</v>
      </c>
    </row>
    <row r="93" spans="1:6">
      <c r="A93" t="s">
        <v>29</v>
      </c>
      <c r="B93">
        <v>17</v>
      </c>
      <c r="C93">
        <v>0.50170000000000003</v>
      </c>
      <c r="D93">
        <v>0.99677419354838703</v>
      </c>
      <c r="E93" t="s">
        <v>2708</v>
      </c>
      <c r="F93">
        <f t="shared" si="1"/>
        <v>10</v>
      </c>
    </row>
    <row r="94" spans="1:6">
      <c r="A94" t="s">
        <v>31</v>
      </c>
      <c r="B94">
        <v>17</v>
      </c>
      <c r="C94">
        <v>5.0620000000000003</v>
      </c>
      <c r="D94">
        <v>6.1716129032258058</v>
      </c>
      <c r="E94" t="s">
        <v>2703</v>
      </c>
      <c r="F94">
        <f t="shared" si="1"/>
        <v>10</v>
      </c>
    </row>
    <row r="95" spans="1:6">
      <c r="A95" t="s">
        <v>32</v>
      </c>
      <c r="B95">
        <v>17</v>
      </c>
      <c r="C95">
        <v>7.5</v>
      </c>
      <c r="D95">
        <v>11.044838709677421</v>
      </c>
      <c r="E95" t="s">
        <v>2704</v>
      </c>
      <c r="F95">
        <f t="shared" si="1"/>
        <v>10</v>
      </c>
    </row>
    <row r="96" spans="1:6" hidden="1">
      <c r="A96" t="s">
        <v>33</v>
      </c>
      <c r="B96">
        <v>17</v>
      </c>
      <c r="D96">
        <v>3.5451612903225809</v>
      </c>
      <c r="E96" t="s">
        <v>2686</v>
      </c>
      <c r="F96">
        <f t="shared" si="1"/>
        <v>10</v>
      </c>
    </row>
    <row r="97" spans="1:6">
      <c r="A97" t="s">
        <v>23</v>
      </c>
      <c r="B97">
        <v>18</v>
      </c>
      <c r="C97">
        <v>14.986331999999999</v>
      </c>
      <c r="D97">
        <v>21.8</v>
      </c>
      <c r="E97" t="s">
        <v>2682</v>
      </c>
      <c r="F97">
        <f t="shared" si="1"/>
        <v>11</v>
      </c>
    </row>
    <row r="98" spans="1:6">
      <c r="A98" t="s">
        <v>24</v>
      </c>
      <c r="B98">
        <v>18</v>
      </c>
      <c r="C98">
        <v>0</v>
      </c>
      <c r="D98">
        <v>9.1071428571428559</v>
      </c>
      <c r="E98" t="s">
        <v>2683</v>
      </c>
      <c r="F98">
        <f t="shared" si="1"/>
        <v>11</v>
      </c>
    </row>
    <row r="99" spans="1:6">
      <c r="A99" t="s">
        <v>31</v>
      </c>
      <c r="B99">
        <v>18</v>
      </c>
      <c r="C99">
        <v>5.0815000000000001</v>
      </c>
      <c r="D99">
        <v>6.1716129032258058</v>
      </c>
      <c r="E99" t="s">
        <v>2703</v>
      </c>
      <c r="F99">
        <f t="shared" si="1"/>
        <v>11</v>
      </c>
    </row>
    <row r="100" spans="1:6">
      <c r="A100" t="s">
        <v>32</v>
      </c>
      <c r="B100">
        <v>18</v>
      </c>
      <c r="C100">
        <v>10.4</v>
      </c>
      <c r="D100">
        <v>11.044838709677421</v>
      </c>
      <c r="E100" t="s">
        <v>2704</v>
      </c>
      <c r="F100">
        <f t="shared" si="1"/>
        <v>11</v>
      </c>
    </row>
    <row r="101" spans="1:6" hidden="1">
      <c r="A101" t="s">
        <v>33</v>
      </c>
      <c r="B101">
        <v>18</v>
      </c>
      <c r="D101">
        <v>3.5451612903225809</v>
      </c>
      <c r="E101" t="s">
        <v>2686</v>
      </c>
      <c r="F101">
        <f t="shared" si="1"/>
        <v>11</v>
      </c>
    </row>
    <row r="102" spans="1:6">
      <c r="A102" t="s">
        <v>34</v>
      </c>
      <c r="B102">
        <v>18</v>
      </c>
      <c r="C102">
        <v>1.9789000000000001</v>
      </c>
      <c r="D102">
        <v>1.9835483870967743</v>
      </c>
      <c r="E102" t="s">
        <v>2688</v>
      </c>
      <c r="F102">
        <f t="shared" si="1"/>
        <v>11</v>
      </c>
    </row>
    <row r="103" spans="1:6">
      <c r="A103" t="s">
        <v>41</v>
      </c>
      <c r="B103">
        <v>18</v>
      </c>
      <c r="C103">
        <v>1.9102999999999999</v>
      </c>
      <c r="D103">
        <v>1.9770967741935483</v>
      </c>
      <c r="E103" t="s">
        <v>2705</v>
      </c>
      <c r="F103">
        <f t="shared" si="1"/>
        <v>11</v>
      </c>
    </row>
    <row r="104" spans="1:6">
      <c r="A104" t="s">
        <v>42</v>
      </c>
      <c r="B104">
        <v>18</v>
      </c>
      <c r="C104">
        <v>5.7064599999999999</v>
      </c>
      <c r="D104">
        <v>6.8419354838709676</v>
      </c>
      <c r="E104" t="s">
        <v>2695</v>
      </c>
      <c r="F104">
        <f t="shared" si="1"/>
        <v>11</v>
      </c>
    </row>
    <row r="105" spans="1:6">
      <c r="A105" t="s">
        <v>43</v>
      </c>
      <c r="B105">
        <v>18</v>
      </c>
      <c r="C105">
        <v>6.0406199999999997</v>
      </c>
      <c r="D105">
        <v>6.7967741935483863</v>
      </c>
      <c r="E105" t="s">
        <v>2696</v>
      </c>
      <c r="F105">
        <f t="shared" si="1"/>
        <v>11</v>
      </c>
    </row>
    <row r="106" spans="1:6">
      <c r="A106" t="s">
        <v>44</v>
      </c>
      <c r="B106">
        <v>18</v>
      </c>
      <c r="C106">
        <v>2.9547800000000004</v>
      </c>
      <c r="D106">
        <v>3.1870967741935483</v>
      </c>
      <c r="E106" t="s">
        <v>2697</v>
      </c>
      <c r="F106">
        <f t="shared" si="1"/>
        <v>11</v>
      </c>
    </row>
    <row r="107" spans="1:6" hidden="1">
      <c r="A107" t="s">
        <v>23</v>
      </c>
      <c r="B107">
        <v>19</v>
      </c>
      <c r="D107">
        <v>21.8</v>
      </c>
      <c r="E107" t="s">
        <v>2682</v>
      </c>
      <c r="F107">
        <f t="shared" si="1"/>
        <v>12</v>
      </c>
    </row>
    <row r="108" spans="1:6" hidden="1">
      <c r="A108" t="s">
        <v>24</v>
      </c>
      <c r="B108">
        <v>19</v>
      </c>
      <c r="D108">
        <v>9.1071428571428559</v>
      </c>
      <c r="E108" t="s">
        <v>2683</v>
      </c>
      <c r="F108">
        <f t="shared" si="1"/>
        <v>12</v>
      </c>
    </row>
    <row r="109" spans="1:6" hidden="1">
      <c r="A109" t="s">
        <v>25</v>
      </c>
      <c r="B109">
        <v>19</v>
      </c>
      <c r="D109">
        <v>5.4419354838709673</v>
      </c>
      <c r="E109" t="s">
        <v>2702</v>
      </c>
      <c r="F109">
        <f t="shared" si="1"/>
        <v>12</v>
      </c>
    </row>
    <row r="110" spans="1:6" hidden="1">
      <c r="A110" t="s">
        <v>26</v>
      </c>
      <c r="B110">
        <v>19</v>
      </c>
      <c r="D110">
        <v>13.711935483870967</v>
      </c>
      <c r="E110" t="s">
        <v>2684</v>
      </c>
      <c r="F110">
        <f t="shared" si="1"/>
        <v>12</v>
      </c>
    </row>
    <row r="111" spans="1:6" hidden="1">
      <c r="A111" t="s">
        <v>193</v>
      </c>
      <c r="B111">
        <v>19</v>
      </c>
      <c r="D111">
        <v>5.1322580645161286</v>
      </c>
      <c r="E111" t="s">
        <v>2685</v>
      </c>
      <c r="F111">
        <f t="shared" si="1"/>
        <v>12</v>
      </c>
    </row>
    <row r="112" spans="1:6" hidden="1">
      <c r="A112" t="s">
        <v>28</v>
      </c>
      <c r="B112">
        <v>19</v>
      </c>
      <c r="D112">
        <v>7.7116129032258067</v>
      </c>
      <c r="E112" t="s">
        <v>2707</v>
      </c>
      <c r="F112">
        <f t="shared" si="1"/>
        <v>12</v>
      </c>
    </row>
    <row r="113" spans="1:6" hidden="1">
      <c r="A113" t="s">
        <v>29</v>
      </c>
      <c r="B113">
        <v>19</v>
      </c>
      <c r="D113">
        <v>0.99677419354838703</v>
      </c>
      <c r="E113" t="s">
        <v>2708</v>
      </c>
      <c r="F113">
        <f t="shared" si="1"/>
        <v>12</v>
      </c>
    </row>
    <row r="114" spans="1:6" hidden="1">
      <c r="A114" t="s">
        <v>30</v>
      </c>
      <c r="B114">
        <v>19</v>
      </c>
      <c r="D114">
        <v>1.3180645161290323</v>
      </c>
      <c r="E114" t="s">
        <v>2709</v>
      </c>
      <c r="F114">
        <f t="shared" si="1"/>
        <v>12</v>
      </c>
    </row>
    <row r="115" spans="1:6" hidden="1">
      <c r="A115" t="s">
        <v>31</v>
      </c>
      <c r="B115">
        <v>19</v>
      </c>
      <c r="D115">
        <v>6.1716129032258058</v>
      </c>
      <c r="E115" t="s">
        <v>2703</v>
      </c>
      <c r="F115">
        <f t="shared" si="1"/>
        <v>12</v>
      </c>
    </row>
    <row r="116" spans="1:6" hidden="1">
      <c r="A116" t="s">
        <v>32</v>
      </c>
      <c r="B116">
        <v>19</v>
      </c>
      <c r="D116">
        <v>11.044838709677421</v>
      </c>
      <c r="E116" t="s">
        <v>2704</v>
      </c>
      <c r="F116">
        <f t="shared" si="1"/>
        <v>12</v>
      </c>
    </row>
    <row r="117" spans="1:6" hidden="1">
      <c r="A117" t="s">
        <v>33</v>
      </c>
      <c r="B117">
        <v>19</v>
      </c>
      <c r="D117">
        <v>3.5451612903225809</v>
      </c>
      <c r="E117" t="s">
        <v>2686</v>
      </c>
      <c r="F117">
        <f t="shared" si="1"/>
        <v>12</v>
      </c>
    </row>
    <row r="118" spans="1:6" hidden="1">
      <c r="A118" t="s">
        <v>135</v>
      </c>
      <c r="B118">
        <v>19</v>
      </c>
      <c r="D118">
        <v>1.4793548387096773</v>
      </c>
      <c r="E118" t="s">
        <v>2687</v>
      </c>
      <c r="F118">
        <f t="shared" si="1"/>
        <v>12</v>
      </c>
    </row>
    <row r="119" spans="1:6" hidden="1">
      <c r="A119" t="s">
        <v>34</v>
      </c>
      <c r="B119">
        <v>19</v>
      </c>
      <c r="D119">
        <v>1.9835483870967743</v>
      </c>
      <c r="E119" t="s">
        <v>2688</v>
      </c>
      <c r="F119">
        <f t="shared" si="1"/>
        <v>12</v>
      </c>
    </row>
    <row r="120" spans="1:6" hidden="1">
      <c r="A120" t="s">
        <v>35</v>
      </c>
      <c r="B120">
        <v>19</v>
      </c>
      <c r="D120">
        <v>6.6193548387096772</v>
      </c>
      <c r="E120" t="s">
        <v>2689</v>
      </c>
      <c r="F120">
        <f t="shared" si="1"/>
        <v>12</v>
      </c>
    </row>
    <row r="121" spans="1:6" hidden="1">
      <c r="A121" t="s">
        <v>36</v>
      </c>
      <c r="B121">
        <v>19</v>
      </c>
      <c r="D121">
        <v>6.5903225806451617</v>
      </c>
      <c r="E121" t="s">
        <v>2690</v>
      </c>
      <c r="F121">
        <f t="shared" si="1"/>
        <v>12</v>
      </c>
    </row>
    <row r="122" spans="1:6" hidden="1">
      <c r="A122" t="s">
        <v>37</v>
      </c>
      <c r="B122">
        <v>19</v>
      </c>
      <c r="D122">
        <v>3.2129032258064516</v>
      </c>
      <c r="E122" t="s">
        <v>2691</v>
      </c>
      <c r="F122">
        <f t="shared" si="1"/>
        <v>12</v>
      </c>
    </row>
    <row r="123" spans="1:6" hidden="1">
      <c r="A123" t="s">
        <v>38</v>
      </c>
      <c r="B123">
        <v>19</v>
      </c>
      <c r="D123">
        <v>6.8000000000000007</v>
      </c>
      <c r="E123" t="s">
        <v>2692</v>
      </c>
      <c r="F123">
        <f t="shared" si="1"/>
        <v>12</v>
      </c>
    </row>
    <row r="124" spans="1:6" hidden="1">
      <c r="A124" t="s">
        <v>39</v>
      </c>
      <c r="B124">
        <v>19</v>
      </c>
      <c r="D124">
        <v>6.7967741935483863</v>
      </c>
      <c r="E124" t="s">
        <v>2693</v>
      </c>
      <c r="F124">
        <f t="shared" si="1"/>
        <v>12</v>
      </c>
    </row>
    <row r="125" spans="1:6" hidden="1">
      <c r="A125" t="s">
        <v>40</v>
      </c>
      <c r="B125">
        <v>19</v>
      </c>
      <c r="D125">
        <v>3.2193548387096773</v>
      </c>
      <c r="E125" t="s">
        <v>2694</v>
      </c>
      <c r="F125">
        <f t="shared" si="1"/>
        <v>12</v>
      </c>
    </row>
    <row r="126" spans="1:6" hidden="1">
      <c r="A126" t="s">
        <v>41</v>
      </c>
      <c r="B126">
        <v>19</v>
      </c>
      <c r="D126">
        <v>1.9770967741935483</v>
      </c>
      <c r="E126" t="s">
        <v>2705</v>
      </c>
      <c r="F126">
        <f t="shared" si="1"/>
        <v>12</v>
      </c>
    </row>
    <row r="127" spans="1:6" hidden="1">
      <c r="A127" t="s">
        <v>42</v>
      </c>
      <c r="B127">
        <v>19</v>
      </c>
      <c r="D127">
        <v>6.8419354838709676</v>
      </c>
      <c r="E127" t="s">
        <v>2695</v>
      </c>
      <c r="F127">
        <f t="shared" si="1"/>
        <v>12</v>
      </c>
    </row>
    <row r="128" spans="1:6" hidden="1">
      <c r="A128" t="s">
        <v>43</v>
      </c>
      <c r="B128">
        <v>19</v>
      </c>
      <c r="D128">
        <v>6.7967741935483863</v>
      </c>
      <c r="E128" t="s">
        <v>2696</v>
      </c>
      <c r="F128">
        <f t="shared" si="1"/>
        <v>12</v>
      </c>
    </row>
    <row r="129" spans="1:6" hidden="1">
      <c r="A129" t="s">
        <v>44</v>
      </c>
      <c r="B129">
        <v>19</v>
      </c>
      <c r="D129">
        <v>3.1870967741935483</v>
      </c>
      <c r="E129" t="s">
        <v>2697</v>
      </c>
      <c r="F129">
        <f t="shared" si="1"/>
        <v>12</v>
      </c>
    </row>
    <row r="130" spans="1:6" hidden="1">
      <c r="A130" t="s">
        <v>45</v>
      </c>
      <c r="B130">
        <v>19</v>
      </c>
      <c r="D130">
        <v>6.6161290322580646</v>
      </c>
      <c r="E130" t="s">
        <v>2698</v>
      </c>
      <c r="F130">
        <f t="shared" si="1"/>
        <v>12</v>
      </c>
    </row>
    <row r="131" spans="1:6" hidden="1">
      <c r="A131" t="s">
        <v>46</v>
      </c>
      <c r="B131">
        <v>19</v>
      </c>
      <c r="D131">
        <v>6.6999999999999993</v>
      </c>
      <c r="E131" t="s">
        <v>2699</v>
      </c>
      <c r="F131">
        <f t="shared" ref="F131:F194" si="2">B131-7</f>
        <v>12</v>
      </c>
    </row>
    <row r="132" spans="1:6" hidden="1">
      <c r="A132" t="s">
        <v>47</v>
      </c>
      <c r="B132">
        <v>19</v>
      </c>
      <c r="D132">
        <v>3.1774193548387095</v>
      </c>
      <c r="E132" t="s">
        <v>2700</v>
      </c>
      <c r="F132">
        <f t="shared" si="2"/>
        <v>12</v>
      </c>
    </row>
    <row r="133" spans="1:6" hidden="1">
      <c r="A133" t="s">
        <v>48</v>
      </c>
      <c r="B133">
        <v>19</v>
      </c>
      <c r="D133">
        <v>3.84</v>
      </c>
      <c r="E133" t="s">
        <v>2706</v>
      </c>
      <c r="F133">
        <f t="shared" si="2"/>
        <v>12</v>
      </c>
    </row>
    <row r="134" spans="1:6" hidden="1">
      <c r="A134" t="s">
        <v>49</v>
      </c>
      <c r="B134">
        <v>19</v>
      </c>
      <c r="D134">
        <v>7.0617119581029959</v>
      </c>
      <c r="E134" t="s">
        <v>2701</v>
      </c>
      <c r="F134">
        <f t="shared" si="2"/>
        <v>12</v>
      </c>
    </row>
    <row r="135" spans="1:6" hidden="1">
      <c r="A135" t="s">
        <v>23</v>
      </c>
      <c r="B135">
        <v>20</v>
      </c>
      <c r="D135">
        <v>21.8</v>
      </c>
      <c r="E135" t="s">
        <v>2682</v>
      </c>
      <c r="F135">
        <f t="shared" si="2"/>
        <v>13</v>
      </c>
    </row>
    <row r="136" spans="1:6" hidden="1">
      <c r="A136" t="s">
        <v>24</v>
      </c>
      <c r="B136">
        <v>20</v>
      </c>
      <c r="D136">
        <v>9.1071428571428559</v>
      </c>
      <c r="E136" t="s">
        <v>2683</v>
      </c>
      <c r="F136">
        <f t="shared" si="2"/>
        <v>13</v>
      </c>
    </row>
    <row r="137" spans="1:6" hidden="1">
      <c r="A137" t="s">
        <v>25</v>
      </c>
      <c r="B137">
        <v>20</v>
      </c>
      <c r="D137">
        <v>5.4419354838709673</v>
      </c>
      <c r="E137" t="s">
        <v>2702</v>
      </c>
      <c r="F137">
        <f t="shared" si="2"/>
        <v>13</v>
      </c>
    </row>
    <row r="138" spans="1:6" hidden="1">
      <c r="A138" t="s">
        <v>26</v>
      </c>
      <c r="B138">
        <v>20</v>
      </c>
      <c r="D138">
        <v>13.711935483870967</v>
      </c>
      <c r="E138" t="s">
        <v>2684</v>
      </c>
      <c r="F138">
        <f t="shared" si="2"/>
        <v>13</v>
      </c>
    </row>
    <row r="139" spans="1:6" hidden="1">
      <c r="A139" t="s">
        <v>193</v>
      </c>
      <c r="B139">
        <v>20</v>
      </c>
      <c r="D139">
        <v>5.1322580645161286</v>
      </c>
      <c r="E139" t="s">
        <v>2685</v>
      </c>
      <c r="F139">
        <f t="shared" si="2"/>
        <v>13</v>
      </c>
    </row>
    <row r="140" spans="1:6" hidden="1">
      <c r="A140" t="s">
        <v>28</v>
      </c>
      <c r="B140">
        <v>20</v>
      </c>
      <c r="D140">
        <v>7.7116129032258067</v>
      </c>
      <c r="E140" t="s">
        <v>2707</v>
      </c>
      <c r="F140">
        <f t="shared" si="2"/>
        <v>13</v>
      </c>
    </row>
    <row r="141" spans="1:6" hidden="1">
      <c r="A141" t="s">
        <v>29</v>
      </c>
      <c r="B141">
        <v>20</v>
      </c>
      <c r="D141">
        <v>0.99677419354838703</v>
      </c>
      <c r="E141" t="s">
        <v>2708</v>
      </c>
      <c r="F141">
        <f t="shared" si="2"/>
        <v>13</v>
      </c>
    </row>
    <row r="142" spans="1:6" hidden="1">
      <c r="A142" t="s">
        <v>30</v>
      </c>
      <c r="B142">
        <v>20</v>
      </c>
      <c r="D142">
        <v>1.3180645161290323</v>
      </c>
      <c r="E142" t="s">
        <v>2709</v>
      </c>
      <c r="F142">
        <f t="shared" si="2"/>
        <v>13</v>
      </c>
    </row>
    <row r="143" spans="1:6" hidden="1">
      <c r="A143" t="s">
        <v>31</v>
      </c>
      <c r="B143">
        <v>20</v>
      </c>
      <c r="D143">
        <v>6.1716129032258058</v>
      </c>
      <c r="E143" t="s">
        <v>2703</v>
      </c>
      <c r="F143">
        <f t="shared" si="2"/>
        <v>13</v>
      </c>
    </row>
    <row r="144" spans="1:6" hidden="1">
      <c r="A144" t="s">
        <v>32</v>
      </c>
      <c r="B144">
        <v>20</v>
      </c>
      <c r="D144">
        <v>11.044838709677421</v>
      </c>
      <c r="E144" t="s">
        <v>2704</v>
      </c>
      <c r="F144">
        <f t="shared" si="2"/>
        <v>13</v>
      </c>
    </row>
    <row r="145" spans="1:6" hidden="1">
      <c r="A145" t="s">
        <v>33</v>
      </c>
      <c r="B145">
        <v>20</v>
      </c>
      <c r="D145">
        <v>3.5451612903225809</v>
      </c>
      <c r="E145" t="s">
        <v>2686</v>
      </c>
      <c r="F145">
        <f t="shared" si="2"/>
        <v>13</v>
      </c>
    </row>
    <row r="146" spans="1:6" hidden="1">
      <c r="A146" t="s">
        <v>135</v>
      </c>
      <c r="B146">
        <v>20</v>
      </c>
      <c r="D146">
        <v>1.4793548387096773</v>
      </c>
      <c r="E146" t="s">
        <v>2687</v>
      </c>
      <c r="F146">
        <f t="shared" si="2"/>
        <v>13</v>
      </c>
    </row>
    <row r="147" spans="1:6" hidden="1">
      <c r="A147" t="s">
        <v>34</v>
      </c>
      <c r="B147">
        <v>20</v>
      </c>
      <c r="D147">
        <v>1.9835483870967743</v>
      </c>
      <c r="E147" t="s">
        <v>2688</v>
      </c>
      <c r="F147">
        <f t="shared" si="2"/>
        <v>13</v>
      </c>
    </row>
    <row r="148" spans="1:6" hidden="1">
      <c r="A148" t="s">
        <v>35</v>
      </c>
      <c r="B148">
        <v>20</v>
      </c>
      <c r="D148">
        <v>6.6193548387096772</v>
      </c>
      <c r="E148" t="s">
        <v>2689</v>
      </c>
      <c r="F148">
        <f t="shared" si="2"/>
        <v>13</v>
      </c>
    </row>
    <row r="149" spans="1:6" hidden="1">
      <c r="A149" t="s">
        <v>36</v>
      </c>
      <c r="B149">
        <v>20</v>
      </c>
      <c r="D149">
        <v>6.5903225806451617</v>
      </c>
      <c r="E149" t="s">
        <v>2690</v>
      </c>
      <c r="F149">
        <f t="shared" si="2"/>
        <v>13</v>
      </c>
    </row>
    <row r="150" spans="1:6" hidden="1">
      <c r="A150" t="s">
        <v>37</v>
      </c>
      <c r="B150">
        <v>20</v>
      </c>
      <c r="D150">
        <v>3.2129032258064516</v>
      </c>
      <c r="E150" t="s">
        <v>2691</v>
      </c>
      <c r="F150">
        <f t="shared" si="2"/>
        <v>13</v>
      </c>
    </row>
    <row r="151" spans="1:6" hidden="1">
      <c r="A151" t="s">
        <v>38</v>
      </c>
      <c r="B151">
        <v>20</v>
      </c>
      <c r="D151">
        <v>6.8000000000000007</v>
      </c>
      <c r="E151" t="s">
        <v>2692</v>
      </c>
      <c r="F151">
        <f t="shared" si="2"/>
        <v>13</v>
      </c>
    </row>
    <row r="152" spans="1:6" hidden="1">
      <c r="A152" t="s">
        <v>39</v>
      </c>
      <c r="B152">
        <v>20</v>
      </c>
      <c r="D152">
        <v>6.7967741935483863</v>
      </c>
      <c r="E152" t="s">
        <v>2693</v>
      </c>
      <c r="F152">
        <f t="shared" si="2"/>
        <v>13</v>
      </c>
    </row>
    <row r="153" spans="1:6" hidden="1">
      <c r="A153" t="s">
        <v>40</v>
      </c>
      <c r="B153">
        <v>20</v>
      </c>
      <c r="D153">
        <v>3.2193548387096773</v>
      </c>
      <c r="E153" t="s">
        <v>2694</v>
      </c>
      <c r="F153">
        <f t="shared" si="2"/>
        <v>13</v>
      </c>
    </row>
    <row r="154" spans="1:6" hidden="1">
      <c r="A154" t="s">
        <v>41</v>
      </c>
      <c r="B154">
        <v>20</v>
      </c>
      <c r="D154">
        <v>1.9770967741935483</v>
      </c>
      <c r="E154" t="s">
        <v>2705</v>
      </c>
      <c r="F154">
        <f t="shared" si="2"/>
        <v>13</v>
      </c>
    </row>
    <row r="155" spans="1:6" hidden="1">
      <c r="A155" t="s">
        <v>42</v>
      </c>
      <c r="B155">
        <v>20</v>
      </c>
      <c r="D155">
        <v>6.8419354838709676</v>
      </c>
      <c r="E155" t="s">
        <v>2695</v>
      </c>
      <c r="F155">
        <f t="shared" si="2"/>
        <v>13</v>
      </c>
    </row>
    <row r="156" spans="1:6" hidden="1">
      <c r="A156" t="s">
        <v>43</v>
      </c>
      <c r="B156">
        <v>20</v>
      </c>
      <c r="D156">
        <v>6.7967741935483863</v>
      </c>
      <c r="E156" t="s">
        <v>2696</v>
      </c>
      <c r="F156">
        <f t="shared" si="2"/>
        <v>13</v>
      </c>
    </row>
    <row r="157" spans="1:6" hidden="1">
      <c r="A157" t="s">
        <v>44</v>
      </c>
      <c r="B157">
        <v>20</v>
      </c>
      <c r="D157">
        <v>3.1870967741935483</v>
      </c>
      <c r="E157" t="s">
        <v>2697</v>
      </c>
      <c r="F157">
        <f t="shared" si="2"/>
        <v>13</v>
      </c>
    </row>
    <row r="158" spans="1:6" hidden="1">
      <c r="A158" t="s">
        <v>45</v>
      </c>
      <c r="B158">
        <v>20</v>
      </c>
      <c r="D158">
        <v>6.6161290322580646</v>
      </c>
      <c r="E158" t="s">
        <v>2698</v>
      </c>
      <c r="F158">
        <f t="shared" si="2"/>
        <v>13</v>
      </c>
    </row>
    <row r="159" spans="1:6" hidden="1">
      <c r="A159" t="s">
        <v>46</v>
      </c>
      <c r="B159">
        <v>20</v>
      </c>
      <c r="D159">
        <v>6.6999999999999993</v>
      </c>
      <c r="E159" t="s">
        <v>2699</v>
      </c>
      <c r="F159">
        <f t="shared" si="2"/>
        <v>13</v>
      </c>
    </row>
    <row r="160" spans="1:6" hidden="1">
      <c r="A160" t="s">
        <v>47</v>
      </c>
      <c r="B160">
        <v>20</v>
      </c>
      <c r="D160">
        <v>3.1774193548387095</v>
      </c>
      <c r="E160" t="s">
        <v>2700</v>
      </c>
      <c r="F160">
        <f t="shared" si="2"/>
        <v>13</v>
      </c>
    </row>
    <row r="161" spans="1:6" hidden="1">
      <c r="A161" t="s">
        <v>48</v>
      </c>
      <c r="B161">
        <v>20</v>
      </c>
      <c r="D161">
        <v>3.84</v>
      </c>
      <c r="E161" t="s">
        <v>2706</v>
      </c>
      <c r="F161">
        <f t="shared" si="2"/>
        <v>13</v>
      </c>
    </row>
    <row r="162" spans="1:6" hidden="1">
      <c r="A162" t="s">
        <v>49</v>
      </c>
      <c r="B162">
        <v>20</v>
      </c>
      <c r="D162">
        <v>7.0617119581029959</v>
      </c>
      <c r="E162" t="s">
        <v>2701</v>
      </c>
      <c r="F162">
        <f t="shared" si="2"/>
        <v>13</v>
      </c>
    </row>
    <row r="163" spans="1:6" hidden="1">
      <c r="A163" t="s">
        <v>23</v>
      </c>
      <c r="B163">
        <v>21</v>
      </c>
      <c r="D163">
        <v>21.8</v>
      </c>
      <c r="E163" t="s">
        <v>2682</v>
      </c>
      <c r="F163">
        <f t="shared" si="2"/>
        <v>14</v>
      </c>
    </row>
    <row r="164" spans="1:6" hidden="1">
      <c r="A164" t="s">
        <v>24</v>
      </c>
      <c r="B164">
        <v>21</v>
      </c>
      <c r="D164">
        <v>9.1071428571428559</v>
      </c>
      <c r="E164" t="s">
        <v>2683</v>
      </c>
      <c r="F164">
        <f t="shared" si="2"/>
        <v>14</v>
      </c>
    </row>
    <row r="165" spans="1:6" hidden="1">
      <c r="A165" t="s">
        <v>25</v>
      </c>
      <c r="B165">
        <v>21</v>
      </c>
      <c r="D165">
        <v>5.4419354838709673</v>
      </c>
      <c r="E165" t="s">
        <v>2702</v>
      </c>
      <c r="F165">
        <f t="shared" si="2"/>
        <v>14</v>
      </c>
    </row>
    <row r="166" spans="1:6" hidden="1">
      <c r="A166" t="s">
        <v>26</v>
      </c>
      <c r="B166">
        <v>21</v>
      </c>
      <c r="D166">
        <v>13.711935483870967</v>
      </c>
      <c r="E166" t="s">
        <v>2684</v>
      </c>
      <c r="F166">
        <f t="shared" si="2"/>
        <v>14</v>
      </c>
    </row>
    <row r="167" spans="1:6" hidden="1">
      <c r="A167" t="s">
        <v>193</v>
      </c>
      <c r="B167">
        <v>21</v>
      </c>
      <c r="D167">
        <v>5.1322580645161286</v>
      </c>
      <c r="E167" t="s">
        <v>2685</v>
      </c>
      <c r="F167">
        <f t="shared" si="2"/>
        <v>14</v>
      </c>
    </row>
    <row r="168" spans="1:6" hidden="1">
      <c r="A168" t="s">
        <v>28</v>
      </c>
      <c r="B168">
        <v>21</v>
      </c>
      <c r="D168">
        <v>7.7116129032258067</v>
      </c>
      <c r="E168" t="s">
        <v>2707</v>
      </c>
      <c r="F168">
        <f t="shared" si="2"/>
        <v>14</v>
      </c>
    </row>
    <row r="169" spans="1:6" hidden="1">
      <c r="A169" t="s">
        <v>29</v>
      </c>
      <c r="B169">
        <v>21</v>
      </c>
      <c r="D169">
        <v>0.99677419354838703</v>
      </c>
      <c r="E169" t="s">
        <v>2708</v>
      </c>
      <c r="F169">
        <f t="shared" si="2"/>
        <v>14</v>
      </c>
    </row>
    <row r="170" spans="1:6" hidden="1">
      <c r="A170" t="s">
        <v>30</v>
      </c>
      <c r="B170">
        <v>21</v>
      </c>
      <c r="D170">
        <v>1.3180645161290323</v>
      </c>
      <c r="E170" t="s">
        <v>2709</v>
      </c>
      <c r="F170">
        <f t="shared" si="2"/>
        <v>14</v>
      </c>
    </row>
    <row r="171" spans="1:6" hidden="1">
      <c r="A171" t="s">
        <v>31</v>
      </c>
      <c r="B171">
        <v>21</v>
      </c>
      <c r="D171">
        <v>6.1716129032258058</v>
      </c>
      <c r="E171" t="s">
        <v>2703</v>
      </c>
      <c r="F171">
        <f t="shared" si="2"/>
        <v>14</v>
      </c>
    </row>
    <row r="172" spans="1:6" hidden="1">
      <c r="A172" t="s">
        <v>32</v>
      </c>
      <c r="B172">
        <v>21</v>
      </c>
      <c r="D172">
        <v>11.044838709677421</v>
      </c>
      <c r="E172" t="s">
        <v>2704</v>
      </c>
      <c r="F172">
        <f t="shared" si="2"/>
        <v>14</v>
      </c>
    </row>
    <row r="173" spans="1:6" hidden="1">
      <c r="A173" t="s">
        <v>33</v>
      </c>
      <c r="B173">
        <v>21</v>
      </c>
      <c r="D173">
        <v>3.5451612903225809</v>
      </c>
      <c r="E173" t="s">
        <v>2686</v>
      </c>
      <c r="F173">
        <f t="shared" si="2"/>
        <v>14</v>
      </c>
    </row>
    <row r="174" spans="1:6" hidden="1">
      <c r="A174" t="s">
        <v>135</v>
      </c>
      <c r="B174">
        <v>21</v>
      </c>
      <c r="D174">
        <v>1.4793548387096773</v>
      </c>
      <c r="E174" t="s">
        <v>2687</v>
      </c>
      <c r="F174">
        <f t="shared" si="2"/>
        <v>14</v>
      </c>
    </row>
    <row r="175" spans="1:6" hidden="1">
      <c r="A175" t="s">
        <v>34</v>
      </c>
      <c r="B175">
        <v>21</v>
      </c>
      <c r="D175">
        <v>1.9835483870967743</v>
      </c>
      <c r="E175" t="s">
        <v>2688</v>
      </c>
      <c r="F175">
        <f t="shared" si="2"/>
        <v>14</v>
      </c>
    </row>
    <row r="176" spans="1:6" hidden="1">
      <c r="A176" t="s">
        <v>35</v>
      </c>
      <c r="B176">
        <v>21</v>
      </c>
      <c r="D176">
        <v>6.6193548387096772</v>
      </c>
      <c r="E176" t="s">
        <v>2689</v>
      </c>
      <c r="F176">
        <f t="shared" si="2"/>
        <v>14</v>
      </c>
    </row>
    <row r="177" spans="1:6" hidden="1">
      <c r="A177" t="s">
        <v>36</v>
      </c>
      <c r="B177">
        <v>21</v>
      </c>
      <c r="D177">
        <v>6.5903225806451617</v>
      </c>
      <c r="E177" t="s">
        <v>2690</v>
      </c>
      <c r="F177">
        <f t="shared" si="2"/>
        <v>14</v>
      </c>
    </row>
    <row r="178" spans="1:6" hidden="1">
      <c r="A178" t="s">
        <v>37</v>
      </c>
      <c r="B178">
        <v>21</v>
      </c>
      <c r="D178">
        <v>3.2129032258064516</v>
      </c>
      <c r="E178" t="s">
        <v>2691</v>
      </c>
      <c r="F178">
        <f t="shared" si="2"/>
        <v>14</v>
      </c>
    </row>
    <row r="179" spans="1:6" hidden="1">
      <c r="A179" t="s">
        <v>38</v>
      </c>
      <c r="B179">
        <v>21</v>
      </c>
      <c r="D179">
        <v>6.8000000000000007</v>
      </c>
      <c r="E179" t="s">
        <v>2692</v>
      </c>
      <c r="F179">
        <f t="shared" si="2"/>
        <v>14</v>
      </c>
    </row>
    <row r="180" spans="1:6" hidden="1">
      <c r="A180" t="s">
        <v>39</v>
      </c>
      <c r="B180">
        <v>21</v>
      </c>
      <c r="D180">
        <v>6.7967741935483863</v>
      </c>
      <c r="E180" t="s">
        <v>2693</v>
      </c>
      <c r="F180">
        <f t="shared" si="2"/>
        <v>14</v>
      </c>
    </row>
    <row r="181" spans="1:6" hidden="1">
      <c r="A181" t="s">
        <v>40</v>
      </c>
      <c r="B181">
        <v>21</v>
      </c>
      <c r="D181">
        <v>3.2193548387096773</v>
      </c>
      <c r="E181" t="s">
        <v>2694</v>
      </c>
      <c r="F181">
        <f t="shared" si="2"/>
        <v>14</v>
      </c>
    </row>
    <row r="182" spans="1:6" hidden="1">
      <c r="A182" t="s">
        <v>41</v>
      </c>
      <c r="B182">
        <v>21</v>
      </c>
      <c r="D182">
        <v>1.9770967741935483</v>
      </c>
      <c r="E182" t="s">
        <v>2705</v>
      </c>
      <c r="F182">
        <f t="shared" si="2"/>
        <v>14</v>
      </c>
    </row>
    <row r="183" spans="1:6" hidden="1">
      <c r="A183" t="s">
        <v>42</v>
      </c>
      <c r="B183">
        <v>21</v>
      </c>
      <c r="D183">
        <v>6.8419354838709676</v>
      </c>
      <c r="E183" t="s">
        <v>2695</v>
      </c>
      <c r="F183">
        <f t="shared" si="2"/>
        <v>14</v>
      </c>
    </row>
    <row r="184" spans="1:6" hidden="1">
      <c r="A184" t="s">
        <v>43</v>
      </c>
      <c r="B184">
        <v>21</v>
      </c>
      <c r="D184">
        <v>6.7967741935483863</v>
      </c>
      <c r="E184" t="s">
        <v>2696</v>
      </c>
      <c r="F184">
        <f t="shared" si="2"/>
        <v>14</v>
      </c>
    </row>
    <row r="185" spans="1:6" hidden="1">
      <c r="A185" t="s">
        <v>44</v>
      </c>
      <c r="B185">
        <v>21</v>
      </c>
      <c r="D185">
        <v>3.1870967741935483</v>
      </c>
      <c r="E185" t="s">
        <v>2697</v>
      </c>
      <c r="F185">
        <f t="shared" si="2"/>
        <v>14</v>
      </c>
    </row>
    <row r="186" spans="1:6" hidden="1">
      <c r="A186" t="s">
        <v>45</v>
      </c>
      <c r="B186">
        <v>21</v>
      </c>
      <c r="D186">
        <v>6.6161290322580646</v>
      </c>
      <c r="E186" t="s">
        <v>2698</v>
      </c>
      <c r="F186">
        <f t="shared" si="2"/>
        <v>14</v>
      </c>
    </row>
    <row r="187" spans="1:6" hidden="1">
      <c r="A187" t="s">
        <v>46</v>
      </c>
      <c r="B187">
        <v>21</v>
      </c>
      <c r="D187">
        <v>6.6999999999999993</v>
      </c>
      <c r="E187" t="s">
        <v>2699</v>
      </c>
      <c r="F187">
        <f t="shared" si="2"/>
        <v>14</v>
      </c>
    </row>
    <row r="188" spans="1:6" hidden="1">
      <c r="A188" t="s">
        <v>47</v>
      </c>
      <c r="B188">
        <v>21</v>
      </c>
      <c r="D188">
        <v>3.1774193548387095</v>
      </c>
      <c r="E188" t="s">
        <v>2700</v>
      </c>
      <c r="F188">
        <f t="shared" si="2"/>
        <v>14</v>
      </c>
    </row>
    <row r="189" spans="1:6" hidden="1">
      <c r="A189" t="s">
        <v>48</v>
      </c>
      <c r="B189">
        <v>21</v>
      </c>
      <c r="D189">
        <v>3.84</v>
      </c>
      <c r="E189" t="s">
        <v>2706</v>
      </c>
      <c r="F189">
        <f t="shared" si="2"/>
        <v>14</v>
      </c>
    </row>
    <row r="190" spans="1:6" hidden="1">
      <c r="A190" t="s">
        <v>49</v>
      </c>
      <c r="B190">
        <v>21</v>
      </c>
      <c r="D190">
        <v>7.0617119581029959</v>
      </c>
      <c r="E190" t="s">
        <v>2701</v>
      </c>
      <c r="F190">
        <f t="shared" si="2"/>
        <v>14</v>
      </c>
    </row>
    <row r="191" spans="1:6" hidden="1">
      <c r="A191" t="s">
        <v>23</v>
      </c>
      <c r="B191">
        <v>22</v>
      </c>
      <c r="D191">
        <v>21.8</v>
      </c>
      <c r="E191" t="s">
        <v>2682</v>
      </c>
      <c r="F191">
        <f t="shared" si="2"/>
        <v>15</v>
      </c>
    </row>
    <row r="192" spans="1:6" hidden="1">
      <c r="A192" t="s">
        <v>24</v>
      </c>
      <c r="B192">
        <v>22</v>
      </c>
      <c r="D192">
        <v>9.1071428571428559</v>
      </c>
      <c r="E192" t="s">
        <v>2683</v>
      </c>
      <c r="F192">
        <f t="shared" si="2"/>
        <v>15</v>
      </c>
    </row>
    <row r="193" spans="1:6" hidden="1">
      <c r="A193" t="s">
        <v>25</v>
      </c>
      <c r="B193">
        <v>22</v>
      </c>
      <c r="D193">
        <v>5.4419354838709673</v>
      </c>
      <c r="E193" t="s">
        <v>2702</v>
      </c>
      <c r="F193">
        <f t="shared" si="2"/>
        <v>15</v>
      </c>
    </row>
    <row r="194" spans="1:6" hidden="1">
      <c r="A194" t="s">
        <v>26</v>
      </c>
      <c r="B194">
        <v>22</v>
      </c>
      <c r="D194">
        <v>13.711935483870967</v>
      </c>
      <c r="E194" t="s">
        <v>2684</v>
      </c>
      <c r="F194">
        <f t="shared" si="2"/>
        <v>15</v>
      </c>
    </row>
    <row r="195" spans="1:6" hidden="1">
      <c r="A195" t="s">
        <v>193</v>
      </c>
      <c r="B195">
        <v>22</v>
      </c>
      <c r="D195">
        <v>5.1322580645161286</v>
      </c>
      <c r="E195" t="s">
        <v>2685</v>
      </c>
      <c r="F195">
        <f t="shared" ref="F195:F258" si="3">B195-7</f>
        <v>15</v>
      </c>
    </row>
    <row r="196" spans="1:6" hidden="1">
      <c r="A196" t="s">
        <v>28</v>
      </c>
      <c r="B196">
        <v>22</v>
      </c>
      <c r="D196">
        <v>7.7116129032258067</v>
      </c>
      <c r="E196" t="s">
        <v>2707</v>
      </c>
      <c r="F196">
        <f t="shared" si="3"/>
        <v>15</v>
      </c>
    </row>
    <row r="197" spans="1:6" hidden="1">
      <c r="A197" t="s">
        <v>29</v>
      </c>
      <c r="B197">
        <v>22</v>
      </c>
      <c r="D197">
        <v>0.99677419354838703</v>
      </c>
      <c r="E197" t="s">
        <v>2708</v>
      </c>
      <c r="F197">
        <f t="shared" si="3"/>
        <v>15</v>
      </c>
    </row>
    <row r="198" spans="1:6" hidden="1">
      <c r="A198" t="s">
        <v>30</v>
      </c>
      <c r="B198">
        <v>22</v>
      </c>
      <c r="D198">
        <v>1.3180645161290323</v>
      </c>
      <c r="E198" t="s">
        <v>2709</v>
      </c>
      <c r="F198">
        <f t="shared" si="3"/>
        <v>15</v>
      </c>
    </row>
    <row r="199" spans="1:6" hidden="1">
      <c r="A199" t="s">
        <v>31</v>
      </c>
      <c r="B199">
        <v>22</v>
      </c>
      <c r="D199">
        <v>6.1716129032258058</v>
      </c>
      <c r="E199" t="s">
        <v>2703</v>
      </c>
      <c r="F199">
        <f t="shared" si="3"/>
        <v>15</v>
      </c>
    </row>
    <row r="200" spans="1:6" hidden="1">
      <c r="A200" t="s">
        <v>32</v>
      </c>
      <c r="B200">
        <v>22</v>
      </c>
      <c r="D200">
        <v>11.044838709677421</v>
      </c>
      <c r="E200" t="s">
        <v>2704</v>
      </c>
      <c r="F200">
        <f t="shared" si="3"/>
        <v>15</v>
      </c>
    </row>
    <row r="201" spans="1:6" hidden="1">
      <c r="A201" t="s">
        <v>33</v>
      </c>
      <c r="B201">
        <v>22</v>
      </c>
      <c r="D201">
        <v>3.5451612903225809</v>
      </c>
      <c r="E201" t="s">
        <v>2686</v>
      </c>
      <c r="F201">
        <f t="shared" si="3"/>
        <v>15</v>
      </c>
    </row>
    <row r="202" spans="1:6" hidden="1">
      <c r="A202" t="s">
        <v>135</v>
      </c>
      <c r="B202">
        <v>22</v>
      </c>
      <c r="D202">
        <v>1.4793548387096773</v>
      </c>
      <c r="E202" t="s">
        <v>2687</v>
      </c>
      <c r="F202">
        <f t="shared" si="3"/>
        <v>15</v>
      </c>
    </row>
    <row r="203" spans="1:6" hidden="1">
      <c r="A203" t="s">
        <v>34</v>
      </c>
      <c r="B203">
        <v>22</v>
      </c>
      <c r="D203">
        <v>1.9835483870967743</v>
      </c>
      <c r="E203" t="s">
        <v>2688</v>
      </c>
      <c r="F203">
        <f t="shared" si="3"/>
        <v>15</v>
      </c>
    </row>
    <row r="204" spans="1:6" hidden="1">
      <c r="A204" t="s">
        <v>35</v>
      </c>
      <c r="B204">
        <v>22</v>
      </c>
      <c r="D204">
        <v>6.6193548387096772</v>
      </c>
      <c r="E204" t="s">
        <v>2689</v>
      </c>
      <c r="F204">
        <f t="shared" si="3"/>
        <v>15</v>
      </c>
    </row>
    <row r="205" spans="1:6" hidden="1">
      <c r="A205" t="s">
        <v>36</v>
      </c>
      <c r="B205">
        <v>22</v>
      </c>
      <c r="D205">
        <v>6.5903225806451617</v>
      </c>
      <c r="E205" t="s">
        <v>2690</v>
      </c>
      <c r="F205">
        <f t="shared" si="3"/>
        <v>15</v>
      </c>
    </row>
    <row r="206" spans="1:6" hidden="1">
      <c r="A206" t="s">
        <v>37</v>
      </c>
      <c r="B206">
        <v>22</v>
      </c>
      <c r="D206">
        <v>3.2129032258064516</v>
      </c>
      <c r="E206" t="s">
        <v>2691</v>
      </c>
      <c r="F206">
        <f t="shared" si="3"/>
        <v>15</v>
      </c>
    </row>
    <row r="207" spans="1:6" hidden="1">
      <c r="A207" t="s">
        <v>38</v>
      </c>
      <c r="B207">
        <v>22</v>
      </c>
      <c r="D207">
        <v>6.8000000000000007</v>
      </c>
      <c r="E207" t="s">
        <v>2692</v>
      </c>
      <c r="F207">
        <f t="shared" si="3"/>
        <v>15</v>
      </c>
    </row>
    <row r="208" spans="1:6" hidden="1">
      <c r="A208" t="s">
        <v>39</v>
      </c>
      <c r="B208">
        <v>22</v>
      </c>
      <c r="D208">
        <v>6.7967741935483863</v>
      </c>
      <c r="E208" t="s">
        <v>2693</v>
      </c>
      <c r="F208">
        <f t="shared" si="3"/>
        <v>15</v>
      </c>
    </row>
    <row r="209" spans="1:6" hidden="1">
      <c r="A209" t="s">
        <v>40</v>
      </c>
      <c r="B209">
        <v>22</v>
      </c>
      <c r="D209">
        <v>3.2193548387096773</v>
      </c>
      <c r="E209" t="s">
        <v>2694</v>
      </c>
      <c r="F209">
        <f t="shared" si="3"/>
        <v>15</v>
      </c>
    </row>
    <row r="210" spans="1:6" hidden="1">
      <c r="A210" t="s">
        <v>41</v>
      </c>
      <c r="B210">
        <v>22</v>
      </c>
      <c r="D210">
        <v>1.9770967741935483</v>
      </c>
      <c r="E210" t="s">
        <v>2705</v>
      </c>
      <c r="F210">
        <f t="shared" si="3"/>
        <v>15</v>
      </c>
    </row>
    <row r="211" spans="1:6" hidden="1">
      <c r="A211" t="s">
        <v>42</v>
      </c>
      <c r="B211">
        <v>22</v>
      </c>
      <c r="D211">
        <v>6.8419354838709676</v>
      </c>
      <c r="E211" t="s">
        <v>2695</v>
      </c>
      <c r="F211">
        <f t="shared" si="3"/>
        <v>15</v>
      </c>
    </row>
    <row r="212" spans="1:6" hidden="1">
      <c r="A212" t="s">
        <v>43</v>
      </c>
      <c r="B212">
        <v>22</v>
      </c>
      <c r="D212">
        <v>6.7967741935483863</v>
      </c>
      <c r="E212" t="s">
        <v>2696</v>
      </c>
      <c r="F212">
        <f t="shared" si="3"/>
        <v>15</v>
      </c>
    </row>
    <row r="213" spans="1:6" hidden="1">
      <c r="A213" t="s">
        <v>44</v>
      </c>
      <c r="B213">
        <v>22</v>
      </c>
      <c r="D213">
        <v>3.1870967741935483</v>
      </c>
      <c r="E213" t="s">
        <v>2697</v>
      </c>
      <c r="F213">
        <f t="shared" si="3"/>
        <v>15</v>
      </c>
    </row>
    <row r="214" spans="1:6" hidden="1">
      <c r="A214" t="s">
        <v>45</v>
      </c>
      <c r="B214">
        <v>22</v>
      </c>
      <c r="D214">
        <v>6.6161290322580646</v>
      </c>
      <c r="E214" t="s">
        <v>2698</v>
      </c>
      <c r="F214">
        <f t="shared" si="3"/>
        <v>15</v>
      </c>
    </row>
    <row r="215" spans="1:6" hidden="1">
      <c r="A215" t="s">
        <v>46</v>
      </c>
      <c r="B215">
        <v>22</v>
      </c>
      <c r="D215">
        <v>6.6999999999999993</v>
      </c>
      <c r="E215" t="s">
        <v>2699</v>
      </c>
      <c r="F215">
        <f t="shared" si="3"/>
        <v>15</v>
      </c>
    </row>
    <row r="216" spans="1:6" hidden="1">
      <c r="A216" t="s">
        <v>47</v>
      </c>
      <c r="B216">
        <v>22</v>
      </c>
      <c r="D216">
        <v>3.1774193548387095</v>
      </c>
      <c r="E216" t="s">
        <v>2700</v>
      </c>
      <c r="F216">
        <f t="shared" si="3"/>
        <v>15</v>
      </c>
    </row>
    <row r="217" spans="1:6" hidden="1">
      <c r="A217" t="s">
        <v>48</v>
      </c>
      <c r="B217">
        <v>22</v>
      </c>
      <c r="D217">
        <v>3.84</v>
      </c>
      <c r="E217" t="s">
        <v>2706</v>
      </c>
      <c r="F217">
        <f t="shared" si="3"/>
        <v>15</v>
      </c>
    </row>
    <row r="218" spans="1:6" hidden="1">
      <c r="A218" t="s">
        <v>49</v>
      </c>
      <c r="B218">
        <v>22</v>
      </c>
      <c r="D218">
        <v>7.0617119581029959</v>
      </c>
      <c r="E218" t="s">
        <v>2701</v>
      </c>
      <c r="F218">
        <f t="shared" si="3"/>
        <v>15</v>
      </c>
    </row>
    <row r="219" spans="1:6" hidden="1">
      <c r="A219" t="s">
        <v>23</v>
      </c>
      <c r="B219">
        <v>23</v>
      </c>
      <c r="D219">
        <v>21.8</v>
      </c>
      <c r="E219" t="s">
        <v>2682</v>
      </c>
      <c r="F219">
        <f t="shared" si="3"/>
        <v>16</v>
      </c>
    </row>
    <row r="220" spans="1:6" hidden="1">
      <c r="A220" t="s">
        <v>24</v>
      </c>
      <c r="B220">
        <v>23</v>
      </c>
      <c r="D220">
        <v>9.1071428571428559</v>
      </c>
      <c r="E220" t="s">
        <v>2683</v>
      </c>
      <c r="F220">
        <f t="shared" si="3"/>
        <v>16</v>
      </c>
    </row>
    <row r="221" spans="1:6" hidden="1">
      <c r="A221" t="s">
        <v>25</v>
      </c>
      <c r="B221">
        <v>23</v>
      </c>
      <c r="D221">
        <v>5.4419354838709673</v>
      </c>
      <c r="E221" t="s">
        <v>2702</v>
      </c>
      <c r="F221">
        <f t="shared" si="3"/>
        <v>16</v>
      </c>
    </row>
    <row r="222" spans="1:6" hidden="1">
      <c r="A222" t="s">
        <v>26</v>
      </c>
      <c r="B222">
        <v>23</v>
      </c>
      <c r="D222">
        <v>13.711935483870967</v>
      </c>
      <c r="E222" t="s">
        <v>2684</v>
      </c>
      <c r="F222">
        <f t="shared" si="3"/>
        <v>16</v>
      </c>
    </row>
    <row r="223" spans="1:6" hidden="1">
      <c r="A223" t="s">
        <v>193</v>
      </c>
      <c r="B223">
        <v>23</v>
      </c>
      <c r="D223">
        <v>5.1322580645161286</v>
      </c>
      <c r="E223" t="s">
        <v>2685</v>
      </c>
      <c r="F223">
        <f t="shared" si="3"/>
        <v>16</v>
      </c>
    </row>
    <row r="224" spans="1:6" hidden="1">
      <c r="A224" t="s">
        <v>28</v>
      </c>
      <c r="B224">
        <v>23</v>
      </c>
      <c r="D224">
        <v>7.7116129032258067</v>
      </c>
      <c r="E224" t="s">
        <v>2707</v>
      </c>
      <c r="F224">
        <f t="shared" si="3"/>
        <v>16</v>
      </c>
    </row>
    <row r="225" spans="1:6" hidden="1">
      <c r="A225" t="s">
        <v>29</v>
      </c>
      <c r="B225">
        <v>23</v>
      </c>
      <c r="D225">
        <v>0.99677419354838703</v>
      </c>
      <c r="E225" t="s">
        <v>2708</v>
      </c>
      <c r="F225">
        <f t="shared" si="3"/>
        <v>16</v>
      </c>
    </row>
    <row r="226" spans="1:6" hidden="1">
      <c r="A226" t="s">
        <v>30</v>
      </c>
      <c r="B226">
        <v>23</v>
      </c>
      <c r="D226">
        <v>1.3180645161290323</v>
      </c>
      <c r="E226" t="s">
        <v>2709</v>
      </c>
      <c r="F226">
        <f t="shared" si="3"/>
        <v>16</v>
      </c>
    </row>
    <row r="227" spans="1:6" hidden="1">
      <c r="A227" t="s">
        <v>31</v>
      </c>
      <c r="B227">
        <v>23</v>
      </c>
      <c r="D227">
        <v>6.1716129032258058</v>
      </c>
      <c r="E227" t="s">
        <v>2703</v>
      </c>
      <c r="F227">
        <f t="shared" si="3"/>
        <v>16</v>
      </c>
    </row>
    <row r="228" spans="1:6" hidden="1">
      <c r="A228" t="s">
        <v>32</v>
      </c>
      <c r="B228">
        <v>23</v>
      </c>
      <c r="D228">
        <v>11.044838709677421</v>
      </c>
      <c r="E228" t="s">
        <v>2704</v>
      </c>
      <c r="F228">
        <f t="shared" si="3"/>
        <v>16</v>
      </c>
    </row>
    <row r="229" spans="1:6" hidden="1">
      <c r="A229" t="s">
        <v>33</v>
      </c>
      <c r="B229">
        <v>23</v>
      </c>
      <c r="D229">
        <v>3.5451612903225809</v>
      </c>
      <c r="E229" t="s">
        <v>2686</v>
      </c>
      <c r="F229">
        <f t="shared" si="3"/>
        <v>16</v>
      </c>
    </row>
    <row r="230" spans="1:6" hidden="1">
      <c r="A230" t="s">
        <v>135</v>
      </c>
      <c r="B230">
        <v>23</v>
      </c>
      <c r="D230">
        <v>1.4793548387096773</v>
      </c>
      <c r="E230" t="s">
        <v>2687</v>
      </c>
      <c r="F230">
        <f t="shared" si="3"/>
        <v>16</v>
      </c>
    </row>
    <row r="231" spans="1:6" hidden="1">
      <c r="A231" t="s">
        <v>34</v>
      </c>
      <c r="B231">
        <v>23</v>
      </c>
      <c r="D231">
        <v>1.9835483870967743</v>
      </c>
      <c r="E231" t="s">
        <v>2688</v>
      </c>
      <c r="F231">
        <f t="shared" si="3"/>
        <v>16</v>
      </c>
    </row>
    <row r="232" spans="1:6" hidden="1">
      <c r="A232" t="s">
        <v>35</v>
      </c>
      <c r="B232">
        <v>23</v>
      </c>
      <c r="D232">
        <v>6.6193548387096772</v>
      </c>
      <c r="E232" t="s">
        <v>2689</v>
      </c>
      <c r="F232">
        <f t="shared" si="3"/>
        <v>16</v>
      </c>
    </row>
    <row r="233" spans="1:6" hidden="1">
      <c r="A233" t="s">
        <v>36</v>
      </c>
      <c r="B233">
        <v>23</v>
      </c>
      <c r="D233">
        <v>6.5903225806451617</v>
      </c>
      <c r="E233" t="s">
        <v>2690</v>
      </c>
      <c r="F233">
        <f t="shared" si="3"/>
        <v>16</v>
      </c>
    </row>
    <row r="234" spans="1:6" hidden="1">
      <c r="A234" t="s">
        <v>37</v>
      </c>
      <c r="B234">
        <v>23</v>
      </c>
      <c r="D234">
        <v>3.2129032258064516</v>
      </c>
      <c r="E234" t="s">
        <v>2691</v>
      </c>
      <c r="F234">
        <f t="shared" si="3"/>
        <v>16</v>
      </c>
    </row>
    <row r="235" spans="1:6" hidden="1">
      <c r="A235" t="s">
        <v>38</v>
      </c>
      <c r="B235">
        <v>23</v>
      </c>
      <c r="D235">
        <v>6.8000000000000007</v>
      </c>
      <c r="E235" t="s">
        <v>2692</v>
      </c>
      <c r="F235">
        <f t="shared" si="3"/>
        <v>16</v>
      </c>
    </row>
    <row r="236" spans="1:6" hidden="1">
      <c r="A236" t="s">
        <v>39</v>
      </c>
      <c r="B236">
        <v>23</v>
      </c>
      <c r="D236">
        <v>6.7967741935483863</v>
      </c>
      <c r="E236" t="s">
        <v>2693</v>
      </c>
      <c r="F236">
        <f t="shared" si="3"/>
        <v>16</v>
      </c>
    </row>
    <row r="237" spans="1:6" hidden="1">
      <c r="A237" t="s">
        <v>40</v>
      </c>
      <c r="B237">
        <v>23</v>
      </c>
      <c r="D237">
        <v>3.2193548387096773</v>
      </c>
      <c r="E237" t="s">
        <v>2694</v>
      </c>
      <c r="F237">
        <f t="shared" si="3"/>
        <v>16</v>
      </c>
    </row>
    <row r="238" spans="1:6" hidden="1">
      <c r="A238" t="s">
        <v>41</v>
      </c>
      <c r="B238">
        <v>23</v>
      </c>
      <c r="D238">
        <v>1.9770967741935483</v>
      </c>
      <c r="E238" t="s">
        <v>2705</v>
      </c>
      <c r="F238">
        <f t="shared" si="3"/>
        <v>16</v>
      </c>
    </row>
    <row r="239" spans="1:6" hidden="1">
      <c r="A239" t="s">
        <v>42</v>
      </c>
      <c r="B239">
        <v>23</v>
      </c>
      <c r="D239">
        <v>6.8419354838709676</v>
      </c>
      <c r="E239" t="s">
        <v>2695</v>
      </c>
      <c r="F239">
        <f t="shared" si="3"/>
        <v>16</v>
      </c>
    </row>
    <row r="240" spans="1:6" hidden="1">
      <c r="A240" t="s">
        <v>43</v>
      </c>
      <c r="B240">
        <v>23</v>
      </c>
      <c r="D240">
        <v>6.7967741935483863</v>
      </c>
      <c r="E240" t="s">
        <v>2696</v>
      </c>
      <c r="F240">
        <f t="shared" si="3"/>
        <v>16</v>
      </c>
    </row>
    <row r="241" spans="1:6" hidden="1">
      <c r="A241" t="s">
        <v>44</v>
      </c>
      <c r="B241">
        <v>23</v>
      </c>
      <c r="D241">
        <v>3.1870967741935483</v>
      </c>
      <c r="E241" t="s">
        <v>2697</v>
      </c>
      <c r="F241">
        <f t="shared" si="3"/>
        <v>16</v>
      </c>
    </row>
    <row r="242" spans="1:6" hidden="1">
      <c r="A242" t="s">
        <v>45</v>
      </c>
      <c r="B242">
        <v>23</v>
      </c>
      <c r="D242">
        <v>6.6161290322580646</v>
      </c>
      <c r="E242" t="s">
        <v>2698</v>
      </c>
      <c r="F242">
        <f t="shared" si="3"/>
        <v>16</v>
      </c>
    </row>
    <row r="243" spans="1:6" hidden="1">
      <c r="A243" t="s">
        <v>46</v>
      </c>
      <c r="B243">
        <v>23</v>
      </c>
      <c r="D243">
        <v>6.6999999999999993</v>
      </c>
      <c r="E243" t="s">
        <v>2699</v>
      </c>
      <c r="F243">
        <f t="shared" si="3"/>
        <v>16</v>
      </c>
    </row>
    <row r="244" spans="1:6" hidden="1">
      <c r="A244" t="s">
        <v>47</v>
      </c>
      <c r="B244">
        <v>23</v>
      </c>
      <c r="D244">
        <v>3.1774193548387095</v>
      </c>
      <c r="E244" t="s">
        <v>2700</v>
      </c>
      <c r="F244">
        <f t="shared" si="3"/>
        <v>16</v>
      </c>
    </row>
    <row r="245" spans="1:6" hidden="1">
      <c r="A245" t="s">
        <v>48</v>
      </c>
      <c r="B245">
        <v>23</v>
      </c>
      <c r="D245">
        <v>3.84</v>
      </c>
      <c r="E245" t="s">
        <v>2706</v>
      </c>
      <c r="F245">
        <f t="shared" si="3"/>
        <v>16</v>
      </c>
    </row>
    <row r="246" spans="1:6" hidden="1">
      <c r="A246" t="s">
        <v>49</v>
      </c>
      <c r="B246">
        <v>23</v>
      </c>
      <c r="D246">
        <v>7.0617119581029959</v>
      </c>
      <c r="E246" t="s">
        <v>2701</v>
      </c>
      <c r="F246">
        <f t="shared" si="3"/>
        <v>16</v>
      </c>
    </row>
    <row r="247" spans="1:6" hidden="1">
      <c r="A247" t="s">
        <v>23</v>
      </c>
      <c r="B247">
        <v>24</v>
      </c>
      <c r="D247">
        <v>21.8</v>
      </c>
      <c r="E247" t="s">
        <v>2682</v>
      </c>
      <c r="F247">
        <f t="shared" si="3"/>
        <v>17</v>
      </c>
    </row>
    <row r="248" spans="1:6" hidden="1">
      <c r="A248" t="s">
        <v>24</v>
      </c>
      <c r="B248">
        <v>24</v>
      </c>
      <c r="D248">
        <v>9.1071428571428559</v>
      </c>
      <c r="E248" t="s">
        <v>2683</v>
      </c>
      <c r="F248">
        <f t="shared" si="3"/>
        <v>17</v>
      </c>
    </row>
    <row r="249" spans="1:6" hidden="1">
      <c r="A249" t="s">
        <v>25</v>
      </c>
      <c r="B249">
        <v>24</v>
      </c>
      <c r="D249">
        <v>5.4419354838709673</v>
      </c>
      <c r="E249" t="s">
        <v>2702</v>
      </c>
      <c r="F249">
        <f t="shared" si="3"/>
        <v>17</v>
      </c>
    </row>
    <row r="250" spans="1:6" hidden="1">
      <c r="A250" t="s">
        <v>26</v>
      </c>
      <c r="B250">
        <v>24</v>
      </c>
      <c r="D250">
        <v>13.711935483870967</v>
      </c>
      <c r="E250" t="s">
        <v>2684</v>
      </c>
      <c r="F250">
        <f t="shared" si="3"/>
        <v>17</v>
      </c>
    </row>
    <row r="251" spans="1:6" hidden="1">
      <c r="A251" t="s">
        <v>193</v>
      </c>
      <c r="B251">
        <v>24</v>
      </c>
      <c r="D251">
        <v>5.1322580645161286</v>
      </c>
      <c r="E251" t="s">
        <v>2685</v>
      </c>
      <c r="F251">
        <f t="shared" si="3"/>
        <v>17</v>
      </c>
    </row>
    <row r="252" spans="1:6" hidden="1">
      <c r="A252" t="s">
        <v>28</v>
      </c>
      <c r="B252">
        <v>24</v>
      </c>
      <c r="D252">
        <v>7.7116129032258067</v>
      </c>
      <c r="E252" t="s">
        <v>2707</v>
      </c>
      <c r="F252">
        <f t="shared" si="3"/>
        <v>17</v>
      </c>
    </row>
    <row r="253" spans="1:6" hidden="1">
      <c r="A253" t="s">
        <v>29</v>
      </c>
      <c r="B253">
        <v>24</v>
      </c>
      <c r="D253">
        <v>0.99677419354838703</v>
      </c>
      <c r="E253" t="s">
        <v>2708</v>
      </c>
      <c r="F253">
        <f t="shared" si="3"/>
        <v>17</v>
      </c>
    </row>
    <row r="254" spans="1:6" hidden="1">
      <c r="A254" t="s">
        <v>30</v>
      </c>
      <c r="B254">
        <v>24</v>
      </c>
      <c r="D254">
        <v>1.3180645161290323</v>
      </c>
      <c r="E254" t="s">
        <v>2709</v>
      </c>
      <c r="F254">
        <f t="shared" si="3"/>
        <v>17</v>
      </c>
    </row>
    <row r="255" spans="1:6" hidden="1">
      <c r="A255" t="s">
        <v>31</v>
      </c>
      <c r="B255">
        <v>24</v>
      </c>
      <c r="D255">
        <v>6.1716129032258058</v>
      </c>
      <c r="E255" t="s">
        <v>2703</v>
      </c>
      <c r="F255">
        <f t="shared" si="3"/>
        <v>17</v>
      </c>
    </row>
    <row r="256" spans="1:6" hidden="1">
      <c r="A256" t="s">
        <v>32</v>
      </c>
      <c r="B256">
        <v>24</v>
      </c>
      <c r="D256">
        <v>11.044838709677421</v>
      </c>
      <c r="E256" t="s">
        <v>2704</v>
      </c>
      <c r="F256">
        <f t="shared" si="3"/>
        <v>17</v>
      </c>
    </row>
    <row r="257" spans="1:6" hidden="1">
      <c r="A257" t="s">
        <v>33</v>
      </c>
      <c r="B257">
        <v>24</v>
      </c>
      <c r="D257">
        <v>3.5451612903225809</v>
      </c>
      <c r="E257" t="s">
        <v>2686</v>
      </c>
      <c r="F257">
        <f t="shared" si="3"/>
        <v>17</v>
      </c>
    </row>
    <row r="258" spans="1:6" hidden="1">
      <c r="A258" t="s">
        <v>135</v>
      </c>
      <c r="B258">
        <v>24</v>
      </c>
      <c r="D258">
        <v>1.4793548387096773</v>
      </c>
      <c r="E258" t="s">
        <v>2687</v>
      </c>
      <c r="F258">
        <f t="shared" si="3"/>
        <v>17</v>
      </c>
    </row>
    <row r="259" spans="1:6" hidden="1">
      <c r="A259" t="s">
        <v>34</v>
      </c>
      <c r="B259">
        <v>24</v>
      </c>
      <c r="D259">
        <v>1.9835483870967743</v>
      </c>
      <c r="E259" t="s">
        <v>2688</v>
      </c>
      <c r="F259">
        <f t="shared" ref="F259:F322" si="4">B259-7</f>
        <v>17</v>
      </c>
    </row>
    <row r="260" spans="1:6" hidden="1">
      <c r="A260" t="s">
        <v>35</v>
      </c>
      <c r="B260">
        <v>24</v>
      </c>
      <c r="D260">
        <v>6.6193548387096772</v>
      </c>
      <c r="E260" t="s">
        <v>2689</v>
      </c>
      <c r="F260">
        <f t="shared" si="4"/>
        <v>17</v>
      </c>
    </row>
    <row r="261" spans="1:6" hidden="1">
      <c r="A261" t="s">
        <v>36</v>
      </c>
      <c r="B261">
        <v>24</v>
      </c>
      <c r="D261">
        <v>6.5903225806451617</v>
      </c>
      <c r="E261" t="s">
        <v>2690</v>
      </c>
      <c r="F261">
        <f t="shared" si="4"/>
        <v>17</v>
      </c>
    </row>
    <row r="262" spans="1:6" hidden="1">
      <c r="A262" t="s">
        <v>37</v>
      </c>
      <c r="B262">
        <v>24</v>
      </c>
      <c r="D262">
        <v>3.2129032258064516</v>
      </c>
      <c r="E262" t="s">
        <v>2691</v>
      </c>
      <c r="F262">
        <f t="shared" si="4"/>
        <v>17</v>
      </c>
    </row>
    <row r="263" spans="1:6" hidden="1">
      <c r="A263" t="s">
        <v>38</v>
      </c>
      <c r="B263">
        <v>24</v>
      </c>
      <c r="D263">
        <v>6.8000000000000007</v>
      </c>
      <c r="E263" t="s">
        <v>2692</v>
      </c>
      <c r="F263">
        <f t="shared" si="4"/>
        <v>17</v>
      </c>
    </row>
    <row r="264" spans="1:6" hidden="1">
      <c r="A264" t="s">
        <v>39</v>
      </c>
      <c r="B264">
        <v>24</v>
      </c>
      <c r="D264">
        <v>6.7967741935483863</v>
      </c>
      <c r="E264" t="s">
        <v>2693</v>
      </c>
      <c r="F264">
        <f t="shared" si="4"/>
        <v>17</v>
      </c>
    </row>
    <row r="265" spans="1:6" hidden="1">
      <c r="A265" t="s">
        <v>40</v>
      </c>
      <c r="B265">
        <v>24</v>
      </c>
      <c r="D265">
        <v>3.2193548387096773</v>
      </c>
      <c r="E265" t="s">
        <v>2694</v>
      </c>
      <c r="F265">
        <f t="shared" si="4"/>
        <v>17</v>
      </c>
    </row>
    <row r="266" spans="1:6" hidden="1">
      <c r="A266" t="s">
        <v>41</v>
      </c>
      <c r="B266">
        <v>24</v>
      </c>
      <c r="D266">
        <v>1.9770967741935483</v>
      </c>
      <c r="E266" t="s">
        <v>2705</v>
      </c>
      <c r="F266">
        <f t="shared" si="4"/>
        <v>17</v>
      </c>
    </row>
    <row r="267" spans="1:6" hidden="1">
      <c r="A267" t="s">
        <v>42</v>
      </c>
      <c r="B267">
        <v>24</v>
      </c>
      <c r="D267">
        <v>6.8419354838709676</v>
      </c>
      <c r="E267" t="s">
        <v>2695</v>
      </c>
      <c r="F267">
        <f t="shared" si="4"/>
        <v>17</v>
      </c>
    </row>
    <row r="268" spans="1:6" hidden="1">
      <c r="A268" t="s">
        <v>43</v>
      </c>
      <c r="B268">
        <v>24</v>
      </c>
      <c r="D268">
        <v>6.7967741935483863</v>
      </c>
      <c r="E268" t="s">
        <v>2696</v>
      </c>
      <c r="F268">
        <f t="shared" si="4"/>
        <v>17</v>
      </c>
    </row>
    <row r="269" spans="1:6" hidden="1">
      <c r="A269" t="s">
        <v>44</v>
      </c>
      <c r="B269">
        <v>24</v>
      </c>
      <c r="D269">
        <v>3.1870967741935483</v>
      </c>
      <c r="E269" t="s">
        <v>2697</v>
      </c>
      <c r="F269">
        <f t="shared" si="4"/>
        <v>17</v>
      </c>
    </row>
    <row r="270" spans="1:6" hidden="1">
      <c r="A270" t="s">
        <v>45</v>
      </c>
      <c r="B270">
        <v>24</v>
      </c>
      <c r="D270">
        <v>6.6161290322580646</v>
      </c>
      <c r="E270" t="s">
        <v>2698</v>
      </c>
      <c r="F270">
        <f t="shared" si="4"/>
        <v>17</v>
      </c>
    </row>
    <row r="271" spans="1:6" hidden="1">
      <c r="A271" t="s">
        <v>46</v>
      </c>
      <c r="B271">
        <v>24</v>
      </c>
      <c r="D271">
        <v>6.6999999999999993</v>
      </c>
      <c r="E271" t="s">
        <v>2699</v>
      </c>
      <c r="F271">
        <f t="shared" si="4"/>
        <v>17</v>
      </c>
    </row>
    <row r="272" spans="1:6" hidden="1">
      <c r="A272" t="s">
        <v>47</v>
      </c>
      <c r="B272">
        <v>24</v>
      </c>
      <c r="D272">
        <v>3.1774193548387095</v>
      </c>
      <c r="E272" t="s">
        <v>2700</v>
      </c>
      <c r="F272">
        <f t="shared" si="4"/>
        <v>17</v>
      </c>
    </row>
    <row r="273" spans="1:6" hidden="1">
      <c r="A273" t="s">
        <v>48</v>
      </c>
      <c r="B273">
        <v>24</v>
      </c>
      <c r="D273">
        <v>3.84</v>
      </c>
      <c r="E273" t="s">
        <v>2706</v>
      </c>
      <c r="F273">
        <f t="shared" si="4"/>
        <v>17</v>
      </c>
    </row>
    <row r="274" spans="1:6" hidden="1">
      <c r="A274" t="s">
        <v>49</v>
      </c>
      <c r="B274">
        <v>24</v>
      </c>
      <c r="D274">
        <v>7.0617119581029959</v>
      </c>
      <c r="E274" t="s">
        <v>2701</v>
      </c>
      <c r="F274">
        <f t="shared" si="4"/>
        <v>17</v>
      </c>
    </row>
    <row r="275" spans="1:6" hidden="1">
      <c r="A275" t="s">
        <v>23</v>
      </c>
      <c r="B275">
        <v>25</v>
      </c>
      <c r="D275">
        <v>21.8</v>
      </c>
      <c r="E275" t="s">
        <v>2682</v>
      </c>
      <c r="F275">
        <f t="shared" si="4"/>
        <v>18</v>
      </c>
    </row>
    <row r="276" spans="1:6" hidden="1">
      <c r="A276" t="s">
        <v>24</v>
      </c>
      <c r="B276">
        <v>25</v>
      </c>
      <c r="D276">
        <v>9.1071428571428559</v>
      </c>
      <c r="E276" t="s">
        <v>2683</v>
      </c>
      <c r="F276">
        <f t="shared" si="4"/>
        <v>18</v>
      </c>
    </row>
    <row r="277" spans="1:6" hidden="1">
      <c r="A277" t="s">
        <v>25</v>
      </c>
      <c r="B277">
        <v>25</v>
      </c>
      <c r="D277">
        <v>5.4419354838709673</v>
      </c>
      <c r="E277" t="s">
        <v>2702</v>
      </c>
      <c r="F277">
        <f t="shared" si="4"/>
        <v>18</v>
      </c>
    </row>
    <row r="278" spans="1:6" hidden="1">
      <c r="A278" t="s">
        <v>26</v>
      </c>
      <c r="B278">
        <v>25</v>
      </c>
      <c r="D278">
        <v>13.711935483870967</v>
      </c>
      <c r="E278" t="s">
        <v>2684</v>
      </c>
      <c r="F278">
        <f t="shared" si="4"/>
        <v>18</v>
      </c>
    </row>
    <row r="279" spans="1:6" hidden="1">
      <c r="A279" t="s">
        <v>193</v>
      </c>
      <c r="B279">
        <v>25</v>
      </c>
      <c r="D279">
        <v>5.1322580645161286</v>
      </c>
      <c r="E279" t="s">
        <v>2685</v>
      </c>
      <c r="F279">
        <f t="shared" si="4"/>
        <v>18</v>
      </c>
    </row>
    <row r="280" spans="1:6" hidden="1">
      <c r="A280" t="s">
        <v>28</v>
      </c>
      <c r="B280">
        <v>25</v>
      </c>
      <c r="D280">
        <v>7.7116129032258067</v>
      </c>
      <c r="E280" t="s">
        <v>2707</v>
      </c>
      <c r="F280">
        <f t="shared" si="4"/>
        <v>18</v>
      </c>
    </row>
    <row r="281" spans="1:6" hidden="1">
      <c r="A281" t="s">
        <v>29</v>
      </c>
      <c r="B281">
        <v>25</v>
      </c>
      <c r="D281">
        <v>0.99677419354838703</v>
      </c>
      <c r="E281" t="s">
        <v>2708</v>
      </c>
      <c r="F281">
        <f t="shared" si="4"/>
        <v>18</v>
      </c>
    </row>
    <row r="282" spans="1:6" hidden="1">
      <c r="A282" t="s">
        <v>30</v>
      </c>
      <c r="B282">
        <v>25</v>
      </c>
      <c r="D282">
        <v>1.3180645161290323</v>
      </c>
      <c r="E282" t="s">
        <v>2709</v>
      </c>
      <c r="F282">
        <f t="shared" si="4"/>
        <v>18</v>
      </c>
    </row>
    <row r="283" spans="1:6" hidden="1">
      <c r="A283" t="s">
        <v>31</v>
      </c>
      <c r="B283">
        <v>25</v>
      </c>
      <c r="D283">
        <v>6.1716129032258058</v>
      </c>
      <c r="E283" t="s">
        <v>2703</v>
      </c>
      <c r="F283">
        <f t="shared" si="4"/>
        <v>18</v>
      </c>
    </row>
    <row r="284" spans="1:6" hidden="1">
      <c r="A284" t="s">
        <v>32</v>
      </c>
      <c r="B284">
        <v>25</v>
      </c>
      <c r="D284">
        <v>11.044838709677421</v>
      </c>
      <c r="E284" t="s">
        <v>2704</v>
      </c>
      <c r="F284">
        <f t="shared" si="4"/>
        <v>18</v>
      </c>
    </row>
    <row r="285" spans="1:6" hidden="1">
      <c r="A285" t="s">
        <v>33</v>
      </c>
      <c r="B285">
        <v>25</v>
      </c>
      <c r="D285">
        <v>3.5451612903225809</v>
      </c>
      <c r="E285" t="s">
        <v>2686</v>
      </c>
      <c r="F285">
        <f t="shared" si="4"/>
        <v>18</v>
      </c>
    </row>
    <row r="286" spans="1:6" hidden="1">
      <c r="A286" t="s">
        <v>135</v>
      </c>
      <c r="B286">
        <v>25</v>
      </c>
      <c r="D286">
        <v>1.4793548387096773</v>
      </c>
      <c r="E286" t="s">
        <v>2687</v>
      </c>
      <c r="F286">
        <f t="shared" si="4"/>
        <v>18</v>
      </c>
    </row>
    <row r="287" spans="1:6" hidden="1">
      <c r="A287" t="s">
        <v>34</v>
      </c>
      <c r="B287">
        <v>25</v>
      </c>
      <c r="D287">
        <v>1.9835483870967743</v>
      </c>
      <c r="E287" t="s">
        <v>2688</v>
      </c>
      <c r="F287">
        <f t="shared" si="4"/>
        <v>18</v>
      </c>
    </row>
    <row r="288" spans="1:6" hidden="1">
      <c r="A288" t="s">
        <v>35</v>
      </c>
      <c r="B288">
        <v>25</v>
      </c>
      <c r="D288">
        <v>6.6193548387096772</v>
      </c>
      <c r="E288" t="s">
        <v>2689</v>
      </c>
      <c r="F288">
        <f t="shared" si="4"/>
        <v>18</v>
      </c>
    </row>
    <row r="289" spans="1:6" hidden="1">
      <c r="A289" t="s">
        <v>36</v>
      </c>
      <c r="B289">
        <v>25</v>
      </c>
      <c r="D289">
        <v>6.5903225806451617</v>
      </c>
      <c r="E289" t="s">
        <v>2690</v>
      </c>
      <c r="F289">
        <f t="shared" si="4"/>
        <v>18</v>
      </c>
    </row>
    <row r="290" spans="1:6" hidden="1">
      <c r="A290" t="s">
        <v>37</v>
      </c>
      <c r="B290">
        <v>25</v>
      </c>
      <c r="D290">
        <v>3.2129032258064516</v>
      </c>
      <c r="E290" t="s">
        <v>2691</v>
      </c>
      <c r="F290">
        <f t="shared" si="4"/>
        <v>18</v>
      </c>
    </row>
    <row r="291" spans="1:6" hidden="1">
      <c r="A291" t="s">
        <v>38</v>
      </c>
      <c r="B291">
        <v>25</v>
      </c>
      <c r="D291">
        <v>6.8000000000000007</v>
      </c>
      <c r="E291" t="s">
        <v>2692</v>
      </c>
      <c r="F291">
        <f t="shared" si="4"/>
        <v>18</v>
      </c>
    </row>
    <row r="292" spans="1:6" hidden="1">
      <c r="A292" t="s">
        <v>39</v>
      </c>
      <c r="B292">
        <v>25</v>
      </c>
      <c r="D292">
        <v>6.7967741935483863</v>
      </c>
      <c r="E292" t="s">
        <v>2693</v>
      </c>
      <c r="F292">
        <f t="shared" si="4"/>
        <v>18</v>
      </c>
    </row>
    <row r="293" spans="1:6" hidden="1">
      <c r="A293" t="s">
        <v>40</v>
      </c>
      <c r="B293">
        <v>25</v>
      </c>
      <c r="D293">
        <v>3.2193548387096773</v>
      </c>
      <c r="E293" t="s">
        <v>2694</v>
      </c>
      <c r="F293">
        <f t="shared" si="4"/>
        <v>18</v>
      </c>
    </row>
    <row r="294" spans="1:6" hidden="1">
      <c r="A294" t="s">
        <v>41</v>
      </c>
      <c r="B294">
        <v>25</v>
      </c>
      <c r="D294">
        <v>1.9770967741935483</v>
      </c>
      <c r="E294" t="s">
        <v>2705</v>
      </c>
      <c r="F294">
        <f t="shared" si="4"/>
        <v>18</v>
      </c>
    </row>
    <row r="295" spans="1:6" hidden="1">
      <c r="A295" t="s">
        <v>42</v>
      </c>
      <c r="B295">
        <v>25</v>
      </c>
      <c r="D295">
        <v>6.8419354838709676</v>
      </c>
      <c r="E295" t="s">
        <v>2695</v>
      </c>
      <c r="F295">
        <f t="shared" si="4"/>
        <v>18</v>
      </c>
    </row>
    <row r="296" spans="1:6" hidden="1">
      <c r="A296" t="s">
        <v>43</v>
      </c>
      <c r="B296">
        <v>25</v>
      </c>
      <c r="D296">
        <v>6.7967741935483863</v>
      </c>
      <c r="E296" t="s">
        <v>2696</v>
      </c>
      <c r="F296">
        <f t="shared" si="4"/>
        <v>18</v>
      </c>
    </row>
    <row r="297" spans="1:6" hidden="1">
      <c r="A297" t="s">
        <v>44</v>
      </c>
      <c r="B297">
        <v>25</v>
      </c>
      <c r="D297">
        <v>3.1870967741935483</v>
      </c>
      <c r="E297" t="s">
        <v>2697</v>
      </c>
      <c r="F297">
        <f t="shared" si="4"/>
        <v>18</v>
      </c>
    </row>
    <row r="298" spans="1:6" hidden="1">
      <c r="A298" t="s">
        <v>45</v>
      </c>
      <c r="B298">
        <v>25</v>
      </c>
      <c r="D298">
        <v>6.6161290322580646</v>
      </c>
      <c r="E298" t="s">
        <v>2698</v>
      </c>
      <c r="F298">
        <f t="shared" si="4"/>
        <v>18</v>
      </c>
    </row>
    <row r="299" spans="1:6" hidden="1">
      <c r="A299" t="s">
        <v>46</v>
      </c>
      <c r="B299">
        <v>25</v>
      </c>
      <c r="D299">
        <v>6.6999999999999993</v>
      </c>
      <c r="E299" t="s">
        <v>2699</v>
      </c>
      <c r="F299">
        <f t="shared" si="4"/>
        <v>18</v>
      </c>
    </row>
    <row r="300" spans="1:6" hidden="1">
      <c r="A300" t="s">
        <v>47</v>
      </c>
      <c r="B300">
        <v>25</v>
      </c>
      <c r="D300">
        <v>3.1774193548387095</v>
      </c>
      <c r="E300" t="s">
        <v>2700</v>
      </c>
      <c r="F300">
        <f t="shared" si="4"/>
        <v>18</v>
      </c>
    </row>
    <row r="301" spans="1:6" hidden="1">
      <c r="A301" t="s">
        <v>48</v>
      </c>
      <c r="B301">
        <v>25</v>
      </c>
      <c r="D301">
        <v>3.84</v>
      </c>
      <c r="E301" t="s">
        <v>2706</v>
      </c>
      <c r="F301">
        <f t="shared" si="4"/>
        <v>18</v>
      </c>
    </row>
    <row r="302" spans="1:6" hidden="1">
      <c r="A302" t="s">
        <v>49</v>
      </c>
      <c r="B302">
        <v>25</v>
      </c>
      <c r="D302">
        <v>7.0617119581029959</v>
      </c>
      <c r="E302" t="s">
        <v>2701</v>
      </c>
      <c r="F302">
        <f t="shared" si="4"/>
        <v>18</v>
      </c>
    </row>
    <row r="303" spans="1:6" hidden="1">
      <c r="A303" t="s">
        <v>23</v>
      </c>
      <c r="B303">
        <v>26</v>
      </c>
      <c r="D303">
        <v>21.8</v>
      </c>
      <c r="E303" t="s">
        <v>2682</v>
      </c>
      <c r="F303">
        <f t="shared" si="4"/>
        <v>19</v>
      </c>
    </row>
    <row r="304" spans="1:6" hidden="1">
      <c r="A304" t="s">
        <v>24</v>
      </c>
      <c r="B304">
        <v>26</v>
      </c>
      <c r="D304">
        <v>9.1071428571428559</v>
      </c>
      <c r="E304" t="s">
        <v>2683</v>
      </c>
      <c r="F304">
        <f t="shared" si="4"/>
        <v>19</v>
      </c>
    </row>
    <row r="305" spans="1:6" hidden="1">
      <c r="A305" t="s">
        <v>25</v>
      </c>
      <c r="B305">
        <v>26</v>
      </c>
      <c r="D305">
        <v>5.4419354838709673</v>
      </c>
      <c r="E305" t="s">
        <v>2702</v>
      </c>
      <c r="F305">
        <f t="shared" si="4"/>
        <v>19</v>
      </c>
    </row>
    <row r="306" spans="1:6" hidden="1">
      <c r="A306" t="s">
        <v>26</v>
      </c>
      <c r="B306">
        <v>26</v>
      </c>
      <c r="D306">
        <v>13.711935483870967</v>
      </c>
      <c r="E306" t="s">
        <v>2684</v>
      </c>
      <c r="F306">
        <f t="shared" si="4"/>
        <v>19</v>
      </c>
    </row>
    <row r="307" spans="1:6" hidden="1">
      <c r="A307" t="s">
        <v>193</v>
      </c>
      <c r="B307">
        <v>26</v>
      </c>
      <c r="D307">
        <v>5.1322580645161286</v>
      </c>
      <c r="E307" t="s">
        <v>2685</v>
      </c>
      <c r="F307">
        <f t="shared" si="4"/>
        <v>19</v>
      </c>
    </row>
    <row r="308" spans="1:6" hidden="1">
      <c r="A308" t="s">
        <v>28</v>
      </c>
      <c r="B308">
        <v>26</v>
      </c>
      <c r="D308">
        <v>7.7116129032258067</v>
      </c>
      <c r="E308" t="s">
        <v>2707</v>
      </c>
      <c r="F308">
        <f t="shared" si="4"/>
        <v>19</v>
      </c>
    </row>
    <row r="309" spans="1:6" hidden="1">
      <c r="A309" t="s">
        <v>29</v>
      </c>
      <c r="B309">
        <v>26</v>
      </c>
      <c r="D309">
        <v>0.99677419354838703</v>
      </c>
      <c r="E309" t="s">
        <v>2708</v>
      </c>
      <c r="F309">
        <f t="shared" si="4"/>
        <v>19</v>
      </c>
    </row>
    <row r="310" spans="1:6" hidden="1">
      <c r="A310" t="s">
        <v>30</v>
      </c>
      <c r="B310">
        <v>26</v>
      </c>
      <c r="D310">
        <v>1.3180645161290323</v>
      </c>
      <c r="E310" t="s">
        <v>2709</v>
      </c>
      <c r="F310">
        <f t="shared" si="4"/>
        <v>19</v>
      </c>
    </row>
    <row r="311" spans="1:6" hidden="1">
      <c r="A311" t="s">
        <v>31</v>
      </c>
      <c r="B311">
        <v>26</v>
      </c>
      <c r="D311">
        <v>6.1716129032258058</v>
      </c>
      <c r="E311" t="s">
        <v>2703</v>
      </c>
      <c r="F311">
        <f t="shared" si="4"/>
        <v>19</v>
      </c>
    </row>
    <row r="312" spans="1:6" hidden="1">
      <c r="A312" t="s">
        <v>32</v>
      </c>
      <c r="B312">
        <v>26</v>
      </c>
      <c r="D312">
        <v>11.044838709677421</v>
      </c>
      <c r="E312" t="s">
        <v>2704</v>
      </c>
      <c r="F312">
        <f t="shared" si="4"/>
        <v>19</v>
      </c>
    </row>
    <row r="313" spans="1:6" hidden="1">
      <c r="A313" t="s">
        <v>33</v>
      </c>
      <c r="B313">
        <v>26</v>
      </c>
      <c r="D313">
        <v>3.5451612903225809</v>
      </c>
      <c r="E313" t="s">
        <v>2686</v>
      </c>
      <c r="F313">
        <f t="shared" si="4"/>
        <v>19</v>
      </c>
    </row>
    <row r="314" spans="1:6" hidden="1">
      <c r="A314" t="s">
        <v>135</v>
      </c>
      <c r="B314">
        <v>26</v>
      </c>
      <c r="D314">
        <v>1.4793548387096773</v>
      </c>
      <c r="E314" t="s">
        <v>2687</v>
      </c>
      <c r="F314">
        <f t="shared" si="4"/>
        <v>19</v>
      </c>
    </row>
    <row r="315" spans="1:6" hidden="1">
      <c r="A315" t="s">
        <v>34</v>
      </c>
      <c r="B315">
        <v>26</v>
      </c>
      <c r="D315">
        <v>1.9835483870967743</v>
      </c>
      <c r="E315" t="s">
        <v>2688</v>
      </c>
      <c r="F315">
        <f t="shared" si="4"/>
        <v>19</v>
      </c>
    </row>
    <row r="316" spans="1:6" hidden="1">
      <c r="A316" t="s">
        <v>35</v>
      </c>
      <c r="B316">
        <v>26</v>
      </c>
      <c r="D316">
        <v>6.6193548387096772</v>
      </c>
      <c r="E316" t="s">
        <v>2689</v>
      </c>
      <c r="F316">
        <f t="shared" si="4"/>
        <v>19</v>
      </c>
    </row>
    <row r="317" spans="1:6" hidden="1">
      <c r="A317" t="s">
        <v>36</v>
      </c>
      <c r="B317">
        <v>26</v>
      </c>
      <c r="D317">
        <v>6.5903225806451617</v>
      </c>
      <c r="E317" t="s">
        <v>2690</v>
      </c>
      <c r="F317">
        <f t="shared" si="4"/>
        <v>19</v>
      </c>
    </row>
    <row r="318" spans="1:6" hidden="1">
      <c r="A318" t="s">
        <v>37</v>
      </c>
      <c r="B318">
        <v>26</v>
      </c>
      <c r="D318">
        <v>3.2129032258064516</v>
      </c>
      <c r="E318" t="s">
        <v>2691</v>
      </c>
      <c r="F318">
        <f t="shared" si="4"/>
        <v>19</v>
      </c>
    </row>
    <row r="319" spans="1:6" hidden="1">
      <c r="A319" t="s">
        <v>38</v>
      </c>
      <c r="B319">
        <v>26</v>
      </c>
      <c r="D319">
        <v>6.8000000000000007</v>
      </c>
      <c r="E319" t="s">
        <v>2692</v>
      </c>
      <c r="F319">
        <f t="shared" si="4"/>
        <v>19</v>
      </c>
    </row>
    <row r="320" spans="1:6" hidden="1">
      <c r="A320" t="s">
        <v>39</v>
      </c>
      <c r="B320">
        <v>26</v>
      </c>
      <c r="D320">
        <v>6.7967741935483863</v>
      </c>
      <c r="E320" t="s">
        <v>2693</v>
      </c>
      <c r="F320">
        <f t="shared" si="4"/>
        <v>19</v>
      </c>
    </row>
    <row r="321" spans="1:6" hidden="1">
      <c r="A321" t="s">
        <v>40</v>
      </c>
      <c r="B321">
        <v>26</v>
      </c>
      <c r="D321">
        <v>3.2193548387096773</v>
      </c>
      <c r="E321" t="s">
        <v>2694</v>
      </c>
      <c r="F321">
        <f t="shared" si="4"/>
        <v>19</v>
      </c>
    </row>
    <row r="322" spans="1:6" hidden="1">
      <c r="A322" t="s">
        <v>41</v>
      </c>
      <c r="B322">
        <v>26</v>
      </c>
      <c r="D322">
        <v>1.9770967741935483</v>
      </c>
      <c r="E322" t="s">
        <v>2705</v>
      </c>
      <c r="F322">
        <f t="shared" si="4"/>
        <v>19</v>
      </c>
    </row>
    <row r="323" spans="1:6" hidden="1">
      <c r="A323" t="s">
        <v>42</v>
      </c>
      <c r="B323">
        <v>26</v>
      </c>
      <c r="D323">
        <v>6.8419354838709676</v>
      </c>
      <c r="E323" t="s">
        <v>2695</v>
      </c>
      <c r="F323">
        <f t="shared" ref="F323:F386" si="5">B323-7</f>
        <v>19</v>
      </c>
    </row>
    <row r="324" spans="1:6" hidden="1">
      <c r="A324" t="s">
        <v>43</v>
      </c>
      <c r="B324">
        <v>26</v>
      </c>
      <c r="D324">
        <v>6.7967741935483863</v>
      </c>
      <c r="E324" t="s">
        <v>2696</v>
      </c>
      <c r="F324">
        <f t="shared" si="5"/>
        <v>19</v>
      </c>
    </row>
    <row r="325" spans="1:6" hidden="1">
      <c r="A325" t="s">
        <v>44</v>
      </c>
      <c r="B325">
        <v>26</v>
      </c>
      <c r="D325">
        <v>3.1870967741935483</v>
      </c>
      <c r="E325" t="s">
        <v>2697</v>
      </c>
      <c r="F325">
        <f t="shared" si="5"/>
        <v>19</v>
      </c>
    </row>
    <row r="326" spans="1:6" hidden="1">
      <c r="A326" t="s">
        <v>45</v>
      </c>
      <c r="B326">
        <v>26</v>
      </c>
      <c r="D326">
        <v>6.6161290322580646</v>
      </c>
      <c r="E326" t="s">
        <v>2698</v>
      </c>
      <c r="F326">
        <f t="shared" si="5"/>
        <v>19</v>
      </c>
    </row>
    <row r="327" spans="1:6" hidden="1">
      <c r="A327" t="s">
        <v>46</v>
      </c>
      <c r="B327">
        <v>26</v>
      </c>
      <c r="D327">
        <v>6.6999999999999993</v>
      </c>
      <c r="E327" t="s">
        <v>2699</v>
      </c>
      <c r="F327">
        <f t="shared" si="5"/>
        <v>19</v>
      </c>
    </row>
    <row r="328" spans="1:6" hidden="1">
      <c r="A328" t="s">
        <v>47</v>
      </c>
      <c r="B328">
        <v>26</v>
      </c>
      <c r="D328">
        <v>3.1774193548387095</v>
      </c>
      <c r="E328" t="s">
        <v>2700</v>
      </c>
      <c r="F328">
        <f t="shared" si="5"/>
        <v>19</v>
      </c>
    </row>
    <row r="329" spans="1:6" hidden="1">
      <c r="A329" t="s">
        <v>48</v>
      </c>
      <c r="B329">
        <v>26</v>
      </c>
      <c r="D329">
        <v>3.84</v>
      </c>
      <c r="E329" t="s">
        <v>2706</v>
      </c>
      <c r="F329">
        <f t="shared" si="5"/>
        <v>19</v>
      </c>
    </row>
    <row r="330" spans="1:6" hidden="1">
      <c r="A330" t="s">
        <v>49</v>
      </c>
      <c r="B330">
        <v>26</v>
      </c>
      <c r="D330">
        <v>7.0617119581029959</v>
      </c>
      <c r="E330" t="s">
        <v>2701</v>
      </c>
      <c r="F330">
        <f t="shared" si="5"/>
        <v>19</v>
      </c>
    </row>
    <row r="331" spans="1:6" hidden="1">
      <c r="A331" t="s">
        <v>23</v>
      </c>
      <c r="B331">
        <v>27</v>
      </c>
      <c r="D331">
        <v>21.8</v>
      </c>
      <c r="E331" t="s">
        <v>2682</v>
      </c>
      <c r="F331">
        <f t="shared" si="5"/>
        <v>20</v>
      </c>
    </row>
    <row r="332" spans="1:6" hidden="1">
      <c r="A332" t="s">
        <v>24</v>
      </c>
      <c r="B332">
        <v>27</v>
      </c>
      <c r="D332">
        <v>9.1071428571428559</v>
      </c>
      <c r="E332" t="s">
        <v>2683</v>
      </c>
      <c r="F332">
        <f t="shared" si="5"/>
        <v>20</v>
      </c>
    </row>
    <row r="333" spans="1:6" hidden="1">
      <c r="A333" t="s">
        <v>25</v>
      </c>
      <c r="B333">
        <v>27</v>
      </c>
      <c r="D333">
        <v>5.4419354838709673</v>
      </c>
      <c r="E333" t="s">
        <v>2702</v>
      </c>
      <c r="F333">
        <f t="shared" si="5"/>
        <v>20</v>
      </c>
    </row>
    <row r="334" spans="1:6" hidden="1">
      <c r="A334" t="s">
        <v>26</v>
      </c>
      <c r="B334">
        <v>27</v>
      </c>
      <c r="D334">
        <v>13.711935483870967</v>
      </c>
      <c r="E334" t="s">
        <v>2684</v>
      </c>
      <c r="F334">
        <f t="shared" si="5"/>
        <v>20</v>
      </c>
    </row>
    <row r="335" spans="1:6" hidden="1">
      <c r="A335" t="s">
        <v>193</v>
      </c>
      <c r="B335">
        <v>27</v>
      </c>
      <c r="D335">
        <v>5.1322580645161286</v>
      </c>
      <c r="E335" t="s">
        <v>2685</v>
      </c>
      <c r="F335">
        <f t="shared" si="5"/>
        <v>20</v>
      </c>
    </row>
    <row r="336" spans="1:6" hidden="1">
      <c r="A336" t="s">
        <v>28</v>
      </c>
      <c r="B336">
        <v>27</v>
      </c>
      <c r="D336">
        <v>7.7116129032258067</v>
      </c>
      <c r="E336" t="s">
        <v>2707</v>
      </c>
      <c r="F336">
        <f t="shared" si="5"/>
        <v>20</v>
      </c>
    </row>
    <row r="337" spans="1:6" hidden="1">
      <c r="A337" t="s">
        <v>29</v>
      </c>
      <c r="B337">
        <v>27</v>
      </c>
      <c r="D337">
        <v>0.99677419354838703</v>
      </c>
      <c r="E337" t="s">
        <v>2708</v>
      </c>
      <c r="F337">
        <f t="shared" si="5"/>
        <v>20</v>
      </c>
    </row>
    <row r="338" spans="1:6" hidden="1">
      <c r="A338" t="s">
        <v>30</v>
      </c>
      <c r="B338">
        <v>27</v>
      </c>
      <c r="D338">
        <v>1.3180645161290323</v>
      </c>
      <c r="E338" t="s">
        <v>2709</v>
      </c>
      <c r="F338">
        <f t="shared" si="5"/>
        <v>20</v>
      </c>
    </row>
    <row r="339" spans="1:6" hidden="1">
      <c r="A339" t="s">
        <v>31</v>
      </c>
      <c r="B339">
        <v>27</v>
      </c>
      <c r="D339">
        <v>6.1716129032258058</v>
      </c>
      <c r="E339" t="s">
        <v>2703</v>
      </c>
      <c r="F339">
        <f t="shared" si="5"/>
        <v>20</v>
      </c>
    </row>
    <row r="340" spans="1:6" hidden="1">
      <c r="A340" t="s">
        <v>32</v>
      </c>
      <c r="B340">
        <v>27</v>
      </c>
      <c r="D340">
        <v>11.044838709677421</v>
      </c>
      <c r="E340" t="s">
        <v>2704</v>
      </c>
      <c r="F340">
        <f t="shared" si="5"/>
        <v>20</v>
      </c>
    </row>
    <row r="341" spans="1:6" hidden="1">
      <c r="A341" t="s">
        <v>33</v>
      </c>
      <c r="B341">
        <v>27</v>
      </c>
      <c r="D341">
        <v>3.5451612903225809</v>
      </c>
      <c r="E341" t="s">
        <v>2686</v>
      </c>
      <c r="F341">
        <f t="shared" si="5"/>
        <v>20</v>
      </c>
    </row>
    <row r="342" spans="1:6" hidden="1">
      <c r="A342" t="s">
        <v>135</v>
      </c>
      <c r="B342">
        <v>27</v>
      </c>
      <c r="D342">
        <v>1.4793548387096773</v>
      </c>
      <c r="E342" t="s">
        <v>2687</v>
      </c>
      <c r="F342">
        <f t="shared" si="5"/>
        <v>20</v>
      </c>
    </row>
    <row r="343" spans="1:6" hidden="1">
      <c r="A343" t="s">
        <v>34</v>
      </c>
      <c r="B343">
        <v>27</v>
      </c>
      <c r="D343">
        <v>1.9835483870967743</v>
      </c>
      <c r="E343" t="s">
        <v>2688</v>
      </c>
      <c r="F343">
        <f t="shared" si="5"/>
        <v>20</v>
      </c>
    </row>
    <row r="344" spans="1:6" hidden="1">
      <c r="A344" t="s">
        <v>35</v>
      </c>
      <c r="B344">
        <v>27</v>
      </c>
      <c r="D344">
        <v>6.6193548387096772</v>
      </c>
      <c r="E344" t="s">
        <v>2689</v>
      </c>
      <c r="F344">
        <f t="shared" si="5"/>
        <v>20</v>
      </c>
    </row>
    <row r="345" spans="1:6" hidden="1">
      <c r="A345" t="s">
        <v>36</v>
      </c>
      <c r="B345">
        <v>27</v>
      </c>
      <c r="D345">
        <v>6.5903225806451617</v>
      </c>
      <c r="E345" t="s">
        <v>2690</v>
      </c>
      <c r="F345">
        <f t="shared" si="5"/>
        <v>20</v>
      </c>
    </row>
    <row r="346" spans="1:6" hidden="1">
      <c r="A346" t="s">
        <v>37</v>
      </c>
      <c r="B346">
        <v>27</v>
      </c>
      <c r="D346">
        <v>3.2129032258064516</v>
      </c>
      <c r="E346" t="s">
        <v>2691</v>
      </c>
      <c r="F346">
        <f t="shared" si="5"/>
        <v>20</v>
      </c>
    </row>
    <row r="347" spans="1:6" hidden="1">
      <c r="A347" t="s">
        <v>38</v>
      </c>
      <c r="B347">
        <v>27</v>
      </c>
      <c r="D347">
        <v>6.8000000000000007</v>
      </c>
      <c r="E347" t="s">
        <v>2692</v>
      </c>
      <c r="F347">
        <f t="shared" si="5"/>
        <v>20</v>
      </c>
    </row>
    <row r="348" spans="1:6" hidden="1">
      <c r="A348" t="s">
        <v>39</v>
      </c>
      <c r="B348">
        <v>27</v>
      </c>
      <c r="D348">
        <v>6.7967741935483863</v>
      </c>
      <c r="E348" t="s">
        <v>2693</v>
      </c>
      <c r="F348">
        <f t="shared" si="5"/>
        <v>20</v>
      </c>
    </row>
    <row r="349" spans="1:6" hidden="1">
      <c r="A349" t="s">
        <v>40</v>
      </c>
      <c r="B349">
        <v>27</v>
      </c>
      <c r="D349">
        <v>3.2193548387096773</v>
      </c>
      <c r="E349" t="s">
        <v>2694</v>
      </c>
      <c r="F349">
        <f t="shared" si="5"/>
        <v>20</v>
      </c>
    </row>
    <row r="350" spans="1:6" hidden="1">
      <c r="A350" t="s">
        <v>41</v>
      </c>
      <c r="B350">
        <v>27</v>
      </c>
      <c r="D350">
        <v>1.9770967741935483</v>
      </c>
      <c r="E350" t="s">
        <v>2705</v>
      </c>
      <c r="F350">
        <f t="shared" si="5"/>
        <v>20</v>
      </c>
    </row>
    <row r="351" spans="1:6" hidden="1">
      <c r="A351" t="s">
        <v>42</v>
      </c>
      <c r="B351">
        <v>27</v>
      </c>
      <c r="D351">
        <v>6.8419354838709676</v>
      </c>
      <c r="E351" t="s">
        <v>2695</v>
      </c>
      <c r="F351">
        <f t="shared" si="5"/>
        <v>20</v>
      </c>
    </row>
    <row r="352" spans="1:6" hidden="1">
      <c r="A352" t="s">
        <v>43</v>
      </c>
      <c r="B352">
        <v>27</v>
      </c>
      <c r="D352">
        <v>6.7967741935483863</v>
      </c>
      <c r="E352" t="s">
        <v>2696</v>
      </c>
      <c r="F352">
        <f t="shared" si="5"/>
        <v>20</v>
      </c>
    </row>
    <row r="353" spans="1:6" hidden="1">
      <c r="A353" t="s">
        <v>44</v>
      </c>
      <c r="B353">
        <v>27</v>
      </c>
      <c r="D353">
        <v>3.1870967741935483</v>
      </c>
      <c r="E353" t="s">
        <v>2697</v>
      </c>
      <c r="F353">
        <f t="shared" si="5"/>
        <v>20</v>
      </c>
    </row>
    <row r="354" spans="1:6" hidden="1">
      <c r="A354" t="s">
        <v>45</v>
      </c>
      <c r="B354">
        <v>27</v>
      </c>
      <c r="D354">
        <v>6.6161290322580646</v>
      </c>
      <c r="E354" t="s">
        <v>2698</v>
      </c>
      <c r="F354">
        <f t="shared" si="5"/>
        <v>20</v>
      </c>
    </row>
    <row r="355" spans="1:6" hidden="1">
      <c r="A355" t="s">
        <v>46</v>
      </c>
      <c r="B355">
        <v>27</v>
      </c>
      <c r="D355">
        <v>6.6999999999999993</v>
      </c>
      <c r="E355" t="s">
        <v>2699</v>
      </c>
      <c r="F355">
        <f t="shared" si="5"/>
        <v>20</v>
      </c>
    </row>
    <row r="356" spans="1:6" hidden="1">
      <c r="A356" t="s">
        <v>47</v>
      </c>
      <c r="B356">
        <v>27</v>
      </c>
      <c r="D356">
        <v>3.1774193548387095</v>
      </c>
      <c r="E356" t="s">
        <v>2700</v>
      </c>
      <c r="F356">
        <f t="shared" si="5"/>
        <v>20</v>
      </c>
    </row>
    <row r="357" spans="1:6" hidden="1">
      <c r="A357" t="s">
        <v>48</v>
      </c>
      <c r="B357">
        <v>27</v>
      </c>
      <c r="D357">
        <v>3.84</v>
      </c>
      <c r="E357" t="s">
        <v>2706</v>
      </c>
      <c r="F357">
        <f t="shared" si="5"/>
        <v>20</v>
      </c>
    </row>
    <row r="358" spans="1:6" hidden="1">
      <c r="A358" t="s">
        <v>49</v>
      </c>
      <c r="B358">
        <v>27</v>
      </c>
      <c r="D358">
        <v>7.0617119581029959</v>
      </c>
      <c r="E358" t="s">
        <v>2701</v>
      </c>
      <c r="F358">
        <f t="shared" si="5"/>
        <v>20</v>
      </c>
    </row>
    <row r="359" spans="1:6" hidden="1">
      <c r="A359" t="s">
        <v>23</v>
      </c>
      <c r="B359">
        <v>28</v>
      </c>
      <c r="D359">
        <v>21.8</v>
      </c>
      <c r="E359" t="s">
        <v>2682</v>
      </c>
      <c r="F359">
        <f t="shared" si="5"/>
        <v>21</v>
      </c>
    </row>
    <row r="360" spans="1:6" hidden="1">
      <c r="A360" t="s">
        <v>24</v>
      </c>
      <c r="B360">
        <v>28</v>
      </c>
      <c r="D360">
        <v>9.1071428571428559</v>
      </c>
      <c r="E360" t="s">
        <v>2683</v>
      </c>
      <c r="F360">
        <f t="shared" si="5"/>
        <v>21</v>
      </c>
    </row>
    <row r="361" spans="1:6" hidden="1">
      <c r="A361" t="s">
        <v>25</v>
      </c>
      <c r="B361">
        <v>28</v>
      </c>
      <c r="D361">
        <v>5.4419354838709673</v>
      </c>
      <c r="E361" t="s">
        <v>2702</v>
      </c>
      <c r="F361">
        <f t="shared" si="5"/>
        <v>21</v>
      </c>
    </row>
    <row r="362" spans="1:6" hidden="1">
      <c r="A362" t="s">
        <v>26</v>
      </c>
      <c r="B362">
        <v>28</v>
      </c>
      <c r="D362">
        <v>13.711935483870967</v>
      </c>
      <c r="E362" t="s">
        <v>2684</v>
      </c>
      <c r="F362">
        <f t="shared" si="5"/>
        <v>21</v>
      </c>
    </row>
    <row r="363" spans="1:6" hidden="1">
      <c r="A363" t="s">
        <v>193</v>
      </c>
      <c r="B363">
        <v>28</v>
      </c>
      <c r="D363">
        <v>5.1322580645161286</v>
      </c>
      <c r="E363" t="s">
        <v>2685</v>
      </c>
      <c r="F363">
        <f t="shared" si="5"/>
        <v>21</v>
      </c>
    </row>
    <row r="364" spans="1:6" hidden="1">
      <c r="A364" t="s">
        <v>28</v>
      </c>
      <c r="B364">
        <v>28</v>
      </c>
      <c r="D364">
        <v>7.7116129032258067</v>
      </c>
      <c r="E364" t="s">
        <v>2707</v>
      </c>
      <c r="F364">
        <f t="shared" si="5"/>
        <v>21</v>
      </c>
    </row>
    <row r="365" spans="1:6" hidden="1">
      <c r="A365" t="s">
        <v>29</v>
      </c>
      <c r="B365">
        <v>28</v>
      </c>
      <c r="D365">
        <v>0.99677419354838703</v>
      </c>
      <c r="E365" t="s">
        <v>2708</v>
      </c>
      <c r="F365">
        <f t="shared" si="5"/>
        <v>21</v>
      </c>
    </row>
    <row r="366" spans="1:6" hidden="1">
      <c r="A366" t="s">
        <v>30</v>
      </c>
      <c r="B366">
        <v>28</v>
      </c>
      <c r="D366">
        <v>1.3180645161290323</v>
      </c>
      <c r="E366" t="s">
        <v>2709</v>
      </c>
      <c r="F366">
        <f t="shared" si="5"/>
        <v>21</v>
      </c>
    </row>
    <row r="367" spans="1:6" hidden="1">
      <c r="A367" t="s">
        <v>31</v>
      </c>
      <c r="B367">
        <v>28</v>
      </c>
      <c r="D367">
        <v>6.1716129032258058</v>
      </c>
      <c r="E367" t="s">
        <v>2703</v>
      </c>
      <c r="F367">
        <f t="shared" si="5"/>
        <v>21</v>
      </c>
    </row>
    <row r="368" spans="1:6" hidden="1">
      <c r="A368" t="s">
        <v>32</v>
      </c>
      <c r="B368">
        <v>28</v>
      </c>
      <c r="D368">
        <v>11.044838709677421</v>
      </c>
      <c r="E368" t="s">
        <v>2704</v>
      </c>
      <c r="F368">
        <f t="shared" si="5"/>
        <v>21</v>
      </c>
    </row>
    <row r="369" spans="1:6" hidden="1">
      <c r="A369" t="s">
        <v>33</v>
      </c>
      <c r="B369">
        <v>28</v>
      </c>
      <c r="D369">
        <v>3.5451612903225809</v>
      </c>
      <c r="E369" t="s">
        <v>2686</v>
      </c>
      <c r="F369">
        <f t="shared" si="5"/>
        <v>21</v>
      </c>
    </row>
    <row r="370" spans="1:6" hidden="1">
      <c r="A370" t="s">
        <v>135</v>
      </c>
      <c r="B370">
        <v>28</v>
      </c>
      <c r="D370">
        <v>1.4793548387096773</v>
      </c>
      <c r="E370" t="s">
        <v>2687</v>
      </c>
      <c r="F370">
        <f t="shared" si="5"/>
        <v>21</v>
      </c>
    </row>
    <row r="371" spans="1:6" hidden="1">
      <c r="A371" t="s">
        <v>34</v>
      </c>
      <c r="B371">
        <v>28</v>
      </c>
      <c r="D371">
        <v>1.9835483870967743</v>
      </c>
      <c r="E371" t="s">
        <v>2688</v>
      </c>
      <c r="F371">
        <f t="shared" si="5"/>
        <v>21</v>
      </c>
    </row>
    <row r="372" spans="1:6" hidden="1">
      <c r="A372" t="s">
        <v>35</v>
      </c>
      <c r="B372">
        <v>28</v>
      </c>
      <c r="D372">
        <v>6.6193548387096772</v>
      </c>
      <c r="E372" t="s">
        <v>2689</v>
      </c>
      <c r="F372">
        <f t="shared" si="5"/>
        <v>21</v>
      </c>
    </row>
    <row r="373" spans="1:6" hidden="1">
      <c r="A373" t="s">
        <v>36</v>
      </c>
      <c r="B373">
        <v>28</v>
      </c>
      <c r="D373">
        <v>6.5903225806451617</v>
      </c>
      <c r="E373" t="s">
        <v>2690</v>
      </c>
      <c r="F373">
        <f t="shared" si="5"/>
        <v>21</v>
      </c>
    </row>
    <row r="374" spans="1:6" hidden="1">
      <c r="A374" t="s">
        <v>37</v>
      </c>
      <c r="B374">
        <v>28</v>
      </c>
      <c r="D374">
        <v>3.2129032258064516</v>
      </c>
      <c r="E374" t="s">
        <v>2691</v>
      </c>
      <c r="F374">
        <f t="shared" si="5"/>
        <v>21</v>
      </c>
    </row>
    <row r="375" spans="1:6" hidden="1">
      <c r="A375" t="s">
        <v>38</v>
      </c>
      <c r="B375">
        <v>28</v>
      </c>
      <c r="D375">
        <v>6.8000000000000007</v>
      </c>
      <c r="E375" t="s">
        <v>2692</v>
      </c>
      <c r="F375">
        <f t="shared" si="5"/>
        <v>21</v>
      </c>
    </row>
    <row r="376" spans="1:6" hidden="1">
      <c r="A376" t="s">
        <v>39</v>
      </c>
      <c r="B376">
        <v>28</v>
      </c>
      <c r="D376">
        <v>6.7967741935483863</v>
      </c>
      <c r="E376" t="s">
        <v>2693</v>
      </c>
      <c r="F376">
        <f t="shared" si="5"/>
        <v>21</v>
      </c>
    </row>
    <row r="377" spans="1:6" hidden="1">
      <c r="A377" t="s">
        <v>40</v>
      </c>
      <c r="B377">
        <v>28</v>
      </c>
      <c r="D377">
        <v>3.2193548387096773</v>
      </c>
      <c r="E377" t="s">
        <v>2694</v>
      </c>
      <c r="F377">
        <f t="shared" si="5"/>
        <v>21</v>
      </c>
    </row>
    <row r="378" spans="1:6" hidden="1">
      <c r="A378" t="s">
        <v>41</v>
      </c>
      <c r="B378">
        <v>28</v>
      </c>
      <c r="D378">
        <v>1.9770967741935483</v>
      </c>
      <c r="E378" t="s">
        <v>2705</v>
      </c>
      <c r="F378">
        <f t="shared" si="5"/>
        <v>21</v>
      </c>
    </row>
    <row r="379" spans="1:6" hidden="1">
      <c r="A379" t="s">
        <v>42</v>
      </c>
      <c r="B379">
        <v>28</v>
      </c>
      <c r="D379">
        <v>6.8419354838709676</v>
      </c>
      <c r="E379" t="s">
        <v>2695</v>
      </c>
      <c r="F379">
        <f t="shared" si="5"/>
        <v>21</v>
      </c>
    </row>
    <row r="380" spans="1:6" hidden="1">
      <c r="A380" t="s">
        <v>43</v>
      </c>
      <c r="B380">
        <v>28</v>
      </c>
      <c r="D380">
        <v>6.7967741935483863</v>
      </c>
      <c r="E380" t="s">
        <v>2696</v>
      </c>
      <c r="F380">
        <f t="shared" si="5"/>
        <v>21</v>
      </c>
    </row>
    <row r="381" spans="1:6" hidden="1">
      <c r="A381" t="s">
        <v>44</v>
      </c>
      <c r="B381">
        <v>28</v>
      </c>
      <c r="D381">
        <v>3.1870967741935483</v>
      </c>
      <c r="E381" t="s">
        <v>2697</v>
      </c>
      <c r="F381">
        <f t="shared" si="5"/>
        <v>21</v>
      </c>
    </row>
    <row r="382" spans="1:6" hidden="1">
      <c r="A382" t="s">
        <v>45</v>
      </c>
      <c r="B382">
        <v>28</v>
      </c>
      <c r="D382">
        <v>6.6161290322580646</v>
      </c>
      <c r="E382" t="s">
        <v>2698</v>
      </c>
      <c r="F382">
        <f t="shared" si="5"/>
        <v>21</v>
      </c>
    </row>
    <row r="383" spans="1:6" hidden="1">
      <c r="A383" t="s">
        <v>46</v>
      </c>
      <c r="B383">
        <v>28</v>
      </c>
      <c r="D383">
        <v>6.6999999999999993</v>
      </c>
      <c r="E383" t="s">
        <v>2699</v>
      </c>
      <c r="F383">
        <f t="shared" si="5"/>
        <v>21</v>
      </c>
    </row>
    <row r="384" spans="1:6" hidden="1">
      <c r="A384" t="s">
        <v>47</v>
      </c>
      <c r="B384">
        <v>28</v>
      </c>
      <c r="D384">
        <v>3.1774193548387095</v>
      </c>
      <c r="E384" t="s">
        <v>2700</v>
      </c>
      <c r="F384">
        <f t="shared" si="5"/>
        <v>21</v>
      </c>
    </row>
    <row r="385" spans="1:6" hidden="1">
      <c r="A385" t="s">
        <v>48</v>
      </c>
      <c r="B385">
        <v>28</v>
      </c>
      <c r="D385">
        <v>3.84</v>
      </c>
      <c r="E385" t="s">
        <v>2706</v>
      </c>
      <c r="F385">
        <f t="shared" si="5"/>
        <v>21</v>
      </c>
    </row>
    <row r="386" spans="1:6" hidden="1">
      <c r="A386" t="s">
        <v>49</v>
      </c>
      <c r="B386">
        <v>28</v>
      </c>
      <c r="D386">
        <v>7.0617119581029959</v>
      </c>
      <c r="E386" t="s">
        <v>2701</v>
      </c>
      <c r="F386">
        <f t="shared" si="5"/>
        <v>21</v>
      </c>
    </row>
    <row r="387" spans="1:6" hidden="1">
      <c r="A387" t="s">
        <v>23</v>
      </c>
      <c r="B387">
        <v>29</v>
      </c>
      <c r="D387">
        <v>21.8</v>
      </c>
      <c r="E387" t="s">
        <v>2682</v>
      </c>
      <c r="F387">
        <f t="shared" ref="F387:F450" si="6">B387-7</f>
        <v>22</v>
      </c>
    </row>
    <row r="388" spans="1:6" hidden="1">
      <c r="A388" t="s">
        <v>24</v>
      </c>
      <c r="B388">
        <v>29</v>
      </c>
      <c r="D388">
        <v>9.1071428571428559</v>
      </c>
      <c r="E388" t="s">
        <v>2683</v>
      </c>
      <c r="F388">
        <f t="shared" si="6"/>
        <v>22</v>
      </c>
    </row>
    <row r="389" spans="1:6" hidden="1">
      <c r="A389" t="s">
        <v>25</v>
      </c>
      <c r="B389">
        <v>29</v>
      </c>
      <c r="D389">
        <v>5.4419354838709673</v>
      </c>
      <c r="E389" t="s">
        <v>2702</v>
      </c>
      <c r="F389">
        <f t="shared" si="6"/>
        <v>22</v>
      </c>
    </row>
    <row r="390" spans="1:6" hidden="1">
      <c r="A390" t="s">
        <v>26</v>
      </c>
      <c r="B390">
        <v>29</v>
      </c>
      <c r="D390">
        <v>13.711935483870967</v>
      </c>
      <c r="E390" t="s">
        <v>2684</v>
      </c>
      <c r="F390">
        <f t="shared" si="6"/>
        <v>22</v>
      </c>
    </row>
    <row r="391" spans="1:6" hidden="1">
      <c r="A391" t="s">
        <v>193</v>
      </c>
      <c r="B391">
        <v>29</v>
      </c>
      <c r="D391">
        <v>5.1322580645161286</v>
      </c>
      <c r="E391" t="s">
        <v>2685</v>
      </c>
      <c r="F391">
        <f t="shared" si="6"/>
        <v>22</v>
      </c>
    </row>
    <row r="392" spans="1:6" hidden="1">
      <c r="A392" t="s">
        <v>28</v>
      </c>
      <c r="B392">
        <v>29</v>
      </c>
      <c r="D392">
        <v>7.7116129032258067</v>
      </c>
      <c r="E392" t="s">
        <v>2707</v>
      </c>
      <c r="F392">
        <f t="shared" si="6"/>
        <v>22</v>
      </c>
    </row>
    <row r="393" spans="1:6" hidden="1">
      <c r="A393" t="s">
        <v>29</v>
      </c>
      <c r="B393">
        <v>29</v>
      </c>
      <c r="D393">
        <v>0.99677419354838703</v>
      </c>
      <c r="E393" t="s">
        <v>2708</v>
      </c>
      <c r="F393">
        <f t="shared" si="6"/>
        <v>22</v>
      </c>
    </row>
    <row r="394" spans="1:6" hidden="1">
      <c r="A394" t="s">
        <v>30</v>
      </c>
      <c r="B394">
        <v>29</v>
      </c>
      <c r="D394">
        <v>1.3180645161290323</v>
      </c>
      <c r="E394" t="s">
        <v>2709</v>
      </c>
      <c r="F394">
        <f t="shared" si="6"/>
        <v>22</v>
      </c>
    </row>
    <row r="395" spans="1:6" hidden="1">
      <c r="A395" t="s">
        <v>31</v>
      </c>
      <c r="B395">
        <v>29</v>
      </c>
      <c r="D395">
        <v>6.1716129032258058</v>
      </c>
      <c r="E395" t="s">
        <v>2703</v>
      </c>
      <c r="F395">
        <f t="shared" si="6"/>
        <v>22</v>
      </c>
    </row>
    <row r="396" spans="1:6" hidden="1">
      <c r="A396" t="s">
        <v>32</v>
      </c>
      <c r="B396">
        <v>29</v>
      </c>
      <c r="D396">
        <v>11.044838709677421</v>
      </c>
      <c r="E396" t="s">
        <v>2704</v>
      </c>
      <c r="F396">
        <f t="shared" si="6"/>
        <v>22</v>
      </c>
    </row>
    <row r="397" spans="1:6" hidden="1">
      <c r="A397" t="s">
        <v>33</v>
      </c>
      <c r="B397">
        <v>29</v>
      </c>
      <c r="D397">
        <v>3.5451612903225809</v>
      </c>
      <c r="E397" t="s">
        <v>2686</v>
      </c>
      <c r="F397">
        <f t="shared" si="6"/>
        <v>22</v>
      </c>
    </row>
    <row r="398" spans="1:6" hidden="1">
      <c r="A398" t="s">
        <v>135</v>
      </c>
      <c r="B398">
        <v>29</v>
      </c>
      <c r="D398">
        <v>1.4793548387096773</v>
      </c>
      <c r="E398" t="s">
        <v>2687</v>
      </c>
      <c r="F398">
        <f t="shared" si="6"/>
        <v>22</v>
      </c>
    </row>
    <row r="399" spans="1:6" hidden="1">
      <c r="A399" t="s">
        <v>34</v>
      </c>
      <c r="B399">
        <v>29</v>
      </c>
      <c r="D399">
        <v>1.9835483870967743</v>
      </c>
      <c r="E399" t="s">
        <v>2688</v>
      </c>
      <c r="F399">
        <f t="shared" si="6"/>
        <v>22</v>
      </c>
    </row>
    <row r="400" spans="1:6" hidden="1">
      <c r="A400" t="s">
        <v>35</v>
      </c>
      <c r="B400">
        <v>29</v>
      </c>
      <c r="D400">
        <v>6.6193548387096772</v>
      </c>
      <c r="E400" t="s">
        <v>2689</v>
      </c>
      <c r="F400">
        <f t="shared" si="6"/>
        <v>22</v>
      </c>
    </row>
    <row r="401" spans="1:6" hidden="1">
      <c r="A401" t="s">
        <v>36</v>
      </c>
      <c r="B401">
        <v>29</v>
      </c>
      <c r="D401">
        <v>6.5903225806451617</v>
      </c>
      <c r="E401" t="s">
        <v>2690</v>
      </c>
      <c r="F401">
        <f t="shared" si="6"/>
        <v>22</v>
      </c>
    </row>
    <row r="402" spans="1:6" hidden="1">
      <c r="A402" t="s">
        <v>37</v>
      </c>
      <c r="B402">
        <v>29</v>
      </c>
      <c r="D402">
        <v>3.2129032258064516</v>
      </c>
      <c r="E402" t="s">
        <v>2691</v>
      </c>
      <c r="F402">
        <f t="shared" si="6"/>
        <v>22</v>
      </c>
    </row>
    <row r="403" spans="1:6" hidden="1">
      <c r="A403" t="s">
        <v>38</v>
      </c>
      <c r="B403">
        <v>29</v>
      </c>
      <c r="D403">
        <v>6.8000000000000007</v>
      </c>
      <c r="E403" t="s">
        <v>2692</v>
      </c>
      <c r="F403">
        <f t="shared" si="6"/>
        <v>22</v>
      </c>
    </row>
    <row r="404" spans="1:6" hidden="1">
      <c r="A404" t="s">
        <v>39</v>
      </c>
      <c r="B404">
        <v>29</v>
      </c>
      <c r="D404">
        <v>6.7967741935483863</v>
      </c>
      <c r="E404" t="s">
        <v>2693</v>
      </c>
      <c r="F404">
        <f t="shared" si="6"/>
        <v>22</v>
      </c>
    </row>
    <row r="405" spans="1:6" hidden="1">
      <c r="A405" t="s">
        <v>40</v>
      </c>
      <c r="B405">
        <v>29</v>
      </c>
      <c r="D405">
        <v>3.2193548387096773</v>
      </c>
      <c r="E405" t="s">
        <v>2694</v>
      </c>
      <c r="F405">
        <f t="shared" si="6"/>
        <v>22</v>
      </c>
    </row>
    <row r="406" spans="1:6" hidden="1">
      <c r="A406" t="s">
        <v>41</v>
      </c>
      <c r="B406">
        <v>29</v>
      </c>
      <c r="D406">
        <v>1.9770967741935483</v>
      </c>
      <c r="E406" t="s">
        <v>2705</v>
      </c>
      <c r="F406">
        <f t="shared" si="6"/>
        <v>22</v>
      </c>
    </row>
    <row r="407" spans="1:6" hidden="1">
      <c r="A407" t="s">
        <v>42</v>
      </c>
      <c r="B407">
        <v>29</v>
      </c>
      <c r="D407">
        <v>6.8419354838709676</v>
      </c>
      <c r="E407" t="s">
        <v>2695</v>
      </c>
      <c r="F407">
        <f t="shared" si="6"/>
        <v>22</v>
      </c>
    </row>
    <row r="408" spans="1:6" hidden="1">
      <c r="A408" t="s">
        <v>43</v>
      </c>
      <c r="B408">
        <v>29</v>
      </c>
      <c r="D408">
        <v>6.7967741935483863</v>
      </c>
      <c r="E408" t="s">
        <v>2696</v>
      </c>
      <c r="F408">
        <f t="shared" si="6"/>
        <v>22</v>
      </c>
    </row>
    <row r="409" spans="1:6" hidden="1">
      <c r="A409" t="s">
        <v>44</v>
      </c>
      <c r="B409">
        <v>29</v>
      </c>
      <c r="D409">
        <v>3.1870967741935483</v>
      </c>
      <c r="E409" t="s">
        <v>2697</v>
      </c>
      <c r="F409">
        <f t="shared" si="6"/>
        <v>22</v>
      </c>
    </row>
    <row r="410" spans="1:6" hidden="1">
      <c r="A410" t="s">
        <v>45</v>
      </c>
      <c r="B410">
        <v>29</v>
      </c>
      <c r="D410">
        <v>6.6161290322580646</v>
      </c>
      <c r="E410" t="s">
        <v>2698</v>
      </c>
      <c r="F410">
        <f t="shared" si="6"/>
        <v>22</v>
      </c>
    </row>
    <row r="411" spans="1:6" hidden="1">
      <c r="A411" t="s">
        <v>46</v>
      </c>
      <c r="B411">
        <v>29</v>
      </c>
      <c r="D411">
        <v>6.6999999999999993</v>
      </c>
      <c r="E411" t="s">
        <v>2699</v>
      </c>
      <c r="F411">
        <f t="shared" si="6"/>
        <v>22</v>
      </c>
    </row>
    <row r="412" spans="1:6" hidden="1">
      <c r="A412" t="s">
        <v>47</v>
      </c>
      <c r="B412">
        <v>29</v>
      </c>
      <c r="D412">
        <v>3.1774193548387095</v>
      </c>
      <c r="E412" t="s">
        <v>2700</v>
      </c>
      <c r="F412">
        <f t="shared" si="6"/>
        <v>22</v>
      </c>
    </row>
    <row r="413" spans="1:6" hidden="1">
      <c r="A413" t="s">
        <v>48</v>
      </c>
      <c r="B413">
        <v>29</v>
      </c>
      <c r="D413">
        <v>3.84</v>
      </c>
      <c r="E413" t="s">
        <v>2706</v>
      </c>
      <c r="F413">
        <f t="shared" si="6"/>
        <v>22</v>
      </c>
    </row>
    <row r="414" spans="1:6" hidden="1">
      <c r="A414" t="s">
        <v>49</v>
      </c>
      <c r="B414">
        <v>29</v>
      </c>
      <c r="D414">
        <v>7.0617119581029959</v>
      </c>
      <c r="E414" t="s">
        <v>2701</v>
      </c>
      <c r="F414">
        <f t="shared" si="6"/>
        <v>22</v>
      </c>
    </row>
    <row r="415" spans="1:6" hidden="1">
      <c r="A415" t="s">
        <v>23</v>
      </c>
      <c r="B415">
        <v>30</v>
      </c>
      <c r="D415">
        <v>21.8</v>
      </c>
      <c r="E415" t="s">
        <v>2682</v>
      </c>
      <c r="F415">
        <f t="shared" si="6"/>
        <v>23</v>
      </c>
    </row>
    <row r="416" spans="1:6" hidden="1">
      <c r="A416" t="s">
        <v>24</v>
      </c>
      <c r="B416">
        <v>30</v>
      </c>
      <c r="D416">
        <v>9.1071428571428559</v>
      </c>
      <c r="E416" t="s">
        <v>2683</v>
      </c>
      <c r="F416">
        <f t="shared" si="6"/>
        <v>23</v>
      </c>
    </row>
    <row r="417" spans="1:6" hidden="1">
      <c r="A417" t="s">
        <v>25</v>
      </c>
      <c r="B417">
        <v>30</v>
      </c>
      <c r="D417">
        <v>5.4419354838709673</v>
      </c>
      <c r="E417" t="s">
        <v>2702</v>
      </c>
      <c r="F417">
        <f t="shared" si="6"/>
        <v>23</v>
      </c>
    </row>
    <row r="418" spans="1:6" hidden="1">
      <c r="A418" t="s">
        <v>26</v>
      </c>
      <c r="B418">
        <v>30</v>
      </c>
      <c r="D418">
        <v>13.711935483870967</v>
      </c>
      <c r="E418" t="s">
        <v>2684</v>
      </c>
      <c r="F418">
        <f t="shared" si="6"/>
        <v>23</v>
      </c>
    </row>
    <row r="419" spans="1:6" hidden="1">
      <c r="A419" t="s">
        <v>193</v>
      </c>
      <c r="B419">
        <v>30</v>
      </c>
      <c r="D419">
        <v>5.1322580645161286</v>
      </c>
      <c r="E419" t="s">
        <v>2685</v>
      </c>
      <c r="F419">
        <f t="shared" si="6"/>
        <v>23</v>
      </c>
    </row>
    <row r="420" spans="1:6" hidden="1">
      <c r="A420" t="s">
        <v>28</v>
      </c>
      <c r="B420">
        <v>30</v>
      </c>
      <c r="D420">
        <v>7.7116129032258067</v>
      </c>
      <c r="E420" t="s">
        <v>2707</v>
      </c>
      <c r="F420">
        <f t="shared" si="6"/>
        <v>23</v>
      </c>
    </row>
    <row r="421" spans="1:6" hidden="1">
      <c r="A421" t="s">
        <v>29</v>
      </c>
      <c r="B421">
        <v>30</v>
      </c>
      <c r="D421">
        <v>0.99677419354838703</v>
      </c>
      <c r="E421" t="s">
        <v>2708</v>
      </c>
      <c r="F421">
        <f t="shared" si="6"/>
        <v>23</v>
      </c>
    </row>
    <row r="422" spans="1:6" hidden="1">
      <c r="A422" t="s">
        <v>30</v>
      </c>
      <c r="B422">
        <v>30</v>
      </c>
      <c r="D422">
        <v>1.3180645161290323</v>
      </c>
      <c r="E422" t="s">
        <v>2709</v>
      </c>
      <c r="F422">
        <f t="shared" si="6"/>
        <v>23</v>
      </c>
    </row>
    <row r="423" spans="1:6" hidden="1">
      <c r="A423" t="s">
        <v>31</v>
      </c>
      <c r="B423">
        <v>30</v>
      </c>
      <c r="D423">
        <v>6.1716129032258058</v>
      </c>
      <c r="E423" t="s">
        <v>2703</v>
      </c>
      <c r="F423">
        <f t="shared" si="6"/>
        <v>23</v>
      </c>
    </row>
    <row r="424" spans="1:6" hidden="1">
      <c r="A424" t="s">
        <v>32</v>
      </c>
      <c r="B424">
        <v>30</v>
      </c>
      <c r="D424">
        <v>11.044838709677421</v>
      </c>
      <c r="E424" t="s">
        <v>2704</v>
      </c>
      <c r="F424">
        <f t="shared" si="6"/>
        <v>23</v>
      </c>
    </row>
    <row r="425" spans="1:6" hidden="1">
      <c r="A425" t="s">
        <v>33</v>
      </c>
      <c r="B425">
        <v>30</v>
      </c>
      <c r="D425">
        <v>3.5451612903225809</v>
      </c>
      <c r="E425" t="s">
        <v>2686</v>
      </c>
      <c r="F425">
        <f t="shared" si="6"/>
        <v>23</v>
      </c>
    </row>
    <row r="426" spans="1:6" hidden="1">
      <c r="A426" t="s">
        <v>135</v>
      </c>
      <c r="B426">
        <v>30</v>
      </c>
      <c r="D426">
        <v>1.4793548387096773</v>
      </c>
      <c r="E426" t="s">
        <v>2687</v>
      </c>
      <c r="F426">
        <f t="shared" si="6"/>
        <v>23</v>
      </c>
    </row>
    <row r="427" spans="1:6" hidden="1">
      <c r="A427" t="s">
        <v>34</v>
      </c>
      <c r="B427">
        <v>30</v>
      </c>
      <c r="D427">
        <v>1.9835483870967743</v>
      </c>
      <c r="E427" t="s">
        <v>2688</v>
      </c>
      <c r="F427">
        <f t="shared" si="6"/>
        <v>23</v>
      </c>
    </row>
    <row r="428" spans="1:6" hidden="1">
      <c r="A428" t="s">
        <v>35</v>
      </c>
      <c r="B428">
        <v>30</v>
      </c>
      <c r="D428">
        <v>6.6193548387096772</v>
      </c>
      <c r="E428" t="s">
        <v>2689</v>
      </c>
      <c r="F428">
        <f t="shared" si="6"/>
        <v>23</v>
      </c>
    </row>
    <row r="429" spans="1:6" hidden="1">
      <c r="A429" t="s">
        <v>36</v>
      </c>
      <c r="B429">
        <v>30</v>
      </c>
      <c r="D429">
        <v>6.5903225806451617</v>
      </c>
      <c r="E429" t="s">
        <v>2690</v>
      </c>
      <c r="F429">
        <f t="shared" si="6"/>
        <v>23</v>
      </c>
    </row>
    <row r="430" spans="1:6" hidden="1">
      <c r="A430" t="s">
        <v>37</v>
      </c>
      <c r="B430">
        <v>30</v>
      </c>
      <c r="D430">
        <v>3.2129032258064516</v>
      </c>
      <c r="E430" t="s">
        <v>2691</v>
      </c>
      <c r="F430">
        <f t="shared" si="6"/>
        <v>23</v>
      </c>
    </row>
    <row r="431" spans="1:6" hidden="1">
      <c r="A431" t="s">
        <v>38</v>
      </c>
      <c r="B431">
        <v>30</v>
      </c>
      <c r="D431">
        <v>6.8000000000000007</v>
      </c>
      <c r="E431" t="s">
        <v>2692</v>
      </c>
      <c r="F431">
        <f t="shared" si="6"/>
        <v>23</v>
      </c>
    </row>
    <row r="432" spans="1:6" hidden="1">
      <c r="A432" t="s">
        <v>39</v>
      </c>
      <c r="B432">
        <v>30</v>
      </c>
      <c r="D432">
        <v>6.7967741935483863</v>
      </c>
      <c r="E432" t="s">
        <v>2693</v>
      </c>
      <c r="F432">
        <f t="shared" si="6"/>
        <v>23</v>
      </c>
    </row>
    <row r="433" spans="1:6" hidden="1">
      <c r="A433" t="s">
        <v>40</v>
      </c>
      <c r="B433">
        <v>30</v>
      </c>
      <c r="D433">
        <v>3.2193548387096773</v>
      </c>
      <c r="E433" t="s">
        <v>2694</v>
      </c>
      <c r="F433">
        <f t="shared" si="6"/>
        <v>23</v>
      </c>
    </row>
    <row r="434" spans="1:6" hidden="1">
      <c r="A434" t="s">
        <v>41</v>
      </c>
      <c r="B434">
        <v>30</v>
      </c>
      <c r="D434">
        <v>1.9770967741935483</v>
      </c>
      <c r="E434" t="s">
        <v>2705</v>
      </c>
      <c r="F434">
        <f t="shared" si="6"/>
        <v>23</v>
      </c>
    </row>
    <row r="435" spans="1:6" hidden="1">
      <c r="A435" t="s">
        <v>42</v>
      </c>
      <c r="B435">
        <v>30</v>
      </c>
      <c r="D435">
        <v>6.8419354838709676</v>
      </c>
      <c r="E435" t="s">
        <v>2695</v>
      </c>
      <c r="F435">
        <f t="shared" si="6"/>
        <v>23</v>
      </c>
    </row>
    <row r="436" spans="1:6" hidden="1">
      <c r="A436" t="s">
        <v>43</v>
      </c>
      <c r="B436">
        <v>30</v>
      </c>
      <c r="D436">
        <v>6.7967741935483863</v>
      </c>
      <c r="E436" t="s">
        <v>2696</v>
      </c>
      <c r="F436">
        <f t="shared" si="6"/>
        <v>23</v>
      </c>
    </row>
    <row r="437" spans="1:6" hidden="1">
      <c r="A437" t="s">
        <v>44</v>
      </c>
      <c r="B437">
        <v>30</v>
      </c>
      <c r="D437">
        <v>3.1870967741935483</v>
      </c>
      <c r="E437" t="s">
        <v>2697</v>
      </c>
      <c r="F437">
        <f t="shared" si="6"/>
        <v>23</v>
      </c>
    </row>
    <row r="438" spans="1:6" hidden="1">
      <c r="A438" t="s">
        <v>45</v>
      </c>
      <c r="B438">
        <v>30</v>
      </c>
      <c r="D438">
        <v>6.6161290322580646</v>
      </c>
      <c r="E438" t="s">
        <v>2698</v>
      </c>
      <c r="F438">
        <f t="shared" si="6"/>
        <v>23</v>
      </c>
    </row>
    <row r="439" spans="1:6" hidden="1">
      <c r="A439" t="s">
        <v>46</v>
      </c>
      <c r="B439">
        <v>30</v>
      </c>
      <c r="D439">
        <v>6.6999999999999993</v>
      </c>
      <c r="E439" t="s">
        <v>2699</v>
      </c>
      <c r="F439">
        <f t="shared" si="6"/>
        <v>23</v>
      </c>
    </row>
    <row r="440" spans="1:6" hidden="1">
      <c r="A440" t="s">
        <v>47</v>
      </c>
      <c r="B440">
        <v>30</v>
      </c>
      <c r="D440">
        <v>3.1774193548387095</v>
      </c>
      <c r="E440" t="s">
        <v>2700</v>
      </c>
      <c r="F440">
        <f t="shared" si="6"/>
        <v>23</v>
      </c>
    </row>
    <row r="441" spans="1:6" hidden="1">
      <c r="A441" t="s">
        <v>48</v>
      </c>
      <c r="B441">
        <v>30</v>
      </c>
      <c r="D441">
        <v>3.84</v>
      </c>
      <c r="E441" t="s">
        <v>2706</v>
      </c>
      <c r="F441">
        <f t="shared" si="6"/>
        <v>23</v>
      </c>
    </row>
    <row r="442" spans="1:6" hidden="1">
      <c r="A442" t="s">
        <v>49</v>
      </c>
      <c r="B442">
        <v>30</v>
      </c>
      <c r="D442">
        <v>7.0617119581029959</v>
      </c>
      <c r="E442" t="s">
        <v>2701</v>
      </c>
      <c r="F442">
        <f t="shared" si="6"/>
        <v>23</v>
      </c>
    </row>
    <row r="443" spans="1:6" hidden="1">
      <c r="A443" t="s">
        <v>23</v>
      </c>
      <c r="B443">
        <v>31</v>
      </c>
      <c r="D443">
        <v>21.8</v>
      </c>
      <c r="E443" t="s">
        <v>2682</v>
      </c>
      <c r="F443">
        <f t="shared" si="6"/>
        <v>24</v>
      </c>
    </row>
    <row r="444" spans="1:6" hidden="1">
      <c r="A444" t="s">
        <v>24</v>
      </c>
      <c r="B444">
        <v>31</v>
      </c>
      <c r="D444">
        <v>9.1071428571428559</v>
      </c>
      <c r="E444" t="s">
        <v>2683</v>
      </c>
      <c r="F444">
        <f t="shared" si="6"/>
        <v>24</v>
      </c>
    </row>
    <row r="445" spans="1:6" hidden="1">
      <c r="A445" t="s">
        <v>25</v>
      </c>
      <c r="B445">
        <v>31</v>
      </c>
      <c r="D445">
        <v>5.4419354838709673</v>
      </c>
      <c r="E445" t="s">
        <v>2702</v>
      </c>
      <c r="F445">
        <f t="shared" si="6"/>
        <v>24</v>
      </c>
    </row>
    <row r="446" spans="1:6" hidden="1">
      <c r="A446" t="s">
        <v>26</v>
      </c>
      <c r="B446">
        <v>31</v>
      </c>
      <c r="D446">
        <v>13.711935483870967</v>
      </c>
      <c r="E446" t="s">
        <v>2684</v>
      </c>
      <c r="F446">
        <f t="shared" si="6"/>
        <v>24</v>
      </c>
    </row>
    <row r="447" spans="1:6" hidden="1">
      <c r="A447" t="s">
        <v>193</v>
      </c>
      <c r="B447">
        <v>31</v>
      </c>
      <c r="D447">
        <v>5.1322580645161286</v>
      </c>
      <c r="E447" t="s">
        <v>2685</v>
      </c>
      <c r="F447">
        <f t="shared" si="6"/>
        <v>24</v>
      </c>
    </row>
    <row r="448" spans="1:6" hidden="1">
      <c r="A448" t="s">
        <v>28</v>
      </c>
      <c r="B448">
        <v>31</v>
      </c>
      <c r="D448">
        <v>7.7116129032258067</v>
      </c>
      <c r="E448" t="s">
        <v>2707</v>
      </c>
      <c r="F448">
        <f t="shared" si="6"/>
        <v>24</v>
      </c>
    </row>
    <row r="449" spans="1:6" hidden="1">
      <c r="A449" t="s">
        <v>29</v>
      </c>
      <c r="B449">
        <v>31</v>
      </c>
      <c r="D449">
        <v>0.99677419354838703</v>
      </c>
      <c r="E449" t="s">
        <v>2708</v>
      </c>
      <c r="F449">
        <f t="shared" si="6"/>
        <v>24</v>
      </c>
    </row>
    <row r="450" spans="1:6" hidden="1">
      <c r="A450" t="s">
        <v>30</v>
      </c>
      <c r="B450">
        <v>31</v>
      </c>
      <c r="D450">
        <v>1.3180645161290323</v>
      </c>
      <c r="E450" t="s">
        <v>2709</v>
      </c>
      <c r="F450">
        <f t="shared" si="6"/>
        <v>24</v>
      </c>
    </row>
    <row r="451" spans="1:6" hidden="1">
      <c r="A451" t="s">
        <v>31</v>
      </c>
      <c r="B451">
        <v>31</v>
      </c>
      <c r="D451">
        <v>6.1716129032258058</v>
      </c>
      <c r="E451" t="s">
        <v>2703</v>
      </c>
      <c r="F451">
        <f t="shared" ref="F451:F514" si="7">B451-7</f>
        <v>24</v>
      </c>
    </row>
    <row r="452" spans="1:6" hidden="1">
      <c r="A452" t="s">
        <v>32</v>
      </c>
      <c r="B452">
        <v>31</v>
      </c>
      <c r="D452">
        <v>11.044838709677421</v>
      </c>
      <c r="E452" t="s">
        <v>2704</v>
      </c>
      <c r="F452">
        <f t="shared" si="7"/>
        <v>24</v>
      </c>
    </row>
    <row r="453" spans="1:6" hidden="1">
      <c r="A453" t="s">
        <v>33</v>
      </c>
      <c r="B453">
        <v>31</v>
      </c>
      <c r="D453">
        <v>3.5451612903225809</v>
      </c>
      <c r="E453" t="s">
        <v>2686</v>
      </c>
      <c r="F453">
        <f t="shared" si="7"/>
        <v>24</v>
      </c>
    </row>
    <row r="454" spans="1:6" hidden="1">
      <c r="A454" t="s">
        <v>135</v>
      </c>
      <c r="B454">
        <v>31</v>
      </c>
      <c r="D454">
        <v>1.4793548387096773</v>
      </c>
      <c r="E454" t="s">
        <v>2687</v>
      </c>
      <c r="F454">
        <f t="shared" si="7"/>
        <v>24</v>
      </c>
    </row>
    <row r="455" spans="1:6" hidden="1">
      <c r="A455" t="s">
        <v>34</v>
      </c>
      <c r="B455">
        <v>31</v>
      </c>
      <c r="D455">
        <v>1.9835483870967743</v>
      </c>
      <c r="E455" t="s">
        <v>2688</v>
      </c>
      <c r="F455">
        <f t="shared" si="7"/>
        <v>24</v>
      </c>
    </row>
    <row r="456" spans="1:6" hidden="1">
      <c r="A456" t="s">
        <v>35</v>
      </c>
      <c r="B456">
        <v>31</v>
      </c>
      <c r="D456">
        <v>6.6193548387096772</v>
      </c>
      <c r="E456" t="s">
        <v>2689</v>
      </c>
      <c r="F456">
        <f t="shared" si="7"/>
        <v>24</v>
      </c>
    </row>
    <row r="457" spans="1:6" hidden="1">
      <c r="A457" t="s">
        <v>36</v>
      </c>
      <c r="B457">
        <v>31</v>
      </c>
      <c r="D457">
        <v>6.5903225806451617</v>
      </c>
      <c r="E457" t="s">
        <v>2690</v>
      </c>
      <c r="F457">
        <f t="shared" si="7"/>
        <v>24</v>
      </c>
    </row>
    <row r="458" spans="1:6" hidden="1">
      <c r="A458" t="s">
        <v>37</v>
      </c>
      <c r="B458">
        <v>31</v>
      </c>
      <c r="D458">
        <v>3.2129032258064516</v>
      </c>
      <c r="E458" t="s">
        <v>2691</v>
      </c>
      <c r="F458">
        <f t="shared" si="7"/>
        <v>24</v>
      </c>
    </row>
    <row r="459" spans="1:6" hidden="1">
      <c r="A459" t="s">
        <v>38</v>
      </c>
      <c r="B459">
        <v>31</v>
      </c>
      <c r="D459">
        <v>6.8000000000000007</v>
      </c>
      <c r="E459" t="s">
        <v>2692</v>
      </c>
      <c r="F459">
        <f t="shared" si="7"/>
        <v>24</v>
      </c>
    </row>
    <row r="460" spans="1:6" hidden="1">
      <c r="A460" t="s">
        <v>39</v>
      </c>
      <c r="B460">
        <v>31</v>
      </c>
      <c r="D460">
        <v>6.7967741935483863</v>
      </c>
      <c r="E460" t="s">
        <v>2693</v>
      </c>
      <c r="F460">
        <f t="shared" si="7"/>
        <v>24</v>
      </c>
    </row>
    <row r="461" spans="1:6" hidden="1">
      <c r="A461" t="s">
        <v>40</v>
      </c>
      <c r="B461">
        <v>31</v>
      </c>
      <c r="D461">
        <v>3.2193548387096773</v>
      </c>
      <c r="E461" t="s">
        <v>2694</v>
      </c>
      <c r="F461">
        <f t="shared" si="7"/>
        <v>24</v>
      </c>
    </row>
    <row r="462" spans="1:6" hidden="1">
      <c r="A462" t="s">
        <v>41</v>
      </c>
      <c r="B462">
        <v>31</v>
      </c>
      <c r="D462">
        <v>1.9770967741935483</v>
      </c>
      <c r="E462" t="s">
        <v>2705</v>
      </c>
      <c r="F462">
        <f t="shared" si="7"/>
        <v>24</v>
      </c>
    </row>
    <row r="463" spans="1:6" hidden="1">
      <c r="A463" t="s">
        <v>42</v>
      </c>
      <c r="B463">
        <v>31</v>
      </c>
      <c r="D463">
        <v>6.8419354838709676</v>
      </c>
      <c r="E463" t="s">
        <v>2695</v>
      </c>
      <c r="F463">
        <f t="shared" si="7"/>
        <v>24</v>
      </c>
    </row>
    <row r="464" spans="1:6" hidden="1">
      <c r="A464" t="s">
        <v>43</v>
      </c>
      <c r="B464">
        <v>31</v>
      </c>
      <c r="D464">
        <v>6.7967741935483863</v>
      </c>
      <c r="E464" t="s">
        <v>2696</v>
      </c>
      <c r="F464">
        <f t="shared" si="7"/>
        <v>24</v>
      </c>
    </row>
    <row r="465" spans="1:6" hidden="1">
      <c r="A465" t="s">
        <v>44</v>
      </c>
      <c r="B465">
        <v>31</v>
      </c>
      <c r="D465">
        <v>3.1870967741935483</v>
      </c>
      <c r="E465" t="s">
        <v>2697</v>
      </c>
      <c r="F465">
        <f t="shared" si="7"/>
        <v>24</v>
      </c>
    </row>
    <row r="466" spans="1:6" hidden="1">
      <c r="A466" t="s">
        <v>45</v>
      </c>
      <c r="B466">
        <v>31</v>
      </c>
      <c r="D466">
        <v>6.6161290322580646</v>
      </c>
      <c r="E466" t="s">
        <v>2698</v>
      </c>
      <c r="F466">
        <f t="shared" si="7"/>
        <v>24</v>
      </c>
    </row>
    <row r="467" spans="1:6" hidden="1">
      <c r="A467" t="s">
        <v>46</v>
      </c>
      <c r="B467">
        <v>31</v>
      </c>
      <c r="D467">
        <v>6.6999999999999993</v>
      </c>
      <c r="E467" t="s">
        <v>2699</v>
      </c>
      <c r="F467">
        <f t="shared" si="7"/>
        <v>24</v>
      </c>
    </row>
    <row r="468" spans="1:6" hidden="1">
      <c r="A468" t="s">
        <v>47</v>
      </c>
      <c r="B468">
        <v>31</v>
      </c>
      <c r="D468">
        <v>3.1774193548387095</v>
      </c>
      <c r="E468" t="s">
        <v>2700</v>
      </c>
      <c r="F468">
        <f t="shared" si="7"/>
        <v>24</v>
      </c>
    </row>
    <row r="469" spans="1:6" hidden="1">
      <c r="A469" t="s">
        <v>48</v>
      </c>
      <c r="B469">
        <v>31</v>
      </c>
      <c r="D469">
        <v>3.84</v>
      </c>
      <c r="E469" t="s">
        <v>2706</v>
      </c>
      <c r="F469">
        <f t="shared" si="7"/>
        <v>24</v>
      </c>
    </row>
    <row r="470" spans="1:6" hidden="1">
      <c r="A470" t="s">
        <v>49</v>
      </c>
      <c r="B470">
        <v>31</v>
      </c>
      <c r="D470">
        <v>7.0617119581029959</v>
      </c>
      <c r="E470" t="s">
        <v>2701</v>
      </c>
      <c r="F470">
        <f t="shared" si="7"/>
        <v>24</v>
      </c>
    </row>
    <row r="471" spans="1:6" hidden="1">
      <c r="A471" t="s">
        <v>23</v>
      </c>
      <c r="B471">
        <v>32</v>
      </c>
      <c r="D471">
        <v>21.8</v>
      </c>
      <c r="E471" t="s">
        <v>2682</v>
      </c>
      <c r="F471">
        <f t="shared" si="7"/>
        <v>25</v>
      </c>
    </row>
    <row r="472" spans="1:6" hidden="1">
      <c r="A472" t="s">
        <v>24</v>
      </c>
      <c r="B472">
        <v>32</v>
      </c>
      <c r="D472">
        <v>9.1071428571428559</v>
      </c>
      <c r="E472" t="s">
        <v>2683</v>
      </c>
      <c r="F472">
        <f t="shared" si="7"/>
        <v>25</v>
      </c>
    </row>
    <row r="473" spans="1:6" hidden="1">
      <c r="A473" t="s">
        <v>25</v>
      </c>
      <c r="B473">
        <v>32</v>
      </c>
      <c r="D473">
        <v>5.4419354838709673</v>
      </c>
      <c r="E473" t="s">
        <v>2702</v>
      </c>
      <c r="F473">
        <f t="shared" si="7"/>
        <v>25</v>
      </c>
    </row>
    <row r="474" spans="1:6" hidden="1">
      <c r="A474" t="s">
        <v>26</v>
      </c>
      <c r="B474">
        <v>32</v>
      </c>
      <c r="D474">
        <v>13.711935483870967</v>
      </c>
      <c r="E474" t="s">
        <v>2684</v>
      </c>
      <c r="F474">
        <f t="shared" si="7"/>
        <v>25</v>
      </c>
    </row>
    <row r="475" spans="1:6" hidden="1">
      <c r="A475" t="s">
        <v>193</v>
      </c>
      <c r="B475">
        <v>32</v>
      </c>
      <c r="D475">
        <v>5.1322580645161286</v>
      </c>
      <c r="E475" t="s">
        <v>2685</v>
      </c>
      <c r="F475">
        <f t="shared" si="7"/>
        <v>25</v>
      </c>
    </row>
    <row r="476" spans="1:6" hidden="1">
      <c r="A476" t="s">
        <v>28</v>
      </c>
      <c r="B476">
        <v>32</v>
      </c>
      <c r="D476">
        <v>7.7116129032258067</v>
      </c>
      <c r="E476" t="s">
        <v>2707</v>
      </c>
      <c r="F476">
        <f t="shared" si="7"/>
        <v>25</v>
      </c>
    </row>
    <row r="477" spans="1:6" hidden="1">
      <c r="A477" t="s">
        <v>29</v>
      </c>
      <c r="B477">
        <v>32</v>
      </c>
      <c r="D477">
        <v>0.99677419354838703</v>
      </c>
      <c r="E477" t="s">
        <v>2708</v>
      </c>
      <c r="F477">
        <f t="shared" si="7"/>
        <v>25</v>
      </c>
    </row>
    <row r="478" spans="1:6" hidden="1">
      <c r="A478" t="s">
        <v>30</v>
      </c>
      <c r="B478">
        <v>32</v>
      </c>
      <c r="D478">
        <v>1.3180645161290323</v>
      </c>
      <c r="E478" t="s">
        <v>2709</v>
      </c>
      <c r="F478">
        <f t="shared" si="7"/>
        <v>25</v>
      </c>
    </row>
    <row r="479" spans="1:6" hidden="1">
      <c r="A479" t="s">
        <v>31</v>
      </c>
      <c r="B479">
        <v>32</v>
      </c>
      <c r="D479">
        <v>6.1716129032258058</v>
      </c>
      <c r="E479" t="s">
        <v>2703</v>
      </c>
      <c r="F479">
        <f t="shared" si="7"/>
        <v>25</v>
      </c>
    </row>
    <row r="480" spans="1:6" hidden="1">
      <c r="A480" t="s">
        <v>32</v>
      </c>
      <c r="B480">
        <v>32</v>
      </c>
      <c r="D480">
        <v>11.044838709677421</v>
      </c>
      <c r="E480" t="s">
        <v>2704</v>
      </c>
      <c r="F480">
        <f t="shared" si="7"/>
        <v>25</v>
      </c>
    </row>
    <row r="481" spans="1:6" hidden="1">
      <c r="A481" t="s">
        <v>33</v>
      </c>
      <c r="B481">
        <v>32</v>
      </c>
      <c r="D481">
        <v>3.5451612903225809</v>
      </c>
      <c r="E481" t="s">
        <v>2686</v>
      </c>
      <c r="F481">
        <f t="shared" si="7"/>
        <v>25</v>
      </c>
    </row>
    <row r="482" spans="1:6" hidden="1">
      <c r="A482" t="s">
        <v>135</v>
      </c>
      <c r="B482">
        <v>32</v>
      </c>
      <c r="D482">
        <v>1.4793548387096773</v>
      </c>
      <c r="E482" t="s">
        <v>2687</v>
      </c>
      <c r="F482">
        <f t="shared" si="7"/>
        <v>25</v>
      </c>
    </row>
    <row r="483" spans="1:6" hidden="1">
      <c r="A483" t="s">
        <v>34</v>
      </c>
      <c r="B483">
        <v>32</v>
      </c>
      <c r="D483">
        <v>1.9835483870967743</v>
      </c>
      <c r="E483" t="s">
        <v>2688</v>
      </c>
      <c r="F483">
        <f t="shared" si="7"/>
        <v>25</v>
      </c>
    </row>
    <row r="484" spans="1:6" hidden="1">
      <c r="A484" t="s">
        <v>35</v>
      </c>
      <c r="B484">
        <v>32</v>
      </c>
      <c r="D484">
        <v>6.6193548387096772</v>
      </c>
      <c r="E484" t="s">
        <v>2689</v>
      </c>
      <c r="F484">
        <f t="shared" si="7"/>
        <v>25</v>
      </c>
    </row>
    <row r="485" spans="1:6" hidden="1">
      <c r="A485" t="s">
        <v>36</v>
      </c>
      <c r="B485">
        <v>32</v>
      </c>
      <c r="D485">
        <v>6.5903225806451617</v>
      </c>
      <c r="E485" t="s">
        <v>2690</v>
      </c>
      <c r="F485">
        <f t="shared" si="7"/>
        <v>25</v>
      </c>
    </row>
    <row r="486" spans="1:6" hidden="1">
      <c r="A486" t="s">
        <v>37</v>
      </c>
      <c r="B486">
        <v>32</v>
      </c>
      <c r="D486">
        <v>3.2129032258064516</v>
      </c>
      <c r="E486" t="s">
        <v>2691</v>
      </c>
      <c r="F486">
        <f t="shared" si="7"/>
        <v>25</v>
      </c>
    </row>
    <row r="487" spans="1:6" hidden="1">
      <c r="A487" t="s">
        <v>38</v>
      </c>
      <c r="B487">
        <v>32</v>
      </c>
      <c r="D487">
        <v>6.8000000000000007</v>
      </c>
      <c r="E487" t="s">
        <v>2692</v>
      </c>
      <c r="F487">
        <f t="shared" si="7"/>
        <v>25</v>
      </c>
    </row>
    <row r="488" spans="1:6" hidden="1">
      <c r="A488" t="s">
        <v>39</v>
      </c>
      <c r="B488">
        <v>32</v>
      </c>
      <c r="D488">
        <v>6.7967741935483863</v>
      </c>
      <c r="E488" t="s">
        <v>2693</v>
      </c>
      <c r="F488">
        <f t="shared" si="7"/>
        <v>25</v>
      </c>
    </row>
    <row r="489" spans="1:6" hidden="1">
      <c r="A489" t="s">
        <v>40</v>
      </c>
      <c r="B489">
        <v>32</v>
      </c>
      <c r="D489">
        <v>3.2193548387096773</v>
      </c>
      <c r="E489" t="s">
        <v>2694</v>
      </c>
      <c r="F489">
        <f t="shared" si="7"/>
        <v>25</v>
      </c>
    </row>
    <row r="490" spans="1:6" hidden="1">
      <c r="A490" t="s">
        <v>41</v>
      </c>
      <c r="B490">
        <v>32</v>
      </c>
      <c r="D490">
        <v>1.9770967741935483</v>
      </c>
      <c r="E490" t="s">
        <v>2705</v>
      </c>
      <c r="F490">
        <f t="shared" si="7"/>
        <v>25</v>
      </c>
    </row>
    <row r="491" spans="1:6" hidden="1">
      <c r="A491" t="s">
        <v>42</v>
      </c>
      <c r="B491">
        <v>32</v>
      </c>
      <c r="D491">
        <v>6.8419354838709676</v>
      </c>
      <c r="E491" t="s">
        <v>2695</v>
      </c>
      <c r="F491">
        <f t="shared" si="7"/>
        <v>25</v>
      </c>
    </row>
    <row r="492" spans="1:6" hidden="1">
      <c r="A492" t="s">
        <v>43</v>
      </c>
      <c r="B492">
        <v>32</v>
      </c>
      <c r="D492">
        <v>6.7967741935483863</v>
      </c>
      <c r="E492" t="s">
        <v>2696</v>
      </c>
      <c r="F492">
        <f t="shared" si="7"/>
        <v>25</v>
      </c>
    </row>
    <row r="493" spans="1:6" hidden="1">
      <c r="A493" t="s">
        <v>44</v>
      </c>
      <c r="B493">
        <v>32</v>
      </c>
      <c r="D493">
        <v>3.1870967741935483</v>
      </c>
      <c r="E493" t="s">
        <v>2697</v>
      </c>
      <c r="F493">
        <f t="shared" si="7"/>
        <v>25</v>
      </c>
    </row>
    <row r="494" spans="1:6" hidden="1">
      <c r="A494" t="s">
        <v>45</v>
      </c>
      <c r="B494">
        <v>32</v>
      </c>
      <c r="D494">
        <v>6.6161290322580646</v>
      </c>
      <c r="E494" t="s">
        <v>2698</v>
      </c>
      <c r="F494">
        <f t="shared" si="7"/>
        <v>25</v>
      </c>
    </row>
    <row r="495" spans="1:6" hidden="1">
      <c r="A495" t="s">
        <v>46</v>
      </c>
      <c r="B495">
        <v>32</v>
      </c>
      <c r="D495">
        <v>6.6999999999999993</v>
      </c>
      <c r="E495" t="s">
        <v>2699</v>
      </c>
      <c r="F495">
        <f t="shared" si="7"/>
        <v>25</v>
      </c>
    </row>
    <row r="496" spans="1:6" hidden="1">
      <c r="A496" t="s">
        <v>47</v>
      </c>
      <c r="B496">
        <v>32</v>
      </c>
      <c r="D496">
        <v>3.1774193548387095</v>
      </c>
      <c r="E496" t="s">
        <v>2700</v>
      </c>
      <c r="F496">
        <f t="shared" si="7"/>
        <v>25</v>
      </c>
    </row>
    <row r="497" spans="1:6" hidden="1">
      <c r="A497" t="s">
        <v>48</v>
      </c>
      <c r="B497">
        <v>32</v>
      </c>
      <c r="D497">
        <v>3.84</v>
      </c>
      <c r="E497" t="s">
        <v>2706</v>
      </c>
      <c r="F497">
        <f t="shared" si="7"/>
        <v>25</v>
      </c>
    </row>
    <row r="498" spans="1:6" hidden="1">
      <c r="A498" t="s">
        <v>49</v>
      </c>
      <c r="B498">
        <v>32</v>
      </c>
      <c r="D498">
        <v>7.0617119581029959</v>
      </c>
      <c r="E498" t="s">
        <v>2701</v>
      </c>
      <c r="F498">
        <f t="shared" si="7"/>
        <v>25</v>
      </c>
    </row>
    <row r="499" spans="1:6" hidden="1">
      <c r="A499" t="s">
        <v>23</v>
      </c>
      <c r="B499">
        <v>33</v>
      </c>
      <c r="D499">
        <v>21.8</v>
      </c>
      <c r="E499" t="s">
        <v>2682</v>
      </c>
      <c r="F499">
        <f t="shared" si="7"/>
        <v>26</v>
      </c>
    </row>
    <row r="500" spans="1:6" hidden="1">
      <c r="A500" t="s">
        <v>24</v>
      </c>
      <c r="B500">
        <v>33</v>
      </c>
      <c r="D500">
        <v>9.1071428571428559</v>
      </c>
      <c r="E500" t="s">
        <v>2683</v>
      </c>
      <c r="F500">
        <f t="shared" si="7"/>
        <v>26</v>
      </c>
    </row>
    <row r="501" spans="1:6" hidden="1">
      <c r="A501" t="s">
        <v>25</v>
      </c>
      <c r="B501">
        <v>33</v>
      </c>
      <c r="D501">
        <v>5.4419354838709673</v>
      </c>
      <c r="E501" t="s">
        <v>2702</v>
      </c>
      <c r="F501">
        <f t="shared" si="7"/>
        <v>26</v>
      </c>
    </row>
    <row r="502" spans="1:6" hidden="1">
      <c r="A502" t="s">
        <v>26</v>
      </c>
      <c r="B502">
        <v>33</v>
      </c>
      <c r="D502">
        <v>13.711935483870967</v>
      </c>
      <c r="E502" t="s">
        <v>2684</v>
      </c>
      <c r="F502">
        <f t="shared" si="7"/>
        <v>26</v>
      </c>
    </row>
    <row r="503" spans="1:6" hidden="1">
      <c r="A503" t="s">
        <v>193</v>
      </c>
      <c r="B503">
        <v>33</v>
      </c>
      <c r="D503">
        <v>5.1322580645161286</v>
      </c>
      <c r="E503" t="s">
        <v>2685</v>
      </c>
      <c r="F503">
        <f t="shared" si="7"/>
        <v>26</v>
      </c>
    </row>
    <row r="504" spans="1:6" hidden="1">
      <c r="A504" t="s">
        <v>28</v>
      </c>
      <c r="B504">
        <v>33</v>
      </c>
      <c r="D504">
        <v>7.7116129032258067</v>
      </c>
      <c r="E504" t="s">
        <v>2707</v>
      </c>
      <c r="F504">
        <f t="shared" si="7"/>
        <v>26</v>
      </c>
    </row>
    <row r="505" spans="1:6" hidden="1">
      <c r="A505" t="s">
        <v>29</v>
      </c>
      <c r="B505">
        <v>33</v>
      </c>
      <c r="D505">
        <v>0.99677419354838703</v>
      </c>
      <c r="E505" t="s">
        <v>2708</v>
      </c>
      <c r="F505">
        <f t="shared" si="7"/>
        <v>26</v>
      </c>
    </row>
    <row r="506" spans="1:6" hidden="1">
      <c r="A506" t="s">
        <v>30</v>
      </c>
      <c r="B506">
        <v>33</v>
      </c>
      <c r="D506">
        <v>1.3180645161290323</v>
      </c>
      <c r="E506" t="s">
        <v>2709</v>
      </c>
      <c r="F506">
        <f t="shared" si="7"/>
        <v>26</v>
      </c>
    </row>
    <row r="507" spans="1:6" hidden="1">
      <c r="A507" t="s">
        <v>31</v>
      </c>
      <c r="B507">
        <v>33</v>
      </c>
      <c r="D507">
        <v>6.1716129032258058</v>
      </c>
      <c r="E507" t="s">
        <v>2703</v>
      </c>
      <c r="F507">
        <f t="shared" si="7"/>
        <v>26</v>
      </c>
    </row>
    <row r="508" spans="1:6" hidden="1">
      <c r="A508" t="s">
        <v>32</v>
      </c>
      <c r="B508">
        <v>33</v>
      </c>
      <c r="D508">
        <v>11.044838709677421</v>
      </c>
      <c r="E508" t="s">
        <v>2704</v>
      </c>
      <c r="F508">
        <f t="shared" si="7"/>
        <v>26</v>
      </c>
    </row>
    <row r="509" spans="1:6" hidden="1">
      <c r="A509" t="s">
        <v>33</v>
      </c>
      <c r="B509">
        <v>33</v>
      </c>
      <c r="D509">
        <v>3.5451612903225809</v>
      </c>
      <c r="E509" t="s">
        <v>2686</v>
      </c>
      <c r="F509">
        <f t="shared" si="7"/>
        <v>26</v>
      </c>
    </row>
    <row r="510" spans="1:6" hidden="1">
      <c r="A510" t="s">
        <v>135</v>
      </c>
      <c r="B510">
        <v>33</v>
      </c>
      <c r="D510">
        <v>1.4793548387096773</v>
      </c>
      <c r="E510" t="s">
        <v>2687</v>
      </c>
      <c r="F510">
        <f t="shared" si="7"/>
        <v>26</v>
      </c>
    </row>
    <row r="511" spans="1:6" hidden="1">
      <c r="A511" t="s">
        <v>34</v>
      </c>
      <c r="B511">
        <v>33</v>
      </c>
      <c r="D511">
        <v>1.9835483870967743</v>
      </c>
      <c r="E511" t="s">
        <v>2688</v>
      </c>
      <c r="F511">
        <f t="shared" si="7"/>
        <v>26</v>
      </c>
    </row>
    <row r="512" spans="1:6" hidden="1">
      <c r="A512" t="s">
        <v>35</v>
      </c>
      <c r="B512">
        <v>33</v>
      </c>
      <c r="D512">
        <v>6.6193548387096772</v>
      </c>
      <c r="E512" t="s">
        <v>2689</v>
      </c>
      <c r="F512">
        <f t="shared" si="7"/>
        <v>26</v>
      </c>
    </row>
    <row r="513" spans="1:6" hidden="1">
      <c r="A513" t="s">
        <v>36</v>
      </c>
      <c r="B513">
        <v>33</v>
      </c>
      <c r="D513">
        <v>6.5903225806451617</v>
      </c>
      <c r="E513" t="s">
        <v>2690</v>
      </c>
      <c r="F513">
        <f t="shared" si="7"/>
        <v>26</v>
      </c>
    </row>
    <row r="514" spans="1:6" hidden="1">
      <c r="A514" t="s">
        <v>37</v>
      </c>
      <c r="B514">
        <v>33</v>
      </c>
      <c r="D514">
        <v>3.2129032258064516</v>
      </c>
      <c r="E514" t="s">
        <v>2691</v>
      </c>
      <c r="F514">
        <f t="shared" si="7"/>
        <v>26</v>
      </c>
    </row>
    <row r="515" spans="1:6" hidden="1">
      <c r="A515" t="s">
        <v>38</v>
      </c>
      <c r="B515">
        <v>33</v>
      </c>
      <c r="D515">
        <v>6.8000000000000007</v>
      </c>
      <c r="E515" t="s">
        <v>2692</v>
      </c>
      <c r="F515">
        <f t="shared" ref="F515:F578" si="8">B515-7</f>
        <v>26</v>
      </c>
    </row>
    <row r="516" spans="1:6" hidden="1">
      <c r="A516" t="s">
        <v>39</v>
      </c>
      <c r="B516">
        <v>33</v>
      </c>
      <c r="D516">
        <v>6.7967741935483863</v>
      </c>
      <c r="E516" t="s">
        <v>2693</v>
      </c>
      <c r="F516">
        <f t="shared" si="8"/>
        <v>26</v>
      </c>
    </row>
    <row r="517" spans="1:6" hidden="1">
      <c r="A517" t="s">
        <v>40</v>
      </c>
      <c r="B517">
        <v>33</v>
      </c>
      <c r="D517">
        <v>3.2193548387096773</v>
      </c>
      <c r="E517" t="s">
        <v>2694</v>
      </c>
      <c r="F517">
        <f t="shared" si="8"/>
        <v>26</v>
      </c>
    </row>
    <row r="518" spans="1:6" hidden="1">
      <c r="A518" t="s">
        <v>41</v>
      </c>
      <c r="B518">
        <v>33</v>
      </c>
      <c r="D518">
        <v>1.9770967741935483</v>
      </c>
      <c r="E518" t="s">
        <v>2705</v>
      </c>
      <c r="F518">
        <f t="shared" si="8"/>
        <v>26</v>
      </c>
    </row>
    <row r="519" spans="1:6" hidden="1">
      <c r="A519" t="s">
        <v>42</v>
      </c>
      <c r="B519">
        <v>33</v>
      </c>
      <c r="D519">
        <v>6.8419354838709676</v>
      </c>
      <c r="E519" t="s">
        <v>2695</v>
      </c>
      <c r="F519">
        <f t="shared" si="8"/>
        <v>26</v>
      </c>
    </row>
    <row r="520" spans="1:6" hidden="1">
      <c r="A520" t="s">
        <v>43</v>
      </c>
      <c r="B520">
        <v>33</v>
      </c>
      <c r="D520">
        <v>6.7967741935483863</v>
      </c>
      <c r="E520" t="s">
        <v>2696</v>
      </c>
      <c r="F520">
        <f t="shared" si="8"/>
        <v>26</v>
      </c>
    </row>
    <row r="521" spans="1:6" hidden="1">
      <c r="A521" t="s">
        <v>44</v>
      </c>
      <c r="B521">
        <v>33</v>
      </c>
      <c r="D521">
        <v>3.1870967741935483</v>
      </c>
      <c r="E521" t="s">
        <v>2697</v>
      </c>
      <c r="F521">
        <f t="shared" si="8"/>
        <v>26</v>
      </c>
    </row>
    <row r="522" spans="1:6" hidden="1">
      <c r="A522" t="s">
        <v>45</v>
      </c>
      <c r="B522">
        <v>33</v>
      </c>
      <c r="D522">
        <v>6.6161290322580646</v>
      </c>
      <c r="E522" t="s">
        <v>2698</v>
      </c>
      <c r="F522">
        <f t="shared" si="8"/>
        <v>26</v>
      </c>
    </row>
    <row r="523" spans="1:6" hidden="1">
      <c r="A523" t="s">
        <v>46</v>
      </c>
      <c r="B523">
        <v>33</v>
      </c>
      <c r="D523">
        <v>6.6999999999999993</v>
      </c>
      <c r="E523" t="s">
        <v>2699</v>
      </c>
      <c r="F523">
        <f t="shared" si="8"/>
        <v>26</v>
      </c>
    </row>
    <row r="524" spans="1:6" hidden="1">
      <c r="A524" t="s">
        <v>47</v>
      </c>
      <c r="B524">
        <v>33</v>
      </c>
      <c r="D524">
        <v>3.1774193548387095</v>
      </c>
      <c r="E524" t="s">
        <v>2700</v>
      </c>
      <c r="F524">
        <f t="shared" si="8"/>
        <v>26</v>
      </c>
    </row>
    <row r="525" spans="1:6" hidden="1">
      <c r="A525" t="s">
        <v>48</v>
      </c>
      <c r="B525">
        <v>33</v>
      </c>
      <c r="D525">
        <v>3.84</v>
      </c>
      <c r="E525" t="s">
        <v>2706</v>
      </c>
      <c r="F525">
        <f t="shared" si="8"/>
        <v>26</v>
      </c>
    </row>
    <row r="526" spans="1:6" hidden="1">
      <c r="A526" t="s">
        <v>49</v>
      </c>
      <c r="B526">
        <v>33</v>
      </c>
      <c r="D526">
        <v>7.0617119581029959</v>
      </c>
      <c r="E526" t="s">
        <v>2701</v>
      </c>
      <c r="F526">
        <f t="shared" si="8"/>
        <v>26</v>
      </c>
    </row>
    <row r="527" spans="1:6" hidden="1">
      <c r="A527" t="s">
        <v>23</v>
      </c>
      <c r="B527">
        <v>34</v>
      </c>
      <c r="D527">
        <v>21.8</v>
      </c>
      <c r="E527" t="s">
        <v>2682</v>
      </c>
      <c r="F527">
        <f t="shared" si="8"/>
        <v>27</v>
      </c>
    </row>
    <row r="528" spans="1:6" hidden="1">
      <c r="A528" t="s">
        <v>24</v>
      </c>
      <c r="B528">
        <v>34</v>
      </c>
      <c r="D528">
        <v>9.1071428571428559</v>
      </c>
      <c r="E528" t="s">
        <v>2683</v>
      </c>
      <c r="F528">
        <f t="shared" si="8"/>
        <v>27</v>
      </c>
    </row>
    <row r="529" spans="1:6" hidden="1">
      <c r="A529" t="s">
        <v>25</v>
      </c>
      <c r="B529">
        <v>34</v>
      </c>
      <c r="D529">
        <v>5.4419354838709673</v>
      </c>
      <c r="E529" t="s">
        <v>2702</v>
      </c>
      <c r="F529">
        <f t="shared" si="8"/>
        <v>27</v>
      </c>
    </row>
    <row r="530" spans="1:6" hidden="1">
      <c r="A530" t="s">
        <v>26</v>
      </c>
      <c r="B530">
        <v>34</v>
      </c>
      <c r="D530">
        <v>13.711935483870967</v>
      </c>
      <c r="E530" t="s">
        <v>2684</v>
      </c>
      <c r="F530">
        <f t="shared" si="8"/>
        <v>27</v>
      </c>
    </row>
    <row r="531" spans="1:6" hidden="1">
      <c r="A531" t="s">
        <v>193</v>
      </c>
      <c r="B531">
        <v>34</v>
      </c>
      <c r="D531">
        <v>5.1322580645161286</v>
      </c>
      <c r="E531" t="s">
        <v>2685</v>
      </c>
      <c r="F531">
        <f t="shared" si="8"/>
        <v>27</v>
      </c>
    </row>
    <row r="532" spans="1:6" hidden="1">
      <c r="A532" t="s">
        <v>28</v>
      </c>
      <c r="B532">
        <v>34</v>
      </c>
      <c r="D532">
        <v>7.7116129032258067</v>
      </c>
      <c r="E532" t="s">
        <v>2707</v>
      </c>
      <c r="F532">
        <f t="shared" si="8"/>
        <v>27</v>
      </c>
    </row>
    <row r="533" spans="1:6" hidden="1">
      <c r="A533" t="s">
        <v>29</v>
      </c>
      <c r="B533">
        <v>34</v>
      </c>
      <c r="D533">
        <v>0.99677419354838703</v>
      </c>
      <c r="E533" t="s">
        <v>2708</v>
      </c>
      <c r="F533">
        <f t="shared" si="8"/>
        <v>27</v>
      </c>
    </row>
    <row r="534" spans="1:6" hidden="1">
      <c r="A534" t="s">
        <v>30</v>
      </c>
      <c r="B534">
        <v>34</v>
      </c>
      <c r="D534">
        <v>1.3180645161290323</v>
      </c>
      <c r="E534" t="s">
        <v>2709</v>
      </c>
      <c r="F534">
        <f t="shared" si="8"/>
        <v>27</v>
      </c>
    </row>
    <row r="535" spans="1:6" hidden="1">
      <c r="A535" t="s">
        <v>31</v>
      </c>
      <c r="B535">
        <v>34</v>
      </c>
      <c r="D535">
        <v>6.1716129032258058</v>
      </c>
      <c r="E535" t="s">
        <v>2703</v>
      </c>
      <c r="F535">
        <f t="shared" si="8"/>
        <v>27</v>
      </c>
    </row>
    <row r="536" spans="1:6" hidden="1">
      <c r="A536" t="s">
        <v>32</v>
      </c>
      <c r="B536">
        <v>34</v>
      </c>
      <c r="D536">
        <v>11.044838709677421</v>
      </c>
      <c r="E536" t="s">
        <v>2704</v>
      </c>
      <c r="F536">
        <f t="shared" si="8"/>
        <v>27</v>
      </c>
    </row>
    <row r="537" spans="1:6" hidden="1">
      <c r="A537" t="s">
        <v>33</v>
      </c>
      <c r="B537">
        <v>34</v>
      </c>
      <c r="D537">
        <v>3.5451612903225809</v>
      </c>
      <c r="E537" t="s">
        <v>2686</v>
      </c>
      <c r="F537">
        <f t="shared" si="8"/>
        <v>27</v>
      </c>
    </row>
    <row r="538" spans="1:6" hidden="1">
      <c r="A538" t="s">
        <v>135</v>
      </c>
      <c r="B538">
        <v>34</v>
      </c>
      <c r="D538">
        <v>1.4793548387096773</v>
      </c>
      <c r="E538" t="s">
        <v>2687</v>
      </c>
      <c r="F538">
        <f t="shared" si="8"/>
        <v>27</v>
      </c>
    </row>
    <row r="539" spans="1:6" hidden="1">
      <c r="A539" t="s">
        <v>34</v>
      </c>
      <c r="B539">
        <v>34</v>
      </c>
      <c r="D539">
        <v>1.9835483870967743</v>
      </c>
      <c r="E539" t="s">
        <v>2688</v>
      </c>
      <c r="F539">
        <f t="shared" si="8"/>
        <v>27</v>
      </c>
    </row>
    <row r="540" spans="1:6" hidden="1">
      <c r="A540" t="s">
        <v>35</v>
      </c>
      <c r="B540">
        <v>34</v>
      </c>
      <c r="D540">
        <v>6.6193548387096772</v>
      </c>
      <c r="E540" t="s">
        <v>2689</v>
      </c>
      <c r="F540">
        <f t="shared" si="8"/>
        <v>27</v>
      </c>
    </row>
    <row r="541" spans="1:6" hidden="1">
      <c r="A541" t="s">
        <v>36</v>
      </c>
      <c r="B541">
        <v>34</v>
      </c>
      <c r="D541">
        <v>6.5903225806451617</v>
      </c>
      <c r="E541" t="s">
        <v>2690</v>
      </c>
      <c r="F541">
        <f t="shared" si="8"/>
        <v>27</v>
      </c>
    </row>
    <row r="542" spans="1:6" hidden="1">
      <c r="A542" t="s">
        <v>37</v>
      </c>
      <c r="B542">
        <v>34</v>
      </c>
      <c r="D542">
        <v>3.2129032258064516</v>
      </c>
      <c r="E542" t="s">
        <v>2691</v>
      </c>
      <c r="F542">
        <f t="shared" si="8"/>
        <v>27</v>
      </c>
    </row>
    <row r="543" spans="1:6" hidden="1">
      <c r="A543" t="s">
        <v>38</v>
      </c>
      <c r="B543">
        <v>34</v>
      </c>
      <c r="D543">
        <v>6.8000000000000007</v>
      </c>
      <c r="E543" t="s">
        <v>2692</v>
      </c>
      <c r="F543">
        <f t="shared" si="8"/>
        <v>27</v>
      </c>
    </row>
    <row r="544" spans="1:6" hidden="1">
      <c r="A544" t="s">
        <v>39</v>
      </c>
      <c r="B544">
        <v>34</v>
      </c>
      <c r="D544">
        <v>6.7967741935483863</v>
      </c>
      <c r="E544" t="s">
        <v>2693</v>
      </c>
      <c r="F544">
        <f t="shared" si="8"/>
        <v>27</v>
      </c>
    </row>
    <row r="545" spans="1:6" hidden="1">
      <c r="A545" t="s">
        <v>40</v>
      </c>
      <c r="B545">
        <v>34</v>
      </c>
      <c r="D545">
        <v>3.2193548387096773</v>
      </c>
      <c r="E545" t="s">
        <v>2694</v>
      </c>
      <c r="F545">
        <f t="shared" si="8"/>
        <v>27</v>
      </c>
    </row>
    <row r="546" spans="1:6" hidden="1">
      <c r="A546" t="s">
        <v>41</v>
      </c>
      <c r="B546">
        <v>34</v>
      </c>
      <c r="D546">
        <v>1.9770967741935483</v>
      </c>
      <c r="E546" t="s">
        <v>2705</v>
      </c>
      <c r="F546">
        <f t="shared" si="8"/>
        <v>27</v>
      </c>
    </row>
    <row r="547" spans="1:6" hidden="1">
      <c r="A547" t="s">
        <v>42</v>
      </c>
      <c r="B547">
        <v>34</v>
      </c>
      <c r="D547">
        <v>6.8419354838709676</v>
      </c>
      <c r="E547" t="s">
        <v>2695</v>
      </c>
      <c r="F547">
        <f t="shared" si="8"/>
        <v>27</v>
      </c>
    </row>
    <row r="548" spans="1:6" hidden="1">
      <c r="A548" t="s">
        <v>43</v>
      </c>
      <c r="B548">
        <v>34</v>
      </c>
      <c r="D548">
        <v>6.7967741935483863</v>
      </c>
      <c r="E548" t="s">
        <v>2696</v>
      </c>
      <c r="F548">
        <f t="shared" si="8"/>
        <v>27</v>
      </c>
    </row>
    <row r="549" spans="1:6" hidden="1">
      <c r="A549" t="s">
        <v>44</v>
      </c>
      <c r="B549">
        <v>34</v>
      </c>
      <c r="D549">
        <v>3.1870967741935483</v>
      </c>
      <c r="E549" t="s">
        <v>2697</v>
      </c>
      <c r="F549">
        <f t="shared" si="8"/>
        <v>27</v>
      </c>
    </row>
    <row r="550" spans="1:6" hidden="1">
      <c r="A550" t="s">
        <v>45</v>
      </c>
      <c r="B550">
        <v>34</v>
      </c>
      <c r="D550">
        <v>6.6161290322580646</v>
      </c>
      <c r="E550" t="s">
        <v>2698</v>
      </c>
      <c r="F550">
        <f t="shared" si="8"/>
        <v>27</v>
      </c>
    </row>
    <row r="551" spans="1:6" hidden="1">
      <c r="A551" t="s">
        <v>46</v>
      </c>
      <c r="B551">
        <v>34</v>
      </c>
      <c r="D551">
        <v>6.6999999999999993</v>
      </c>
      <c r="E551" t="s">
        <v>2699</v>
      </c>
      <c r="F551">
        <f t="shared" si="8"/>
        <v>27</v>
      </c>
    </row>
    <row r="552" spans="1:6" hidden="1">
      <c r="A552" t="s">
        <v>47</v>
      </c>
      <c r="B552">
        <v>34</v>
      </c>
      <c r="D552">
        <v>3.1774193548387095</v>
      </c>
      <c r="E552" t="s">
        <v>2700</v>
      </c>
      <c r="F552">
        <f t="shared" si="8"/>
        <v>27</v>
      </c>
    </row>
    <row r="553" spans="1:6" hidden="1">
      <c r="A553" t="s">
        <v>48</v>
      </c>
      <c r="B553">
        <v>34</v>
      </c>
      <c r="D553">
        <v>3.84</v>
      </c>
      <c r="E553" t="s">
        <v>2706</v>
      </c>
      <c r="F553">
        <f t="shared" si="8"/>
        <v>27</v>
      </c>
    </row>
    <row r="554" spans="1:6" hidden="1">
      <c r="A554" t="s">
        <v>49</v>
      </c>
      <c r="B554">
        <v>34</v>
      </c>
      <c r="D554">
        <v>7.0617119581029959</v>
      </c>
      <c r="E554" t="s">
        <v>2701</v>
      </c>
      <c r="F554">
        <f t="shared" si="8"/>
        <v>27</v>
      </c>
    </row>
    <row r="555" spans="1:6" hidden="1">
      <c r="A555" t="s">
        <v>23</v>
      </c>
      <c r="B555">
        <v>35</v>
      </c>
      <c r="D555">
        <v>21.8</v>
      </c>
      <c r="E555" t="s">
        <v>2682</v>
      </c>
      <c r="F555">
        <f t="shared" si="8"/>
        <v>28</v>
      </c>
    </row>
    <row r="556" spans="1:6" hidden="1">
      <c r="A556" t="s">
        <v>24</v>
      </c>
      <c r="B556">
        <v>35</v>
      </c>
      <c r="D556">
        <v>9.1071428571428559</v>
      </c>
      <c r="E556" t="s">
        <v>2683</v>
      </c>
      <c r="F556">
        <f t="shared" si="8"/>
        <v>28</v>
      </c>
    </row>
    <row r="557" spans="1:6" hidden="1">
      <c r="A557" t="s">
        <v>25</v>
      </c>
      <c r="B557">
        <v>35</v>
      </c>
      <c r="D557">
        <v>5.4419354838709673</v>
      </c>
      <c r="E557" t="s">
        <v>2702</v>
      </c>
      <c r="F557">
        <f t="shared" si="8"/>
        <v>28</v>
      </c>
    </row>
    <row r="558" spans="1:6" hidden="1">
      <c r="A558" t="s">
        <v>26</v>
      </c>
      <c r="B558">
        <v>35</v>
      </c>
      <c r="D558">
        <v>13.711935483870967</v>
      </c>
      <c r="E558" t="s">
        <v>2684</v>
      </c>
      <c r="F558">
        <f t="shared" si="8"/>
        <v>28</v>
      </c>
    </row>
    <row r="559" spans="1:6" hidden="1">
      <c r="A559" t="s">
        <v>193</v>
      </c>
      <c r="B559">
        <v>35</v>
      </c>
      <c r="D559">
        <v>5.1322580645161286</v>
      </c>
      <c r="E559" t="s">
        <v>2685</v>
      </c>
      <c r="F559">
        <f t="shared" si="8"/>
        <v>28</v>
      </c>
    </row>
    <row r="560" spans="1:6" hidden="1">
      <c r="A560" t="s">
        <v>28</v>
      </c>
      <c r="B560">
        <v>35</v>
      </c>
      <c r="D560">
        <v>7.7116129032258067</v>
      </c>
      <c r="E560" t="s">
        <v>2707</v>
      </c>
      <c r="F560">
        <f t="shared" si="8"/>
        <v>28</v>
      </c>
    </row>
    <row r="561" spans="1:6" hidden="1">
      <c r="A561" t="s">
        <v>29</v>
      </c>
      <c r="B561">
        <v>35</v>
      </c>
      <c r="D561">
        <v>0.99677419354838703</v>
      </c>
      <c r="E561" t="s">
        <v>2708</v>
      </c>
      <c r="F561">
        <f t="shared" si="8"/>
        <v>28</v>
      </c>
    </row>
    <row r="562" spans="1:6" hidden="1">
      <c r="A562" t="s">
        <v>30</v>
      </c>
      <c r="B562">
        <v>35</v>
      </c>
      <c r="D562">
        <v>1.3180645161290323</v>
      </c>
      <c r="E562" t="s">
        <v>2709</v>
      </c>
      <c r="F562">
        <f t="shared" si="8"/>
        <v>28</v>
      </c>
    </row>
    <row r="563" spans="1:6" hidden="1">
      <c r="A563" t="s">
        <v>31</v>
      </c>
      <c r="B563">
        <v>35</v>
      </c>
      <c r="D563">
        <v>6.1716129032258058</v>
      </c>
      <c r="E563" t="s">
        <v>2703</v>
      </c>
      <c r="F563">
        <f t="shared" si="8"/>
        <v>28</v>
      </c>
    </row>
    <row r="564" spans="1:6" hidden="1">
      <c r="A564" t="s">
        <v>32</v>
      </c>
      <c r="B564">
        <v>35</v>
      </c>
      <c r="D564">
        <v>11.044838709677421</v>
      </c>
      <c r="E564" t="s">
        <v>2704</v>
      </c>
      <c r="F564">
        <f t="shared" si="8"/>
        <v>28</v>
      </c>
    </row>
    <row r="565" spans="1:6" hidden="1">
      <c r="A565" t="s">
        <v>33</v>
      </c>
      <c r="B565">
        <v>35</v>
      </c>
      <c r="D565">
        <v>3.5451612903225809</v>
      </c>
      <c r="E565" t="s">
        <v>2686</v>
      </c>
      <c r="F565">
        <f t="shared" si="8"/>
        <v>28</v>
      </c>
    </row>
    <row r="566" spans="1:6" hidden="1">
      <c r="A566" t="s">
        <v>135</v>
      </c>
      <c r="B566">
        <v>35</v>
      </c>
      <c r="D566">
        <v>1.4793548387096773</v>
      </c>
      <c r="E566" t="s">
        <v>2687</v>
      </c>
      <c r="F566">
        <f t="shared" si="8"/>
        <v>28</v>
      </c>
    </row>
    <row r="567" spans="1:6" hidden="1">
      <c r="A567" t="s">
        <v>34</v>
      </c>
      <c r="B567">
        <v>35</v>
      </c>
      <c r="D567">
        <v>1.9835483870967743</v>
      </c>
      <c r="E567" t="s">
        <v>2688</v>
      </c>
      <c r="F567">
        <f t="shared" si="8"/>
        <v>28</v>
      </c>
    </row>
    <row r="568" spans="1:6" hidden="1">
      <c r="A568" t="s">
        <v>35</v>
      </c>
      <c r="B568">
        <v>35</v>
      </c>
      <c r="D568">
        <v>6.6193548387096772</v>
      </c>
      <c r="E568" t="s">
        <v>2689</v>
      </c>
      <c r="F568">
        <f t="shared" si="8"/>
        <v>28</v>
      </c>
    </row>
    <row r="569" spans="1:6" hidden="1">
      <c r="A569" t="s">
        <v>36</v>
      </c>
      <c r="B569">
        <v>35</v>
      </c>
      <c r="D569">
        <v>6.5903225806451617</v>
      </c>
      <c r="E569" t="s">
        <v>2690</v>
      </c>
      <c r="F569">
        <f t="shared" si="8"/>
        <v>28</v>
      </c>
    </row>
    <row r="570" spans="1:6" hidden="1">
      <c r="A570" t="s">
        <v>37</v>
      </c>
      <c r="B570">
        <v>35</v>
      </c>
      <c r="D570">
        <v>3.2129032258064516</v>
      </c>
      <c r="E570" t="s">
        <v>2691</v>
      </c>
      <c r="F570">
        <f t="shared" si="8"/>
        <v>28</v>
      </c>
    </row>
    <row r="571" spans="1:6" hidden="1">
      <c r="A571" t="s">
        <v>38</v>
      </c>
      <c r="B571">
        <v>35</v>
      </c>
      <c r="D571">
        <v>6.8000000000000007</v>
      </c>
      <c r="E571" t="s">
        <v>2692</v>
      </c>
      <c r="F571">
        <f t="shared" si="8"/>
        <v>28</v>
      </c>
    </row>
    <row r="572" spans="1:6" hidden="1">
      <c r="A572" t="s">
        <v>39</v>
      </c>
      <c r="B572">
        <v>35</v>
      </c>
      <c r="D572">
        <v>6.7967741935483863</v>
      </c>
      <c r="E572" t="s">
        <v>2693</v>
      </c>
      <c r="F572">
        <f t="shared" si="8"/>
        <v>28</v>
      </c>
    </row>
    <row r="573" spans="1:6" hidden="1">
      <c r="A573" t="s">
        <v>40</v>
      </c>
      <c r="B573">
        <v>35</v>
      </c>
      <c r="D573">
        <v>3.2193548387096773</v>
      </c>
      <c r="E573" t="s">
        <v>2694</v>
      </c>
      <c r="F573">
        <f t="shared" si="8"/>
        <v>28</v>
      </c>
    </row>
    <row r="574" spans="1:6" hidden="1">
      <c r="A574" t="s">
        <v>41</v>
      </c>
      <c r="B574">
        <v>35</v>
      </c>
      <c r="D574">
        <v>1.9770967741935483</v>
      </c>
      <c r="E574" t="s">
        <v>2705</v>
      </c>
      <c r="F574">
        <f t="shared" si="8"/>
        <v>28</v>
      </c>
    </row>
    <row r="575" spans="1:6" hidden="1">
      <c r="A575" t="s">
        <v>42</v>
      </c>
      <c r="B575">
        <v>35</v>
      </c>
      <c r="D575">
        <v>6.8419354838709676</v>
      </c>
      <c r="E575" t="s">
        <v>2695</v>
      </c>
      <c r="F575">
        <f t="shared" si="8"/>
        <v>28</v>
      </c>
    </row>
    <row r="576" spans="1:6" hidden="1">
      <c r="A576" t="s">
        <v>43</v>
      </c>
      <c r="B576">
        <v>35</v>
      </c>
      <c r="D576">
        <v>6.7967741935483863</v>
      </c>
      <c r="E576" t="s">
        <v>2696</v>
      </c>
      <c r="F576">
        <f t="shared" si="8"/>
        <v>28</v>
      </c>
    </row>
    <row r="577" spans="1:6" hidden="1">
      <c r="A577" t="s">
        <v>44</v>
      </c>
      <c r="B577">
        <v>35</v>
      </c>
      <c r="D577">
        <v>3.1870967741935483</v>
      </c>
      <c r="E577" t="s">
        <v>2697</v>
      </c>
      <c r="F577">
        <f t="shared" si="8"/>
        <v>28</v>
      </c>
    </row>
    <row r="578" spans="1:6" hidden="1">
      <c r="A578" t="s">
        <v>45</v>
      </c>
      <c r="B578">
        <v>35</v>
      </c>
      <c r="D578">
        <v>6.6161290322580646</v>
      </c>
      <c r="E578" t="s">
        <v>2698</v>
      </c>
      <c r="F578">
        <f t="shared" si="8"/>
        <v>28</v>
      </c>
    </row>
    <row r="579" spans="1:6" hidden="1">
      <c r="A579" t="s">
        <v>46</v>
      </c>
      <c r="B579">
        <v>35</v>
      </c>
      <c r="D579">
        <v>6.6999999999999993</v>
      </c>
      <c r="E579" t="s">
        <v>2699</v>
      </c>
      <c r="F579">
        <f t="shared" ref="F579:F642" si="9">B579-7</f>
        <v>28</v>
      </c>
    </row>
    <row r="580" spans="1:6" hidden="1">
      <c r="A580" t="s">
        <v>47</v>
      </c>
      <c r="B580">
        <v>35</v>
      </c>
      <c r="D580">
        <v>3.1774193548387095</v>
      </c>
      <c r="E580" t="s">
        <v>2700</v>
      </c>
      <c r="F580">
        <f t="shared" si="9"/>
        <v>28</v>
      </c>
    </row>
    <row r="581" spans="1:6" hidden="1">
      <c r="A581" t="s">
        <v>48</v>
      </c>
      <c r="B581">
        <v>35</v>
      </c>
      <c r="D581">
        <v>3.84</v>
      </c>
      <c r="E581" t="s">
        <v>2706</v>
      </c>
      <c r="F581">
        <f t="shared" si="9"/>
        <v>28</v>
      </c>
    </row>
    <row r="582" spans="1:6" hidden="1">
      <c r="A582" t="s">
        <v>49</v>
      </c>
      <c r="B582">
        <v>35</v>
      </c>
      <c r="D582">
        <v>7.0617119581029959</v>
      </c>
      <c r="E582" t="s">
        <v>2701</v>
      </c>
      <c r="F582">
        <f t="shared" si="9"/>
        <v>28</v>
      </c>
    </row>
    <row r="583" spans="1:6" hidden="1">
      <c r="A583" t="s">
        <v>23</v>
      </c>
      <c r="B583">
        <v>36</v>
      </c>
      <c r="D583">
        <v>21.8</v>
      </c>
      <c r="E583" t="s">
        <v>2682</v>
      </c>
      <c r="F583">
        <f t="shared" si="9"/>
        <v>29</v>
      </c>
    </row>
    <row r="584" spans="1:6" hidden="1">
      <c r="A584" t="s">
        <v>24</v>
      </c>
      <c r="B584">
        <v>36</v>
      </c>
      <c r="D584">
        <v>9.1071428571428559</v>
      </c>
      <c r="E584" t="s">
        <v>2683</v>
      </c>
      <c r="F584">
        <f t="shared" si="9"/>
        <v>29</v>
      </c>
    </row>
    <row r="585" spans="1:6" hidden="1">
      <c r="A585" t="s">
        <v>25</v>
      </c>
      <c r="B585">
        <v>36</v>
      </c>
      <c r="D585">
        <v>5.4419354838709673</v>
      </c>
      <c r="E585" t="s">
        <v>2702</v>
      </c>
      <c r="F585">
        <f t="shared" si="9"/>
        <v>29</v>
      </c>
    </row>
    <row r="586" spans="1:6" hidden="1">
      <c r="A586" t="s">
        <v>26</v>
      </c>
      <c r="B586">
        <v>36</v>
      </c>
      <c r="D586">
        <v>13.711935483870967</v>
      </c>
      <c r="E586" t="s">
        <v>2684</v>
      </c>
      <c r="F586">
        <f t="shared" si="9"/>
        <v>29</v>
      </c>
    </row>
    <row r="587" spans="1:6" hidden="1">
      <c r="A587" t="s">
        <v>193</v>
      </c>
      <c r="B587">
        <v>36</v>
      </c>
      <c r="D587">
        <v>5.1322580645161286</v>
      </c>
      <c r="E587" t="s">
        <v>2685</v>
      </c>
      <c r="F587">
        <f t="shared" si="9"/>
        <v>29</v>
      </c>
    </row>
    <row r="588" spans="1:6" hidden="1">
      <c r="A588" t="s">
        <v>28</v>
      </c>
      <c r="B588">
        <v>36</v>
      </c>
      <c r="D588">
        <v>7.7116129032258067</v>
      </c>
      <c r="E588" t="s">
        <v>2707</v>
      </c>
      <c r="F588">
        <f t="shared" si="9"/>
        <v>29</v>
      </c>
    </row>
    <row r="589" spans="1:6" hidden="1">
      <c r="A589" t="s">
        <v>29</v>
      </c>
      <c r="B589">
        <v>36</v>
      </c>
      <c r="D589">
        <v>0.99677419354838703</v>
      </c>
      <c r="E589" t="s">
        <v>2708</v>
      </c>
      <c r="F589">
        <f t="shared" si="9"/>
        <v>29</v>
      </c>
    </row>
    <row r="590" spans="1:6" hidden="1">
      <c r="A590" t="s">
        <v>30</v>
      </c>
      <c r="B590">
        <v>36</v>
      </c>
      <c r="D590">
        <v>1.3180645161290323</v>
      </c>
      <c r="E590" t="s">
        <v>2709</v>
      </c>
      <c r="F590">
        <f t="shared" si="9"/>
        <v>29</v>
      </c>
    </row>
    <row r="591" spans="1:6" hidden="1">
      <c r="A591" t="s">
        <v>31</v>
      </c>
      <c r="B591">
        <v>36</v>
      </c>
      <c r="D591">
        <v>6.1716129032258058</v>
      </c>
      <c r="E591" t="s">
        <v>2703</v>
      </c>
      <c r="F591">
        <f t="shared" si="9"/>
        <v>29</v>
      </c>
    </row>
    <row r="592" spans="1:6" hidden="1">
      <c r="A592" t="s">
        <v>32</v>
      </c>
      <c r="B592">
        <v>36</v>
      </c>
      <c r="D592">
        <v>11.044838709677421</v>
      </c>
      <c r="E592" t="s">
        <v>2704</v>
      </c>
      <c r="F592">
        <f t="shared" si="9"/>
        <v>29</v>
      </c>
    </row>
    <row r="593" spans="1:6" hidden="1">
      <c r="A593" t="s">
        <v>33</v>
      </c>
      <c r="B593">
        <v>36</v>
      </c>
      <c r="D593">
        <v>3.5451612903225809</v>
      </c>
      <c r="E593" t="s">
        <v>2686</v>
      </c>
      <c r="F593">
        <f t="shared" si="9"/>
        <v>29</v>
      </c>
    </row>
    <row r="594" spans="1:6" hidden="1">
      <c r="A594" t="s">
        <v>135</v>
      </c>
      <c r="B594">
        <v>36</v>
      </c>
      <c r="D594">
        <v>1.4793548387096773</v>
      </c>
      <c r="E594" t="s">
        <v>2687</v>
      </c>
      <c r="F594">
        <f t="shared" si="9"/>
        <v>29</v>
      </c>
    </row>
    <row r="595" spans="1:6" hidden="1">
      <c r="A595" t="s">
        <v>34</v>
      </c>
      <c r="B595">
        <v>36</v>
      </c>
      <c r="D595">
        <v>1.9835483870967743</v>
      </c>
      <c r="E595" t="s">
        <v>2688</v>
      </c>
      <c r="F595">
        <f t="shared" si="9"/>
        <v>29</v>
      </c>
    </row>
    <row r="596" spans="1:6" hidden="1">
      <c r="A596" t="s">
        <v>35</v>
      </c>
      <c r="B596">
        <v>36</v>
      </c>
      <c r="D596">
        <v>6.6193548387096772</v>
      </c>
      <c r="E596" t="s">
        <v>2689</v>
      </c>
      <c r="F596">
        <f t="shared" si="9"/>
        <v>29</v>
      </c>
    </row>
    <row r="597" spans="1:6" hidden="1">
      <c r="A597" t="s">
        <v>36</v>
      </c>
      <c r="B597">
        <v>36</v>
      </c>
      <c r="D597">
        <v>6.5903225806451617</v>
      </c>
      <c r="E597" t="s">
        <v>2690</v>
      </c>
      <c r="F597">
        <f t="shared" si="9"/>
        <v>29</v>
      </c>
    </row>
    <row r="598" spans="1:6" hidden="1">
      <c r="A598" t="s">
        <v>37</v>
      </c>
      <c r="B598">
        <v>36</v>
      </c>
      <c r="D598">
        <v>3.2129032258064516</v>
      </c>
      <c r="E598" t="s">
        <v>2691</v>
      </c>
      <c r="F598">
        <f t="shared" si="9"/>
        <v>29</v>
      </c>
    </row>
    <row r="599" spans="1:6" hidden="1">
      <c r="A599" t="s">
        <v>38</v>
      </c>
      <c r="B599">
        <v>36</v>
      </c>
      <c r="D599">
        <v>6.8000000000000007</v>
      </c>
      <c r="E599" t="s">
        <v>2692</v>
      </c>
      <c r="F599">
        <f t="shared" si="9"/>
        <v>29</v>
      </c>
    </row>
    <row r="600" spans="1:6" hidden="1">
      <c r="A600" t="s">
        <v>39</v>
      </c>
      <c r="B600">
        <v>36</v>
      </c>
      <c r="D600">
        <v>6.7967741935483863</v>
      </c>
      <c r="E600" t="s">
        <v>2693</v>
      </c>
      <c r="F600">
        <f t="shared" si="9"/>
        <v>29</v>
      </c>
    </row>
    <row r="601" spans="1:6" hidden="1">
      <c r="A601" t="s">
        <v>40</v>
      </c>
      <c r="B601">
        <v>36</v>
      </c>
      <c r="D601">
        <v>3.2193548387096773</v>
      </c>
      <c r="E601" t="s">
        <v>2694</v>
      </c>
      <c r="F601">
        <f t="shared" si="9"/>
        <v>29</v>
      </c>
    </row>
    <row r="602" spans="1:6" hidden="1">
      <c r="A602" t="s">
        <v>41</v>
      </c>
      <c r="B602">
        <v>36</v>
      </c>
      <c r="D602">
        <v>1.9770967741935483</v>
      </c>
      <c r="E602" t="s">
        <v>2705</v>
      </c>
      <c r="F602">
        <f t="shared" si="9"/>
        <v>29</v>
      </c>
    </row>
    <row r="603" spans="1:6" hidden="1">
      <c r="A603" t="s">
        <v>42</v>
      </c>
      <c r="B603">
        <v>36</v>
      </c>
      <c r="D603">
        <v>6.8419354838709676</v>
      </c>
      <c r="E603" t="s">
        <v>2695</v>
      </c>
      <c r="F603">
        <f t="shared" si="9"/>
        <v>29</v>
      </c>
    </row>
    <row r="604" spans="1:6" hidden="1">
      <c r="A604" t="s">
        <v>43</v>
      </c>
      <c r="B604">
        <v>36</v>
      </c>
      <c r="D604">
        <v>6.7967741935483863</v>
      </c>
      <c r="E604" t="s">
        <v>2696</v>
      </c>
      <c r="F604">
        <f t="shared" si="9"/>
        <v>29</v>
      </c>
    </row>
    <row r="605" spans="1:6" hidden="1">
      <c r="A605" t="s">
        <v>44</v>
      </c>
      <c r="B605">
        <v>36</v>
      </c>
      <c r="D605">
        <v>3.1870967741935483</v>
      </c>
      <c r="E605" t="s">
        <v>2697</v>
      </c>
      <c r="F605">
        <f t="shared" si="9"/>
        <v>29</v>
      </c>
    </row>
    <row r="606" spans="1:6" hidden="1">
      <c r="A606" t="s">
        <v>45</v>
      </c>
      <c r="B606">
        <v>36</v>
      </c>
      <c r="D606">
        <v>6.6161290322580646</v>
      </c>
      <c r="E606" t="s">
        <v>2698</v>
      </c>
      <c r="F606">
        <f t="shared" si="9"/>
        <v>29</v>
      </c>
    </row>
    <row r="607" spans="1:6" hidden="1">
      <c r="A607" t="s">
        <v>46</v>
      </c>
      <c r="B607">
        <v>36</v>
      </c>
      <c r="D607">
        <v>6.6999999999999993</v>
      </c>
      <c r="E607" t="s">
        <v>2699</v>
      </c>
      <c r="F607">
        <f t="shared" si="9"/>
        <v>29</v>
      </c>
    </row>
    <row r="608" spans="1:6" hidden="1">
      <c r="A608" t="s">
        <v>47</v>
      </c>
      <c r="B608">
        <v>36</v>
      </c>
      <c r="D608">
        <v>3.1774193548387095</v>
      </c>
      <c r="E608" t="s">
        <v>2700</v>
      </c>
      <c r="F608">
        <f t="shared" si="9"/>
        <v>29</v>
      </c>
    </row>
    <row r="609" spans="1:6" hidden="1">
      <c r="A609" t="s">
        <v>48</v>
      </c>
      <c r="B609">
        <v>36</v>
      </c>
      <c r="D609">
        <v>3.84</v>
      </c>
      <c r="E609" t="s">
        <v>2706</v>
      </c>
      <c r="F609">
        <f t="shared" si="9"/>
        <v>29</v>
      </c>
    </row>
    <row r="610" spans="1:6" hidden="1">
      <c r="A610" t="s">
        <v>49</v>
      </c>
      <c r="B610">
        <v>36</v>
      </c>
      <c r="D610">
        <v>7.0617119581029959</v>
      </c>
      <c r="E610" t="s">
        <v>2701</v>
      </c>
      <c r="F610">
        <f t="shared" si="9"/>
        <v>29</v>
      </c>
    </row>
    <row r="611" spans="1:6" hidden="1">
      <c r="A611" t="s">
        <v>23</v>
      </c>
      <c r="B611">
        <v>37</v>
      </c>
      <c r="D611">
        <v>21.8</v>
      </c>
      <c r="E611" t="s">
        <v>2682</v>
      </c>
      <c r="F611">
        <f t="shared" si="9"/>
        <v>30</v>
      </c>
    </row>
    <row r="612" spans="1:6" hidden="1">
      <c r="A612" t="s">
        <v>24</v>
      </c>
      <c r="B612">
        <v>37</v>
      </c>
      <c r="D612">
        <v>9.1071428571428559</v>
      </c>
      <c r="E612" t="s">
        <v>2683</v>
      </c>
      <c r="F612">
        <f t="shared" si="9"/>
        <v>30</v>
      </c>
    </row>
    <row r="613" spans="1:6" hidden="1">
      <c r="A613" t="s">
        <v>25</v>
      </c>
      <c r="B613">
        <v>37</v>
      </c>
      <c r="D613">
        <v>5.4419354838709673</v>
      </c>
      <c r="E613" t="s">
        <v>2702</v>
      </c>
      <c r="F613">
        <f t="shared" si="9"/>
        <v>30</v>
      </c>
    </row>
    <row r="614" spans="1:6" hidden="1">
      <c r="A614" t="s">
        <v>26</v>
      </c>
      <c r="B614">
        <v>37</v>
      </c>
      <c r="D614">
        <v>13.711935483870967</v>
      </c>
      <c r="E614" t="s">
        <v>2684</v>
      </c>
      <c r="F614">
        <f t="shared" si="9"/>
        <v>30</v>
      </c>
    </row>
    <row r="615" spans="1:6" hidden="1">
      <c r="A615" t="s">
        <v>193</v>
      </c>
      <c r="B615">
        <v>37</v>
      </c>
      <c r="D615">
        <v>5.1322580645161286</v>
      </c>
      <c r="E615" t="s">
        <v>2685</v>
      </c>
      <c r="F615">
        <f t="shared" si="9"/>
        <v>30</v>
      </c>
    </row>
    <row r="616" spans="1:6" hidden="1">
      <c r="A616" t="s">
        <v>28</v>
      </c>
      <c r="B616">
        <v>37</v>
      </c>
      <c r="D616">
        <v>7.7116129032258067</v>
      </c>
      <c r="E616" t="s">
        <v>2707</v>
      </c>
      <c r="F616">
        <f t="shared" si="9"/>
        <v>30</v>
      </c>
    </row>
    <row r="617" spans="1:6" hidden="1">
      <c r="A617" t="s">
        <v>29</v>
      </c>
      <c r="B617">
        <v>37</v>
      </c>
      <c r="D617">
        <v>0.99677419354838703</v>
      </c>
      <c r="E617" t="s">
        <v>2708</v>
      </c>
      <c r="F617">
        <f t="shared" si="9"/>
        <v>30</v>
      </c>
    </row>
    <row r="618" spans="1:6" hidden="1">
      <c r="A618" t="s">
        <v>30</v>
      </c>
      <c r="B618">
        <v>37</v>
      </c>
      <c r="D618">
        <v>1.3180645161290323</v>
      </c>
      <c r="E618" t="s">
        <v>2709</v>
      </c>
      <c r="F618">
        <f t="shared" si="9"/>
        <v>30</v>
      </c>
    </row>
    <row r="619" spans="1:6" hidden="1">
      <c r="A619" t="s">
        <v>31</v>
      </c>
      <c r="B619">
        <v>37</v>
      </c>
      <c r="D619">
        <v>6.1716129032258058</v>
      </c>
      <c r="E619" t="s">
        <v>2703</v>
      </c>
      <c r="F619">
        <f t="shared" si="9"/>
        <v>30</v>
      </c>
    </row>
    <row r="620" spans="1:6" hidden="1">
      <c r="A620" t="s">
        <v>32</v>
      </c>
      <c r="B620">
        <v>37</v>
      </c>
      <c r="D620">
        <v>11.044838709677421</v>
      </c>
      <c r="E620" t="s">
        <v>2704</v>
      </c>
      <c r="F620">
        <f t="shared" si="9"/>
        <v>30</v>
      </c>
    </row>
    <row r="621" spans="1:6" hidden="1">
      <c r="A621" t="s">
        <v>33</v>
      </c>
      <c r="B621">
        <v>37</v>
      </c>
      <c r="D621">
        <v>3.5451612903225809</v>
      </c>
      <c r="E621" t="s">
        <v>2686</v>
      </c>
      <c r="F621">
        <f t="shared" si="9"/>
        <v>30</v>
      </c>
    </row>
    <row r="622" spans="1:6" hidden="1">
      <c r="A622" t="s">
        <v>135</v>
      </c>
      <c r="B622">
        <v>37</v>
      </c>
      <c r="D622">
        <v>1.4793548387096773</v>
      </c>
      <c r="E622" t="s">
        <v>2687</v>
      </c>
      <c r="F622">
        <f t="shared" si="9"/>
        <v>30</v>
      </c>
    </row>
    <row r="623" spans="1:6" hidden="1">
      <c r="A623" t="s">
        <v>34</v>
      </c>
      <c r="B623">
        <v>37</v>
      </c>
      <c r="D623">
        <v>1.9835483870967743</v>
      </c>
      <c r="E623" t="s">
        <v>2688</v>
      </c>
      <c r="F623">
        <f t="shared" si="9"/>
        <v>30</v>
      </c>
    </row>
    <row r="624" spans="1:6" hidden="1">
      <c r="A624" t="s">
        <v>35</v>
      </c>
      <c r="B624">
        <v>37</v>
      </c>
      <c r="D624">
        <v>6.6193548387096772</v>
      </c>
      <c r="E624" t="s">
        <v>2689</v>
      </c>
      <c r="F624">
        <f t="shared" si="9"/>
        <v>30</v>
      </c>
    </row>
    <row r="625" spans="1:6" hidden="1">
      <c r="A625" t="s">
        <v>36</v>
      </c>
      <c r="B625">
        <v>37</v>
      </c>
      <c r="D625">
        <v>6.5903225806451617</v>
      </c>
      <c r="E625" t="s">
        <v>2690</v>
      </c>
      <c r="F625">
        <f t="shared" si="9"/>
        <v>30</v>
      </c>
    </row>
    <row r="626" spans="1:6" hidden="1">
      <c r="A626" t="s">
        <v>37</v>
      </c>
      <c r="B626">
        <v>37</v>
      </c>
      <c r="D626">
        <v>3.2129032258064516</v>
      </c>
      <c r="E626" t="s">
        <v>2691</v>
      </c>
      <c r="F626">
        <f t="shared" si="9"/>
        <v>30</v>
      </c>
    </row>
    <row r="627" spans="1:6" hidden="1">
      <c r="A627" t="s">
        <v>38</v>
      </c>
      <c r="B627">
        <v>37</v>
      </c>
      <c r="D627">
        <v>6.8000000000000007</v>
      </c>
      <c r="E627" t="s">
        <v>2692</v>
      </c>
      <c r="F627">
        <f t="shared" si="9"/>
        <v>30</v>
      </c>
    </row>
    <row r="628" spans="1:6" hidden="1">
      <c r="A628" t="s">
        <v>39</v>
      </c>
      <c r="B628">
        <v>37</v>
      </c>
      <c r="D628">
        <v>6.7967741935483863</v>
      </c>
      <c r="E628" t="s">
        <v>2693</v>
      </c>
      <c r="F628">
        <f t="shared" si="9"/>
        <v>30</v>
      </c>
    </row>
    <row r="629" spans="1:6" hidden="1">
      <c r="A629" t="s">
        <v>40</v>
      </c>
      <c r="B629">
        <v>37</v>
      </c>
      <c r="D629">
        <v>3.2193548387096773</v>
      </c>
      <c r="E629" t="s">
        <v>2694</v>
      </c>
      <c r="F629">
        <f t="shared" si="9"/>
        <v>30</v>
      </c>
    </row>
    <row r="630" spans="1:6" hidden="1">
      <c r="A630" t="s">
        <v>41</v>
      </c>
      <c r="B630">
        <v>37</v>
      </c>
      <c r="D630">
        <v>1.9770967741935483</v>
      </c>
      <c r="E630" t="s">
        <v>2705</v>
      </c>
      <c r="F630">
        <f t="shared" si="9"/>
        <v>30</v>
      </c>
    </row>
    <row r="631" spans="1:6" hidden="1">
      <c r="A631" t="s">
        <v>42</v>
      </c>
      <c r="B631">
        <v>37</v>
      </c>
      <c r="D631">
        <v>6.8419354838709676</v>
      </c>
      <c r="E631" t="s">
        <v>2695</v>
      </c>
      <c r="F631">
        <f t="shared" si="9"/>
        <v>30</v>
      </c>
    </row>
    <row r="632" spans="1:6" hidden="1">
      <c r="A632" t="s">
        <v>43</v>
      </c>
      <c r="B632">
        <v>37</v>
      </c>
      <c r="D632">
        <v>6.7967741935483863</v>
      </c>
      <c r="E632" t="s">
        <v>2696</v>
      </c>
      <c r="F632">
        <f t="shared" si="9"/>
        <v>30</v>
      </c>
    </row>
    <row r="633" spans="1:6" hidden="1">
      <c r="A633" t="s">
        <v>44</v>
      </c>
      <c r="B633">
        <v>37</v>
      </c>
      <c r="D633">
        <v>3.1870967741935483</v>
      </c>
      <c r="E633" t="s">
        <v>2697</v>
      </c>
      <c r="F633">
        <f t="shared" si="9"/>
        <v>30</v>
      </c>
    </row>
    <row r="634" spans="1:6" hidden="1">
      <c r="A634" t="s">
        <v>45</v>
      </c>
      <c r="B634">
        <v>37</v>
      </c>
      <c r="D634">
        <v>6.6161290322580646</v>
      </c>
      <c r="E634" t="s">
        <v>2698</v>
      </c>
      <c r="F634">
        <f t="shared" si="9"/>
        <v>30</v>
      </c>
    </row>
    <row r="635" spans="1:6" hidden="1">
      <c r="A635" t="s">
        <v>46</v>
      </c>
      <c r="B635">
        <v>37</v>
      </c>
      <c r="D635">
        <v>6.6999999999999993</v>
      </c>
      <c r="E635" t="s">
        <v>2699</v>
      </c>
      <c r="F635">
        <f t="shared" si="9"/>
        <v>30</v>
      </c>
    </row>
    <row r="636" spans="1:6" hidden="1">
      <c r="A636" t="s">
        <v>47</v>
      </c>
      <c r="B636">
        <v>37</v>
      </c>
      <c r="D636">
        <v>3.1774193548387095</v>
      </c>
      <c r="E636" t="s">
        <v>2700</v>
      </c>
      <c r="F636">
        <f t="shared" si="9"/>
        <v>30</v>
      </c>
    </row>
    <row r="637" spans="1:6" hidden="1">
      <c r="A637" t="s">
        <v>48</v>
      </c>
      <c r="B637">
        <v>37</v>
      </c>
      <c r="D637">
        <v>3.84</v>
      </c>
      <c r="E637" t="s">
        <v>2706</v>
      </c>
      <c r="F637">
        <f t="shared" si="9"/>
        <v>30</v>
      </c>
    </row>
    <row r="638" spans="1:6" hidden="1">
      <c r="A638" t="s">
        <v>49</v>
      </c>
      <c r="B638">
        <v>37</v>
      </c>
      <c r="D638">
        <v>7.0617119581029959</v>
      </c>
      <c r="E638" t="s">
        <v>2701</v>
      </c>
      <c r="F638">
        <f t="shared" si="9"/>
        <v>30</v>
      </c>
    </row>
    <row r="639" spans="1:6" hidden="1">
      <c r="A639" t="s">
        <v>23</v>
      </c>
      <c r="B639">
        <v>38</v>
      </c>
      <c r="D639">
        <v>21.8</v>
      </c>
      <c r="E639" t="s">
        <v>2682</v>
      </c>
      <c r="F639">
        <f t="shared" si="9"/>
        <v>31</v>
      </c>
    </row>
    <row r="640" spans="1:6" hidden="1">
      <c r="A640" t="s">
        <v>24</v>
      </c>
      <c r="B640">
        <v>38</v>
      </c>
      <c r="D640">
        <v>9.1071428571428559</v>
      </c>
      <c r="E640" t="s">
        <v>2683</v>
      </c>
      <c r="F640">
        <f t="shared" si="9"/>
        <v>31</v>
      </c>
    </row>
    <row r="641" spans="1:6" hidden="1">
      <c r="A641" t="s">
        <v>25</v>
      </c>
      <c r="B641">
        <v>38</v>
      </c>
      <c r="D641">
        <v>5.4419354838709673</v>
      </c>
      <c r="E641" t="s">
        <v>2702</v>
      </c>
      <c r="F641">
        <f t="shared" si="9"/>
        <v>31</v>
      </c>
    </row>
    <row r="642" spans="1:6" hidden="1">
      <c r="A642" t="s">
        <v>26</v>
      </c>
      <c r="B642">
        <v>38</v>
      </c>
      <c r="D642">
        <v>13.711935483870967</v>
      </c>
      <c r="E642" t="s">
        <v>2684</v>
      </c>
      <c r="F642">
        <f t="shared" si="9"/>
        <v>31</v>
      </c>
    </row>
    <row r="643" spans="1:6" hidden="1">
      <c r="A643" t="s">
        <v>193</v>
      </c>
      <c r="B643">
        <v>38</v>
      </c>
      <c r="D643">
        <v>5.1322580645161286</v>
      </c>
      <c r="E643" t="s">
        <v>2685</v>
      </c>
      <c r="F643">
        <f t="shared" ref="F643:F706" si="10">B643-7</f>
        <v>31</v>
      </c>
    </row>
    <row r="644" spans="1:6" hidden="1">
      <c r="A644" t="s">
        <v>28</v>
      </c>
      <c r="B644">
        <v>38</v>
      </c>
      <c r="D644">
        <v>7.7116129032258067</v>
      </c>
      <c r="E644" t="s">
        <v>2707</v>
      </c>
      <c r="F644">
        <f t="shared" si="10"/>
        <v>31</v>
      </c>
    </row>
    <row r="645" spans="1:6" hidden="1">
      <c r="A645" t="s">
        <v>29</v>
      </c>
      <c r="B645">
        <v>38</v>
      </c>
      <c r="D645">
        <v>0.99677419354838703</v>
      </c>
      <c r="E645" t="s">
        <v>2708</v>
      </c>
      <c r="F645">
        <f t="shared" si="10"/>
        <v>31</v>
      </c>
    </row>
    <row r="646" spans="1:6" hidden="1">
      <c r="A646" t="s">
        <v>30</v>
      </c>
      <c r="B646">
        <v>38</v>
      </c>
      <c r="D646">
        <v>1.3180645161290323</v>
      </c>
      <c r="E646" t="s">
        <v>2709</v>
      </c>
      <c r="F646">
        <f t="shared" si="10"/>
        <v>31</v>
      </c>
    </row>
    <row r="647" spans="1:6" hidden="1">
      <c r="A647" t="s">
        <v>31</v>
      </c>
      <c r="B647">
        <v>38</v>
      </c>
      <c r="D647">
        <v>6.1716129032258058</v>
      </c>
      <c r="E647" t="s">
        <v>2703</v>
      </c>
      <c r="F647">
        <f t="shared" si="10"/>
        <v>31</v>
      </c>
    </row>
    <row r="648" spans="1:6" hidden="1">
      <c r="A648" t="s">
        <v>32</v>
      </c>
      <c r="B648">
        <v>38</v>
      </c>
      <c r="D648">
        <v>11.044838709677421</v>
      </c>
      <c r="E648" t="s">
        <v>2704</v>
      </c>
      <c r="F648">
        <f t="shared" si="10"/>
        <v>31</v>
      </c>
    </row>
    <row r="649" spans="1:6" hidden="1">
      <c r="A649" t="s">
        <v>33</v>
      </c>
      <c r="B649">
        <v>38</v>
      </c>
      <c r="D649">
        <v>3.5451612903225809</v>
      </c>
      <c r="E649" t="s">
        <v>2686</v>
      </c>
      <c r="F649">
        <f t="shared" si="10"/>
        <v>31</v>
      </c>
    </row>
    <row r="650" spans="1:6" hidden="1">
      <c r="A650" t="s">
        <v>135</v>
      </c>
      <c r="B650">
        <v>38</v>
      </c>
      <c r="D650">
        <v>1.4793548387096773</v>
      </c>
      <c r="E650" t="s">
        <v>2687</v>
      </c>
      <c r="F650">
        <f t="shared" si="10"/>
        <v>31</v>
      </c>
    </row>
    <row r="651" spans="1:6" hidden="1">
      <c r="A651" t="s">
        <v>34</v>
      </c>
      <c r="B651">
        <v>38</v>
      </c>
      <c r="D651">
        <v>1.9835483870967743</v>
      </c>
      <c r="E651" t="s">
        <v>2688</v>
      </c>
      <c r="F651">
        <f t="shared" si="10"/>
        <v>31</v>
      </c>
    </row>
    <row r="652" spans="1:6" hidden="1">
      <c r="A652" t="s">
        <v>35</v>
      </c>
      <c r="B652">
        <v>38</v>
      </c>
      <c r="D652">
        <v>6.6193548387096772</v>
      </c>
      <c r="E652" t="s">
        <v>2689</v>
      </c>
      <c r="F652">
        <f t="shared" si="10"/>
        <v>31</v>
      </c>
    </row>
    <row r="653" spans="1:6" hidden="1">
      <c r="A653" t="s">
        <v>36</v>
      </c>
      <c r="B653">
        <v>38</v>
      </c>
      <c r="D653">
        <v>6.5903225806451617</v>
      </c>
      <c r="E653" t="s">
        <v>2690</v>
      </c>
      <c r="F653">
        <f t="shared" si="10"/>
        <v>31</v>
      </c>
    </row>
    <row r="654" spans="1:6" hidden="1">
      <c r="A654" t="s">
        <v>37</v>
      </c>
      <c r="B654">
        <v>38</v>
      </c>
      <c r="D654">
        <v>3.2129032258064516</v>
      </c>
      <c r="E654" t="s">
        <v>2691</v>
      </c>
      <c r="F654">
        <f t="shared" si="10"/>
        <v>31</v>
      </c>
    </row>
    <row r="655" spans="1:6" hidden="1">
      <c r="A655" t="s">
        <v>38</v>
      </c>
      <c r="B655">
        <v>38</v>
      </c>
      <c r="D655">
        <v>6.8000000000000007</v>
      </c>
      <c r="E655" t="s">
        <v>2692</v>
      </c>
      <c r="F655">
        <f t="shared" si="10"/>
        <v>31</v>
      </c>
    </row>
    <row r="656" spans="1:6" hidden="1">
      <c r="A656" t="s">
        <v>39</v>
      </c>
      <c r="B656">
        <v>38</v>
      </c>
      <c r="D656">
        <v>6.7967741935483863</v>
      </c>
      <c r="E656" t="s">
        <v>2693</v>
      </c>
      <c r="F656">
        <f t="shared" si="10"/>
        <v>31</v>
      </c>
    </row>
    <row r="657" spans="1:6" hidden="1">
      <c r="A657" t="s">
        <v>40</v>
      </c>
      <c r="B657">
        <v>38</v>
      </c>
      <c r="D657">
        <v>3.2193548387096773</v>
      </c>
      <c r="E657" t="s">
        <v>2694</v>
      </c>
      <c r="F657">
        <f t="shared" si="10"/>
        <v>31</v>
      </c>
    </row>
    <row r="658" spans="1:6" hidden="1">
      <c r="A658" t="s">
        <v>41</v>
      </c>
      <c r="B658">
        <v>38</v>
      </c>
      <c r="D658">
        <v>1.9770967741935483</v>
      </c>
      <c r="E658" t="s">
        <v>2705</v>
      </c>
      <c r="F658">
        <f t="shared" si="10"/>
        <v>31</v>
      </c>
    </row>
    <row r="659" spans="1:6" hidden="1">
      <c r="A659" t="s">
        <v>42</v>
      </c>
      <c r="B659">
        <v>38</v>
      </c>
      <c r="D659">
        <v>6.8419354838709676</v>
      </c>
      <c r="E659" t="s">
        <v>2695</v>
      </c>
      <c r="F659">
        <f t="shared" si="10"/>
        <v>31</v>
      </c>
    </row>
    <row r="660" spans="1:6" hidden="1">
      <c r="A660" t="s">
        <v>43</v>
      </c>
      <c r="B660">
        <v>38</v>
      </c>
      <c r="D660">
        <v>6.7967741935483863</v>
      </c>
      <c r="E660" t="s">
        <v>2696</v>
      </c>
      <c r="F660">
        <f t="shared" si="10"/>
        <v>31</v>
      </c>
    </row>
    <row r="661" spans="1:6" hidden="1">
      <c r="A661" t="s">
        <v>44</v>
      </c>
      <c r="B661">
        <v>38</v>
      </c>
      <c r="D661">
        <v>3.1870967741935483</v>
      </c>
      <c r="E661" t="s">
        <v>2697</v>
      </c>
      <c r="F661">
        <f t="shared" si="10"/>
        <v>31</v>
      </c>
    </row>
    <row r="662" spans="1:6" hidden="1">
      <c r="A662" t="s">
        <v>45</v>
      </c>
      <c r="B662">
        <v>38</v>
      </c>
      <c r="D662">
        <v>6.6161290322580646</v>
      </c>
      <c r="E662" t="s">
        <v>2698</v>
      </c>
      <c r="F662">
        <f t="shared" si="10"/>
        <v>31</v>
      </c>
    </row>
    <row r="663" spans="1:6" hidden="1">
      <c r="A663" t="s">
        <v>46</v>
      </c>
      <c r="B663">
        <v>38</v>
      </c>
      <c r="D663">
        <v>6.6999999999999993</v>
      </c>
      <c r="E663" t="s">
        <v>2699</v>
      </c>
      <c r="F663">
        <f t="shared" si="10"/>
        <v>31</v>
      </c>
    </row>
    <row r="664" spans="1:6" hidden="1">
      <c r="A664" t="s">
        <v>47</v>
      </c>
      <c r="B664">
        <v>38</v>
      </c>
      <c r="D664">
        <v>3.1774193548387095</v>
      </c>
      <c r="E664" t="s">
        <v>2700</v>
      </c>
      <c r="F664">
        <f t="shared" si="10"/>
        <v>31</v>
      </c>
    </row>
    <row r="665" spans="1:6" hidden="1">
      <c r="A665" t="s">
        <v>48</v>
      </c>
      <c r="B665">
        <v>38</v>
      </c>
      <c r="D665">
        <v>3.84</v>
      </c>
      <c r="E665" t="s">
        <v>2706</v>
      </c>
      <c r="F665">
        <f t="shared" si="10"/>
        <v>31</v>
      </c>
    </row>
    <row r="666" spans="1:6" hidden="1">
      <c r="A666" t="s">
        <v>49</v>
      </c>
      <c r="B666">
        <v>38</v>
      </c>
      <c r="D666">
        <v>7.0617119581029959</v>
      </c>
      <c r="E666" t="s">
        <v>2701</v>
      </c>
      <c r="F666">
        <f t="shared" si="10"/>
        <v>31</v>
      </c>
    </row>
    <row r="667" spans="1:6">
      <c r="A667" t="s">
        <v>24</v>
      </c>
      <c r="B667">
        <v>39</v>
      </c>
      <c r="C667">
        <v>5.8315223999999999</v>
      </c>
      <c r="D667">
        <v>9.1071428571428559</v>
      </c>
      <c r="E667" t="s">
        <v>2683</v>
      </c>
      <c r="F667">
        <f t="shared" si="10"/>
        <v>32</v>
      </c>
    </row>
    <row r="668" spans="1:6">
      <c r="A668" t="s">
        <v>33</v>
      </c>
      <c r="B668">
        <v>39</v>
      </c>
      <c r="C668">
        <v>0</v>
      </c>
      <c r="D668">
        <v>3.5451612903225809</v>
      </c>
      <c r="E668" t="s">
        <v>2686</v>
      </c>
      <c r="F668">
        <f t="shared" si="10"/>
        <v>32</v>
      </c>
    </row>
    <row r="669" spans="1:6" hidden="1">
      <c r="A669" t="s">
        <v>23</v>
      </c>
      <c r="B669">
        <v>40</v>
      </c>
      <c r="D669">
        <v>21.8</v>
      </c>
      <c r="E669" t="s">
        <v>2682</v>
      </c>
      <c r="F669">
        <f t="shared" si="10"/>
        <v>33</v>
      </c>
    </row>
    <row r="670" spans="1:6" hidden="1">
      <c r="A670" t="s">
        <v>24</v>
      </c>
      <c r="B670">
        <v>40</v>
      </c>
      <c r="D670">
        <v>9.1071428571428559</v>
      </c>
      <c r="E670" t="s">
        <v>2683</v>
      </c>
      <c r="F670">
        <f t="shared" si="10"/>
        <v>33</v>
      </c>
    </row>
    <row r="671" spans="1:6" hidden="1">
      <c r="A671" t="s">
        <v>25</v>
      </c>
      <c r="B671">
        <v>40</v>
      </c>
      <c r="D671">
        <v>5.4419354838709673</v>
      </c>
      <c r="E671" t="s">
        <v>2702</v>
      </c>
      <c r="F671">
        <f t="shared" si="10"/>
        <v>33</v>
      </c>
    </row>
    <row r="672" spans="1:6" hidden="1">
      <c r="A672" t="s">
        <v>26</v>
      </c>
      <c r="B672">
        <v>40</v>
      </c>
      <c r="D672">
        <v>13.711935483870967</v>
      </c>
      <c r="E672" t="s">
        <v>2684</v>
      </c>
      <c r="F672">
        <f t="shared" si="10"/>
        <v>33</v>
      </c>
    </row>
    <row r="673" spans="1:6" hidden="1">
      <c r="A673" t="s">
        <v>193</v>
      </c>
      <c r="B673">
        <v>40</v>
      </c>
      <c r="D673">
        <v>5.1322580645161286</v>
      </c>
      <c r="E673" t="s">
        <v>2685</v>
      </c>
      <c r="F673">
        <f t="shared" si="10"/>
        <v>33</v>
      </c>
    </row>
    <row r="674" spans="1:6" hidden="1">
      <c r="A674" t="s">
        <v>28</v>
      </c>
      <c r="B674">
        <v>40</v>
      </c>
      <c r="D674">
        <v>7.7116129032258067</v>
      </c>
      <c r="E674" t="s">
        <v>2707</v>
      </c>
      <c r="F674">
        <f t="shared" si="10"/>
        <v>33</v>
      </c>
    </row>
    <row r="675" spans="1:6" hidden="1">
      <c r="A675" t="s">
        <v>29</v>
      </c>
      <c r="B675">
        <v>40</v>
      </c>
      <c r="D675">
        <v>0.99677419354838703</v>
      </c>
      <c r="E675" t="s">
        <v>2708</v>
      </c>
      <c r="F675">
        <f t="shared" si="10"/>
        <v>33</v>
      </c>
    </row>
    <row r="676" spans="1:6" hidden="1">
      <c r="A676" t="s">
        <v>30</v>
      </c>
      <c r="B676">
        <v>40</v>
      </c>
      <c r="D676">
        <v>1.3180645161290323</v>
      </c>
      <c r="E676" t="s">
        <v>2709</v>
      </c>
      <c r="F676">
        <f t="shared" si="10"/>
        <v>33</v>
      </c>
    </row>
    <row r="677" spans="1:6" hidden="1">
      <c r="A677" t="s">
        <v>31</v>
      </c>
      <c r="B677">
        <v>40</v>
      </c>
      <c r="D677">
        <v>6.1716129032258058</v>
      </c>
      <c r="E677" t="s">
        <v>2703</v>
      </c>
      <c r="F677">
        <f t="shared" si="10"/>
        <v>33</v>
      </c>
    </row>
    <row r="678" spans="1:6" hidden="1">
      <c r="A678" t="s">
        <v>32</v>
      </c>
      <c r="B678">
        <v>40</v>
      </c>
      <c r="D678">
        <v>11.044838709677421</v>
      </c>
      <c r="E678" t="s">
        <v>2704</v>
      </c>
      <c r="F678">
        <f t="shared" si="10"/>
        <v>33</v>
      </c>
    </row>
    <row r="679" spans="1:6" hidden="1">
      <c r="A679" t="s">
        <v>33</v>
      </c>
      <c r="B679">
        <v>40</v>
      </c>
      <c r="D679">
        <v>3.5451612903225809</v>
      </c>
      <c r="E679" t="s">
        <v>2686</v>
      </c>
      <c r="F679">
        <f t="shared" si="10"/>
        <v>33</v>
      </c>
    </row>
    <row r="680" spans="1:6" hidden="1">
      <c r="A680" t="s">
        <v>135</v>
      </c>
      <c r="B680">
        <v>40</v>
      </c>
      <c r="D680">
        <v>1.4793548387096773</v>
      </c>
      <c r="E680" t="s">
        <v>2687</v>
      </c>
      <c r="F680">
        <f t="shared" si="10"/>
        <v>33</v>
      </c>
    </row>
    <row r="681" spans="1:6" hidden="1">
      <c r="A681" t="s">
        <v>34</v>
      </c>
      <c r="B681">
        <v>40</v>
      </c>
      <c r="D681">
        <v>1.9835483870967743</v>
      </c>
      <c r="E681" t="s">
        <v>2688</v>
      </c>
      <c r="F681">
        <f t="shared" si="10"/>
        <v>33</v>
      </c>
    </row>
    <row r="682" spans="1:6" hidden="1">
      <c r="A682" t="s">
        <v>35</v>
      </c>
      <c r="B682">
        <v>40</v>
      </c>
      <c r="D682">
        <v>6.6193548387096772</v>
      </c>
      <c r="E682" t="s">
        <v>2689</v>
      </c>
      <c r="F682">
        <f t="shared" si="10"/>
        <v>33</v>
      </c>
    </row>
    <row r="683" spans="1:6" hidden="1">
      <c r="A683" t="s">
        <v>36</v>
      </c>
      <c r="B683">
        <v>40</v>
      </c>
      <c r="D683">
        <v>6.5903225806451617</v>
      </c>
      <c r="E683" t="s">
        <v>2690</v>
      </c>
      <c r="F683">
        <f t="shared" si="10"/>
        <v>33</v>
      </c>
    </row>
    <row r="684" spans="1:6" hidden="1">
      <c r="A684" t="s">
        <v>37</v>
      </c>
      <c r="B684">
        <v>40</v>
      </c>
      <c r="D684">
        <v>3.2129032258064516</v>
      </c>
      <c r="E684" t="s">
        <v>2691</v>
      </c>
      <c r="F684">
        <f t="shared" si="10"/>
        <v>33</v>
      </c>
    </row>
    <row r="685" spans="1:6" hidden="1">
      <c r="A685" t="s">
        <v>38</v>
      </c>
      <c r="B685">
        <v>40</v>
      </c>
      <c r="D685">
        <v>6.8000000000000007</v>
      </c>
      <c r="E685" t="s">
        <v>2692</v>
      </c>
      <c r="F685">
        <f t="shared" si="10"/>
        <v>33</v>
      </c>
    </row>
    <row r="686" spans="1:6" hidden="1">
      <c r="A686" t="s">
        <v>39</v>
      </c>
      <c r="B686">
        <v>40</v>
      </c>
      <c r="D686">
        <v>6.7967741935483863</v>
      </c>
      <c r="E686" t="s">
        <v>2693</v>
      </c>
      <c r="F686">
        <f t="shared" si="10"/>
        <v>33</v>
      </c>
    </row>
    <row r="687" spans="1:6" hidden="1">
      <c r="A687" t="s">
        <v>40</v>
      </c>
      <c r="B687">
        <v>40</v>
      </c>
      <c r="D687">
        <v>3.2193548387096773</v>
      </c>
      <c r="E687" t="s">
        <v>2694</v>
      </c>
      <c r="F687">
        <f t="shared" si="10"/>
        <v>33</v>
      </c>
    </row>
    <row r="688" spans="1:6" hidden="1">
      <c r="A688" t="s">
        <v>41</v>
      </c>
      <c r="B688">
        <v>40</v>
      </c>
      <c r="D688">
        <v>1.9770967741935483</v>
      </c>
      <c r="E688" t="s">
        <v>2705</v>
      </c>
      <c r="F688">
        <f t="shared" si="10"/>
        <v>33</v>
      </c>
    </row>
    <row r="689" spans="1:6" hidden="1">
      <c r="A689" t="s">
        <v>42</v>
      </c>
      <c r="B689">
        <v>40</v>
      </c>
      <c r="D689">
        <v>6.8419354838709676</v>
      </c>
      <c r="E689" t="s">
        <v>2695</v>
      </c>
      <c r="F689">
        <f t="shared" si="10"/>
        <v>33</v>
      </c>
    </row>
    <row r="690" spans="1:6" hidden="1">
      <c r="A690" t="s">
        <v>43</v>
      </c>
      <c r="B690">
        <v>40</v>
      </c>
      <c r="D690">
        <v>6.7967741935483863</v>
      </c>
      <c r="E690" t="s">
        <v>2696</v>
      </c>
      <c r="F690">
        <f t="shared" si="10"/>
        <v>33</v>
      </c>
    </row>
    <row r="691" spans="1:6" hidden="1">
      <c r="A691" t="s">
        <v>44</v>
      </c>
      <c r="B691">
        <v>40</v>
      </c>
      <c r="D691">
        <v>3.1870967741935483</v>
      </c>
      <c r="E691" t="s">
        <v>2697</v>
      </c>
      <c r="F691">
        <f t="shared" si="10"/>
        <v>33</v>
      </c>
    </row>
    <row r="692" spans="1:6" hidden="1">
      <c r="A692" t="s">
        <v>45</v>
      </c>
      <c r="B692">
        <v>40</v>
      </c>
      <c r="D692">
        <v>6.6161290322580646</v>
      </c>
      <c r="E692" t="s">
        <v>2698</v>
      </c>
      <c r="F692">
        <f t="shared" si="10"/>
        <v>33</v>
      </c>
    </row>
    <row r="693" spans="1:6" hidden="1">
      <c r="A693" t="s">
        <v>46</v>
      </c>
      <c r="B693">
        <v>40</v>
      </c>
      <c r="D693">
        <v>6.6999999999999993</v>
      </c>
      <c r="E693" t="s">
        <v>2699</v>
      </c>
      <c r="F693">
        <f t="shared" si="10"/>
        <v>33</v>
      </c>
    </row>
    <row r="694" spans="1:6" hidden="1">
      <c r="A694" t="s">
        <v>47</v>
      </c>
      <c r="B694">
        <v>40</v>
      </c>
      <c r="D694">
        <v>3.1774193548387095</v>
      </c>
      <c r="E694" t="s">
        <v>2700</v>
      </c>
      <c r="F694">
        <f t="shared" si="10"/>
        <v>33</v>
      </c>
    </row>
    <row r="695" spans="1:6" hidden="1">
      <c r="A695" t="s">
        <v>48</v>
      </c>
      <c r="B695">
        <v>40</v>
      </c>
      <c r="D695">
        <v>3.84</v>
      </c>
      <c r="E695" t="s">
        <v>2706</v>
      </c>
      <c r="F695">
        <f t="shared" si="10"/>
        <v>33</v>
      </c>
    </row>
    <row r="696" spans="1:6" hidden="1">
      <c r="A696" t="s">
        <v>49</v>
      </c>
      <c r="B696">
        <v>40</v>
      </c>
      <c r="D696">
        <v>7.0617119581029959</v>
      </c>
      <c r="E696" t="s">
        <v>2701</v>
      </c>
      <c r="F696">
        <f t="shared" si="10"/>
        <v>33</v>
      </c>
    </row>
    <row r="697" spans="1:6" hidden="1">
      <c r="A697" t="s">
        <v>23</v>
      </c>
      <c r="B697">
        <v>41</v>
      </c>
      <c r="D697">
        <v>21.8</v>
      </c>
      <c r="E697" t="s">
        <v>2682</v>
      </c>
      <c r="F697">
        <f t="shared" si="10"/>
        <v>34</v>
      </c>
    </row>
    <row r="698" spans="1:6" hidden="1">
      <c r="A698" t="s">
        <v>24</v>
      </c>
      <c r="B698">
        <v>41</v>
      </c>
      <c r="D698">
        <v>9.1071428571428559</v>
      </c>
      <c r="E698" t="s">
        <v>2683</v>
      </c>
      <c r="F698">
        <f t="shared" si="10"/>
        <v>34</v>
      </c>
    </row>
    <row r="699" spans="1:6" hidden="1">
      <c r="A699" t="s">
        <v>25</v>
      </c>
      <c r="B699">
        <v>41</v>
      </c>
      <c r="D699">
        <v>5.4419354838709673</v>
      </c>
      <c r="E699" t="s">
        <v>2702</v>
      </c>
      <c r="F699">
        <f t="shared" si="10"/>
        <v>34</v>
      </c>
    </row>
    <row r="700" spans="1:6" hidden="1">
      <c r="A700" t="s">
        <v>26</v>
      </c>
      <c r="B700">
        <v>41</v>
      </c>
      <c r="D700">
        <v>13.711935483870967</v>
      </c>
      <c r="E700" t="s">
        <v>2684</v>
      </c>
      <c r="F700">
        <f t="shared" si="10"/>
        <v>34</v>
      </c>
    </row>
    <row r="701" spans="1:6" hidden="1">
      <c r="A701" t="s">
        <v>193</v>
      </c>
      <c r="B701">
        <v>41</v>
      </c>
      <c r="D701">
        <v>5.1322580645161286</v>
      </c>
      <c r="E701" t="s">
        <v>2685</v>
      </c>
      <c r="F701">
        <f t="shared" si="10"/>
        <v>34</v>
      </c>
    </row>
    <row r="702" spans="1:6" hidden="1">
      <c r="A702" t="s">
        <v>28</v>
      </c>
      <c r="B702">
        <v>41</v>
      </c>
      <c r="D702">
        <v>7.7116129032258067</v>
      </c>
      <c r="E702" t="s">
        <v>2707</v>
      </c>
      <c r="F702">
        <f t="shared" si="10"/>
        <v>34</v>
      </c>
    </row>
    <row r="703" spans="1:6" hidden="1">
      <c r="A703" t="s">
        <v>29</v>
      </c>
      <c r="B703">
        <v>41</v>
      </c>
      <c r="D703">
        <v>0.99677419354838703</v>
      </c>
      <c r="E703" t="s">
        <v>2708</v>
      </c>
      <c r="F703">
        <f t="shared" si="10"/>
        <v>34</v>
      </c>
    </row>
    <row r="704" spans="1:6" hidden="1">
      <c r="A704" t="s">
        <v>30</v>
      </c>
      <c r="B704">
        <v>41</v>
      </c>
      <c r="D704">
        <v>1.3180645161290323</v>
      </c>
      <c r="E704" t="s">
        <v>2709</v>
      </c>
      <c r="F704">
        <f t="shared" si="10"/>
        <v>34</v>
      </c>
    </row>
    <row r="705" spans="1:6" hidden="1">
      <c r="A705" t="s">
        <v>31</v>
      </c>
      <c r="B705">
        <v>41</v>
      </c>
      <c r="D705">
        <v>6.1716129032258058</v>
      </c>
      <c r="E705" t="s">
        <v>2703</v>
      </c>
      <c r="F705">
        <f t="shared" si="10"/>
        <v>34</v>
      </c>
    </row>
    <row r="706" spans="1:6" hidden="1">
      <c r="A706" t="s">
        <v>32</v>
      </c>
      <c r="B706">
        <v>41</v>
      </c>
      <c r="D706">
        <v>11.044838709677421</v>
      </c>
      <c r="E706" t="s">
        <v>2704</v>
      </c>
      <c r="F706">
        <f t="shared" si="10"/>
        <v>34</v>
      </c>
    </row>
    <row r="707" spans="1:6" hidden="1">
      <c r="A707" t="s">
        <v>33</v>
      </c>
      <c r="B707">
        <v>41</v>
      </c>
      <c r="D707">
        <v>3.5451612903225809</v>
      </c>
      <c r="E707" t="s">
        <v>2686</v>
      </c>
      <c r="F707">
        <f t="shared" ref="F707:F770" si="11">B707-7</f>
        <v>34</v>
      </c>
    </row>
    <row r="708" spans="1:6" hidden="1">
      <c r="A708" t="s">
        <v>135</v>
      </c>
      <c r="B708">
        <v>41</v>
      </c>
      <c r="D708">
        <v>1.4793548387096773</v>
      </c>
      <c r="E708" t="s">
        <v>2687</v>
      </c>
      <c r="F708">
        <f t="shared" si="11"/>
        <v>34</v>
      </c>
    </row>
    <row r="709" spans="1:6" hidden="1">
      <c r="A709" t="s">
        <v>34</v>
      </c>
      <c r="B709">
        <v>41</v>
      </c>
      <c r="D709">
        <v>1.9835483870967743</v>
      </c>
      <c r="E709" t="s">
        <v>2688</v>
      </c>
      <c r="F709">
        <f t="shared" si="11"/>
        <v>34</v>
      </c>
    </row>
    <row r="710" spans="1:6" hidden="1">
      <c r="A710" t="s">
        <v>35</v>
      </c>
      <c r="B710">
        <v>41</v>
      </c>
      <c r="D710">
        <v>6.6193548387096772</v>
      </c>
      <c r="E710" t="s">
        <v>2689</v>
      </c>
      <c r="F710">
        <f t="shared" si="11"/>
        <v>34</v>
      </c>
    </row>
    <row r="711" spans="1:6" hidden="1">
      <c r="A711" t="s">
        <v>36</v>
      </c>
      <c r="B711">
        <v>41</v>
      </c>
      <c r="D711">
        <v>6.5903225806451617</v>
      </c>
      <c r="E711" t="s">
        <v>2690</v>
      </c>
      <c r="F711">
        <f t="shared" si="11"/>
        <v>34</v>
      </c>
    </row>
    <row r="712" spans="1:6" hidden="1">
      <c r="A712" t="s">
        <v>37</v>
      </c>
      <c r="B712">
        <v>41</v>
      </c>
      <c r="D712">
        <v>3.2129032258064516</v>
      </c>
      <c r="E712" t="s">
        <v>2691</v>
      </c>
      <c r="F712">
        <f t="shared" si="11"/>
        <v>34</v>
      </c>
    </row>
    <row r="713" spans="1:6" hidden="1">
      <c r="A713" t="s">
        <v>38</v>
      </c>
      <c r="B713">
        <v>41</v>
      </c>
      <c r="D713">
        <v>6.8000000000000007</v>
      </c>
      <c r="E713" t="s">
        <v>2692</v>
      </c>
      <c r="F713">
        <f t="shared" si="11"/>
        <v>34</v>
      </c>
    </row>
    <row r="714" spans="1:6" hidden="1">
      <c r="A714" t="s">
        <v>39</v>
      </c>
      <c r="B714">
        <v>41</v>
      </c>
      <c r="D714">
        <v>6.7967741935483863</v>
      </c>
      <c r="E714" t="s">
        <v>2693</v>
      </c>
      <c r="F714">
        <f t="shared" si="11"/>
        <v>34</v>
      </c>
    </row>
    <row r="715" spans="1:6" hidden="1">
      <c r="A715" t="s">
        <v>40</v>
      </c>
      <c r="B715">
        <v>41</v>
      </c>
      <c r="D715">
        <v>3.2193548387096773</v>
      </c>
      <c r="E715" t="s">
        <v>2694</v>
      </c>
      <c r="F715">
        <f t="shared" si="11"/>
        <v>34</v>
      </c>
    </row>
    <row r="716" spans="1:6" hidden="1">
      <c r="A716" t="s">
        <v>41</v>
      </c>
      <c r="B716">
        <v>41</v>
      </c>
      <c r="D716">
        <v>1.9770967741935483</v>
      </c>
      <c r="E716" t="s">
        <v>2705</v>
      </c>
      <c r="F716">
        <f t="shared" si="11"/>
        <v>34</v>
      </c>
    </row>
    <row r="717" spans="1:6" hidden="1">
      <c r="A717" t="s">
        <v>42</v>
      </c>
      <c r="B717">
        <v>41</v>
      </c>
      <c r="D717">
        <v>6.8419354838709676</v>
      </c>
      <c r="E717" t="s">
        <v>2695</v>
      </c>
      <c r="F717">
        <f t="shared" si="11"/>
        <v>34</v>
      </c>
    </row>
    <row r="718" spans="1:6" hidden="1">
      <c r="A718" t="s">
        <v>43</v>
      </c>
      <c r="B718">
        <v>41</v>
      </c>
      <c r="D718">
        <v>6.7967741935483863</v>
      </c>
      <c r="E718" t="s">
        <v>2696</v>
      </c>
      <c r="F718">
        <f t="shared" si="11"/>
        <v>34</v>
      </c>
    </row>
    <row r="719" spans="1:6" hidden="1">
      <c r="A719" t="s">
        <v>44</v>
      </c>
      <c r="B719">
        <v>41</v>
      </c>
      <c r="D719">
        <v>3.1870967741935483</v>
      </c>
      <c r="E719" t="s">
        <v>2697</v>
      </c>
      <c r="F719">
        <f t="shared" si="11"/>
        <v>34</v>
      </c>
    </row>
    <row r="720" spans="1:6" hidden="1">
      <c r="A720" t="s">
        <v>45</v>
      </c>
      <c r="B720">
        <v>41</v>
      </c>
      <c r="D720">
        <v>6.6161290322580646</v>
      </c>
      <c r="E720" t="s">
        <v>2698</v>
      </c>
      <c r="F720">
        <f t="shared" si="11"/>
        <v>34</v>
      </c>
    </row>
    <row r="721" spans="1:6" hidden="1">
      <c r="A721" t="s">
        <v>46</v>
      </c>
      <c r="B721">
        <v>41</v>
      </c>
      <c r="D721">
        <v>6.6999999999999993</v>
      </c>
      <c r="E721" t="s">
        <v>2699</v>
      </c>
      <c r="F721">
        <f t="shared" si="11"/>
        <v>34</v>
      </c>
    </row>
    <row r="722" spans="1:6" hidden="1">
      <c r="A722" t="s">
        <v>47</v>
      </c>
      <c r="B722">
        <v>41</v>
      </c>
      <c r="D722">
        <v>3.1774193548387095</v>
      </c>
      <c r="E722" t="s">
        <v>2700</v>
      </c>
      <c r="F722">
        <f t="shared" si="11"/>
        <v>34</v>
      </c>
    </row>
    <row r="723" spans="1:6" hidden="1">
      <c r="A723" t="s">
        <v>48</v>
      </c>
      <c r="B723">
        <v>41</v>
      </c>
      <c r="D723">
        <v>3.84</v>
      </c>
      <c r="E723" t="s">
        <v>2706</v>
      </c>
      <c r="F723">
        <f t="shared" si="11"/>
        <v>34</v>
      </c>
    </row>
    <row r="724" spans="1:6" hidden="1">
      <c r="A724" t="s">
        <v>49</v>
      </c>
      <c r="B724">
        <v>41</v>
      </c>
      <c r="D724">
        <v>7.0617119581029959</v>
      </c>
      <c r="E724" t="s">
        <v>2701</v>
      </c>
      <c r="F724">
        <f t="shared" si="11"/>
        <v>34</v>
      </c>
    </row>
    <row r="725" spans="1:6" hidden="1">
      <c r="A725" t="s">
        <v>23</v>
      </c>
      <c r="B725">
        <v>42</v>
      </c>
      <c r="D725">
        <v>21.8</v>
      </c>
      <c r="E725" t="s">
        <v>2682</v>
      </c>
      <c r="F725">
        <f t="shared" si="11"/>
        <v>35</v>
      </c>
    </row>
    <row r="726" spans="1:6" hidden="1">
      <c r="A726" t="s">
        <v>24</v>
      </c>
      <c r="B726">
        <v>42</v>
      </c>
      <c r="D726">
        <v>9.1071428571428559</v>
      </c>
      <c r="E726" t="s">
        <v>2683</v>
      </c>
      <c r="F726">
        <f t="shared" si="11"/>
        <v>35</v>
      </c>
    </row>
    <row r="727" spans="1:6" hidden="1">
      <c r="A727" t="s">
        <v>25</v>
      </c>
      <c r="B727">
        <v>42</v>
      </c>
      <c r="D727">
        <v>5.4419354838709673</v>
      </c>
      <c r="E727" t="s">
        <v>2702</v>
      </c>
      <c r="F727">
        <f t="shared" si="11"/>
        <v>35</v>
      </c>
    </row>
    <row r="728" spans="1:6" hidden="1">
      <c r="A728" t="s">
        <v>26</v>
      </c>
      <c r="B728">
        <v>42</v>
      </c>
      <c r="D728">
        <v>13.711935483870967</v>
      </c>
      <c r="E728" t="s">
        <v>2684</v>
      </c>
      <c r="F728">
        <f t="shared" si="11"/>
        <v>35</v>
      </c>
    </row>
    <row r="729" spans="1:6" hidden="1">
      <c r="A729" t="s">
        <v>193</v>
      </c>
      <c r="B729">
        <v>42</v>
      </c>
      <c r="D729">
        <v>5.1322580645161286</v>
      </c>
      <c r="E729" t="s">
        <v>2685</v>
      </c>
      <c r="F729">
        <f t="shared" si="11"/>
        <v>35</v>
      </c>
    </row>
    <row r="730" spans="1:6" hidden="1">
      <c r="A730" t="s">
        <v>28</v>
      </c>
      <c r="B730">
        <v>42</v>
      </c>
      <c r="D730">
        <v>7.7116129032258067</v>
      </c>
      <c r="E730" t="s">
        <v>2707</v>
      </c>
      <c r="F730">
        <f t="shared" si="11"/>
        <v>35</v>
      </c>
    </row>
    <row r="731" spans="1:6" hidden="1">
      <c r="A731" t="s">
        <v>29</v>
      </c>
      <c r="B731">
        <v>42</v>
      </c>
      <c r="D731">
        <v>0.99677419354838703</v>
      </c>
      <c r="E731" t="s">
        <v>2708</v>
      </c>
      <c r="F731">
        <f t="shared" si="11"/>
        <v>35</v>
      </c>
    </row>
    <row r="732" spans="1:6" hidden="1">
      <c r="A732" t="s">
        <v>30</v>
      </c>
      <c r="B732">
        <v>42</v>
      </c>
      <c r="D732">
        <v>1.3180645161290323</v>
      </c>
      <c r="E732" t="s">
        <v>2709</v>
      </c>
      <c r="F732">
        <f t="shared" si="11"/>
        <v>35</v>
      </c>
    </row>
    <row r="733" spans="1:6" hidden="1">
      <c r="A733" t="s">
        <v>31</v>
      </c>
      <c r="B733">
        <v>42</v>
      </c>
      <c r="D733">
        <v>6.1716129032258058</v>
      </c>
      <c r="E733" t="s">
        <v>2703</v>
      </c>
      <c r="F733">
        <f t="shared" si="11"/>
        <v>35</v>
      </c>
    </row>
    <row r="734" spans="1:6" hidden="1">
      <c r="A734" t="s">
        <v>32</v>
      </c>
      <c r="B734">
        <v>42</v>
      </c>
      <c r="D734">
        <v>11.044838709677421</v>
      </c>
      <c r="E734" t="s">
        <v>2704</v>
      </c>
      <c r="F734">
        <f t="shared" si="11"/>
        <v>35</v>
      </c>
    </row>
    <row r="735" spans="1:6" hidden="1">
      <c r="A735" t="s">
        <v>33</v>
      </c>
      <c r="B735">
        <v>42</v>
      </c>
      <c r="D735">
        <v>3.5451612903225809</v>
      </c>
      <c r="E735" t="s">
        <v>2686</v>
      </c>
      <c r="F735">
        <f t="shared" si="11"/>
        <v>35</v>
      </c>
    </row>
    <row r="736" spans="1:6" hidden="1">
      <c r="A736" t="s">
        <v>135</v>
      </c>
      <c r="B736">
        <v>42</v>
      </c>
      <c r="D736">
        <v>1.4793548387096773</v>
      </c>
      <c r="E736" t="s">
        <v>2687</v>
      </c>
      <c r="F736">
        <f t="shared" si="11"/>
        <v>35</v>
      </c>
    </row>
    <row r="737" spans="1:6" hidden="1">
      <c r="A737" t="s">
        <v>34</v>
      </c>
      <c r="B737">
        <v>42</v>
      </c>
      <c r="D737">
        <v>1.9835483870967743</v>
      </c>
      <c r="E737" t="s">
        <v>2688</v>
      </c>
      <c r="F737">
        <f t="shared" si="11"/>
        <v>35</v>
      </c>
    </row>
    <row r="738" spans="1:6" hidden="1">
      <c r="A738" t="s">
        <v>35</v>
      </c>
      <c r="B738">
        <v>42</v>
      </c>
      <c r="D738">
        <v>6.6193548387096772</v>
      </c>
      <c r="E738" t="s">
        <v>2689</v>
      </c>
      <c r="F738">
        <f t="shared" si="11"/>
        <v>35</v>
      </c>
    </row>
    <row r="739" spans="1:6" hidden="1">
      <c r="A739" t="s">
        <v>36</v>
      </c>
      <c r="B739">
        <v>42</v>
      </c>
      <c r="D739">
        <v>6.5903225806451617</v>
      </c>
      <c r="E739" t="s">
        <v>2690</v>
      </c>
      <c r="F739">
        <f t="shared" si="11"/>
        <v>35</v>
      </c>
    </row>
    <row r="740" spans="1:6" hidden="1">
      <c r="A740" t="s">
        <v>37</v>
      </c>
      <c r="B740">
        <v>42</v>
      </c>
      <c r="D740">
        <v>3.2129032258064516</v>
      </c>
      <c r="E740" t="s">
        <v>2691</v>
      </c>
      <c r="F740">
        <f t="shared" si="11"/>
        <v>35</v>
      </c>
    </row>
    <row r="741" spans="1:6" hidden="1">
      <c r="A741" t="s">
        <v>38</v>
      </c>
      <c r="B741">
        <v>42</v>
      </c>
      <c r="D741">
        <v>6.8000000000000007</v>
      </c>
      <c r="E741" t="s">
        <v>2692</v>
      </c>
      <c r="F741">
        <f t="shared" si="11"/>
        <v>35</v>
      </c>
    </row>
    <row r="742" spans="1:6" hidden="1">
      <c r="A742" t="s">
        <v>39</v>
      </c>
      <c r="B742">
        <v>42</v>
      </c>
      <c r="D742">
        <v>6.7967741935483863</v>
      </c>
      <c r="E742" t="s">
        <v>2693</v>
      </c>
      <c r="F742">
        <f t="shared" si="11"/>
        <v>35</v>
      </c>
    </row>
    <row r="743" spans="1:6" hidden="1">
      <c r="A743" t="s">
        <v>40</v>
      </c>
      <c r="B743">
        <v>42</v>
      </c>
      <c r="D743">
        <v>3.2193548387096773</v>
      </c>
      <c r="E743" t="s">
        <v>2694</v>
      </c>
      <c r="F743">
        <f t="shared" si="11"/>
        <v>35</v>
      </c>
    </row>
    <row r="744" spans="1:6" hidden="1">
      <c r="A744" t="s">
        <v>41</v>
      </c>
      <c r="B744">
        <v>42</v>
      </c>
      <c r="D744">
        <v>1.9770967741935483</v>
      </c>
      <c r="E744" t="s">
        <v>2705</v>
      </c>
      <c r="F744">
        <f t="shared" si="11"/>
        <v>35</v>
      </c>
    </row>
    <row r="745" spans="1:6" hidden="1">
      <c r="A745" t="s">
        <v>42</v>
      </c>
      <c r="B745">
        <v>42</v>
      </c>
      <c r="D745">
        <v>6.8419354838709676</v>
      </c>
      <c r="E745" t="s">
        <v>2695</v>
      </c>
      <c r="F745">
        <f t="shared" si="11"/>
        <v>35</v>
      </c>
    </row>
    <row r="746" spans="1:6" hidden="1">
      <c r="A746" t="s">
        <v>43</v>
      </c>
      <c r="B746">
        <v>42</v>
      </c>
      <c r="D746">
        <v>6.7967741935483863</v>
      </c>
      <c r="E746" t="s">
        <v>2696</v>
      </c>
      <c r="F746">
        <f t="shared" si="11"/>
        <v>35</v>
      </c>
    </row>
    <row r="747" spans="1:6" hidden="1">
      <c r="A747" t="s">
        <v>44</v>
      </c>
      <c r="B747">
        <v>42</v>
      </c>
      <c r="D747">
        <v>3.1870967741935483</v>
      </c>
      <c r="E747" t="s">
        <v>2697</v>
      </c>
      <c r="F747">
        <f t="shared" si="11"/>
        <v>35</v>
      </c>
    </row>
    <row r="748" spans="1:6" hidden="1">
      <c r="A748" t="s">
        <v>45</v>
      </c>
      <c r="B748">
        <v>42</v>
      </c>
      <c r="D748">
        <v>6.6161290322580646</v>
      </c>
      <c r="E748" t="s">
        <v>2698</v>
      </c>
      <c r="F748">
        <f t="shared" si="11"/>
        <v>35</v>
      </c>
    </row>
    <row r="749" spans="1:6" hidden="1">
      <c r="A749" t="s">
        <v>46</v>
      </c>
      <c r="B749">
        <v>42</v>
      </c>
      <c r="D749">
        <v>6.6999999999999993</v>
      </c>
      <c r="E749" t="s">
        <v>2699</v>
      </c>
      <c r="F749">
        <f t="shared" si="11"/>
        <v>35</v>
      </c>
    </row>
    <row r="750" spans="1:6" hidden="1">
      <c r="A750" t="s">
        <v>47</v>
      </c>
      <c r="B750">
        <v>42</v>
      </c>
      <c r="D750">
        <v>3.1774193548387095</v>
      </c>
      <c r="E750" t="s">
        <v>2700</v>
      </c>
      <c r="F750">
        <f t="shared" si="11"/>
        <v>35</v>
      </c>
    </row>
    <row r="751" spans="1:6" hidden="1">
      <c r="A751" t="s">
        <v>48</v>
      </c>
      <c r="B751">
        <v>42</v>
      </c>
      <c r="D751">
        <v>3.84</v>
      </c>
      <c r="E751" t="s">
        <v>2706</v>
      </c>
      <c r="F751">
        <f t="shared" si="11"/>
        <v>35</v>
      </c>
    </row>
    <row r="752" spans="1:6" hidden="1">
      <c r="A752" t="s">
        <v>49</v>
      </c>
      <c r="B752">
        <v>42</v>
      </c>
      <c r="D752">
        <v>7.0617119581029959</v>
      </c>
      <c r="E752" t="s">
        <v>2701</v>
      </c>
      <c r="F752">
        <f t="shared" si="11"/>
        <v>35</v>
      </c>
    </row>
    <row r="753" spans="1:6" hidden="1">
      <c r="A753" t="s">
        <v>23</v>
      </c>
      <c r="B753">
        <v>43</v>
      </c>
      <c r="D753">
        <v>21.8</v>
      </c>
      <c r="E753" t="s">
        <v>2682</v>
      </c>
      <c r="F753">
        <f t="shared" si="11"/>
        <v>36</v>
      </c>
    </row>
    <row r="754" spans="1:6" hidden="1">
      <c r="A754" t="s">
        <v>24</v>
      </c>
      <c r="B754">
        <v>43</v>
      </c>
      <c r="D754">
        <v>9.1071428571428559</v>
      </c>
      <c r="E754" t="s">
        <v>2683</v>
      </c>
      <c r="F754">
        <f t="shared" si="11"/>
        <v>36</v>
      </c>
    </row>
    <row r="755" spans="1:6" hidden="1">
      <c r="A755" t="s">
        <v>25</v>
      </c>
      <c r="B755">
        <v>43</v>
      </c>
      <c r="D755">
        <v>5.4419354838709673</v>
      </c>
      <c r="E755" t="s">
        <v>2702</v>
      </c>
      <c r="F755">
        <f t="shared" si="11"/>
        <v>36</v>
      </c>
    </row>
    <row r="756" spans="1:6" hidden="1">
      <c r="A756" t="s">
        <v>26</v>
      </c>
      <c r="B756">
        <v>43</v>
      </c>
      <c r="D756">
        <v>13.711935483870967</v>
      </c>
      <c r="E756" t="s">
        <v>2684</v>
      </c>
      <c r="F756">
        <f t="shared" si="11"/>
        <v>36</v>
      </c>
    </row>
    <row r="757" spans="1:6" hidden="1">
      <c r="A757" t="s">
        <v>193</v>
      </c>
      <c r="B757">
        <v>43</v>
      </c>
      <c r="D757">
        <v>5.1322580645161286</v>
      </c>
      <c r="E757" t="s">
        <v>2685</v>
      </c>
      <c r="F757">
        <f t="shared" si="11"/>
        <v>36</v>
      </c>
    </row>
    <row r="758" spans="1:6" hidden="1">
      <c r="A758" t="s">
        <v>28</v>
      </c>
      <c r="B758">
        <v>43</v>
      </c>
      <c r="D758">
        <v>7.7116129032258067</v>
      </c>
      <c r="E758" t="s">
        <v>2707</v>
      </c>
      <c r="F758">
        <f t="shared" si="11"/>
        <v>36</v>
      </c>
    </row>
    <row r="759" spans="1:6" hidden="1">
      <c r="A759" t="s">
        <v>29</v>
      </c>
      <c r="B759">
        <v>43</v>
      </c>
      <c r="D759">
        <v>0.99677419354838703</v>
      </c>
      <c r="E759" t="s">
        <v>2708</v>
      </c>
      <c r="F759">
        <f t="shared" si="11"/>
        <v>36</v>
      </c>
    </row>
    <row r="760" spans="1:6" hidden="1">
      <c r="A760" t="s">
        <v>30</v>
      </c>
      <c r="B760">
        <v>43</v>
      </c>
      <c r="D760">
        <v>1.3180645161290323</v>
      </c>
      <c r="E760" t="s">
        <v>2709</v>
      </c>
      <c r="F760">
        <f t="shared" si="11"/>
        <v>36</v>
      </c>
    </row>
    <row r="761" spans="1:6" hidden="1">
      <c r="A761" t="s">
        <v>31</v>
      </c>
      <c r="B761">
        <v>43</v>
      </c>
      <c r="D761">
        <v>6.1716129032258058</v>
      </c>
      <c r="E761" t="s">
        <v>2703</v>
      </c>
      <c r="F761">
        <f t="shared" si="11"/>
        <v>36</v>
      </c>
    </row>
    <row r="762" spans="1:6" hidden="1">
      <c r="A762" t="s">
        <v>32</v>
      </c>
      <c r="B762">
        <v>43</v>
      </c>
      <c r="D762">
        <v>11.044838709677421</v>
      </c>
      <c r="E762" t="s">
        <v>2704</v>
      </c>
      <c r="F762">
        <f t="shared" si="11"/>
        <v>36</v>
      </c>
    </row>
    <row r="763" spans="1:6" hidden="1">
      <c r="A763" t="s">
        <v>33</v>
      </c>
      <c r="B763">
        <v>43</v>
      </c>
      <c r="D763">
        <v>3.5451612903225809</v>
      </c>
      <c r="E763" t="s">
        <v>2686</v>
      </c>
      <c r="F763">
        <f t="shared" si="11"/>
        <v>36</v>
      </c>
    </row>
    <row r="764" spans="1:6" hidden="1">
      <c r="A764" t="s">
        <v>135</v>
      </c>
      <c r="B764">
        <v>43</v>
      </c>
      <c r="D764">
        <v>1.4793548387096773</v>
      </c>
      <c r="E764" t="s">
        <v>2687</v>
      </c>
      <c r="F764">
        <f t="shared" si="11"/>
        <v>36</v>
      </c>
    </row>
    <row r="765" spans="1:6" hidden="1">
      <c r="A765" t="s">
        <v>34</v>
      </c>
      <c r="B765">
        <v>43</v>
      </c>
      <c r="D765">
        <v>1.9835483870967743</v>
      </c>
      <c r="E765" t="s">
        <v>2688</v>
      </c>
      <c r="F765">
        <f t="shared" si="11"/>
        <v>36</v>
      </c>
    </row>
    <row r="766" spans="1:6" hidden="1">
      <c r="A766" t="s">
        <v>35</v>
      </c>
      <c r="B766">
        <v>43</v>
      </c>
      <c r="D766">
        <v>6.6193548387096772</v>
      </c>
      <c r="E766" t="s">
        <v>2689</v>
      </c>
      <c r="F766">
        <f t="shared" si="11"/>
        <v>36</v>
      </c>
    </row>
    <row r="767" spans="1:6" hidden="1">
      <c r="A767" t="s">
        <v>36</v>
      </c>
      <c r="B767">
        <v>43</v>
      </c>
      <c r="D767">
        <v>6.5903225806451617</v>
      </c>
      <c r="E767" t="s">
        <v>2690</v>
      </c>
      <c r="F767">
        <f t="shared" si="11"/>
        <v>36</v>
      </c>
    </row>
    <row r="768" spans="1:6" hidden="1">
      <c r="A768" t="s">
        <v>37</v>
      </c>
      <c r="B768">
        <v>43</v>
      </c>
      <c r="D768">
        <v>3.2129032258064516</v>
      </c>
      <c r="E768" t="s">
        <v>2691</v>
      </c>
      <c r="F768">
        <f t="shared" si="11"/>
        <v>36</v>
      </c>
    </row>
    <row r="769" spans="1:6" hidden="1">
      <c r="A769" t="s">
        <v>38</v>
      </c>
      <c r="B769">
        <v>43</v>
      </c>
      <c r="D769">
        <v>6.8000000000000007</v>
      </c>
      <c r="E769" t="s">
        <v>2692</v>
      </c>
      <c r="F769">
        <f t="shared" si="11"/>
        <v>36</v>
      </c>
    </row>
    <row r="770" spans="1:6" hidden="1">
      <c r="A770" t="s">
        <v>39</v>
      </c>
      <c r="B770">
        <v>43</v>
      </c>
      <c r="D770">
        <v>6.7967741935483863</v>
      </c>
      <c r="E770" t="s">
        <v>2693</v>
      </c>
      <c r="F770">
        <f t="shared" si="11"/>
        <v>36</v>
      </c>
    </row>
    <row r="771" spans="1:6" hidden="1">
      <c r="A771" t="s">
        <v>40</v>
      </c>
      <c r="B771">
        <v>43</v>
      </c>
      <c r="D771">
        <v>3.2193548387096773</v>
      </c>
      <c r="E771" t="s">
        <v>2694</v>
      </c>
      <c r="F771">
        <f t="shared" ref="F771:F834" si="12">B771-7</f>
        <v>36</v>
      </c>
    </row>
    <row r="772" spans="1:6" hidden="1">
      <c r="A772" t="s">
        <v>41</v>
      </c>
      <c r="B772">
        <v>43</v>
      </c>
      <c r="D772">
        <v>1.9770967741935483</v>
      </c>
      <c r="E772" t="s">
        <v>2705</v>
      </c>
      <c r="F772">
        <f t="shared" si="12"/>
        <v>36</v>
      </c>
    </row>
    <row r="773" spans="1:6" hidden="1">
      <c r="A773" t="s">
        <v>42</v>
      </c>
      <c r="B773">
        <v>43</v>
      </c>
      <c r="D773">
        <v>6.8419354838709676</v>
      </c>
      <c r="E773" t="s">
        <v>2695</v>
      </c>
      <c r="F773">
        <f t="shared" si="12"/>
        <v>36</v>
      </c>
    </row>
    <row r="774" spans="1:6" hidden="1">
      <c r="A774" t="s">
        <v>43</v>
      </c>
      <c r="B774">
        <v>43</v>
      </c>
      <c r="D774">
        <v>6.7967741935483863</v>
      </c>
      <c r="E774" t="s">
        <v>2696</v>
      </c>
      <c r="F774">
        <f t="shared" si="12"/>
        <v>36</v>
      </c>
    </row>
    <row r="775" spans="1:6" hidden="1">
      <c r="A775" t="s">
        <v>44</v>
      </c>
      <c r="B775">
        <v>43</v>
      </c>
      <c r="D775">
        <v>3.1870967741935483</v>
      </c>
      <c r="E775" t="s">
        <v>2697</v>
      </c>
      <c r="F775">
        <f t="shared" si="12"/>
        <v>36</v>
      </c>
    </row>
    <row r="776" spans="1:6" hidden="1">
      <c r="A776" t="s">
        <v>45</v>
      </c>
      <c r="B776">
        <v>43</v>
      </c>
      <c r="D776">
        <v>6.6161290322580646</v>
      </c>
      <c r="E776" t="s">
        <v>2698</v>
      </c>
      <c r="F776">
        <f t="shared" si="12"/>
        <v>36</v>
      </c>
    </row>
    <row r="777" spans="1:6" hidden="1">
      <c r="A777" t="s">
        <v>46</v>
      </c>
      <c r="B777">
        <v>43</v>
      </c>
      <c r="D777">
        <v>6.6999999999999993</v>
      </c>
      <c r="E777" t="s">
        <v>2699</v>
      </c>
      <c r="F777">
        <f t="shared" si="12"/>
        <v>36</v>
      </c>
    </row>
    <row r="778" spans="1:6" hidden="1">
      <c r="A778" t="s">
        <v>47</v>
      </c>
      <c r="B778">
        <v>43</v>
      </c>
      <c r="D778">
        <v>3.1774193548387095</v>
      </c>
      <c r="E778" t="s">
        <v>2700</v>
      </c>
      <c r="F778">
        <f t="shared" si="12"/>
        <v>36</v>
      </c>
    </row>
    <row r="779" spans="1:6" hidden="1">
      <c r="A779" t="s">
        <v>48</v>
      </c>
      <c r="B779">
        <v>43</v>
      </c>
      <c r="D779">
        <v>3.84</v>
      </c>
      <c r="E779" t="s">
        <v>2706</v>
      </c>
      <c r="F779">
        <f t="shared" si="12"/>
        <v>36</v>
      </c>
    </row>
    <row r="780" spans="1:6" hidden="1">
      <c r="A780" t="s">
        <v>49</v>
      </c>
      <c r="B780">
        <v>43</v>
      </c>
      <c r="D780">
        <v>7.0617119581029959</v>
      </c>
      <c r="E780" t="s">
        <v>2701</v>
      </c>
      <c r="F780">
        <f t="shared" si="12"/>
        <v>36</v>
      </c>
    </row>
    <row r="781" spans="1:6" hidden="1">
      <c r="A781" t="s">
        <v>23</v>
      </c>
      <c r="B781">
        <v>44</v>
      </c>
      <c r="D781">
        <v>21.8</v>
      </c>
      <c r="E781" t="s">
        <v>2682</v>
      </c>
      <c r="F781">
        <f t="shared" si="12"/>
        <v>37</v>
      </c>
    </row>
    <row r="782" spans="1:6" hidden="1">
      <c r="A782" t="s">
        <v>24</v>
      </c>
      <c r="B782">
        <v>44</v>
      </c>
      <c r="D782">
        <v>9.1071428571428559</v>
      </c>
      <c r="E782" t="s">
        <v>2683</v>
      </c>
      <c r="F782">
        <f t="shared" si="12"/>
        <v>37</v>
      </c>
    </row>
    <row r="783" spans="1:6" hidden="1">
      <c r="A783" t="s">
        <v>25</v>
      </c>
      <c r="B783">
        <v>44</v>
      </c>
      <c r="D783">
        <v>5.4419354838709673</v>
      </c>
      <c r="E783" t="s">
        <v>2702</v>
      </c>
      <c r="F783">
        <f t="shared" si="12"/>
        <v>37</v>
      </c>
    </row>
    <row r="784" spans="1:6" hidden="1">
      <c r="A784" t="s">
        <v>26</v>
      </c>
      <c r="B784">
        <v>44</v>
      </c>
      <c r="D784">
        <v>13.711935483870967</v>
      </c>
      <c r="E784" t="s">
        <v>2684</v>
      </c>
      <c r="F784">
        <f t="shared" si="12"/>
        <v>37</v>
      </c>
    </row>
    <row r="785" spans="1:6" hidden="1">
      <c r="A785" t="s">
        <v>193</v>
      </c>
      <c r="B785">
        <v>44</v>
      </c>
      <c r="D785">
        <v>5.1322580645161286</v>
      </c>
      <c r="E785" t="s">
        <v>2685</v>
      </c>
      <c r="F785">
        <f t="shared" si="12"/>
        <v>37</v>
      </c>
    </row>
    <row r="786" spans="1:6" hidden="1">
      <c r="A786" t="s">
        <v>28</v>
      </c>
      <c r="B786">
        <v>44</v>
      </c>
      <c r="D786">
        <v>7.7116129032258067</v>
      </c>
      <c r="E786" t="s">
        <v>2707</v>
      </c>
      <c r="F786">
        <f t="shared" si="12"/>
        <v>37</v>
      </c>
    </row>
    <row r="787" spans="1:6" hidden="1">
      <c r="A787" t="s">
        <v>29</v>
      </c>
      <c r="B787">
        <v>44</v>
      </c>
      <c r="D787">
        <v>0.99677419354838703</v>
      </c>
      <c r="E787" t="s">
        <v>2708</v>
      </c>
      <c r="F787">
        <f t="shared" si="12"/>
        <v>37</v>
      </c>
    </row>
    <row r="788" spans="1:6" hidden="1">
      <c r="A788" t="s">
        <v>30</v>
      </c>
      <c r="B788">
        <v>44</v>
      </c>
      <c r="D788">
        <v>1.3180645161290323</v>
      </c>
      <c r="E788" t="s">
        <v>2709</v>
      </c>
      <c r="F788">
        <f t="shared" si="12"/>
        <v>37</v>
      </c>
    </row>
    <row r="789" spans="1:6" hidden="1">
      <c r="A789" t="s">
        <v>31</v>
      </c>
      <c r="B789">
        <v>44</v>
      </c>
      <c r="D789">
        <v>6.1716129032258058</v>
      </c>
      <c r="E789" t="s">
        <v>2703</v>
      </c>
      <c r="F789">
        <f t="shared" si="12"/>
        <v>37</v>
      </c>
    </row>
    <row r="790" spans="1:6" hidden="1">
      <c r="A790" t="s">
        <v>32</v>
      </c>
      <c r="B790">
        <v>44</v>
      </c>
      <c r="D790">
        <v>11.044838709677421</v>
      </c>
      <c r="E790" t="s">
        <v>2704</v>
      </c>
      <c r="F790">
        <f t="shared" si="12"/>
        <v>37</v>
      </c>
    </row>
    <row r="791" spans="1:6" hidden="1">
      <c r="A791" t="s">
        <v>33</v>
      </c>
      <c r="B791">
        <v>44</v>
      </c>
      <c r="D791">
        <v>3.5451612903225809</v>
      </c>
      <c r="E791" t="s">
        <v>2686</v>
      </c>
      <c r="F791">
        <f t="shared" si="12"/>
        <v>37</v>
      </c>
    </row>
    <row r="792" spans="1:6" hidden="1">
      <c r="A792" t="s">
        <v>135</v>
      </c>
      <c r="B792">
        <v>44</v>
      </c>
      <c r="D792">
        <v>1.4793548387096773</v>
      </c>
      <c r="E792" t="s">
        <v>2687</v>
      </c>
      <c r="F792">
        <f t="shared" si="12"/>
        <v>37</v>
      </c>
    </row>
    <row r="793" spans="1:6" hidden="1">
      <c r="A793" t="s">
        <v>34</v>
      </c>
      <c r="B793">
        <v>44</v>
      </c>
      <c r="D793">
        <v>1.9835483870967743</v>
      </c>
      <c r="E793" t="s">
        <v>2688</v>
      </c>
      <c r="F793">
        <f t="shared" si="12"/>
        <v>37</v>
      </c>
    </row>
    <row r="794" spans="1:6" hidden="1">
      <c r="A794" t="s">
        <v>35</v>
      </c>
      <c r="B794">
        <v>44</v>
      </c>
      <c r="D794">
        <v>6.6193548387096772</v>
      </c>
      <c r="E794" t="s">
        <v>2689</v>
      </c>
      <c r="F794">
        <f t="shared" si="12"/>
        <v>37</v>
      </c>
    </row>
    <row r="795" spans="1:6" hidden="1">
      <c r="A795" t="s">
        <v>36</v>
      </c>
      <c r="B795">
        <v>44</v>
      </c>
      <c r="D795">
        <v>6.5903225806451617</v>
      </c>
      <c r="E795" t="s">
        <v>2690</v>
      </c>
      <c r="F795">
        <f t="shared" si="12"/>
        <v>37</v>
      </c>
    </row>
    <row r="796" spans="1:6" hidden="1">
      <c r="A796" t="s">
        <v>37</v>
      </c>
      <c r="B796">
        <v>44</v>
      </c>
      <c r="D796">
        <v>3.2129032258064516</v>
      </c>
      <c r="E796" t="s">
        <v>2691</v>
      </c>
      <c r="F796">
        <f t="shared" si="12"/>
        <v>37</v>
      </c>
    </row>
    <row r="797" spans="1:6" hidden="1">
      <c r="A797" t="s">
        <v>38</v>
      </c>
      <c r="B797">
        <v>44</v>
      </c>
      <c r="D797">
        <v>6.8000000000000007</v>
      </c>
      <c r="E797" t="s">
        <v>2692</v>
      </c>
      <c r="F797">
        <f t="shared" si="12"/>
        <v>37</v>
      </c>
    </row>
    <row r="798" spans="1:6" hidden="1">
      <c r="A798" t="s">
        <v>39</v>
      </c>
      <c r="B798">
        <v>44</v>
      </c>
      <c r="D798">
        <v>6.7967741935483863</v>
      </c>
      <c r="E798" t="s">
        <v>2693</v>
      </c>
      <c r="F798">
        <f t="shared" si="12"/>
        <v>37</v>
      </c>
    </row>
    <row r="799" spans="1:6" hidden="1">
      <c r="A799" t="s">
        <v>40</v>
      </c>
      <c r="B799">
        <v>44</v>
      </c>
      <c r="D799">
        <v>3.2193548387096773</v>
      </c>
      <c r="E799" t="s">
        <v>2694</v>
      </c>
      <c r="F799">
        <f t="shared" si="12"/>
        <v>37</v>
      </c>
    </row>
    <row r="800" spans="1:6" hidden="1">
      <c r="A800" t="s">
        <v>41</v>
      </c>
      <c r="B800">
        <v>44</v>
      </c>
      <c r="D800">
        <v>1.9770967741935483</v>
      </c>
      <c r="E800" t="s">
        <v>2705</v>
      </c>
      <c r="F800">
        <f t="shared" si="12"/>
        <v>37</v>
      </c>
    </row>
    <row r="801" spans="1:6" hidden="1">
      <c r="A801" t="s">
        <v>42</v>
      </c>
      <c r="B801">
        <v>44</v>
      </c>
      <c r="D801">
        <v>6.8419354838709676</v>
      </c>
      <c r="E801" t="s">
        <v>2695</v>
      </c>
      <c r="F801">
        <f t="shared" si="12"/>
        <v>37</v>
      </c>
    </row>
    <row r="802" spans="1:6" hidden="1">
      <c r="A802" t="s">
        <v>43</v>
      </c>
      <c r="B802">
        <v>44</v>
      </c>
      <c r="D802">
        <v>6.7967741935483863</v>
      </c>
      <c r="E802" t="s">
        <v>2696</v>
      </c>
      <c r="F802">
        <f t="shared" si="12"/>
        <v>37</v>
      </c>
    </row>
    <row r="803" spans="1:6" hidden="1">
      <c r="A803" t="s">
        <v>44</v>
      </c>
      <c r="B803">
        <v>44</v>
      </c>
      <c r="D803">
        <v>3.1870967741935483</v>
      </c>
      <c r="E803" t="s">
        <v>2697</v>
      </c>
      <c r="F803">
        <f t="shared" si="12"/>
        <v>37</v>
      </c>
    </row>
    <row r="804" spans="1:6" hidden="1">
      <c r="A804" t="s">
        <v>45</v>
      </c>
      <c r="B804">
        <v>44</v>
      </c>
      <c r="D804">
        <v>6.6161290322580646</v>
      </c>
      <c r="E804" t="s">
        <v>2698</v>
      </c>
      <c r="F804">
        <f t="shared" si="12"/>
        <v>37</v>
      </c>
    </row>
    <row r="805" spans="1:6" hidden="1">
      <c r="A805" t="s">
        <v>46</v>
      </c>
      <c r="B805">
        <v>44</v>
      </c>
      <c r="D805">
        <v>6.6999999999999993</v>
      </c>
      <c r="E805" t="s">
        <v>2699</v>
      </c>
      <c r="F805">
        <f t="shared" si="12"/>
        <v>37</v>
      </c>
    </row>
    <row r="806" spans="1:6" hidden="1">
      <c r="A806" t="s">
        <v>47</v>
      </c>
      <c r="B806">
        <v>44</v>
      </c>
      <c r="D806">
        <v>3.1774193548387095</v>
      </c>
      <c r="E806" t="s">
        <v>2700</v>
      </c>
      <c r="F806">
        <f t="shared" si="12"/>
        <v>37</v>
      </c>
    </row>
    <row r="807" spans="1:6" hidden="1">
      <c r="A807" t="s">
        <v>48</v>
      </c>
      <c r="B807">
        <v>44</v>
      </c>
      <c r="D807">
        <v>3.84</v>
      </c>
      <c r="E807" t="s">
        <v>2706</v>
      </c>
      <c r="F807">
        <f t="shared" si="12"/>
        <v>37</v>
      </c>
    </row>
    <row r="808" spans="1:6" hidden="1">
      <c r="A808" t="s">
        <v>49</v>
      </c>
      <c r="B808">
        <v>44</v>
      </c>
      <c r="D808">
        <v>7.0617119581029959</v>
      </c>
      <c r="E808" t="s">
        <v>2701</v>
      </c>
      <c r="F808">
        <f t="shared" si="12"/>
        <v>37</v>
      </c>
    </row>
    <row r="809" spans="1:6" hidden="1">
      <c r="A809" t="s">
        <v>23</v>
      </c>
      <c r="B809">
        <v>45</v>
      </c>
      <c r="D809">
        <v>21.8</v>
      </c>
      <c r="E809" t="s">
        <v>2682</v>
      </c>
      <c r="F809">
        <f t="shared" si="12"/>
        <v>38</v>
      </c>
    </row>
    <row r="810" spans="1:6" hidden="1">
      <c r="A810" t="s">
        <v>24</v>
      </c>
      <c r="B810">
        <v>45</v>
      </c>
      <c r="D810">
        <v>9.1071428571428559</v>
      </c>
      <c r="E810" t="s">
        <v>2683</v>
      </c>
      <c r="F810">
        <f t="shared" si="12"/>
        <v>38</v>
      </c>
    </row>
    <row r="811" spans="1:6" hidden="1">
      <c r="A811" t="s">
        <v>25</v>
      </c>
      <c r="B811">
        <v>45</v>
      </c>
      <c r="D811">
        <v>5.4419354838709673</v>
      </c>
      <c r="E811" t="s">
        <v>2702</v>
      </c>
      <c r="F811">
        <f t="shared" si="12"/>
        <v>38</v>
      </c>
    </row>
    <row r="812" spans="1:6" hidden="1">
      <c r="A812" t="s">
        <v>26</v>
      </c>
      <c r="B812">
        <v>45</v>
      </c>
      <c r="D812">
        <v>13.711935483870967</v>
      </c>
      <c r="E812" t="s">
        <v>2684</v>
      </c>
      <c r="F812">
        <f t="shared" si="12"/>
        <v>38</v>
      </c>
    </row>
    <row r="813" spans="1:6" hidden="1">
      <c r="A813" t="s">
        <v>193</v>
      </c>
      <c r="B813">
        <v>45</v>
      </c>
      <c r="D813">
        <v>5.1322580645161286</v>
      </c>
      <c r="E813" t="s">
        <v>2685</v>
      </c>
      <c r="F813">
        <f t="shared" si="12"/>
        <v>38</v>
      </c>
    </row>
    <row r="814" spans="1:6" hidden="1">
      <c r="A814" t="s">
        <v>28</v>
      </c>
      <c r="B814">
        <v>45</v>
      </c>
      <c r="D814">
        <v>7.7116129032258067</v>
      </c>
      <c r="E814" t="s">
        <v>2707</v>
      </c>
      <c r="F814">
        <f t="shared" si="12"/>
        <v>38</v>
      </c>
    </row>
    <row r="815" spans="1:6" hidden="1">
      <c r="A815" t="s">
        <v>29</v>
      </c>
      <c r="B815">
        <v>45</v>
      </c>
      <c r="D815">
        <v>0.99677419354838703</v>
      </c>
      <c r="E815" t="s">
        <v>2708</v>
      </c>
      <c r="F815">
        <f t="shared" si="12"/>
        <v>38</v>
      </c>
    </row>
    <row r="816" spans="1:6" hidden="1">
      <c r="A816" t="s">
        <v>30</v>
      </c>
      <c r="B816">
        <v>45</v>
      </c>
      <c r="D816">
        <v>1.3180645161290323</v>
      </c>
      <c r="E816" t="s">
        <v>2709</v>
      </c>
      <c r="F816">
        <f t="shared" si="12"/>
        <v>38</v>
      </c>
    </row>
    <row r="817" spans="1:6" hidden="1">
      <c r="A817" t="s">
        <v>31</v>
      </c>
      <c r="B817">
        <v>45</v>
      </c>
      <c r="D817">
        <v>6.1716129032258058</v>
      </c>
      <c r="E817" t="s">
        <v>2703</v>
      </c>
      <c r="F817">
        <f t="shared" si="12"/>
        <v>38</v>
      </c>
    </row>
    <row r="818" spans="1:6" hidden="1">
      <c r="A818" t="s">
        <v>32</v>
      </c>
      <c r="B818">
        <v>45</v>
      </c>
      <c r="D818">
        <v>11.044838709677421</v>
      </c>
      <c r="E818" t="s">
        <v>2704</v>
      </c>
      <c r="F818">
        <f t="shared" si="12"/>
        <v>38</v>
      </c>
    </row>
    <row r="819" spans="1:6" hidden="1">
      <c r="A819" t="s">
        <v>33</v>
      </c>
      <c r="B819">
        <v>45</v>
      </c>
      <c r="D819">
        <v>3.5451612903225809</v>
      </c>
      <c r="E819" t="s">
        <v>2686</v>
      </c>
      <c r="F819">
        <f t="shared" si="12"/>
        <v>38</v>
      </c>
    </row>
    <row r="820" spans="1:6" hidden="1">
      <c r="A820" t="s">
        <v>135</v>
      </c>
      <c r="B820">
        <v>45</v>
      </c>
      <c r="D820">
        <v>1.4793548387096773</v>
      </c>
      <c r="E820" t="s">
        <v>2687</v>
      </c>
      <c r="F820">
        <f t="shared" si="12"/>
        <v>38</v>
      </c>
    </row>
    <row r="821" spans="1:6" hidden="1">
      <c r="A821" t="s">
        <v>34</v>
      </c>
      <c r="B821">
        <v>45</v>
      </c>
      <c r="D821">
        <v>1.9835483870967743</v>
      </c>
      <c r="E821" t="s">
        <v>2688</v>
      </c>
      <c r="F821">
        <f t="shared" si="12"/>
        <v>38</v>
      </c>
    </row>
    <row r="822" spans="1:6" hidden="1">
      <c r="A822" t="s">
        <v>35</v>
      </c>
      <c r="B822">
        <v>45</v>
      </c>
      <c r="D822">
        <v>6.6193548387096772</v>
      </c>
      <c r="E822" t="s">
        <v>2689</v>
      </c>
      <c r="F822">
        <f t="shared" si="12"/>
        <v>38</v>
      </c>
    </row>
    <row r="823" spans="1:6" hidden="1">
      <c r="A823" t="s">
        <v>36</v>
      </c>
      <c r="B823">
        <v>45</v>
      </c>
      <c r="D823">
        <v>6.5903225806451617</v>
      </c>
      <c r="E823" t="s">
        <v>2690</v>
      </c>
      <c r="F823">
        <f t="shared" si="12"/>
        <v>38</v>
      </c>
    </row>
    <row r="824" spans="1:6" hidden="1">
      <c r="A824" t="s">
        <v>37</v>
      </c>
      <c r="B824">
        <v>45</v>
      </c>
      <c r="D824">
        <v>3.2129032258064516</v>
      </c>
      <c r="E824" t="s">
        <v>2691</v>
      </c>
      <c r="F824">
        <f t="shared" si="12"/>
        <v>38</v>
      </c>
    </row>
    <row r="825" spans="1:6" hidden="1">
      <c r="A825" t="s">
        <v>38</v>
      </c>
      <c r="B825">
        <v>45</v>
      </c>
      <c r="D825">
        <v>6.8000000000000007</v>
      </c>
      <c r="E825" t="s">
        <v>2692</v>
      </c>
      <c r="F825">
        <f t="shared" si="12"/>
        <v>38</v>
      </c>
    </row>
    <row r="826" spans="1:6" hidden="1">
      <c r="A826" t="s">
        <v>39</v>
      </c>
      <c r="B826">
        <v>45</v>
      </c>
      <c r="D826">
        <v>6.7967741935483863</v>
      </c>
      <c r="E826" t="s">
        <v>2693</v>
      </c>
      <c r="F826">
        <f t="shared" si="12"/>
        <v>38</v>
      </c>
    </row>
    <row r="827" spans="1:6" hidden="1">
      <c r="A827" t="s">
        <v>40</v>
      </c>
      <c r="B827">
        <v>45</v>
      </c>
      <c r="D827">
        <v>3.2193548387096773</v>
      </c>
      <c r="E827" t="s">
        <v>2694</v>
      </c>
      <c r="F827">
        <f t="shared" si="12"/>
        <v>38</v>
      </c>
    </row>
    <row r="828" spans="1:6" hidden="1">
      <c r="A828" t="s">
        <v>41</v>
      </c>
      <c r="B828">
        <v>45</v>
      </c>
      <c r="D828">
        <v>1.9770967741935483</v>
      </c>
      <c r="E828" t="s">
        <v>2705</v>
      </c>
      <c r="F828">
        <f t="shared" si="12"/>
        <v>38</v>
      </c>
    </row>
    <row r="829" spans="1:6" hidden="1">
      <c r="A829" t="s">
        <v>42</v>
      </c>
      <c r="B829">
        <v>45</v>
      </c>
      <c r="D829">
        <v>6.8419354838709676</v>
      </c>
      <c r="E829" t="s">
        <v>2695</v>
      </c>
      <c r="F829">
        <f t="shared" si="12"/>
        <v>38</v>
      </c>
    </row>
    <row r="830" spans="1:6" hidden="1">
      <c r="A830" t="s">
        <v>43</v>
      </c>
      <c r="B830">
        <v>45</v>
      </c>
      <c r="D830">
        <v>6.7967741935483863</v>
      </c>
      <c r="E830" t="s">
        <v>2696</v>
      </c>
      <c r="F830">
        <f t="shared" si="12"/>
        <v>38</v>
      </c>
    </row>
    <row r="831" spans="1:6" hidden="1">
      <c r="A831" t="s">
        <v>44</v>
      </c>
      <c r="B831">
        <v>45</v>
      </c>
      <c r="D831">
        <v>3.1870967741935483</v>
      </c>
      <c r="E831" t="s">
        <v>2697</v>
      </c>
      <c r="F831">
        <f t="shared" si="12"/>
        <v>38</v>
      </c>
    </row>
    <row r="832" spans="1:6" hidden="1">
      <c r="A832" t="s">
        <v>45</v>
      </c>
      <c r="B832">
        <v>45</v>
      </c>
      <c r="D832">
        <v>6.6161290322580646</v>
      </c>
      <c r="E832" t="s">
        <v>2698</v>
      </c>
      <c r="F832">
        <f t="shared" si="12"/>
        <v>38</v>
      </c>
    </row>
    <row r="833" spans="1:6" hidden="1">
      <c r="A833" t="s">
        <v>46</v>
      </c>
      <c r="B833">
        <v>45</v>
      </c>
      <c r="D833">
        <v>6.6999999999999993</v>
      </c>
      <c r="E833" t="s">
        <v>2699</v>
      </c>
      <c r="F833">
        <f t="shared" si="12"/>
        <v>38</v>
      </c>
    </row>
    <row r="834" spans="1:6" hidden="1">
      <c r="A834" t="s">
        <v>47</v>
      </c>
      <c r="B834">
        <v>45</v>
      </c>
      <c r="D834">
        <v>3.1774193548387095</v>
      </c>
      <c r="E834" t="s">
        <v>2700</v>
      </c>
      <c r="F834">
        <f t="shared" si="12"/>
        <v>38</v>
      </c>
    </row>
    <row r="835" spans="1:6" hidden="1">
      <c r="A835" t="s">
        <v>48</v>
      </c>
      <c r="B835">
        <v>45</v>
      </c>
      <c r="D835">
        <v>3.84</v>
      </c>
      <c r="E835" t="s">
        <v>2706</v>
      </c>
      <c r="F835">
        <f t="shared" ref="F835:F898" si="13">B835-7</f>
        <v>38</v>
      </c>
    </row>
    <row r="836" spans="1:6" hidden="1">
      <c r="A836" t="s">
        <v>49</v>
      </c>
      <c r="B836">
        <v>45</v>
      </c>
      <c r="D836">
        <v>7.0617119581029959</v>
      </c>
      <c r="E836" t="s">
        <v>2701</v>
      </c>
      <c r="F836">
        <f t="shared" si="13"/>
        <v>38</v>
      </c>
    </row>
    <row r="837" spans="1:6" hidden="1">
      <c r="A837" t="s">
        <v>23</v>
      </c>
      <c r="B837">
        <v>46</v>
      </c>
      <c r="D837">
        <v>21.8</v>
      </c>
      <c r="E837" t="s">
        <v>2682</v>
      </c>
      <c r="F837">
        <f t="shared" si="13"/>
        <v>39</v>
      </c>
    </row>
    <row r="838" spans="1:6" hidden="1">
      <c r="A838" t="s">
        <v>24</v>
      </c>
      <c r="B838">
        <v>46</v>
      </c>
      <c r="D838">
        <v>9.1071428571428559</v>
      </c>
      <c r="E838" t="s">
        <v>2683</v>
      </c>
      <c r="F838">
        <f t="shared" si="13"/>
        <v>39</v>
      </c>
    </row>
    <row r="839" spans="1:6" hidden="1">
      <c r="A839" t="s">
        <v>25</v>
      </c>
      <c r="B839">
        <v>46</v>
      </c>
      <c r="D839">
        <v>5.4419354838709673</v>
      </c>
      <c r="E839" t="s">
        <v>2702</v>
      </c>
      <c r="F839">
        <f t="shared" si="13"/>
        <v>39</v>
      </c>
    </row>
    <row r="840" spans="1:6" hidden="1">
      <c r="A840" t="s">
        <v>26</v>
      </c>
      <c r="B840">
        <v>46</v>
      </c>
      <c r="D840">
        <v>13.711935483870967</v>
      </c>
      <c r="E840" t="s">
        <v>2684</v>
      </c>
      <c r="F840">
        <f t="shared" si="13"/>
        <v>39</v>
      </c>
    </row>
    <row r="841" spans="1:6" hidden="1">
      <c r="A841" t="s">
        <v>193</v>
      </c>
      <c r="B841">
        <v>46</v>
      </c>
      <c r="D841">
        <v>5.1322580645161286</v>
      </c>
      <c r="E841" t="s">
        <v>2685</v>
      </c>
      <c r="F841">
        <f t="shared" si="13"/>
        <v>39</v>
      </c>
    </row>
    <row r="842" spans="1:6" hidden="1">
      <c r="A842" t="s">
        <v>28</v>
      </c>
      <c r="B842">
        <v>46</v>
      </c>
      <c r="D842">
        <v>7.7116129032258067</v>
      </c>
      <c r="E842" t="s">
        <v>2707</v>
      </c>
      <c r="F842">
        <f t="shared" si="13"/>
        <v>39</v>
      </c>
    </row>
    <row r="843" spans="1:6" hidden="1">
      <c r="A843" t="s">
        <v>29</v>
      </c>
      <c r="B843">
        <v>46</v>
      </c>
      <c r="D843">
        <v>0.99677419354838703</v>
      </c>
      <c r="E843" t="s">
        <v>2708</v>
      </c>
      <c r="F843">
        <f t="shared" si="13"/>
        <v>39</v>
      </c>
    </row>
    <row r="844" spans="1:6" hidden="1">
      <c r="A844" t="s">
        <v>30</v>
      </c>
      <c r="B844">
        <v>46</v>
      </c>
      <c r="D844">
        <v>1.3180645161290323</v>
      </c>
      <c r="E844" t="s">
        <v>2709</v>
      </c>
      <c r="F844">
        <f t="shared" si="13"/>
        <v>39</v>
      </c>
    </row>
    <row r="845" spans="1:6" hidden="1">
      <c r="A845" t="s">
        <v>31</v>
      </c>
      <c r="B845">
        <v>46</v>
      </c>
      <c r="D845">
        <v>6.1716129032258058</v>
      </c>
      <c r="E845" t="s">
        <v>2703</v>
      </c>
      <c r="F845">
        <f t="shared" si="13"/>
        <v>39</v>
      </c>
    </row>
    <row r="846" spans="1:6" hidden="1">
      <c r="A846" t="s">
        <v>32</v>
      </c>
      <c r="B846">
        <v>46</v>
      </c>
      <c r="D846">
        <v>11.044838709677421</v>
      </c>
      <c r="E846" t="s">
        <v>2704</v>
      </c>
      <c r="F846">
        <f t="shared" si="13"/>
        <v>39</v>
      </c>
    </row>
    <row r="847" spans="1:6" hidden="1">
      <c r="A847" t="s">
        <v>33</v>
      </c>
      <c r="B847">
        <v>46</v>
      </c>
      <c r="D847">
        <v>3.5451612903225809</v>
      </c>
      <c r="E847" t="s">
        <v>2686</v>
      </c>
      <c r="F847">
        <f t="shared" si="13"/>
        <v>39</v>
      </c>
    </row>
    <row r="848" spans="1:6" hidden="1">
      <c r="A848" t="s">
        <v>135</v>
      </c>
      <c r="B848">
        <v>46</v>
      </c>
      <c r="D848">
        <v>1.4793548387096773</v>
      </c>
      <c r="E848" t="s">
        <v>2687</v>
      </c>
      <c r="F848">
        <f t="shared" si="13"/>
        <v>39</v>
      </c>
    </row>
    <row r="849" spans="1:6" hidden="1">
      <c r="A849" t="s">
        <v>34</v>
      </c>
      <c r="B849">
        <v>46</v>
      </c>
      <c r="D849">
        <v>1.9835483870967743</v>
      </c>
      <c r="E849" t="s">
        <v>2688</v>
      </c>
      <c r="F849">
        <f t="shared" si="13"/>
        <v>39</v>
      </c>
    </row>
    <row r="850" spans="1:6" hidden="1">
      <c r="A850" t="s">
        <v>35</v>
      </c>
      <c r="B850">
        <v>46</v>
      </c>
      <c r="D850">
        <v>6.6193548387096772</v>
      </c>
      <c r="E850" t="s">
        <v>2689</v>
      </c>
      <c r="F850">
        <f t="shared" si="13"/>
        <v>39</v>
      </c>
    </row>
    <row r="851" spans="1:6" hidden="1">
      <c r="A851" t="s">
        <v>36</v>
      </c>
      <c r="B851">
        <v>46</v>
      </c>
      <c r="D851">
        <v>6.5903225806451617</v>
      </c>
      <c r="E851" t="s">
        <v>2690</v>
      </c>
      <c r="F851">
        <f t="shared" si="13"/>
        <v>39</v>
      </c>
    </row>
    <row r="852" spans="1:6" hidden="1">
      <c r="A852" t="s">
        <v>37</v>
      </c>
      <c r="B852">
        <v>46</v>
      </c>
      <c r="D852">
        <v>3.2129032258064516</v>
      </c>
      <c r="E852" t="s">
        <v>2691</v>
      </c>
      <c r="F852">
        <f t="shared" si="13"/>
        <v>39</v>
      </c>
    </row>
    <row r="853" spans="1:6" hidden="1">
      <c r="A853" t="s">
        <v>38</v>
      </c>
      <c r="B853">
        <v>46</v>
      </c>
      <c r="D853">
        <v>6.8000000000000007</v>
      </c>
      <c r="E853" t="s">
        <v>2692</v>
      </c>
      <c r="F853">
        <f t="shared" si="13"/>
        <v>39</v>
      </c>
    </row>
    <row r="854" spans="1:6" hidden="1">
      <c r="A854" t="s">
        <v>39</v>
      </c>
      <c r="B854">
        <v>46</v>
      </c>
      <c r="D854">
        <v>6.7967741935483863</v>
      </c>
      <c r="E854" t="s">
        <v>2693</v>
      </c>
      <c r="F854">
        <f t="shared" si="13"/>
        <v>39</v>
      </c>
    </row>
    <row r="855" spans="1:6" hidden="1">
      <c r="A855" t="s">
        <v>40</v>
      </c>
      <c r="B855">
        <v>46</v>
      </c>
      <c r="D855">
        <v>3.2193548387096773</v>
      </c>
      <c r="E855" t="s">
        <v>2694</v>
      </c>
      <c r="F855">
        <f t="shared" si="13"/>
        <v>39</v>
      </c>
    </row>
    <row r="856" spans="1:6" hidden="1">
      <c r="A856" t="s">
        <v>41</v>
      </c>
      <c r="B856">
        <v>46</v>
      </c>
      <c r="D856">
        <v>1.9770967741935483</v>
      </c>
      <c r="E856" t="s">
        <v>2705</v>
      </c>
      <c r="F856">
        <f t="shared" si="13"/>
        <v>39</v>
      </c>
    </row>
    <row r="857" spans="1:6" hidden="1">
      <c r="A857" t="s">
        <v>42</v>
      </c>
      <c r="B857">
        <v>46</v>
      </c>
      <c r="D857">
        <v>6.8419354838709676</v>
      </c>
      <c r="E857" t="s">
        <v>2695</v>
      </c>
      <c r="F857">
        <f t="shared" si="13"/>
        <v>39</v>
      </c>
    </row>
    <row r="858" spans="1:6" hidden="1">
      <c r="A858" t="s">
        <v>43</v>
      </c>
      <c r="B858">
        <v>46</v>
      </c>
      <c r="D858">
        <v>6.7967741935483863</v>
      </c>
      <c r="E858" t="s">
        <v>2696</v>
      </c>
      <c r="F858">
        <f t="shared" si="13"/>
        <v>39</v>
      </c>
    </row>
    <row r="859" spans="1:6" hidden="1">
      <c r="A859" t="s">
        <v>44</v>
      </c>
      <c r="B859">
        <v>46</v>
      </c>
      <c r="D859">
        <v>3.1870967741935483</v>
      </c>
      <c r="E859" t="s">
        <v>2697</v>
      </c>
      <c r="F859">
        <f t="shared" si="13"/>
        <v>39</v>
      </c>
    </row>
    <row r="860" spans="1:6" hidden="1">
      <c r="A860" t="s">
        <v>45</v>
      </c>
      <c r="B860">
        <v>46</v>
      </c>
      <c r="D860">
        <v>6.6161290322580646</v>
      </c>
      <c r="E860" t="s">
        <v>2698</v>
      </c>
      <c r="F860">
        <f t="shared" si="13"/>
        <v>39</v>
      </c>
    </row>
    <row r="861" spans="1:6" hidden="1">
      <c r="A861" t="s">
        <v>46</v>
      </c>
      <c r="B861">
        <v>46</v>
      </c>
      <c r="D861">
        <v>6.6999999999999993</v>
      </c>
      <c r="E861" t="s">
        <v>2699</v>
      </c>
      <c r="F861">
        <f t="shared" si="13"/>
        <v>39</v>
      </c>
    </row>
    <row r="862" spans="1:6" hidden="1">
      <c r="A862" t="s">
        <v>47</v>
      </c>
      <c r="B862">
        <v>46</v>
      </c>
      <c r="D862">
        <v>3.1774193548387095</v>
      </c>
      <c r="E862" t="s">
        <v>2700</v>
      </c>
      <c r="F862">
        <f t="shared" si="13"/>
        <v>39</v>
      </c>
    </row>
    <row r="863" spans="1:6" hidden="1">
      <c r="A863" t="s">
        <v>48</v>
      </c>
      <c r="B863">
        <v>46</v>
      </c>
      <c r="D863">
        <v>3.84</v>
      </c>
      <c r="E863" t="s">
        <v>2706</v>
      </c>
      <c r="F863">
        <f t="shared" si="13"/>
        <v>39</v>
      </c>
    </row>
    <row r="864" spans="1:6" hidden="1">
      <c r="A864" t="s">
        <v>49</v>
      </c>
      <c r="B864">
        <v>46</v>
      </c>
      <c r="D864">
        <v>7.0617119581029959</v>
      </c>
      <c r="E864" t="s">
        <v>2701</v>
      </c>
      <c r="F864">
        <f t="shared" si="13"/>
        <v>39</v>
      </c>
    </row>
    <row r="865" spans="1:6" hidden="1">
      <c r="A865" t="s">
        <v>23</v>
      </c>
      <c r="B865">
        <v>47</v>
      </c>
      <c r="D865">
        <v>21.8</v>
      </c>
      <c r="E865" t="s">
        <v>2682</v>
      </c>
      <c r="F865">
        <f t="shared" si="13"/>
        <v>40</v>
      </c>
    </row>
    <row r="866" spans="1:6" hidden="1">
      <c r="A866" t="s">
        <v>24</v>
      </c>
      <c r="B866">
        <v>47</v>
      </c>
      <c r="D866">
        <v>9.1071428571428559</v>
      </c>
      <c r="E866" t="s">
        <v>2683</v>
      </c>
      <c r="F866">
        <f t="shared" si="13"/>
        <v>40</v>
      </c>
    </row>
    <row r="867" spans="1:6" hidden="1">
      <c r="A867" t="s">
        <v>25</v>
      </c>
      <c r="B867">
        <v>47</v>
      </c>
      <c r="D867">
        <v>5.4419354838709673</v>
      </c>
      <c r="E867" t="s">
        <v>2702</v>
      </c>
      <c r="F867">
        <f t="shared" si="13"/>
        <v>40</v>
      </c>
    </row>
    <row r="868" spans="1:6" hidden="1">
      <c r="A868" t="s">
        <v>26</v>
      </c>
      <c r="B868">
        <v>47</v>
      </c>
      <c r="D868">
        <v>13.711935483870967</v>
      </c>
      <c r="E868" t="s">
        <v>2684</v>
      </c>
      <c r="F868">
        <f t="shared" si="13"/>
        <v>40</v>
      </c>
    </row>
    <row r="869" spans="1:6" hidden="1">
      <c r="A869" t="s">
        <v>193</v>
      </c>
      <c r="B869">
        <v>47</v>
      </c>
      <c r="D869">
        <v>5.1322580645161286</v>
      </c>
      <c r="E869" t="s">
        <v>2685</v>
      </c>
      <c r="F869">
        <f t="shared" si="13"/>
        <v>40</v>
      </c>
    </row>
    <row r="870" spans="1:6" hidden="1">
      <c r="A870" t="s">
        <v>28</v>
      </c>
      <c r="B870">
        <v>47</v>
      </c>
      <c r="D870">
        <v>7.7116129032258067</v>
      </c>
      <c r="E870" t="s">
        <v>2707</v>
      </c>
      <c r="F870">
        <f t="shared" si="13"/>
        <v>40</v>
      </c>
    </row>
    <row r="871" spans="1:6" hidden="1">
      <c r="A871" t="s">
        <v>29</v>
      </c>
      <c r="B871">
        <v>47</v>
      </c>
      <c r="D871">
        <v>0.99677419354838703</v>
      </c>
      <c r="E871" t="s">
        <v>2708</v>
      </c>
      <c r="F871">
        <f t="shared" si="13"/>
        <v>40</v>
      </c>
    </row>
    <row r="872" spans="1:6" hidden="1">
      <c r="A872" t="s">
        <v>30</v>
      </c>
      <c r="B872">
        <v>47</v>
      </c>
      <c r="D872">
        <v>1.3180645161290323</v>
      </c>
      <c r="E872" t="s">
        <v>2709</v>
      </c>
      <c r="F872">
        <f t="shared" si="13"/>
        <v>40</v>
      </c>
    </row>
    <row r="873" spans="1:6" hidden="1">
      <c r="A873" t="s">
        <v>31</v>
      </c>
      <c r="B873">
        <v>47</v>
      </c>
      <c r="D873">
        <v>6.1716129032258058</v>
      </c>
      <c r="E873" t="s">
        <v>2703</v>
      </c>
      <c r="F873">
        <f t="shared" si="13"/>
        <v>40</v>
      </c>
    </row>
    <row r="874" spans="1:6" hidden="1">
      <c r="A874" t="s">
        <v>32</v>
      </c>
      <c r="B874">
        <v>47</v>
      </c>
      <c r="D874">
        <v>11.044838709677421</v>
      </c>
      <c r="E874" t="s">
        <v>2704</v>
      </c>
      <c r="F874">
        <f t="shared" si="13"/>
        <v>40</v>
      </c>
    </row>
    <row r="875" spans="1:6" hidden="1">
      <c r="A875" t="s">
        <v>33</v>
      </c>
      <c r="B875">
        <v>47</v>
      </c>
      <c r="D875">
        <v>3.5451612903225809</v>
      </c>
      <c r="E875" t="s">
        <v>2686</v>
      </c>
      <c r="F875">
        <f t="shared" si="13"/>
        <v>40</v>
      </c>
    </row>
    <row r="876" spans="1:6" hidden="1">
      <c r="A876" t="s">
        <v>135</v>
      </c>
      <c r="B876">
        <v>47</v>
      </c>
      <c r="D876">
        <v>1.4793548387096773</v>
      </c>
      <c r="E876" t="s">
        <v>2687</v>
      </c>
      <c r="F876">
        <f t="shared" si="13"/>
        <v>40</v>
      </c>
    </row>
    <row r="877" spans="1:6" hidden="1">
      <c r="A877" t="s">
        <v>34</v>
      </c>
      <c r="B877">
        <v>47</v>
      </c>
      <c r="D877">
        <v>1.9835483870967743</v>
      </c>
      <c r="E877" t="s">
        <v>2688</v>
      </c>
      <c r="F877">
        <f t="shared" si="13"/>
        <v>40</v>
      </c>
    </row>
    <row r="878" spans="1:6" hidden="1">
      <c r="A878" t="s">
        <v>35</v>
      </c>
      <c r="B878">
        <v>47</v>
      </c>
      <c r="D878">
        <v>6.6193548387096772</v>
      </c>
      <c r="E878" t="s">
        <v>2689</v>
      </c>
      <c r="F878">
        <f t="shared" si="13"/>
        <v>40</v>
      </c>
    </row>
    <row r="879" spans="1:6" hidden="1">
      <c r="A879" t="s">
        <v>36</v>
      </c>
      <c r="B879">
        <v>47</v>
      </c>
      <c r="D879">
        <v>6.5903225806451617</v>
      </c>
      <c r="E879" t="s">
        <v>2690</v>
      </c>
      <c r="F879">
        <f t="shared" si="13"/>
        <v>40</v>
      </c>
    </row>
    <row r="880" spans="1:6" hidden="1">
      <c r="A880" t="s">
        <v>37</v>
      </c>
      <c r="B880">
        <v>47</v>
      </c>
      <c r="D880">
        <v>3.2129032258064516</v>
      </c>
      <c r="E880" t="s">
        <v>2691</v>
      </c>
      <c r="F880">
        <f t="shared" si="13"/>
        <v>40</v>
      </c>
    </row>
    <row r="881" spans="1:6" hidden="1">
      <c r="A881" t="s">
        <v>38</v>
      </c>
      <c r="B881">
        <v>47</v>
      </c>
      <c r="D881">
        <v>6.8000000000000007</v>
      </c>
      <c r="E881" t="s">
        <v>2692</v>
      </c>
      <c r="F881">
        <f t="shared" si="13"/>
        <v>40</v>
      </c>
    </row>
    <row r="882" spans="1:6" hidden="1">
      <c r="A882" t="s">
        <v>39</v>
      </c>
      <c r="B882">
        <v>47</v>
      </c>
      <c r="D882">
        <v>6.7967741935483863</v>
      </c>
      <c r="E882" t="s">
        <v>2693</v>
      </c>
      <c r="F882">
        <f t="shared" si="13"/>
        <v>40</v>
      </c>
    </row>
    <row r="883" spans="1:6" hidden="1">
      <c r="A883" t="s">
        <v>40</v>
      </c>
      <c r="B883">
        <v>47</v>
      </c>
      <c r="D883">
        <v>3.2193548387096773</v>
      </c>
      <c r="E883" t="s">
        <v>2694</v>
      </c>
      <c r="F883">
        <f t="shared" si="13"/>
        <v>40</v>
      </c>
    </row>
    <row r="884" spans="1:6" hidden="1">
      <c r="A884" t="s">
        <v>41</v>
      </c>
      <c r="B884">
        <v>47</v>
      </c>
      <c r="D884">
        <v>1.9770967741935483</v>
      </c>
      <c r="E884" t="s">
        <v>2705</v>
      </c>
      <c r="F884">
        <f t="shared" si="13"/>
        <v>40</v>
      </c>
    </row>
    <row r="885" spans="1:6" hidden="1">
      <c r="A885" t="s">
        <v>42</v>
      </c>
      <c r="B885">
        <v>47</v>
      </c>
      <c r="D885">
        <v>6.8419354838709676</v>
      </c>
      <c r="E885" t="s">
        <v>2695</v>
      </c>
      <c r="F885">
        <f t="shared" si="13"/>
        <v>40</v>
      </c>
    </row>
    <row r="886" spans="1:6" hidden="1">
      <c r="A886" t="s">
        <v>43</v>
      </c>
      <c r="B886">
        <v>47</v>
      </c>
      <c r="D886">
        <v>6.7967741935483863</v>
      </c>
      <c r="E886" t="s">
        <v>2696</v>
      </c>
      <c r="F886">
        <f t="shared" si="13"/>
        <v>40</v>
      </c>
    </row>
    <row r="887" spans="1:6" hidden="1">
      <c r="A887" t="s">
        <v>44</v>
      </c>
      <c r="B887">
        <v>47</v>
      </c>
      <c r="D887">
        <v>3.1870967741935483</v>
      </c>
      <c r="E887" t="s">
        <v>2697</v>
      </c>
      <c r="F887">
        <f t="shared" si="13"/>
        <v>40</v>
      </c>
    </row>
    <row r="888" spans="1:6" hidden="1">
      <c r="A888" t="s">
        <v>45</v>
      </c>
      <c r="B888">
        <v>47</v>
      </c>
      <c r="D888">
        <v>6.6161290322580646</v>
      </c>
      <c r="E888" t="s">
        <v>2698</v>
      </c>
      <c r="F888">
        <f t="shared" si="13"/>
        <v>40</v>
      </c>
    </row>
    <row r="889" spans="1:6" hidden="1">
      <c r="A889" t="s">
        <v>46</v>
      </c>
      <c r="B889">
        <v>47</v>
      </c>
      <c r="D889">
        <v>6.6999999999999993</v>
      </c>
      <c r="E889" t="s">
        <v>2699</v>
      </c>
      <c r="F889">
        <f t="shared" si="13"/>
        <v>40</v>
      </c>
    </row>
    <row r="890" spans="1:6" hidden="1">
      <c r="A890" t="s">
        <v>47</v>
      </c>
      <c r="B890">
        <v>47</v>
      </c>
      <c r="D890">
        <v>3.1774193548387095</v>
      </c>
      <c r="E890" t="s">
        <v>2700</v>
      </c>
      <c r="F890">
        <f t="shared" si="13"/>
        <v>40</v>
      </c>
    </row>
    <row r="891" spans="1:6" hidden="1">
      <c r="A891" t="s">
        <v>48</v>
      </c>
      <c r="B891">
        <v>47</v>
      </c>
      <c r="D891">
        <v>3.84</v>
      </c>
      <c r="E891" t="s">
        <v>2706</v>
      </c>
      <c r="F891">
        <f t="shared" si="13"/>
        <v>40</v>
      </c>
    </row>
    <row r="892" spans="1:6" hidden="1">
      <c r="A892" t="s">
        <v>49</v>
      </c>
      <c r="B892">
        <v>47</v>
      </c>
      <c r="D892">
        <v>7.0617119581029959</v>
      </c>
      <c r="E892" t="s">
        <v>2701</v>
      </c>
      <c r="F892">
        <f t="shared" si="13"/>
        <v>40</v>
      </c>
    </row>
    <row r="893" spans="1:6" hidden="1">
      <c r="A893" t="s">
        <v>23</v>
      </c>
      <c r="B893">
        <v>48</v>
      </c>
      <c r="D893">
        <v>21.8</v>
      </c>
      <c r="E893" t="s">
        <v>2682</v>
      </c>
      <c r="F893">
        <f t="shared" si="13"/>
        <v>41</v>
      </c>
    </row>
    <row r="894" spans="1:6" hidden="1">
      <c r="A894" t="s">
        <v>24</v>
      </c>
      <c r="B894">
        <v>48</v>
      </c>
      <c r="D894">
        <v>9.1071428571428559</v>
      </c>
      <c r="E894" t="s">
        <v>2683</v>
      </c>
      <c r="F894">
        <f t="shared" si="13"/>
        <v>41</v>
      </c>
    </row>
    <row r="895" spans="1:6" hidden="1">
      <c r="A895" t="s">
        <v>25</v>
      </c>
      <c r="B895">
        <v>48</v>
      </c>
      <c r="D895">
        <v>5.4419354838709673</v>
      </c>
      <c r="E895" t="s">
        <v>2702</v>
      </c>
      <c r="F895">
        <f t="shared" si="13"/>
        <v>41</v>
      </c>
    </row>
    <row r="896" spans="1:6" hidden="1">
      <c r="A896" t="s">
        <v>26</v>
      </c>
      <c r="B896">
        <v>48</v>
      </c>
      <c r="D896">
        <v>13.711935483870967</v>
      </c>
      <c r="E896" t="s">
        <v>2684</v>
      </c>
      <c r="F896">
        <f t="shared" si="13"/>
        <v>41</v>
      </c>
    </row>
    <row r="897" spans="1:6" hidden="1">
      <c r="A897" t="s">
        <v>193</v>
      </c>
      <c r="B897">
        <v>48</v>
      </c>
      <c r="D897">
        <v>5.1322580645161286</v>
      </c>
      <c r="E897" t="s">
        <v>2685</v>
      </c>
      <c r="F897">
        <f t="shared" si="13"/>
        <v>41</v>
      </c>
    </row>
    <row r="898" spans="1:6" hidden="1">
      <c r="A898" t="s">
        <v>28</v>
      </c>
      <c r="B898">
        <v>48</v>
      </c>
      <c r="D898">
        <v>7.7116129032258067</v>
      </c>
      <c r="E898" t="s">
        <v>2707</v>
      </c>
      <c r="F898">
        <f t="shared" si="13"/>
        <v>41</v>
      </c>
    </row>
    <row r="899" spans="1:6" hidden="1">
      <c r="A899" t="s">
        <v>29</v>
      </c>
      <c r="B899">
        <v>48</v>
      </c>
      <c r="D899">
        <v>0.99677419354838703</v>
      </c>
      <c r="E899" t="s">
        <v>2708</v>
      </c>
      <c r="F899">
        <f t="shared" ref="F899:F962" si="14">B899-7</f>
        <v>41</v>
      </c>
    </row>
    <row r="900" spans="1:6" hidden="1">
      <c r="A900" t="s">
        <v>30</v>
      </c>
      <c r="B900">
        <v>48</v>
      </c>
      <c r="D900">
        <v>1.3180645161290323</v>
      </c>
      <c r="E900" t="s">
        <v>2709</v>
      </c>
      <c r="F900">
        <f t="shared" si="14"/>
        <v>41</v>
      </c>
    </row>
    <row r="901" spans="1:6" hidden="1">
      <c r="A901" t="s">
        <v>31</v>
      </c>
      <c r="B901">
        <v>48</v>
      </c>
      <c r="D901">
        <v>6.1716129032258058</v>
      </c>
      <c r="E901" t="s">
        <v>2703</v>
      </c>
      <c r="F901">
        <f t="shared" si="14"/>
        <v>41</v>
      </c>
    </row>
    <row r="902" spans="1:6" hidden="1">
      <c r="A902" t="s">
        <v>32</v>
      </c>
      <c r="B902">
        <v>48</v>
      </c>
      <c r="D902">
        <v>11.044838709677421</v>
      </c>
      <c r="E902" t="s">
        <v>2704</v>
      </c>
      <c r="F902">
        <f t="shared" si="14"/>
        <v>41</v>
      </c>
    </row>
    <row r="903" spans="1:6" hidden="1">
      <c r="A903" t="s">
        <v>33</v>
      </c>
      <c r="B903">
        <v>48</v>
      </c>
      <c r="D903">
        <v>3.5451612903225809</v>
      </c>
      <c r="E903" t="s">
        <v>2686</v>
      </c>
      <c r="F903">
        <f t="shared" si="14"/>
        <v>41</v>
      </c>
    </row>
    <row r="904" spans="1:6" hidden="1">
      <c r="A904" t="s">
        <v>135</v>
      </c>
      <c r="B904">
        <v>48</v>
      </c>
      <c r="D904">
        <v>1.4793548387096773</v>
      </c>
      <c r="E904" t="s">
        <v>2687</v>
      </c>
      <c r="F904">
        <f t="shared" si="14"/>
        <v>41</v>
      </c>
    </row>
    <row r="905" spans="1:6" hidden="1">
      <c r="A905" t="s">
        <v>34</v>
      </c>
      <c r="B905">
        <v>48</v>
      </c>
      <c r="D905">
        <v>1.9835483870967743</v>
      </c>
      <c r="E905" t="s">
        <v>2688</v>
      </c>
      <c r="F905">
        <f t="shared" si="14"/>
        <v>41</v>
      </c>
    </row>
    <row r="906" spans="1:6" hidden="1">
      <c r="A906" t="s">
        <v>35</v>
      </c>
      <c r="B906">
        <v>48</v>
      </c>
      <c r="D906">
        <v>6.6193548387096772</v>
      </c>
      <c r="E906" t="s">
        <v>2689</v>
      </c>
      <c r="F906">
        <f t="shared" si="14"/>
        <v>41</v>
      </c>
    </row>
    <row r="907" spans="1:6" hidden="1">
      <c r="A907" t="s">
        <v>36</v>
      </c>
      <c r="B907">
        <v>48</v>
      </c>
      <c r="D907">
        <v>6.5903225806451617</v>
      </c>
      <c r="E907" t="s">
        <v>2690</v>
      </c>
      <c r="F907">
        <f t="shared" si="14"/>
        <v>41</v>
      </c>
    </row>
    <row r="908" spans="1:6" hidden="1">
      <c r="A908" t="s">
        <v>37</v>
      </c>
      <c r="B908">
        <v>48</v>
      </c>
      <c r="D908">
        <v>3.2129032258064516</v>
      </c>
      <c r="E908" t="s">
        <v>2691</v>
      </c>
      <c r="F908">
        <f t="shared" si="14"/>
        <v>41</v>
      </c>
    </row>
    <row r="909" spans="1:6" hidden="1">
      <c r="A909" t="s">
        <v>38</v>
      </c>
      <c r="B909">
        <v>48</v>
      </c>
      <c r="D909">
        <v>6.8000000000000007</v>
      </c>
      <c r="E909" t="s">
        <v>2692</v>
      </c>
      <c r="F909">
        <f t="shared" si="14"/>
        <v>41</v>
      </c>
    </row>
    <row r="910" spans="1:6" hidden="1">
      <c r="A910" t="s">
        <v>39</v>
      </c>
      <c r="B910">
        <v>48</v>
      </c>
      <c r="D910">
        <v>6.7967741935483863</v>
      </c>
      <c r="E910" t="s">
        <v>2693</v>
      </c>
      <c r="F910">
        <f t="shared" si="14"/>
        <v>41</v>
      </c>
    </row>
    <row r="911" spans="1:6" hidden="1">
      <c r="A911" t="s">
        <v>40</v>
      </c>
      <c r="B911">
        <v>48</v>
      </c>
      <c r="D911">
        <v>3.2193548387096773</v>
      </c>
      <c r="E911" t="s">
        <v>2694</v>
      </c>
      <c r="F911">
        <f t="shared" si="14"/>
        <v>41</v>
      </c>
    </row>
    <row r="912" spans="1:6" hidden="1">
      <c r="A912" t="s">
        <v>41</v>
      </c>
      <c r="B912">
        <v>48</v>
      </c>
      <c r="D912">
        <v>1.9770967741935483</v>
      </c>
      <c r="E912" t="s">
        <v>2705</v>
      </c>
      <c r="F912">
        <f t="shared" si="14"/>
        <v>41</v>
      </c>
    </row>
    <row r="913" spans="1:6" hidden="1">
      <c r="A913" t="s">
        <v>42</v>
      </c>
      <c r="B913">
        <v>48</v>
      </c>
      <c r="D913">
        <v>6.8419354838709676</v>
      </c>
      <c r="E913" t="s">
        <v>2695</v>
      </c>
      <c r="F913">
        <f t="shared" si="14"/>
        <v>41</v>
      </c>
    </row>
    <row r="914" spans="1:6" hidden="1">
      <c r="A914" t="s">
        <v>43</v>
      </c>
      <c r="B914">
        <v>48</v>
      </c>
      <c r="D914">
        <v>6.7967741935483863</v>
      </c>
      <c r="E914" t="s">
        <v>2696</v>
      </c>
      <c r="F914">
        <f t="shared" si="14"/>
        <v>41</v>
      </c>
    </row>
    <row r="915" spans="1:6" hidden="1">
      <c r="A915" t="s">
        <v>44</v>
      </c>
      <c r="B915">
        <v>48</v>
      </c>
      <c r="D915">
        <v>3.1870967741935483</v>
      </c>
      <c r="E915" t="s">
        <v>2697</v>
      </c>
      <c r="F915">
        <f t="shared" si="14"/>
        <v>41</v>
      </c>
    </row>
    <row r="916" spans="1:6" hidden="1">
      <c r="A916" t="s">
        <v>45</v>
      </c>
      <c r="B916">
        <v>48</v>
      </c>
      <c r="D916">
        <v>6.6161290322580646</v>
      </c>
      <c r="E916" t="s">
        <v>2698</v>
      </c>
      <c r="F916">
        <f t="shared" si="14"/>
        <v>41</v>
      </c>
    </row>
    <row r="917" spans="1:6" hidden="1">
      <c r="A917" t="s">
        <v>46</v>
      </c>
      <c r="B917">
        <v>48</v>
      </c>
      <c r="D917">
        <v>6.6999999999999993</v>
      </c>
      <c r="E917" t="s">
        <v>2699</v>
      </c>
      <c r="F917">
        <f t="shared" si="14"/>
        <v>41</v>
      </c>
    </row>
    <row r="918" spans="1:6" hidden="1">
      <c r="A918" t="s">
        <v>47</v>
      </c>
      <c r="B918">
        <v>48</v>
      </c>
      <c r="D918">
        <v>3.1774193548387095</v>
      </c>
      <c r="E918" t="s">
        <v>2700</v>
      </c>
      <c r="F918">
        <f t="shared" si="14"/>
        <v>41</v>
      </c>
    </row>
    <row r="919" spans="1:6" hidden="1">
      <c r="A919" t="s">
        <v>48</v>
      </c>
      <c r="B919">
        <v>48</v>
      </c>
      <c r="D919">
        <v>3.84</v>
      </c>
      <c r="E919" t="s">
        <v>2706</v>
      </c>
      <c r="F919">
        <f t="shared" si="14"/>
        <v>41</v>
      </c>
    </row>
    <row r="920" spans="1:6" hidden="1">
      <c r="A920" t="s">
        <v>49</v>
      </c>
      <c r="B920">
        <v>48</v>
      </c>
      <c r="D920">
        <v>7.0617119581029959</v>
      </c>
      <c r="E920" t="s">
        <v>2701</v>
      </c>
      <c r="F920">
        <f t="shared" si="14"/>
        <v>41</v>
      </c>
    </row>
    <row r="921" spans="1:6" hidden="1">
      <c r="A921" t="s">
        <v>23</v>
      </c>
      <c r="B921">
        <v>49</v>
      </c>
      <c r="D921">
        <v>21.8</v>
      </c>
      <c r="E921" t="s">
        <v>2682</v>
      </c>
      <c r="F921">
        <f t="shared" si="14"/>
        <v>42</v>
      </c>
    </row>
    <row r="922" spans="1:6" hidden="1">
      <c r="A922" t="s">
        <v>24</v>
      </c>
      <c r="B922">
        <v>49</v>
      </c>
      <c r="D922">
        <v>9.1071428571428559</v>
      </c>
      <c r="E922" t="s">
        <v>2683</v>
      </c>
      <c r="F922">
        <f t="shared" si="14"/>
        <v>42</v>
      </c>
    </row>
    <row r="923" spans="1:6" hidden="1">
      <c r="A923" t="s">
        <v>25</v>
      </c>
      <c r="B923">
        <v>49</v>
      </c>
      <c r="D923">
        <v>5.4419354838709673</v>
      </c>
      <c r="E923" t="s">
        <v>2702</v>
      </c>
      <c r="F923">
        <f t="shared" si="14"/>
        <v>42</v>
      </c>
    </row>
    <row r="924" spans="1:6" hidden="1">
      <c r="A924" t="s">
        <v>26</v>
      </c>
      <c r="B924">
        <v>49</v>
      </c>
      <c r="D924">
        <v>13.711935483870967</v>
      </c>
      <c r="E924" t="s">
        <v>2684</v>
      </c>
      <c r="F924">
        <f t="shared" si="14"/>
        <v>42</v>
      </c>
    </row>
    <row r="925" spans="1:6" hidden="1">
      <c r="A925" t="s">
        <v>193</v>
      </c>
      <c r="B925">
        <v>49</v>
      </c>
      <c r="D925">
        <v>5.1322580645161286</v>
      </c>
      <c r="E925" t="s">
        <v>2685</v>
      </c>
      <c r="F925">
        <f t="shared" si="14"/>
        <v>42</v>
      </c>
    </row>
    <row r="926" spans="1:6" hidden="1">
      <c r="A926" t="s">
        <v>28</v>
      </c>
      <c r="B926">
        <v>49</v>
      </c>
      <c r="D926">
        <v>7.7116129032258067</v>
      </c>
      <c r="E926" t="s">
        <v>2707</v>
      </c>
      <c r="F926">
        <f t="shared" si="14"/>
        <v>42</v>
      </c>
    </row>
    <row r="927" spans="1:6" hidden="1">
      <c r="A927" t="s">
        <v>29</v>
      </c>
      <c r="B927">
        <v>49</v>
      </c>
      <c r="D927">
        <v>0.99677419354838703</v>
      </c>
      <c r="E927" t="s">
        <v>2708</v>
      </c>
      <c r="F927">
        <f t="shared" si="14"/>
        <v>42</v>
      </c>
    </row>
    <row r="928" spans="1:6" hidden="1">
      <c r="A928" t="s">
        <v>30</v>
      </c>
      <c r="B928">
        <v>49</v>
      </c>
      <c r="D928">
        <v>1.3180645161290323</v>
      </c>
      <c r="E928" t="s">
        <v>2709</v>
      </c>
      <c r="F928">
        <f t="shared" si="14"/>
        <v>42</v>
      </c>
    </row>
    <row r="929" spans="1:6" hidden="1">
      <c r="A929" t="s">
        <v>31</v>
      </c>
      <c r="B929">
        <v>49</v>
      </c>
      <c r="D929">
        <v>6.1716129032258058</v>
      </c>
      <c r="E929" t="s">
        <v>2703</v>
      </c>
      <c r="F929">
        <f t="shared" si="14"/>
        <v>42</v>
      </c>
    </row>
    <row r="930" spans="1:6" hidden="1">
      <c r="A930" t="s">
        <v>32</v>
      </c>
      <c r="B930">
        <v>49</v>
      </c>
      <c r="D930">
        <v>11.044838709677421</v>
      </c>
      <c r="E930" t="s">
        <v>2704</v>
      </c>
      <c r="F930">
        <f t="shared" si="14"/>
        <v>42</v>
      </c>
    </row>
    <row r="931" spans="1:6" hidden="1">
      <c r="A931" t="s">
        <v>33</v>
      </c>
      <c r="B931">
        <v>49</v>
      </c>
      <c r="D931">
        <v>3.5451612903225809</v>
      </c>
      <c r="E931" t="s">
        <v>2686</v>
      </c>
      <c r="F931">
        <f t="shared" si="14"/>
        <v>42</v>
      </c>
    </row>
    <row r="932" spans="1:6" hidden="1">
      <c r="A932" t="s">
        <v>135</v>
      </c>
      <c r="B932">
        <v>49</v>
      </c>
      <c r="D932">
        <v>1.4793548387096773</v>
      </c>
      <c r="E932" t="s">
        <v>2687</v>
      </c>
      <c r="F932">
        <f t="shared" si="14"/>
        <v>42</v>
      </c>
    </row>
    <row r="933" spans="1:6" hidden="1">
      <c r="A933" t="s">
        <v>34</v>
      </c>
      <c r="B933">
        <v>49</v>
      </c>
      <c r="D933">
        <v>1.9835483870967743</v>
      </c>
      <c r="E933" t="s">
        <v>2688</v>
      </c>
      <c r="F933">
        <f t="shared" si="14"/>
        <v>42</v>
      </c>
    </row>
    <row r="934" spans="1:6" hidden="1">
      <c r="A934" t="s">
        <v>35</v>
      </c>
      <c r="B934">
        <v>49</v>
      </c>
      <c r="D934">
        <v>6.6193548387096772</v>
      </c>
      <c r="E934" t="s">
        <v>2689</v>
      </c>
      <c r="F934">
        <f t="shared" si="14"/>
        <v>42</v>
      </c>
    </row>
    <row r="935" spans="1:6" hidden="1">
      <c r="A935" t="s">
        <v>36</v>
      </c>
      <c r="B935">
        <v>49</v>
      </c>
      <c r="D935">
        <v>6.5903225806451617</v>
      </c>
      <c r="E935" t="s">
        <v>2690</v>
      </c>
      <c r="F935">
        <f t="shared" si="14"/>
        <v>42</v>
      </c>
    </row>
    <row r="936" spans="1:6" hidden="1">
      <c r="A936" t="s">
        <v>37</v>
      </c>
      <c r="B936">
        <v>49</v>
      </c>
      <c r="D936">
        <v>3.2129032258064516</v>
      </c>
      <c r="E936" t="s">
        <v>2691</v>
      </c>
      <c r="F936">
        <f t="shared" si="14"/>
        <v>42</v>
      </c>
    </row>
    <row r="937" spans="1:6" hidden="1">
      <c r="A937" t="s">
        <v>38</v>
      </c>
      <c r="B937">
        <v>49</v>
      </c>
      <c r="D937">
        <v>6.8000000000000007</v>
      </c>
      <c r="E937" t="s">
        <v>2692</v>
      </c>
      <c r="F937">
        <f t="shared" si="14"/>
        <v>42</v>
      </c>
    </row>
    <row r="938" spans="1:6" hidden="1">
      <c r="A938" t="s">
        <v>39</v>
      </c>
      <c r="B938">
        <v>49</v>
      </c>
      <c r="D938">
        <v>6.7967741935483863</v>
      </c>
      <c r="E938" t="s">
        <v>2693</v>
      </c>
      <c r="F938">
        <f t="shared" si="14"/>
        <v>42</v>
      </c>
    </row>
    <row r="939" spans="1:6" hidden="1">
      <c r="A939" t="s">
        <v>40</v>
      </c>
      <c r="B939">
        <v>49</v>
      </c>
      <c r="D939">
        <v>3.2193548387096773</v>
      </c>
      <c r="E939" t="s">
        <v>2694</v>
      </c>
      <c r="F939">
        <f t="shared" si="14"/>
        <v>42</v>
      </c>
    </row>
    <row r="940" spans="1:6" hidden="1">
      <c r="A940" t="s">
        <v>41</v>
      </c>
      <c r="B940">
        <v>49</v>
      </c>
      <c r="D940">
        <v>1.9770967741935483</v>
      </c>
      <c r="E940" t="s">
        <v>2705</v>
      </c>
      <c r="F940">
        <f t="shared" si="14"/>
        <v>42</v>
      </c>
    </row>
    <row r="941" spans="1:6" hidden="1">
      <c r="A941" t="s">
        <v>42</v>
      </c>
      <c r="B941">
        <v>49</v>
      </c>
      <c r="D941">
        <v>6.8419354838709676</v>
      </c>
      <c r="E941" t="s">
        <v>2695</v>
      </c>
      <c r="F941">
        <f t="shared" si="14"/>
        <v>42</v>
      </c>
    </row>
    <row r="942" spans="1:6" hidden="1">
      <c r="A942" t="s">
        <v>43</v>
      </c>
      <c r="B942">
        <v>49</v>
      </c>
      <c r="D942">
        <v>6.7967741935483863</v>
      </c>
      <c r="E942" t="s">
        <v>2696</v>
      </c>
      <c r="F942">
        <f t="shared" si="14"/>
        <v>42</v>
      </c>
    </row>
    <row r="943" spans="1:6" hidden="1">
      <c r="A943" t="s">
        <v>44</v>
      </c>
      <c r="B943">
        <v>49</v>
      </c>
      <c r="D943">
        <v>3.1870967741935483</v>
      </c>
      <c r="E943" t="s">
        <v>2697</v>
      </c>
      <c r="F943">
        <f t="shared" si="14"/>
        <v>42</v>
      </c>
    </row>
    <row r="944" spans="1:6" hidden="1">
      <c r="A944" t="s">
        <v>45</v>
      </c>
      <c r="B944">
        <v>49</v>
      </c>
      <c r="D944">
        <v>6.6161290322580646</v>
      </c>
      <c r="E944" t="s">
        <v>2698</v>
      </c>
      <c r="F944">
        <f t="shared" si="14"/>
        <v>42</v>
      </c>
    </row>
    <row r="945" spans="1:6" hidden="1">
      <c r="A945" t="s">
        <v>46</v>
      </c>
      <c r="B945">
        <v>49</v>
      </c>
      <c r="D945">
        <v>6.6999999999999993</v>
      </c>
      <c r="E945" t="s">
        <v>2699</v>
      </c>
      <c r="F945">
        <f t="shared" si="14"/>
        <v>42</v>
      </c>
    </row>
    <row r="946" spans="1:6" hidden="1">
      <c r="A946" t="s">
        <v>47</v>
      </c>
      <c r="B946">
        <v>49</v>
      </c>
      <c r="D946">
        <v>3.1774193548387095</v>
      </c>
      <c r="E946" t="s">
        <v>2700</v>
      </c>
      <c r="F946">
        <f t="shared" si="14"/>
        <v>42</v>
      </c>
    </row>
    <row r="947" spans="1:6" hidden="1">
      <c r="A947" t="s">
        <v>48</v>
      </c>
      <c r="B947">
        <v>49</v>
      </c>
      <c r="D947">
        <v>3.84</v>
      </c>
      <c r="E947" t="s">
        <v>2706</v>
      </c>
      <c r="F947">
        <f t="shared" si="14"/>
        <v>42</v>
      </c>
    </row>
    <row r="948" spans="1:6" hidden="1">
      <c r="A948" t="s">
        <v>49</v>
      </c>
      <c r="B948">
        <v>49</v>
      </c>
      <c r="D948">
        <v>7.0617119581029959</v>
      </c>
      <c r="E948" t="s">
        <v>2701</v>
      </c>
      <c r="F948">
        <f t="shared" si="14"/>
        <v>42</v>
      </c>
    </row>
    <row r="949" spans="1:6" hidden="1">
      <c r="A949" t="s">
        <v>23</v>
      </c>
      <c r="B949">
        <v>50</v>
      </c>
      <c r="D949">
        <v>21.8</v>
      </c>
      <c r="E949" t="s">
        <v>2682</v>
      </c>
      <c r="F949">
        <f t="shared" si="14"/>
        <v>43</v>
      </c>
    </row>
    <row r="950" spans="1:6" hidden="1">
      <c r="A950" t="s">
        <v>24</v>
      </c>
      <c r="B950">
        <v>50</v>
      </c>
      <c r="D950">
        <v>9.1071428571428559</v>
      </c>
      <c r="E950" t="s">
        <v>2683</v>
      </c>
      <c r="F950">
        <f t="shared" si="14"/>
        <v>43</v>
      </c>
    </row>
    <row r="951" spans="1:6" hidden="1">
      <c r="A951" t="s">
        <v>25</v>
      </c>
      <c r="B951">
        <v>50</v>
      </c>
      <c r="D951">
        <v>5.4419354838709673</v>
      </c>
      <c r="E951" t="s">
        <v>2702</v>
      </c>
      <c r="F951">
        <f t="shared" si="14"/>
        <v>43</v>
      </c>
    </row>
    <row r="952" spans="1:6" hidden="1">
      <c r="A952" t="s">
        <v>26</v>
      </c>
      <c r="B952">
        <v>50</v>
      </c>
      <c r="D952">
        <v>13.711935483870967</v>
      </c>
      <c r="E952" t="s">
        <v>2684</v>
      </c>
      <c r="F952">
        <f t="shared" si="14"/>
        <v>43</v>
      </c>
    </row>
    <row r="953" spans="1:6" hidden="1">
      <c r="A953" t="s">
        <v>193</v>
      </c>
      <c r="B953">
        <v>50</v>
      </c>
      <c r="D953">
        <v>5.1322580645161286</v>
      </c>
      <c r="E953" t="s">
        <v>2685</v>
      </c>
      <c r="F953">
        <f t="shared" si="14"/>
        <v>43</v>
      </c>
    </row>
    <row r="954" spans="1:6" hidden="1">
      <c r="A954" t="s">
        <v>28</v>
      </c>
      <c r="B954">
        <v>50</v>
      </c>
      <c r="D954">
        <v>7.7116129032258067</v>
      </c>
      <c r="E954" t="s">
        <v>2707</v>
      </c>
      <c r="F954">
        <f t="shared" si="14"/>
        <v>43</v>
      </c>
    </row>
    <row r="955" spans="1:6" hidden="1">
      <c r="A955" t="s">
        <v>29</v>
      </c>
      <c r="B955">
        <v>50</v>
      </c>
      <c r="D955">
        <v>0.99677419354838703</v>
      </c>
      <c r="E955" t="s">
        <v>2708</v>
      </c>
      <c r="F955">
        <f t="shared" si="14"/>
        <v>43</v>
      </c>
    </row>
    <row r="956" spans="1:6" hidden="1">
      <c r="A956" t="s">
        <v>30</v>
      </c>
      <c r="B956">
        <v>50</v>
      </c>
      <c r="D956">
        <v>1.3180645161290323</v>
      </c>
      <c r="E956" t="s">
        <v>2709</v>
      </c>
      <c r="F956">
        <f t="shared" si="14"/>
        <v>43</v>
      </c>
    </row>
    <row r="957" spans="1:6" hidden="1">
      <c r="A957" t="s">
        <v>31</v>
      </c>
      <c r="B957">
        <v>50</v>
      </c>
      <c r="D957">
        <v>6.1716129032258058</v>
      </c>
      <c r="E957" t="s">
        <v>2703</v>
      </c>
      <c r="F957">
        <f t="shared" si="14"/>
        <v>43</v>
      </c>
    </row>
    <row r="958" spans="1:6" hidden="1">
      <c r="A958" t="s">
        <v>32</v>
      </c>
      <c r="B958">
        <v>50</v>
      </c>
      <c r="D958">
        <v>11.044838709677421</v>
      </c>
      <c r="E958" t="s">
        <v>2704</v>
      </c>
      <c r="F958">
        <f t="shared" si="14"/>
        <v>43</v>
      </c>
    </row>
    <row r="959" spans="1:6" hidden="1">
      <c r="A959" t="s">
        <v>33</v>
      </c>
      <c r="B959">
        <v>50</v>
      </c>
      <c r="D959">
        <v>3.5451612903225809</v>
      </c>
      <c r="E959" t="s">
        <v>2686</v>
      </c>
      <c r="F959">
        <f t="shared" si="14"/>
        <v>43</v>
      </c>
    </row>
    <row r="960" spans="1:6" hidden="1">
      <c r="A960" t="s">
        <v>135</v>
      </c>
      <c r="B960">
        <v>50</v>
      </c>
      <c r="D960">
        <v>1.4793548387096773</v>
      </c>
      <c r="E960" t="s">
        <v>2687</v>
      </c>
      <c r="F960">
        <f t="shared" si="14"/>
        <v>43</v>
      </c>
    </row>
    <row r="961" spans="1:6" hidden="1">
      <c r="A961" t="s">
        <v>34</v>
      </c>
      <c r="B961">
        <v>50</v>
      </c>
      <c r="D961">
        <v>1.9835483870967743</v>
      </c>
      <c r="E961" t="s">
        <v>2688</v>
      </c>
      <c r="F961">
        <f t="shared" si="14"/>
        <v>43</v>
      </c>
    </row>
    <row r="962" spans="1:6" hidden="1">
      <c r="A962" t="s">
        <v>35</v>
      </c>
      <c r="B962">
        <v>50</v>
      </c>
      <c r="D962">
        <v>6.6193548387096772</v>
      </c>
      <c r="E962" t="s">
        <v>2689</v>
      </c>
      <c r="F962">
        <f t="shared" si="14"/>
        <v>43</v>
      </c>
    </row>
    <row r="963" spans="1:6" hidden="1">
      <c r="A963" t="s">
        <v>36</v>
      </c>
      <c r="B963">
        <v>50</v>
      </c>
      <c r="D963">
        <v>6.5903225806451617</v>
      </c>
      <c r="E963" t="s">
        <v>2690</v>
      </c>
      <c r="F963">
        <f t="shared" ref="F963:F1026" si="15">B963-7</f>
        <v>43</v>
      </c>
    </row>
    <row r="964" spans="1:6" hidden="1">
      <c r="A964" t="s">
        <v>37</v>
      </c>
      <c r="B964">
        <v>50</v>
      </c>
      <c r="D964">
        <v>3.2129032258064516</v>
      </c>
      <c r="E964" t="s">
        <v>2691</v>
      </c>
      <c r="F964">
        <f t="shared" si="15"/>
        <v>43</v>
      </c>
    </row>
    <row r="965" spans="1:6" hidden="1">
      <c r="A965" t="s">
        <v>38</v>
      </c>
      <c r="B965">
        <v>50</v>
      </c>
      <c r="D965">
        <v>6.8000000000000007</v>
      </c>
      <c r="E965" t="s">
        <v>2692</v>
      </c>
      <c r="F965">
        <f t="shared" si="15"/>
        <v>43</v>
      </c>
    </row>
    <row r="966" spans="1:6" hidden="1">
      <c r="A966" t="s">
        <v>39</v>
      </c>
      <c r="B966">
        <v>50</v>
      </c>
      <c r="D966">
        <v>6.7967741935483863</v>
      </c>
      <c r="E966" t="s">
        <v>2693</v>
      </c>
      <c r="F966">
        <f t="shared" si="15"/>
        <v>43</v>
      </c>
    </row>
    <row r="967" spans="1:6" hidden="1">
      <c r="A967" t="s">
        <v>40</v>
      </c>
      <c r="B967">
        <v>50</v>
      </c>
      <c r="D967">
        <v>3.2193548387096773</v>
      </c>
      <c r="E967" t="s">
        <v>2694</v>
      </c>
      <c r="F967">
        <f t="shared" si="15"/>
        <v>43</v>
      </c>
    </row>
    <row r="968" spans="1:6" hidden="1">
      <c r="A968" t="s">
        <v>41</v>
      </c>
      <c r="B968">
        <v>50</v>
      </c>
      <c r="D968">
        <v>1.9770967741935483</v>
      </c>
      <c r="E968" t="s">
        <v>2705</v>
      </c>
      <c r="F968">
        <f t="shared" si="15"/>
        <v>43</v>
      </c>
    </row>
    <row r="969" spans="1:6" hidden="1">
      <c r="A969" t="s">
        <v>42</v>
      </c>
      <c r="B969">
        <v>50</v>
      </c>
      <c r="D969">
        <v>6.8419354838709676</v>
      </c>
      <c r="E969" t="s">
        <v>2695</v>
      </c>
      <c r="F969">
        <f t="shared" si="15"/>
        <v>43</v>
      </c>
    </row>
    <row r="970" spans="1:6" hidden="1">
      <c r="A970" t="s">
        <v>43</v>
      </c>
      <c r="B970">
        <v>50</v>
      </c>
      <c r="D970">
        <v>6.7967741935483863</v>
      </c>
      <c r="E970" t="s">
        <v>2696</v>
      </c>
      <c r="F970">
        <f t="shared" si="15"/>
        <v>43</v>
      </c>
    </row>
    <row r="971" spans="1:6" hidden="1">
      <c r="A971" t="s">
        <v>44</v>
      </c>
      <c r="B971">
        <v>50</v>
      </c>
      <c r="D971">
        <v>3.1870967741935483</v>
      </c>
      <c r="E971" t="s">
        <v>2697</v>
      </c>
      <c r="F971">
        <f t="shared" si="15"/>
        <v>43</v>
      </c>
    </row>
    <row r="972" spans="1:6" hidden="1">
      <c r="A972" t="s">
        <v>45</v>
      </c>
      <c r="B972">
        <v>50</v>
      </c>
      <c r="D972">
        <v>6.6161290322580646</v>
      </c>
      <c r="E972" t="s">
        <v>2698</v>
      </c>
      <c r="F972">
        <f t="shared" si="15"/>
        <v>43</v>
      </c>
    </row>
    <row r="973" spans="1:6" hidden="1">
      <c r="A973" t="s">
        <v>46</v>
      </c>
      <c r="B973">
        <v>50</v>
      </c>
      <c r="D973">
        <v>6.6999999999999993</v>
      </c>
      <c r="E973" t="s">
        <v>2699</v>
      </c>
      <c r="F973">
        <f t="shared" si="15"/>
        <v>43</v>
      </c>
    </row>
    <row r="974" spans="1:6" hidden="1">
      <c r="A974" t="s">
        <v>47</v>
      </c>
      <c r="B974">
        <v>50</v>
      </c>
      <c r="D974">
        <v>3.1774193548387095</v>
      </c>
      <c r="E974" t="s">
        <v>2700</v>
      </c>
      <c r="F974">
        <f t="shared" si="15"/>
        <v>43</v>
      </c>
    </row>
    <row r="975" spans="1:6" hidden="1">
      <c r="A975" t="s">
        <v>48</v>
      </c>
      <c r="B975">
        <v>50</v>
      </c>
      <c r="D975">
        <v>3.84</v>
      </c>
      <c r="E975" t="s">
        <v>2706</v>
      </c>
      <c r="F975">
        <f t="shared" si="15"/>
        <v>43</v>
      </c>
    </row>
    <row r="976" spans="1:6" hidden="1">
      <c r="A976" t="s">
        <v>49</v>
      </c>
      <c r="B976">
        <v>50</v>
      </c>
      <c r="D976">
        <v>7.0617119581029959</v>
      </c>
      <c r="E976" t="s">
        <v>2701</v>
      </c>
      <c r="F976">
        <f t="shared" si="15"/>
        <v>43</v>
      </c>
    </row>
    <row r="977" spans="1:6" hidden="1">
      <c r="A977" t="s">
        <v>23</v>
      </c>
      <c r="B977">
        <v>51</v>
      </c>
      <c r="D977">
        <v>21.8</v>
      </c>
      <c r="E977" t="s">
        <v>2682</v>
      </c>
      <c r="F977">
        <f t="shared" si="15"/>
        <v>44</v>
      </c>
    </row>
    <row r="978" spans="1:6" hidden="1">
      <c r="A978" t="s">
        <v>24</v>
      </c>
      <c r="B978">
        <v>51</v>
      </c>
      <c r="D978">
        <v>9.1071428571428559</v>
      </c>
      <c r="E978" t="s">
        <v>2683</v>
      </c>
      <c r="F978">
        <f t="shared" si="15"/>
        <v>44</v>
      </c>
    </row>
    <row r="979" spans="1:6" hidden="1">
      <c r="A979" t="s">
        <v>25</v>
      </c>
      <c r="B979">
        <v>51</v>
      </c>
      <c r="D979">
        <v>5.4419354838709673</v>
      </c>
      <c r="E979" t="s">
        <v>2702</v>
      </c>
      <c r="F979">
        <f t="shared" si="15"/>
        <v>44</v>
      </c>
    </row>
    <row r="980" spans="1:6" hidden="1">
      <c r="A980" t="s">
        <v>26</v>
      </c>
      <c r="B980">
        <v>51</v>
      </c>
      <c r="D980">
        <v>13.711935483870967</v>
      </c>
      <c r="E980" t="s">
        <v>2684</v>
      </c>
      <c r="F980">
        <f t="shared" si="15"/>
        <v>44</v>
      </c>
    </row>
    <row r="981" spans="1:6" hidden="1">
      <c r="A981" t="s">
        <v>193</v>
      </c>
      <c r="B981">
        <v>51</v>
      </c>
      <c r="D981">
        <v>5.1322580645161286</v>
      </c>
      <c r="E981" t="s">
        <v>2685</v>
      </c>
      <c r="F981">
        <f t="shared" si="15"/>
        <v>44</v>
      </c>
    </row>
    <row r="982" spans="1:6" hidden="1">
      <c r="A982" t="s">
        <v>28</v>
      </c>
      <c r="B982">
        <v>51</v>
      </c>
      <c r="D982">
        <v>7.7116129032258067</v>
      </c>
      <c r="E982" t="s">
        <v>2707</v>
      </c>
      <c r="F982">
        <f t="shared" si="15"/>
        <v>44</v>
      </c>
    </row>
    <row r="983" spans="1:6" hidden="1">
      <c r="A983" t="s">
        <v>29</v>
      </c>
      <c r="B983">
        <v>51</v>
      </c>
      <c r="D983">
        <v>0.99677419354838703</v>
      </c>
      <c r="E983" t="s">
        <v>2708</v>
      </c>
      <c r="F983">
        <f t="shared" si="15"/>
        <v>44</v>
      </c>
    </row>
    <row r="984" spans="1:6" hidden="1">
      <c r="A984" t="s">
        <v>30</v>
      </c>
      <c r="B984">
        <v>51</v>
      </c>
      <c r="D984">
        <v>1.3180645161290323</v>
      </c>
      <c r="E984" t="s">
        <v>2709</v>
      </c>
      <c r="F984">
        <f t="shared" si="15"/>
        <v>44</v>
      </c>
    </row>
    <row r="985" spans="1:6" hidden="1">
      <c r="A985" t="s">
        <v>31</v>
      </c>
      <c r="B985">
        <v>51</v>
      </c>
      <c r="D985">
        <v>6.1716129032258058</v>
      </c>
      <c r="E985" t="s">
        <v>2703</v>
      </c>
      <c r="F985">
        <f t="shared" si="15"/>
        <v>44</v>
      </c>
    </row>
    <row r="986" spans="1:6" hidden="1">
      <c r="A986" t="s">
        <v>32</v>
      </c>
      <c r="B986">
        <v>51</v>
      </c>
      <c r="D986">
        <v>11.044838709677421</v>
      </c>
      <c r="E986" t="s">
        <v>2704</v>
      </c>
      <c r="F986">
        <f t="shared" si="15"/>
        <v>44</v>
      </c>
    </row>
    <row r="987" spans="1:6" hidden="1">
      <c r="A987" t="s">
        <v>33</v>
      </c>
      <c r="B987">
        <v>51</v>
      </c>
      <c r="D987">
        <v>3.5451612903225809</v>
      </c>
      <c r="E987" t="s">
        <v>2686</v>
      </c>
      <c r="F987">
        <f t="shared" si="15"/>
        <v>44</v>
      </c>
    </row>
    <row r="988" spans="1:6" hidden="1">
      <c r="A988" t="s">
        <v>135</v>
      </c>
      <c r="B988">
        <v>51</v>
      </c>
      <c r="D988">
        <v>1.4793548387096773</v>
      </c>
      <c r="E988" t="s">
        <v>2687</v>
      </c>
      <c r="F988">
        <f t="shared" si="15"/>
        <v>44</v>
      </c>
    </row>
    <row r="989" spans="1:6" hidden="1">
      <c r="A989" t="s">
        <v>34</v>
      </c>
      <c r="B989">
        <v>51</v>
      </c>
      <c r="D989">
        <v>1.9835483870967743</v>
      </c>
      <c r="E989" t="s">
        <v>2688</v>
      </c>
      <c r="F989">
        <f t="shared" si="15"/>
        <v>44</v>
      </c>
    </row>
    <row r="990" spans="1:6" hidden="1">
      <c r="A990" t="s">
        <v>35</v>
      </c>
      <c r="B990">
        <v>51</v>
      </c>
      <c r="D990">
        <v>6.6193548387096772</v>
      </c>
      <c r="E990" t="s">
        <v>2689</v>
      </c>
      <c r="F990">
        <f t="shared" si="15"/>
        <v>44</v>
      </c>
    </row>
    <row r="991" spans="1:6" hidden="1">
      <c r="A991" t="s">
        <v>36</v>
      </c>
      <c r="B991">
        <v>51</v>
      </c>
      <c r="D991">
        <v>6.5903225806451617</v>
      </c>
      <c r="E991" t="s">
        <v>2690</v>
      </c>
      <c r="F991">
        <f t="shared" si="15"/>
        <v>44</v>
      </c>
    </row>
    <row r="992" spans="1:6" hidden="1">
      <c r="A992" t="s">
        <v>37</v>
      </c>
      <c r="B992">
        <v>51</v>
      </c>
      <c r="D992">
        <v>3.2129032258064516</v>
      </c>
      <c r="E992" t="s">
        <v>2691</v>
      </c>
      <c r="F992">
        <f t="shared" si="15"/>
        <v>44</v>
      </c>
    </row>
    <row r="993" spans="1:6" hidden="1">
      <c r="A993" t="s">
        <v>38</v>
      </c>
      <c r="B993">
        <v>51</v>
      </c>
      <c r="D993">
        <v>6.8000000000000007</v>
      </c>
      <c r="E993" t="s">
        <v>2692</v>
      </c>
      <c r="F993">
        <f t="shared" si="15"/>
        <v>44</v>
      </c>
    </row>
    <row r="994" spans="1:6" hidden="1">
      <c r="A994" t="s">
        <v>39</v>
      </c>
      <c r="B994">
        <v>51</v>
      </c>
      <c r="D994">
        <v>6.7967741935483863</v>
      </c>
      <c r="E994" t="s">
        <v>2693</v>
      </c>
      <c r="F994">
        <f t="shared" si="15"/>
        <v>44</v>
      </c>
    </row>
    <row r="995" spans="1:6" hidden="1">
      <c r="A995" t="s">
        <v>40</v>
      </c>
      <c r="B995">
        <v>51</v>
      </c>
      <c r="D995">
        <v>3.2193548387096773</v>
      </c>
      <c r="E995" t="s">
        <v>2694</v>
      </c>
      <c r="F995">
        <f t="shared" si="15"/>
        <v>44</v>
      </c>
    </row>
    <row r="996" spans="1:6" hidden="1">
      <c r="A996" t="s">
        <v>41</v>
      </c>
      <c r="B996">
        <v>51</v>
      </c>
      <c r="D996">
        <v>1.9770967741935483</v>
      </c>
      <c r="E996" t="s">
        <v>2705</v>
      </c>
      <c r="F996">
        <f t="shared" si="15"/>
        <v>44</v>
      </c>
    </row>
    <row r="997" spans="1:6" hidden="1">
      <c r="A997" t="s">
        <v>42</v>
      </c>
      <c r="B997">
        <v>51</v>
      </c>
      <c r="D997">
        <v>6.8419354838709676</v>
      </c>
      <c r="E997" t="s">
        <v>2695</v>
      </c>
      <c r="F997">
        <f t="shared" si="15"/>
        <v>44</v>
      </c>
    </row>
    <row r="998" spans="1:6" hidden="1">
      <c r="A998" t="s">
        <v>43</v>
      </c>
      <c r="B998">
        <v>51</v>
      </c>
      <c r="D998">
        <v>6.7967741935483863</v>
      </c>
      <c r="E998" t="s">
        <v>2696</v>
      </c>
      <c r="F998">
        <f t="shared" si="15"/>
        <v>44</v>
      </c>
    </row>
    <row r="999" spans="1:6" hidden="1">
      <c r="A999" t="s">
        <v>44</v>
      </c>
      <c r="B999">
        <v>51</v>
      </c>
      <c r="D999">
        <v>3.1870967741935483</v>
      </c>
      <c r="E999" t="s">
        <v>2697</v>
      </c>
      <c r="F999">
        <f t="shared" si="15"/>
        <v>44</v>
      </c>
    </row>
    <row r="1000" spans="1:6" hidden="1">
      <c r="A1000" t="s">
        <v>45</v>
      </c>
      <c r="B1000">
        <v>51</v>
      </c>
      <c r="D1000">
        <v>6.6161290322580646</v>
      </c>
      <c r="E1000" t="s">
        <v>2698</v>
      </c>
      <c r="F1000">
        <f t="shared" si="15"/>
        <v>44</v>
      </c>
    </row>
    <row r="1001" spans="1:6" hidden="1">
      <c r="A1001" t="s">
        <v>46</v>
      </c>
      <c r="B1001">
        <v>51</v>
      </c>
      <c r="D1001">
        <v>6.6999999999999993</v>
      </c>
      <c r="E1001" t="s">
        <v>2699</v>
      </c>
      <c r="F1001">
        <f t="shared" si="15"/>
        <v>44</v>
      </c>
    </row>
    <row r="1002" spans="1:6" hidden="1">
      <c r="A1002" t="s">
        <v>47</v>
      </c>
      <c r="B1002">
        <v>51</v>
      </c>
      <c r="D1002">
        <v>3.1774193548387095</v>
      </c>
      <c r="E1002" t="s">
        <v>2700</v>
      </c>
      <c r="F1002">
        <f t="shared" si="15"/>
        <v>44</v>
      </c>
    </row>
    <row r="1003" spans="1:6" hidden="1">
      <c r="A1003" t="s">
        <v>48</v>
      </c>
      <c r="B1003">
        <v>51</v>
      </c>
      <c r="D1003">
        <v>3.84</v>
      </c>
      <c r="E1003" t="s">
        <v>2706</v>
      </c>
      <c r="F1003">
        <f t="shared" si="15"/>
        <v>44</v>
      </c>
    </row>
    <row r="1004" spans="1:6" hidden="1">
      <c r="A1004" t="s">
        <v>49</v>
      </c>
      <c r="B1004">
        <v>51</v>
      </c>
      <c r="D1004">
        <v>7.0617119581029959</v>
      </c>
      <c r="E1004" t="s">
        <v>2701</v>
      </c>
      <c r="F1004">
        <f t="shared" si="15"/>
        <v>44</v>
      </c>
    </row>
    <row r="1005" spans="1:6" hidden="1">
      <c r="A1005" t="s">
        <v>23</v>
      </c>
      <c r="B1005">
        <v>52</v>
      </c>
      <c r="D1005">
        <v>21.8</v>
      </c>
      <c r="E1005" t="s">
        <v>2682</v>
      </c>
      <c r="F1005">
        <f t="shared" si="15"/>
        <v>45</v>
      </c>
    </row>
    <row r="1006" spans="1:6" hidden="1">
      <c r="A1006" t="s">
        <v>24</v>
      </c>
      <c r="B1006">
        <v>52</v>
      </c>
      <c r="D1006">
        <v>9.1071428571428559</v>
      </c>
      <c r="E1006" t="s">
        <v>2683</v>
      </c>
      <c r="F1006">
        <f t="shared" si="15"/>
        <v>45</v>
      </c>
    </row>
    <row r="1007" spans="1:6" hidden="1">
      <c r="A1007" t="s">
        <v>25</v>
      </c>
      <c r="B1007">
        <v>52</v>
      </c>
      <c r="D1007">
        <v>5.4419354838709673</v>
      </c>
      <c r="E1007" t="s">
        <v>2702</v>
      </c>
      <c r="F1007">
        <f t="shared" si="15"/>
        <v>45</v>
      </c>
    </row>
    <row r="1008" spans="1:6" hidden="1">
      <c r="A1008" t="s">
        <v>26</v>
      </c>
      <c r="B1008">
        <v>52</v>
      </c>
      <c r="D1008">
        <v>13.711935483870967</v>
      </c>
      <c r="E1008" t="s">
        <v>2684</v>
      </c>
      <c r="F1008">
        <f t="shared" si="15"/>
        <v>45</v>
      </c>
    </row>
    <row r="1009" spans="1:6" hidden="1">
      <c r="A1009" t="s">
        <v>193</v>
      </c>
      <c r="B1009">
        <v>52</v>
      </c>
      <c r="D1009">
        <v>5.1322580645161286</v>
      </c>
      <c r="E1009" t="s">
        <v>2685</v>
      </c>
      <c r="F1009">
        <f t="shared" si="15"/>
        <v>45</v>
      </c>
    </row>
    <row r="1010" spans="1:6" hidden="1">
      <c r="A1010" t="s">
        <v>28</v>
      </c>
      <c r="B1010">
        <v>52</v>
      </c>
      <c r="D1010">
        <v>7.7116129032258067</v>
      </c>
      <c r="E1010" t="s">
        <v>2707</v>
      </c>
      <c r="F1010">
        <f t="shared" si="15"/>
        <v>45</v>
      </c>
    </row>
    <row r="1011" spans="1:6" hidden="1">
      <c r="A1011" t="s">
        <v>29</v>
      </c>
      <c r="B1011">
        <v>52</v>
      </c>
      <c r="D1011">
        <v>0.99677419354838703</v>
      </c>
      <c r="E1011" t="s">
        <v>2708</v>
      </c>
      <c r="F1011">
        <f t="shared" si="15"/>
        <v>45</v>
      </c>
    </row>
    <row r="1012" spans="1:6" hidden="1">
      <c r="A1012" t="s">
        <v>30</v>
      </c>
      <c r="B1012">
        <v>52</v>
      </c>
      <c r="D1012">
        <v>1.3180645161290323</v>
      </c>
      <c r="E1012" t="s">
        <v>2709</v>
      </c>
      <c r="F1012">
        <f t="shared" si="15"/>
        <v>45</v>
      </c>
    </row>
    <row r="1013" spans="1:6" hidden="1">
      <c r="A1013" t="s">
        <v>31</v>
      </c>
      <c r="B1013">
        <v>52</v>
      </c>
      <c r="D1013">
        <v>6.1716129032258058</v>
      </c>
      <c r="E1013" t="s">
        <v>2703</v>
      </c>
      <c r="F1013">
        <f t="shared" si="15"/>
        <v>45</v>
      </c>
    </row>
    <row r="1014" spans="1:6" hidden="1">
      <c r="A1014" t="s">
        <v>32</v>
      </c>
      <c r="B1014">
        <v>52</v>
      </c>
      <c r="D1014">
        <v>11.044838709677421</v>
      </c>
      <c r="E1014" t="s">
        <v>2704</v>
      </c>
      <c r="F1014">
        <f t="shared" si="15"/>
        <v>45</v>
      </c>
    </row>
    <row r="1015" spans="1:6" hidden="1">
      <c r="A1015" t="s">
        <v>33</v>
      </c>
      <c r="B1015">
        <v>52</v>
      </c>
      <c r="D1015">
        <v>3.5451612903225809</v>
      </c>
      <c r="E1015" t="s">
        <v>2686</v>
      </c>
      <c r="F1015">
        <f t="shared" si="15"/>
        <v>45</v>
      </c>
    </row>
    <row r="1016" spans="1:6" hidden="1">
      <c r="A1016" t="s">
        <v>135</v>
      </c>
      <c r="B1016">
        <v>52</v>
      </c>
      <c r="D1016">
        <v>1.4793548387096773</v>
      </c>
      <c r="E1016" t="s">
        <v>2687</v>
      </c>
      <c r="F1016">
        <f t="shared" si="15"/>
        <v>45</v>
      </c>
    </row>
    <row r="1017" spans="1:6" hidden="1">
      <c r="A1017" t="s">
        <v>34</v>
      </c>
      <c r="B1017">
        <v>52</v>
      </c>
      <c r="D1017">
        <v>1.9835483870967743</v>
      </c>
      <c r="E1017" t="s">
        <v>2688</v>
      </c>
      <c r="F1017">
        <f t="shared" si="15"/>
        <v>45</v>
      </c>
    </row>
    <row r="1018" spans="1:6" hidden="1">
      <c r="A1018" t="s">
        <v>35</v>
      </c>
      <c r="B1018">
        <v>52</v>
      </c>
      <c r="D1018">
        <v>6.6193548387096772</v>
      </c>
      <c r="E1018" t="s">
        <v>2689</v>
      </c>
      <c r="F1018">
        <f t="shared" si="15"/>
        <v>45</v>
      </c>
    </row>
    <row r="1019" spans="1:6" hidden="1">
      <c r="A1019" t="s">
        <v>36</v>
      </c>
      <c r="B1019">
        <v>52</v>
      </c>
      <c r="D1019">
        <v>6.5903225806451617</v>
      </c>
      <c r="E1019" t="s">
        <v>2690</v>
      </c>
      <c r="F1019">
        <f t="shared" si="15"/>
        <v>45</v>
      </c>
    </row>
    <row r="1020" spans="1:6" hidden="1">
      <c r="A1020" t="s">
        <v>37</v>
      </c>
      <c r="B1020">
        <v>52</v>
      </c>
      <c r="D1020">
        <v>3.2129032258064516</v>
      </c>
      <c r="E1020" t="s">
        <v>2691</v>
      </c>
      <c r="F1020">
        <f t="shared" si="15"/>
        <v>45</v>
      </c>
    </row>
    <row r="1021" spans="1:6" hidden="1">
      <c r="A1021" t="s">
        <v>38</v>
      </c>
      <c r="B1021">
        <v>52</v>
      </c>
      <c r="D1021">
        <v>6.8000000000000007</v>
      </c>
      <c r="E1021" t="s">
        <v>2692</v>
      </c>
      <c r="F1021">
        <f t="shared" si="15"/>
        <v>45</v>
      </c>
    </row>
    <row r="1022" spans="1:6" hidden="1">
      <c r="A1022" t="s">
        <v>39</v>
      </c>
      <c r="B1022">
        <v>52</v>
      </c>
      <c r="D1022">
        <v>6.7967741935483863</v>
      </c>
      <c r="E1022" t="s">
        <v>2693</v>
      </c>
      <c r="F1022">
        <f t="shared" si="15"/>
        <v>45</v>
      </c>
    </row>
    <row r="1023" spans="1:6" hidden="1">
      <c r="A1023" t="s">
        <v>40</v>
      </c>
      <c r="B1023">
        <v>52</v>
      </c>
      <c r="D1023">
        <v>3.2193548387096773</v>
      </c>
      <c r="E1023" t="s">
        <v>2694</v>
      </c>
      <c r="F1023">
        <f t="shared" si="15"/>
        <v>45</v>
      </c>
    </row>
    <row r="1024" spans="1:6" hidden="1">
      <c r="A1024" t="s">
        <v>41</v>
      </c>
      <c r="B1024">
        <v>52</v>
      </c>
      <c r="D1024">
        <v>1.9770967741935483</v>
      </c>
      <c r="E1024" t="s">
        <v>2705</v>
      </c>
      <c r="F1024">
        <f t="shared" si="15"/>
        <v>45</v>
      </c>
    </row>
    <row r="1025" spans="1:6" hidden="1">
      <c r="A1025" t="s">
        <v>42</v>
      </c>
      <c r="B1025">
        <v>52</v>
      </c>
      <c r="D1025">
        <v>6.8419354838709676</v>
      </c>
      <c r="E1025" t="s">
        <v>2695</v>
      </c>
      <c r="F1025">
        <f t="shared" si="15"/>
        <v>45</v>
      </c>
    </row>
    <row r="1026" spans="1:6" hidden="1">
      <c r="A1026" t="s">
        <v>43</v>
      </c>
      <c r="B1026">
        <v>52</v>
      </c>
      <c r="D1026">
        <v>6.7967741935483863</v>
      </c>
      <c r="E1026" t="s">
        <v>2696</v>
      </c>
      <c r="F1026">
        <f t="shared" si="15"/>
        <v>45</v>
      </c>
    </row>
    <row r="1027" spans="1:6" hidden="1">
      <c r="A1027" t="s">
        <v>44</v>
      </c>
      <c r="B1027">
        <v>52</v>
      </c>
      <c r="D1027">
        <v>3.1870967741935483</v>
      </c>
      <c r="E1027" t="s">
        <v>2697</v>
      </c>
      <c r="F1027">
        <f t="shared" ref="F1027:F1090" si="16">B1027-7</f>
        <v>45</v>
      </c>
    </row>
    <row r="1028" spans="1:6" hidden="1">
      <c r="A1028" t="s">
        <v>45</v>
      </c>
      <c r="B1028">
        <v>52</v>
      </c>
      <c r="D1028">
        <v>6.6161290322580646</v>
      </c>
      <c r="E1028" t="s">
        <v>2698</v>
      </c>
      <c r="F1028">
        <f t="shared" si="16"/>
        <v>45</v>
      </c>
    </row>
    <row r="1029" spans="1:6" hidden="1">
      <c r="A1029" t="s">
        <v>46</v>
      </c>
      <c r="B1029">
        <v>52</v>
      </c>
      <c r="D1029">
        <v>6.6999999999999993</v>
      </c>
      <c r="E1029" t="s">
        <v>2699</v>
      </c>
      <c r="F1029">
        <f t="shared" si="16"/>
        <v>45</v>
      </c>
    </row>
    <row r="1030" spans="1:6" hidden="1">
      <c r="A1030" t="s">
        <v>47</v>
      </c>
      <c r="B1030">
        <v>52</v>
      </c>
      <c r="D1030">
        <v>3.1774193548387095</v>
      </c>
      <c r="E1030" t="s">
        <v>2700</v>
      </c>
      <c r="F1030">
        <f t="shared" si="16"/>
        <v>45</v>
      </c>
    </row>
    <row r="1031" spans="1:6" hidden="1">
      <c r="A1031" t="s">
        <v>48</v>
      </c>
      <c r="B1031">
        <v>52</v>
      </c>
      <c r="D1031">
        <v>3.84</v>
      </c>
      <c r="E1031" t="s">
        <v>2706</v>
      </c>
      <c r="F1031">
        <f t="shared" si="16"/>
        <v>45</v>
      </c>
    </row>
    <row r="1032" spans="1:6" hidden="1">
      <c r="A1032" t="s">
        <v>49</v>
      </c>
      <c r="B1032">
        <v>52</v>
      </c>
      <c r="D1032">
        <v>7.0617119581029959</v>
      </c>
      <c r="E1032" t="s">
        <v>2701</v>
      </c>
      <c r="F1032">
        <f t="shared" si="16"/>
        <v>45</v>
      </c>
    </row>
    <row r="1033" spans="1:6" hidden="1">
      <c r="A1033" t="s">
        <v>23</v>
      </c>
      <c r="B1033">
        <v>53</v>
      </c>
      <c r="D1033">
        <v>21.8</v>
      </c>
      <c r="E1033" t="s">
        <v>2682</v>
      </c>
      <c r="F1033">
        <f t="shared" si="16"/>
        <v>46</v>
      </c>
    </row>
    <row r="1034" spans="1:6" hidden="1">
      <c r="A1034" t="s">
        <v>24</v>
      </c>
      <c r="B1034">
        <v>53</v>
      </c>
      <c r="D1034">
        <v>9.1071428571428559</v>
      </c>
      <c r="E1034" t="s">
        <v>2683</v>
      </c>
      <c r="F1034">
        <f t="shared" si="16"/>
        <v>46</v>
      </c>
    </row>
    <row r="1035" spans="1:6" hidden="1">
      <c r="A1035" t="s">
        <v>25</v>
      </c>
      <c r="B1035">
        <v>53</v>
      </c>
      <c r="D1035">
        <v>5.4419354838709673</v>
      </c>
      <c r="E1035" t="s">
        <v>2702</v>
      </c>
      <c r="F1035">
        <f t="shared" si="16"/>
        <v>46</v>
      </c>
    </row>
    <row r="1036" spans="1:6" hidden="1">
      <c r="A1036" t="s">
        <v>26</v>
      </c>
      <c r="B1036">
        <v>53</v>
      </c>
      <c r="D1036">
        <v>13.711935483870967</v>
      </c>
      <c r="E1036" t="s">
        <v>2684</v>
      </c>
      <c r="F1036">
        <f t="shared" si="16"/>
        <v>46</v>
      </c>
    </row>
    <row r="1037" spans="1:6" hidden="1">
      <c r="A1037" t="s">
        <v>193</v>
      </c>
      <c r="B1037">
        <v>53</v>
      </c>
      <c r="D1037">
        <v>5.1322580645161286</v>
      </c>
      <c r="E1037" t="s">
        <v>2685</v>
      </c>
      <c r="F1037">
        <f t="shared" si="16"/>
        <v>46</v>
      </c>
    </row>
    <row r="1038" spans="1:6" hidden="1">
      <c r="A1038" t="s">
        <v>28</v>
      </c>
      <c r="B1038">
        <v>53</v>
      </c>
      <c r="D1038">
        <v>7.7116129032258067</v>
      </c>
      <c r="E1038" t="s">
        <v>2707</v>
      </c>
      <c r="F1038">
        <f t="shared" si="16"/>
        <v>46</v>
      </c>
    </row>
    <row r="1039" spans="1:6" hidden="1">
      <c r="A1039" t="s">
        <v>29</v>
      </c>
      <c r="B1039">
        <v>53</v>
      </c>
      <c r="D1039">
        <v>0.99677419354838703</v>
      </c>
      <c r="E1039" t="s">
        <v>2708</v>
      </c>
      <c r="F1039">
        <f t="shared" si="16"/>
        <v>46</v>
      </c>
    </row>
    <row r="1040" spans="1:6" hidden="1">
      <c r="A1040" t="s">
        <v>30</v>
      </c>
      <c r="B1040">
        <v>53</v>
      </c>
      <c r="D1040">
        <v>1.3180645161290323</v>
      </c>
      <c r="E1040" t="s">
        <v>2709</v>
      </c>
      <c r="F1040">
        <f t="shared" si="16"/>
        <v>46</v>
      </c>
    </row>
    <row r="1041" spans="1:6" hidden="1">
      <c r="A1041" t="s">
        <v>31</v>
      </c>
      <c r="B1041">
        <v>53</v>
      </c>
      <c r="D1041">
        <v>6.1716129032258058</v>
      </c>
      <c r="E1041" t="s">
        <v>2703</v>
      </c>
      <c r="F1041">
        <f t="shared" si="16"/>
        <v>46</v>
      </c>
    </row>
    <row r="1042" spans="1:6" hidden="1">
      <c r="A1042" t="s">
        <v>32</v>
      </c>
      <c r="B1042">
        <v>53</v>
      </c>
      <c r="D1042">
        <v>11.044838709677421</v>
      </c>
      <c r="E1042" t="s">
        <v>2704</v>
      </c>
      <c r="F1042">
        <f t="shared" si="16"/>
        <v>46</v>
      </c>
    </row>
    <row r="1043" spans="1:6" hidden="1">
      <c r="A1043" t="s">
        <v>33</v>
      </c>
      <c r="B1043">
        <v>53</v>
      </c>
      <c r="D1043">
        <v>3.5451612903225809</v>
      </c>
      <c r="E1043" t="s">
        <v>2686</v>
      </c>
      <c r="F1043">
        <f t="shared" si="16"/>
        <v>46</v>
      </c>
    </row>
    <row r="1044" spans="1:6" hidden="1">
      <c r="A1044" t="s">
        <v>135</v>
      </c>
      <c r="B1044">
        <v>53</v>
      </c>
      <c r="D1044">
        <v>1.4793548387096773</v>
      </c>
      <c r="E1044" t="s">
        <v>2687</v>
      </c>
      <c r="F1044">
        <f t="shared" si="16"/>
        <v>46</v>
      </c>
    </row>
    <row r="1045" spans="1:6" hidden="1">
      <c r="A1045" t="s">
        <v>34</v>
      </c>
      <c r="B1045">
        <v>53</v>
      </c>
      <c r="D1045">
        <v>1.9835483870967743</v>
      </c>
      <c r="E1045" t="s">
        <v>2688</v>
      </c>
      <c r="F1045">
        <f t="shared" si="16"/>
        <v>46</v>
      </c>
    </row>
    <row r="1046" spans="1:6" hidden="1">
      <c r="A1046" t="s">
        <v>35</v>
      </c>
      <c r="B1046">
        <v>53</v>
      </c>
      <c r="D1046">
        <v>6.6193548387096772</v>
      </c>
      <c r="E1046" t="s">
        <v>2689</v>
      </c>
      <c r="F1046">
        <f t="shared" si="16"/>
        <v>46</v>
      </c>
    </row>
    <row r="1047" spans="1:6" hidden="1">
      <c r="A1047" t="s">
        <v>36</v>
      </c>
      <c r="B1047">
        <v>53</v>
      </c>
      <c r="D1047">
        <v>6.5903225806451617</v>
      </c>
      <c r="E1047" t="s">
        <v>2690</v>
      </c>
      <c r="F1047">
        <f t="shared" si="16"/>
        <v>46</v>
      </c>
    </row>
    <row r="1048" spans="1:6" hidden="1">
      <c r="A1048" t="s">
        <v>37</v>
      </c>
      <c r="B1048">
        <v>53</v>
      </c>
      <c r="D1048">
        <v>3.2129032258064516</v>
      </c>
      <c r="E1048" t="s">
        <v>2691</v>
      </c>
      <c r="F1048">
        <f t="shared" si="16"/>
        <v>46</v>
      </c>
    </row>
    <row r="1049" spans="1:6" hidden="1">
      <c r="A1049" t="s">
        <v>38</v>
      </c>
      <c r="B1049">
        <v>53</v>
      </c>
      <c r="D1049">
        <v>6.8000000000000007</v>
      </c>
      <c r="E1049" t="s">
        <v>2692</v>
      </c>
      <c r="F1049">
        <f t="shared" si="16"/>
        <v>46</v>
      </c>
    </row>
    <row r="1050" spans="1:6" hidden="1">
      <c r="A1050" t="s">
        <v>39</v>
      </c>
      <c r="B1050">
        <v>53</v>
      </c>
      <c r="D1050">
        <v>6.7967741935483863</v>
      </c>
      <c r="E1050" t="s">
        <v>2693</v>
      </c>
      <c r="F1050">
        <f t="shared" si="16"/>
        <v>46</v>
      </c>
    </row>
    <row r="1051" spans="1:6" hidden="1">
      <c r="A1051" t="s">
        <v>40</v>
      </c>
      <c r="B1051">
        <v>53</v>
      </c>
      <c r="D1051">
        <v>3.2193548387096773</v>
      </c>
      <c r="E1051" t="s">
        <v>2694</v>
      </c>
      <c r="F1051">
        <f t="shared" si="16"/>
        <v>46</v>
      </c>
    </row>
    <row r="1052" spans="1:6" hidden="1">
      <c r="A1052" t="s">
        <v>41</v>
      </c>
      <c r="B1052">
        <v>53</v>
      </c>
      <c r="D1052">
        <v>1.9770967741935483</v>
      </c>
      <c r="E1052" t="s">
        <v>2705</v>
      </c>
      <c r="F1052">
        <f t="shared" si="16"/>
        <v>46</v>
      </c>
    </row>
    <row r="1053" spans="1:6" hidden="1">
      <c r="A1053" t="s">
        <v>42</v>
      </c>
      <c r="B1053">
        <v>53</v>
      </c>
      <c r="D1053">
        <v>6.8419354838709676</v>
      </c>
      <c r="E1053" t="s">
        <v>2695</v>
      </c>
      <c r="F1053">
        <f t="shared" si="16"/>
        <v>46</v>
      </c>
    </row>
    <row r="1054" spans="1:6" hidden="1">
      <c r="A1054" t="s">
        <v>43</v>
      </c>
      <c r="B1054">
        <v>53</v>
      </c>
      <c r="D1054">
        <v>6.7967741935483863</v>
      </c>
      <c r="E1054" t="s">
        <v>2696</v>
      </c>
      <c r="F1054">
        <f t="shared" si="16"/>
        <v>46</v>
      </c>
    </row>
    <row r="1055" spans="1:6" hidden="1">
      <c r="A1055" t="s">
        <v>44</v>
      </c>
      <c r="B1055">
        <v>53</v>
      </c>
      <c r="D1055">
        <v>3.1870967741935483</v>
      </c>
      <c r="E1055" t="s">
        <v>2697</v>
      </c>
      <c r="F1055">
        <f t="shared" si="16"/>
        <v>46</v>
      </c>
    </row>
    <row r="1056" spans="1:6" hidden="1">
      <c r="A1056" t="s">
        <v>45</v>
      </c>
      <c r="B1056">
        <v>53</v>
      </c>
      <c r="D1056">
        <v>6.6161290322580646</v>
      </c>
      <c r="E1056" t="s">
        <v>2698</v>
      </c>
      <c r="F1056">
        <f t="shared" si="16"/>
        <v>46</v>
      </c>
    </row>
    <row r="1057" spans="1:6" hidden="1">
      <c r="A1057" t="s">
        <v>46</v>
      </c>
      <c r="B1057">
        <v>53</v>
      </c>
      <c r="D1057">
        <v>6.6999999999999993</v>
      </c>
      <c r="E1057" t="s">
        <v>2699</v>
      </c>
      <c r="F1057">
        <f t="shared" si="16"/>
        <v>46</v>
      </c>
    </row>
    <row r="1058" spans="1:6" hidden="1">
      <c r="A1058" t="s">
        <v>47</v>
      </c>
      <c r="B1058">
        <v>53</v>
      </c>
      <c r="D1058">
        <v>3.1774193548387095</v>
      </c>
      <c r="E1058" t="s">
        <v>2700</v>
      </c>
      <c r="F1058">
        <f t="shared" si="16"/>
        <v>46</v>
      </c>
    </row>
    <row r="1059" spans="1:6" hidden="1">
      <c r="A1059" t="s">
        <v>48</v>
      </c>
      <c r="B1059">
        <v>53</v>
      </c>
      <c r="D1059">
        <v>3.84</v>
      </c>
      <c r="E1059" t="s">
        <v>2706</v>
      </c>
      <c r="F1059">
        <f t="shared" si="16"/>
        <v>46</v>
      </c>
    </row>
    <row r="1060" spans="1:6" hidden="1">
      <c r="A1060" t="s">
        <v>49</v>
      </c>
      <c r="B1060">
        <v>53</v>
      </c>
      <c r="D1060">
        <v>7.0617119581029959</v>
      </c>
      <c r="E1060" t="s">
        <v>2701</v>
      </c>
      <c r="F1060">
        <f t="shared" si="16"/>
        <v>46</v>
      </c>
    </row>
    <row r="1061" spans="1:6" hidden="1">
      <c r="A1061" t="s">
        <v>23</v>
      </c>
      <c r="B1061">
        <v>54</v>
      </c>
      <c r="D1061">
        <v>21.8</v>
      </c>
      <c r="E1061" t="s">
        <v>2682</v>
      </c>
      <c r="F1061">
        <f t="shared" si="16"/>
        <v>47</v>
      </c>
    </row>
    <row r="1062" spans="1:6" hidden="1">
      <c r="A1062" t="s">
        <v>24</v>
      </c>
      <c r="B1062">
        <v>54</v>
      </c>
      <c r="D1062">
        <v>9.1071428571428559</v>
      </c>
      <c r="E1062" t="s">
        <v>2683</v>
      </c>
      <c r="F1062">
        <f t="shared" si="16"/>
        <v>47</v>
      </c>
    </row>
    <row r="1063" spans="1:6" hidden="1">
      <c r="A1063" t="s">
        <v>25</v>
      </c>
      <c r="B1063">
        <v>54</v>
      </c>
      <c r="D1063">
        <v>5.4419354838709673</v>
      </c>
      <c r="E1063" t="s">
        <v>2702</v>
      </c>
      <c r="F1063">
        <f t="shared" si="16"/>
        <v>47</v>
      </c>
    </row>
    <row r="1064" spans="1:6" hidden="1">
      <c r="A1064" t="s">
        <v>26</v>
      </c>
      <c r="B1064">
        <v>54</v>
      </c>
      <c r="D1064">
        <v>13.711935483870967</v>
      </c>
      <c r="E1064" t="s">
        <v>2684</v>
      </c>
      <c r="F1064">
        <f t="shared" si="16"/>
        <v>47</v>
      </c>
    </row>
    <row r="1065" spans="1:6" hidden="1">
      <c r="A1065" t="s">
        <v>193</v>
      </c>
      <c r="B1065">
        <v>54</v>
      </c>
      <c r="D1065">
        <v>5.1322580645161286</v>
      </c>
      <c r="E1065" t="s">
        <v>2685</v>
      </c>
      <c r="F1065">
        <f t="shared" si="16"/>
        <v>47</v>
      </c>
    </row>
    <row r="1066" spans="1:6" hidden="1">
      <c r="A1066" t="s">
        <v>28</v>
      </c>
      <c r="B1066">
        <v>54</v>
      </c>
      <c r="D1066">
        <v>7.7116129032258067</v>
      </c>
      <c r="E1066" t="s">
        <v>2707</v>
      </c>
      <c r="F1066">
        <f t="shared" si="16"/>
        <v>47</v>
      </c>
    </row>
    <row r="1067" spans="1:6" hidden="1">
      <c r="A1067" t="s">
        <v>29</v>
      </c>
      <c r="B1067">
        <v>54</v>
      </c>
      <c r="D1067">
        <v>0.99677419354838703</v>
      </c>
      <c r="E1067" t="s">
        <v>2708</v>
      </c>
      <c r="F1067">
        <f t="shared" si="16"/>
        <v>47</v>
      </c>
    </row>
    <row r="1068" spans="1:6" hidden="1">
      <c r="A1068" t="s">
        <v>30</v>
      </c>
      <c r="B1068">
        <v>54</v>
      </c>
      <c r="D1068">
        <v>1.3180645161290323</v>
      </c>
      <c r="E1068" t="s">
        <v>2709</v>
      </c>
      <c r="F1068">
        <f t="shared" si="16"/>
        <v>47</v>
      </c>
    </row>
    <row r="1069" spans="1:6" hidden="1">
      <c r="A1069" t="s">
        <v>31</v>
      </c>
      <c r="B1069">
        <v>54</v>
      </c>
      <c r="D1069">
        <v>6.1716129032258058</v>
      </c>
      <c r="E1069" t="s">
        <v>2703</v>
      </c>
      <c r="F1069">
        <f t="shared" si="16"/>
        <v>47</v>
      </c>
    </row>
    <row r="1070" spans="1:6" hidden="1">
      <c r="A1070" t="s">
        <v>32</v>
      </c>
      <c r="B1070">
        <v>54</v>
      </c>
      <c r="D1070">
        <v>11.044838709677421</v>
      </c>
      <c r="E1070" t="s">
        <v>2704</v>
      </c>
      <c r="F1070">
        <f t="shared" si="16"/>
        <v>47</v>
      </c>
    </row>
    <row r="1071" spans="1:6" hidden="1">
      <c r="A1071" t="s">
        <v>33</v>
      </c>
      <c r="B1071">
        <v>54</v>
      </c>
      <c r="D1071">
        <v>3.5451612903225809</v>
      </c>
      <c r="E1071" t="s">
        <v>2686</v>
      </c>
      <c r="F1071">
        <f t="shared" si="16"/>
        <v>47</v>
      </c>
    </row>
    <row r="1072" spans="1:6" hidden="1">
      <c r="A1072" t="s">
        <v>135</v>
      </c>
      <c r="B1072">
        <v>54</v>
      </c>
      <c r="D1072">
        <v>1.4793548387096773</v>
      </c>
      <c r="E1072" t="s">
        <v>2687</v>
      </c>
      <c r="F1072">
        <f t="shared" si="16"/>
        <v>47</v>
      </c>
    </row>
    <row r="1073" spans="1:6" hidden="1">
      <c r="A1073" t="s">
        <v>34</v>
      </c>
      <c r="B1073">
        <v>54</v>
      </c>
      <c r="D1073">
        <v>1.9835483870967743</v>
      </c>
      <c r="E1073" t="s">
        <v>2688</v>
      </c>
      <c r="F1073">
        <f t="shared" si="16"/>
        <v>47</v>
      </c>
    </row>
    <row r="1074" spans="1:6" hidden="1">
      <c r="A1074" t="s">
        <v>35</v>
      </c>
      <c r="B1074">
        <v>54</v>
      </c>
      <c r="D1074">
        <v>6.6193548387096772</v>
      </c>
      <c r="E1074" t="s">
        <v>2689</v>
      </c>
      <c r="F1074">
        <f t="shared" si="16"/>
        <v>47</v>
      </c>
    </row>
    <row r="1075" spans="1:6" hidden="1">
      <c r="A1075" t="s">
        <v>36</v>
      </c>
      <c r="B1075">
        <v>54</v>
      </c>
      <c r="D1075">
        <v>6.5903225806451617</v>
      </c>
      <c r="E1075" t="s">
        <v>2690</v>
      </c>
      <c r="F1075">
        <f t="shared" si="16"/>
        <v>47</v>
      </c>
    </row>
    <row r="1076" spans="1:6" hidden="1">
      <c r="A1076" t="s">
        <v>37</v>
      </c>
      <c r="B1076">
        <v>54</v>
      </c>
      <c r="D1076">
        <v>3.2129032258064516</v>
      </c>
      <c r="E1076" t="s">
        <v>2691</v>
      </c>
      <c r="F1076">
        <f t="shared" si="16"/>
        <v>47</v>
      </c>
    </row>
    <row r="1077" spans="1:6" hidden="1">
      <c r="A1077" t="s">
        <v>38</v>
      </c>
      <c r="B1077">
        <v>54</v>
      </c>
      <c r="D1077">
        <v>6.8000000000000007</v>
      </c>
      <c r="E1077" t="s">
        <v>2692</v>
      </c>
      <c r="F1077">
        <f t="shared" si="16"/>
        <v>47</v>
      </c>
    </row>
    <row r="1078" spans="1:6" hidden="1">
      <c r="A1078" t="s">
        <v>39</v>
      </c>
      <c r="B1078">
        <v>54</v>
      </c>
      <c r="D1078">
        <v>6.7967741935483863</v>
      </c>
      <c r="E1078" t="s">
        <v>2693</v>
      </c>
      <c r="F1078">
        <f t="shared" si="16"/>
        <v>47</v>
      </c>
    </row>
    <row r="1079" spans="1:6" hidden="1">
      <c r="A1079" t="s">
        <v>40</v>
      </c>
      <c r="B1079">
        <v>54</v>
      </c>
      <c r="D1079">
        <v>3.2193548387096773</v>
      </c>
      <c r="E1079" t="s">
        <v>2694</v>
      </c>
      <c r="F1079">
        <f t="shared" si="16"/>
        <v>47</v>
      </c>
    </row>
    <row r="1080" spans="1:6" hidden="1">
      <c r="A1080" t="s">
        <v>41</v>
      </c>
      <c r="B1080">
        <v>54</v>
      </c>
      <c r="D1080">
        <v>1.9770967741935483</v>
      </c>
      <c r="E1080" t="s">
        <v>2705</v>
      </c>
      <c r="F1080">
        <f t="shared" si="16"/>
        <v>47</v>
      </c>
    </row>
    <row r="1081" spans="1:6" hidden="1">
      <c r="A1081" t="s">
        <v>42</v>
      </c>
      <c r="B1081">
        <v>54</v>
      </c>
      <c r="D1081">
        <v>6.8419354838709676</v>
      </c>
      <c r="E1081" t="s">
        <v>2695</v>
      </c>
      <c r="F1081">
        <f t="shared" si="16"/>
        <v>47</v>
      </c>
    </row>
    <row r="1082" spans="1:6" hidden="1">
      <c r="A1082" t="s">
        <v>43</v>
      </c>
      <c r="B1082">
        <v>54</v>
      </c>
      <c r="D1082">
        <v>6.7967741935483863</v>
      </c>
      <c r="E1082" t="s">
        <v>2696</v>
      </c>
      <c r="F1082">
        <f t="shared" si="16"/>
        <v>47</v>
      </c>
    </row>
    <row r="1083" spans="1:6" hidden="1">
      <c r="A1083" t="s">
        <v>44</v>
      </c>
      <c r="B1083">
        <v>54</v>
      </c>
      <c r="D1083">
        <v>3.1870967741935483</v>
      </c>
      <c r="E1083" t="s">
        <v>2697</v>
      </c>
      <c r="F1083">
        <f t="shared" si="16"/>
        <v>47</v>
      </c>
    </row>
    <row r="1084" spans="1:6" hidden="1">
      <c r="A1084" t="s">
        <v>45</v>
      </c>
      <c r="B1084">
        <v>54</v>
      </c>
      <c r="D1084">
        <v>6.6161290322580646</v>
      </c>
      <c r="E1084" t="s">
        <v>2698</v>
      </c>
      <c r="F1084">
        <f t="shared" si="16"/>
        <v>47</v>
      </c>
    </row>
    <row r="1085" spans="1:6" hidden="1">
      <c r="A1085" t="s">
        <v>46</v>
      </c>
      <c r="B1085">
        <v>54</v>
      </c>
      <c r="D1085">
        <v>6.6999999999999993</v>
      </c>
      <c r="E1085" t="s">
        <v>2699</v>
      </c>
      <c r="F1085">
        <f t="shared" si="16"/>
        <v>47</v>
      </c>
    </row>
    <row r="1086" spans="1:6" hidden="1">
      <c r="A1086" t="s">
        <v>47</v>
      </c>
      <c r="B1086">
        <v>54</v>
      </c>
      <c r="D1086">
        <v>3.1774193548387095</v>
      </c>
      <c r="E1086" t="s">
        <v>2700</v>
      </c>
      <c r="F1086">
        <f t="shared" si="16"/>
        <v>47</v>
      </c>
    </row>
    <row r="1087" spans="1:6" hidden="1">
      <c r="A1087" t="s">
        <v>48</v>
      </c>
      <c r="B1087">
        <v>54</v>
      </c>
      <c r="D1087">
        <v>3.84</v>
      </c>
      <c r="E1087" t="s">
        <v>2706</v>
      </c>
      <c r="F1087">
        <f t="shared" si="16"/>
        <v>47</v>
      </c>
    </row>
    <row r="1088" spans="1:6" hidden="1">
      <c r="A1088" t="s">
        <v>49</v>
      </c>
      <c r="B1088">
        <v>54</v>
      </c>
      <c r="D1088">
        <v>7.0617119581029959</v>
      </c>
      <c r="E1088" t="s">
        <v>2701</v>
      </c>
      <c r="F1088">
        <f t="shared" si="16"/>
        <v>47</v>
      </c>
    </row>
    <row r="1089" spans="1:6" hidden="1">
      <c r="A1089" t="s">
        <v>23</v>
      </c>
      <c r="B1089">
        <v>55</v>
      </c>
      <c r="D1089">
        <v>21.8</v>
      </c>
      <c r="E1089" t="s">
        <v>2682</v>
      </c>
      <c r="F1089">
        <f t="shared" si="16"/>
        <v>48</v>
      </c>
    </row>
    <row r="1090" spans="1:6" hidden="1">
      <c r="A1090" t="s">
        <v>24</v>
      </c>
      <c r="B1090">
        <v>55</v>
      </c>
      <c r="D1090">
        <v>9.1071428571428559</v>
      </c>
      <c r="E1090" t="s">
        <v>2683</v>
      </c>
      <c r="F1090">
        <f t="shared" si="16"/>
        <v>48</v>
      </c>
    </row>
    <row r="1091" spans="1:6" hidden="1">
      <c r="A1091" t="s">
        <v>25</v>
      </c>
      <c r="B1091">
        <v>55</v>
      </c>
      <c r="D1091">
        <v>5.4419354838709673</v>
      </c>
      <c r="E1091" t="s">
        <v>2702</v>
      </c>
      <c r="F1091">
        <f t="shared" ref="F1091:F1154" si="17">B1091-7</f>
        <v>48</v>
      </c>
    </row>
    <row r="1092" spans="1:6" hidden="1">
      <c r="A1092" t="s">
        <v>26</v>
      </c>
      <c r="B1092">
        <v>55</v>
      </c>
      <c r="D1092">
        <v>13.711935483870967</v>
      </c>
      <c r="E1092" t="s">
        <v>2684</v>
      </c>
      <c r="F1092">
        <f t="shared" si="17"/>
        <v>48</v>
      </c>
    </row>
    <row r="1093" spans="1:6" hidden="1">
      <c r="A1093" t="s">
        <v>193</v>
      </c>
      <c r="B1093">
        <v>55</v>
      </c>
      <c r="D1093">
        <v>5.1322580645161286</v>
      </c>
      <c r="E1093" t="s">
        <v>2685</v>
      </c>
      <c r="F1093">
        <f t="shared" si="17"/>
        <v>48</v>
      </c>
    </row>
    <row r="1094" spans="1:6" hidden="1">
      <c r="A1094" t="s">
        <v>28</v>
      </c>
      <c r="B1094">
        <v>55</v>
      </c>
      <c r="D1094">
        <v>7.7116129032258067</v>
      </c>
      <c r="E1094" t="s">
        <v>2707</v>
      </c>
      <c r="F1094">
        <f t="shared" si="17"/>
        <v>48</v>
      </c>
    </row>
    <row r="1095" spans="1:6" hidden="1">
      <c r="A1095" t="s">
        <v>29</v>
      </c>
      <c r="B1095">
        <v>55</v>
      </c>
      <c r="D1095">
        <v>0.99677419354838703</v>
      </c>
      <c r="E1095" t="s">
        <v>2708</v>
      </c>
      <c r="F1095">
        <f t="shared" si="17"/>
        <v>48</v>
      </c>
    </row>
    <row r="1096" spans="1:6" hidden="1">
      <c r="A1096" t="s">
        <v>30</v>
      </c>
      <c r="B1096">
        <v>55</v>
      </c>
      <c r="D1096">
        <v>1.3180645161290323</v>
      </c>
      <c r="E1096" t="s">
        <v>2709</v>
      </c>
      <c r="F1096">
        <f t="shared" si="17"/>
        <v>48</v>
      </c>
    </row>
    <row r="1097" spans="1:6" hidden="1">
      <c r="A1097" t="s">
        <v>31</v>
      </c>
      <c r="B1097">
        <v>55</v>
      </c>
      <c r="D1097">
        <v>6.1716129032258058</v>
      </c>
      <c r="E1097" t="s">
        <v>2703</v>
      </c>
      <c r="F1097">
        <f t="shared" si="17"/>
        <v>48</v>
      </c>
    </row>
    <row r="1098" spans="1:6" hidden="1">
      <c r="A1098" t="s">
        <v>32</v>
      </c>
      <c r="B1098">
        <v>55</v>
      </c>
      <c r="D1098">
        <v>11.044838709677421</v>
      </c>
      <c r="E1098" t="s">
        <v>2704</v>
      </c>
      <c r="F1098">
        <f t="shared" si="17"/>
        <v>48</v>
      </c>
    </row>
    <row r="1099" spans="1:6" hidden="1">
      <c r="A1099" t="s">
        <v>33</v>
      </c>
      <c r="B1099">
        <v>55</v>
      </c>
      <c r="D1099">
        <v>3.5451612903225809</v>
      </c>
      <c r="E1099" t="s">
        <v>2686</v>
      </c>
      <c r="F1099">
        <f t="shared" si="17"/>
        <v>48</v>
      </c>
    </row>
    <row r="1100" spans="1:6" hidden="1">
      <c r="A1100" t="s">
        <v>135</v>
      </c>
      <c r="B1100">
        <v>55</v>
      </c>
      <c r="D1100">
        <v>1.4793548387096773</v>
      </c>
      <c r="E1100" t="s">
        <v>2687</v>
      </c>
      <c r="F1100">
        <f t="shared" si="17"/>
        <v>48</v>
      </c>
    </row>
    <row r="1101" spans="1:6" hidden="1">
      <c r="A1101" t="s">
        <v>34</v>
      </c>
      <c r="B1101">
        <v>55</v>
      </c>
      <c r="D1101">
        <v>1.9835483870967743</v>
      </c>
      <c r="E1101" t="s">
        <v>2688</v>
      </c>
      <c r="F1101">
        <f t="shared" si="17"/>
        <v>48</v>
      </c>
    </row>
    <row r="1102" spans="1:6" hidden="1">
      <c r="A1102" t="s">
        <v>35</v>
      </c>
      <c r="B1102">
        <v>55</v>
      </c>
      <c r="D1102">
        <v>6.6193548387096772</v>
      </c>
      <c r="E1102" t="s">
        <v>2689</v>
      </c>
      <c r="F1102">
        <f t="shared" si="17"/>
        <v>48</v>
      </c>
    </row>
    <row r="1103" spans="1:6" hidden="1">
      <c r="A1103" t="s">
        <v>36</v>
      </c>
      <c r="B1103">
        <v>55</v>
      </c>
      <c r="D1103">
        <v>6.5903225806451617</v>
      </c>
      <c r="E1103" t="s">
        <v>2690</v>
      </c>
      <c r="F1103">
        <f t="shared" si="17"/>
        <v>48</v>
      </c>
    </row>
    <row r="1104" spans="1:6" hidden="1">
      <c r="A1104" t="s">
        <v>37</v>
      </c>
      <c r="B1104">
        <v>55</v>
      </c>
      <c r="D1104">
        <v>3.2129032258064516</v>
      </c>
      <c r="E1104" t="s">
        <v>2691</v>
      </c>
      <c r="F1104">
        <f t="shared" si="17"/>
        <v>48</v>
      </c>
    </row>
    <row r="1105" spans="1:6" hidden="1">
      <c r="A1105" t="s">
        <v>38</v>
      </c>
      <c r="B1105">
        <v>55</v>
      </c>
      <c r="D1105">
        <v>6.8000000000000007</v>
      </c>
      <c r="E1105" t="s">
        <v>2692</v>
      </c>
      <c r="F1105">
        <f t="shared" si="17"/>
        <v>48</v>
      </c>
    </row>
    <row r="1106" spans="1:6" hidden="1">
      <c r="A1106" t="s">
        <v>39</v>
      </c>
      <c r="B1106">
        <v>55</v>
      </c>
      <c r="D1106">
        <v>6.7967741935483863</v>
      </c>
      <c r="E1106" t="s">
        <v>2693</v>
      </c>
      <c r="F1106">
        <f t="shared" si="17"/>
        <v>48</v>
      </c>
    </row>
    <row r="1107" spans="1:6" hidden="1">
      <c r="A1107" t="s">
        <v>40</v>
      </c>
      <c r="B1107">
        <v>55</v>
      </c>
      <c r="D1107">
        <v>3.2193548387096773</v>
      </c>
      <c r="E1107" t="s">
        <v>2694</v>
      </c>
      <c r="F1107">
        <f t="shared" si="17"/>
        <v>48</v>
      </c>
    </row>
    <row r="1108" spans="1:6" hidden="1">
      <c r="A1108" t="s">
        <v>41</v>
      </c>
      <c r="B1108">
        <v>55</v>
      </c>
      <c r="D1108">
        <v>1.9770967741935483</v>
      </c>
      <c r="E1108" t="s">
        <v>2705</v>
      </c>
      <c r="F1108">
        <f t="shared" si="17"/>
        <v>48</v>
      </c>
    </row>
    <row r="1109" spans="1:6" hidden="1">
      <c r="A1109" t="s">
        <v>42</v>
      </c>
      <c r="B1109">
        <v>55</v>
      </c>
      <c r="D1109">
        <v>6.8419354838709676</v>
      </c>
      <c r="E1109" t="s">
        <v>2695</v>
      </c>
      <c r="F1109">
        <f t="shared" si="17"/>
        <v>48</v>
      </c>
    </row>
    <row r="1110" spans="1:6" hidden="1">
      <c r="A1110" t="s">
        <v>43</v>
      </c>
      <c r="B1110">
        <v>55</v>
      </c>
      <c r="D1110">
        <v>6.7967741935483863</v>
      </c>
      <c r="E1110" t="s">
        <v>2696</v>
      </c>
      <c r="F1110">
        <f t="shared" si="17"/>
        <v>48</v>
      </c>
    </row>
    <row r="1111" spans="1:6" hidden="1">
      <c r="A1111" t="s">
        <v>44</v>
      </c>
      <c r="B1111">
        <v>55</v>
      </c>
      <c r="D1111">
        <v>3.1870967741935483</v>
      </c>
      <c r="E1111" t="s">
        <v>2697</v>
      </c>
      <c r="F1111">
        <f t="shared" si="17"/>
        <v>48</v>
      </c>
    </row>
    <row r="1112" spans="1:6" hidden="1">
      <c r="A1112" t="s">
        <v>45</v>
      </c>
      <c r="B1112">
        <v>55</v>
      </c>
      <c r="D1112">
        <v>6.6161290322580646</v>
      </c>
      <c r="E1112" t="s">
        <v>2698</v>
      </c>
      <c r="F1112">
        <f t="shared" si="17"/>
        <v>48</v>
      </c>
    </row>
    <row r="1113" spans="1:6" hidden="1">
      <c r="A1113" t="s">
        <v>46</v>
      </c>
      <c r="B1113">
        <v>55</v>
      </c>
      <c r="D1113">
        <v>6.6999999999999993</v>
      </c>
      <c r="E1113" t="s">
        <v>2699</v>
      </c>
      <c r="F1113">
        <f t="shared" si="17"/>
        <v>48</v>
      </c>
    </row>
    <row r="1114" spans="1:6" hidden="1">
      <c r="A1114" t="s">
        <v>47</v>
      </c>
      <c r="B1114">
        <v>55</v>
      </c>
      <c r="D1114">
        <v>3.1774193548387095</v>
      </c>
      <c r="E1114" t="s">
        <v>2700</v>
      </c>
      <c r="F1114">
        <f t="shared" si="17"/>
        <v>48</v>
      </c>
    </row>
    <row r="1115" spans="1:6" hidden="1">
      <c r="A1115" t="s">
        <v>48</v>
      </c>
      <c r="B1115">
        <v>55</v>
      </c>
      <c r="D1115">
        <v>3.84</v>
      </c>
      <c r="E1115" t="s">
        <v>2706</v>
      </c>
      <c r="F1115">
        <f t="shared" si="17"/>
        <v>48</v>
      </c>
    </row>
    <row r="1116" spans="1:6" hidden="1">
      <c r="A1116" t="s">
        <v>49</v>
      </c>
      <c r="B1116">
        <v>55</v>
      </c>
      <c r="D1116">
        <v>7.0617119581029959</v>
      </c>
      <c r="E1116" t="s">
        <v>2701</v>
      </c>
      <c r="F1116">
        <f t="shared" si="17"/>
        <v>48</v>
      </c>
    </row>
    <row r="1117" spans="1:6" hidden="1">
      <c r="A1117" t="s">
        <v>23</v>
      </c>
      <c r="B1117">
        <v>56</v>
      </c>
      <c r="D1117">
        <v>21.8</v>
      </c>
      <c r="E1117" t="s">
        <v>2682</v>
      </c>
      <c r="F1117">
        <f t="shared" si="17"/>
        <v>49</v>
      </c>
    </row>
    <row r="1118" spans="1:6" hidden="1">
      <c r="A1118" t="s">
        <v>24</v>
      </c>
      <c r="B1118">
        <v>56</v>
      </c>
      <c r="D1118">
        <v>9.1071428571428559</v>
      </c>
      <c r="E1118" t="s">
        <v>2683</v>
      </c>
      <c r="F1118">
        <f t="shared" si="17"/>
        <v>49</v>
      </c>
    </row>
    <row r="1119" spans="1:6" hidden="1">
      <c r="A1119" t="s">
        <v>25</v>
      </c>
      <c r="B1119">
        <v>56</v>
      </c>
      <c r="D1119">
        <v>5.4419354838709673</v>
      </c>
      <c r="E1119" t="s">
        <v>2702</v>
      </c>
      <c r="F1119">
        <f t="shared" si="17"/>
        <v>49</v>
      </c>
    </row>
    <row r="1120" spans="1:6" hidden="1">
      <c r="A1120" t="s">
        <v>26</v>
      </c>
      <c r="B1120">
        <v>56</v>
      </c>
      <c r="D1120">
        <v>13.711935483870967</v>
      </c>
      <c r="E1120" t="s">
        <v>2684</v>
      </c>
      <c r="F1120">
        <f t="shared" si="17"/>
        <v>49</v>
      </c>
    </row>
    <row r="1121" spans="1:6" hidden="1">
      <c r="A1121" t="s">
        <v>193</v>
      </c>
      <c r="B1121">
        <v>56</v>
      </c>
      <c r="D1121">
        <v>5.1322580645161286</v>
      </c>
      <c r="E1121" t="s">
        <v>2685</v>
      </c>
      <c r="F1121">
        <f t="shared" si="17"/>
        <v>49</v>
      </c>
    </row>
    <row r="1122" spans="1:6" hidden="1">
      <c r="A1122" t="s">
        <v>28</v>
      </c>
      <c r="B1122">
        <v>56</v>
      </c>
      <c r="D1122">
        <v>7.7116129032258067</v>
      </c>
      <c r="E1122" t="s">
        <v>2707</v>
      </c>
      <c r="F1122">
        <f t="shared" si="17"/>
        <v>49</v>
      </c>
    </row>
    <row r="1123" spans="1:6" hidden="1">
      <c r="A1123" t="s">
        <v>29</v>
      </c>
      <c r="B1123">
        <v>56</v>
      </c>
      <c r="D1123">
        <v>0.99677419354838703</v>
      </c>
      <c r="E1123" t="s">
        <v>2708</v>
      </c>
      <c r="F1123">
        <f t="shared" si="17"/>
        <v>49</v>
      </c>
    </row>
    <row r="1124" spans="1:6" hidden="1">
      <c r="A1124" t="s">
        <v>30</v>
      </c>
      <c r="B1124">
        <v>56</v>
      </c>
      <c r="D1124">
        <v>1.3180645161290323</v>
      </c>
      <c r="E1124" t="s">
        <v>2709</v>
      </c>
      <c r="F1124">
        <f t="shared" si="17"/>
        <v>49</v>
      </c>
    </row>
    <row r="1125" spans="1:6" hidden="1">
      <c r="A1125" t="s">
        <v>31</v>
      </c>
      <c r="B1125">
        <v>56</v>
      </c>
      <c r="D1125">
        <v>6.1716129032258058</v>
      </c>
      <c r="E1125" t="s">
        <v>2703</v>
      </c>
      <c r="F1125">
        <f t="shared" si="17"/>
        <v>49</v>
      </c>
    </row>
    <row r="1126" spans="1:6" hidden="1">
      <c r="A1126" t="s">
        <v>32</v>
      </c>
      <c r="B1126">
        <v>56</v>
      </c>
      <c r="D1126">
        <v>11.044838709677421</v>
      </c>
      <c r="E1126" t="s">
        <v>2704</v>
      </c>
      <c r="F1126">
        <f t="shared" si="17"/>
        <v>49</v>
      </c>
    </row>
    <row r="1127" spans="1:6" hidden="1">
      <c r="A1127" t="s">
        <v>33</v>
      </c>
      <c r="B1127">
        <v>56</v>
      </c>
      <c r="D1127">
        <v>3.5451612903225809</v>
      </c>
      <c r="E1127" t="s">
        <v>2686</v>
      </c>
      <c r="F1127">
        <f t="shared" si="17"/>
        <v>49</v>
      </c>
    </row>
    <row r="1128" spans="1:6" hidden="1">
      <c r="A1128" t="s">
        <v>135</v>
      </c>
      <c r="B1128">
        <v>56</v>
      </c>
      <c r="D1128">
        <v>1.4793548387096773</v>
      </c>
      <c r="E1128" t="s">
        <v>2687</v>
      </c>
      <c r="F1128">
        <f t="shared" si="17"/>
        <v>49</v>
      </c>
    </row>
    <row r="1129" spans="1:6" hidden="1">
      <c r="A1129" t="s">
        <v>34</v>
      </c>
      <c r="B1129">
        <v>56</v>
      </c>
      <c r="D1129">
        <v>1.9835483870967743</v>
      </c>
      <c r="E1129" t="s">
        <v>2688</v>
      </c>
      <c r="F1129">
        <f t="shared" si="17"/>
        <v>49</v>
      </c>
    </row>
    <row r="1130" spans="1:6" hidden="1">
      <c r="A1130" t="s">
        <v>35</v>
      </c>
      <c r="B1130">
        <v>56</v>
      </c>
      <c r="D1130">
        <v>6.6193548387096772</v>
      </c>
      <c r="E1130" t="s">
        <v>2689</v>
      </c>
      <c r="F1130">
        <f t="shared" si="17"/>
        <v>49</v>
      </c>
    </row>
    <row r="1131" spans="1:6" hidden="1">
      <c r="A1131" t="s">
        <v>36</v>
      </c>
      <c r="B1131">
        <v>56</v>
      </c>
      <c r="D1131">
        <v>6.5903225806451617</v>
      </c>
      <c r="E1131" t="s">
        <v>2690</v>
      </c>
      <c r="F1131">
        <f t="shared" si="17"/>
        <v>49</v>
      </c>
    </row>
    <row r="1132" spans="1:6" hidden="1">
      <c r="A1132" t="s">
        <v>37</v>
      </c>
      <c r="B1132">
        <v>56</v>
      </c>
      <c r="D1132">
        <v>3.2129032258064516</v>
      </c>
      <c r="E1132" t="s">
        <v>2691</v>
      </c>
      <c r="F1132">
        <f t="shared" si="17"/>
        <v>49</v>
      </c>
    </row>
    <row r="1133" spans="1:6" hidden="1">
      <c r="A1133" t="s">
        <v>38</v>
      </c>
      <c r="B1133">
        <v>56</v>
      </c>
      <c r="D1133">
        <v>6.8000000000000007</v>
      </c>
      <c r="E1133" t="s">
        <v>2692</v>
      </c>
      <c r="F1133">
        <f t="shared" si="17"/>
        <v>49</v>
      </c>
    </row>
    <row r="1134" spans="1:6" hidden="1">
      <c r="A1134" t="s">
        <v>39</v>
      </c>
      <c r="B1134">
        <v>56</v>
      </c>
      <c r="D1134">
        <v>6.7967741935483863</v>
      </c>
      <c r="E1134" t="s">
        <v>2693</v>
      </c>
      <c r="F1134">
        <f t="shared" si="17"/>
        <v>49</v>
      </c>
    </row>
    <row r="1135" spans="1:6" hidden="1">
      <c r="A1135" t="s">
        <v>40</v>
      </c>
      <c r="B1135">
        <v>56</v>
      </c>
      <c r="D1135">
        <v>3.2193548387096773</v>
      </c>
      <c r="E1135" t="s">
        <v>2694</v>
      </c>
      <c r="F1135">
        <f t="shared" si="17"/>
        <v>49</v>
      </c>
    </row>
    <row r="1136" spans="1:6" hidden="1">
      <c r="A1136" t="s">
        <v>41</v>
      </c>
      <c r="B1136">
        <v>56</v>
      </c>
      <c r="D1136">
        <v>1.9770967741935483</v>
      </c>
      <c r="E1136" t="s">
        <v>2705</v>
      </c>
      <c r="F1136">
        <f t="shared" si="17"/>
        <v>49</v>
      </c>
    </row>
    <row r="1137" spans="1:6" hidden="1">
      <c r="A1137" t="s">
        <v>42</v>
      </c>
      <c r="B1137">
        <v>56</v>
      </c>
      <c r="D1137">
        <v>6.8419354838709676</v>
      </c>
      <c r="E1137" t="s">
        <v>2695</v>
      </c>
      <c r="F1137">
        <f t="shared" si="17"/>
        <v>49</v>
      </c>
    </row>
    <row r="1138" spans="1:6" hidden="1">
      <c r="A1138" t="s">
        <v>43</v>
      </c>
      <c r="B1138">
        <v>56</v>
      </c>
      <c r="D1138">
        <v>6.7967741935483863</v>
      </c>
      <c r="E1138" t="s">
        <v>2696</v>
      </c>
      <c r="F1138">
        <f t="shared" si="17"/>
        <v>49</v>
      </c>
    </row>
    <row r="1139" spans="1:6" hidden="1">
      <c r="A1139" t="s">
        <v>44</v>
      </c>
      <c r="B1139">
        <v>56</v>
      </c>
      <c r="D1139">
        <v>3.1870967741935483</v>
      </c>
      <c r="E1139" t="s">
        <v>2697</v>
      </c>
      <c r="F1139">
        <f t="shared" si="17"/>
        <v>49</v>
      </c>
    </row>
    <row r="1140" spans="1:6" hidden="1">
      <c r="A1140" t="s">
        <v>45</v>
      </c>
      <c r="B1140">
        <v>56</v>
      </c>
      <c r="D1140">
        <v>6.6161290322580646</v>
      </c>
      <c r="E1140" t="s">
        <v>2698</v>
      </c>
      <c r="F1140">
        <f t="shared" si="17"/>
        <v>49</v>
      </c>
    </row>
    <row r="1141" spans="1:6" hidden="1">
      <c r="A1141" t="s">
        <v>46</v>
      </c>
      <c r="B1141">
        <v>56</v>
      </c>
      <c r="D1141">
        <v>6.6999999999999993</v>
      </c>
      <c r="E1141" t="s">
        <v>2699</v>
      </c>
      <c r="F1141">
        <f t="shared" si="17"/>
        <v>49</v>
      </c>
    </row>
    <row r="1142" spans="1:6" hidden="1">
      <c r="A1142" t="s">
        <v>47</v>
      </c>
      <c r="B1142">
        <v>56</v>
      </c>
      <c r="D1142">
        <v>3.1774193548387095</v>
      </c>
      <c r="E1142" t="s">
        <v>2700</v>
      </c>
      <c r="F1142">
        <f t="shared" si="17"/>
        <v>49</v>
      </c>
    </row>
    <row r="1143" spans="1:6" hidden="1">
      <c r="A1143" t="s">
        <v>48</v>
      </c>
      <c r="B1143">
        <v>56</v>
      </c>
      <c r="D1143">
        <v>3.84</v>
      </c>
      <c r="E1143" t="s">
        <v>2706</v>
      </c>
      <c r="F1143">
        <f t="shared" si="17"/>
        <v>49</v>
      </c>
    </row>
    <row r="1144" spans="1:6" hidden="1">
      <c r="A1144" t="s">
        <v>49</v>
      </c>
      <c r="B1144">
        <v>56</v>
      </c>
      <c r="D1144">
        <v>7.0617119581029959</v>
      </c>
      <c r="E1144" t="s">
        <v>2701</v>
      </c>
      <c r="F1144">
        <f t="shared" si="17"/>
        <v>49</v>
      </c>
    </row>
    <row r="1145" spans="1:6" hidden="1">
      <c r="A1145" t="s">
        <v>23</v>
      </c>
      <c r="B1145">
        <v>57</v>
      </c>
      <c r="D1145">
        <v>21.8</v>
      </c>
      <c r="E1145" t="s">
        <v>2682</v>
      </c>
      <c r="F1145">
        <f t="shared" si="17"/>
        <v>50</v>
      </c>
    </row>
    <row r="1146" spans="1:6" hidden="1">
      <c r="A1146" t="s">
        <v>24</v>
      </c>
      <c r="B1146">
        <v>57</v>
      </c>
      <c r="D1146">
        <v>9.1071428571428559</v>
      </c>
      <c r="E1146" t="s">
        <v>2683</v>
      </c>
      <c r="F1146">
        <f t="shared" si="17"/>
        <v>50</v>
      </c>
    </row>
    <row r="1147" spans="1:6" hidden="1">
      <c r="A1147" t="s">
        <v>25</v>
      </c>
      <c r="B1147">
        <v>57</v>
      </c>
      <c r="D1147">
        <v>5.4419354838709673</v>
      </c>
      <c r="E1147" t="s">
        <v>2702</v>
      </c>
      <c r="F1147">
        <f t="shared" si="17"/>
        <v>50</v>
      </c>
    </row>
    <row r="1148" spans="1:6" hidden="1">
      <c r="A1148" t="s">
        <v>26</v>
      </c>
      <c r="B1148">
        <v>57</v>
      </c>
      <c r="D1148">
        <v>13.711935483870967</v>
      </c>
      <c r="E1148" t="s">
        <v>2684</v>
      </c>
      <c r="F1148">
        <f t="shared" si="17"/>
        <v>50</v>
      </c>
    </row>
    <row r="1149" spans="1:6" hidden="1">
      <c r="A1149" t="s">
        <v>193</v>
      </c>
      <c r="B1149">
        <v>57</v>
      </c>
      <c r="D1149">
        <v>5.1322580645161286</v>
      </c>
      <c r="E1149" t="s">
        <v>2685</v>
      </c>
      <c r="F1149">
        <f t="shared" si="17"/>
        <v>50</v>
      </c>
    </row>
    <row r="1150" spans="1:6" hidden="1">
      <c r="A1150" t="s">
        <v>28</v>
      </c>
      <c r="B1150">
        <v>57</v>
      </c>
      <c r="D1150">
        <v>7.7116129032258067</v>
      </c>
      <c r="E1150" t="s">
        <v>2707</v>
      </c>
      <c r="F1150">
        <f t="shared" si="17"/>
        <v>50</v>
      </c>
    </row>
    <row r="1151" spans="1:6" hidden="1">
      <c r="A1151" t="s">
        <v>29</v>
      </c>
      <c r="B1151">
        <v>57</v>
      </c>
      <c r="D1151">
        <v>0.99677419354838703</v>
      </c>
      <c r="E1151" t="s">
        <v>2708</v>
      </c>
      <c r="F1151">
        <f t="shared" si="17"/>
        <v>50</v>
      </c>
    </row>
    <row r="1152" spans="1:6" hidden="1">
      <c r="A1152" t="s">
        <v>30</v>
      </c>
      <c r="B1152">
        <v>57</v>
      </c>
      <c r="D1152">
        <v>1.3180645161290323</v>
      </c>
      <c r="E1152" t="s">
        <v>2709</v>
      </c>
      <c r="F1152">
        <f t="shared" si="17"/>
        <v>50</v>
      </c>
    </row>
    <row r="1153" spans="1:6" hidden="1">
      <c r="A1153" t="s">
        <v>31</v>
      </c>
      <c r="B1153">
        <v>57</v>
      </c>
      <c r="D1153">
        <v>6.1716129032258058</v>
      </c>
      <c r="E1153" t="s">
        <v>2703</v>
      </c>
      <c r="F1153">
        <f t="shared" si="17"/>
        <v>50</v>
      </c>
    </row>
    <row r="1154" spans="1:6" hidden="1">
      <c r="A1154" t="s">
        <v>32</v>
      </c>
      <c r="B1154">
        <v>57</v>
      </c>
      <c r="D1154">
        <v>11.044838709677421</v>
      </c>
      <c r="E1154" t="s">
        <v>2704</v>
      </c>
      <c r="F1154">
        <f t="shared" si="17"/>
        <v>50</v>
      </c>
    </row>
    <row r="1155" spans="1:6" hidden="1">
      <c r="A1155" t="s">
        <v>33</v>
      </c>
      <c r="B1155">
        <v>57</v>
      </c>
      <c r="D1155">
        <v>3.5451612903225809</v>
      </c>
      <c r="E1155" t="s">
        <v>2686</v>
      </c>
      <c r="F1155">
        <f t="shared" ref="F1155:F1218" si="18">B1155-7</f>
        <v>50</v>
      </c>
    </row>
    <row r="1156" spans="1:6" hidden="1">
      <c r="A1156" t="s">
        <v>135</v>
      </c>
      <c r="B1156">
        <v>57</v>
      </c>
      <c r="D1156">
        <v>1.4793548387096773</v>
      </c>
      <c r="E1156" t="s">
        <v>2687</v>
      </c>
      <c r="F1156">
        <f t="shared" si="18"/>
        <v>50</v>
      </c>
    </row>
    <row r="1157" spans="1:6" hidden="1">
      <c r="A1157" t="s">
        <v>34</v>
      </c>
      <c r="B1157">
        <v>57</v>
      </c>
      <c r="D1157">
        <v>1.9835483870967743</v>
      </c>
      <c r="E1157" t="s">
        <v>2688</v>
      </c>
      <c r="F1157">
        <f t="shared" si="18"/>
        <v>50</v>
      </c>
    </row>
    <row r="1158" spans="1:6" hidden="1">
      <c r="A1158" t="s">
        <v>35</v>
      </c>
      <c r="B1158">
        <v>57</v>
      </c>
      <c r="D1158">
        <v>6.6193548387096772</v>
      </c>
      <c r="E1158" t="s">
        <v>2689</v>
      </c>
      <c r="F1158">
        <f t="shared" si="18"/>
        <v>50</v>
      </c>
    </row>
    <row r="1159" spans="1:6" hidden="1">
      <c r="A1159" t="s">
        <v>36</v>
      </c>
      <c r="B1159">
        <v>57</v>
      </c>
      <c r="D1159">
        <v>6.5903225806451617</v>
      </c>
      <c r="E1159" t="s">
        <v>2690</v>
      </c>
      <c r="F1159">
        <f t="shared" si="18"/>
        <v>50</v>
      </c>
    </row>
    <row r="1160" spans="1:6" hidden="1">
      <c r="A1160" t="s">
        <v>37</v>
      </c>
      <c r="B1160">
        <v>57</v>
      </c>
      <c r="D1160">
        <v>3.2129032258064516</v>
      </c>
      <c r="E1160" t="s">
        <v>2691</v>
      </c>
      <c r="F1160">
        <f t="shared" si="18"/>
        <v>50</v>
      </c>
    </row>
    <row r="1161" spans="1:6" hidden="1">
      <c r="A1161" t="s">
        <v>38</v>
      </c>
      <c r="B1161">
        <v>57</v>
      </c>
      <c r="D1161">
        <v>6.8000000000000007</v>
      </c>
      <c r="E1161" t="s">
        <v>2692</v>
      </c>
      <c r="F1161">
        <f t="shared" si="18"/>
        <v>50</v>
      </c>
    </row>
    <row r="1162" spans="1:6" hidden="1">
      <c r="A1162" t="s">
        <v>39</v>
      </c>
      <c r="B1162">
        <v>57</v>
      </c>
      <c r="D1162">
        <v>6.7967741935483863</v>
      </c>
      <c r="E1162" t="s">
        <v>2693</v>
      </c>
      <c r="F1162">
        <f t="shared" si="18"/>
        <v>50</v>
      </c>
    </row>
    <row r="1163" spans="1:6" hidden="1">
      <c r="A1163" t="s">
        <v>40</v>
      </c>
      <c r="B1163">
        <v>57</v>
      </c>
      <c r="D1163">
        <v>3.2193548387096773</v>
      </c>
      <c r="E1163" t="s">
        <v>2694</v>
      </c>
      <c r="F1163">
        <f t="shared" si="18"/>
        <v>50</v>
      </c>
    </row>
    <row r="1164" spans="1:6" hidden="1">
      <c r="A1164" t="s">
        <v>41</v>
      </c>
      <c r="B1164">
        <v>57</v>
      </c>
      <c r="D1164">
        <v>1.9770967741935483</v>
      </c>
      <c r="E1164" t="s">
        <v>2705</v>
      </c>
      <c r="F1164">
        <f t="shared" si="18"/>
        <v>50</v>
      </c>
    </row>
    <row r="1165" spans="1:6" hidden="1">
      <c r="A1165" t="s">
        <v>42</v>
      </c>
      <c r="B1165">
        <v>57</v>
      </c>
      <c r="D1165">
        <v>6.8419354838709676</v>
      </c>
      <c r="E1165" t="s">
        <v>2695</v>
      </c>
      <c r="F1165">
        <f t="shared" si="18"/>
        <v>50</v>
      </c>
    </row>
    <row r="1166" spans="1:6" hidden="1">
      <c r="A1166" t="s">
        <v>43</v>
      </c>
      <c r="B1166">
        <v>57</v>
      </c>
      <c r="D1166">
        <v>6.7967741935483863</v>
      </c>
      <c r="E1166" t="s">
        <v>2696</v>
      </c>
      <c r="F1166">
        <f t="shared" si="18"/>
        <v>50</v>
      </c>
    </row>
    <row r="1167" spans="1:6" hidden="1">
      <c r="A1167" t="s">
        <v>44</v>
      </c>
      <c r="B1167">
        <v>57</v>
      </c>
      <c r="D1167">
        <v>3.1870967741935483</v>
      </c>
      <c r="E1167" t="s">
        <v>2697</v>
      </c>
      <c r="F1167">
        <f t="shared" si="18"/>
        <v>50</v>
      </c>
    </row>
    <row r="1168" spans="1:6" hidden="1">
      <c r="A1168" t="s">
        <v>45</v>
      </c>
      <c r="B1168">
        <v>57</v>
      </c>
      <c r="D1168">
        <v>6.6161290322580646</v>
      </c>
      <c r="E1168" t="s">
        <v>2698</v>
      </c>
      <c r="F1168">
        <f t="shared" si="18"/>
        <v>50</v>
      </c>
    </row>
    <row r="1169" spans="1:6" hidden="1">
      <c r="A1169" t="s">
        <v>46</v>
      </c>
      <c r="B1169">
        <v>57</v>
      </c>
      <c r="D1169">
        <v>6.6999999999999993</v>
      </c>
      <c r="E1169" t="s">
        <v>2699</v>
      </c>
      <c r="F1169">
        <f t="shared" si="18"/>
        <v>50</v>
      </c>
    </row>
    <row r="1170" spans="1:6" hidden="1">
      <c r="A1170" t="s">
        <v>47</v>
      </c>
      <c r="B1170">
        <v>57</v>
      </c>
      <c r="D1170">
        <v>3.1774193548387095</v>
      </c>
      <c r="E1170" t="s">
        <v>2700</v>
      </c>
      <c r="F1170">
        <f t="shared" si="18"/>
        <v>50</v>
      </c>
    </row>
    <row r="1171" spans="1:6" hidden="1">
      <c r="A1171" t="s">
        <v>48</v>
      </c>
      <c r="B1171">
        <v>57</v>
      </c>
      <c r="D1171">
        <v>3.84</v>
      </c>
      <c r="E1171" t="s">
        <v>2706</v>
      </c>
      <c r="F1171">
        <f t="shared" si="18"/>
        <v>50</v>
      </c>
    </row>
    <row r="1172" spans="1:6" hidden="1">
      <c r="A1172" t="s">
        <v>49</v>
      </c>
      <c r="B1172">
        <v>57</v>
      </c>
      <c r="D1172">
        <v>7.0617119581029959</v>
      </c>
      <c r="E1172" t="s">
        <v>2701</v>
      </c>
      <c r="F1172">
        <f t="shared" si="18"/>
        <v>50</v>
      </c>
    </row>
    <row r="1173" spans="1:6" hidden="1">
      <c r="A1173" t="s">
        <v>23</v>
      </c>
      <c r="B1173">
        <v>58</v>
      </c>
      <c r="D1173">
        <v>21.8</v>
      </c>
      <c r="E1173" t="s">
        <v>2682</v>
      </c>
      <c r="F1173">
        <f t="shared" si="18"/>
        <v>51</v>
      </c>
    </row>
    <row r="1174" spans="1:6" hidden="1">
      <c r="A1174" t="s">
        <v>24</v>
      </c>
      <c r="B1174">
        <v>58</v>
      </c>
      <c r="D1174">
        <v>9.1071428571428559</v>
      </c>
      <c r="E1174" t="s">
        <v>2683</v>
      </c>
      <c r="F1174">
        <f t="shared" si="18"/>
        <v>51</v>
      </c>
    </row>
    <row r="1175" spans="1:6" hidden="1">
      <c r="A1175" t="s">
        <v>25</v>
      </c>
      <c r="B1175">
        <v>58</v>
      </c>
      <c r="D1175">
        <v>5.4419354838709673</v>
      </c>
      <c r="E1175" t="s">
        <v>2702</v>
      </c>
      <c r="F1175">
        <f t="shared" si="18"/>
        <v>51</v>
      </c>
    </row>
    <row r="1176" spans="1:6" hidden="1">
      <c r="A1176" t="s">
        <v>26</v>
      </c>
      <c r="B1176">
        <v>58</v>
      </c>
      <c r="D1176">
        <v>13.711935483870967</v>
      </c>
      <c r="E1176" t="s">
        <v>2684</v>
      </c>
      <c r="F1176">
        <f t="shared" si="18"/>
        <v>51</v>
      </c>
    </row>
    <row r="1177" spans="1:6" hidden="1">
      <c r="A1177" t="s">
        <v>193</v>
      </c>
      <c r="B1177">
        <v>58</v>
      </c>
      <c r="D1177">
        <v>5.1322580645161286</v>
      </c>
      <c r="E1177" t="s">
        <v>2685</v>
      </c>
      <c r="F1177">
        <f t="shared" si="18"/>
        <v>51</v>
      </c>
    </row>
    <row r="1178" spans="1:6" hidden="1">
      <c r="A1178" t="s">
        <v>28</v>
      </c>
      <c r="B1178">
        <v>58</v>
      </c>
      <c r="D1178">
        <v>7.7116129032258067</v>
      </c>
      <c r="E1178" t="s">
        <v>2707</v>
      </c>
      <c r="F1178">
        <f t="shared" si="18"/>
        <v>51</v>
      </c>
    </row>
    <row r="1179" spans="1:6" hidden="1">
      <c r="A1179" t="s">
        <v>29</v>
      </c>
      <c r="B1179">
        <v>58</v>
      </c>
      <c r="D1179">
        <v>0.99677419354838703</v>
      </c>
      <c r="E1179" t="s">
        <v>2708</v>
      </c>
      <c r="F1179">
        <f t="shared" si="18"/>
        <v>51</v>
      </c>
    </row>
    <row r="1180" spans="1:6" hidden="1">
      <c r="A1180" t="s">
        <v>30</v>
      </c>
      <c r="B1180">
        <v>58</v>
      </c>
      <c r="D1180">
        <v>1.3180645161290323</v>
      </c>
      <c r="E1180" t="s">
        <v>2709</v>
      </c>
      <c r="F1180">
        <f t="shared" si="18"/>
        <v>51</v>
      </c>
    </row>
    <row r="1181" spans="1:6" hidden="1">
      <c r="A1181" t="s">
        <v>31</v>
      </c>
      <c r="B1181">
        <v>58</v>
      </c>
      <c r="D1181">
        <v>6.1716129032258058</v>
      </c>
      <c r="E1181" t="s">
        <v>2703</v>
      </c>
      <c r="F1181">
        <f t="shared" si="18"/>
        <v>51</v>
      </c>
    </row>
    <row r="1182" spans="1:6" hidden="1">
      <c r="A1182" t="s">
        <v>32</v>
      </c>
      <c r="B1182">
        <v>58</v>
      </c>
      <c r="D1182">
        <v>11.044838709677421</v>
      </c>
      <c r="E1182" t="s">
        <v>2704</v>
      </c>
      <c r="F1182">
        <f t="shared" si="18"/>
        <v>51</v>
      </c>
    </row>
    <row r="1183" spans="1:6" hidden="1">
      <c r="A1183" t="s">
        <v>33</v>
      </c>
      <c r="B1183">
        <v>58</v>
      </c>
      <c r="D1183">
        <v>3.5451612903225809</v>
      </c>
      <c r="E1183" t="s">
        <v>2686</v>
      </c>
      <c r="F1183">
        <f t="shared" si="18"/>
        <v>51</v>
      </c>
    </row>
    <row r="1184" spans="1:6" hidden="1">
      <c r="A1184" t="s">
        <v>135</v>
      </c>
      <c r="B1184">
        <v>58</v>
      </c>
      <c r="D1184">
        <v>1.4793548387096773</v>
      </c>
      <c r="E1184" t="s">
        <v>2687</v>
      </c>
      <c r="F1184">
        <f t="shared" si="18"/>
        <v>51</v>
      </c>
    </row>
    <row r="1185" spans="1:6" hidden="1">
      <c r="A1185" t="s">
        <v>34</v>
      </c>
      <c r="B1185">
        <v>58</v>
      </c>
      <c r="D1185">
        <v>1.9835483870967743</v>
      </c>
      <c r="E1185" t="s">
        <v>2688</v>
      </c>
      <c r="F1185">
        <f t="shared" si="18"/>
        <v>51</v>
      </c>
    </row>
    <row r="1186" spans="1:6" hidden="1">
      <c r="A1186" t="s">
        <v>35</v>
      </c>
      <c r="B1186">
        <v>58</v>
      </c>
      <c r="D1186">
        <v>6.6193548387096772</v>
      </c>
      <c r="E1186" t="s">
        <v>2689</v>
      </c>
      <c r="F1186">
        <f t="shared" si="18"/>
        <v>51</v>
      </c>
    </row>
    <row r="1187" spans="1:6" hidden="1">
      <c r="A1187" t="s">
        <v>36</v>
      </c>
      <c r="B1187">
        <v>58</v>
      </c>
      <c r="D1187">
        <v>6.5903225806451617</v>
      </c>
      <c r="E1187" t="s">
        <v>2690</v>
      </c>
      <c r="F1187">
        <f t="shared" si="18"/>
        <v>51</v>
      </c>
    </row>
    <row r="1188" spans="1:6" hidden="1">
      <c r="A1188" t="s">
        <v>37</v>
      </c>
      <c r="B1188">
        <v>58</v>
      </c>
      <c r="D1188">
        <v>3.2129032258064516</v>
      </c>
      <c r="E1188" t="s">
        <v>2691</v>
      </c>
      <c r="F1188">
        <f t="shared" si="18"/>
        <v>51</v>
      </c>
    </row>
    <row r="1189" spans="1:6" hidden="1">
      <c r="A1189" t="s">
        <v>38</v>
      </c>
      <c r="B1189">
        <v>58</v>
      </c>
      <c r="D1189">
        <v>6.8000000000000007</v>
      </c>
      <c r="E1189" t="s">
        <v>2692</v>
      </c>
      <c r="F1189">
        <f t="shared" si="18"/>
        <v>51</v>
      </c>
    </row>
    <row r="1190" spans="1:6" hidden="1">
      <c r="A1190" t="s">
        <v>39</v>
      </c>
      <c r="B1190">
        <v>58</v>
      </c>
      <c r="D1190">
        <v>6.7967741935483863</v>
      </c>
      <c r="E1190" t="s">
        <v>2693</v>
      </c>
      <c r="F1190">
        <f t="shared" si="18"/>
        <v>51</v>
      </c>
    </row>
    <row r="1191" spans="1:6" hidden="1">
      <c r="A1191" t="s">
        <v>40</v>
      </c>
      <c r="B1191">
        <v>58</v>
      </c>
      <c r="D1191">
        <v>3.2193548387096773</v>
      </c>
      <c r="E1191" t="s">
        <v>2694</v>
      </c>
      <c r="F1191">
        <f t="shared" si="18"/>
        <v>51</v>
      </c>
    </row>
    <row r="1192" spans="1:6" hidden="1">
      <c r="A1192" t="s">
        <v>41</v>
      </c>
      <c r="B1192">
        <v>58</v>
      </c>
      <c r="D1192">
        <v>1.9770967741935483</v>
      </c>
      <c r="E1192" t="s">
        <v>2705</v>
      </c>
      <c r="F1192">
        <f t="shared" si="18"/>
        <v>51</v>
      </c>
    </row>
    <row r="1193" spans="1:6" hidden="1">
      <c r="A1193" t="s">
        <v>42</v>
      </c>
      <c r="B1193">
        <v>58</v>
      </c>
      <c r="D1193">
        <v>6.8419354838709676</v>
      </c>
      <c r="E1193" t="s">
        <v>2695</v>
      </c>
      <c r="F1193">
        <f t="shared" si="18"/>
        <v>51</v>
      </c>
    </row>
    <row r="1194" spans="1:6" hidden="1">
      <c r="A1194" t="s">
        <v>43</v>
      </c>
      <c r="B1194">
        <v>58</v>
      </c>
      <c r="D1194">
        <v>6.7967741935483863</v>
      </c>
      <c r="E1194" t="s">
        <v>2696</v>
      </c>
      <c r="F1194">
        <f t="shared" si="18"/>
        <v>51</v>
      </c>
    </row>
    <row r="1195" spans="1:6" hidden="1">
      <c r="A1195" t="s">
        <v>44</v>
      </c>
      <c r="B1195">
        <v>58</v>
      </c>
      <c r="D1195">
        <v>3.1870967741935483</v>
      </c>
      <c r="E1195" t="s">
        <v>2697</v>
      </c>
      <c r="F1195">
        <f t="shared" si="18"/>
        <v>51</v>
      </c>
    </row>
    <row r="1196" spans="1:6" hidden="1">
      <c r="A1196" t="s">
        <v>45</v>
      </c>
      <c r="B1196">
        <v>58</v>
      </c>
      <c r="D1196">
        <v>6.6161290322580646</v>
      </c>
      <c r="E1196" t="s">
        <v>2698</v>
      </c>
      <c r="F1196">
        <f t="shared" si="18"/>
        <v>51</v>
      </c>
    </row>
    <row r="1197" spans="1:6" hidden="1">
      <c r="A1197" t="s">
        <v>46</v>
      </c>
      <c r="B1197">
        <v>58</v>
      </c>
      <c r="D1197">
        <v>6.6999999999999993</v>
      </c>
      <c r="E1197" t="s">
        <v>2699</v>
      </c>
      <c r="F1197">
        <f t="shared" si="18"/>
        <v>51</v>
      </c>
    </row>
    <row r="1198" spans="1:6" hidden="1">
      <c r="A1198" t="s">
        <v>47</v>
      </c>
      <c r="B1198">
        <v>58</v>
      </c>
      <c r="D1198">
        <v>3.1774193548387095</v>
      </c>
      <c r="E1198" t="s">
        <v>2700</v>
      </c>
      <c r="F1198">
        <f t="shared" si="18"/>
        <v>51</v>
      </c>
    </row>
    <row r="1199" spans="1:6" hidden="1">
      <c r="A1199" t="s">
        <v>48</v>
      </c>
      <c r="B1199">
        <v>58</v>
      </c>
      <c r="D1199">
        <v>3.84</v>
      </c>
      <c r="E1199" t="s">
        <v>2706</v>
      </c>
      <c r="F1199">
        <f t="shared" si="18"/>
        <v>51</v>
      </c>
    </row>
    <row r="1200" spans="1:6" hidden="1">
      <c r="A1200" t="s">
        <v>49</v>
      </c>
      <c r="B1200">
        <v>58</v>
      </c>
      <c r="D1200">
        <v>7.0617119581029959</v>
      </c>
      <c r="E1200" t="s">
        <v>2701</v>
      </c>
      <c r="F1200">
        <f t="shared" si="18"/>
        <v>51</v>
      </c>
    </row>
    <row r="1201" spans="1:6" hidden="1">
      <c r="A1201" t="s">
        <v>23</v>
      </c>
      <c r="B1201">
        <v>59</v>
      </c>
      <c r="D1201">
        <v>21.8</v>
      </c>
      <c r="E1201" t="s">
        <v>2682</v>
      </c>
      <c r="F1201">
        <f t="shared" si="18"/>
        <v>52</v>
      </c>
    </row>
    <row r="1202" spans="1:6" hidden="1">
      <c r="A1202" t="s">
        <v>24</v>
      </c>
      <c r="B1202">
        <v>59</v>
      </c>
      <c r="D1202">
        <v>9.1071428571428559</v>
      </c>
      <c r="E1202" t="s">
        <v>2683</v>
      </c>
      <c r="F1202">
        <f t="shared" si="18"/>
        <v>52</v>
      </c>
    </row>
    <row r="1203" spans="1:6" hidden="1">
      <c r="A1203" t="s">
        <v>25</v>
      </c>
      <c r="B1203">
        <v>59</v>
      </c>
      <c r="D1203">
        <v>5.4419354838709673</v>
      </c>
      <c r="E1203" t="s">
        <v>2702</v>
      </c>
      <c r="F1203">
        <f t="shared" si="18"/>
        <v>52</v>
      </c>
    </row>
    <row r="1204" spans="1:6" hidden="1">
      <c r="A1204" t="s">
        <v>26</v>
      </c>
      <c r="B1204">
        <v>59</v>
      </c>
      <c r="D1204">
        <v>13.711935483870967</v>
      </c>
      <c r="E1204" t="s">
        <v>2684</v>
      </c>
      <c r="F1204">
        <f t="shared" si="18"/>
        <v>52</v>
      </c>
    </row>
    <row r="1205" spans="1:6" hidden="1">
      <c r="A1205" t="s">
        <v>193</v>
      </c>
      <c r="B1205">
        <v>59</v>
      </c>
      <c r="D1205">
        <v>5.1322580645161286</v>
      </c>
      <c r="E1205" t="s">
        <v>2685</v>
      </c>
      <c r="F1205">
        <f t="shared" si="18"/>
        <v>52</v>
      </c>
    </row>
    <row r="1206" spans="1:6" hidden="1">
      <c r="A1206" t="s">
        <v>28</v>
      </c>
      <c r="B1206">
        <v>59</v>
      </c>
      <c r="D1206">
        <v>7.7116129032258067</v>
      </c>
      <c r="E1206" t="s">
        <v>2707</v>
      </c>
      <c r="F1206">
        <f t="shared" si="18"/>
        <v>52</v>
      </c>
    </row>
    <row r="1207" spans="1:6" hidden="1">
      <c r="A1207" t="s">
        <v>29</v>
      </c>
      <c r="B1207">
        <v>59</v>
      </c>
      <c r="D1207">
        <v>0.99677419354838703</v>
      </c>
      <c r="E1207" t="s">
        <v>2708</v>
      </c>
      <c r="F1207">
        <f t="shared" si="18"/>
        <v>52</v>
      </c>
    </row>
    <row r="1208" spans="1:6" hidden="1">
      <c r="A1208" t="s">
        <v>30</v>
      </c>
      <c r="B1208">
        <v>59</v>
      </c>
      <c r="D1208">
        <v>1.3180645161290323</v>
      </c>
      <c r="E1208" t="s">
        <v>2709</v>
      </c>
      <c r="F1208">
        <f t="shared" si="18"/>
        <v>52</v>
      </c>
    </row>
    <row r="1209" spans="1:6" hidden="1">
      <c r="A1209" t="s">
        <v>31</v>
      </c>
      <c r="B1209">
        <v>59</v>
      </c>
      <c r="D1209">
        <v>6.1716129032258058</v>
      </c>
      <c r="E1209" t="s">
        <v>2703</v>
      </c>
      <c r="F1209">
        <f t="shared" si="18"/>
        <v>52</v>
      </c>
    </row>
    <row r="1210" spans="1:6" hidden="1">
      <c r="A1210" t="s">
        <v>32</v>
      </c>
      <c r="B1210">
        <v>59</v>
      </c>
      <c r="D1210">
        <v>11.044838709677421</v>
      </c>
      <c r="E1210" t="s">
        <v>2704</v>
      </c>
      <c r="F1210">
        <f t="shared" si="18"/>
        <v>52</v>
      </c>
    </row>
    <row r="1211" spans="1:6" hidden="1">
      <c r="A1211" t="s">
        <v>33</v>
      </c>
      <c r="B1211">
        <v>59</v>
      </c>
      <c r="D1211">
        <v>3.5451612903225809</v>
      </c>
      <c r="E1211" t="s">
        <v>2686</v>
      </c>
      <c r="F1211">
        <f t="shared" si="18"/>
        <v>52</v>
      </c>
    </row>
    <row r="1212" spans="1:6" hidden="1">
      <c r="A1212" t="s">
        <v>135</v>
      </c>
      <c r="B1212">
        <v>59</v>
      </c>
      <c r="D1212">
        <v>1.4793548387096773</v>
      </c>
      <c r="E1212" t="s">
        <v>2687</v>
      </c>
      <c r="F1212">
        <f t="shared" si="18"/>
        <v>52</v>
      </c>
    </row>
    <row r="1213" spans="1:6" hidden="1">
      <c r="A1213" t="s">
        <v>34</v>
      </c>
      <c r="B1213">
        <v>59</v>
      </c>
      <c r="D1213">
        <v>1.9835483870967743</v>
      </c>
      <c r="E1213" t="s">
        <v>2688</v>
      </c>
      <c r="F1213">
        <f t="shared" si="18"/>
        <v>52</v>
      </c>
    </row>
    <row r="1214" spans="1:6" hidden="1">
      <c r="A1214" t="s">
        <v>35</v>
      </c>
      <c r="B1214">
        <v>59</v>
      </c>
      <c r="D1214">
        <v>6.6193548387096772</v>
      </c>
      <c r="E1214" t="s">
        <v>2689</v>
      </c>
      <c r="F1214">
        <f t="shared" si="18"/>
        <v>52</v>
      </c>
    </row>
    <row r="1215" spans="1:6" hidden="1">
      <c r="A1215" t="s">
        <v>36</v>
      </c>
      <c r="B1215">
        <v>59</v>
      </c>
      <c r="D1215">
        <v>6.5903225806451617</v>
      </c>
      <c r="E1215" t="s">
        <v>2690</v>
      </c>
      <c r="F1215">
        <f t="shared" si="18"/>
        <v>52</v>
      </c>
    </row>
    <row r="1216" spans="1:6" hidden="1">
      <c r="A1216" t="s">
        <v>37</v>
      </c>
      <c r="B1216">
        <v>59</v>
      </c>
      <c r="D1216">
        <v>3.2129032258064516</v>
      </c>
      <c r="E1216" t="s">
        <v>2691</v>
      </c>
      <c r="F1216">
        <f t="shared" si="18"/>
        <v>52</v>
      </c>
    </row>
    <row r="1217" spans="1:6" hidden="1">
      <c r="A1217" t="s">
        <v>38</v>
      </c>
      <c r="B1217">
        <v>59</v>
      </c>
      <c r="D1217">
        <v>6.8000000000000007</v>
      </c>
      <c r="E1217" t="s">
        <v>2692</v>
      </c>
      <c r="F1217">
        <f t="shared" si="18"/>
        <v>52</v>
      </c>
    </row>
    <row r="1218" spans="1:6" hidden="1">
      <c r="A1218" t="s">
        <v>39</v>
      </c>
      <c r="B1218">
        <v>59</v>
      </c>
      <c r="D1218">
        <v>6.7967741935483863</v>
      </c>
      <c r="E1218" t="s">
        <v>2693</v>
      </c>
      <c r="F1218">
        <f t="shared" si="18"/>
        <v>52</v>
      </c>
    </row>
    <row r="1219" spans="1:6" hidden="1">
      <c r="A1219" t="s">
        <v>40</v>
      </c>
      <c r="B1219">
        <v>59</v>
      </c>
      <c r="D1219">
        <v>3.2193548387096773</v>
      </c>
      <c r="E1219" t="s">
        <v>2694</v>
      </c>
      <c r="F1219">
        <f t="shared" ref="F1219:F1228" si="19">B1219-7</f>
        <v>52</v>
      </c>
    </row>
    <row r="1220" spans="1:6" hidden="1">
      <c r="A1220" t="s">
        <v>41</v>
      </c>
      <c r="B1220">
        <v>59</v>
      </c>
      <c r="D1220">
        <v>1.9770967741935483</v>
      </c>
      <c r="E1220" t="s">
        <v>2705</v>
      </c>
      <c r="F1220">
        <f t="shared" si="19"/>
        <v>52</v>
      </c>
    </row>
    <row r="1221" spans="1:6" hidden="1">
      <c r="A1221" t="s">
        <v>42</v>
      </c>
      <c r="B1221">
        <v>59</v>
      </c>
      <c r="D1221">
        <v>6.8419354838709676</v>
      </c>
      <c r="E1221" t="s">
        <v>2695</v>
      </c>
      <c r="F1221">
        <f t="shared" si="19"/>
        <v>52</v>
      </c>
    </row>
    <row r="1222" spans="1:6" hidden="1">
      <c r="A1222" t="s">
        <v>43</v>
      </c>
      <c r="B1222">
        <v>59</v>
      </c>
      <c r="D1222">
        <v>6.7967741935483863</v>
      </c>
      <c r="E1222" t="s">
        <v>2696</v>
      </c>
      <c r="F1222">
        <f t="shared" si="19"/>
        <v>52</v>
      </c>
    </row>
    <row r="1223" spans="1:6" hidden="1">
      <c r="A1223" t="s">
        <v>44</v>
      </c>
      <c r="B1223">
        <v>59</v>
      </c>
      <c r="D1223">
        <v>3.1870967741935483</v>
      </c>
      <c r="E1223" t="s">
        <v>2697</v>
      </c>
      <c r="F1223">
        <f t="shared" si="19"/>
        <v>52</v>
      </c>
    </row>
    <row r="1224" spans="1:6" hidden="1">
      <c r="A1224" t="s">
        <v>45</v>
      </c>
      <c r="B1224">
        <v>59</v>
      </c>
      <c r="D1224">
        <v>6.6161290322580646</v>
      </c>
      <c r="E1224" t="s">
        <v>2698</v>
      </c>
      <c r="F1224">
        <f t="shared" si="19"/>
        <v>52</v>
      </c>
    </row>
    <row r="1225" spans="1:6" hidden="1">
      <c r="A1225" t="s">
        <v>46</v>
      </c>
      <c r="B1225">
        <v>59</v>
      </c>
      <c r="D1225">
        <v>6.6999999999999993</v>
      </c>
      <c r="E1225" t="s">
        <v>2699</v>
      </c>
      <c r="F1225">
        <f t="shared" si="19"/>
        <v>52</v>
      </c>
    </row>
    <row r="1226" spans="1:6" hidden="1">
      <c r="A1226" t="s">
        <v>47</v>
      </c>
      <c r="B1226">
        <v>59</v>
      </c>
      <c r="D1226">
        <v>3.1774193548387095</v>
      </c>
      <c r="E1226" t="s">
        <v>2700</v>
      </c>
      <c r="F1226">
        <f t="shared" si="19"/>
        <v>52</v>
      </c>
    </row>
    <row r="1227" spans="1:6" hidden="1">
      <c r="A1227" t="s">
        <v>48</v>
      </c>
      <c r="B1227">
        <v>59</v>
      </c>
      <c r="D1227">
        <v>3.84</v>
      </c>
      <c r="E1227" t="s">
        <v>2706</v>
      </c>
      <c r="F1227">
        <f t="shared" si="19"/>
        <v>52</v>
      </c>
    </row>
    <row r="1228" spans="1:6" hidden="1">
      <c r="A1228" t="s">
        <v>49</v>
      </c>
      <c r="B1228">
        <v>59</v>
      </c>
      <c r="D1228">
        <v>7.0617119581029959</v>
      </c>
      <c r="E1228" t="s">
        <v>2701</v>
      </c>
      <c r="F1228">
        <f t="shared" si="19"/>
        <v>52</v>
      </c>
    </row>
  </sheetData>
  <autoFilter ref="A1:F1228" xr:uid="{ECBEE3FC-8201-4237-A726-80F2B6E2237C}">
    <filterColumn colId="2">
      <customFilters>
        <customFilter operator="notEqual" val=" "/>
      </customFilters>
    </filterColumn>
  </autoFilter>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817D-C734-4569-B948-2E80B560EEF8}">
  <sheetPr codeName="Planilha33"/>
  <dimension ref="A1:AJ85"/>
  <sheetViews>
    <sheetView workbookViewId="0"/>
  </sheetViews>
  <sheetFormatPr defaultRowHeight="14.45"/>
  <cols>
    <col min="1" max="2" width="29.28515625" bestFit="1" customWidth="1"/>
    <col min="3" max="3" width="14.85546875" hidden="1" customWidth="1"/>
    <col min="4" max="4" width="18" hidden="1" customWidth="1"/>
    <col min="5" max="5" width="19.28515625" hidden="1" customWidth="1"/>
    <col min="6" max="6" width="12" hidden="1" customWidth="1"/>
    <col min="7" max="7" width="28.42578125" hidden="1" customWidth="1"/>
    <col min="8" max="8" width="26.140625" hidden="1" customWidth="1"/>
    <col min="9" max="9" width="11.7109375" hidden="1" customWidth="1"/>
    <col min="10" max="10" width="14.5703125" hidden="1" customWidth="1"/>
    <col min="11" max="11" width="14.5703125" bestFit="1" customWidth="1"/>
    <col min="12" max="12" width="15.85546875" bestFit="1" customWidth="1"/>
    <col min="13" max="13" width="25.140625" bestFit="1" customWidth="1"/>
    <col min="14" max="14" width="62.5703125" bestFit="1" customWidth="1"/>
    <col min="15" max="15" width="37.28515625" bestFit="1" customWidth="1"/>
    <col min="16" max="16" width="39.42578125" bestFit="1" customWidth="1"/>
    <col min="17" max="17" width="36.42578125" bestFit="1" customWidth="1"/>
    <col min="18" max="18" width="35" bestFit="1" customWidth="1"/>
    <col min="19" max="19" width="35.28515625" bestFit="1" customWidth="1"/>
    <col min="20" max="20" width="36.140625" bestFit="1" customWidth="1"/>
    <col min="21" max="21" width="35.42578125" bestFit="1" customWidth="1"/>
    <col min="22" max="22" width="37" bestFit="1" customWidth="1"/>
    <col min="23" max="23" width="39.5703125" bestFit="1" customWidth="1"/>
    <col min="24" max="24" width="38.28515625" bestFit="1" customWidth="1"/>
    <col min="25" max="25" width="40.42578125" bestFit="1" customWidth="1"/>
    <col min="26" max="26" width="40" bestFit="1" customWidth="1"/>
    <col min="27" max="27" width="34.7109375" bestFit="1" customWidth="1"/>
    <col min="28" max="28" width="17.85546875" bestFit="1" customWidth="1"/>
    <col min="29" max="30" width="34.7109375" bestFit="1" customWidth="1"/>
    <col min="31" max="31" width="24.85546875" bestFit="1" customWidth="1"/>
    <col min="32" max="32" width="21.140625" bestFit="1" customWidth="1"/>
    <col min="33" max="33" width="18.28515625" bestFit="1" customWidth="1"/>
    <col min="34" max="34" width="22.85546875" bestFit="1" customWidth="1"/>
    <col min="35" max="35" width="20.85546875" bestFit="1" customWidth="1"/>
    <col min="36" max="36" width="14" bestFit="1" customWidth="1"/>
  </cols>
  <sheetData>
    <row r="1" spans="1:36">
      <c r="A1" t="s">
        <v>2710</v>
      </c>
      <c r="B1" t="s">
        <v>2711</v>
      </c>
      <c r="C1" t="s">
        <v>2712</v>
      </c>
      <c r="D1" t="s">
        <v>2713</v>
      </c>
      <c r="E1" t="s">
        <v>2714</v>
      </c>
      <c r="F1" t="s">
        <v>2715</v>
      </c>
      <c r="G1" t="s">
        <v>2017</v>
      </c>
      <c r="H1" t="s">
        <v>2716</v>
      </c>
      <c r="I1" t="s">
        <v>2717</v>
      </c>
      <c r="J1" t="s">
        <v>2718</v>
      </c>
      <c r="K1" t="s">
        <v>2719</v>
      </c>
      <c r="L1" t="s">
        <v>2720</v>
      </c>
      <c r="M1" t="s">
        <v>2609</v>
      </c>
      <c r="N1" t="s">
        <v>2721</v>
      </c>
      <c r="O1" t="s">
        <v>2722</v>
      </c>
      <c r="P1" t="s">
        <v>2723</v>
      </c>
      <c r="Q1" t="s">
        <v>2724</v>
      </c>
      <c r="R1" t="s">
        <v>2725</v>
      </c>
      <c r="S1" t="s">
        <v>2726</v>
      </c>
      <c r="T1" t="s">
        <v>2727</v>
      </c>
      <c r="U1" t="s">
        <v>2728</v>
      </c>
      <c r="V1" t="s">
        <v>2729</v>
      </c>
      <c r="W1" t="s">
        <v>2730</v>
      </c>
      <c r="X1" t="s">
        <v>2731</v>
      </c>
      <c r="Y1" t="s">
        <v>2732</v>
      </c>
      <c r="Z1" t="s">
        <v>2733</v>
      </c>
      <c r="AA1" t="s">
        <v>2734</v>
      </c>
      <c r="AB1" t="s">
        <v>2735</v>
      </c>
      <c r="AC1" t="s">
        <v>2736</v>
      </c>
      <c r="AD1" t="s">
        <v>2737</v>
      </c>
      <c r="AE1" t="s">
        <v>2738</v>
      </c>
      <c r="AF1" t="s">
        <v>2739</v>
      </c>
      <c r="AG1" t="s">
        <v>2740</v>
      </c>
      <c r="AH1" t="s">
        <v>2741</v>
      </c>
      <c r="AI1" t="s">
        <v>2742</v>
      </c>
      <c r="AJ1" t="s">
        <v>2743</v>
      </c>
    </row>
    <row r="2" spans="1:36">
      <c r="A2" t="s">
        <v>2744</v>
      </c>
      <c r="B2" t="s">
        <v>2744</v>
      </c>
      <c r="C2" t="s">
        <v>2745</v>
      </c>
      <c r="D2" t="s">
        <v>2746</v>
      </c>
      <c r="E2" t="s">
        <v>2747</v>
      </c>
      <c r="F2" t="s">
        <v>2748</v>
      </c>
      <c r="G2">
        <v>3014365852</v>
      </c>
      <c r="H2" t="s">
        <v>2749</v>
      </c>
      <c r="I2" t="s">
        <v>598</v>
      </c>
      <c r="J2" t="s">
        <v>2750</v>
      </c>
      <c r="K2">
        <v>1000</v>
      </c>
      <c r="L2">
        <v>1358.9549999999999</v>
      </c>
      <c r="M2">
        <v>2323</v>
      </c>
      <c r="N2" t="s">
        <v>2751</v>
      </c>
      <c r="O2">
        <v>255.5</v>
      </c>
      <c r="P2">
        <v>214.8</v>
      </c>
      <c r="Q2">
        <v>205.2</v>
      </c>
      <c r="R2">
        <v>213.6</v>
      </c>
      <c r="S2">
        <v>215.1</v>
      </c>
      <c r="T2">
        <v>213.7</v>
      </c>
      <c r="U2">
        <v>233.3</v>
      </c>
      <c r="V2">
        <v>235.2</v>
      </c>
      <c r="W2">
        <v>250.7</v>
      </c>
      <c r="X2">
        <v>263.10000000000002</v>
      </c>
      <c r="Y2">
        <v>216.2</v>
      </c>
      <c r="Z2">
        <v>233.6</v>
      </c>
      <c r="AA2">
        <v>2750</v>
      </c>
      <c r="AB2">
        <v>85</v>
      </c>
      <c r="AC2">
        <v>2641</v>
      </c>
      <c r="AD2">
        <v>2611</v>
      </c>
      <c r="AE2">
        <v>2.0236137326107193</v>
      </c>
      <c r="AF2" s="97">
        <v>45086</v>
      </c>
      <c r="AG2" s="97">
        <v>45082</v>
      </c>
      <c r="AH2" s="97">
        <v>54214</v>
      </c>
      <c r="AI2">
        <v>0.02</v>
      </c>
      <c r="AJ2">
        <v>4.4999999999999997E-3</v>
      </c>
    </row>
    <row r="3" spans="1:36">
      <c r="A3" t="s">
        <v>2752</v>
      </c>
      <c r="B3" t="s">
        <v>2744</v>
      </c>
      <c r="C3" t="s">
        <v>2745</v>
      </c>
      <c r="D3" t="s">
        <v>2746</v>
      </c>
      <c r="E3" t="s">
        <v>2747</v>
      </c>
      <c r="F3" t="s">
        <v>2748</v>
      </c>
      <c r="G3">
        <v>3014365880</v>
      </c>
      <c r="H3" t="s">
        <v>2749</v>
      </c>
      <c r="I3" t="s">
        <v>598</v>
      </c>
      <c r="J3" t="s">
        <v>2750</v>
      </c>
      <c r="K3">
        <v>1000</v>
      </c>
      <c r="L3">
        <v>1358.9549999999999</v>
      </c>
      <c r="M3">
        <v>2323</v>
      </c>
      <c r="N3" t="s">
        <v>2751</v>
      </c>
      <c r="O3">
        <v>253.9</v>
      </c>
      <c r="P3">
        <v>212.3</v>
      </c>
      <c r="Q3">
        <v>203.6</v>
      </c>
      <c r="R3">
        <v>212.8</v>
      </c>
      <c r="S3">
        <v>213.1</v>
      </c>
      <c r="T3">
        <v>213.8</v>
      </c>
      <c r="U3">
        <v>233.9</v>
      </c>
      <c r="V3">
        <v>238</v>
      </c>
      <c r="W3">
        <v>251.1</v>
      </c>
      <c r="X3">
        <v>264.39999999999998</v>
      </c>
      <c r="Y3">
        <v>215.2</v>
      </c>
      <c r="Z3">
        <v>234.1</v>
      </c>
      <c r="AA3">
        <v>2746.2</v>
      </c>
      <c r="AB3">
        <v>85</v>
      </c>
      <c r="AC3">
        <v>2638</v>
      </c>
      <c r="AD3">
        <v>2607</v>
      </c>
      <c r="AE3">
        <v>2.0208174663620206</v>
      </c>
      <c r="AF3" s="97">
        <v>45086</v>
      </c>
      <c r="AG3" s="97">
        <v>45082</v>
      </c>
      <c r="AH3" s="97">
        <v>54214</v>
      </c>
      <c r="AI3">
        <v>0.02</v>
      </c>
      <c r="AJ3">
        <v>4.4999999999999997E-3</v>
      </c>
    </row>
    <row r="4" spans="1:36">
      <c r="A4" t="s">
        <v>2753</v>
      </c>
      <c r="B4" t="s">
        <v>2744</v>
      </c>
      <c r="C4" t="s">
        <v>2745</v>
      </c>
      <c r="D4" t="s">
        <v>2746</v>
      </c>
      <c r="E4" t="s">
        <v>2747</v>
      </c>
      <c r="F4" t="s">
        <v>2748</v>
      </c>
      <c r="G4">
        <v>3014365849</v>
      </c>
      <c r="H4" t="s">
        <v>2749</v>
      </c>
      <c r="I4" t="s">
        <v>598</v>
      </c>
      <c r="J4" t="s">
        <v>2750</v>
      </c>
      <c r="K4">
        <v>500</v>
      </c>
      <c r="L4">
        <v>666.9</v>
      </c>
      <c r="M4">
        <v>1140</v>
      </c>
      <c r="N4" t="s">
        <v>2751</v>
      </c>
      <c r="O4">
        <v>121.2</v>
      </c>
      <c r="P4">
        <v>100.6</v>
      </c>
      <c r="Q4">
        <v>96.9</v>
      </c>
      <c r="R4">
        <v>99.8</v>
      </c>
      <c r="S4">
        <v>99.8</v>
      </c>
      <c r="T4">
        <v>100.3</v>
      </c>
      <c r="U4">
        <v>108.8</v>
      </c>
      <c r="V4">
        <v>110.1</v>
      </c>
      <c r="W4">
        <v>119.7</v>
      </c>
      <c r="X4">
        <v>127.5</v>
      </c>
      <c r="Y4">
        <v>102.5</v>
      </c>
      <c r="Z4">
        <v>111.2</v>
      </c>
      <c r="AA4">
        <v>1298.4000000000001</v>
      </c>
      <c r="AB4">
        <v>40</v>
      </c>
      <c r="AC4">
        <v>1247.2</v>
      </c>
      <c r="AD4">
        <v>1232.7</v>
      </c>
      <c r="AE4">
        <v>1.946918578497526</v>
      </c>
      <c r="AF4" s="97">
        <v>45086</v>
      </c>
      <c r="AG4" s="97">
        <v>45082</v>
      </c>
      <c r="AH4" s="97">
        <v>54214</v>
      </c>
      <c r="AI4">
        <v>0.02</v>
      </c>
      <c r="AJ4">
        <v>4.4999999999999997E-3</v>
      </c>
    </row>
    <row r="5" spans="1:36">
      <c r="A5" t="s">
        <v>2754</v>
      </c>
      <c r="B5" t="s">
        <v>2752</v>
      </c>
      <c r="C5" t="s">
        <v>2745</v>
      </c>
      <c r="D5" t="s">
        <v>2746</v>
      </c>
      <c r="E5" t="s">
        <v>2747</v>
      </c>
      <c r="F5" t="s">
        <v>2748</v>
      </c>
      <c r="G5">
        <v>3014367769</v>
      </c>
      <c r="H5" t="s">
        <v>2749</v>
      </c>
      <c r="I5" t="s">
        <v>598</v>
      </c>
      <c r="J5" t="s">
        <v>2750</v>
      </c>
      <c r="K5">
        <v>1000</v>
      </c>
      <c r="L5">
        <v>1358.9549999999999</v>
      </c>
      <c r="M5">
        <v>2323</v>
      </c>
      <c r="N5" t="s">
        <v>2751</v>
      </c>
      <c r="O5">
        <v>250.4</v>
      </c>
      <c r="P5">
        <v>208.8</v>
      </c>
      <c r="Q5">
        <v>201.7</v>
      </c>
      <c r="R5">
        <v>208</v>
      </c>
      <c r="S5">
        <v>207</v>
      </c>
      <c r="T5">
        <v>207.5</v>
      </c>
      <c r="U5">
        <v>224.4</v>
      </c>
      <c r="V5">
        <v>227.4</v>
      </c>
      <c r="W5">
        <v>249.7</v>
      </c>
      <c r="X5">
        <v>264.10000000000002</v>
      </c>
      <c r="Y5">
        <v>212.9</v>
      </c>
      <c r="Z5">
        <v>230.5</v>
      </c>
      <c r="AA5">
        <v>2692.4000000000005</v>
      </c>
      <c r="AB5">
        <v>83</v>
      </c>
      <c r="AC5">
        <v>2586</v>
      </c>
      <c r="AD5">
        <v>2556</v>
      </c>
      <c r="AE5">
        <v>1.9812282231567644</v>
      </c>
      <c r="AF5" s="97">
        <v>45078</v>
      </c>
      <c r="AG5" s="97">
        <v>45085</v>
      </c>
      <c r="AH5" s="97">
        <v>54217</v>
      </c>
      <c r="AI5">
        <v>0.02</v>
      </c>
      <c r="AJ5">
        <v>4.4999999999999997E-3</v>
      </c>
    </row>
    <row r="6" spans="1:36">
      <c r="A6" t="s">
        <v>2755</v>
      </c>
      <c r="B6" t="s">
        <v>2752</v>
      </c>
      <c r="C6" t="s">
        <v>2745</v>
      </c>
      <c r="D6" t="s">
        <v>2746</v>
      </c>
      <c r="E6" t="s">
        <v>2747</v>
      </c>
      <c r="F6" t="s">
        <v>2748</v>
      </c>
      <c r="G6">
        <v>3014367806</v>
      </c>
      <c r="H6" t="s">
        <v>2749</v>
      </c>
      <c r="I6" t="s">
        <v>598</v>
      </c>
      <c r="J6" t="s">
        <v>2750</v>
      </c>
      <c r="K6">
        <v>1000</v>
      </c>
      <c r="L6">
        <v>1358.9549999999999</v>
      </c>
      <c r="M6">
        <v>2323</v>
      </c>
      <c r="N6" t="s">
        <v>2751</v>
      </c>
      <c r="O6">
        <v>251.2</v>
      </c>
      <c r="P6">
        <v>209.5</v>
      </c>
      <c r="Q6">
        <v>202</v>
      </c>
      <c r="R6">
        <v>209.9</v>
      </c>
      <c r="S6">
        <v>208</v>
      </c>
      <c r="T6">
        <v>208.4</v>
      </c>
      <c r="U6">
        <v>225.7</v>
      </c>
      <c r="V6">
        <v>235.9</v>
      </c>
      <c r="W6">
        <v>252.2</v>
      </c>
      <c r="X6">
        <v>264.39999999999998</v>
      </c>
      <c r="Y6">
        <v>213.3</v>
      </c>
      <c r="Z6">
        <v>231.1</v>
      </c>
      <c r="AA6">
        <v>2711.6000000000004</v>
      </c>
      <c r="AB6">
        <v>84</v>
      </c>
      <c r="AC6">
        <v>2605</v>
      </c>
      <c r="AD6">
        <v>2574</v>
      </c>
      <c r="AE6">
        <v>1.9953567263080827</v>
      </c>
      <c r="AF6" s="97">
        <v>45078</v>
      </c>
      <c r="AG6" s="97">
        <v>45085</v>
      </c>
      <c r="AH6" s="97">
        <v>54217</v>
      </c>
      <c r="AI6">
        <v>0.02</v>
      </c>
      <c r="AJ6">
        <v>4.4999999999999997E-3</v>
      </c>
    </row>
    <row r="7" spans="1:36">
      <c r="A7" t="s">
        <v>2756</v>
      </c>
      <c r="B7" t="s">
        <v>2752</v>
      </c>
      <c r="C7" t="s">
        <v>2745</v>
      </c>
      <c r="D7" t="s">
        <v>2746</v>
      </c>
      <c r="E7" t="s">
        <v>2747</v>
      </c>
      <c r="F7" t="s">
        <v>2748</v>
      </c>
      <c r="G7">
        <v>3014367812</v>
      </c>
      <c r="H7" t="s">
        <v>2749</v>
      </c>
      <c r="I7" t="s">
        <v>598</v>
      </c>
      <c r="J7" t="s">
        <v>2750</v>
      </c>
      <c r="K7">
        <v>500</v>
      </c>
      <c r="L7">
        <v>666.9</v>
      </c>
      <c r="M7">
        <v>1140</v>
      </c>
      <c r="N7" t="s">
        <v>2751</v>
      </c>
      <c r="O7">
        <v>120.7</v>
      </c>
      <c r="P7">
        <v>100.4</v>
      </c>
      <c r="Q7">
        <v>96.9</v>
      </c>
      <c r="R7">
        <v>99.9</v>
      </c>
      <c r="S7">
        <v>99.2</v>
      </c>
      <c r="T7">
        <v>99.6</v>
      </c>
      <c r="U7">
        <v>107.7</v>
      </c>
      <c r="V7">
        <v>110.4</v>
      </c>
      <c r="W7">
        <v>121.6</v>
      </c>
      <c r="X7">
        <v>127.6</v>
      </c>
      <c r="Y7">
        <v>102.4</v>
      </c>
      <c r="Z7">
        <v>110.9</v>
      </c>
      <c r="AA7">
        <v>1297.3000000000002</v>
      </c>
      <c r="AB7">
        <v>40</v>
      </c>
      <c r="AC7">
        <v>1246.2</v>
      </c>
      <c r="AD7">
        <v>1231.8</v>
      </c>
      <c r="AE7">
        <v>1.945269155795472</v>
      </c>
      <c r="AF7" s="97">
        <v>45078</v>
      </c>
      <c r="AG7" s="97">
        <v>45085</v>
      </c>
      <c r="AH7" s="97">
        <v>54217</v>
      </c>
      <c r="AI7">
        <v>0.02</v>
      </c>
      <c r="AJ7">
        <v>4.4999999999999997E-3</v>
      </c>
    </row>
    <row r="8" spans="1:36">
      <c r="A8" t="s">
        <v>2757</v>
      </c>
      <c r="B8" t="s">
        <v>2310</v>
      </c>
      <c r="C8" t="s">
        <v>2745</v>
      </c>
      <c r="D8" t="s">
        <v>2746</v>
      </c>
      <c r="E8" t="s">
        <v>2758</v>
      </c>
      <c r="F8" t="s">
        <v>2748</v>
      </c>
      <c r="G8">
        <v>3014367827</v>
      </c>
      <c r="H8" t="s">
        <v>2749</v>
      </c>
      <c r="I8" t="s">
        <v>598</v>
      </c>
      <c r="J8" t="s">
        <v>2750</v>
      </c>
      <c r="K8">
        <v>1000</v>
      </c>
      <c r="L8">
        <v>1307.4749999999999</v>
      </c>
      <c r="M8">
        <v>2235</v>
      </c>
      <c r="N8" t="s">
        <v>2751</v>
      </c>
      <c r="O8">
        <v>254.6</v>
      </c>
      <c r="P8">
        <v>214.4</v>
      </c>
      <c r="Q8">
        <v>212.7</v>
      </c>
      <c r="R8">
        <v>203.4</v>
      </c>
      <c r="S8">
        <v>210.7</v>
      </c>
      <c r="T8">
        <v>210.2</v>
      </c>
      <c r="U8">
        <v>227.1</v>
      </c>
      <c r="V8">
        <v>225.7</v>
      </c>
      <c r="W8">
        <v>249.7</v>
      </c>
      <c r="X8">
        <v>259.5</v>
      </c>
      <c r="Y8">
        <v>198.3</v>
      </c>
      <c r="Z8">
        <v>228.1</v>
      </c>
      <c r="AA8">
        <v>2694.4</v>
      </c>
      <c r="AB8">
        <v>83</v>
      </c>
      <c r="AC8">
        <v>2588</v>
      </c>
      <c r="AD8">
        <v>2558</v>
      </c>
      <c r="AE8">
        <v>2.0607659802290677</v>
      </c>
      <c r="AF8" s="97">
        <v>44588</v>
      </c>
      <c r="AG8" s="97">
        <v>44897</v>
      </c>
      <c r="AH8" s="97">
        <v>54028</v>
      </c>
      <c r="AI8">
        <v>0.02</v>
      </c>
      <c r="AJ8">
        <v>4.4999999999999997E-3</v>
      </c>
    </row>
    <row r="9" spans="1:36">
      <c r="A9" t="s">
        <v>2759</v>
      </c>
      <c r="B9" t="s">
        <v>2310</v>
      </c>
      <c r="C9" t="s">
        <v>2745</v>
      </c>
      <c r="D9" t="s">
        <v>2746</v>
      </c>
      <c r="E9" t="s">
        <v>2758</v>
      </c>
      <c r="F9" t="s">
        <v>2748</v>
      </c>
      <c r="G9">
        <v>3014367828</v>
      </c>
      <c r="H9" t="s">
        <v>2749</v>
      </c>
      <c r="I9" t="s">
        <v>598</v>
      </c>
      <c r="J9" t="s">
        <v>2750</v>
      </c>
      <c r="K9">
        <v>1000</v>
      </c>
      <c r="L9">
        <v>1307.4749999999999</v>
      </c>
      <c r="M9">
        <v>2235</v>
      </c>
      <c r="N9" t="s">
        <v>2751</v>
      </c>
      <c r="O9">
        <v>255</v>
      </c>
      <c r="P9">
        <v>215.9</v>
      </c>
      <c r="Q9">
        <v>213.5</v>
      </c>
      <c r="R9">
        <v>204.5</v>
      </c>
      <c r="S9">
        <v>211.4</v>
      </c>
      <c r="T9">
        <v>210.4</v>
      </c>
      <c r="U9">
        <v>227.4</v>
      </c>
      <c r="V9">
        <v>226.5</v>
      </c>
      <c r="W9">
        <v>251.3</v>
      </c>
      <c r="X9">
        <v>260</v>
      </c>
      <c r="Y9">
        <v>198.6</v>
      </c>
      <c r="Z9">
        <v>228.5</v>
      </c>
      <c r="AA9">
        <v>2703</v>
      </c>
      <c r="AB9">
        <v>83</v>
      </c>
      <c r="AC9">
        <v>2596</v>
      </c>
      <c r="AD9">
        <v>2566</v>
      </c>
      <c r="AE9">
        <v>2.0673435438536112</v>
      </c>
      <c r="AF9" s="97">
        <v>44588</v>
      </c>
      <c r="AG9" s="97">
        <v>44897</v>
      </c>
      <c r="AH9" s="97">
        <v>54028</v>
      </c>
      <c r="AI9">
        <v>0.02</v>
      </c>
      <c r="AJ9">
        <v>4.4999999999999997E-3</v>
      </c>
    </row>
    <row r="10" spans="1:36">
      <c r="A10" t="s">
        <v>2760</v>
      </c>
      <c r="B10" t="s">
        <v>2310</v>
      </c>
      <c r="C10" t="s">
        <v>2745</v>
      </c>
      <c r="D10" t="s">
        <v>2746</v>
      </c>
      <c r="E10" t="s">
        <v>2758</v>
      </c>
      <c r="F10" t="s">
        <v>2748</v>
      </c>
      <c r="G10">
        <v>3014367829</v>
      </c>
      <c r="H10" t="s">
        <v>2749</v>
      </c>
      <c r="I10" t="s">
        <v>598</v>
      </c>
      <c r="J10" t="s">
        <v>2750</v>
      </c>
      <c r="K10">
        <v>500</v>
      </c>
      <c r="L10">
        <v>645.84</v>
      </c>
      <c r="M10">
        <v>1104</v>
      </c>
      <c r="N10" t="s">
        <v>2751</v>
      </c>
      <c r="O10">
        <v>121.9</v>
      </c>
      <c r="P10">
        <v>101.7</v>
      </c>
      <c r="Q10">
        <v>102</v>
      </c>
      <c r="R10">
        <v>97.3</v>
      </c>
      <c r="S10">
        <v>100.7</v>
      </c>
      <c r="T10">
        <v>100.7</v>
      </c>
      <c r="U10">
        <v>108.8</v>
      </c>
      <c r="V10">
        <v>108.4</v>
      </c>
      <c r="W10">
        <v>119.1</v>
      </c>
      <c r="X10">
        <v>124.8</v>
      </c>
      <c r="Y10">
        <v>94.6</v>
      </c>
      <c r="Z10">
        <v>108.9</v>
      </c>
      <c r="AA10">
        <v>1288.9000000000001</v>
      </c>
      <c r="AB10">
        <v>39.700000000000003</v>
      </c>
      <c r="AC10">
        <v>1238</v>
      </c>
      <c r="AD10">
        <v>1223.7</v>
      </c>
      <c r="AE10">
        <v>1.9956955283042239</v>
      </c>
      <c r="AF10" s="97">
        <v>44588</v>
      </c>
      <c r="AG10" s="97">
        <v>44897</v>
      </c>
      <c r="AH10" s="97">
        <v>54028</v>
      </c>
      <c r="AI10">
        <v>0.02</v>
      </c>
      <c r="AJ10">
        <v>4.4999999999999997E-3</v>
      </c>
    </row>
    <row r="11" spans="1:36">
      <c r="A11" t="s">
        <v>2340</v>
      </c>
      <c r="B11" t="s">
        <v>2340</v>
      </c>
      <c r="C11" t="s">
        <v>2745</v>
      </c>
      <c r="D11" t="s">
        <v>2761</v>
      </c>
      <c r="E11" t="s">
        <v>2762</v>
      </c>
      <c r="F11" t="s">
        <v>2763</v>
      </c>
      <c r="G11" t="s">
        <v>2056</v>
      </c>
      <c r="H11" t="s">
        <v>2749</v>
      </c>
      <c r="I11" t="s">
        <v>598</v>
      </c>
      <c r="J11" t="s">
        <v>2764</v>
      </c>
      <c r="K11">
        <v>80</v>
      </c>
      <c r="L11">
        <v>103.68</v>
      </c>
      <c r="M11">
        <v>192</v>
      </c>
      <c r="N11" t="s">
        <v>2765</v>
      </c>
      <c r="O11">
        <v>13.42</v>
      </c>
      <c r="P11">
        <v>11.76</v>
      </c>
      <c r="Q11">
        <v>13.47</v>
      </c>
      <c r="R11">
        <v>12.61</v>
      </c>
      <c r="S11">
        <v>14.52</v>
      </c>
      <c r="T11">
        <v>14.49</v>
      </c>
      <c r="U11">
        <v>14.15</v>
      </c>
      <c r="V11">
        <v>14.42</v>
      </c>
      <c r="W11">
        <v>14.34</v>
      </c>
      <c r="X11">
        <v>13.43</v>
      </c>
      <c r="Y11">
        <v>11.11</v>
      </c>
      <c r="Z11">
        <v>11.86</v>
      </c>
      <c r="AA11">
        <v>159.58000000000004</v>
      </c>
      <c r="AB11">
        <v>4.92</v>
      </c>
      <c r="AC11">
        <v>153.27000000000001</v>
      </c>
      <c r="AD11">
        <v>151.49</v>
      </c>
      <c r="AE11">
        <v>1.5391589506172842</v>
      </c>
      <c r="AF11" s="97">
        <v>45139</v>
      </c>
      <c r="AG11" s="97">
        <v>45154</v>
      </c>
      <c r="AH11" s="97">
        <v>54271</v>
      </c>
      <c r="AI11">
        <v>0.02</v>
      </c>
      <c r="AJ11">
        <v>4.4999999999999997E-3</v>
      </c>
    </row>
    <row r="12" spans="1:36">
      <c r="A12" t="s">
        <v>2343</v>
      </c>
      <c r="B12" t="s">
        <v>2340</v>
      </c>
      <c r="C12" t="s">
        <v>2745</v>
      </c>
      <c r="D12" t="s">
        <v>2761</v>
      </c>
      <c r="E12" t="s">
        <v>2762</v>
      </c>
      <c r="F12" t="s">
        <v>2763</v>
      </c>
      <c r="G12" t="s">
        <v>2058</v>
      </c>
      <c r="H12" t="s">
        <v>2749</v>
      </c>
      <c r="I12" t="s">
        <v>598</v>
      </c>
      <c r="J12" t="s">
        <v>2764</v>
      </c>
      <c r="K12">
        <v>300</v>
      </c>
      <c r="L12">
        <v>388.8</v>
      </c>
      <c r="M12">
        <v>720</v>
      </c>
      <c r="N12" t="s">
        <v>2765</v>
      </c>
      <c r="O12">
        <v>51</v>
      </c>
      <c r="P12">
        <v>44.75</v>
      </c>
      <c r="Q12">
        <v>51.34</v>
      </c>
      <c r="R12">
        <v>48.45</v>
      </c>
      <c r="S12">
        <v>55.7</v>
      </c>
      <c r="T12">
        <v>55.21</v>
      </c>
      <c r="U12">
        <v>54.19</v>
      </c>
      <c r="V12">
        <v>55.46</v>
      </c>
      <c r="W12">
        <v>54.9</v>
      </c>
      <c r="X12">
        <v>51.1</v>
      </c>
      <c r="Y12">
        <v>42.01</v>
      </c>
      <c r="Z12">
        <v>45</v>
      </c>
      <c r="AA12">
        <v>609.1099999999999</v>
      </c>
      <c r="AB12">
        <v>18.8</v>
      </c>
      <c r="AC12">
        <v>585</v>
      </c>
      <c r="AD12">
        <v>578.29999999999995</v>
      </c>
      <c r="AE12">
        <v>1.5666409465020572</v>
      </c>
      <c r="AF12" s="97">
        <v>45139</v>
      </c>
      <c r="AG12" s="97">
        <v>45148</v>
      </c>
      <c r="AH12" s="97">
        <v>54271</v>
      </c>
      <c r="AI12">
        <v>0.02</v>
      </c>
      <c r="AJ12">
        <v>4.4999999999999997E-3</v>
      </c>
    </row>
    <row r="13" spans="1:36">
      <c r="A13" t="s">
        <v>2348</v>
      </c>
      <c r="B13" t="s">
        <v>2340</v>
      </c>
      <c r="C13" t="s">
        <v>2745</v>
      </c>
      <c r="D13" t="s">
        <v>2761</v>
      </c>
      <c r="E13" t="s">
        <v>2762</v>
      </c>
      <c r="F13" t="s">
        <v>2763</v>
      </c>
      <c r="G13" t="s">
        <v>2060</v>
      </c>
      <c r="H13" t="s">
        <v>2749</v>
      </c>
      <c r="I13" t="s">
        <v>598</v>
      </c>
      <c r="J13" t="s">
        <v>2764</v>
      </c>
      <c r="K13">
        <v>300</v>
      </c>
      <c r="L13">
        <v>388.8</v>
      </c>
      <c r="M13">
        <v>720</v>
      </c>
      <c r="N13" t="s">
        <v>2765</v>
      </c>
      <c r="O13">
        <v>51.03</v>
      </c>
      <c r="P13">
        <v>44.78</v>
      </c>
      <c r="Q13">
        <v>51.37</v>
      </c>
      <c r="R13">
        <v>48.48</v>
      </c>
      <c r="S13">
        <v>55.78</v>
      </c>
      <c r="T13">
        <v>55.32</v>
      </c>
      <c r="U13">
        <v>54.27</v>
      </c>
      <c r="V13">
        <v>55.52</v>
      </c>
      <c r="W13">
        <v>54.93</v>
      </c>
      <c r="X13">
        <v>51.14</v>
      </c>
      <c r="Y13">
        <v>42.05</v>
      </c>
      <c r="Z13">
        <v>45.04</v>
      </c>
      <c r="AA13">
        <v>609.70999999999992</v>
      </c>
      <c r="AB13">
        <v>18.8</v>
      </c>
      <c r="AC13">
        <v>585.6</v>
      </c>
      <c r="AD13">
        <v>578.79999999999995</v>
      </c>
      <c r="AE13">
        <v>1.5681841563786005</v>
      </c>
      <c r="AF13" s="97">
        <v>45139</v>
      </c>
      <c r="AG13" s="97">
        <v>45148</v>
      </c>
      <c r="AH13" s="97">
        <v>54271</v>
      </c>
      <c r="AI13">
        <v>0.02</v>
      </c>
      <c r="AJ13">
        <v>4.4999999999999997E-3</v>
      </c>
    </row>
    <row r="14" spans="1:36">
      <c r="A14" t="s">
        <v>2562</v>
      </c>
      <c r="B14" t="s">
        <v>2562</v>
      </c>
      <c r="C14" t="s">
        <v>2745</v>
      </c>
      <c r="D14" t="s">
        <v>2766</v>
      </c>
      <c r="E14" t="s">
        <v>2767</v>
      </c>
      <c r="F14" t="s">
        <v>2768</v>
      </c>
      <c r="G14">
        <v>1003665285</v>
      </c>
      <c r="H14" t="s">
        <v>2749</v>
      </c>
      <c r="I14" t="s">
        <v>598</v>
      </c>
      <c r="J14" t="s">
        <v>2750</v>
      </c>
      <c r="K14">
        <v>1000</v>
      </c>
      <c r="L14">
        <v>1391.28</v>
      </c>
      <c r="M14">
        <v>2108</v>
      </c>
      <c r="N14" t="s">
        <v>2616</v>
      </c>
      <c r="O14">
        <v>231.5</v>
      </c>
      <c r="P14">
        <v>206</v>
      </c>
      <c r="Q14">
        <v>195.7</v>
      </c>
      <c r="R14">
        <v>198.5</v>
      </c>
      <c r="S14">
        <v>207.4</v>
      </c>
      <c r="T14">
        <v>180.7</v>
      </c>
      <c r="U14">
        <v>213.8</v>
      </c>
      <c r="V14">
        <v>242.2</v>
      </c>
      <c r="W14">
        <v>239</v>
      </c>
      <c r="X14">
        <v>229.9</v>
      </c>
      <c r="Y14">
        <v>211.4</v>
      </c>
      <c r="Z14">
        <v>232.7</v>
      </c>
      <c r="AA14">
        <v>2588.8000000000002</v>
      </c>
      <c r="AB14">
        <v>128</v>
      </c>
      <c r="AC14">
        <v>2425</v>
      </c>
      <c r="AD14">
        <v>2379</v>
      </c>
      <c r="AE14">
        <v>1.8607325628198494</v>
      </c>
      <c r="AF14" s="97">
        <v>45296</v>
      </c>
      <c r="AG14" s="97">
        <v>45287</v>
      </c>
      <c r="AH14" s="97">
        <v>54428</v>
      </c>
      <c r="AI14">
        <v>0.02</v>
      </c>
      <c r="AJ14">
        <v>4.4999999999999997E-3</v>
      </c>
    </row>
    <row r="15" spans="1:36">
      <c r="A15" t="s">
        <v>2563</v>
      </c>
      <c r="B15" t="s">
        <v>2562</v>
      </c>
      <c r="C15" t="s">
        <v>2745</v>
      </c>
      <c r="D15" t="s">
        <v>2766</v>
      </c>
      <c r="E15" t="s">
        <v>2767</v>
      </c>
      <c r="F15" t="s">
        <v>2768</v>
      </c>
      <c r="G15">
        <v>1003665286</v>
      </c>
      <c r="H15" t="s">
        <v>2749</v>
      </c>
      <c r="I15" t="s">
        <v>598</v>
      </c>
      <c r="J15" t="s">
        <v>2750</v>
      </c>
      <c r="K15">
        <v>1000</v>
      </c>
      <c r="L15">
        <v>1350.36</v>
      </c>
      <c r="M15">
        <v>2046</v>
      </c>
      <c r="N15" t="s">
        <v>2616</v>
      </c>
      <c r="O15">
        <v>221.6</v>
      </c>
      <c r="P15">
        <v>198.4</v>
      </c>
      <c r="Q15">
        <v>189.6</v>
      </c>
      <c r="R15">
        <v>193.7</v>
      </c>
      <c r="S15">
        <v>200.6</v>
      </c>
      <c r="T15">
        <v>172.9</v>
      </c>
      <c r="U15">
        <v>211.1</v>
      </c>
      <c r="V15">
        <v>236.5</v>
      </c>
      <c r="W15">
        <v>231.6</v>
      </c>
      <c r="X15">
        <v>224.1</v>
      </c>
      <c r="Y15">
        <v>205.9</v>
      </c>
      <c r="Z15">
        <v>224.5</v>
      </c>
      <c r="AA15">
        <v>2510.5</v>
      </c>
      <c r="AB15">
        <v>124</v>
      </c>
      <c r="AC15">
        <v>2352</v>
      </c>
      <c r="AD15">
        <v>2307</v>
      </c>
      <c r="AE15">
        <v>1.8591338606001364</v>
      </c>
      <c r="AF15" s="97">
        <v>45296</v>
      </c>
      <c r="AG15" s="97">
        <v>45287</v>
      </c>
      <c r="AH15" s="97">
        <v>54428</v>
      </c>
      <c r="AI15">
        <v>0.02</v>
      </c>
      <c r="AJ15">
        <v>4.4999999999999997E-3</v>
      </c>
    </row>
    <row r="16" spans="1:36">
      <c r="A16" t="s">
        <v>2565</v>
      </c>
      <c r="B16" t="s">
        <v>2562</v>
      </c>
      <c r="C16" t="s">
        <v>2745</v>
      </c>
      <c r="D16" t="s">
        <v>2766</v>
      </c>
      <c r="E16" t="s">
        <v>2767</v>
      </c>
      <c r="F16" t="s">
        <v>2768</v>
      </c>
      <c r="G16">
        <v>1003665288</v>
      </c>
      <c r="H16" t="s">
        <v>2749</v>
      </c>
      <c r="I16" t="s">
        <v>598</v>
      </c>
      <c r="J16" t="s">
        <v>2750</v>
      </c>
      <c r="K16">
        <v>500</v>
      </c>
      <c r="L16">
        <v>695.64</v>
      </c>
      <c r="M16">
        <v>1054</v>
      </c>
      <c r="N16" t="s">
        <v>2616</v>
      </c>
      <c r="O16">
        <v>110.3</v>
      </c>
      <c r="P16">
        <v>98.9</v>
      </c>
      <c r="Q16">
        <v>95</v>
      </c>
      <c r="R16">
        <v>94.8</v>
      </c>
      <c r="S16">
        <v>98.3</v>
      </c>
      <c r="T16">
        <v>85.5</v>
      </c>
      <c r="U16">
        <v>101</v>
      </c>
      <c r="V16">
        <v>114.4</v>
      </c>
      <c r="W16">
        <v>115.8</v>
      </c>
      <c r="X16">
        <v>111.7</v>
      </c>
      <c r="Y16">
        <v>102.4</v>
      </c>
      <c r="Z16">
        <v>112.2</v>
      </c>
      <c r="AA16">
        <v>1240.3</v>
      </c>
      <c r="AB16">
        <v>61.3</v>
      </c>
      <c r="AC16">
        <v>1161.7</v>
      </c>
      <c r="AD16">
        <v>1139.5999999999999</v>
      </c>
      <c r="AE16">
        <v>1.7829624518429072</v>
      </c>
      <c r="AF16" s="97">
        <v>45296</v>
      </c>
      <c r="AG16" s="97">
        <v>45287</v>
      </c>
      <c r="AH16" s="97">
        <v>54428</v>
      </c>
      <c r="AI16">
        <v>0.02</v>
      </c>
      <c r="AJ16">
        <v>4.4999999999999997E-3</v>
      </c>
    </row>
    <row r="17" spans="1:36">
      <c r="A17" t="s">
        <v>2569</v>
      </c>
      <c r="B17" t="s">
        <v>2563</v>
      </c>
      <c r="C17" t="s">
        <v>2745</v>
      </c>
      <c r="D17" t="s">
        <v>2766</v>
      </c>
      <c r="E17" t="s">
        <v>2767</v>
      </c>
      <c r="F17" t="s">
        <v>2768</v>
      </c>
      <c r="G17">
        <v>10035751906</v>
      </c>
      <c r="H17" t="s">
        <v>2749</v>
      </c>
      <c r="I17" t="s">
        <v>598</v>
      </c>
      <c r="J17" t="s">
        <v>2750</v>
      </c>
      <c r="K17">
        <v>1000</v>
      </c>
      <c r="L17">
        <v>1391.28</v>
      </c>
      <c r="M17">
        <v>2108</v>
      </c>
      <c r="N17" t="s">
        <v>2616</v>
      </c>
      <c r="O17">
        <v>231.4</v>
      </c>
      <c r="P17">
        <v>204.3</v>
      </c>
      <c r="Q17">
        <v>193.5</v>
      </c>
      <c r="R17">
        <v>195.6</v>
      </c>
      <c r="S17">
        <v>199.3</v>
      </c>
      <c r="T17">
        <v>171.7</v>
      </c>
      <c r="U17">
        <v>206</v>
      </c>
      <c r="V17">
        <v>238.5</v>
      </c>
      <c r="W17">
        <v>235.6</v>
      </c>
      <c r="X17">
        <v>228</v>
      </c>
      <c r="Y17">
        <v>210.2</v>
      </c>
      <c r="Z17">
        <v>231.3</v>
      </c>
      <c r="AA17">
        <v>2545.4</v>
      </c>
      <c r="AB17">
        <v>126</v>
      </c>
      <c r="AC17">
        <v>2384</v>
      </c>
      <c r="AD17">
        <v>2339</v>
      </c>
      <c r="AE17">
        <v>1.8295382669196711</v>
      </c>
      <c r="AF17" s="97">
        <v>44957</v>
      </c>
      <c r="AG17" s="97">
        <v>44966</v>
      </c>
      <c r="AH17" s="97">
        <v>54483</v>
      </c>
      <c r="AI17">
        <v>0.02</v>
      </c>
      <c r="AJ17">
        <v>4.4999999999999997E-3</v>
      </c>
    </row>
    <row r="18" spans="1:36">
      <c r="A18" t="s">
        <v>2570</v>
      </c>
      <c r="B18" t="s">
        <v>2563</v>
      </c>
      <c r="C18" t="s">
        <v>2745</v>
      </c>
      <c r="D18" t="s">
        <v>2766</v>
      </c>
      <c r="E18" t="s">
        <v>2767</v>
      </c>
      <c r="F18" t="s">
        <v>2768</v>
      </c>
      <c r="G18">
        <v>10035751914</v>
      </c>
      <c r="H18" t="s">
        <v>2749</v>
      </c>
      <c r="I18" t="s">
        <v>598</v>
      </c>
      <c r="J18" t="s">
        <v>2750</v>
      </c>
      <c r="K18">
        <v>1000</v>
      </c>
      <c r="L18">
        <v>1350.36</v>
      </c>
      <c r="M18">
        <v>2046</v>
      </c>
      <c r="N18" t="s">
        <v>2616</v>
      </c>
      <c r="O18">
        <v>231.4</v>
      </c>
      <c r="P18">
        <v>199.7</v>
      </c>
      <c r="Q18">
        <v>191.1</v>
      </c>
      <c r="R18">
        <v>195.2</v>
      </c>
      <c r="S18">
        <v>197.8</v>
      </c>
      <c r="T18">
        <v>168.8</v>
      </c>
      <c r="U18">
        <v>207.8</v>
      </c>
      <c r="V18">
        <v>237.4</v>
      </c>
      <c r="W18">
        <v>233.3</v>
      </c>
      <c r="X18">
        <v>225.7</v>
      </c>
      <c r="Y18">
        <v>207.8</v>
      </c>
      <c r="Z18">
        <v>226.7</v>
      </c>
      <c r="AA18">
        <v>2522.6999999999998</v>
      </c>
      <c r="AB18">
        <v>125</v>
      </c>
      <c r="AC18">
        <v>2363</v>
      </c>
      <c r="AD18">
        <v>2318</v>
      </c>
      <c r="AE18">
        <v>1.8681684884030925</v>
      </c>
      <c r="AF18" s="97">
        <v>44957</v>
      </c>
      <c r="AG18" s="97">
        <v>44966</v>
      </c>
      <c r="AH18" s="97">
        <v>54483</v>
      </c>
      <c r="AI18">
        <v>0.02</v>
      </c>
      <c r="AJ18">
        <v>4.4999999999999997E-3</v>
      </c>
    </row>
    <row r="19" spans="1:36">
      <c r="A19" t="s">
        <v>2571</v>
      </c>
      <c r="B19" t="s">
        <v>2563</v>
      </c>
      <c r="C19" t="s">
        <v>2745</v>
      </c>
      <c r="D19" t="s">
        <v>2766</v>
      </c>
      <c r="E19" t="s">
        <v>2767</v>
      </c>
      <c r="F19" t="s">
        <v>2768</v>
      </c>
      <c r="G19">
        <v>10035751922</v>
      </c>
      <c r="H19" t="s">
        <v>2749</v>
      </c>
      <c r="I19" t="s">
        <v>598</v>
      </c>
      <c r="J19" t="s">
        <v>2750</v>
      </c>
      <c r="K19">
        <v>500</v>
      </c>
      <c r="L19">
        <v>695.64</v>
      </c>
      <c r="M19">
        <v>1054</v>
      </c>
      <c r="N19" t="s">
        <v>2616</v>
      </c>
      <c r="O19">
        <v>115.7</v>
      </c>
      <c r="P19">
        <v>102.1</v>
      </c>
      <c r="Q19">
        <v>97.3</v>
      </c>
      <c r="R19">
        <v>99.4</v>
      </c>
      <c r="S19">
        <v>102.5</v>
      </c>
      <c r="T19">
        <v>88</v>
      </c>
      <c r="U19">
        <v>107.6</v>
      </c>
      <c r="V19">
        <v>122.2</v>
      </c>
      <c r="W19">
        <v>118.9</v>
      </c>
      <c r="X19">
        <v>114.6</v>
      </c>
      <c r="Y19">
        <v>105.6</v>
      </c>
      <c r="Z19">
        <v>115.9</v>
      </c>
      <c r="AA19">
        <v>1289.8</v>
      </c>
      <c r="AB19">
        <v>63.7</v>
      </c>
      <c r="AC19">
        <v>1208.0999999999999</v>
      </c>
      <c r="AD19">
        <v>1185.0999999999999</v>
      </c>
      <c r="AE19">
        <v>1.8541199470990741</v>
      </c>
      <c r="AF19" s="97">
        <v>44957</v>
      </c>
      <c r="AG19" s="97">
        <v>44966</v>
      </c>
      <c r="AH19" s="97">
        <v>54483</v>
      </c>
      <c r="AI19">
        <v>0.02</v>
      </c>
      <c r="AJ19">
        <v>4.4999999999999997E-3</v>
      </c>
    </row>
    <row r="20" spans="1:36">
      <c r="A20" t="s">
        <v>1938</v>
      </c>
      <c r="B20" t="s">
        <v>1938</v>
      </c>
      <c r="C20" t="s">
        <v>2769</v>
      </c>
      <c r="D20" t="s">
        <v>2766</v>
      </c>
      <c r="E20" t="s">
        <v>2770</v>
      </c>
      <c r="F20" t="s">
        <v>2768</v>
      </c>
      <c r="G20">
        <v>10035715993</v>
      </c>
      <c r="H20" t="s">
        <v>2749</v>
      </c>
      <c r="I20" t="s">
        <v>598</v>
      </c>
      <c r="J20" t="s">
        <v>2750</v>
      </c>
      <c r="K20">
        <v>1000</v>
      </c>
      <c r="L20">
        <v>1288.98</v>
      </c>
      <c r="M20">
        <v>1953</v>
      </c>
      <c r="N20" t="s">
        <v>2616</v>
      </c>
      <c r="O20">
        <v>215.6</v>
      </c>
      <c r="P20">
        <v>187.2</v>
      </c>
      <c r="Q20">
        <v>194.4</v>
      </c>
      <c r="R20">
        <v>189.7</v>
      </c>
      <c r="S20">
        <v>185.8</v>
      </c>
      <c r="T20">
        <v>157.4</v>
      </c>
      <c r="U20">
        <v>193.2</v>
      </c>
      <c r="V20">
        <v>223.4</v>
      </c>
      <c r="W20">
        <v>217.4</v>
      </c>
      <c r="X20">
        <v>204</v>
      </c>
      <c r="Y20">
        <v>188.7</v>
      </c>
      <c r="Z20">
        <v>209.4</v>
      </c>
      <c r="AA20">
        <v>2366.2000000000003</v>
      </c>
      <c r="AB20">
        <v>117</v>
      </c>
      <c r="AC20">
        <v>2216</v>
      </c>
      <c r="AD20">
        <v>2174</v>
      </c>
      <c r="AE20">
        <v>1.8357150615215134</v>
      </c>
      <c r="AF20" s="97">
        <v>45351</v>
      </c>
      <c r="AG20" s="97"/>
      <c r="AH20" s="97">
        <v>54483</v>
      </c>
      <c r="AI20">
        <v>0.02</v>
      </c>
      <c r="AJ20">
        <v>4.4999999999999997E-3</v>
      </c>
    </row>
    <row r="21" spans="1:36">
      <c r="A21" t="s">
        <v>1939</v>
      </c>
      <c r="B21" t="s">
        <v>1938</v>
      </c>
      <c r="C21" t="s">
        <v>2769</v>
      </c>
      <c r="D21" t="s">
        <v>2766</v>
      </c>
      <c r="E21" t="s">
        <v>2770</v>
      </c>
      <c r="F21" t="s">
        <v>2768</v>
      </c>
      <c r="G21">
        <v>10035715969</v>
      </c>
      <c r="H21" t="s">
        <v>2749</v>
      </c>
      <c r="I21" t="s">
        <v>598</v>
      </c>
      <c r="J21" t="s">
        <v>2750</v>
      </c>
      <c r="K21">
        <v>500</v>
      </c>
      <c r="L21">
        <v>613.79999999999995</v>
      </c>
      <c r="M21">
        <v>930</v>
      </c>
      <c r="N21" t="s">
        <v>2616</v>
      </c>
      <c r="O21">
        <v>103.8</v>
      </c>
      <c r="P21">
        <v>89.9</v>
      </c>
      <c r="Q21">
        <v>93.1</v>
      </c>
      <c r="R21">
        <v>89.4</v>
      </c>
      <c r="S21">
        <v>86.3</v>
      </c>
      <c r="T21">
        <v>73.3</v>
      </c>
      <c r="U21">
        <v>88.6</v>
      </c>
      <c r="V21">
        <v>104.1</v>
      </c>
      <c r="W21">
        <v>102.7</v>
      </c>
      <c r="X21">
        <v>97.9</v>
      </c>
      <c r="Y21">
        <v>91.5</v>
      </c>
      <c r="Z21">
        <v>100.9</v>
      </c>
      <c r="AA21">
        <v>1121.5</v>
      </c>
      <c r="AB21">
        <v>55.4</v>
      </c>
      <c r="AC21">
        <v>1050.5999999999999</v>
      </c>
      <c r="AD21">
        <v>1030.5999999999999</v>
      </c>
      <c r="AE21">
        <v>1.8271423916585208</v>
      </c>
      <c r="AF21" s="97">
        <v>45351</v>
      </c>
      <c r="AG21" s="97"/>
      <c r="AH21" s="97">
        <v>54483</v>
      </c>
      <c r="AI21">
        <v>0.02</v>
      </c>
      <c r="AJ21">
        <v>4.4999999999999997E-3</v>
      </c>
    </row>
    <row r="22" spans="1:36">
      <c r="A22" t="s">
        <v>2284</v>
      </c>
      <c r="B22" t="s">
        <v>2284</v>
      </c>
      <c r="C22" t="s">
        <v>2745</v>
      </c>
      <c r="D22" t="s">
        <v>2766</v>
      </c>
      <c r="E22" t="s">
        <v>2771</v>
      </c>
      <c r="F22" t="s">
        <v>2768</v>
      </c>
      <c r="G22">
        <v>10035716108</v>
      </c>
      <c r="H22" t="s">
        <v>2749</v>
      </c>
      <c r="I22" t="s">
        <v>598</v>
      </c>
      <c r="J22" t="s">
        <v>2764</v>
      </c>
      <c r="K22">
        <v>300</v>
      </c>
      <c r="L22">
        <v>421.2</v>
      </c>
      <c r="M22">
        <v>780</v>
      </c>
      <c r="N22" t="s">
        <v>2765</v>
      </c>
      <c r="O22">
        <v>58.38</v>
      </c>
      <c r="P22">
        <v>51.68</v>
      </c>
      <c r="Q22">
        <v>55.85</v>
      </c>
      <c r="R22">
        <v>56.46</v>
      </c>
      <c r="S22">
        <v>61.24</v>
      </c>
      <c r="T22">
        <v>54.44</v>
      </c>
      <c r="U22">
        <v>60.76</v>
      </c>
      <c r="V22">
        <v>62.09</v>
      </c>
      <c r="W22">
        <v>62.38</v>
      </c>
      <c r="X22">
        <v>59.09</v>
      </c>
      <c r="Y22">
        <v>54.67</v>
      </c>
      <c r="Z22">
        <v>54.88</v>
      </c>
      <c r="AA22">
        <v>691.92</v>
      </c>
      <c r="AB22">
        <v>12.9</v>
      </c>
      <c r="AC22">
        <v>675.3</v>
      </c>
      <c r="AD22">
        <v>670.7</v>
      </c>
      <c r="AE22">
        <v>1.6427350427350427</v>
      </c>
      <c r="AF22" s="97">
        <v>44965</v>
      </c>
      <c r="AG22" s="97">
        <v>45002</v>
      </c>
      <c r="AH22" s="97">
        <v>54134</v>
      </c>
      <c r="AI22">
        <v>0.02</v>
      </c>
      <c r="AJ22">
        <v>4.4999999999999997E-3</v>
      </c>
    </row>
    <row r="23" spans="1:36">
      <c r="A23" t="s">
        <v>1935</v>
      </c>
      <c r="B23" t="s">
        <v>2139</v>
      </c>
      <c r="C23" t="s">
        <v>2769</v>
      </c>
      <c r="D23" t="s">
        <v>2766</v>
      </c>
      <c r="E23" t="s">
        <v>2771</v>
      </c>
      <c r="F23" t="s">
        <v>2768</v>
      </c>
      <c r="G23">
        <v>10035462084</v>
      </c>
      <c r="H23" t="s">
        <v>2749</v>
      </c>
      <c r="I23" t="s">
        <v>598</v>
      </c>
      <c r="J23" t="s">
        <v>2750</v>
      </c>
      <c r="K23">
        <v>1000</v>
      </c>
      <c r="L23">
        <v>1366.2</v>
      </c>
      <c r="M23">
        <v>2070</v>
      </c>
      <c r="N23" t="s">
        <v>2616</v>
      </c>
      <c r="O23">
        <v>217</v>
      </c>
      <c r="P23">
        <v>192.7</v>
      </c>
      <c r="Q23">
        <v>177.4</v>
      </c>
      <c r="R23">
        <v>183.9</v>
      </c>
      <c r="S23">
        <v>201.3</v>
      </c>
      <c r="T23">
        <v>189.7</v>
      </c>
      <c r="U23">
        <v>198.7</v>
      </c>
      <c r="V23">
        <v>225.4</v>
      </c>
      <c r="W23">
        <v>222</v>
      </c>
      <c r="X23">
        <v>224.4</v>
      </c>
      <c r="Y23">
        <v>216.5</v>
      </c>
      <c r="Z23">
        <v>220.6</v>
      </c>
      <c r="AA23">
        <v>2469.6</v>
      </c>
      <c r="AB23">
        <v>122</v>
      </c>
      <c r="AC23">
        <v>2313</v>
      </c>
      <c r="AD23">
        <v>2269</v>
      </c>
      <c r="AE23">
        <v>1.8076416337285901</v>
      </c>
      <c r="AF23" s="97">
        <v>45351</v>
      </c>
      <c r="AG23" s="97"/>
      <c r="AH23" s="97">
        <v>54483</v>
      </c>
      <c r="AI23">
        <v>0.02</v>
      </c>
      <c r="AJ23">
        <v>4.4999999999999997E-3</v>
      </c>
    </row>
    <row r="24" spans="1:36">
      <c r="A24" t="s">
        <v>1936</v>
      </c>
      <c r="B24" t="s">
        <v>2139</v>
      </c>
      <c r="C24" t="s">
        <v>2769</v>
      </c>
      <c r="D24" t="s">
        <v>2766</v>
      </c>
      <c r="E24" t="s">
        <v>2771</v>
      </c>
      <c r="F24" t="s">
        <v>2768</v>
      </c>
      <c r="G24">
        <v>10035462114</v>
      </c>
      <c r="H24" t="s">
        <v>2749</v>
      </c>
      <c r="I24" t="s">
        <v>598</v>
      </c>
      <c r="J24" t="s">
        <v>2750</v>
      </c>
      <c r="K24">
        <v>1000</v>
      </c>
      <c r="L24">
        <v>1306.8</v>
      </c>
      <c r="M24">
        <v>1980</v>
      </c>
      <c r="N24" t="s">
        <v>2616</v>
      </c>
      <c r="O24">
        <v>199.5</v>
      </c>
      <c r="P24">
        <v>179.6</v>
      </c>
      <c r="Q24">
        <v>164.9</v>
      </c>
      <c r="R24">
        <v>171.2</v>
      </c>
      <c r="S24">
        <v>182.8</v>
      </c>
      <c r="T24">
        <v>173.4</v>
      </c>
      <c r="U24">
        <v>182.7</v>
      </c>
      <c r="V24">
        <v>212</v>
      </c>
      <c r="W24">
        <v>206.5</v>
      </c>
      <c r="X24">
        <v>209.3</v>
      </c>
      <c r="Y24">
        <v>200.1</v>
      </c>
      <c r="Z24">
        <v>203.8</v>
      </c>
      <c r="AA24">
        <v>2285.8000000000002</v>
      </c>
      <c r="AB24">
        <v>113</v>
      </c>
      <c r="AC24">
        <v>2141</v>
      </c>
      <c r="AD24">
        <v>2100</v>
      </c>
      <c r="AE24">
        <v>1.7491582491582494</v>
      </c>
      <c r="AF24" s="97">
        <v>45351</v>
      </c>
      <c r="AG24" s="97"/>
      <c r="AH24" s="97">
        <v>54483</v>
      </c>
      <c r="AI24">
        <v>0.02</v>
      </c>
      <c r="AJ24">
        <v>4.4999999999999997E-3</v>
      </c>
    </row>
    <row r="25" spans="1:36">
      <c r="A25" t="s">
        <v>1937</v>
      </c>
      <c r="B25" t="s">
        <v>2139</v>
      </c>
      <c r="C25" t="s">
        <v>2769</v>
      </c>
      <c r="D25" t="s">
        <v>2766</v>
      </c>
      <c r="E25" t="s">
        <v>2771</v>
      </c>
      <c r="F25" t="s">
        <v>2768</v>
      </c>
      <c r="G25">
        <v>10035462262</v>
      </c>
      <c r="H25" t="s">
        <v>2749</v>
      </c>
      <c r="I25" t="s">
        <v>598</v>
      </c>
      <c r="J25" t="s">
        <v>2750</v>
      </c>
      <c r="K25">
        <v>1000</v>
      </c>
      <c r="L25">
        <v>1354.32</v>
      </c>
      <c r="M25">
        <v>2052</v>
      </c>
      <c r="N25" t="s">
        <v>2616</v>
      </c>
      <c r="O25">
        <v>226.4</v>
      </c>
      <c r="P25">
        <v>196.4</v>
      </c>
      <c r="Q25">
        <v>177.7</v>
      </c>
      <c r="R25">
        <v>185.3</v>
      </c>
      <c r="S25">
        <v>210.8</v>
      </c>
      <c r="T25">
        <v>201.4</v>
      </c>
      <c r="U25">
        <v>202.8</v>
      </c>
      <c r="V25">
        <v>228.2</v>
      </c>
      <c r="W25">
        <v>223</v>
      </c>
      <c r="X25">
        <v>224</v>
      </c>
      <c r="Y25">
        <v>215.4</v>
      </c>
      <c r="Z25">
        <v>219.9</v>
      </c>
      <c r="AA25">
        <v>2511.3000000000002</v>
      </c>
      <c r="AB25">
        <v>124</v>
      </c>
      <c r="AC25">
        <v>2352</v>
      </c>
      <c r="AD25">
        <v>2307</v>
      </c>
      <c r="AE25">
        <v>1.8542884990253414</v>
      </c>
      <c r="AF25" s="97">
        <v>45351</v>
      </c>
      <c r="AG25" s="97"/>
      <c r="AH25" s="97">
        <v>54483</v>
      </c>
      <c r="AI25">
        <v>0.02</v>
      </c>
      <c r="AJ25">
        <v>4.4999999999999997E-3</v>
      </c>
    </row>
    <row r="26" spans="1:36">
      <c r="A26" t="s">
        <v>2292</v>
      </c>
      <c r="B26" t="s">
        <v>2292</v>
      </c>
      <c r="C26" t="s">
        <v>2745</v>
      </c>
      <c r="D26" t="s">
        <v>2746</v>
      </c>
      <c r="E26" t="s">
        <v>2758</v>
      </c>
      <c r="F26" t="s">
        <v>2748</v>
      </c>
      <c r="G26">
        <v>3014367788</v>
      </c>
      <c r="H26" t="s">
        <v>2749</v>
      </c>
      <c r="I26" t="s">
        <v>598</v>
      </c>
      <c r="J26" t="s">
        <v>2750</v>
      </c>
      <c r="K26">
        <v>1000</v>
      </c>
      <c r="L26">
        <v>1312.2</v>
      </c>
      <c r="M26">
        <v>3240</v>
      </c>
      <c r="N26" t="s">
        <v>2772</v>
      </c>
      <c r="O26">
        <v>243.5</v>
      </c>
      <c r="P26">
        <v>177.7</v>
      </c>
      <c r="Q26">
        <v>195.9</v>
      </c>
      <c r="R26">
        <v>189.7</v>
      </c>
      <c r="S26">
        <v>204.8</v>
      </c>
      <c r="T26">
        <v>204.4</v>
      </c>
      <c r="U26">
        <v>221.2</v>
      </c>
      <c r="V26">
        <v>245.9</v>
      </c>
      <c r="W26">
        <v>236.9</v>
      </c>
      <c r="X26">
        <v>225.9</v>
      </c>
      <c r="Y26">
        <v>212.4</v>
      </c>
      <c r="Z26">
        <v>218.3</v>
      </c>
      <c r="AA26">
        <v>2576.6000000000004</v>
      </c>
      <c r="AB26">
        <v>79</v>
      </c>
      <c r="AC26">
        <v>2475</v>
      </c>
      <c r="AD26">
        <v>2446</v>
      </c>
      <c r="AE26">
        <v>1.9635726261240667</v>
      </c>
      <c r="AF26" s="97">
        <v>44557</v>
      </c>
      <c r="AG26" s="97">
        <v>44883</v>
      </c>
      <c r="AH26" s="97">
        <v>54014</v>
      </c>
      <c r="AI26">
        <v>0.02</v>
      </c>
      <c r="AJ26">
        <v>4.4999999999999997E-3</v>
      </c>
    </row>
    <row r="27" spans="1:36">
      <c r="A27" t="s">
        <v>2310</v>
      </c>
      <c r="B27" t="s">
        <v>2292</v>
      </c>
      <c r="C27" t="s">
        <v>2745</v>
      </c>
      <c r="D27" t="s">
        <v>2746</v>
      </c>
      <c r="E27" t="s">
        <v>2758</v>
      </c>
      <c r="F27" t="s">
        <v>2748</v>
      </c>
      <c r="G27">
        <v>3014367836</v>
      </c>
      <c r="H27" t="s">
        <v>2749</v>
      </c>
      <c r="I27" t="s">
        <v>598</v>
      </c>
      <c r="J27" t="s">
        <v>2750</v>
      </c>
      <c r="K27">
        <v>1000</v>
      </c>
      <c r="L27">
        <v>1313.64</v>
      </c>
      <c r="M27">
        <v>3204</v>
      </c>
      <c r="N27" t="s">
        <v>2773</v>
      </c>
      <c r="O27">
        <v>242</v>
      </c>
      <c r="P27">
        <v>176.7</v>
      </c>
      <c r="Q27">
        <v>195.3</v>
      </c>
      <c r="R27">
        <v>189.5</v>
      </c>
      <c r="S27">
        <v>205</v>
      </c>
      <c r="T27">
        <v>204.8</v>
      </c>
      <c r="U27">
        <v>221.5</v>
      </c>
      <c r="V27">
        <v>245.4</v>
      </c>
      <c r="W27">
        <v>236.4</v>
      </c>
      <c r="X27">
        <v>225</v>
      </c>
      <c r="Y27">
        <v>211.3</v>
      </c>
      <c r="Z27">
        <v>216.9</v>
      </c>
      <c r="AA27">
        <v>2569.8000000000006</v>
      </c>
      <c r="AB27">
        <v>79</v>
      </c>
      <c r="AC27">
        <v>2468</v>
      </c>
      <c r="AD27">
        <v>2440</v>
      </c>
      <c r="AE27">
        <v>1.9562437197405684</v>
      </c>
      <c r="AF27" s="97">
        <v>44557</v>
      </c>
      <c r="AG27" s="97">
        <v>44883</v>
      </c>
      <c r="AH27" s="97">
        <v>54014</v>
      </c>
      <c r="AI27">
        <v>0.02</v>
      </c>
      <c r="AJ27">
        <v>4.4999999999999997E-3</v>
      </c>
    </row>
    <row r="28" spans="1:36">
      <c r="A28" t="s">
        <v>2328</v>
      </c>
      <c r="B28" t="s">
        <v>2292</v>
      </c>
      <c r="C28" t="s">
        <v>2745</v>
      </c>
      <c r="D28" t="s">
        <v>2746</v>
      </c>
      <c r="E28" t="s">
        <v>2758</v>
      </c>
      <c r="F28" t="s">
        <v>2748</v>
      </c>
      <c r="G28">
        <v>3014367837</v>
      </c>
      <c r="H28" t="s">
        <v>2749</v>
      </c>
      <c r="I28" t="s">
        <v>598</v>
      </c>
      <c r="J28" t="s">
        <v>2750</v>
      </c>
      <c r="K28">
        <v>500</v>
      </c>
      <c r="L28">
        <v>656.1</v>
      </c>
      <c r="M28">
        <v>1620</v>
      </c>
      <c r="N28" t="s">
        <v>2772</v>
      </c>
      <c r="O28">
        <v>117.7</v>
      </c>
      <c r="P28">
        <v>86</v>
      </c>
      <c r="Q28">
        <v>95</v>
      </c>
      <c r="R28">
        <v>92.1</v>
      </c>
      <c r="S28">
        <v>100</v>
      </c>
      <c r="T28">
        <v>100.1</v>
      </c>
      <c r="U28">
        <v>108.2</v>
      </c>
      <c r="V28">
        <v>120.1</v>
      </c>
      <c r="W28">
        <v>115.6</v>
      </c>
      <c r="X28">
        <v>109.7</v>
      </c>
      <c r="Y28">
        <v>102.5</v>
      </c>
      <c r="Z28">
        <v>105.2</v>
      </c>
      <c r="AA28">
        <v>1252.2</v>
      </c>
      <c r="AB28">
        <v>38.6</v>
      </c>
      <c r="AC28">
        <v>1202.9000000000001</v>
      </c>
      <c r="AD28">
        <v>1189</v>
      </c>
      <c r="AE28">
        <v>1.9085505258344764</v>
      </c>
      <c r="AF28" s="97">
        <v>44557</v>
      </c>
      <c r="AG28" s="97">
        <v>44883</v>
      </c>
      <c r="AH28" s="97">
        <v>54014</v>
      </c>
      <c r="AI28">
        <v>0.02</v>
      </c>
      <c r="AJ28">
        <v>4.4999999999999997E-3</v>
      </c>
    </row>
    <row r="29" spans="1:36">
      <c r="A29" t="s">
        <v>2073</v>
      </c>
      <c r="B29" t="s">
        <v>2073</v>
      </c>
      <c r="C29" t="s">
        <v>2745</v>
      </c>
      <c r="D29" t="s">
        <v>2774</v>
      </c>
      <c r="E29" t="s">
        <v>1774</v>
      </c>
      <c r="F29" t="s">
        <v>2775</v>
      </c>
      <c r="G29" t="s">
        <v>2031</v>
      </c>
      <c r="H29" t="s">
        <v>2749</v>
      </c>
      <c r="I29" t="s">
        <v>598</v>
      </c>
      <c r="J29" t="s">
        <v>2764</v>
      </c>
      <c r="K29">
        <v>530</v>
      </c>
      <c r="L29">
        <v>689.04</v>
      </c>
      <c r="M29">
        <v>1584</v>
      </c>
      <c r="N29" t="s">
        <v>2612</v>
      </c>
      <c r="O29">
        <v>92.6</v>
      </c>
      <c r="P29">
        <v>85.8</v>
      </c>
      <c r="Q29">
        <v>85.6</v>
      </c>
      <c r="R29">
        <v>91.2</v>
      </c>
      <c r="S29">
        <v>90.9</v>
      </c>
      <c r="T29">
        <v>94.2</v>
      </c>
      <c r="U29">
        <v>103.9</v>
      </c>
      <c r="V29">
        <v>111.7</v>
      </c>
      <c r="W29">
        <v>104.6</v>
      </c>
      <c r="X29">
        <v>97.1</v>
      </c>
      <c r="Y29">
        <v>84.1</v>
      </c>
      <c r="Z29">
        <v>80.900000000000006</v>
      </c>
      <c r="AA29">
        <v>1122.6000000000001</v>
      </c>
      <c r="AB29">
        <v>34.6</v>
      </c>
      <c r="AC29">
        <v>1078.4000000000001</v>
      </c>
      <c r="AD29">
        <v>1065.9000000000001</v>
      </c>
      <c r="AE29">
        <v>1.6292232671543019</v>
      </c>
      <c r="AF29" s="97">
        <v>44756</v>
      </c>
      <c r="AG29" s="97">
        <v>44756</v>
      </c>
      <c r="AH29" s="97">
        <v>53887</v>
      </c>
      <c r="AI29">
        <v>0.02</v>
      </c>
      <c r="AJ29">
        <v>5.4999999999999997E-3</v>
      </c>
    </row>
    <row r="30" spans="1:36">
      <c r="A30" t="s">
        <v>2088</v>
      </c>
      <c r="B30" t="s">
        <v>2073</v>
      </c>
      <c r="C30" t="s">
        <v>2745</v>
      </c>
      <c r="D30" t="s">
        <v>2774</v>
      </c>
      <c r="E30" t="s">
        <v>1774</v>
      </c>
      <c r="F30" t="s">
        <v>2775</v>
      </c>
      <c r="G30" t="s">
        <v>2032</v>
      </c>
      <c r="H30" t="s">
        <v>2749</v>
      </c>
      <c r="I30" t="s">
        <v>598</v>
      </c>
      <c r="J30" t="s">
        <v>2764</v>
      </c>
      <c r="K30">
        <v>280</v>
      </c>
      <c r="L30">
        <v>391.5</v>
      </c>
      <c r="M30">
        <v>900</v>
      </c>
      <c r="N30" t="s">
        <v>2612</v>
      </c>
      <c r="O30">
        <v>50.92</v>
      </c>
      <c r="P30">
        <v>47.31</v>
      </c>
      <c r="Q30">
        <v>47.14</v>
      </c>
      <c r="R30">
        <v>50.2</v>
      </c>
      <c r="S30">
        <v>50.08</v>
      </c>
      <c r="T30">
        <v>52.1</v>
      </c>
      <c r="U30">
        <v>57.55</v>
      </c>
      <c r="V30">
        <v>61.36</v>
      </c>
      <c r="W30">
        <v>57.33</v>
      </c>
      <c r="X30">
        <v>53.39</v>
      </c>
      <c r="Y30">
        <v>46.44</v>
      </c>
      <c r="Z30">
        <v>44.7</v>
      </c>
      <c r="AA30">
        <v>618.52</v>
      </c>
      <c r="AB30">
        <v>19.100000000000001</v>
      </c>
      <c r="AC30">
        <v>594.1</v>
      </c>
      <c r="AD30">
        <v>587.20000000000005</v>
      </c>
      <c r="AE30">
        <v>1.5798722860791825</v>
      </c>
      <c r="AF30" s="97">
        <v>44756</v>
      </c>
      <c r="AG30" s="97">
        <v>44756</v>
      </c>
      <c r="AH30" s="97">
        <v>53887</v>
      </c>
      <c r="AI30">
        <v>0.02</v>
      </c>
      <c r="AJ30">
        <v>5.4999999999999997E-3</v>
      </c>
    </row>
    <row r="31" spans="1:36">
      <c r="A31" t="s">
        <v>2096</v>
      </c>
      <c r="B31" t="s">
        <v>2073</v>
      </c>
      <c r="C31" t="s">
        <v>2745</v>
      </c>
      <c r="D31" t="s">
        <v>2774</v>
      </c>
      <c r="E31" t="s">
        <v>1774</v>
      </c>
      <c r="F31" t="s">
        <v>2775</v>
      </c>
      <c r="G31" t="s">
        <v>2033</v>
      </c>
      <c r="H31" t="s">
        <v>2749</v>
      </c>
      <c r="I31" t="s">
        <v>598</v>
      </c>
      <c r="J31" t="s">
        <v>2764</v>
      </c>
      <c r="K31">
        <v>320</v>
      </c>
      <c r="L31">
        <v>422.82</v>
      </c>
      <c r="M31">
        <v>972</v>
      </c>
      <c r="N31" t="s">
        <v>2612</v>
      </c>
      <c r="O31">
        <v>56.03</v>
      </c>
      <c r="P31">
        <v>51.96</v>
      </c>
      <c r="Q31">
        <v>51.87</v>
      </c>
      <c r="R31">
        <v>55.26</v>
      </c>
      <c r="S31">
        <v>55.08</v>
      </c>
      <c r="T31">
        <v>57.13</v>
      </c>
      <c r="U31">
        <v>63.05</v>
      </c>
      <c r="V31">
        <v>67.81</v>
      </c>
      <c r="W31">
        <v>63.45</v>
      </c>
      <c r="X31">
        <v>58.8</v>
      </c>
      <c r="Y31">
        <v>50.88</v>
      </c>
      <c r="Z31">
        <v>48.93</v>
      </c>
      <c r="AA31">
        <v>680.24999999999989</v>
      </c>
      <c r="AB31">
        <v>21</v>
      </c>
      <c r="AC31">
        <v>653.4</v>
      </c>
      <c r="AD31">
        <v>645.79999999999995</v>
      </c>
      <c r="AE31">
        <v>1.608840641407691</v>
      </c>
      <c r="AF31" s="97">
        <v>44756</v>
      </c>
      <c r="AG31" s="97">
        <v>44756</v>
      </c>
      <c r="AH31" s="97">
        <v>53887</v>
      </c>
      <c r="AI31">
        <v>0.02</v>
      </c>
      <c r="AJ31">
        <v>5.4999999999999997E-3</v>
      </c>
    </row>
    <row r="32" spans="1:36">
      <c r="A32" t="s">
        <v>2103</v>
      </c>
      <c r="B32" t="s">
        <v>2073</v>
      </c>
      <c r="C32" t="s">
        <v>2745</v>
      </c>
      <c r="D32" t="s">
        <v>2774</v>
      </c>
      <c r="E32" t="s">
        <v>1774</v>
      </c>
      <c r="F32" t="s">
        <v>2775</v>
      </c>
      <c r="G32" t="s">
        <v>2034</v>
      </c>
      <c r="H32" t="s">
        <v>2749</v>
      </c>
      <c r="I32" t="s">
        <v>598</v>
      </c>
      <c r="J32" t="s">
        <v>2764</v>
      </c>
      <c r="K32">
        <v>360</v>
      </c>
      <c r="L32">
        <v>468</v>
      </c>
      <c r="M32">
        <v>1170</v>
      </c>
      <c r="N32" t="s">
        <v>2614</v>
      </c>
      <c r="O32">
        <v>63.72</v>
      </c>
      <c r="P32">
        <v>58.98</v>
      </c>
      <c r="Q32">
        <v>58.61</v>
      </c>
      <c r="R32">
        <v>62.3</v>
      </c>
      <c r="S32">
        <v>61.98</v>
      </c>
      <c r="T32">
        <v>64.23</v>
      </c>
      <c r="U32">
        <v>70.97</v>
      </c>
      <c r="V32">
        <v>76.209999999999994</v>
      </c>
      <c r="W32">
        <v>71.400000000000006</v>
      </c>
      <c r="X32">
        <v>66.58</v>
      </c>
      <c r="Y32">
        <v>57.91</v>
      </c>
      <c r="Z32">
        <v>55.85</v>
      </c>
      <c r="AA32">
        <v>768.74000000000012</v>
      </c>
      <c r="AB32">
        <v>23.7</v>
      </c>
      <c r="AC32">
        <v>738.4</v>
      </c>
      <c r="AD32">
        <v>729.8</v>
      </c>
      <c r="AE32">
        <v>1.6426068376068379</v>
      </c>
      <c r="AF32" s="97">
        <v>44756</v>
      </c>
      <c r="AG32" s="97">
        <v>44756</v>
      </c>
      <c r="AH32" s="97">
        <v>53887</v>
      </c>
      <c r="AI32">
        <v>0.02</v>
      </c>
      <c r="AJ32">
        <v>4.4999999999999997E-3</v>
      </c>
    </row>
    <row r="33" spans="1:36">
      <c r="A33" t="s">
        <v>2110</v>
      </c>
      <c r="B33" t="s">
        <v>2073</v>
      </c>
      <c r="C33" t="s">
        <v>2745</v>
      </c>
      <c r="D33" t="s">
        <v>2774</v>
      </c>
      <c r="E33" t="s">
        <v>1774</v>
      </c>
      <c r="F33" t="s">
        <v>2775</v>
      </c>
      <c r="G33" t="s">
        <v>2035</v>
      </c>
      <c r="H33" t="s">
        <v>2749</v>
      </c>
      <c r="I33" t="s">
        <v>598</v>
      </c>
      <c r="J33" t="s">
        <v>2764</v>
      </c>
      <c r="K33">
        <v>170</v>
      </c>
      <c r="L33">
        <v>217.8</v>
      </c>
      <c r="M33">
        <v>540</v>
      </c>
      <c r="N33" t="s">
        <v>2776</v>
      </c>
      <c r="O33">
        <v>28.74</v>
      </c>
      <c r="P33">
        <v>26.6</v>
      </c>
      <c r="Q33">
        <v>26.46</v>
      </c>
      <c r="R33">
        <v>28.13</v>
      </c>
      <c r="S33">
        <v>28.02</v>
      </c>
      <c r="T33">
        <v>29.03</v>
      </c>
      <c r="U33">
        <v>32.11</v>
      </c>
      <c r="V33">
        <v>34.67</v>
      </c>
      <c r="W33">
        <v>32.46</v>
      </c>
      <c r="X33">
        <v>30.11</v>
      </c>
      <c r="Y33">
        <v>26.03</v>
      </c>
      <c r="Z33">
        <v>25.04</v>
      </c>
      <c r="AA33">
        <v>347.40000000000003</v>
      </c>
      <c r="AB33">
        <v>10.7</v>
      </c>
      <c r="AC33">
        <v>333.7</v>
      </c>
      <c r="AD33">
        <v>329.8</v>
      </c>
      <c r="AE33">
        <v>1.5950413223140496</v>
      </c>
      <c r="AF33" s="97">
        <v>44756</v>
      </c>
      <c r="AG33" s="97">
        <v>44756</v>
      </c>
      <c r="AH33" s="97">
        <v>53887</v>
      </c>
      <c r="AI33">
        <v>0.02</v>
      </c>
      <c r="AJ33">
        <v>4.4999999999999997E-3</v>
      </c>
    </row>
    <row r="34" spans="1:36">
      <c r="A34" t="s">
        <v>2114</v>
      </c>
      <c r="B34" t="s">
        <v>2073</v>
      </c>
      <c r="C34" t="s">
        <v>2745</v>
      </c>
      <c r="D34" t="s">
        <v>2774</v>
      </c>
      <c r="E34" t="s">
        <v>1774</v>
      </c>
      <c r="F34" t="s">
        <v>2775</v>
      </c>
      <c r="G34" t="s">
        <v>2036</v>
      </c>
      <c r="H34" t="s">
        <v>2749</v>
      </c>
      <c r="I34" t="s">
        <v>598</v>
      </c>
      <c r="J34" t="s">
        <v>2764</v>
      </c>
      <c r="K34">
        <v>170</v>
      </c>
      <c r="L34">
        <v>217.8</v>
      </c>
      <c r="M34">
        <v>540</v>
      </c>
      <c r="N34" t="s">
        <v>2776</v>
      </c>
      <c r="O34">
        <v>28.76</v>
      </c>
      <c r="P34">
        <v>26.62</v>
      </c>
      <c r="Q34">
        <v>26.47</v>
      </c>
      <c r="R34">
        <v>28.14</v>
      </c>
      <c r="S34">
        <v>28.03</v>
      </c>
      <c r="T34">
        <v>29.04</v>
      </c>
      <c r="U34">
        <v>32.130000000000003</v>
      </c>
      <c r="V34">
        <v>34.69</v>
      </c>
      <c r="W34">
        <v>32.479999999999997</v>
      </c>
      <c r="X34">
        <v>30.13</v>
      </c>
      <c r="Y34">
        <v>26.04</v>
      </c>
      <c r="Z34">
        <v>25.05</v>
      </c>
      <c r="AA34">
        <v>347.58</v>
      </c>
      <c r="AB34">
        <v>10.7</v>
      </c>
      <c r="AC34">
        <v>333.8</v>
      </c>
      <c r="AD34">
        <v>330</v>
      </c>
      <c r="AE34">
        <v>1.5958677685950411</v>
      </c>
      <c r="AF34" s="97">
        <v>44756</v>
      </c>
      <c r="AG34" s="97">
        <v>44756</v>
      </c>
      <c r="AH34" s="97">
        <v>53887</v>
      </c>
      <c r="AI34">
        <v>0.02</v>
      </c>
      <c r="AJ34">
        <v>4.4999999999999997E-3</v>
      </c>
    </row>
    <row r="35" spans="1:36">
      <c r="A35" t="s">
        <v>2118</v>
      </c>
      <c r="B35" t="s">
        <v>2073</v>
      </c>
      <c r="C35" t="s">
        <v>2745</v>
      </c>
      <c r="D35" t="s">
        <v>2774</v>
      </c>
      <c r="E35" t="s">
        <v>1774</v>
      </c>
      <c r="F35" t="s">
        <v>2775</v>
      </c>
      <c r="G35" t="s">
        <v>2037</v>
      </c>
      <c r="H35" t="s">
        <v>2749</v>
      </c>
      <c r="I35" t="s">
        <v>598</v>
      </c>
      <c r="J35" t="s">
        <v>2764</v>
      </c>
      <c r="K35">
        <v>360</v>
      </c>
      <c r="L35">
        <v>475.2</v>
      </c>
      <c r="M35">
        <v>1188</v>
      </c>
      <c r="N35" t="s">
        <v>2614</v>
      </c>
      <c r="O35">
        <v>64.55</v>
      </c>
      <c r="P35">
        <v>59.77</v>
      </c>
      <c r="Q35">
        <v>59.39</v>
      </c>
      <c r="R35">
        <v>63.15</v>
      </c>
      <c r="S35">
        <v>62.84</v>
      </c>
      <c r="T35">
        <v>65.17</v>
      </c>
      <c r="U35">
        <v>72</v>
      </c>
      <c r="V35">
        <v>77.209999999999994</v>
      </c>
      <c r="W35">
        <v>72.290000000000006</v>
      </c>
      <c r="X35">
        <v>67.44</v>
      </c>
      <c r="Y35">
        <v>58.71</v>
      </c>
      <c r="Z35">
        <v>56.66</v>
      </c>
      <c r="AA35">
        <v>779.18</v>
      </c>
      <c r="AB35">
        <v>24</v>
      </c>
      <c r="AC35">
        <v>748.4</v>
      </c>
      <c r="AD35">
        <v>739.7</v>
      </c>
      <c r="AE35">
        <v>1.639688552188552</v>
      </c>
      <c r="AF35" s="97">
        <v>44756</v>
      </c>
      <c r="AG35" s="97">
        <v>44756</v>
      </c>
      <c r="AH35" s="97">
        <v>53887</v>
      </c>
      <c r="AI35">
        <v>0.02</v>
      </c>
      <c r="AJ35">
        <v>4.4999999999999997E-3</v>
      </c>
    </row>
    <row r="36" spans="1:36">
      <c r="A36" t="s">
        <v>2125</v>
      </c>
      <c r="B36" t="s">
        <v>2073</v>
      </c>
      <c r="C36" t="s">
        <v>2745</v>
      </c>
      <c r="D36" t="s">
        <v>2774</v>
      </c>
      <c r="E36" t="s">
        <v>1774</v>
      </c>
      <c r="F36" t="s">
        <v>2775</v>
      </c>
      <c r="G36" t="s">
        <v>2038</v>
      </c>
      <c r="H36" t="s">
        <v>2749</v>
      </c>
      <c r="I36" t="s">
        <v>598</v>
      </c>
      <c r="J36" t="s">
        <v>2764</v>
      </c>
      <c r="K36">
        <v>160</v>
      </c>
      <c r="L36">
        <v>242.73</v>
      </c>
      <c r="M36">
        <v>558</v>
      </c>
      <c r="N36" t="s">
        <v>2612</v>
      </c>
      <c r="O36">
        <v>30.53</v>
      </c>
      <c r="P36">
        <v>28.42</v>
      </c>
      <c r="Q36">
        <v>28.3</v>
      </c>
      <c r="R36">
        <v>30.18</v>
      </c>
      <c r="S36">
        <v>30.15</v>
      </c>
      <c r="T36">
        <v>31.45</v>
      </c>
      <c r="U36">
        <v>34.770000000000003</v>
      </c>
      <c r="V36">
        <v>36.97</v>
      </c>
      <c r="W36">
        <v>34.46</v>
      </c>
      <c r="X36">
        <v>32.08</v>
      </c>
      <c r="Y36">
        <v>27.89</v>
      </c>
      <c r="Z36">
        <v>26.84</v>
      </c>
      <c r="AA36">
        <v>372.03999999999996</v>
      </c>
      <c r="AB36">
        <v>11.5</v>
      </c>
      <c r="AC36">
        <v>357.3</v>
      </c>
      <c r="AD36">
        <v>353.2</v>
      </c>
      <c r="AE36">
        <v>1.5327318419643223</v>
      </c>
      <c r="AF36" s="97">
        <v>44756</v>
      </c>
      <c r="AG36" s="97">
        <v>44756</v>
      </c>
      <c r="AH36" s="97">
        <v>53887</v>
      </c>
      <c r="AI36">
        <v>0.02</v>
      </c>
      <c r="AJ36">
        <v>5.4999999999999997E-3</v>
      </c>
    </row>
    <row r="37" spans="1:36">
      <c r="A37" t="s">
        <v>2130</v>
      </c>
      <c r="B37" t="s">
        <v>2130</v>
      </c>
      <c r="C37" t="s">
        <v>2745</v>
      </c>
      <c r="D37" t="s">
        <v>2766</v>
      </c>
      <c r="E37" t="s">
        <v>2771</v>
      </c>
      <c r="F37" t="s">
        <v>2768</v>
      </c>
      <c r="G37">
        <v>10035461975</v>
      </c>
      <c r="H37" t="s">
        <v>2749</v>
      </c>
      <c r="I37" t="s">
        <v>598</v>
      </c>
      <c r="J37" t="s">
        <v>2764</v>
      </c>
      <c r="K37">
        <v>480</v>
      </c>
      <c r="L37">
        <v>696.6</v>
      </c>
      <c r="M37">
        <v>1720</v>
      </c>
      <c r="N37" t="s">
        <v>2772</v>
      </c>
      <c r="O37">
        <v>92.8</v>
      </c>
      <c r="P37">
        <v>86.9</v>
      </c>
      <c r="Q37">
        <v>89.2</v>
      </c>
      <c r="R37">
        <v>91.7</v>
      </c>
      <c r="S37">
        <v>93</v>
      </c>
      <c r="T37">
        <v>93.5</v>
      </c>
      <c r="U37">
        <v>98.6</v>
      </c>
      <c r="V37">
        <v>105.8</v>
      </c>
      <c r="W37">
        <v>98.4</v>
      </c>
      <c r="X37">
        <v>95.5</v>
      </c>
      <c r="Y37">
        <v>90.3</v>
      </c>
      <c r="Z37">
        <v>82.7</v>
      </c>
      <c r="AA37">
        <v>1118.3999999999999</v>
      </c>
      <c r="AB37">
        <v>34.5</v>
      </c>
      <c r="AC37">
        <v>1074.0999999999999</v>
      </c>
      <c r="AD37">
        <v>1061.7</v>
      </c>
      <c r="AE37">
        <v>1.6055124892334192</v>
      </c>
      <c r="AF37" s="97">
        <v>44651</v>
      </c>
      <c r="AG37" s="97">
        <v>44767</v>
      </c>
      <c r="AH37" s="97">
        <v>53898</v>
      </c>
      <c r="AI37">
        <v>0.02</v>
      </c>
      <c r="AJ37">
        <v>4.4999999999999997E-3</v>
      </c>
    </row>
    <row r="38" spans="1:36">
      <c r="A38" t="s">
        <v>2139</v>
      </c>
      <c r="B38" t="s">
        <v>2130</v>
      </c>
      <c r="C38" t="s">
        <v>2745</v>
      </c>
      <c r="D38" t="s">
        <v>2766</v>
      </c>
      <c r="E38" t="s">
        <v>2771</v>
      </c>
      <c r="F38" t="s">
        <v>2768</v>
      </c>
      <c r="G38">
        <v>10035461983</v>
      </c>
      <c r="H38" t="s">
        <v>2749</v>
      </c>
      <c r="I38" t="s">
        <v>598</v>
      </c>
      <c r="J38" t="s">
        <v>2764</v>
      </c>
      <c r="K38">
        <v>420</v>
      </c>
      <c r="L38">
        <v>591.29999999999995</v>
      </c>
      <c r="M38">
        <v>1460</v>
      </c>
      <c r="N38" t="s">
        <v>2772</v>
      </c>
      <c r="O38">
        <v>79.39</v>
      </c>
      <c r="P38">
        <v>74.06</v>
      </c>
      <c r="Q38">
        <v>76.42</v>
      </c>
      <c r="R38">
        <v>78.489999999999995</v>
      </c>
      <c r="S38">
        <v>79.599999999999994</v>
      </c>
      <c r="T38">
        <v>79.83</v>
      </c>
      <c r="U38">
        <v>84.47</v>
      </c>
      <c r="V38">
        <v>90.65</v>
      </c>
      <c r="W38">
        <v>84.28</v>
      </c>
      <c r="X38">
        <v>81.540000000000006</v>
      </c>
      <c r="Y38">
        <v>77.180000000000007</v>
      </c>
      <c r="Z38">
        <v>70.650000000000006</v>
      </c>
      <c r="AA38">
        <v>956.55999999999983</v>
      </c>
      <c r="AB38">
        <v>29.5</v>
      </c>
      <c r="AC38">
        <v>918.8</v>
      </c>
      <c r="AD38">
        <v>908.1</v>
      </c>
      <c r="AE38">
        <v>1.617723659732792</v>
      </c>
      <c r="AF38" s="97">
        <v>44651</v>
      </c>
      <c r="AG38" s="97">
        <v>44767</v>
      </c>
      <c r="AH38" s="97">
        <v>53898</v>
      </c>
      <c r="AI38">
        <v>0.02</v>
      </c>
      <c r="AJ38">
        <v>4.4999999999999997E-3</v>
      </c>
    </row>
    <row r="39" spans="1:36">
      <c r="A39" t="s">
        <v>2147</v>
      </c>
      <c r="B39" t="s">
        <v>2130</v>
      </c>
      <c r="C39" t="s">
        <v>2745</v>
      </c>
      <c r="D39" t="s">
        <v>2766</v>
      </c>
      <c r="E39" t="s">
        <v>2771</v>
      </c>
      <c r="F39" t="s">
        <v>2768</v>
      </c>
      <c r="G39">
        <v>10035505336</v>
      </c>
      <c r="H39" t="s">
        <v>2749</v>
      </c>
      <c r="I39" t="s">
        <v>598</v>
      </c>
      <c r="J39" t="s">
        <v>2764</v>
      </c>
      <c r="K39">
        <v>300</v>
      </c>
      <c r="L39">
        <v>437.4</v>
      </c>
      <c r="M39">
        <v>1080</v>
      </c>
      <c r="N39" t="s">
        <v>2772</v>
      </c>
      <c r="O39">
        <v>57.38</v>
      </c>
      <c r="P39">
        <v>53.84</v>
      </c>
      <c r="Q39">
        <v>55.22</v>
      </c>
      <c r="R39">
        <v>56.75</v>
      </c>
      <c r="S39">
        <v>57.62</v>
      </c>
      <c r="T39">
        <v>57.98</v>
      </c>
      <c r="U39">
        <v>61.04</v>
      </c>
      <c r="V39">
        <v>65.53</v>
      </c>
      <c r="W39">
        <v>60.97</v>
      </c>
      <c r="X39">
        <v>59.17</v>
      </c>
      <c r="Y39">
        <v>55.92</v>
      </c>
      <c r="Z39">
        <v>51.19</v>
      </c>
      <c r="AA39">
        <v>692.6099999999999</v>
      </c>
      <c r="AB39">
        <v>21.3</v>
      </c>
      <c r="AC39">
        <v>665.2</v>
      </c>
      <c r="AD39">
        <v>657.5</v>
      </c>
      <c r="AE39">
        <v>1.5834705075445814</v>
      </c>
      <c r="AF39" s="97">
        <v>44651</v>
      </c>
      <c r="AG39" s="97">
        <v>44767</v>
      </c>
      <c r="AH39" s="97">
        <v>53898</v>
      </c>
      <c r="AI39">
        <v>0.02</v>
      </c>
      <c r="AJ39">
        <v>4.4999999999999997E-3</v>
      </c>
    </row>
    <row r="40" spans="1:36">
      <c r="A40" t="s">
        <v>2153</v>
      </c>
      <c r="B40" t="s">
        <v>2130</v>
      </c>
      <c r="C40" t="s">
        <v>2745</v>
      </c>
      <c r="D40" t="s">
        <v>2766</v>
      </c>
      <c r="E40" t="s">
        <v>2771</v>
      </c>
      <c r="F40" t="s">
        <v>2768</v>
      </c>
      <c r="G40">
        <v>10035462122</v>
      </c>
      <c r="H40" t="s">
        <v>2749</v>
      </c>
      <c r="I40" t="s">
        <v>598</v>
      </c>
      <c r="J40" t="s">
        <v>2764</v>
      </c>
      <c r="K40">
        <v>240</v>
      </c>
      <c r="L40">
        <v>332.1</v>
      </c>
      <c r="M40">
        <v>820</v>
      </c>
      <c r="N40" t="s">
        <v>2772</v>
      </c>
      <c r="O40">
        <v>43.89</v>
      </c>
      <c r="P40">
        <v>41.04</v>
      </c>
      <c r="Q40">
        <v>42.35</v>
      </c>
      <c r="R40">
        <v>43.46</v>
      </c>
      <c r="S40">
        <v>44.1</v>
      </c>
      <c r="T40">
        <v>44.2</v>
      </c>
      <c r="U40">
        <v>46.49</v>
      </c>
      <c r="V40">
        <v>50.22</v>
      </c>
      <c r="W40">
        <v>46.75</v>
      </c>
      <c r="X40">
        <v>45.17</v>
      </c>
      <c r="Y40">
        <v>42.75</v>
      </c>
      <c r="Z40">
        <v>39.049999999999997</v>
      </c>
      <c r="AA40">
        <v>529.47</v>
      </c>
      <c r="AB40">
        <v>16.3</v>
      </c>
      <c r="AC40">
        <v>508.5</v>
      </c>
      <c r="AD40">
        <v>502.7</v>
      </c>
      <c r="AE40">
        <v>1.5943089430894308</v>
      </c>
      <c r="AF40" s="97">
        <v>44651</v>
      </c>
      <c r="AG40" s="97">
        <v>44767</v>
      </c>
      <c r="AH40" s="97">
        <v>53898</v>
      </c>
      <c r="AI40">
        <v>0.02</v>
      </c>
      <c r="AJ40">
        <v>4.4999999999999997E-3</v>
      </c>
    </row>
    <row r="41" spans="1:36">
      <c r="A41" t="s">
        <v>2158</v>
      </c>
      <c r="B41" t="s">
        <v>2130</v>
      </c>
      <c r="C41" t="s">
        <v>2745</v>
      </c>
      <c r="D41" t="s">
        <v>2766</v>
      </c>
      <c r="E41" t="s">
        <v>2771</v>
      </c>
      <c r="F41" t="s">
        <v>2768</v>
      </c>
      <c r="G41">
        <v>10035462130</v>
      </c>
      <c r="H41" t="s">
        <v>2749</v>
      </c>
      <c r="I41" t="s">
        <v>598</v>
      </c>
      <c r="J41" t="s">
        <v>2764</v>
      </c>
      <c r="K41">
        <v>250</v>
      </c>
      <c r="L41">
        <v>369.8</v>
      </c>
      <c r="M41">
        <v>920</v>
      </c>
      <c r="N41" t="s">
        <v>2777</v>
      </c>
      <c r="O41">
        <v>49.36</v>
      </c>
      <c r="P41">
        <v>45.97</v>
      </c>
      <c r="Q41">
        <v>47.67</v>
      </c>
      <c r="R41">
        <v>48.89</v>
      </c>
      <c r="S41">
        <v>49.62</v>
      </c>
      <c r="T41">
        <v>49.65</v>
      </c>
      <c r="U41">
        <v>52.31</v>
      </c>
      <c r="V41">
        <v>56.48</v>
      </c>
      <c r="W41">
        <v>52.58</v>
      </c>
      <c r="X41">
        <v>50.65</v>
      </c>
      <c r="Y41">
        <v>48</v>
      </c>
      <c r="Z41">
        <v>43.86</v>
      </c>
      <c r="AA41">
        <v>595.04</v>
      </c>
      <c r="AB41">
        <v>18.3</v>
      </c>
      <c r="AC41">
        <v>571.5</v>
      </c>
      <c r="AD41">
        <v>564.9</v>
      </c>
      <c r="AE41">
        <v>1.6090859924283394</v>
      </c>
      <c r="AF41" s="97">
        <v>44651</v>
      </c>
      <c r="AG41" s="97">
        <v>44767</v>
      </c>
      <c r="AH41" s="97">
        <v>53898</v>
      </c>
      <c r="AI41">
        <v>0.02</v>
      </c>
      <c r="AJ41">
        <v>4.4999999999999997E-3</v>
      </c>
    </row>
    <row r="42" spans="1:36">
      <c r="A42" t="s">
        <v>2165</v>
      </c>
      <c r="B42" t="s">
        <v>2164</v>
      </c>
      <c r="C42" t="s">
        <v>2745</v>
      </c>
      <c r="D42" t="s">
        <v>2766</v>
      </c>
      <c r="E42" t="s">
        <v>2770</v>
      </c>
      <c r="F42" t="s">
        <v>2768</v>
      </c>
      <c r="G42">
        <v>10035302079</v>
      </c>
      <c r="H42" t="s">
        <v>2749</v>
      </c>
      <c r="I42" t="s">
        <v>598</v>
      </c>
      <c r="J42" t="s">
        <v>2764</v>
      </c>
      <c r="K42">
        <v>300</v>
      </c>
      <c r="L42">
        <v>419.76</v>
      </c>
      <c r="M42">
        <v>792</v>
      </c>
      <c r="N42" t="s">
        <v>2615</v>
      </c>
      <c r="O42">
        <v>54.98</v>
      </c>
      <c r="P42">
        <v>47.58</v>
      </c>
      <c r="Q42">
        <v>57.92</v>
      </c>
      <c r="R42">
        <v>49.28</v>
      </c>
      <c r="S42">
        <v>61.55</v>
      </c>
      <c r="T42">
        <v>62.08</v>
      </c>
      <c r="U42">
        <v>60.44</v>
      </c>
      <c r="V42">
        <v>69.62</v>
      </c>
      <c r="W42">
        <v>63.58</v>
      </c>
      <c r="X42">
        <v>58</v>
      </c>
      <c r="Y42">
        <v>53.59</v>
      </c>
      <c r="Z42">
        <v>53.37</v>
      </c>
      <c r="AA42">
        <v>691.99</v>
      </c>
      <c r="AB42">
        <v>21.3</v>
      </c>
      <c r="AC42">
        <v>664.6</v>
      </c>
      <c r="AD42">
        <v>656.9</v>
      </c>
      <c r="AE42">
        <v>1.6485372593863161</v>
      </c>
      <c r="AF42" s="97">
        <v>44678</v>
      </c>
      <c r="AG42" s="97">
        <v>44844</v>
      </c>
      <c r="AH42" s="97">
        <v>53976</v>
      </c>
      <c r="AI42">
        <v>0.02</v>
      </c>
      <c r="AJ42">
        <v>4.4999999999999997E-3</v>
      </c>
    </row>
    <row r="43" spans="1:36">
      <c r="A43" t="s">
        <v>2778</v>
      </c>
      <c r="B43" t="s">
        <v>2778</v>
      </c>
      <c r="C43" t="s">
        <v>2745</v>
      </c>
      <c r="D43" t="s">
        <v>2766</v>
      </c>
      <c r="E43" t="s">
        <v>2779</v>
      </c>
      <c r="F43" t="s">
        <v>2768</v>
      </c>
      <c r="G43">
        <v>10035977122</v>
      </c>
      <c r="H43" t="s">
        <v>2749</v>
      </c>
      <c r="I43" t="s">
        <v>598</v>
      </c>
      <c r="J43" t="s">
        <v>2750</v>
      </c>
      <c r="K43">
        <v>1000</v>
      </c>
      <c r="L43">
        <v>1419</v>
      </c>
      <c r="M43">
        <v>2150</v>
      </c>
      <c r="N43" t="s">
        <v>2780</v>
      </c>
      <c r="O43">
        <v>250.4</v>
      </c>
      <c r="P43">
        <v>218.5</v>
      </c>
      <c r="Q43">
        <v>222.7</v>
      </c>
      <c r="R43">
        <v>233.3</v>
      </c>
      <c r="S43">
        <v>216.3</v>
      </c>
      <c r="T43">
        <v>229.7</v>
      </c>
      <c r="U43">
        <v>244.4</v>
      </c>
      <c r="V43">
        <v>279.10000000000002</v>
      </c>
      <c r="W43">
        <v>261.60000000000002</v>
      </c>
      <c r="X43">
        <v>230.3</v>
      </c>
      <c r="Y43">
        <v>244.7</v>
      </c>
      <c r="Z43">
        <v>250.1</v>
      </c>
      <c r="AA43">
        <v>2881.1</v>
      </c>
      <c r="AB43">
        <v>142</v>
      </c>
      <c r="AC43">
        <v>2699</v>
      </c>
      <c r="AD43">
        <v>2647</v>
      </c>
      <c r="AE43">
        <v>2.0303735024665257</v>
      </c>
      <c r="AF43" s="97">
        <v>44957</v>
      </c>
      <c r="AG43" s="97">
        <v>45328</v>
      </c>
      <c r="AH43" s="97">
        <v>54455</v>
      </c>
      <c r="AI43">
        <v>0.02</v>
      </c>
      <c r="AJ43">
        <v>4.4999999999999997E-3</v>
      </c>
    </row>
    <row r="44" spans="1:36">
      <c r="A44" t="s">
        <v>2781</v>
      </c>
      <c r="B44" t="s">
        <v>2778</v>
      </c>
      <c r="C44" t="s">
        <v>2745</v>
      </c>
      <c r="D44" t="s">
        <v>2766</v>
      </c>
      <c r="E44" t="s">
        <v>2779</v>
      </c>
      <c r="F44" t="s">
        <v>2768</v>
      </c>
      <c r="G44">
        <v>10035977130</v>
      </c>
      <c r="H44" t="s">
        <v>2749</v>
      </c>
      <c r="I44" t="s">
        <v>598</v>
      </c>
      <c r="J44" t="s">
        <v>2750</v>
      </c>
      <c r="K44">
        <v>1000</v>
      </c>
      <c r="L44">
        <v>1419</v>
      </c>
      <c r="M44">
        <v>2150</v>
      </c>
      <c r="N44" t="s">
        <v>2780</v>
      </c>
      <c r="O44">
        <v>249.1</v>
      </c>
      <c r="P44">
        <v>217.8</v>
      </c>
      <c r="Q44">
        <v>221.8</v>
      </c>
      <c r="R44">
        <v>232.4</v>
      </c>
      <c r="S44">
        <v>213.8</v>
      </c>
      <c r="T44">
        <v>226.9</v>
      </c>
      <c r="U44">
        <v>243.6</v>
      </c>
      <c r="V44">
        <v>278.2</v>
      </c>
      <c r="W44">
        <v>260.60000000000002</v>
      </c>
      <c r="X44">
        <v>229.9</v>
      </c>
      <c r="Y44">
        <v>244.1</v>
      </c>
      <c r="Z44">
        <v>249.7</v>
      </c>
      <c r="AA44">
        <v>2867.9</v>
      </c>
      <c r="AB44">
        <v>142</v>
      </c>
      <c r="AC44">
        <v>2686</v>
      </c>
      <c r="AD44">
        <v>2635</v>
      </c>
      <c r="AE44">
        <v>2.0210711768851306</v>
      </c>
      <c r="AF44" s="97">
        <v>44957</v>
      </c>
      <c r="AG44" s="97">
        <v>45328</v>
      </c>
      <c r="AH44" s="97">
        <v>54455</v>
      </c>
      <c r="AI44">
        <v>0.02</v>
      </c>
      <c r="AJ44">
        <v>4.4999999999999997E-3</v>
      </c>
    </row>
    <row r="45" spans="1:36">
      <c r="A45" t="s">
        <v>2782</v>
      </c>
      <c r="B45" t="s">
        <v>2778</v>
      </c>
      <c r="C45" t="s">
        <v>2745</v>
      </c>
      <c r="D45" t="s">
        <v>2766</v>
      </c>
      <c r="E45" t="s">
        <v>2779</v>
      </c>
      <c r="F45" t="s">
        <v>2768</v>
      </c>
      <c r="G45">
        <v>10035977149</v>
      </c>
      <c r="H45" t="s">
        <v>2749</v>
      </c>
      <c r="I45" t="s">
        <v>598</v>
      </c>
      <c r="J45" t="s">
        <v>2750</v>
      </c>
      <c r="K45">
        <v>1000</v>
      </c>
      <c r="L45">
        <v>1419</v>
      </c>
      <c r="M45">
        <v>2150</v>
      </c>
      <c r="N45" t="s">
        <v>2780</v>
      </c>
      <c r="O45">
        <v>248.3</v>
      </c>
      <c r="P45">
        <v>217.5</v>
      </c>
      <c r="Q45">
        <v>221.3</v>
      </c>
      <c r="R45">
        <v>232.1</v>
      </c>
      <c r="S45">
        <v>213.6</v>
      </c>
      <c r="T45">
        <v>226.6</v>
      </c>
      <c r="U45">
        <v>243.5</v>
      </c>
      <c r="V45">
        <v>277.89999999999998</v>
      </c>
      <c r="W45">
        <v>260.10000000000002</v>
      </c>
      <c r="X45">
        <v>229.4</v>
      </c>
      <c r="Y45">
        <v>243.8</v>
      </c>
      <c r="Z45">
        <v>249.4</v>
      </c>
      <c r="AA45">
        <v>2863.5</v>
      </c>
      <c r="AB45">
        <v>141</v>
      </c>
      <c r="AC45">
        <v>2682</v>
      </c>
      <c r="AD45">
        <v>2631</v>
      </c>
      <c r="AE45">
        <v>2.0179704016913318</v>
      </c>
      <c r="AF45" s="97">
        <v>44957</v>
      </c>
      <c r="AG45" s="97">
        <v>45328</v>
      </c>
      <c r="AH45" s="97">
        <v>54455</v>
      </c>
      <c r="AI45">
        <v>0.02</v>
      </c>
      <c r="AJ45">
        <v>4.4999999999999997E-3</v>
      </c>
    </row>
    <row r="46" spans="1:36">
      <c r="A46" t="s">
        <v>2783</v>
      </c>
      <c r="B46" t="s">
        <v>2778</v>
      </c>
      <c r="C46" t="s">
        <v>2745</v>
      </c>
      <c r="D46" t="s">
        <v>2766</v>
      </c>
      <c r="E46" t="s">
        <v>2779</v>
      </c>
      <c r="F46" t="s">
        <v>2768</v>
      </c>
      <c r="G46">
        <v>10035977157</v>
      </c>
      <c r="H46" t="s">
        <v>2749</v>
      </c>
      <c r="I46" t="s">
        <v>598</v>
      </c>
      <c r="J46" t="s">
        <v>2750</v>
      </c>
      <c r="K46">
        <v>1000</v>
      </c>
      <c r="L46">
        <v>1419</v>
      </c>
      <c r="M46">
        <v>2150</v>
      </c>
      <c r="N46" t="s">
        <v>2780</v>
      </c>
      <c r="O46">
        <v>248.5</v>
      </c>
      <c r="P46">
        <v>217.8</v>
      </c>
      <c r="Q46">
        <v>221.8</v>
      </c>
      <c r="R46">
        <v>232.2</v>
      </c>
      <c r="S46">
        <v>212.1</v>
      </c>
      <c r="T46">
        <v>224.5</v>
      </c>
      <c r="U46">
        <v>240.7</v>
      </c>
      <c r="V46">
        <v>277.39999999999998</v>
      </c>
      <c r="W46">
        <v>260.8</v>
      </c>
      <c r="X46">
        <v>229.2</v>
      </c>
      <c r="Y46">
        <v>243.8</v>
      </c>
      <c r="Z46">
        <v>249.2</v>
      </c>
      <c r="AA46">
        <v>2858</v>
      </c>
      <c r="AB46">
        <v>141</v>
      </c>
      <c r="AC46">
        <v>2677</v>
      </c>
      <c r="AD46">
        <v>2626</v>
      </c>
      <c r="AE46">
        <v>2.0140944326990837</v>
      </c>
      <c r="AF46" s="97">
        <v>44957</v>
      </c>
      <c r="AG46" s="97">
        <v>45328</v>
      </c>
      <c r="AH46" s="97">
        <v>54455</v>
      </c>
      <c r="AI46">
        <v>0.02</v>
      </c>
      <c r="AJ46">
        <v>4.4999999999999997E-3</v>
      </c>
    </row>
    <row r="47" spans="1:36">
      <c r="A47" t="s">
        <v>2784</v>
      </c>
      <c r="B47" t="s">
        <v>2778</v>
      </c>
      <c r="C47" t="s">
        <v>2745</v>
      </c>
      <c r="D47" t="s">
        <v>2766</v>
      </c>
      <c r="E47" t="s">
        <v>2779</v>
      </c>
      <c r="F47" t="s">
        <v>2768</v>
      </c>
      <c r="G47">
        <v>10035977203</v>
      </c>
      <c r="H47" t="s">
        <v>2749</v>
      </c>
      <c r="I47" t="s">
        <v>598</v>
      </c>
      <c r="J47" t="s">
        <v>2750</v>
      </c>
      <c r="K47">
        <v>1000</v>
      </c>
      <c r="L47">
        <v>1419</v>
      </c>
      <c r="M47">
        <v>2150</v>
      </c>
      <c r="N47" t="s">
        <v>2780</v>
      </c>
      <c r="O47">
        <v>248.2</v>
      </c>
      <c r="P47">
        <v>217.2</v>
      </c>
      <c r="Q47">
        <v>220.9</v>
      </c>
      <c r="R47">
        <v>231.2</v>
      </c>
      <c r="S47">
        <v>211.6</v>
      </c>
      <c r="T47">
        <v>224.3</v>
      </c>
      <c r="U47">
        <v>240.1</v>
      </c>
      <c r="V47">
        <v>276.8</v>
      </c>
      <c r="W47">
        <v>259.89999999999998</v>
      </c>
      <c r="X47">
        <v>229.2</v>
      </c>
      <c r="Y47">
        <v>243.4</v>
      </c>
      <c r="Z47">
        <v>248.9</v>
      </c>
      <c r="AA47">
        <v>2851.7</v>
      </c>
      <c r="AB47">
        <v>141</v>
      </c>
      <c r="AC47">
        <v>2671</v>
      </c>
      <c r="AD47">
        <v>2620</v>
      </c>
      <c r="AE47">
        <v>2.0096546863988722</v>
      </c>
      <c r="AF47" s="97">
        <v>44957</v>
      </c>
      <c r="AG47" s="97">
        <v>45328</v>
      </c>
      <c r="AH47" s="97">
        <v>54455</v>
      </c>
      <c r="AI47">
        <v>0.02</v>
      </c>
      <c r="AJ47">
        <v>4.4999999999999997E-3</v>
      </c>
    </row>
    <row r="48" spans="1:36">
      <c r="A48" t="s">
        <v>1903</v>
      </c>
      <c r="B48" t="s">
        <v>1903</v>
      </c>
      <c r="C48" t="s">
        <v>2745</v>
      </c>
      <c r="D48" t="s">
        <v>2766</v>
      </c>
      <c r="E48" t="s">
        <v>2785</v>
      </c>
      <c r="F48" t="s">
        <v>2768</v>
      </c>
      <c r="G48">
        <v>10035154517</v>
      </c>
      <c r="H48" t="s">
        <v>2749</v>
      </c>
      <c r="I48" t="s">
        <v>598</v>
      </c>
      <c r="J48" t="s">
        <v>2764</v>
      </c>
      <c r="K48">
        <v>60</v>
      </c>
      <c r="L48">
        <v>72.900000000000006</v>
      </c>
      <c r="M48">
        <v>180</v>
      </c>
      <c r="N48" t="s">
        <v>2786</v>
      </c>
      <c r="O48">
        <v>9.81</v>
      </c>
      <c r="P48">
        <v>9.11</v>
      </c>
      <c r="Q48">
        <v>10.24</v>
      </c>
      <c r="R48">
        <v>10.119999999999999</v>
      </c>
      <c r="S48">
        <v>9.77</v>
      </c>
      <c r="T48">
        <v>10.41</v>
      </c>
      <c r="U48">
        <v>10.76</v>
      </c>
      <c r="V48">
        <v>11.45</v>
      </c>
      <c r="W48">
        <v>10.9</v>
      </c>
      <c r="X48">
        <v>10.9</v>
      </c>
      <c r="Y48">
        <v>9.32</v>
      </c>
      <c r="Z48">
        <v>8.16</v>
      </c>
      <c r="AA48">
        <v>120.95000000000002</v>
      </c>
      <c r="AB48">
        <v>3.73</v>
      </c>
      <c r="AC48">
        <v>116.18</v>
      </c>
      <c r="AD48">
        <v>114.84</v>
      </c>
      <c r="AE48">
        <v>1.6591220850480111</v>
      </c>
      <c r="AF48" s="97">
        <v>44639</v>
      </c>
      <c r="AG48" s="97">
        <v>44798</v>
      </c>
      <c r="AH48" s="97">
        <v>53929</v>
      </c>
      <c r="AI48">
        <v>0.02</v>
      </c>
      <c r="AJ48">
        <v>4.4999999999999997E-3</v>
      </c>
    </row>
    <row r="49" spans="1:36">
      <c r="A49" t="s">
        <v>1904</v>
      </c>
      <c r="B49" t="s">
        <v>1903</v>
      </c>
      <c r="C49" t="s">
        <v>2745</v>
      </c>
      <c r="D49" t="s">
        <v>2766</v>
      </c>
      <c r="E49" t="s">
        <v>2785</v>
      </c>
      <c r="F49" t="s">
        <v>2768</v>
      </c>
      <c r="G49">
        <v>10034908372</v>
      </c>
      <c r="H49" t="s">
        <v>2749</v>
      </c>
      <c r="I49" t="s">
        <v>598</v>
      </c>
      <c r="J49" t="s">
        <v>2764</v>
      </c>
      <c r="K49">
        <v>50</v>
      </c>
      <c r="L49">
        <v>66.78</v>
      </c>
      <c r="M49">
        <v>126</v>
      </c>
      <c r="N49" t="s">
        <v>2615</v>
      </c>
      <c r="O49">
        <v>9.98</v>
      </c>
      <c r="P49">
        <v>8.2200000000000006</v>
      </c>
      <c r="Q49">
        <v>9.6199999999999992</v>
      </c>
      <c r="R49">
        <v>9.4700000000000006</v>
      </c>
      <c r="S49">
        <v>9.7100000000000009</v>
      </c>
      <c r="T49">
        <v>9.6</v>
      </c>
      <c r="U49">
        <v>8.61</v>
      </c>
      <c r="V49">
        <v>10.63</v>
      </c>
      <c r="W49">
        <v>10.24</v>
      </c>
      <c r="X49">
        <v>10.3</v>
      </c>
      <c r="Y49">
        <v>8.91</v>
      </c>
      <c r="Z49">
        <v>8.9</v>
      </c>
      <c r="AA49">
        <v>114.19</v>
      </c>
      <c r="AB49">
        <v>3.52</v>
      </c>
      <c r="AC49">
        <v>109.69</v>
      </c>
      <c r="AD49">
        <v>108.42</v>
      </c>
      <c r="AE49">
        <v>1.7099430967355496</v>
      </c>
      <c r="AF49" s="97">
        <v>44639</v>
      </c>
      <c r="AG49" s="97">
        <v>44798</v>
      </c>
      <c r="AH49" s="97">
        <v>53929</v>
      </c>
      <c r="AI49">
        <v>0.02</v>
      </c>
      <c r="AJ49">
        <v>4.4999999999999997E-3</v>
      </c>
    </row>
    <row r="50" spans="1:36">
      <c r="A50" t="s">
        <v>1905</v>
      </c>
      <c r="B50" t="s">
        <v>1903</v>
      </c>
      <c r="C50" t="s">
        <v>2745</v>
      </c>
      <c r="D50" t="s">
        <v>2766</v>
      </c>
      <c r="E50" t="s">
        <v>2785</v>
      </c>
      <c r="F50" t="s">
        <v>2768</v>
      </c>
      <c r="G50">
        <v>10035156587</v>
      </c>
      <c r="H50" t="s">
        <v>2749</v>
      </c>
      <c r="I50" t="s">
        <v>598</v>
      </c>
      <c r="J50" t="s">
        <v>2764</v>
      </c>
      <c r="K50">
        <v>60</v>
      </c>
      <c r="L50">
        <v>72.900000000000006</v>
      </c>
      <c r="M50">
        <v>180</v>
      </c>
      <c r="N50" t="s">
        <v>2786</v>
      </c>
      <c r="O50">
        <v>9.81</v>
      </c>
      <c r="P50">
        <v>9.11</v>
      </c>
      <c r="Q50">
        <v>10.24</v>
      </c>
      <c r="R50">
        <v>10.119999999999999</v>
      </c>
      <c r="S50">
        <v>9.77</v>
      </c>
      <c r="T50">
        <v>10.41</v>
      </c>
      <c r="U50">
        <v>10.76</v>
      </c>
      <c r="V50">
        <v>11.45</v>
      </c>
      <c r="W50">
        <v>10.9</v>
      </c>
      <c r="X50">
        <v>10.9</v>
      </c>
      <c r="Y50">
        <v>9.32</v>
      </c>
      <c r="Z50">
        <v>8.16</v>
      </c>
      <c r="AA50">
        <v>120.95000000000002</v>
      </c>
      <c r="AB50">
        <v>3.73</v>
      </c>
      <c r="AC50">
        <v>116.18</v>
      </c>
      <c r="AD50">
        <v>114.84</v>
      </c>
      <c r="AE50">
        <v>1.6591220850480111</v>
      </c>
      <c r="AF50" s="97">
        <v>44639</v>
      </c>
      <c r="AG50" s="97">
        <v>44798</v>
      </c>
      <c r="AH50" s="97">
        <v>53929</v>
      </c>
      <c r="AI50">
        <v>0.02</v>
      </c>
      <c r="AJ50">
        <v>4.4999999999999997E-3</v>
      </c>
    </row>
    <row r="51" spans="1:36">
      <c r="A51" t="s">
        <v>1906</v>
      </c>
      <c r="B51" t="s">
        <v>1903</v>
      </c>
      <c r="C51" t="s">
        <v>2745</v>
      </c>
      <c r="D51" t="s">
        <v>2766</v>
      </c>
      <c r="E51" t="s">
        <v>2785</v>
      </c>
      <c r="F51" t="s">
        <v>2768</v>
      </c>
      <c r="G51">
        <v>10035106113</v>
      </c>
      <c r="H51" t="s">
        <v>2749</v>
      </c>
      <c r="I51" t="s">
        <v>598</v>
      </c>
      <c r="J51" t="s">
        <v>2764</v>
      </c>
      <c r="K51">
        <v>60</v>
      </c>
      <c r="L51">
        <v>72.900000000000006</v>
      </c>
      <c r="M51">
        <v>180</v>
      </c>
      <c r="N51" t="s">
        <v>2786</v>
      </c>
      <c r="O51">
        <v>9.81</v>
      </c>
      <c r="P51">
        <v>9.11</v>
      </c>
      <c r="Q51">
        <v>10.24</v>
      </c>
      <c r="R51">
        <v>10.119999999999999</v>
      </c>
      <c r="S51">
        <v>9.77</v>
      </c>
      <c r="T51">
        <v>10.41</v>
      </c>
      <c r="U51">
        <v>10.76</v>
      </c>
      <c r="V51">
        <v>11.45</v>
      </c>
      <c r="W51">
        <v>10.9</v>
      </c>
      <c r="X51">
        <v>10.9</v>
      </c>
      <c r="Y51">
        <v>9.32</v>
      </c>
      <c r="Z51">
        <v>8.16</v>
      </c>
      <c r="AA51">
        <v>120.95000000000002</v>
      </c>
      <c r="AB51">
        <v>3.73</v>
      </c>
      <c r="AC51">
        <v>116.18</v>
      </c>
      <c r="AD51">
        <v>114.84</v>
      </c>
      <c r="AE51">
        <v>1.6591220850480111</v>
      </c>
      <c r="AF51" s="97">
        <v>44639</v>
      </c>
      <c r="AG51" s="97">
        <v>44798</v>
      </c>
      <c r="AH51" s="97">
        <v>53929</v>
      </c>
      <c r="AI51">
        <v>0.02</v>
      </c>
      <c r="AJ51">
        <v>4.4999999999999997E-3</v>
      </c>
    </row>
    <row r="52" spans="1:36">
      <c r="A52" t="s">
        <v>1907</v>
      </c>
      <c r="B52" t="s">
        <v>1903</v>
      </c>
      <c r="C52" t="s">
        <v>2745</v>
      </c>
      <c r="D52" t="s">
        <v>2766</v>
      </c>
      <c r="E52" t="s">
        <v>2785</v>
      </c>
      <c r="F52" t="s">
        <v>2768</v>
      </c>
      <c r="G52">
        <v>10034913074</v>
      </c>
      <c r="H52" t="s">
        <v>2749</v>
      </c>
      <c r="I52" t="s">
        <v>598</v>
      </c>
      <c r="J52" t="s">
        <v>2764</v>
      </c>
      <c r="K52">
        <v>50</v>
      </c>
      <c r="L52">
        <v>66.78</v>
      </c>
      <c r="M52">
        <v>126</v>
      </c>
      <c r="N52" t="s">
        <v>2615</v>
      </c>
      <c r="O52">
        <v>9.98</v>
      </c>
      <c r="P52">
        <v>8.2200000000000006</v>
      </c>
      <c r="Q52">
        <v>9.6199999999999992</v>
      </c>
      <c r="R52">
        <v>9.4700000000000006</v>
      </c>
      <c r="S52">
        <v>9.7100000000000009</v>
      </c>
      <c r="T52">
        <v>9.6</v>
      </c>
      <c r="U52">
        <v>8.61</v>
      </c>
      <c r="V52">
        <v>10.63</v>
      </c>
      <c r="W52">
        <v>10.24</v>
      </c>
      <c r="X52">
        <v>10.3</v>
      </c>
      <c r="Y52">
        <v>8.91</v>
      </c>
      <c r="Z52">
        <v>8.9</v>
      </c>
      <c r="AA52">
        <v>114.19</v>
      </c>
      <c r="AB52">
        <v>3.52</v>
      </c>
      <c r="AC52">
        <v>109.69</v>
      </c>
      <c r="AD52">
        <v>108.42</v>
      </c>
      <c r="AE52">
        <v>1.7099430967355496</v>
      </c>
      <c r="AF52" s="97">
        <v>44639</v>
      </c>
      <c r="AG52" s="97">
        <v>44798</v>
      </c>
      <c r="AH52" s="97">
        <v>53929</v>
      </c>
      <c r="AI52">
        <v>0.02</v>
      </c>
      <c r="AJ52">
        <v>4.4999999999999997E-3</v>
      </c>
    </row>
    <row r="53" spans="1:36">
      <c r="A53" t="s">
        <v>1908</v>
      </c>
      <c r="B53" t="s">
        <v>1903</v>
      </c>
      <c r="C53" t="s">
        <v>2745</v>
      </c>
      <c r="D53" t="s">
        <v>2766</v>
      </c>
      <c r="E53" t="s">
        <v>2785</v>
      </c>
      <c r="F53" t="s">
        <v>2768</v>
      </c>
      <c r="G53">
        <v>10034908402</v>
      </c>
      <c r="H53" t="s">
        <v>2749</v>
      </c>
      <c r="I53" t="s">
        <v>598</v>
      </c>
      <c r="J53" t="s">
        <v>2764</v>
      </c>
      <c r="K53">
        <v>50</v>
      </c>
      <c r="L53">
        <v>66.78</v>
      </c>
      <c r="M53">
        <v>126</v>
      </c>
      <c r="N53" t="s">
        <v>2615</v>
      </c>
      <c r="O53">
        <v>9.98</v>
      </c>
      <c r="P53">
        <v>8.2200000000000006</v>
      </c>
      <c r="Q53">
        <v>9.6199999999999992</v>
      </c>
      <c r="R53">
        <v>9.4700000000000006</v>
      </c>
      <c r="S53">
        <v>9.7100000000000009</v>
      </c>
      <c r="T53">
        <v>9.6</v>
      </c>
      <c r="U53">
        <v>8.61</v>
      </c>
      <c r="V53">
        <v>10.63</v>
      </c>
      <c r="W53">
        <v>10.24</v>
      </c>
      <c r="X53">
        <v>10.3</v>
      </c>
      <c r="Y53">
        <v>8.91</v>
      </c>
      <c r="Z53">
        <v>8.9</v>
      </c>
      <c r="AA53">
        <v>114.19</v>
      </c>
      <c r="AB53">
        <v>3.52</v>
      </c>
      <c r="AC53">
        <v>109.69</v>
      </c>
      <c r="AD53">
        <v>108.42</v>
      </c>
      <c r="AE53">
        <v>1.7099430967355496</v>
      </c>
      <c r="AF53" s="97">
        <v>44639</v>
      </c>
      <c r="AG53" s="97">
        <v>44798</v>
      </c>
      <c r="AH53" s="97">
        <v>53929</v>
      </c>
      <c r="AI53">
        <v>0.02</v>
      </c>
      <c r="AJ53">
        <v>4.4999999999999997E-3</v>
      </c>
    </row>
    <row r="54" spans="1:36">
      <c r="A54" t="s">
        <v>1909</v>
      </c>
      <c r="B54" t="s">
        <v>1903</v>
      </c>
      <c r="C54" t="s">
        <v>2745</v>
      </c>
      <c r="D54" t="s">
        <v>2766</v>
      </c>
      <c r="E54" t="s">
        <v>2785</v>
      </c>
      <c r="F54" t="s">
        <v>2768</v>
      </c>
      <c r="G54">
        <v>10035156609</v>
      </c>
      <c r="H54" t="s">
        <v>2749</v>
      </c>
      <c r="I54" t="s">
        <v>598</v>
      </c>
      <c r="J54" t="s">
        <v>2764</v>
      </c>
      <c r="K54">
        <v>60</v>
      </c>
      <c r="L54">
        <v>72.900000000000006</v>
      </c>
      <c r="M54">
        <v>180</v>
      </c>
      <c r="N54" t="s">
        <v>2786</v>
      </c>
      <c r="O54">
        <v>9.81</v>
      </c>
      <c r="P54">
        <v>9.11</v>
      </c>
      <c r="Q54">
        <v>10.24</v>
      </c>
      <c r="R54">
        <v>10.119999999999999</v>
      </c>
      <c r="S54">
        <v>9.77</v>
      </c>
      <c r="T54">
        <v>10.41</v>
      </c>
      <c r="U54">
        <v>10.76</v>
      </c>
      <c r="V54">
        <v>11.45</v>
      </c>
      <c r="W54">
        <v>10.9</v>
      </c>
      <c r="X54">
        <v>10.9</v>
      </c>
      <c r="Y54">
        <v>9.32</v>
      </c>
      <c r="Z54">
        <v>8.16</v>
      </c>
      <c r="AA54">
        <v>120.95000000000002</v>
      </c>
      <c r="AB54">
        <v>3.73</v>
      </c>
      <c r="AC54">
        <v>116.18</v>
      </c>
      <c r="AD54">
        <v>114.84</v>
      </c>
      <c r="AE54">
        <v>1.6591220850480111</v>
      </c>
      <c r="AF54" s="97">
        <v>44639</v>
      </c>
      <c r="AG54" s="97">
        <v>44798</v>
      </c>
      <c r="AH54" s="97">
        <v>53929</v>
      </c>
      <c r="AI54">
        <v>0.02</v>
      </c>
      <c r="AJ54">
        <v>4.4999999999999997E-3</v>
      </c>
    </row>
    <row r="55" spans="1:36">
      <c r="A55" t="s">
        <v>2179</v>
      </c>
      <c r="B55" t="s">
        <v>2179</v>
      </c>
      <c r="C55" t="s">
        <v>2745</v>
      </c>
      <c r="D55" t="s">
        <v>2766</v>
      </c>
      <c r="E55" t="s">
        <v>2770</v>
      </c>
      <c r="F55" t="s">
        <v>2768</v>
      </c>
      <c r="G55">
        <v>10031214850</v>
      </c>
      <c r="H55" t="s">
        <v>2749</v>
      </c>
      <c r="I55" t="s">
        <v>598</v>
      </c>
      <c r="J55" t="s">
        <v>2764</v>
      </c>
      <c r="K55">
        <v>875</v>
      </c>
      <c r="L55">
        <v>1097.5999999999999</v>
      </c>
      <c r="M55">
        <v>2744</v>
      </c>
      <c r="N55" t="s">
        <v>2611</v>
      </c>
      <c r="O55">
        <v>134.69999999999999</v>
      </c>
      <c r="P55">
        <v>130</v>
      </c>
      <c r="Q55">
        <v>144.5</v>
      </c>
      <c r="R55">
        <v>147</v>
      </c>
      <c r="S55">
        <v>160.30000000000001</v>
      </c>
      <c r="T55">
        <v>155.30000000000001</v>
      </c>
      <c r="U55">
        <v>156.80000000000001</v>
      </c>
      <c r="V55">
        <v>180.4</v>
      </c>
      <c r="W55">
        <v>159.4</v>
      </c>
      <c r="X55">
        <v>147.4</v>
      </c>
      <c r="Y55">
        <v>134.6</v>
      </c>
      <c r="Z55">
        <v>129.1</v>
      </c>
      <c r="AA55">
        <v>1779.5</v>
      </c>
      <c r="AB55">
        <v>54.9</v>
      </c>
      <c r="AC55">
        <v>1709.3</v>
      </c>
      <c r="AD55">
        <v>1689.5</v>
      </c>
      <c r="AE55">
        <v>1.6212645772594754</v>
      </c>
      <c r="AF55" s="97">
        <v>43889</v>
      </c>
      <c r="AG55" s="97">
        <v>43889</v>
      </c>
      <c r="AH55" s="97">
        <v>53021</v>
      </c>
      <c r="AI55">
        <v>0.02</v>
      </c>
      <c r="AJ55">
        <v>4.4999999999999997E-3</v>
      </c>
    </row>
    <row r="56" spans="1:36">
      <c r="A56" t="s">
        <v>2196</v>
      </c>
      <c r="B56" t="s">
        <v>2196</v>
      </c>
      <c r="C56" t="s">
        <v>2745</v>
      </c>
      <c r="D56" t="s">
        <v>2766</v>
      </c>
      <c r="E56" t="s">
        <v>2770</v>
      </c>
      <c r="F56" t="s">
        <v>2768</v>
      </c>
      <c r="G56">
        <v>10031394475</v>
      </c>
      <c r="H56" t="s">
        <v>2749</v>
      </c>
      <c r="I56" t="s">
        <v>598</v>
      </c>
      <c r="J56" t="s">
        <v>2750</v>
      </c>
      <c r="K56">
        <v>150</v>
      </c>
      <c r="L56">
        <v>214.89</v>
      </c>
      <c r="M56">
        <v>494</v>
      </c>
      <c r="N56" t="s">
        <v>2612</v>
      </c>
      <c r="O56">
        <v>37.020000000000003</v>
      </c>
      <c r="P56">
        <v>30.67</v>
      </c>
      <c r="Q56">
        <v>31.44</v>
      </c>
      <c r="R56">
        <v>33.67</v>
      </c>
      <c r="S56">
        <v>34.24</v>
      </c>
      <c r="T56">
        <v>29.11</v>
      </c>
      <c r="U56">
        <v>34.93</v>
      </c>
      <c r="V56">
        <v>40.86</v>
      </c>
      <c r="W56">
        <v>38.26</v>
      </c>
      <c r="X56">
        <v>37.5</v>
      </c>
      <c r="Y56">
        <v>35.47</v>
      </c>
      <c r="Z56">
        <v>36.99</v>
      </c>
      <c r="AA56">
        <v>420.16000000000008</v>
      </c>
      <c r="AB56">
        <v>13</v>
      </c>
      <c r="AC56">
        <v>403.6</v>
      </c>
      <c r="AD56">
        <v>398.9</v>
      </c>
      <c r="AE56">
        <v>1.9552329098608596</v>
      </c>
      <c r="AF56" s="97">
        <v>44228</v>
      </c>
      <c r="AG56" s="97">
        <v>44228</v>
      </c>
      <c r="AH56" s="97">
        <v>53359</v>
      </c>
      <c r="AI56">
        <v>0.02</v>
      </c>
      <c r="AJ56">
        <v>5.4999999999999997E-3</v>
      </c>
    </row>
    <row r="57" spans="1:36">
      <c r="A57" t="s">
        <v>2203</v>
      </c>
      <c r="B57" t="s">
        <v>2196</v>
      </c>
      <c r="C57" t="s">
        <v>2745</v>
      </c>
      <c r="D57" t="s">
        <v>2766</v>
      </c>
      <c r="E57" t="s">
        <v>2770</v>
      </c>
      <c r="F57" t="s">
        <v>2768</v>
      </c>
      <c r="G57">
        <v>10031394572</v>
      </c>
      <c r="H57" t="s">
        <v>2749</v>
      </c>
      <c r="I57" t="s">
        <v>598</v>
      </c>
      <c r="J57" t="s">
        <v>2750</v>
      </c>
      <c r="K57">
        <v>180</v>
      </c>
      <c r="L57">
        <v>264.48</v>
      </c>
      <c r="M57">
        <v>608</v>
      </c>
      <c r="N57" t="s">
        <v>2612</v>
      </c>
      <c r="O57">
        <v>43.7</v>
      </c>
      <c r="P57">
        <v>36.479999999999997</v>
      </c>
      <c r="Q57">
        <v>37.89</v>
      </c>
      <c r="R57">
        <v>40.74</v>
      </c>
      <c r="S57">
        <v>43.32</v>
      </c>
      <c r="T57">
        <v>37.01</v>
      </c>
      <c r="U57">
        <v>44.66</v>
      </c>
      <c r="V57">
        <v>50.99</v>
      </c>
      <c r="W57">
        <v>45.55</v>
      </c>
      <c r="X57">
        <v>45.13</v>
      </c>
      <c r="Y57">
        <v>41.96</v>
      </c>
      <c r="Z57">
        <v>44.02</v>
      </c>
      <c r="AA57">
        <v>511.44999999999993</v>
      </c>
      <c r="AB57">
        <v>15.8</v>
      </c>
      <c r="AC57">
        <v>491.2</v>
      </c>
      <c r="AD57">
        <v>485.5</v>
      </c>
      <c r="AE57">
        <v>1.9337946158499693</v>
      </c>
      <c r="AF57" s="97">
        <v>44228</v>
      </c>
      <c r="AG57" s="97">
        <v>44228</v>
      </c>
      <c r="AH57" s="97">
        <v>53359</v>
      </c>
      <c r="AI57">
        <v>0.02</v>
      </c>
      <c r="AJ57">
        <v>5.4999999999999997E-3</v>
      </c>
    </row>
    <row r="58" spans="1:36">
      <c r="A58" t="s">
        <v>2164</v>
      </c>
      <c r="B58" t="s">
        <v>2196</v>
      </c>
      <c r="C58" t="s">
        <v>2745</v>
      </c>
      <c r="D58" t="s">
        <v>2766</v>
      </c>
      <c r="E58" t="s">
        <v>2770</v>
      </c>
      <c r="F58" t="s">
        <v>2768</v>
      </c>
      <c r="G58">
        <v>10031394211</v>
      </c>
      <c r="H58" t="s">
        <v>2749</v>
      </c>
      <c r="I58" t="s">
        <v>598</v>
      </c>
      <c r="J58" t="s">
        <v>2750</v>
      </c>
      <c r="K58">
        <v>310</v>
      </c>
      <c r="L58">
        <v>479.37</v>
      </c>
      <c r="M58">
        <v>1102</v>
      </c>
      <c r="N58" t="s">
        <v>2612</v>
      </c>
      <c r="O58">
        <v>79.42</v>
      </c>
      <c r="P58">
        <v>65.87</v>
      </c>
      <c r="Q58">
        <v>68.23</v>
      </c>
      <c r="R58">
        <v>73.36</v>
      </c>
      <c r="S58">
        <v>77.25</v>
      </c>
      <c r="T58">
        <v>66.61</v>
      </c>
      <c r="U58">
        <v>80.45</v>
      </c>
      <c r="V58">
        <v>91.67</v>
      </c>
      <c r="W58">
        <v>82.35</v>
      </c>
      <c r="X58">
        <v>81.86</v>
      </c>
      <c r="Y58">
        <v>76.03</v>
      </c>
      <c r="Z58">
        <v>79.599999999999994</v>
      </c>
      <c r="AA58">
        <v>922.7</v>
      </c>
      <c r="AB58">
        <v>28.4</v>
      </c>
      <c r="AC58">
        <v>886.2</v>
      </c>
      <c r="AD58">
        <v>876</v>
      </c>
      <c r="AE58">
        <v>1.9248179902789078</v>
      </c>
      <c r="AF58" s="97">
        <v>44228</v>
      </c>
      <c r="AG58" s="97">
        <v>44228</v>
      </c>
      <c r="AH58" s="97">
        <v>53359</v>
      </c>
      <c r="AI58">
        <v>0.02</v>
      </c>
      <c r="AJ58">
        <v>5.4999999999999997E-3</v>
      </c>
    </row>
    <row r="59" spans="1:36">
      <c r="A59" t="s">
        <v>2220</v>
      </c>
      <c r="B59" t="s">
        <v>2196</v>
      </c>
      <c r="C59" t="s">
        <v>2745</v>
      </c>
      <c r="D59" t="s">
        <v>2766</v>
      </c>
      <c r="E59" t="s">
        <v>2770</v>
      </c>
      <c r="F59" t="s">
        <v>2768</v>
      </c>
      <c r="G59">
        <v>10031394599</v>
      </c>
      <c r="H59" t="s">
        <v>2749</v>
      </c>
      <c r="I59" t="s">
        <v>598</v>
      </c>
      <c r="J59" t="s">
        <v>2750</v>
      </c>
      <c r="K59">
        <v>360</v>
      </c>
      <c r="L59">
        <v>545.49</v>
      </c>
      <c r="M59">
        <v>1254</v>
      </c>
      <c r="N59" t="s">
        <v>2612</v>
      </c>
      <c r="O59">
        <v>87.8</v>
      </c>
      <c r="P59">
        <v>72.900000000000006</v>
      </c>
      <c r="Q59">
        <v>76.2</v>
      </c>
      <c r="R59">
        <v>81.5</v>
      </c>
      <c r="S59">
        <v>87.6</v>
      </c>
      <c r="T59">
        <v>76.099999999999994</v>
      </c>
      <c r="U59">
        <v>92</v>
      </c>
      <c r="V59">
        <v>102.7</v>
      </c>
      <c r="W59">
        <v>90.8</v>
      </c>
      <c r="X59">
        <v>91.4</v>
      </c>
      <c r="Y59">
        <v>84.2</v>
      </c>
      <c r="Z59">
        <v>88.6</v>
      </c>
      <c r="AA59">
        <v>1031.8</v>
      </c>
      <c r="AB59">
        <v>31.8</v>
      </c>
      <c r="AC59">
        <v>991.1</v>
      </c>
      <c r="AD59">
        <v>979.6</v>
      </c>
      <c r="AE59">
        <v>1.8915103851582979</v>
      </c>
      <c r="AF59" s="97">
        <v>44228</v>
      </c>
      <c r="AG59" s="97">
        <v>44228</v>
      </c>
      <c r="AH59" s="97">
        <v>53359</v>
      </c>
      <c r="AI59">
        <v>0.02</v>
      </c>
      <c r="AJ59">
        <v>5.4999999999999997E-3</v>
      </c>
    </row>
    <row r="60" spans="1:36">
      <c r="A60" t="s">
        <v>2229</v>
      </c>
      <c r="B60" t="s">
        <v>2203</v>
      </c>
      <c r="C60" t="s">
        <v>2745</v>
      </c>
      <c r="D60" t="s">
        <v>2766</v>
      </c>
      <c r="E60" t="s">
        <v>2770</v>
      </c>
      <c r="F60" t="s">
        <v>2768</v>
      </c>
      <c r="G60">
        <v>10035044444</v>
      </c>
      <c r="H60" t="s">
        <v>2749</v>
      </c>
      <c r="I60" t="s">
        <v>598</v>
      </c>
      <c r="J60" t="s">
        <v>2764</v>
      </c>
      <c r="K60">
        <v>110</v>
      </c>
      <c r="L60">
        <v>153</v>
      </c>
      <c r="M60">
        <v>380</v>
      </c>
      <c r="N60" t="s">
        <v>2613</v>
      </c>
      <c r="O60">
        <v>22.34</v>
      </c>
      <c r="P60">
        <v>18.53</v>
      </c>
      <c r="Q60">
        <v>21.73</v>
      </c>
      <c r="R60">
        <v>21.01</v>
      </c>
      <c r="S60">
        <v>22.91</v>
      </c>
      <c r="T60">
        <v>20.04</v>
      </c>
      <c r="U60">
        <v>24.23</v>
      </c>
      <c r="V60">
        <v>23.64</v>
      </c>
      <c r="W60">
        <v>23.77</v>
      </c>
      <c r="X60">
        <v>21.92</v>
      </c>
      <c r="Y60">
        <v>20.32</v>
      </c>
      <c r="Z60">
        <v>20.36</v>
      </c>
      <c r="AA60">
        <v>260.8</v>
      </c>
      <c r="AB60">
        <v>8</v>
      </c>
      <c r="AC60">
        <v>250.5</v>
      </c>
      <c r="AD60">
        <v>247.6</v>
      </c>
      <c r="AE60">
        <v>1.704575163398693</v>
      </c>
      <c r="AF60" s="97">
        <v>44463</v>
      </c>
      <c r="AG60" s="97">
        <v>44473</v>
      </c>
      <c r="AH60" s="97">
        <v>53604</v>
      </c>
      <c r="AI60">
        <v>0.02</v>
      </c>
      <c r="AJ60">
        <v>4.4999999999999997E-3</v>
      </c>
    </row>
    <row r="61" spans="1:36">
      <c r="A61" t="s">
        <v>2232</v>
      </c>
      <c r="B61" t="s">
        <v>2203</v>
      </c>
      <c r="C61" t="s">
        <v>2745</v>
      </c>
      <c r="D61" t="s">
        <v>2766</v>
      </c>
      <c r="E61" t="s">
        <v>2770</v>
      </c>
      <c r="F61" t="s">
        <v>2768</v>
      </c>
      <c r="G61">
        <v>10035044363</v>
      </c>
      <c r="H61" t="s">
        <v>2749</v>
      </c>
      <c r="I61" t="s">
        <v>598</v>
      </c>
      <c r="J61" t="s">
        <v>2764</v>
      </c>
      <c r="K61">
        <v>110</v>
      </c>
      <c r="L61">
        <v>152</v>
      </c>
      <c r="M61">
        <v>380</v>
      </c>
      <c r="N61" t="s">
        <v>2614</v>
      </c>
      <c r="O61">
        <v>22.21</v>
      </c>
      <c r="P61">
        <v>18.43</v>
      </c>
      <c r="Q61">
        <v>21.61</v>
      </c>
      <c r="R61">
        <v>20.89</v>
      </c>
      <c r="S61">
        <v>22.79</v>
      </c>
      <c r="T61">
        <v>22.8</v>
      </c>
      <c r="U61">
        <v>21.64</v>
      </c>
      <c r="V61">
        <v>25.83</v>
      </c>
      <c r="W61">
        <v>23.64</v>
      </c>
      <c r="X61">
        <v>20.86</v>
      </c>
      <c r="Y61">
        <v>20.2</v>
      </c>
      <c r="Z61">
        <v>18.66</v>
      </c>
      <c r="AA61">
        <v>259.56</v>
      </c>
      <c r="AB61">
        <v>8</v>
      </c>
      <c r="AC61">
        <v>249.3</v>
      </c>
      <c r="AD61">
        <v>246.4</v>
      </c>
      <c r="AE61">
        <v>1.7076315789473684</v>
      </c>
      <c r="AF61" s="97">
        <v>44463</v>
      </c>
      <c r="AG61" s="97">
        <v>44473</v>
      </c>
      <c r="AH61" s="97">
        <v>53604</v>
      </c>
      <c r="AI61">
        <v>0.02</v>
      </c>
      <c r="AJ61">
        <v>4.4999999999999997E-3</v>
      </c>
    </row>
    <row r="62" spans="1:36">
      <c r="A62" t="s">
        <v>2239</v>
      </c>
      <c r="B62" t="s">
        <v>2239</v>
      </c>
      <c r="C62" t="s">
        <v>2745</v>
      </c>
      <c r="D62" t="s">
        <v>2766</v>
      </c>
      <c r="E62" t="s">
        <v>2771</v>
      </c>
      <c r="F62" t="s">
        <v>2768</v>
      </c>
      <c r="G62">
        <v>10029355760</v>
      </c>
      <c r="H62" t="s">
        <v>2749</v>
      </c>
      <c r="I62" t="s">
        <v>598</v>
      </c>
      <c r="J62" t="s">
        <v>2764</v>
      </c>
      <c r="K62">
        <v>996</v>
      </c>
      <c r="L62">
        <v>1269.5999999999999</v>
      </c>
      <c r="M62">
        <v>3680</v>
      </c>
      <c r="N62" t="s">
        <v>2787</v>
      </c>
      <c r="O62">
        <v>163.4</v>
      </c>
      <c r="P62">
        <v>126.5</v>
      </c>
      <c r="Q62">
        <v>148.5</v>
      </c>
      <c r="R62">
        <v>159.1</v>
      </c>
      <c r="S62">
        <v>169.4</v>
      </c>
      <c r="T62">
        <v>164.6</v>
      </c>
      <c r="U62">
        <v>168.6</v>
      </c>
      <c r="V62">
        <v>183.6</v>
      </c>
      <c r="W62">
        <v>171.8</v>
      </c>
      <c r="X62">
        <v>166.8</v>
      </c>
      <c r="Y62">
        <v>158.69999999999999</v>
      </c>
      <c r="Z62">
        <v>160.4</v>
      </c>
      <c r="AA62">
        <v>1941.3999999999999</v>
      </c>
      <c r="AB62">
        <v>59.8</v>
      </c>
      <c r="AC62">
        <v>1864.7</v>
      </c>
      <c r="AD62">
        <v>1843.1</v>
      </c>
      <c r="AE62">
        <v>1.5291430371770636</v>
      </c>
      <c r="AF62" s="97">
        <v>43629</v>
      </c>
      <c r="AG62" s="97">
        <v>43629</v>
      </c>
      <c r="AH62" s="97">
        <v>52761</v>
      </c>
      <c r="AI62">
        <v>2.5000000000000001E-2</v>
      </c>
      <c r="AJ62">
        <v>6.0000000000000001E-3</v>
      </c>
    </row>
    <row r="63" spans="1:36">
      <c r="A63" t="s">
        <v>2260</v>
      </c>
      <c r="B63" t="s">
        <v>2260</v>
      </c>
      <c r="C63" t="s">
        <v>2745</v>
      </c>
      <c r="D63" t="s">
        <v>2766</v>
      </c>
      <c r="E63" t="s">
        <v>2771</v>
      </c>
      <c r="F63" t="s">
        <v>2768</v>
      </c>
      <c r="G63">
        <v>10029848863</v>
      </c>
      <c r="H63" t="s">
        <v>2749</v>
      </c>
      <c r="I63" t="s">
        <v>598</v>
      </c>
      <c r="J63" t="s">
        <v>2764</v>
      </c>
      <c r="K63">
        <v>75</v>
      </c>
      <c r="L63">
        <v>107.78</v>
      </c>
      <c r="M63">
        <v>256</v>
      </c>
      <c r="N63" t="s">
        <v>2788</v>
      </c>
      <c r="O63">
        <v>14.11</v>
      </c>
      <c r="P63">
        <v>13.11</v>
      </c>
      <c r="Q63">
        <v>13.6</v>
      </c>
      <c r="R63">
        <v>14.26</v>
      </c>
      <c r="S63">
        <v>15.28</v>
      </c>
      <c r="T63">
        <v>15</v>
      </c>
      <c r="U63">
        <v>13.78</v>
      </c>
      <c r="V63">
        <v>15.45</v>
      </c>
      <c r="W63">
        <v>15.29</v>
      </c>
      <c r="X63">
        <v>14.6</v>
      </c>
      <c r="Y63">
        <v>13.76</v>
      </c>
      <c r="Z63">
        <v>13.78</v>
      </c>
      <c r="AA63">
        <v>172.01999999999998</v>
      </c>
      <c r="AB63">
        <v>5.3</v>
      </c>
      <c r="AC63">
        <v>165.23</v>
      </c>
      <c r="AD63">
        <v>163.31</v>
      </c>
      <c r="AE63">
        <v>1.5960289478567451</v>
      </c>
      <c r="AF63" s="97">
        <v>43784</v>
      </c>
      <c r="AG63" s="97">
        <v>43784</v>
      </c>
      <c r="AH63" s="97">
        <v>52916</v>
      </c>
      <c r="AI63">
        <v>0.03</v>
      </c>
      <c r="AJ63">
        <v>5.0000000000000001E-3</v>
      </c>
    </row>
    <row r="64" spans="1:36">
      <c r="A64" t="s">
        <v>2264</v>
      </c>
      <c r="B64" t="s">
        <v>2260</v>
      </c>
      <c r="C64" t="s">
        <v>2745</v>
      </c>
      <c r="D64" t="s">
        <v>2766</v>
      </c>
      <c r="E64" t="s">
        <v>2771</v>
      </c>
      <c r="F64" t="s">
        <v>2768</v>
      </c>
      <c r="G64">
        <v>10029848855</v>
      </c>
      <c r="H64" t="s">
        <v>2749</v>
      </c>
      <c r="I64" t="s">
        <v>598</v>
      </c>
      <c r="J64" t="s">
        <v>2764</v>
      </c>
      <c r="K64">
        <v>336</v>
      </c>
      <c r="L64">
        <v>435</v>
      </c>
      <c r="M64">
        <v>1160</v>
      </c>
      <c r="N64" t="s">
        <v>2789</v>
      </c>
      <c r="O64">
        <v>53.72</v>
      </c>
      <c r="P64">
        <v>53.33</v>
      </c>
      <c r="Q64">
        <v>55.29</v>
      </c>
      <c r="R64">
        <v>58.71</v>
      </c>
      <c r="S64">
        <v>62.19</v>
      </c>
      <c r="T64">
        <v>60.76</v>
      </c>
      <c r="U64">
        <v>62.05</v>
      </c>
      <c r="V64">
        <v>67.38</v>
      </c>
      <c r="W64">
        <v>63.12</v>
      </c>
      <c r="X64">
        <v>53.79</v>
      </c>
      <c r="Y64">
        <v>56.38</v>
      </c>
      <c r="Z64">
        <v>56.02</v>
      </c>
      <c r="AA64">
        <v>702.7399999999999</v>
      </c>
      <c r="AB64">
        <v>21.7</v>
      </c>
      <c r="AC64">
        <v>674.9</v>
      </c>
      <c r="AD64">
        <v>667.1</v>
      </c>
      <c r="AE64">
        <v>1.615494252873563</v>
      </c>
      <c r="AF64" s="97">
        <v>43784</v>
      </c>
      <c r="AG64" s="97">
        <v>43784</v>
      </c>
      <c r="AH64" s="97">
        <v>52916</v>
      </c>
      <c r="AI64">
        <v>0.03</v>
      </c>
      <c r="AJ64">
        <v>5.0000000000000001E-3</v>
      </c>
    </row>
    <row r="65" spans="1:36">
      <c r="A65" t="s">
        <v>2272</v>
      </c>
      <c r="B65" t="s">
        <v>2260</v>
      </c>
      <c r="C65" t="s">
        <v>2745</v>
      </c>
      <c r="D65" t="s">
        <v>2766</v>
      </c>
      <c r="E65" t="s">
        <v>2771</v>
      </c>
      <c r="F65" t="s">
        <v>2768</v>
      </c>
      <c r="G65">
        <v>10029848820</v>
      </c>
      <c r="H65" t="s">
        <v>2749</v>
      </c>
      <c r="I65" t="s">
        <v>598</v>
      </c>
      <c r="J65" t="s">
        <v>2764</v>
      </c>
      <c r="K65">
        <v>600</v>
      </c>
      <c r="L65">
        <v>795</v>
      </c>
      <c r="M65">
        <v>2120</v>
      </c>
      <c r="N65" t="s">
        <v>2789</v>
      </c>
      <c r="O65">
        <v>100.5</v>
      </c>
      <c r="P65">
        <v>97.8</v>
      </c>
      <c r="Q65">
        <v>110.3</v>
      </c>
      <c r="R65">
        <v>107.2</v>
      </c>
      <c r="S65">
        <v>113.5</v>
      </c>
      <c r="T65">
        <v>109.9</v>
      </c>
      <c r="U65">
        <v>102.8</v>
      </c>
      <c r="V65">
        <v>123.2</v>
      </c>
      <c r="W65">
        <v>115.2</v>
      </c>
      <c r="X65">
        <v>109</v>
      </c>
      <c r="Y65">
        <v>102.9</v>
      </c>
      <c r="Z65">
        <v>96.6</v>
      </c>
      <c r="AA65">
        <v>1288.9000000000001</v>
      </c>
      <c r="AB65">
        <v>39.700000000000003</v>
      </c>
      <c r="AC65">
        <v>1237.9000000000001</v>
      </c>
      <c r="AD65">
        <v>1223.5999999999999</v>
      </c>
      <c r="AE65">
        <v>1.6212578616352202</v>
      </c>
      <c r="AF65" s="97">
        <v>43784</v>
      </c>
      <c r="AG65" s="97">
        <v>43784</v>
      </c>
      <c r="AH65" s="97">
        <v>52916</v>
      </c>
      <c r="AI65">
        <v>0.03</v>
      </c>
      <c r="AJ65">
        <v>5.0000000000000001E-3</v>
      </c>
    </row>
    <row r="66" spans="1:36">
      <c r="A66" t="s">
        <v>2353</v>
      </c>
      <c r="B66" t="s">
        <v>2353</v>
      </c>
      <c r="C66" t="s">
        <v>2745</v>
      </c>
      <c r="D66" t="s">
        <v>2766</v>
      </c>
      <c r="E66" t="s">
        <v>2779</v>
      </c>
      <c r="F66" t="s">
        <v>2768</v>
      </c>
      <c r="G66">
        <v>10031246905</v>
      </c>
      <c r="H66" t="s">
        <v>2749</v>
      </c>
      <c r="I66" t="s">
        <v>598</v>
      </c>
      <c r="J66" t="s">
        <v>2764</v>
      </c>
      <c r="K66">
        <v>610</v>
      </c>
      <c r="L66">
        <v>785.81</v>
      </c>
      <c r="M66">
        <v>2276</v>
      </c>
      <c r="N66" t="s">
        <v>2790</v>
      </c>
      <c r="O66">
        <v>106.1</v>
      </c>
      <c r="P66">
        <v>95.5</v>
      </c>
      <c r="Q66">
        <v>106</v>
      </c>
      <c r="R66">
        <v>106</v>
      </c>
      <c r="S66">
        <v>110.1</v>
      </c>
      <c r="T66">
        <v>97.7</v>
      </c>
      <c r="U66">
        <v>112.8</v>
      </c>
      <c r="V66">
        <v>123.4</v>
      </c>
      <c r="W66">
        <v>112.9</v>
      </c>
      <c r="X66">
        <v>98.2</v>
      </c>
      <c r="Y66">
        <v>100.2</v>
      </c>
      <c r="Z66">
        <v>92.9</v>
      </c>
      <c r="AA66">
        <v>1261.8000000000002</v>
      </c>
      <c r="AB66">
        <v>38.9</v>
      </c>
      <c r="AC66">
        <v>1212</v>
      </c>
      <c r="AD66">
        <v>1198</v>
      </c>
      <c r="AE66">
        <v>1.6057316654153042</v>
      </c>
      <c r="AF66" s="97">
        <v>44682</v>
      </c>
      <c r="AG66" s="97">
        <v>44682</v>
      </c>
      <c r="AH66" s="97">
        <v>53813</v>
      </c>
      <c r="AI66">
        <v>2.5000000000000001E-2</v>
      </c>
      <c r="AJ66">
        <v>6.0000000000000001E-3</v>
      </c>
    </row>
    <row r="67" spans="1:36">
      <c r="A67" t="s">
        <v>2791</v>
      </c>
      <c r="B67" t="s">
        <v>2791</v>
      </c>
      <c r="C67" t="s">
        <v>2745</v>
      </c>
      <c r="D67" t="s">
        <v>2766</v>
      </c>
      <c r="E67" t="s">
        <v>2771</v>
      </c>
      <c r="F67" t="s">
        <v>2768</v>
      </c>
      <c r="G67">
        <v>10026446268</v>
      </c>
      <c r="H67" t="s">
        <v>2749</v>
      </c>
      <c r="I67" t="s">
        <v>1676</v>
      </c>
      <c r="J67" t="s">
        <v>2792</v>
      </c>
      <c r="K67">
        <v>980</v>
      </c>
      <c r="L67">
        <v>1150</v>
      </c>
      <c r="O67">
        <v>650</v>
      </c>
      <c r="P67">
        <v>600.35</v>
      </c>
      <c r="Q67">
        <v>700</v>
      </c>
      <c r="R67">
        <v>500</v>
      </c>
      <c r="S67">
        <v>390.3</v>
      </c>
      <c r="T67">
        <v>275.2</v>
      </c>
      <c r="U67">
        <v>185.1</v>
      </c>
      <c r="V67">
        <v>140.1</v>
      </c>
      <c r="W67">
        <v>130.19999999999999</v>
      </c>
      <c r="X67">
        <v>200.3</v>
      </c>
      <c r="Y67">
        <v>140.1</v>
      </c>
      <c r="Z67">
        <v>360.2</v>
      </c>
      <c r="AA67">
        <v>4271.8499999999995</v>
      </c>
      <c r="AE67">
        <v>3.7146521739130431</v>
      </c>
      <c r="AF67" s="97">
        <v>43217</v>
      </c>
      <c r="AG67" s="97">
        <v>43217</v>
      </c>
      <c r="AH67" s="97">
        <v>52348</v>
      </c>
    </row>
    <row r="68" spans="1:36">
      <c r="A68" t="s">
        <v>2793</v>
      </c>
      <c r="B68" t="s">
        <v>2791</v>
      </c>
      <c r="C68" t="s">
        <v>2745</v>
      </c>
      <c r="D68" t="s">
        <v>2766</v>
      </c>
      <c r="E68" t="s">
        <v>2771</v>
      </c>
      <c r="F68" t="s">
        <v>2768</v>
      </c>
      <c r="G68">
        <v>10025711758</v>
      </c>
      <c r="H68" t="s">
        <v>2749</v>
      </c>
      <c r="I68" t="s">
        <v>1676</v>
      </c>
      <c r="J68" t="s">
        <v>2792</v>
      </c>
      <c r="K68">
        <v>650</v>
      </c>
      <c r="L68">
        <v>750</v>
      </c>
      <c r="O68">
        <v>250.1</v>
      </c>
      <c r="P68">
        <v>250</v>
      </c>
      <c r="Q68">
        <v>250.2</v>
      </c>
      <c r="R68">
        <v>290.10000000000002</v>
      </c>
      <c r="S68">
        <v>90</v>
      </c>
      <c r="T68">
        <v>22</v>
      </c>
      <c r="U68">
        <v>0</v>
      </c>
      <c r="V68">
        <v>0</v>
      </c>
      <c r="W68">
        <v>0</v>
      </c>
      <c r="X68">
        <v>27</v>
      </c>
      <c r="Y68">
        <v>40</v>
      </c>
      <c r="Z68">
        <v>266.38333333333333</v>
      </c>
      <c r="AA68">
        <v>1485.7833333333333</v>
      </c>
      <c r="AE68">
        <v>1.9810444444444444</v>
      </c>
      <c r="AF68" s="97">
        <v>43131</v>
      </c>
      <c r="AG68" s="97">
        <v>43131</v>
      </c>
      <c r="AH68" s="97">
        <v>52262</v>
      </c>
    </row>
    <row r="69" spans="1:36">
      <c r="A69" t="s">
        <v>2794</v>
      </c>
      <c r="B69" t="s">
        <v>2794</v>
      </c>
      <c r="C69" t="s">
        <v>2745</v>
      </c>
      <c r="D69" t="s">
        <v>2774</v>
      </c>
      <c r="F69" t="s">
        <v>2775</v>
      </c>
      <c r="G69">
        <v>21400164</v>
      </c>
      <c r="H69" t="s">
        <v>2795</v>
      </c>
      <c r="I69" t="s">
        <v>598</v>
      </c>
      <c r="J69" t="s">
        <v>2764</v>
      </c>
      <c r="K69">
        <v>750</v>
      </c>
      <c r="L69">
        <v>907.8</v>
      </c>
      <c r="O69">
        <v>90.3</v>
      </c>
      <c r="P69">
        <v>90.3</v>
      </c>
      <c r="Q69">
        <v>90.3</v>
      </c>
      <c r="R69">
        <v>90.3</v>
      </c>
      <c r="S69">
        <v>90.3</v>
      </c>
      <c r="T69">
        <v>90.3</v>
      </c>
      <c r="U69">
        <v>90.3</v>
      </c>
      <c r="V69">
        <v>90.3</v>
      </c>
      <c r="W69">
        <v>90.3</v>
      </c>
      <c r="X69">
        <v>90.3</v>
      </c>
      <c r="Y69">
        <v>90.3</v>
      </c>
      <c r="Z69">
        <v>90.3</v>
      </c>
      <c r="AA69">
        <v>1083.5999999999997</v>
      </c>
      <c r="AE69">
        <v>1.1936549900859217</v>
      </c>
      <c r="AF69" s="97">
        <v>44562</v>
      </c>
      <c r="AG69" s="97">
        <v>44562</v>
      </c>
      <c r="AH69" s="97">
        <v>46023</v>
      </c>
      <c r="AI69">
        <v>2.5000000000000001E-2</v>
      </c>
      <c r="AJ69">
        <v>6.0000000000000001E-3</v>
      </c>
    </row>
    <row r="70" spans="1:36">
      <c r="A70" t="s">
        <v>2796</v>
      </c>
      <c r="B70" t="s">
        <v>2796</v>
      </c>
      <c r="C70" t="s">
        <v>2745</v>
      </c>
      <c r="D70" t="s">
        <v>2766</v>
      </c>
      <c r="F70" t="s">
        <v>2768</v>
      </c>
      <c r="G70">
        <v>10035869338</v>
      </c>
      <c r="H70" t="s">
        <v>2795</v>
      </c>
      <c r="I70" t="s">
        <v>1676</v>
      </c>
      <c r="J70" t="s">
        <v>2792</v>
      </c>
      <c r="K70">
        <v>3000</v>
      </c>
      <c r="O70">
        <v>0</v>
      </c>
      <c r="P70">
        <v>0</v>
      </c>
      <c r="Q70">
        <v>881.64</v>
      </c>
      <c r="R70">
        <v>824.4</v>
      </c>
      <c r="S70">
        <v>766.32</v>
      </c>
      <c r="T70">
        <v>619.20000000000005</v>
      </c>
      <c r="U70">
        <v>0</v>
      </c>
      <c r="V70">
        <v>0</v>
      </c>
      <c r="W70">
        <v>0</v>
      </c>
      <c r="X70">
        <v>0</v>
      </c>
      <c r="Y70">
        <v>0</v>
      </c>
      <c r="Z70">
        <v>0</v>
      </c>
      <c r="AA70">
        <v>3091.5600000000004</v>
      </c>
      <c r="AF70" s="97">
        <v>44986</v>
      </c>
      <c r="AG70" s="97">
        <v>44986</v>
      </c>
      <c r="AH70" s="97">
        <v>45170</v>
      </c>
    </row>
    <row r="71" spans="1:36">
      <c r="A71" t="s">
        <v>2797</v>
      </c>
      <c r="B71" t="s">
        <v>2797</v>
      </c>
      <c r="C71" t="s">
        <v>2798</v>
      </c>
      <c r="D71" t="s">
        <v>2766</v>
      </c>
      <c r="F71" t="s">
        <v>2768</v>
      </c>
      <c r="G71" t="s">
        <v>2799</v>
      </c>
      <c r="H71" t="s">
        <v>2795</v>
      </c>
      <c r="I71" t="s">
        <v>598</v>
      </c>
      <c r="J71" t="s">
        <v>2764</v>
      </c>
      <c r="O71">
        <v>149.69999999999999</v>
      </c>
      <c r="P71">
        <v>147.1</v>
      </c>
      <c r="Q71">
        <v>154.80000000000001</v>
      </c>
      <c r="R71">
        <v>161.9</v>
      </c>
      <c r="S71">
        <v>177.6</v>
      </c>
      <c r="T71">
        <v>176.5</v>
      </c>
      <c r="U71">
        <v>189.5</v>
      </c>
      <c r="V71">
        <v>207.3</v>
      </c>
      <c r="W71">
        <v>174.7</v>
      </c>
      <c r="X71">
        <v>164.7</v>
      </c>
      <c r="Y71">
        <v>138.6</v>
      </c>
      <c r="Z71">
        <v>150.80000000000001</v>
      </c>
      <c r="AA71">
        <v>1993.1999999999998</v>
      </c>
      <c r="AF71" s="97">
        <v>45133</v>
      </c>
      <c r="AG71" s="97"/>
      <c r="AH71" s="97">
        <v>46229</v>
      </c>
      <c r="AI71">
        <v>2.5000000000000001E-2</v>
      </c>
      <c r="AJ71">
        <v>6.0000000000000001E-3</v>
      </c>
    </row>
    <row r="72" spans="1:36">
      <c r="A72" t="s">
        <v>2800</v>
      </c>
      <c r="B72" t="s">
        <v>2800</v>
      </c>
      <c r="C72" t="s">
        <v>2798</v>
      </c>
      <c r="D72" t="s">
        <v>2766</v>
      </c>
      <c r="F72" t="s">
        <v>2768</v>
      </c>
      <c r="G72" t="s">
        <v>2801</v>
      </c>
      <c r="H72" t="s">
        <v>2795</v>
      </c>
      <c r="I72" t="s">
        <v>598</v>
      </c>
      <c r="J72" t="s">
        <v>2764</v>
      </c>
      <c r="O72">
        <v>158</v>
      </c>
      <c r="P72">
        <v>143.30000000000001</v>
      </c>
      <c r="Q72">
        <v>158.5</v>
      </c>
      <c r="R72">
        <v>158.5</v>
      </c>
      <c r="S72">
        <v>170.8</v>
      </c>
      <c r="T72">
        <v>168.2</v>
      </c>
      <c r="U72">
        <v>183.7</v>
      </c>
      <c r="V72">
        <v>188.9</v>
      </c>
      <c r="W72">
        <v>172.3</v>
      </c>
      <c r="X72">
        <v>166.8</v>
      </c>
      <c r="Y72">
        <v>139.6</v>
      </c>
      <c r="Z72">
        <v>145.4</v>
      </c>
      <c r="AA72">
        <v>1954</v>
      </c>
      <c r="AF72" s="97">
        <v>45133</v>
      </c>
      <c r="AG72" s="97"/>
      <c r="AH72" s="97">
        <v>46229</v>
      </c>
      <c r="AI72">
        <v>2.5000000000000001E-2</v>
      </c>
      <c r="AJ72">
        <v>6.0000000000000001E-3</v>
      </c>
    </row>
    <row r="73" spans="1:36">
      <c r="A73" t="s">
        <v>2802</v>
      </c>
      <c r="B73" t="s">
        <v>2802</v>
      </c>
      <c r="C73" t="s">
        <v>2798</v>
      </c>
      <c r="D73" t="s">
        <v>2766</v>
      </c>
      <c r="F73" t="s">
        <v>2768</v>
      </c>
      <c r="G73">
        <v>150051657</v>
      </c>
      <c r="H73" t="s">
        <v>2795</v>
      </c>
      <c r="I73" t="s">
        <v>598</v>
      </c>
      <c r="J73" t="s">
        <v>2764</v>
      </c>
      <c r="O73">
        <v>3.9</v>
      </c>
      <c r="P73">
        <v>3.9</v>
      </c>
      <c r="Q73">
        <v>3.9</v>
      </c>
      <c r="R73">
        <v>3.9</v>
      </c>
      <c r="S73">
        <v>3.9</v>
      </c>
      <c r="T73">
        <v>3.9</v>
      </c>
      <c r="U73">
        <v>3.9</v>
      </c>
      <c r="V73">
        <v>3.9</v>
      </c>
      <c r="W73">
        <v>3.9</v>
      </c>
      <c r="X73">
        <v>3.9</v>
      </c>
      <c r="Y73">
        <v>3.9</v>
      </c>
      <c r="Z73">
        <v>3.9</v>
      </c>
      <c r="AA73">
        <v>46.79999999999999</v>
      </c>
      <c r="AF73" s="97">
        <v>45101</v>
      </c>
      <c r="AG73" s="97"/>
      <c r="AH73" s="97">
        <v>45832</v>
      </c>
      <c r="AI73">
        <v>2.5000000000000001E-2</v>
      </c>
      <c r="AJ73">
        <v>6.0000000000000001E-3</v>
      </c>
    </row>
    <row r="74" spans="1:36">
      <c r="A74" t="s">
        <v>2803</v>
      </c>
      <c r="B74" t="s">
        <v>2803</v>
      </c>
      <c r="C74" t="s">
        <v>2745</v>
      </c>
      <c r="D74" t="s">
        <v>2766</v>
      </c>
      <c r="F74" t="s">
        <v>2768</v>
      </c>
      <c r="G74">
        <v>10037128610</v>
      </c>
      <c r="H74" t="s">
        <v>2795</v>
      </c>
      <c r="I74" t="s">
        <v>598</v>
      </c>
      <c r="J74" t="s">
        <v>2764</v>
      </c>
      <c r="O74">
        <v>9</v>
      </c>
      <c r="P74">
        <v>9</v>
      </c>
      <c r="Q74">
        <v>9</v>
      </c>
      <c r="R74">
        <v>9</v>
      </c>
      <c r="S74">
        <v>9</v>
      </c>
      <c r="T74">
        <v>9</v>
      </c>
      <c r="U74">
        <v>9</v>
      </c>
      <c r="V74">
        <v>9</v>
      </c>
      <c r="W74">
        <v>9</v>
      </c>
      <c r="X74">
        <v>9</v>
      </c>
      <c r="Y74">
        <v>9</v>
      </c>
      <c r="Z74">
        <v>9</v>
      </c>
      <c r="AA74">
        <v>108</v>
      </c>
      <c r="AF74" s="97">
        <v>45029</v>
      </c>
      <c r="AG74" s="97">
        <v>45029</v>
      </c>
      <c r="AH74" s="97">
        <v>46856</v>
      </c>
      <c r="AI74">
        <v>2.5000000000000001E-2</v>
      </c>
      <c r="AJ74">
        <v>6.0000000000000001E-3</v>
      </c>
    </row>
    <row r="75" spans="1:36">
      <c r="A75" t="s">
        <v>2804</v>
      </c>
      <c r="B75" t="s">
        <v>2804</v>
      </c>
      <c r="C75" t="s">
        <v>2745</v>
      </c>
      <c r="D75" t="s">
        <v>2766</v>
      </c>
      <c r="F75" t="s">
        <v>2768</v>
      </c>
      <c r="G75">
        <v>10015510300</v>
      </c>
      <c r="H75" t="s">
        <v>2795</v>
      </c>
      <c r="I75" t="s">
        <v>598</v>
      </c>
      <c r="J75" t="s">
        <v>2764</v>
      </c>
      <c r="O75">
        <v>3</v>
      </c>
      <c r="P75">
        <v>3</v>
      </c>
      <c r="Q75">
        <v>3</v>
      </c>
      <c r="R75">
        <v>3</v>
      </c>
      <c r="S75">
        <v>3</v>
      </c>
      <c r="T75">
        <v>3</v>
      </c>
      <c r="U75">
        <v>3</v>
      </c>
      <c r="V75">
        <v>3</v>
      </c>
      <c r="W75">
        <v>3</v>
      </c>
      <c r="X75">
        <v>3</v>
      </c>
      <c r="Y75">
        <v>3</v>
      </c>
      <c r="Z75">
        <v>3</v>
      </c>
      <c r="AA75">
        <v>36</v>
      </c>
      <c r="AF75" s="97">
        <v>44964</v>
      </c>
      <c r="AG75" s="97">
        <v>44964</v>
      </c>
      <c r="AH75" s="97">
        <v>46790</v>
      </c>
      <c r="AI75">
        <v>2.5000000000000001E-2</v>
      </c>
      <c r="AJ75">
        <v>6.0000000000000001E-3</v>
      </c>
    </row>
    <row r="76" spans="1:36">
      <c r="A76" t="s">
        <v>2805</v>
      </c>
      <c r="B76" t="s">
        <v>2805</v>
      </c>
      <c r="C76" t="s">
        <v>2745</v>
      </c>
      <c r="D76" t="s">
        <v>2766</v>
      </c>
      <c r="F76" t="s">
        <v>2768</v>
      </c>
      <c r="G76">
        <v>10036927153</v>
      </c>
      <c r="H76" t="s">
        <v>2795</v>
      </c>
      <c r="I76" t="s">
        <v>598</v>
      </c>
      <c r="J76" t="s">
        <v>2764</v>
      </c>
      <c r="O76">
        <v>14</v>
      </c>
      <c r="P76">
        <v>14</v>
      </c>
      <c r="Q76">
        <v>14</v>
      </c>
      <c r="R76">
        <v>14</v>
      </c>
      <c r="S76">
        <v>14</v>
      </c>
      <c r="T76">
        <v>14</v>
      </c>
      <c r="U76">
        <v>14</v>
      </c>
      <c r="V76">
        <v>14</v>
      </c>
      <c r="W76">
        <v>14</v>
      </c>
      <c r="X76">
        <v>14</v>
      </c>
      <c r="Y76">
        <v>14</v>
      </c>
      <c r="Z76">
        <v>14</v>
      </c>
      <c r="AA76">
        <v>168</v>
      </c>
      <c r="AF76" s="97">
        <v>45019</v>
      </c>
      <c r="AG76" s="97">
        <v>45019</v>
      </c>
      <c r="AH76" s="97">
        <v>46846</v>
      </c>
      <c r="AI76">
        <v>2.5000000000000001E-2</v>
      </c>
      <c r="AJ76">
        <v>6.0000000000000001E-3</v>
      </c>
    </row>
    <row r="77" spans="1:36">
      <c r="A77" t="s">
        <v>2806</v>
      </c>
      <c r="B77" t="s">
        <v>2806</v>
      </c>
      <c r="C77" t="s">
        <v>2745</v>
      </c>
      <c r="D77" t="s">
        <v>2766</v>
      </c>
      <c r="F77" t="s">
        <v>2768</v>
      </c>
      <c r="G77">
        <v>10036926572</v>
      </c>
      <c r="H77" t="s">
        <v>2795</v>
      </c>
      <c r="I77" t="s">
        <v>598</v>
      </c>
      <c r="J77" t="s">
        <v>2764</v>
      </c>
      <c r="O77">
        <v>14</v>
      </c>
      <c r="P77">
        <v>14</v>
      </c>
      <c r="Q77">
        <v>14</v>
      </c>
      <c r="R77">
        <v>14</v>
      </c>
      <c r="S77">
        <v>14</v>
      </c>
      <c r="T77">
        <v>14</v>
      </c>
      <c r="U77">
        <v>14</v>
      </c>
      <c r="V77">
        <v>14</v>
      </c>
      <c r="W77">
        <v>14</v>
      </c>
      <c r="X77">
        <v>14</v>
      </c>
      <c r="Y77">
        <v>14</v>
      </c>
      <c r="Z77">
        <v>14</v>
      </c>
      <c r="AA77">
        <v>168</v>
      </c>
      <c r="AF77" s="97">
        <v>45019</v>
      </c>
      <c r="AG77" s="97">
        <v>45019</v>
      </c>
      <c r="AH77" s="97">
        <v>46846</v>
      </c>
      <c r="AI77">
        <v>2.5000000000000001E-2</v>
      </c>
      <c r="AJ77">
        <v>6.0000000000000001E-3</v>
      </c>
    </row>
    <row r="78" spans="1:36">
      <c r="A78" t="s">
        <v>2807</v>
      </c>
      <c r="B78" t="s">
        <v>2807</v>
      </c>
      <c r="C78" t="s">
        <v>2798</v>
      </c>
      <c r="D78" t="s">
        <v>2766</v>
      </c>
      <c r="F78" t="s">
        <v>2768</v>
      </c>
      <c r="G78">
        <v>10037091296</v>
      </c>
      <c r="H78" t="s">
        <v>2795</v>
      </c>
      <c r="I78" t="s">
        <v>598</v>
      </c>
      <c r="J78" t="s">
        <v>2764</v>
      </c>
      <c r="O78">
        <v>5.55</v>
      </c>
      <c r="P78">
        <v>5.55</v>
      </c>
      <c r="Q78">
        <v>5.55</v>
      </c>
      <c r="R78">
        <v>5.55</v>
      </c>
      <c r="S78">
        <v>5.55</v>
      </c>
      <c r="T78">
        <v>5.55</v>
      </c>
      <c r="U78">
        <v>5.55</v>
      </c>
      <c r="V78">
        <v>5.55</v>
      </c>
      <c r="W78">
        <v>5.55</v>
      </c>
      <c r="X78">
        <v>5.55</v>
      </c>
      <c r="Y78">
        <v>5.55</v>
      </c>
      <c r="Z78">
        <v>5.55</v>
      </c>
      <c r="AA78">
        <v>66.59999999999998</v>
      </c>
      <c r="AF78" s="97">
        <v>45113</v>
      </c>
      <c r="AG78" s="97"/>
      <c r="AH78" s="97">
        <v>45844</v>
      </c>
      <c r="AI78">
        <v>2.5000000000000001E-2</v>
      </c>
      <c r="AJ78">
        <v>6.0000000000000001E-3</v>
      </c>
    </row>
    <row r="79" spans="1:36">
      <c r="A79" t="s">
        <v>2808</v>
      </c>
      <c r="B79" t="s">
        <v>2808</v>
      </c>
      <c r="C79" t="s">
        <v>2798</v>
      </c>
      <c r="D79" t="s">
        <v>2766</v>
      </c>
      <c r="F79" t="s">
        <v>2768</v>
      </c>
      <c r="G79">
        <v>10037025374</v>
      </c>
      <c r="H79" t="s">
        <v>2795</v>
      </c>
      <c r="I79" t="s">
        <v>598</v>
      </c>
      <c r="J79" t="s">
        <v>2764</v>
      </c>
      <c r="O79">
        <v>5.55</v>
      </c>
      <c r="P79">
        <v>5.55</v>
      </c>
      <c r="Q79">
        <v>5.55</v>
      </c>
      <c r="R79">
        <v>5.55</v>
      </c>
      <c r="S79">
        <v>5.55</v>
      </c>
      <c r="T79">
        <v>5.55</v>
      </c>
      <c r="U79">
        <v>5.55</v>
      </c>
      <c r="V79">
        <v>5.55</v>
      </c>
      <c r="W79">
        <v>5.55</v>
      </c>
      <c r="X79">
        <v>5.55</v>
      </c>
      <c r="Y79">
        <v>5.55</v>
      </c>
      <c r="Z79">
        <v>5.55</v>
      </c>
      <c r="AA79">
        <v>66.59999999999998</v>
      </c>
      <c r="AF79" s="97">
        <v>45119</v>
      </c>
      <c r="AG79" s="97"/>
      <c r="AH79" s="97">
        <v>45850</v>
      </c>
      <c r="AI79">
        <v>2.5000000000000001E-2</v>
      </c>
      <c r="AJ79">
        <v>6.0000000000000001E-3</v>
      </c>
    </row>
    <row r="80" spans="1:36">
      <c r="A80" t="s">
        <v>2809</v>
      </c>
      <c r="B80" t="s">
        <v>2809</v>
      </c>
      <c r="C80" t="s">
        <v>2798</v>
      </c>
      <c r="D80" t="s">
        <v>2766</v>
      </c>
      <c r="F80" t="s">
        <v>2768</v>
      </c>
      <c r="G80">
        <v>10002635168</v>
      </c>
      <c r="H80" t="s">
        <v>2795</v>
      </c>
      <c r="I80" t="s">
        <v>598</v>
      </c>
      <c r="J80" t="s">
        <v>2764</v>
      </c>
      <c r="O80">
        <v>6.49</v>
      </c>
      <c r="P80">
        <v>6.49</v>
      </c>
      <c r="Q80">
        <v>6.49</v>
      </c>
      <c r="R80">
        <v>6.49</v>
      </c>
      <c r="S80">
        <v>6.49</v>
      </c>
      <c r="T80">
        <v>6.49</v>
      </c>
      <c r="U80">
        <v>6.49</v>
      </c>
      <c r="V80">
        <v>6.49</v>
      </c>
      <c r="W80">
        <v>6.49</v>
      </c>
      <c r="X80">
        <v>6.49</v>
      </c>
      <c r="Y80">
        <v>6.49</v>
      </c>
      <c r="Z80">
        <v>6.49</v>
      </c>
      <c r="AA80">
        <v>77.88</v>
      </c>
      <c r="AF80" s="97">
        <v>45103</v>
      </c>
      <c r="AG80" s="97"/>
      <c r="AH80" s="97">
        <v>45834</v>
      </c>
      <c r="AI80">
        <v>2.5000000000000001E-2</v>
      </c>
      <c r="AJ80">
        <v>6.0000000000000001E-3</v>
      </c>
    </row>
    <row r="81" spans="1:36">
      <c r="A81" t="s">
        <v>2810</v>
      </c>
      <c r="B81" t="s">
        <v>2810</v>
      </c>
      <c r="C81" t="s">
        <v>2798</v>
      </c>
      <c r="D81" t="s">
        <v>2766</v>
      </c>
      <c r="F81" t="s">
        <v>2768</v>
      </c>
      <c r="G81">
        <v>10004985794</v>
      </c>
      <c r="H81" t="s">
        <v>2795</v>
      </c>
      <c r="I81" t="s">
        <v>598</v>
      </c>
      <c r="J81" t="s">
        <v>2764</v>
      </c>
      <c r="O81">
        <v>6.49</v>
      </c>
      <c r="P81">
        <v>6.49</v>
      </c>
      <c r="Q81">
        <v>6.49</v>
      </c>
      <c r="R81">
        <v>6.49</v>
      </c>
      <c r="S81">
        <v>6.49</v>
      </c>
      <c r="T81">
        <v>6.49</v>
      </c>
      <c r="U81">
        <v>6.49</v>
      </c>
      <c r="V81">
        <v>6.49</v>
      </c>
      <c r="W81">
        <v>6.49</v>
      </c>
      <c r="X81">
        <v>6.49</v>
      </c>
      <c r="Y81">
        <v>6.49</v>
      </c>
      <c r="Z81">
        <v>6.49</v>
      </c>
      <c r="AA81">
        <v>77.88</v>
      </c>
      <c r="AF81" s="97">
        <v>45103</v>
      </c>
      <c r="AG81" s="97"/>
      <c r="AH81" s="97">
        <v>45834</v>
      </c>
      <c r="AI81">
        <v>2.5000000000000001E-2</v>
      </c>
      <c r="AJ81">
        <v>6.0000000000000001E-3</v>
      </c>
    </row>
    <row r="82" spans="1:36">
      <c r="A82" t="s">
        <v>2811</v>
      </c>
      <c r="B82" t="s">
        <v>2811</v>
      </c>
      <c r="C82" t="s">
        <v>2798</v>
      </c>
      <c r="D82" t="s">
        <v>2766</v>
      </c>
      <c r="F82" t="s">
        <v>2768</v>
      </c>
      <c r="G82">
        <v>10036896495</v>
      </c>
      <c r="H82" t="s">
        <v>2795</v>
      </c>
      <c r="I82" t="s">
        <v>598</v>
      </c>
      <c r="J82" t="s">
        <v>2764</v>
      </c>
      <c r="O82">
        <v>4.4000000000000004</v>
      </c>
      <c r="P82">
        <v>4.4000000000000004</v>
      </c>
      <c r="Q82">
        <v>4.4000000000000004</v>
      </c>
      <c r="R82">
        <v>4.4000000000000004</v>
      </c>
      <c r="S82">
        <v>4.4000000000000004</v>
      </c>
      <c r="T82">
        <v>4.4000000000000004</v>
      </c>
      <c r="U82">
        <v>4.4000000000000004</v>
      </c>
      <c r="V82">
        <v>4.4000000000000004</v>
      </c>
      <c r="W82">
        <v>4.4000000000000004</v>
      </c>
      <c r="X82">
        <v>4.4000000000000004</v>
      </c>
      <c r="Y82">
        <v>4.4000000000000004</v>
      </c>
      <c r="Z82">
        <v>4.4000000000000004</v>
      </c>
      <c r="AA82">
        <v>52.79999999999999</v>
      </c>
      <c r="AF82" s="97">
        <v>45119</v>
      </c>
      <c r="AG82" s="97"/>
      <c r="AH82" s="97">
        <v>46003</v>
      </c>
      <c r="AI82">
        <v>2.5000000000000001E-2</v>
      </c>
      <c r="AJ82">
        <v>6.0000000000000001E-3</v>
      </c>
    </row>
    <row r="83" spans="1:36">
      <c r="A83" t="s">
        <v>2812</v>
      </c>
      <c r="B83" t="s">
        <v>2812</v>
      </c>
      <c r="C83" t="s">
        <v>2798</v>
      </c>
      <c r="D83" t="s">
        <v>2766</v>
      </c>
      <c r="F83" t="s">
        <v>2768</v>
      </c>
      <c r="G83" t="s">
        <v>2813</v>
      </c>
      <c r="H83" t="s">
        <v>2795</v>
      </c>
      <c r="I83" t="s">
        <v>598</v>
      </c>
      <c r="J83" t="s">
        <v>2764</v>
      </c>
      <c r="O83">
        <v>8</v>
      </c>
      <c r="P83">
        <v>8</v>
      </c>
      <c r="Q83">
        <v>8</v>
      </c>
      <c r="R83">
        <v>8</v>
      </c>
      <c r="S83">
        <v>8</v>
      </c>
      <c r="T83">
        <v>8</v>
      </c>
      <c r="U83">
        <v>8</v>
      </c>
      <c r="V83">
        <v>8</v>
      </c>
      <c r="W83">
        <v>8</v>
      </c>
      <c r="X83">
        <v>8</v>
      </c>
      <c r="Y83">
        <v>8</v>
      </c>
      <c r="Z83">
        <v>8</v>
      </c>
      <c r="AA83">
        <v>96</v>
      </c>
      <c r="AF83" s="97"/>
      <c r="AG83" s="97"/>
      <c r="AH83" s="97"/>
      <c r="AI83">
        <v>2.5000000000000001E-2</v>
      </c>
      <c r="AJ83">
        <v>6.0000000000000001E-3</v>
      </c>
    </row>
    <row r="84" spans="1:36">
      <c r="A84" t="s">
        <v>2814</v>
      </c>
      <c r="B84" t="s">
        <v>2815</v>
      </c>
      <c r="C84" t="s">
        <v>2798</v>
      </c>
      <c r="D84" t="s">
        <v>2766</v>
      </c>
      <c r="F84" t="s">
        <v>2768</v>
      </c>
      <c r="G84">
        <v>30126988</v>
      </c>
      <c r="H84" t="s">
        <v>2795</v>
      </c>
      <c r="I84" t="s">
        <v>598</v>
      </c>
      <c r="J84" t="s">
        <v>2764</v>
      </c>
      <c r="O84">
        <v>166.66666666666666</v>
      </c>
      <c r="P84">
        <v>166.66666666666666</v>
      </c>
      <c r="Q84">
        <v>166.66666666666666</v>
      </c>
      <c r="R84">
        <v>166.66666666666666</v>
      </c>
      <c r="S84">
        <v>166.66666666666666</v>
      </c>
      <c r="T84">
        <v>166.66666666666666</v>
      </c>
      <c r="U84">
        <v>166.66666666666666</v>
      </c>
      <c r="V84">
        <v>166.66666666666666</v>
      </c>
      <c r="W84">
        <v>166.66666666666666</v>
      </c>
      <c r="X84">
        <v>166.66666666666666</v>
      </c>
      <c r="Y84">
        <v>166.66666666666666</v>
      </c>
      <c r="Z84">
        <v>166.66666666666666</v>
      </c>
      <c r="AA84">
        <v>2000.0000000000002</v>
      </c>
      <c r="AF84" s="97"/>
      <c r="AG84" s="97"/>
      <c r="AH84" s="97"/>
      <c r="AI84">
        <v>2.5000000000000001E-2</v>
      </c>
      <c r="AJ84">
        <v>6.0000000000000001E-3</v>
      </c>
    </row>
    <row r="85" spans="1:36">
      <c r="A85" t="s">
        <v>2816</v>
      </c>
      <c r="B85" t="s">
        <v>2816</v>
      </c>
      <c r="C85" t="s">
        <v>2798</v>
      </c>
      <c r="D85" t="s">
        <v>2774</v>
      </c>
      <c r="F85" t="s">
        <v>2775</v>
      </c>
      <c r="G85">
        <v>24981001</v>
      </c>
      <c r="H85" t="s">
        <v>2795</v>
      </c>
      <c r="I85" t="s">
        <v>598</v>
      </c>
      <c r="J85" t="s">
        <v>2764</v>
      </c>
      <c r="O85">
        <v>11.5</v>
      </c>
      <c r="P85">
        <v>11.5</v>
      </c>
      <c r="Q85">
        <v>11.5</v>
      </c>
      <c r="R85">
        <v>11.5</v>
      </c>
      <c r="S85">
        <v>11.5</v>
      </c>
      <c r="T85">
        <v>11.5</v>
      </c>
      <c r="U85">
        <v>11.5</v>
      </c>
      <c r="V85">
        <v>11.5</v>
      </c>
      <c r="W85">
        <v>11.5</v>
      </c>
      <c r="X85">
        <v>11.5</v>
      </c>
      <c r="Y85">
        <v>11.5</v>
      </c>
      <c r="Z85">
        <v>11.5</v>
      </c>
      <c r="AA85">
        <v>138</v>
      </c>
      <c r="AF85" s="97">
        <v>45083</v>
      </c>
      <c r="AG85" s="97"/>
      <c r="AH85" s="97">
        <v>45814</v>
      </c>
      <c r="AI85">
        <v>2.5000000000000001E-2</v>
      </c>
      <c r="AJ85">
        <v>6.0000000000000001E-3</v>
      </c>
    </row>
  </sheetData>
  <pageMargins left="0.511811024" right="0.511811024" top="0.78740157499999996" bottom="0.78740157499999996" header="0.31496062000000002" footer="0.31496062000000002"/>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5BB4D-B570-49A3-AE0D-6E0552FAE339}">
  <sheetPr codeName="Planilha34"/>
  <dimension ref="A1"/>
  <sheetViews>
    <sheetView workbookViewId="0">
      <selection activeCell="J9" sqref="J9"/>
    </sheetView>
  </sheetViews>
  <sheetFormatPr defaultRowHeight="14.45"/>
  <sheetData/>
  <pageMargins left="0.511811024" right="0.511811024" top="0.78740157499999996" bottom="0.78740157499999996" header="0.31496062000000002" footer="0.3149606200000000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EEB0A-7CA6-4E76-95C7-C5F7432BBC89}">
  <dimension ref="A1:F137"/>
  <sheetViews>
    <sheetView workbookViewId="0">
      <selection activeCell="A72" sqref="A72"/>
    </sheetView>
  </sheetViews>
  <sheetFormatPr defaultRowHeight="14.45"/>
  <cols>
    <col min="1" max="1" width="18" bestFit="1" customWidth="1"/>
    <col min="2" max="2" width="9.42578125" bestFit="1" customWidth="1"/>
    <col min="3" max="3" width="22.7109375" bestFit="1" customWidth="1"/>
    <col min="4" max="4" width="22.85546875" bestFit="1" customWidth="1"/>
    <col min="5" max="5" width="30.7109375" bestFit="1" customWidth="1"/>
  </cols>
  <sheetData>
    <row r="1" spans="1:6">
      <c r="A1" t="s">
        <v>2067</v>
      </c>
      <c r="B1" t="s">
        <v>1873</v>
      </c>
      <c r="C1" t="s">
        <v>2817</v>
      </c>
      <c r="D1" t="s">
        <v>2818</v>
      </c>
      <c r="E1" t="s">
        <v>2819</v>
      </c>
      <c r="F1" t="s">
        <v>75</v>
      </c>
    </row>
    <row r="2" spans="1:6">
      <c r="A2" s="126" t="s">
        <v>1854</v>
      </c>
      <c r="B2" s="356" t="s">
        <v>1881</v>
      </c>
      <c r="C2" s="357">
        <v>619.74</v>
      </c>
      <c r="D2" s="357">
        <v>619.74</v>
      </c>
      <c r="E2" s="357">
        <v>804</v>
      </c>
      <c r="F2" s="373">
        <f>Tabela10[[#This Row],[Geração Local '[MWh']]]/Tabela10[[#This Row],[Geração Prevista - P50 '[MWh']]]</f>
        <v>0.77082089552238808</v>
      </c>
    </row>
    <row r="3" spans="1:6">
      <c r="A3" s="126" t="s">
        <v>978</v>
      </c>
      <c r="B3" s="356" t="s">
        <v>1881</v>
      </c>
      <c r="C3" s="357">
        <v>169.029</v>
      </c>
      <c r="D3" s="357">
        <v>169.029</v>
      </c>
      <c r="E3" s="357">
        <v>162.9</v>
      </c>
      <c r="F3" s="357">
        <f>Tabela10[[#This Row],[Geração Local '[MWh']]]/Tabela10[[#This Row],[Geração Prevista - P50 '[MWh']]]</f>
        <v>1.0376243093922652</v>
      </c>
    </row>
    <row r="4" spans="1:6">
      <c r="A4" s="126" t="s">
        <v>768</v>
      </c>
      <c r="B4" s="356" t="s">
        <v>1881</v>
      </c>
      <c r="C4" s="357">
        <v>407.2321</v>
      </c>
      <c r="D4" s="357">
        <v>407.2321</v>
      </c>
      <c r="E4" s="357">
        <v>415.34000000000003</v>
      </c>
      <c r="F4" s="357">
        <f>Tabela10[[#This Row],[Geração Local '[MWh']]]/Tabela10[[#This Row],[Geração Prevista - P50 '[MWh']]]</f>
        <v>0.98047888476910472</v>
      </c>
    </row>
    <row r="5" spans="1:6">
      <c r="A5" s="126" t="s">
        <v>748</v>
      </c>
      <c r="B5" s="356" t="s">
        <v>1881</v>
      </c>
      <c r="C5" s="357">
        <v>116.97409999999998</v>
      </c>
      <c r="D5" s="357">
        <v>127.62869999999999</v>
      </c>
      <c r="E5" s="357">
        <v>141.6</v>
      </c>
      <c r="F5" s="357">
        <f>Tabela10[[#This Row],[Geração Local '[MWh']]]/Tabela10[[#This Row],[Geração Prevista - P50 '[MWh']]]</f>
        <v>0.90133262711864404</v>
      </c>
    </row>
    <row r="6" spans="1:6">
      <c r="A6" s="126" t="s">
        <v>706</v>
      </c>
      <c r="B6" s="356" t="s">
        <v>1881</v>
      </c>
      <c r="C6" s="357">
        <v>192.1224</v>
      </c>
      <c r="D6" s="357">
        <v>192.2081</v>
      </c>
      <c r="E6" s="357">
        <v>248.72</v>
      </c>
      <c r="F6" s="357">
        <f>Tabela10[[#This Row],[Geração Local '[MWh']]]/Tabela10[[#This Row],[Geração Prevista - P50 '[MWh']]]</f>
        <v>0.77278908009006109</v>
      </c>
    </row>
    <row r="7" spans="1:6">
      <c r="A7" s="126" t="s">
        <v>933</v>
      </c>
      <c r="B7" s="356" t="s">
        <v>1881</v>
      </c>
      <c r="C7" s="357">
        <v>27.6007</v>
      </c>
      <c r="D7" s="357">
        <v>27.6007</v>
      </c>
      <c r="E7" s="357">
        <v>30.89</v>
      </c>
      <c r="F7" s="357">
        <f>Tabela10[[#This Row],[Geração Local '[MWh']]]/Tabela10[[#This Row],[Geração Prevista - P50 '[MWh']]]</f>
        <v>0.89351570087406929</v>
      </c>
    </row>
    <row r="8" spans="1:6">
      <c r="A8" s="126" t="s">
        <v>1102</v>
      </c>
      <c r="B8" s="356" t="s">
        <v>1881</v>
      </c>
      <c r="C8" s="357">
        <v>35.818800000000003</v>
      </c>
      <c r="D8" s="357">
        <v>35.818800000000003</v>
      </c>
      <c r="E8" s="357">
        <v>40.980000000000004</v>
      </c>
      <c r="F8" s="357">
        <f>Tabela10[[#This Row],[Geração Local '[MWh']]]/Tabela10[[#This Row],[Geração Prevista - P50 '[MWh']]]</f>
        <v>0.87405563689604682</v>
      </c>
    </row>
    <row r="9" spans="1:6">
      <c r="A9" s="126" t="s">
        <v>729</v>
      </c>
      <c r="B9" s="356" t="s">
        <v>1881</v>
      </c>
      <c r="C9" s="357">
        <v>169.38290000000001</v>
      </c>
      <c r="D9" s="357">
        <v>169.38290000000001</v>
      </c>
      <c r="E9" s="357">
        <v>177.87</v>
      </c>
      <c r="F9" s="357">
        <f>Tabela10[[#This Row],[Geração Local '[MWh']]]/Tabela10[[#This Row],[Geração Prevista - P50 '[MWh']]]</f>
        <v>0.95228481475234728</v>
      </c>
    </row>
    <row r="10" spans="1:6">
      <c r="A10" s="126" t="s">
        <v>668</v>
      </c>
      <c r="B10" s="356" t="s">
        <v>1881</v>
      </c>
      <c r="C10" s="357">
        <v>298.81549999999999</v>
      </c>
      <c r="D10" s="357">
        <v>298.81549999999999</v>
      </c>
      <c r="E10" s="357">
        <v>323.25</v>
      </c>
      <c r="F10" s="357">
        <f>Tabela10[[#This Row],[Geração Local '[MWh']]]/Tabela10[[#This Row],[Geração Prevista - P50 '[MWh']]]</f>
        <v>0.92440989945862329</v>
      </c>
    </row>
    <row r="11" spans="1:6">
      <c r="A11" s="126" t="s">
        <v>1834</v>
      </c>
      <c r="B11" s="356" t="s">
        <v>1881</v>
      </c>
      <c r="C11" s="357">
        <v>95.614290000000011</v>
      </c>
      <c r="D11" s="357">
        <v>97.663439999999994</v>
      </c>
      <c r="E11" s="357">
        <v>106</v>
      </c>
      <c r="F11" s="357">
        <f>Tabela10[[#This Row],[Geração Local '[MWh']]]/Tabela10[[#This Row],[Geração Prevista - P50 '[MWh']]]</f>
        <v>0.92135320754716976</v>
      </c>
    </row>
    <row r="12" spans="1:6">
      <c r="A12" s="126" t="s">
        <v>960</v>
      </c>
      <c r="B12" s="356" t="s">
        <v>1881</v>
      </c>
      <c r="C12" s="357">
        <v>38.421300000000002</v>
      </c>
      <c r="D12" s="357">
        <v>38.421300000000002</v>
      </c>
      <c r="E12" s="357">
        <v>44.760000000000005</v>
      </c>
      <c r="F12" s="357">
        <f>Tabela10[[#This Row],[Geração Local '[MWh']]]/Tabela10[[#This Row],[Geração Prevista - P50 '[MWh']]]</f>
        <v>0.85838471849865949</v>
      </c>
    </row>
    <row r="13" spans="1:6">
      <c r="A13" s="126" t="s">
        <v>965</v>
      </c>
      <c r="B13" s="356" t="s">
        <v>1881</v>
      </c>
      <c r="C13" s="357">
        <v>50.394300000000001</v>
      </c>
      <c r="D13" s="357">
        <v>50.394300000000001</v>
      </c>
      <c r="E13" s="357">
        <v>58.93</v>
      </c>
      <c r="F13" s="357">
        <f>Tabela10[[#This Row],[Geração Local '[MWh']]]/Tabela10[[#This Row],[Geração Prevista - P50 '[MWh']]]</f>
        <v>0.85515526896317673</v>
      </c>
    </row>
    <row r="14" spans="1:6">
      <c r="A14" s="126" t="s">
        <v>871</v>
      </c>
      <c r="B14" s="356" t="s">
        <v>1881</v>
      </c>
      <c r="C14" s="357">
        <v>199.45390000000003</v>
      </c>
      <c r="D14" s="357">
        <v>199.4539</v>
      </c>
      <c r="E14" s="357">
        <v>242.8</v>
      </c>
      <c r="F14" s="357">
        <f>Tabela10[[#This Row],[Geração Local '[MWh']]]/Tabela10[[#This Row],[Geração Prevista - P50 '[MWh']]]</f>
        <v>0.82147405271828666</v>
      </c>
    </row>
    <row r="15" spans="1:6">
      <c r="A15" s="126" t="s">
        <v>890</v>
      </c>
      <c r="B15" s="356" t="s">
        <v>1881</v>
      </c>
      <c r="C15" s="357">
        <v>206.85060000000004</v>
      </c>
      <c r="D15" s="357">
        <v>206.85059999999999</v>
      </c>
      <c r="E15" s="357">
        <v>241</v>
      </c>
      <c r="F15" s="357">
        <f>Tabela10[[#This Row],[Geração Local '[MWh']]]/Tabela10[[#This Row],[Geração Prevista - P50 '[MWh']]]</f>
        <v>0.85830124481327796</v>
      </c>
    </row>
    <row r="16" spans="1:6">
      <c r="A16" s="126" t="s">
        <v>863</v>
      </c>
      <c r="B16" s="356" t="s">
        <v>1881</v>
      </c>
      <c r="C16" s="357">
        <v>102.24480000000001</v>
      </c>
      <c r="D16" s="357">
        <v>102.2448</v>
      </c>
      <c r="E16" s="357">
        <v>117.2</v>
      </c>
      <c r="F16" s="357">
        <f>Tabela10[[#This Row],[Geração Local '[MWh']]]/Tabela10[[#This Row],[Geração Prevista - P50 '[MWh']]]</f>
        <v>0.87239590443685999</v>
      </c>
    </row>
    <row r="17" spans="1:6">
      <c r="A17" s="126" t="s">
        <v>1048</v>
      </c>
      <c r="B17" s="356" t="s">
        <v>1881</v>
      </c>
      <c r="C17" s="357">
        <v>196.07680999999999</v>
      </c>
      <c r="D17" s="357">
        <v>206.36758</v>
      </c>
      <c r="E17" s="357">
        <v>254</v>
      </c>
      <c r="F17" s="357">
        <f>Tabela10[[#This Row],[Geração Local '[MWh']]]/Tabela10[[#This Row],[Geração Prevista - P50 '[MWh']]]</f>
        <v>0.81247078740157486</v>
      </c>
    </row>
    <row r="18" spans="1:6">
      <c r="A18" s="126" t="s">
        <v>760</v>
      </c>
      <c r="B18" s="356" t="s">
        <v>1881</v>
      </c>
      <c r="C18" s="357">
        <v>197.49055000000001</v>
      </c>
      <c r="D18" s="357">
        <v>197.49055000000001</v>
      </c>
      <c r="E18" s="357">
        <v>254.5</v>
      </c>
      <c r="F18" s="357">
        <f>Tabela10[[#This Row],[Geração Local '[MWh']]]/Tabela10[[#This Row],[Geração Prevista - P50 '[MWh']]]</f>
        <v>0.77599430255402757</v>
      </c>
    </row>
    <row r="19" spans="1:6">
      <c r="A19" s="126" t="s">
        <v>1058</v>
      </c>
      <c r="B19" s="356" t="s">
        <v>1881</v>
      </c>
      <c r="C19" s="357">
        <v>81.389009999999999</v>
      </c>
      <c r="D19" s="357">
        <v>103.54588</v>
      </c>
      <c r="E19" s="357">
        <v>121.4</v>
      </c>
      <c r="F19" s="357">
        <f>Tabela10[[#This Row],[Geração Local '[MWh']]]/Tabela10[[#This Row],[Geração Prevista - P50 '[MWh']]]</f>
        <v>0.8529314662273475</v>
      </c>
    </row>
    <row r="20" spans="1:6">
      <c r="A20" s="126" t="s">
        <v>997</v>
      </c>
      <c r="B20" s="356" t="s">
        <v>1881</v>
      </c>
      <c r="C20" s="357">
        <v>53.354200000000006</v>
      </c>
      <c r="D20" s="357">
        <v>53.354199999999999</v>
      </c>
      <c r="E20" s="357">
        <v>58.51</v>
      </c>
      <c r="F20" s="357">
        <f>Tabela10[[#This Row],[Geração Local '[MWh']]]/Tabela10[[#This Row],[Geração Prevista - P50 '[MWh']]]</f>
        <v>0.9118817296188686</v>
      </c>
    </row>
    <row r="21" spans="1:6">
      <c r="A21" s="126" t="s">
        <v>918</v>
      </c>
      <c r="B21" s="356" t="s">
        <v>1881</v>
      </c>
      <c r="C21" s="357">
        <v>167.21832999999998</v>
      </c>
      <c r="D21" s="357">
        <v>167.21833000000001</v>
      </c>
      <c r="E21" s="357">
        <v>254.9</v>
      </c>
      <c r="F21" s="357">
        <f>Tabela10[[#This Row],[Geração Local '[MWh']]]/Tabela10[[#This Row],[Geração Prevista - P50 '[MWh']]]</f>
        <v>0.65601541781090622</v>
      </c>
    </row>
    <row r="22" spans="1:6">
      <c r="A22" s="126" t="s">
        <v>925</v>
      </c>
      <c r="B22" s="356" t="s">
        <v>1881</v>
      </c>
      <c r="C22" s="357">
        <v>158.54862</v>
      </c>
      <c r="D22" s="357">
        <v>160.88065</v>
      </c>
      <c r="E22" s="357">
        <v>253.6</v>
      </c>
      <c r="F22" s="357">
        <f>Tabela10[[#This Row],[Geração Local '[MWh']]]/Tabela10[[#This Row],[Geração Prevista - P50 '[MWh']]]</f>
        <v>0.63438742113564672</v>
      </c>
    </row>
    <row r="23" spans="1:6">
      <c r="A23" s="126" t="s">
        <v>926</v>
      </c>
      <c r="B23" s="356" t="s">
        <v>1881</v>
      </c>
      <c r="C23" s="357">
        <v>61.570729999999983</v>
      </c>
      <c r="D23" s="357">
        <v>62.507370000000002</v>
      </c>
      <c r="E23" s="357">
        <v>120.2</v>
      </c>
      <c r="F23" s="357">
        <f>Tabela10[[#This Row],[Geração Local '[MWh']]]/Tabela10[[#This Row],[Geração Prevista - P50 '[MWh']]]</f>
        <v>0.52002803660565722</v>
      </c>
    </row>
    <row r="24" spans="1:6">
      <c r="A24" s="126" t="s">
        <v>623</v>
      </c>
      <c r="B24" s="356" t="s">
        <v>1881</v>
      </c>
      <c r="C24" s="357">
        <v>187.74818000000005</v>
      </c>
      <c r="D24" s="357">
        <v>189.99907999999999</v>
      </c>
      <c r="E24" s="357">
        <v>248.8</v>
      </c>
      <c r="F24" s="357">
        <f>Tabela10[[#This Row],[Geração Local '[MWh']]]/Tabela10[[#This Row],[Geração Prevista - P50 '[MWh']]]</f>
        <v>0.76366189710610921</v>
      </c>
    </row>
    <row r="25" spans="1:6">
      <c r="A25" s="126" t="s">
        <v>634</v>
      </c>
      <c r="B25" s="356" t="s">
        <v>1881</v>
      </c>
      <c r="C25" s="357">
        <v>186.64371999999997</v>
      </c>
      <c r="D25" s="357">
        <v>188.90669</v>
      </c>
      <c r="E25" s="357">
        <v>251.4</v>
      </c>
      <c r="F25" s="357">
        <f>Tabela10[[#This Row],[Geração Local '[MWh']]]/Tabela10[[#This Row],[Geração Prevista - P50 '[MWh']]]</f>
        <v>0.75141881463802707</v>
      </c>
    </row>
    <row r="26" spans="1:6">
      <c r="A26" s="126" t="s">
        <v>929</v>
      </c>
      <c r="B26" s="356" t="s">
        <v>1881</v>
      </c>
      <c r="C26" s="357">
        <v>91.58617999999997</v>
      </c>
      <c r="D26" s="357">
        <v>92.685419999999993</v>
      </c>
      <c r="E26" s="357">
        <v>120.2</v>
      </c>
      <c r="F26" s="357">
        <f>Tabela10[[#This Row],[Geração Local '[MWh']]]/Tabela10[[#This Row],[Geração Prevista - P50 '[MWh']]]</f>
        <v>0.77109334442595667</v>
      </c>
    </row>
    <row r="27" spans="1:6">
      <c r="A27" s="126" t="s">
        <v>1272</v>
      </c>
      <c r="B27" s="356" t="s">
        <v>1881</v>
      </c>
      <c r="C27" s="357">
        <v>113.86399999999999</v>
      </c>
      <c r="D27" s="357">
        <v>113.864</v>
      </c>
      <c r="E27" s="357">
        <v>116.13</v>
      </c>
      <c r="F27" s="357">
        <f>Tabela10[[#This Row],[Geração Local '[MWh']]]/Tabela10[[#This Row],[Geração Prevista - P50 '[MWh']]]</f>
        <v>0.98048738482734876</v>
      </c>
    </row>
    <row r="28" spans="1:6">
      <c r="A28" s="126" t="s">
        <v>823</v>
      </c>
      <c r="B28" s="356" t="s">
        <v>1881</v>
      </c>
      <c r="C28" s="357">
        <v>172.46014</v>
      </c>
      <c r="D28" s="357">
        <v>176.12541999999999</v>
      </c>
      <c r="E28" s="357">
        <v>241.5411</v>
      </c>
      <c r="F28" s="357">
        <f>Tabela10[[#This Row],[Geração Local '[MWh']]]/Tabela10[[#This Row],[Geração Prevista - P50 '[MWh']]]</f>
        <v>0.72917370998144826</v>
      </c>
    </row>
    <row r="29" spans="1:6">
      <c r="A29" s="126" t="s">
        <v>831</v>
      </c>
      <c r="B29" s="356" t="s">
        <v>1881</v>
      </c>
      <c r="C29" s="357">
        <v>173.34702999999999</v>
      </c>
      <c r="D29" s="357">
        <v>175.24318</v>
      </c>
      <c r="E29" s="357">
        <v>234.43700000000001</v>
      </c>
      <c r="F29" s="357">
        <f>Tabela10[[#This Row],[Geração Local '[MWh']]]/Tabela10[[#This Row],[Geração Prevista - P50 '[MWh']]]</f>
        <v>0.74750649428204585</v>
      </c>
    </row>
    <row r="30" spans="1:6">
      <c r="A30" s="126" t="s">
        <v>837</v>
      </c>
      <c r="B30" s="356" t="s">
        <v>1881</v>
      </c>
      <c r="C30" s="357">
        <v>67.352470000000011</v>
      </c>
      <c r="D30" s="357">
        <v>67.352469999999997</v>
      </c>
      <c r="E30" s="357">
        <v>120.7706</v>
      </c>
      <c r="F30" s="357">
        <f>Tabela10[[#This Row],[Geração Local '[MWh']]]/Tabela10[[#This Row],[Geração Prevista - P50 '[MWh']]]</f>
        <v>0.5576892886182564</v>
      </c>
    </row>
    <row r="31" spans="1:6">
      <c r="A31" s="126" t="s">
        <v>841</v>
      </c>
      <c r="B31" s="356" t="s">
        <v>1881</v>
      </c>
      <c r="C31" s="357">
        <v>184.79687999999996</v>
      </c>
      <c r="D31" s="357">
        <v>186.68868000000001</v>
      </c>
      <c r="E31" s="357">
        <v>243.34286</v>
      </c>
      <c r="F31" s="357">
        <f>Tabela10[[#This Row],[Geração Local '[MWh']]]/Tabela10[[#This Row],[Geração Prevista - P50 '[MWh']]]</f>
        <v>0.76718371765664295</v>
      </c>
    </row>
    <row r="32" spans="1:6">
      <c r="A32" s="126" t="s">
        <v>844</v>
      </c>
      <c r="B32" s="356" t="s">
        <v>1881</v>
      </c>
      <c r="C32" s="357">
        <v>183.01854999999995</v>
      </c>
      <c r="D32" s="357">
        <v>184.90871000000001</v>
      </c>
      <c r="E32" s="357">
        <v>236.18571</v>
      </c>
      <c r="F32" s="357">
        <f>Tabela10[[#This Row],[Geração Local '[MWh']]]/Tabela10[[#This Row],[Geração Prevista - P50 '[MWh']]]</f>
        <v>0.78289541733917778</v>
      </c>
    </row>
    <row r="33" spans="1:6">
      <c r="A33" s="126" t="s">
        <v>845</v>
      </c>
      <c r="B33" s="356" t="s">
        <v>1881</v>
      </c>
      <c r="C33" s="357">
        <v>92.233880000000013</v>
      </c>
      <c r="D33" s="357">
        <v>93.205489999999998</v>
      </c>
      <c r="E33" s="357">
        <v>121.67143</v>
      </c>
      <c r="F33" s="357">
        <f>Tabela10[[#This Row],[Geração Local '[MWh']]]/Tabela10[[#This Row],[Geração Prevista - P50 '[MWh']]]</f>
        <v>0.76604252945823026</v>
      </c>
    </row>
    <row r="34" spans="1:6">
      <c r="A34" s="126" t="s">
        <v>1213</v>
      </c>
      <c r="B34" s="356" t="s">
        <v>1881</v>
      </c>
      <c r="C34" s="357">
        <v>207.31337000000002</v>
      </c>
      <c r="D34" s="357">
        <v>207.31336999999999</v>
      </c>
      <c r="E34" s="357">
        <v>254.7</v>
      </c>
      <c r="F34" s="357">
        <f>Tabela10[[#This Row],[Geração Local '[MWh']]]/Tabela10[[#This Row],[Geração Prevista - P50 '[MWh']]]</f>
        <v>0.81395119748723987</v>
      </c>
    </row>
    <row r="35" spans="1:6">
      <c r="A35" s="126" t="s">
        <v>1215</v>
      </c>
      <c r="B35" s="356" t="s">
        <v>1881</v>
      </c>
      <c r="C35" s="357">
        <v>205.18401</v>
      </c>
      <c r="D35" s="357">
        <v>205.18401</v>
      </c>
      <c r="E35" s="357">
        <v>253.7</v>
      </c>
      <c r="F35" s="357">
        <f>Tabela10[[#This Row],[Geração Local '[MWh']]]/Tabela10[[#This Row],[Geração Prevista - P50 '[MWh']]]</f>
        <v>0.80876629877808437</v>
      </c>
    </row>
    <row r="36" spans="1:6">
      <c r="A36" s="126" t="s">
        <v>635</v>
      </c>
      <c r="B36" s="356" t="s">
        <v>1881</v>
      </c>
      <c r="C36" s="357">
        <v>205.27498000000003</v>
      </c>
      <c r="D36" s="357">
        <v>205.27498</v>
      </c>
      <c r="E36" s="357">
        <v>252.8</v>
      </c>
      <c r="F36" s="357">
        <f>Tabela10[[#This Row],[Geração Local '[MWh']]]/Tabela10[[#This Row],[Geração Prevista - P50 '[MWh']]]</f>
        <v>0.81200545886075948</v>
      </c>
    </row>
    <row r="37" spans="1:6">
      <c r="A37" s="126" t="s">
        <v>1218</v>
      </c>
      <c r="B37" s="356" t="s">
        <v>1881</v>
      </c>
      <c r="C37" s="357">
        <v>203.91604999999998</v>
      </c>
      <c r="D37" s="357">
        <v>203.91605000000001</v>
      </c>
      <c r="E37" s="357">
        <v>251.8</v>
      </c>
      <c r="F37" s="357">
        <f>Tabela10[[#This Row],[Geração Local '[MWh']]]/Tabela10[[#This Row],[Geração Prevista - P50 '[MWh']]]</f>
        <v>0.80983339952343136</v>
      </c>
    </row>
    <row r="38" spans="1:6">
      <c r="A38" s="126" t="s">
        <v>611</v>
      </c>
      <c r="B38" s="356" t="s">
        <v>1881</v>
      </c>
      <c r="C38" s="357">
        <v>205.29245000000006</v>
      </c>
      <c r="D38" s="357">
        <v>205.29425000000001</v>
      </c>
      <c r="E38" s="357">
        <v>251.7</v>
      </c>
      <c r="F38" s="357">
        <f>Tabela10[[#This Row],[Geração Local '[MWh']]]/Tabela10[[#This Row],[Geração Prevista - P50 '[MWh']]]</f>
        <v>0.81563071116408425</v>
      </c>
    </row>
    <row r="39" spans="1:6">
      <c r="A39" s="126" t="s">
        <v>650</v>
      </c>
      <c r="B39" s="356" t="s">
        <v>1881</v>
      </c>
      <c r="C39" s="357">
        <v>177.10571000000004</v>
      </c>
      <c r="D39" s="357">
        <v>186.36557999999999</v>
      </c>
      <c r="E39" s="357">
        <v>227.75</v>
      </c>
      <c r="F39" s="357">
        <f>Tabela10[[#This Row],[Geração Local '[MWh']]]/Tabela10[[#This Row],[Geração Prevista - P50 '[MWh']]]</f>
        <v>0.81829014270032929</v>
      </c>
    </row>
    <row r="40" spans="1:6">
      <c r="A40" s="126" t="s">
        <v>661</v>
      </c>
      <c r="B40" s="356" t="s">
        <v>1881</v>
      </c>
      <c r="C40" s="357">
        <v>89.585700000000003</v>
      </c>
      <c r="D40" s="357">
        <v>92.204120000000003</v>
      </c>
      <c r="E40" s="357">
        <v>108.45</v>
      </c>
      <c r="F40" s="357">
        <f>Tabela10[[#This Row],[Geração Local '[MWh']]]/Tabela10[[#This Row],[Geração Prevista - P50 '[MWh']]]</f>
        <v>0.85019935454126327</v>
      </c>
    </row>
    <row r="41" spans="1:6">
      <c r="A41" s="126" t="s">
        <v>664</v>
      </c>
      <c r="B41" s="356" t="s">
        <v>1881</v>
      </c>
      <c r="C41" s="357">
        <v>187.76921000000002</v>
      </c>
      <c r="D41" s="357">
        <v>187.76920999999999</v>
      </c>
      <c r="E41" s="357">
        <v>233.26</v>
      </c>
      <c r="F41" s="357">
        <f>Tabela10[[#This Row],[Geração Local '[MWh']]]/Tabela10[[#This Row],[Geração Prevista - P50 '[MWh']]]</f>
        <v>0.80497817885621192</v>
      </c>
    </row>
    <row r="42" spans="1:6">
      <c r="A42" s="126" t="s">
        <v>698</v>
      </c>
      <c r="B42" s="356" t="s">
        <v>1881</v>
      </c>
      <c r="C42" s="357">
        <v>181.92426999999995</v>
      </c>
      <c r="D42" s="357">
        <v>181.80509000000001</v>
      </c>
      <c r="E42" s="357">
        <v>223.12</v>
      </c>
      <c r="F42" s="357">
        <f>Tabela10[[#This Row],[Geração Local '[MWh']]]/Tabela10[[#This Row],[Geração Prevista - P50 '[MWh']]]</f>
        <v>0.81483098780925067</v>
      </c>
    </row>
    <row r="43" spans="1:6">
      <c r="A43" s="126" t="s">
        <v>699</v>
      </c>
      <c r="B43" s="356" t="s">
        <v>1881</v>
      </c>
      <c r="C43" s="357">
        <v>171.87086000000002</v>
      </c>
      <c r="D43" s="357">
        <v>180.53767999999999</v>
      </c>
      <c r="E43" s="357">
        <v>231.23</v>
      </c>
      <c r="F43" s="357">
        <f>Tabela10[[#This Row],[Geração Local '[MWh']]]/Tabela10[[#This Row],[Geração Prevista - P50 '[MWh']]]</f>
        <v>0.78077100722224624</v>
      </c>
    </row>
    <row r="44" spans="1:6">
      <c r="A44" s="126" t="s">
        <v>1036</v>
      </c>
      <c r="B44" s="356" t="s">
        <v>1881</v>
      </c>
      <c r="C44" s="357">
        <v>167.25802000000002</v>
      </c>
      <c r="D44" s="357">
        <v>167.25801999999999</v>
      </c>
      <c r="E44" s="357">
        <v>253.8</v>
      </c>
      <c r="F44" s="357">
        <f>Tabela10[[#This Row],[Geração Local '[MWh']]]/Tabela10[[#This Row],[Geração Prevista - P50 '[MWh']]]</f>
        <v>0.65901505122143411</v>
      </c>
    </row>
    <row r="45" spans="1:6">
      <c r="A45" s="126" t="s">
        <v>862</v>
      </c>
      <c r="B45" s="356" t="s">
        <v>1881</v>
      </c>
      <c r="C45" s="357">
        <v>36.221519999999991</v>
      </c>
      <c r="D45" s="357">
        <v>36.340229999999998</v>
      </c>
      <c r="E45" s="357">
        <v>46.48</v>
      </c>
      <c r="F45" s="357">
        <f>Tabela10[[#This Row],[Geração Local '[MWh']]]/Tabela10[[#This Row],[Geração Prevista - P50 '[MWh']]]</f>
        <v>0.78184660068846812</v>
      </c>
    </row>
    <row r="46" spans="1:6">
      <c r="A46" s="126" t="s">
        <v>870</v>
      </c>
      <c r="B46" s="356" t="s">
        <v>1881</v>
      </c>
      <c r="C46" s="357">
        <v>5.0337999999999994</v>
      </c>
      <c r="D46" s="357">
        <v>5.0338000000000003</v>
      </c>
      <c r="E46" s="357">
        <v>46.48</v>
      </c>
      <c r="F46" s="357">
        <f>Tabela10[[#This Row],[Geração Local '[MWh']]]/Tabela10[[#This Row],[Geração Prevista - P50 '[MWh']]]</f>
        <v>0.10830034423407919</v>
      </c>
    </row>
    <row r="47" spans="1:6">
      <c r="A47" s="126" t="s">
        <v>643</v>
      </c>
      <c r="B47" s="356" t="s">
        <v>1881</v>
      </c>
      <c r="C47" s="357">
        <v>29.496460000000003</v>
      </c>
      <c r="D47" s="357">
        <v>35.883989999999997</v>
      </c>
      <c r="E47" s="357">
        <v>46.48</v>
      </c>
      <c r="F47" s="357">
        <f>Tabela10[[#This Row],[Geração Local '[MWh']]]/Tabela10[[#This Row],[Geração Prevista - P50 '[MWh']]]</f>
        <v>0.7720307659208262</v>
      </c>
    </row>
    <row r="48" spans="1:6">
      <c r="A48" s="126" t="s">
        <v>759</v>
      </c>
      <c r="B48" s="356" t="s">
        <v>1881</v>
      </c>
      <c r="C48" s="357">
        <v>35.56906</v>
      </c>
      <c r="D48" s="357">
        <v>35.652149999999999</v>
      </c>
      <c r="E48" s="357">
        <v>46.48</v>
      </c>
      <c r="F48" s="357">
        <f>Tabela10[[#This Row],[Geração Local '[MWh']]]/Tabela10[[#This Row],[Geração Prevista - P50 '[MWh']]]</f>
        <v>0.76704281411359732</v>
      </c>
    </row>
    <row r="49" spans="1:6">
      <c r="A49" s="126" t="s">
        <v>850</v>
      </c>
      <c r="B49" s="356" t="s">
        <v>1881</v>
      </c>
      <c r="C49" s="357">
        <v>36.07602</v>
      </c>
      <c r="D49" s="357">
        <v>36.172190000000001</v>
      </c>
      <c r="E49" s="357">
        <v>46.48</v>
      </c>
      <c r="F49" s="357">
        <f>Tabela10[[#This Row],[Geração Local '[MWh']]]/Tabela10[[#This Row],[Geração Prevista - P50 '[MWh']]]</f>
        <v>0.77823128227194494</v>
      </c>
    </row>
    <row r="50" spans="1:6">
      <c r="A50" s="126" t="s">
        <v>1261</v>
      </c>
      <c r="B50" s="356" t="s">
        <v>1881</v>
      </c>
      <c r="C50" s="357">
        <v>221.21451000000002</v>
      </c>
      <c r="D50" s="357">
        <v>221.21450999999999</v>
      </c>
      <c r="E50" s="357">
        <v>247.79999999999998</v>
      </c>
      <c r="F50" s="357">
        <f>Tabela10[[#This Row],[Geração Local '[MWh']]]/Tabela10[[#This Row],[Geração Prevista - P50 '[MWh']]]</f>
        <v>0.89271392251815984</v>
      </c>
    </row>
    <row r="51" spans="1:6">
      <c r="A51" s="126" t="s">
        <v>1263</v>
      </c>
      <c r="B51" s="356" t="s">
        <v>1881</v>
      </c>
      <c r="C51" s="357">
        <v>216.73685</v>
      </c>
      <c r="D51" s="357">
        <v>216.73685</v>
      </c>
      <c r="E51" s="357">
        <v>247.79999999999998</v>
      </c>
      <c r="F51" s="357">
        <f>Tabela10[[#This Row],[Geração Local '[MWh']]]/Tabela10[[#This Row],[Geração Prevista - P50 '[MWh']]]</f>
        <v>0.87464426957223573</v>
      </c>
    </row>
    <row r="52" spans="1:6">
      <c r="A52" s="126" t="s">
        <v>816</v>
      </c>
      <c r="B52" s="356" t="s">
        <v>1881</v>
      </c>
      <c r="C52" s="357">
        <v>211.17443999999998</v>
      </c>
      <c r="D52" s="357">
        <v>211.17444</v>
      </c>
      <c r="E52" s="357">
        <v>247.79999999999998</v>
      </c>
      <c r="F52" s="357">
        <f>Tabela10[[#This Row],[Geração Local '[MWh']]]/Tabela10[[#This Row],[Geração Prevista - P50 '[MWh']]]</f>
        <v>0.85219709443099279</v>
      </c>
    </row>
    <row r="53" spans="1:6">
      <c r="A53" s="126" t="s">
        <v>1200</v>
      </c>
      <c r="B53" s="356" t="s">
        <v>1881</v>
      </c>
      <c r="C53" s="357">
        <v>218.94044000000002</v>
      </c>
      <c r="D53" s="357">
        <v>218.94044</v>
      </c>
      <c r="E53" s="357">
        <v>247.79999999999998</v>
      </c>
      <c r="F53" s="357">
        <f>Tabela10[[#This Row],[Geração Local '[MWh']]]/Tabela10[[#This Row],[Geração Prevista - P50 '[MWh']]]</f>
        <v>0.88353688458434221</v>
      </c>
    </row>
    <row r="54" spans="1:6">
      <c r="A54" s="126" t="s">
        <v>1204</v>
      </c>
      <c r="B54" s="356" t="s">
        <v>1881</v>
      </c>
      <c r="C54" s="357">
        <v>223.33901999999995</v>
      </c>
      <c r="D54" s="357">
        <v>223.33902</v>
      </c>
      <c r="E54" s="357">
        <v>247.79999999999998</v>
      </c>
      <c r="F54" s="357">
        <f>Tabela10[[#This Row],[Geração Local '[MWh']]]/Tabela10[[#This Row],[Geração Prevista - P50 '[MWh']]]</f>
        <v>0.90128740920096861</v>
      </c>
    </row>
    <row r="55" spans="1:6">
      <c r="A55" s="126" t="s">
        <v>857</v>
      </c>
      <c r="B55" s="356" t="s">
        <v>1881</v>
      </c>
      <c r="C55" s="357">
        <v>198.47718</v>
      </c>
      <c r="D55" s="357">
        <v>198.53223</v>
      </c>
      <c r="E55" s="357">
        <v>190.76</v>
      </c>
      <c r="F55" s="357">
        <f>Tabela10[[#This Row],[Geração Local '[MWh']]]/Tabela10[[#This Row],[Geração Prevista - P50 '[MWh']]]</f>
        <v>1.0407434996854688</v>
      </c>
    </row>
    <row r="56" spans="1:6">
      <c r="A56" s="126" t="s">
        <v>860</v>
      </c>
      <c r="B56" s="356" t="s">
        <v>1881</v>
      </c>
      <c r="C56" s="357">
        <v>187.17770999999999</v>
      </c>
      <c r="D56" s="357">
        <v>187.20904999999999</v>
      </c>
      <c r="E56" s="357">
        <v>190.76</v>
      </c>
      <c r="F56" s="357">
        <f>Tabela10[[#This Row],[Geração Local '[MWh']]]/Tabela10[[#This Row],[Geração Prevista - P50 '[MWh']]]</f>
        <v>0.98138524847976516</v>
      </c>
    </row>
    <row r="57" spans="1:6">
      <c r="A57" s="126" t="s">
        <v>861</v>
      </c>
      <c r="B57" s="356" t="s">
        <v>1881</v>
      </c>
      <c r="C57" s="357">
        <v>94.375619999999998</v>
      </c>
      <c r="D57" s="357">
        <v>94.375619999999998</v>
      </c>
      <c r="E57" s="357">
        <v>95.38</v>
      </c>
      <c r="F57" s="357">
        <f>Tabela10[[#This Row],[Geração Local '[MWh']]]/Tabela10[[#This Row],[Geração Prevista - P50 '[MWh']]]</f>
        <v>0.98946970014678137</v>
      </c>
    </row>
    <row r="58" spans="1:6">
      <c r="A58" s="126" t="s">
        <v>704</v>
      </c>
      <c r="B58" s="356" t="s">
        <v>1881</v>
      </c>
      <c r="C58" s="357">
        <v>188.50957000000002</v>
      </c>
      <c r="D58" s="357">
        <v>188.55206000000001</v>
      </c>
      <c r="E58" s="357">
        <v>189.92000000000002</v>
      </c>
      <c r="F58" s="357">
        <f>Tabela10[[#This Row],[Geração Local '[MWh']]]/Tabela10[[#This Row],[Geração Prevista - P50 '[MWh']]]</f>
        <v>0.99279728306655435</v>
      </c>
    </row>
    <row r="59" spans="1:6">
      <c r="A59" s="126" t="s">
        <v>855</v>
      </c>
      <c r="B59" s="356" t="s">
        <v>1881</v>
      </c>
      <c r="C59" s="357">
        <v>192.65846000000002</v>
      </c>
      <c r="D59" s="357">
        <v>192.65781000000001</v>
      </c>
      <c r="E59" s="357">
        <v>189.92000000000002</v>
      </c>
      <c r="F59" s="357">
        <f>Tabela10[[#This Row],[Geração Local '[MWh']]]/Tabela10[[#This Row],[Geração Prevista - P50 '[MWh']]]</f>
        <v>1.014415596040438</v>
      </c>
    </row>
    <row r="60" spans="1:6">
      <c r="A60" s="126" t="s">
        <v>856</v>
      </c>
      <c r="B60" s="356" t="s">
        <v>1881</v>
      </c>
      <c r="C60" s="357">
        <v>91.513089999999991</v>
      </c>
      <c r="D60" s="357">
        <v>93.829419999999999</v>
      </c>
      <c r="E60" s="357">
        <v>94.960000000000008</v>
      </c>
      <c r="F60" s="357">
        <f>Tabela10[[#This Row],[Geração Local '[MWh']]]/Tabela10[[#This Row],[Geração Prevista - P50 '[MWh']]]</f>
        <v>0.98809414490311698</v>
      </c>
    </row>
    <row r="61" spans="1:6">
      <c r="A61" s="126" t="s">
        <v>1406</v>
      </c>
      <c r="B61" s="356" t="s">
        <v>1881</v>
      </c>
      <c r="C61" s="357">
        <v>178.50604000000001</v>
      </c>
      <c r="D61" s="357">
        <v>178.44628</v>
      </c>
      <c r="E61" s="357">
        <v>204.56</v>
      </c>
      <c r="F61" s="357">
        <f>Tabela10[[#This Row],[Geração Local '[MWh']]]/Tabela10[[#This Row],[Geração Prevista - P50 '[MWh']]]</f>
        <v>0.87234200234649983</v>
      </c>
    </row>
    <row r="62" spans="1:6">
      <c r="A62" s="126" t="s">
        <v>1408</v>
      </c>
      <c r="B62" s="356" t="s">
        <v>1881</v>
      </c>
      <c r="C62" s="357">
        <v>181.90425999999994</v>
      </c>
      <c r="D62" s="357">
        <v>181.87361999999999</v>
      </c>
      <c r="E62" s="357">
        <v>204.56</v>
      </c>
      <c r="F62" s="357">
        <f>Tabela10[[#This Row],[Geração Local '[MWh']]]/Tabela10[[#This Row],[Geração Prevista - P50 '[MWh']]]</f>
        <v>0.88909669534610869</v>
      </c>
    </row>
    <row r="63" spans="1:6">
      <c r="A63" s="126" t="s">
        <v>1409</v>
      </c>
      <c r="B63" s="356" t="s">
        <v>1881</v>
      </c>
      <c r="C63" s="357">
        <v>90.041130000000024</v>
      </c>
      <c r="D63" s="357">
        <v>90.041129999999995</v>
      </c>
      <c r="E63" s="357">
        <v>102.28</v>
      </c>
      <c r="F63" s="357">
        <f>Tabela10[[#This Row],[Geração Local '[MWh']]]/Tabela10[[#This Row],[Geração Prevista - P50 '[MWh']]]</f>
        <v>0.88033955807587005</v>
      </c>
    </row>
    <row r="64" spans="1:6">
      <c r="A64" s="126" t="s">
        <v>1411</v>
      </c>
      <c r="B64" s="356" t="s">
        <v>1881</v>
      </c>
      <c r="C64" s="357">
        <v>152.09882000000002</v>
      </c>
      <c r="D64" s="357">
        <v>160.51193000000001</v>
      </c>
      <c r="E64" s="357">
        <v>204.64000000000001</v>
      </c>
      <c r="F64" s="357">
        <f>Tabela10[[#This Row],[Geração Local '[MWh']]]/Tabela10[[#This Row],[Geração Prevista - P50 '[MWh']]]</f>
        <v>0.78436244136043787</v>
      </c>
    </row>
    <row r="65" spans="1:6">
      <c r="A65" s="126" t="s">
        <v>1412</v>
      </c>
      <c r="B65" s="356" t="s">
        <v>1881</v>
      </c>
      <c r="C65" s="357">
        <v>177.07519000000002</v>
      </c>
      <c r="D65" s="357">
        <v>177.06751</v>
      </c>
      <c r="E65" s="357">
        <v>204.64000000000001</v>
      </c>
      <c r="F65" s="357">
        <f>Tabela10[[#This Row],[Geração Local '[MWh']]]/Tabela10[[#This Row],[Geração Prevista - P50 '[MWh']]]</f>
        <v>0.86526343823299445</v>
      </c>
    </row>
    <row r="66" spans="1:6">
      <c r="A66" s="126" t="s">
        <v>1367</v>
      </c>
      <c r="B66" s="356" t="s">
        <v>1881</v>
      </c>
      <c r="C66" s="357">
        <v>93.305210000000002</v>
      </c>
      <c r="D66" s="357">
        <v>93.305210000000002</v>
      </c>
      <c r="E66" s="357">
        <v>102.32000000000001</v>
      </c>
      <c r="F66" s="357">
        <f>Tabela10[[#This Row],[Geração Local '[MWh']]]/Tabela10[[#This Row],[Geração Prevista - P50 '[MWh']]]</f>
        <v>0.91189611024237682</v>
      </c>
    </row>
    <row r="67" spans="1:6">
      <c r="A67" s="126" t="s">
        <v>1835</v>
      </c>
      <c r="B67" s="356" t="s">
        <v>1881</v>
      </c>
      <c r="C67" s="357">
        <v>131.16441</v>
      </c>
      <c r="D67" s="357">
        <v>131.16441</v>
      </c>
      <c r="E67" s="357">
        <v>238.85</v>
      </c>
      <c r="F67" s="357">
        <f>Tabela10[[#This Row],[Geração Local '[MWh']]]/Tabela10[[#This Row],[Geração Prevista - P50 '[MWh']]]</f>
        <v>0.54914971739585516</v>
      </c>
    </row>
    <row r="68" spans="1:6">
      <c r="A68" s="358" t="s">
        <v>1836</v>
      </c>
      <c r="B68" s="359" t="s">
        <v>1881</v>
      </c>
      <c r="C68" s="360">
        <v>127.28756</v>
      </c>
      <c r="D68" s="360">
        <v>127.28756</v>
      </c>
      <c r="E68" s="360">
        <v>238.85</v>
      </c>
      <c r="F68" s="357">
        <f>Tabela10[[#This Row],[Geração Local '[MWh']]]/Tabela10[[#This Row],[Geração Prevista - P50 '[MWh']]]</f>
        <v>0.5329184006698765</v>
      </c>
    </row>
    <row r="69" spans="1:6">
      <c r="A69" s="126" t="s">
        <v>1854</v>
      </c>
      <c r="B69" s="356" t="s">
        <v>1882</v>
      </c>
      <c r="C69" s="357">
        <v>854.97</v>
      </c>
      <c r="D69" s="357">
        <v>854.97</v>
      </c>
      <c r="E69" s="357">
        <v>843</v>
      </c>
      <c r="F69" s="357">
        <f>Tabela10[[#This Row],[Geração Local '[MWh']]]/Tabela10[[#This Row],[Geração Prevista - P50 '[MWh']]]</f>
        <v>1.0141992882562278</v>
      </c>
    </row>
    <row r="70" spans="1:6">
      <c r="A70" s="126" t="s">
        <v>978</v>
      </c>
      <c r="B70" s="356" t="s">
        <v>1882</v>
      </c>
      <c r="C70" s="357">
        <v>142.98100000000002</v>
      </c>
      <c r="D70" s="357">
        <v>142.98099999999999</v>
      </c>
      <c r="E70" s="357">
        <v>151.1</v>
      </c>
      <c r="F70" s="357">
        <f>Tabela10[[#This Row],[Geração Local '[MWh']]]/Tabela10[[#This Row],[Geração Prevista - P50 '[MWh']]]</f>
        <v>0.94626737260092653</v>
      </c>
    </row>
    <row r="71" spans="1:6">
      <c r="A71" s="126" t="s">
        <v>768</v>
      </c>
      <c r="B71" s="356" t="s">
        <v>1882</v>
      </c>
      <c r="C71" s="357">
        <v>360.96920000000006</v>
      </c>
      <c r="D71" s="357">
        <v>360.9692</v>
      </c>
      <c r="E71" s="357">
        <v>385.71999999999997</v>
      </c>
      <c r="F71" s="357">
        <f>Tabela10[[#This Row],[Geração Local '[MWh']]]/Tabela10[[#This Row],[Geração Prevista - P50 '[MWh']]]</f>
        <v>0.93583220989318683</v>
      </c>
    </row>
    <row r="72" spans="1:6">
      <c r="A72" s="126" t="s">
        <v>748</v>
      </c>
      <c r="B72" s="356" t="s">
        <v>1882</v>
      </c>
      <c r="C72" s="357">
        <v>117.09609999999999</v>
      </c>
      <c r="D72" s="357">
        <v>117.09610000000001</v>
      </c>
      <c r="E72" s="357">
        <v>129.80000000000001</v>
      </c>
      <c r="F72" s="357">
        <f>Tabela10[[#This Row],[Geração Local '[MWh']]]/Tabela10[[#This Row],[Geração Prevista - P50 '[MWh']]]</f>
        <v>0.9021271186440678</v>
      </c>
    </row>
    <row r="73" spans="1:6">
      <c r="A73" s="126" t="s">
        <v>706</v>
      </c>
      <c r="B73" s="356" t="s">
        <v>1882</v>
      </c>
      <c r="C73" s="357">
        <v>190.0599</v>
      </c>
      <c r="D73" s="357">
        <v>190.0599</v>
      </c>
      <c r="E73" s="357">
        <v>219.45000000000002</v>
      </c>
      <c r="F73" s="357">
        <f>Tabela10[[#This Row],[Geração Local '[MWh']]]/Tabela10[[#This Row],[Geração Prevista - P50 '[MWh']]]</f>
        <v>0.86607382091592611</v>
      </c>
    </row>
    <row r="74" spans="1:6">
      <c r="A74" s="126" t="s">
        <v>933</v>
      </c>
      <c r="B74" s="356" t="s">
        <v>1882</v>
      </c>
      <c r="C74" s="357">
        <v>25.731000000000009</v>
      </c>
      <c r="D74" s="357">
        <v>25.731000000000002</v>
      </c>
      <c r="E74" s="357">
        <v>27.029999999999994</v>
      </c>
      <c r="F74" s="357">
        <f>Tabela10[[#This Row],[Geração Local '[MWh']]]/Tabela10[[#This Row],[Geração Prevista - P50 '[MWh']]]</f>
        <v>0.95194228634850198</v>
      </c>
    </row>
    <row r="75" spans="1:6">
      <c r="A75" s="126" t="s">
        <v>1102</v>
      </c>
      <c r="B75" s="356" t="s">
        <v>1882</v>
      </c>
      <c r="C75" s="357">
        <v>35.12469999999999</v>
      </c>
      <c r="D75" s="357">
        <v>35.124699999999997</v>
      </c>
      <c r="E75" s="357">
        <v>35.819999999999993</v>
      </c>
      <c r="F75" s="357">
        <f>Tabela10[[#This Row],[Geração Local '[MWh']]]/Tabela10[[#This Row],[Geração Prevista - P50 '[MWh']]]</f>
        <v>0.98058905639307659</v>
      </c>
    </row>
    <row r="76" spans="1:6">
      <c r="A76" s="126" t="s">
        <v>729</v>
      </c>
      <c r="B76" s="356" t="s">
        <v>1882</v>
      </c>
      <c r="C76" s="357">
        <v>141.08530000000002</v>
      </c>
      <c r="D76" s="357">
        <v>141.08529999999999</v>
      </c>
      <c r="E76" s="357">
        <v>164.43</v>
      </c>
      <c r="F76" s="357">
        <f>Tabela10[[#This Row],[Geração Local '[MWh']]]/Tabela10[[#This Row],[Geração Prevista - P50 '[MWh']]]</f>
        <v>0.8580265158426077</v>
      </c>
    </row>
    <row r="77" spans="1:6">
      <c r="A77" s="126" t="s">
        <v>668</v>
      </c>
      <c r="B77" s="356" t="s">
        <v>1882</v>
      </c>
      <c r="C77" s="357">
        <v>255.88209999999992</v>
      </c>
      <c r="D77" s="357">
        <v>255.88210000000001</v>
      </c>
      <c r="E77" s="357">
        <v>302.33</v>
      </c>
      <c r="F77" s="357">
        <f>Tabela10[[#This Row],[Geração Local '[MWh']]]/Tabela10[[#This Row],[Geração Prevista - P50 '[MWh']]]</f>
        <v>0.84636688386862047</v>
      </c>
    </row>
    <row r="78" spans="1:6">
      <c r="A78" s="126" t="s">
        <v>1834</v>
      </c>
      <c r="B78" s="356" t="s">
        <v>1882</v>
      </c>
      <c r="C78" s="357">
        <v>86.236739999999998</v>
      </c>
      <c r="D78" s="357">
        <v>90.161259999999999</v>
      </c>
      <c r="E78" s="357">
        <v>95.4</v>
      </c>
      <c r="F78" s="357">
        <f>Tabela10[[#This Row],[Geração Local '[MWh']]]/Tabela10[[#This Row],[Geração Prevista - P50 '[MWh']]]</f>
        <v>0.9450865828092242</v>
      </c>
    </row>
    <row r="79" spans="1:6">
      <c r="A79" s="126" t="s">
        <v>960</v>
      </c>
      <c r="B79" s="356" t="s">
        <v>1882</v>
      </c>
      <c r="C79" s="357">
        <v>34.595599999999997</v>
      </c>
      <c r="D79" s="357">
        <v>34.684199999999997</v>
      </c>
      <c r="E79" s="357">
        <v>37.090000000000003</v>
      </c>
      <c r="F79" s="357">
        <f>Tabela10[[#This Row],[Geração Local '[MWh']]]/Tabela10[[#This Row],[Geração Prevista - P50 '[MWh']]]</f>
        <v>0.93513615529792382</v>
      </c>
    </row>
    <row r="80" spans="1:6">
      <c r="A80" s="126" t="s">
        <v>965</v>
      </c>
      <c r="B80" s="356" t="s">
        <v>1882</v>
      </c>
      <c r="C80" s="357">
        <v>44.0914</v>
      </c>
      <c r="D80" s="357">
        <v>45.673900000000003</v>
      </c>
      <c r="E80" s="357">
        <v>48.88</v>
      </c>
      <c r="F80" s="357">
        <f>Tabela10[[#This Row],[Geração Local '[MWh']]]/Tabela10[[#This Row],[Geração Prevista - P50 '[MWh']]]</f>
        <v>0.93440875613747953</v>
      </c>
    </row>
    <row r="81" spans="1:6">
      <c r="A81" s="126" t="s">
        <v>871</v>
      </c>
      <c r="B81" s="356" t="s">
        <v>1882</v>
      </c>
      <c r="C81" s="357">
        <v>184.76480000000001</v>
      </c>
      <c r="D81" s="357">
        <v>184.76480000000001</v>
      </c>
      <c r="E81" s="357">
        <v>201.1</v>
      </c>
      <c r="F81" s="357">
        <f>Tabela10[[#This Row],[Geração Local '[MWh']]]/Tabela10[[#This Row],[Geração Prevista - P50 '[MWh']]]</f>
        <v>0.91877076081551479</v>
      </c>
    </row>
    <row r="82" spans="1:6">
      <c r="A82" s="126" t="s">
        <v>890</v>
      </c>
      <c r="B82" s="356" t="s">
        <v>1882</v>
      </c>
      <c r="C82" s="357">
        <v>183.41729999999998</v>
      </c>
      <c r="D82" s="357">
        <v>183.41730000000001</v>
      </c>
      <c r="E82" s="357">
        <v>199.2</v>
      </c>
      <c r="F82" s="357">
        <f>Tabela10[[#This Row],[Geração Local '[MWh']]]/Tabela10[[#This Row],[Geração Prevista - P50 '[MWh']]]</f>
        <v>0.92076957831325312</v>
      </c>
    </row>
    <row r="83" spans="1:6">
      <c r="A83" s="126" t="s">
        <v>863</v>
      </c>
      <c r="B83" s="356" t="s">
        <v>1882</v>
      </c>
      <c r="C83" s="357">
        <v>91.878199999999978</v>
      </c>
      <c r="D83" s="357">
        <v>91.878200000000007</v>
      </c>
      <c r="E83" s="357">
        <v>96.9</v>
      </c>
      <c r="F83" s="357">
        <f>Tabela10[[#This Row],[Geração Local '[MWh']]]/Tabela10[[#This Row],[Geração Prevista - P50 '[MWh']]]</f>
        <v>0.94817543859649123</v>
      </c>
    </row>
    <row r="84" spans="1:6">
      <c r="A84" s="126" t="s">
        <v>1048</v>
      </c>
      <c r="B84" s="356" t="s">
        <v>1882</v>
      </c>
      <c r="C84" s="357">
        <v>185.77727999999996</v>
      </c>
      <c r="D84" s="357">
        <v>185.77824000000001</v>
      </c>
      <c r="E84" s="357">
        <v>214.2</v>
      </c>
      <c r="F84" s="357">
        <f>Tabela10[[#This Row],[Geração Local '[MWh']]]/Tabela10[[#This Row],[Geração Prevista - P50 '[MWh']]]</f>
        <v>0.86731204481792723</v>
      </c>
    </row>
    <row r="85" spans="1:6">
      <c r="A85" s="126" t="s">
        <v>760</v>
      </c>
      <c r="B85" s="356" t="s">
        <v>1882</v>
      </c>
      <c r="C85" s="357">
        <v>171.47150999999997</v>
      </c>
      <c r="D85" s="357">
        <v>171.47150999999999</v>
      </c>
      <c r="E85" s="357">
        <v>214.8</v>
      </c>
      <c r="F85" s="357">
        <f>Tabela10[[#This Row],[Geração Local '[MWh']]]/Tabela10[[#This Row],[Geração Prevista - P50 '[MWh']]]</f>
        <v>0.7982844972067038</v>
      </c>
    </row>
    <row r="86" spans="1:6">
      <c r="A86" s="126" t="s">
        <v>1058</v>
      </c>
      <c r="B86" s="356" t="s">
        <v>1882</v>
      </c>
      <c r="C86" s="357">
        <v>92.963310000000007</v>
      </c>
      <c r="D86" s="357">
        <v>92.963310000000007</v>
      </c>
      <c r="E86" s="357">
        <v>101.4</v>
      </c>
      <c r="F86" s="357">
        <f>Tabela10[[#This Row],[Geração Local '[MWh']]]/Tabela10[[#This Row],[Geração Prevista - P50 '[MWh']]]</f>
        <v>0.91679792899408286</v>
      </c>
    </row>
    <row r="87" spans="1:6">
      <c r="A87" s="126" t="s">
        <v>997</v>
      </c>
      <c r="B87" s="356" t="s">
        <v>1882</v>
      </c>
      <c r="C87" s="357">
        <v>44.280699999999996</v>
      </c>
      <c r="D87" s="357">
        <v>44.280700000000003</v>
      </c>
      <c r="E87" s="357">
        <v>51.77</v>
      </c>
      <c r="F87" s="357">
        <f>Tabela10[[#This Row],[Geração Local '[MWh']]]/Tabela10[[#This Row],[Geração Prevista - P50 '[MWh']]]</f>
        <v>0.85533513617925438</v>
      </c>
    </row>
    <row r="88" spans="1:6">
      <c r="A88" s="126" t="s">
        <v>918</v>
      </c>
      <c r="B88" s="356" t="s">
        <v>1882</v>
      </c>
      <c r="C88" s="357">
        <v>178.51852999999997</v>
      </c>
      <c r="D88" s="357">
        <v>178.51853</v>
      </c>
      <c r="E88" s="357">
        <v>214.5</v>
      </c>
      <c r="F88" s="357">
        <f>Tabela10[[#This Row],[Geração Local '[MWh']]]/Tabela10[[#This Row],[Geração Prevista - P50 '[MWh']]]</f>
        <v>0.83225421911421915</v>
      </c>
    </row>
    <row r="89" spans="1:6">
      <c r="A89" s="126" t="s">
        <v>925</v>
      </c>
      <c r="B89" s="356" t="s">
        <v>1882</v>
      </c>
      <c r="C89" s="357">
        <v>179.73922000000002</v>
      </c>
      <c r="D89" s="357">
        <v>179.73767000000001</v>
      </c>
      <c r="E89" s="357">
        <v>212.6</v>
      </c>
      <c r="F89" s="357">
        <f>Tabela10[[#This Row],[Geração Local '[MWh']]]/Tabela10[[#This Row],[Geração Prevista - P50 '[MWh']]]</f>
        <v>0.84542648165569145</v>
      </c>
    </row>
    <row r="90" spans="1:6">
      <c r="A90" s="126" t="s">
        <v>926</v>
      </c>
      <c r="B90" s="356" t="s">
        <v>1882</v>
      </c>
      <c r="C90" s="357">
        <v>68.86927</v>
      </c>
      <c r="D90" s="357">
        <v>68.86927</v>
      </c>
      <c r="E90" s="357">
        <v>100</v>
      </c>
      <c r="F90" s="357">
        <f>Tabela10[[#This Row],[Geração Local '[MWh']]]/Tabela10[[#This Row],[Geração Prevista - P50 '[MWh']]]</f>
        <v>0.68869270000000005</v>
      </c>
    </row>
    <row r="91" spans="1:6">
      <c r="A91" s="126" t="s">
        <v>623</v>
      </c>
      <c r="B91" s="356" t="s">
        <v>1882</v>
      </c>
      <c r="C91" s="357">
        <v>173.22805</v>
      </c>
      <c r="D91" s="357">
        <v>174.01688999999999</v>
      </c>
      <c r="E91" s="357">
        <v>207.7</v>
      </c>
      <c r="F91" s="357">
        <f>Tabela10[[#This Row],[Geração Local '[MWh']]]/Tabela10[[#This Row],[Geração Prevista - P50 '[MWh']]]</f>
        <v>0.83782806933076548</v>
      </c>
    </row>
    <row r="92" spans="1:6">
      <c r="A92" s="126" t="s">
        <v>634</v>
      </c>
      <c r="B92" s="356" t="s">
        <v>1882</v>
      </c>
      <c r="C92" s="357">
        <v>173.92504</v>
      </c>
      <c r="D92" s="357">
        <v>174.71807999999999</v>
      </c>
      <c r="E92" s="357">
        <v>209.5</v>
      </c>
      <c r="F92" s="357">
        <f>Tabela10[[#This Row],[Geração Local '[MWh']]]/Tabela10[[#This Row],[Geração Prevista - P50 '[MWh']]]</f>
        <v>0.83397651551312646</v>
      </c>
    </row>
    <row r="93" spans="1:6">
      <c r="A93" s="126" t="s">
        <v>929</v>
      </c>
      <c r="B93" s="356" t="s">
        <v>1882</v>
      </c>
      <c r="C93" s="357">
        <v>87.479639999999989</v>
      </c>
      <c r="D93" s="357">
        <v>87.86224</v>
      </c>
      <c r="E93" s="357">
        <v>100</v>
      </c>
      <c r="F93" s="357">
        <f>Tabela10[[#This Row],[Geração Local '[MWh']]]/Tabela10[[#This Row],[Geração Prevista - P50 '[MWh']]]</f>
        <v>0.87862240000000003</v>
      </c>
    </row>
    <row r="94" spans="1:6">
      <c r="A94" s="126" t="s">
        <v>1272</v>
      </c>
      <c r="B94" s="356" t="s">
        <v>1882</v>
      </c>
      <c r="C94" s="357">
        <v>92.262799999999999</v>
      </c>
      <c r="D94" s="357">
        <v>92.262799999999999</v>
      </c>
      <c r="E94" s="357">
        <v>101.87</v>
      </c>
      <c r="F94" s="357">
        <f>Tabela10[[#This Row],[Geração Local '[MWh']]]/Tabela10[[#This Row],[Geração Prevista - P50 '[MWh']]]</f>
        <v>0.90569156768430348</v>
      </c>
    </row>
    <row r="95" spans="1:6">
      <c r="A95" s="126" t="s">
        <v>823</v>
      </c>
      <c r="B95" s="356" t="s">
        <v>1882</v>
      </c>
      <c r="C95" s="357">
        <v>175.35855999999998</v>
      </c>
      <c r="D95" s="357">
        <v>175.35856000000001</v>
      </c>
      <c r="E95" s="357">
        <v>215.9581</v>
      </c>
      <c r="F95" s="357">
        <f>Tabela10[[#This Row],[Geração Local '[MWh']]]/Tabela10[[#This Row],[Geração Prevista - P50 '[MWh']]]</f>
        <v>0.81200269867164054</v>
      </c>
    </row>
    <row r="96" spans="1:6">
      <c r="A96" s="126" t="s">
        <v>831</v>
      </c>
      <c r="B96" s="356" t="s">
        <v>1882</v>
      </c>
      <c r="C96" s="357">
        <v>169.98412999999999</v>
      </c>
      <c r="D96" s="357">
        <v>169.98411999999999</v>
      </c>
      <c r="E96" s="357">
        <v>209.60640000000001</v>
      </c>
      <c r="F96" s="357">
        <f>Tabela10[[#This Row],[Geração Local '[MWh']]]/Tabela10[[#This Row],[Geração Prevista - P50 '[MWh']]]</f>
        <v>0.81096817654422759</v>
      </c>
    </row>
    <row r="97" spans="1:6">
      <c r="A97" s="126" t="s">
        <v>837</v>
      </c>
      <c r="B97" s="356" t="s">
        <v>1882</v>
      </c>
      <c r="C97" s="357">
        <v>86.792270000000002</v>
      </c>
      <c r="D97" s="357">
        <v>86.792270000000002</v>
      </c>
      <c r="E97" s="357">
        <v>107.979</v>
      </c>
      <c r="F97" s="357">
        <f>Tabela10[[#This Row],[Geração Local '[MWh']]]/Tabela10[[#This Row],[Geração Prevista - P50 '[MWh']]]</f>
        <v>0.80378842182276189</v>
      </c>
    </row>
    <row r="98" spans="1:6">
      <c r="A98" s="126" t="s">
        <v>841</v>
      </c>
      <c r="B98" s="356" t="s">
        <v>1882</v>
      </c>
      <c r="C98" s="357">
        <v>108.00127999999999</v>
      </c>
      <c r="D98" s="357">
        <v>108.03874999999999</v>
      </c>
      <c r="E98" s="357">
        <v>217.31666999999999</v>
      </c>
      <c r="F98" s="357">
        <f>Tabela10[[#This Row],[Geração Local '[MWh']]]/Tabela10[[#This Row],[Geração Prevista - P50 '[MWh']]]</f>
        <v>0.49714893017641032</v>
      </c>
    </row>
    <row r="99" spans="1:6">
      <c r="A99" s="126" t="s">
        <v>844</v>
      </c>
      <c r="B99" s="356" t="s">
        <v>1882</v>
      </c>
      <c r="C99" s="357">
        <v>171.16612000000001</v>
      </c>
      <c r="D99" s="357">
        <v>171.16612000000001</v>
      </c>
      <c r="E99" s="357">
        <v>210.92500000000001</v>
      </c>
      <c r="F99" s="357">
        <f>Tabela10[[#This Row],[Geração Local '[MWh']]]/Tabela10[[#This Row],[Geração Prevista - P50 '[MWh']]]</f>
        <v>0.81150228754296549</v>
      </c>
    </row>
    <row r="100" spans="1:6">
      <c r="A100" s="126" t="s">
        <v>845</v>
      </c>
      <c r="B100" s="356" t="s">
        <v>1882</v>
      </c>
      <c r="C100" s="357">
        <v>85.915089999999978</v>
      </c>
      <c r="D100" s="357">
        <v>85.915090000000006</v>
      </c>
      <c r="E100" s="357">
        <v>108.65833000000001</v>
      </c>
      <c r="F100" s="357">
        <f>Tabela10[[#This Row],[Geração Local '[MWh']]]/Tabela10[[#This Row],[Geração Prevista - P50 '[MWh']]]</f>
        <v>0.79069032259192651</v>
      </c>
    </row>
    <row r="101" spans="1:6">
      <c r="A101" s="126" t="s">
        <v>1213</v>
      </c>
      <c r="B101" s="356" t="s">
        <v>1882</v>
      </c>
      <c r="C101" s="357">
        <v>179.31464999999997</v>
      </c>
      <c r="D101" s="357">
        <v>179.31465</v>
      </c>
      <c r="E101" s="357">
        <v>222</v>
      </c>
      <c r="F101" s="357">
        <f>Tabela10[[#This Row],[Geração Local '[MWh']]]/Tabela10[[#This Row],[Geração Prevista - P50 '[MWh']]]</f>
        <v>0.80772364864864865</v>
      </c>
    </row>
    <row r="102" spans="1:6">
      <c r="A102" s="126" t="s">
        <v>1215</v>
      </c>
      <c r="B102" s="356" t="s">
        <v>1882</v>
      </c>
      <c r="C102" s="357">
        <v>178.04612999999998</v>
      </c>
      <c r="D102" s="357">
        <v>178.04613000000001</v>
      </c>
      <c r="E102" s="357">
        <v>221.1</v>
      </c>
      <c r="F102" s="357">
        <f>Tabela10[[#This Row],[Geração Local '[MWh']]]/Tabela10[[#This Row],[Geração Prevista - P50 '[MWh']]]</f>
        <v>0.80527421981004077</v>
      </c>
    </row>
    <row r="103" spans="1:6">
      <c r="A103" s="126" t="s">
        <v>635</v>
      </c>
      <c r="B103" s="356" t="s">
        <v>1882</v>
      </c>
      <c r="C103" s="357">
        <v>178.83823999999993</v>
      </c>
      <c r="D103" s="357">
        <v>178.83824000000001</v>
      </c>
      <c r="E103" s="357">
        <v>220.3</v>
      </c>
      <c r="F103" s="357">
        <f>Tabela10[[#This Row],[Geração Local '[MWh']]]/Tabela10[[#This Row],[Geração Prevista - P50 '[MWh']]]</f>
        <v>0.8117940989559691</v>
      </c>
    </row>
    <row r="104" spans="1:6">
      <c r="A104" s="126" t="s">
        <v>1218</v>
      </c>
      <c r="B104" s="356" t="s">
        <v>1882</v>
      </c>
      <c r="C104" s="357">
        <v>181.78613999999999</v>
      </c>
      <c r="D104" s="357">
        <v>181.78613999999999</v>
      </c>
      <c r="E104" s="357">
        <v>219.5</v>
      </c>
      <c r="F104" s="357">
        <f>Tabela10[[#This Row],[Geração Local '[MWh']]]/Tabela10[[#This Row],[Geração Prevista - P50 '[MWh']]]</f>
        <v>0.82818287015945324</v>
      </c>
    </row>
    <row r="105" spans="1:6">
      <c r="A105" s="126" t="s">
        <v>611</v>
      </c>
      <c r="B105" s="356" t="s">
        <v>1882</v>
      </c>
      <c r="C105" s="357">
        <v>180.71549999999999</v>
      </c>
      <c r="D105" s="357">
        <v>180.71549999999999</v>
      </c>
      <c r="E105" s="357">
        <v>219.4</v>
      </c>
      <c r="F105" s="357">
        <f>Tabela10[[#This Row],[Geração Local '[MWh']]]/Tabela10[[#This Row],[Geração Prevista - P50 '[MWh']]]</f>
        <v>0.82368049225159523</v>
      </c>
    </row>
    <row r="106" spans="1:6">
      <c r="A106" s="126" t="s">
        <v>650</v>
      </c>
      <c r="B106" s="356" t="s">
        <v>1882</v>
      </c>
      <c r="C106" s="357">
        <v>165.96492000000003</v>
      </c>
      <c r="D106" s="357">
        <v>165.96492000000001</v>
      </c>
      <c r="E106" s="357">
        <v>197.94</v>
      </c>
      <c r="F106" s="357">
        <f>Tabela10[[#This Row],[Geração Local '[MWh']]]/Tabela10[[#This Row],[Geração Prevista - P50 '[MWh']]]</f>
        <v>0.83846074568050932</v>
      </c>
    </row>
    <row r="107" spans="1:6">
      <c r="A107" s="126" t="s">
        <v>661</v>
      </c>
      <c r="B107" s="356" t="s">
        <v>1882</v>
      </c>
      <c r="C107" s="357">
        <v>81.64761</v>
      </c>
      <c r="D107" s="357">
        <v>81.64761</v>
      </c>
      <c r="E107" s="357">
        <v>94.26</v>
      </c>
      <c r="F107" s="357">
        <f>Tabela10[[#This Row],[Geração Local '[MWh']]]/Tabela10[[#This Row],[Geração Prevista - P50 '[MWh']]]</f>
        <v>0.86619573520050919</v>
      </c>
    </row>
    <row r="108" spans="1:6">
      <c r="A108" s="126" t="s">
        <v>664</v>
      </c>
      <c r="B108" s="356" t="s">
        <v>1882</v>
      </c>
      <c r="C108" s="357">
        <v>158.11526000000001</v>
      </c>
      <c r="D108" s="357">
        <v>158.11595</v>
      </c>
      <c r="E108" s="357">
        <v>213.17</v>
      </c>
      <c r="F108" s="357">
        <f>Tabela10[[#This Row],[Geração Local '[MWh']]]/Tabela10[[#This Row],[Geração Prevista - P50 '[MWh']]]</f>
        <v>0.74173640756203973</v>
      </c>
    </row>
    <row r="109" spans="1:6">
      <c r="A109" s="126" t="s">
        <v>698</v>
      </c>
      <c r="B109" s="356" t="s">
        <v>1882</v>
      </c>
      <c r="C109" s="357">
        <v>152.59514999999996</v>
      </c>
      <c r="D109" s="357">
        <v>152.59514999999999</v>
      </c>
      <c r="E109" s="357">
        <v>203.91</v>
      </c>
      <c r="F109" s="357">
        <f>Tabela10[[#This Row],[Geração Local '[MWh']]]/Tabela10[[#This Row],[Geração Prevista - P50 '[MWh']]]</f>
        <v>0.74834559364425479</v>
      </c>
    </row>
    <row r="110" spans="1:6">
      <c r="A110" s="126" t="s">
        <v>699</v>
      </c>
      <c r="B110" s="356" t="s">
        <v>1882</v>
      </c>
      <c r="C110" s="357">
        <v>155.28677999999999</v>
      </c>
      <c r="D110" s="357">
        <v>155.28119000000001</v>
      </c>
      <c r="E110" s="357">
        <v>211.32</v>
      </c>
      <c r="F110" s="357">
        <f>Tabela10[[#This Row],[Geração Local '[MWh']]]/Tabela10[[#This Row],[Geração Prevista - P50 '[MWh']]]</f>
        <v>0.73481539844785171</v>
      </c>
    </row>
    <row r="111" spans="1:6">
      <c r="A111" s="126" t="s">
        <v>1036</v>
      </c>
      <c r="B111" s="356" t="s">
        <v>1882</v>
      </c>
      <c r="C111" s="357">
        <v>119.06173999999999</v>
      </c>
      <c r="D111" s="357">
        <v>119.06174</v>
      </c>
      <c r="E111" s="357">
        <v>210.1</v>
      </c>
      <c r="F111" s="357">
        <f>Tabela10[[#This Row],[Geração Local '[MWh']]]/Tabela10[[#This Row],[Geração Prevista - P50 '[MWh']]]</f>
        <v>0.5666908138981438</v>
      </c>
    </row>
    <row r="112" spans="1:6">
      <c r="A112" s="126" t="s">
        <v>862</v>
      </c>
      <c r="B112" s="356" t="s">
        <v>1882</v>
      </c>
      <c r="C112" s="357">
        <v>33.066030000000005</v>
      </c>
      <c r="D112" s="357">
        <v>34.874029999999998</v>
      </c>
      <c r="E112" s="357">
        <v>40.96</v>
      </c>
      <c r="F112" s="357">
        <f>Tabela10[[#This Row],[Geração Local '[MWh']]]/Tabela10[[#This Row],[Geração Prevista - P50 '[MWh']]]</f>
        <v>0.85141674804687495</v>
      </c>
    </row>
    <row r="113" spans="1:6">
      <c r="A113" s="126" t="s">
        <v>870</v>
      </c>
      <c r="B113" s="356" t="s">
        <v>1882</v>
      </c>
      <c r="C113" s="357">
        <v>0</v>
      </c>
      <c r="D113" s="357">
        <v>0</v>
      </c>
      <c r="E113" s="357">
        <v>40.96</v>
      </c>
      <c r="F113" s="357">
        <f>Tabela10[[#This Row],[Geração Local '[MWh']]]/Tabela10[[#This Row],[Geração Prevista - P50 '[MWh']]]</f>
        <v>0</v>
      </c>
    </row>
    <row r="114" spans="1:6">
      <c r="A114" s="126" t="s">
        <v>643</v>
      </c>
      <c r="B114" s="356" t="s">
        <v>1882</v>
      </c>
      <c r="C114" s="357">
        <v>30.088820000000002</v>
      </c>
      <c r="D114" s="357">
        <v>34.057130000000001</v>
      </c>
      <c r="E114" s="357">
        <v>40.96</v>
      </c>
      <c r="F114" s="357">
        <f>Tabela10[[#This Row],[Geração Local '[MWh']]]/Tabela10[[#This Row],[Geração Prevista - P50 '[MWh']]]</f>
        <v>0.83147290039062505</v>
      </c>
    </row>
    <row r="115" spans="1:6">
      <c r="A115" s="126" t="s">
        <v>759</v>
      </c>
      <c r="B115" s="356" t="s">
        <v>1882</v>
      </c>
      <c r="C115" s="357">
        <v>32.012769999999996</v>
      </c>
      <c r="D115" s="357">
        <v>33.751660000000001</v>
      </c>
      <c r="E115" s="357">
        <v>40.96</v>
      </c>
      <c r="F115" s="357">
        <f>Tabela10[[#This Row],[Geração Local '[MWh']]]/Tabela10[[#This Row],[Geração Prevista - P50 '[MWh']]]</f>
        <v>0.82401513671875004</v>
      </c>
    </row>
    <row r="116" spans="1:6">
      <c r="A116" s="126" t="s">
        <v>850</v>
      </c>
      <c r="B116" s="356" t="s">
        <v>1882</v>
      </c>
      <c r="C116" s="357">
        <v>32.525329999999997</v>
      </c>
      <c r="D116" s="357">
        <v>34.301319999999997</v>
      </c>
      <c r="E116" s="357">
        <v>40.96</v>
      </c>
      <c r="F116" s="357">
        <f>Tabela10[[#This Row],[Geração Local '[MWh']]]/Tabela10[[#This Row],[Geração Prevista - P50 '[MWh']]]</f>
        <v>0.8374345703124999</v>
      </c>
    </row>
    <row r="117" spans="1:6">
      <c r="A117" s="126" t="s">
        <v>1261</v>
      </c>
      <c r="B117" s="356" t="s">
        <v>1882</v>
      </c>
      <c r="C117" s="357">
        <v>191.10127999999995</v>
      </c>
      <c r="D117" s="357">
        <v>191.10128</v>
      </c>
      <c r="E117" s="357">
        <v>212.79999999999998</v>
      </c>
      <c r="F117" s="357">
        <f>Tabela10[[#This Row],[Geração Local '[MWh']]]/Tabela10[[#This Row],[Geração Prevista - P50 '[MWh']]]</f>
        <v>0.89803233082706779</v>
      </c>
    </row>
    <row r="118" spans="1:6">
      <c r="A118" s="126" t="s">
        <v>1263</v>
      </c>
      <c r="B118" s="356" t="s">
        <v>1882</v>
      </c>
      <c r="C118" s="357">
        <v>180.62079999999997</v>
      </c>
      <c r="D118" s="357">
        <v>180.6208</v>
      </c>
      <c r="E118" s="357">
        <v>212.79999999999998</v>
      </c>
      <c r="F118" s="357">
        <f>Tabela10[[#This Row],[Geração Local '[MWh']]]/Tabela10[[#This Row],[Geração Prevista - P50 '[MWh']]]</f>
        <v>0.84878195488721808</v>
      </c>
    </row>
    <row r="119" spans="1:6">
      <c r="A119" s="126" t="s">
        <v>816</v>
      </c>
      <c r="B119" s="356" t="s">
        <v>1882</v>
      </c>
      <c r="C119" s="357">
        <v>173.95139</v>
      </c>
      <c r="D119" s="357">
        <v>173.95139</v>
      </c>
      <c r="E119" s="357">
        <v>212.79999999999998</v>
      </c>
      <c r="F119" s="357">
        <f>Tabela10[[#This Row],[Geração Local '[MWh']]]/Tabela10[[#This Row],[Geração Prevista - P50 '[MWh']]]</f>
        <v>0.81744074248120313</v>
      </c>
    </row>
    <row r="120" spans="1:6">
      <c r="A120" s="126" t="s">
        <v>1200</v>
      </c>
      <c r="B120" s="356" t="s">
        <v>1882</v>
      </c>
      <c r="C120" s="357">
        <v>188.58657000000002</v>
      </c>
      <c r="D120" s="357">
        <v>188.58656999999999</v>
      </c>
      <c r="E120" s="357">
        <v>212.79999999999998</v>
      </c>
      <c r="F120" s="357">
        <f>Tabela10[[#This Row],[Geração Local '[MWh']]]/Tabela10[[#This Row],[Geração Prevista - P50 '[MWh']]]</f>
        <v>0.88621508458646625</v>
      </c>
    </row>
    <row r="121" spans="1:6">
      <c r="A121" s="126" t="s">
        <v>1204</v>
      </c>
      <c r="B121" s="356" t="s">
        <v>1882</v>
      </c>
      <c r="C121" s="357">
        <v>192.52127999999996</v>
      </c>
      <c r="D121" s="357">
        <v>192.52127999999999</v>
      </c>
      <c r="E121" s="357">
        <v>212.79999999999998</v>
      </c>
      <c r="F121" s="357">
        <f>Tabela10[[#This Row],[Geração Local '[MWh']]]/Tabela10[[#This Row],[Geração Prevista - P50 '[MWh']]]</f>
        <v>0.90470526315789479</v>
      </c>
    </row>
    <row r="122" spans="1:6">
      <c r="A122" s="126" t="s">
        <v>857</v>
      </c>
      <c r="B122" s="356" t="s">
        <v>1882</v>
      </c>
      <c r="C122" s="357">
        <v>165.14685</v>
      </c>
      <c r="D122" s="357">
        <v>165.14685</v>
      </c>
      <c r="E122" s="357">
        <v>202.64000000000001</v>
      </c>
      <c r="F122" s="357">
        <f>Tabela10[[#This Row],[Geração Local '[MWh']]]/Tabela10[[#This Row],[Geração Prevista - P50 '[MWh']]]</f>
        <v>0.81497655941571256</v>
      </c>
    </row>
    <row r="123" spans="1:6">
      <c r="A123" s="126" t="s">
        <v>860</v>
      </c>
      <c r="B123" s="356" t="s">
        <v>1882</v>
      </c>
      <c r="C123" s="357">
        <v>171.77410000000003</v>
      </c>
      <c r="D123" s="357">
        <v>171.7741</v>
      </c>
      <c r="E123" s="357">
        <v>202.64000000000001</v>
      </c>
      <c r="F123" s="357">
        <f>Tabela10[[#This Row],[Geração Local '[MWh']]]/Tabela10[[#This Row],[Geração Prevista - P50 '[MWh']]]</f>
        <v>0.84768110935649421</v>
      </c>
    </row>
    <row r="124" spans="1:6">
      <c r="A124" s="126" t="s">
        <v>861</v>
      </c>
      <c r="B124" s="356" t="s">
        <v>1882</v>
      </c>
      <c r="C124" s="357">
        <v>83.592100000000016</v>
      </c>
      <c r="D124" s="357">
        <v>83.592100000000002</v>
      </c>
      <c r="E124" s="357">
        <v>101.32000000000001</v>
      </c>
      <c r="F124" s="357">
        <f>Tabela10[[#This Row],[Geração Local '[MWh']]]/Tabela10[[#This Row],[Geração Prevista - P50 '[MWh']]]</f>
        <v>0.82503059613106988</v>
      </c>
    </row>
    <row r="125" spans="1:6">
      <c r="A125" s="126" t="s">
        <v>704</v>
      </c>
      <c r="B125" s="356" t="s">
        <v>1882</v>
      </c>
      <c r="C125" s="357">
        <v>142.68408000000002</v>
      </c>
      <c r="D125" s="357">
        <v>142.68407999999999</v>
      </c>
      <c r="E125" s="357">
        <v>201.8</v>
      </c>
      <c r="F125" s="357">
        <f>Tabela10[[#This Row],[Geração Local '[MWh']]]/Tabela10[[#This Row],[Geração Prevista - P50 '[MWh']]]</f>
        <v>0.70705688800792854</v>
      </c>
    </row>
    <row r="126" spans="1:6">
      <c r="A126" s="126" t="s">
        <v>855</v>
      </c>
      <c r="B126" s="356" t="s">
        <v>1882</v>
      </c>
      <c r="C126" s="357">
        <v>144.33481</v>
      </c>
      <c r="D126" s="357">
        <v>144.33481</v>
      </c>
      <c r="E126" s="357">
        <v>201.8</v>
      </c>
      <c r="F126" s="357">
        <f>Tabela10[[#This Row],[Geração Local '[MWh']]]/Tabela10[[#This Row],[Geração Prevista - P50 '[MWh']]]</f>
        <v>0.71523691774033693</v>
      </c>
    </row>
    <row r="127" spans="1:6">
      <c r="A127" s="126" t="s">
        <v>856</v>
      </c>
      <c r="B127" s="356" t="s">
        <v>1882</v>
      </c>
      <c r="C127" s="357">
        <v>71.458659999999995</v>
      </c>
      <c r="D127" s="357">
        <v>71.458740000000006</v>
      </c>
      <c r="E127" s="357">
        <v>100.9</v>
      </c>
      <c r="F127" s="357">
        <f>Tabela10[[#This Row],[Geração Local '[MWh']]]/Tabela10[[#This Row],[Geração Prevista - P50 '[MWh']]]</f>
        <v>0.70821347869177409</v>
      </c>
    </row>
    <row r="128" spans="1:6">
      <c r="A128" s="126" t="s">
        <v>1406</v>
      </c>
      <c r="B128" s="356" t="s">
        <v>1882</v>
      </c>
      <c r="C128" s="357">
        <v>162.11696000000001</v>
      </c>
      <c r="D128" s="357">
        <v>162.11696000000001</v>
      </c>
      <c r="E128" s="357">
        <v>193.12</v>
      </c>
      <c r="F128" s="357">
        <f>Tabela10[[#This Row],[Geração Local '[MWh']]]/Tabela10[[#This Row],[Geração Prevista - P50 '[MWh']]]</f>
        <v>0.83946230323115167</v>
      </c>
    </row>
    <row r="129" spans="1:6">
      <c r="A129" s="126" t="s">
        <v>1408</v>
      </c>
      <c r="B129" s="356" t="s">
        <v>1882</v>
      </c>
      <c r="C129" s="357">
        <v>163.89788999999996</v>
      </c>
      <c r="D129" s="357">
        <v>163.91583</v>
      </c>
      <c r="E129" s="357">
        <v>193.12</v>
      </c>
      <c r="F129" s="357">
        <f>Tabela10[[#This Row],[Geração Local '[MWh']]]/Tabela10[[#This Row],[Geração Prevista - P50 '[MWh']]]</f>
        <v>0.84877708160729082</v>
      </c>
    </row>
    <row r="130" spans="1:6">
      <c r="A130" s="126" t="s">
        <v>1409</v>
      </c>
      <c r="B130" s="356" t="s">
        <v>1882</v>
      </c>
      <c r="C130" s="357">
        <v>81.32059000000001</v>
      </c>
      <c r="D130" s="357">
        <v>81.353160000000003</v>
      </c>
      <c r="E130" s="357">
        <v>96.56</v>
      </c>
      <c r="F130" s="357">
        <f>Tabela10[[#This Row],[Geração Local '[MWh']]]/Tabela10[[#This Row],[Geração Prevista - P50 '[MWh']]]</f>
        <v>0.84251408450704224</v>
      </c>
    </row>
    <row r="131" spans="1:6">
      <c r="A131" s="126" t="s">
        <v>1411</v>
      </c>
      <c r="B131" s="356" t="s">
        <v>1882</v>
      </c>
      <c r="C131" s="357">
        <v>133.54731000000001</v>
      </c>
      <c r="D131" s="357">
        <v>133.54731000000001</v>
      </c>
      <c r="E131" s="357">
        <v>194.00000000000003</v>
      </c>
      <c r="F131" s="357">
        <f>Tabela10[[#This Row],[Geração Local '[MWh']]]/Tabela10[[#This Row],[Geração Prevista - P50 '[MWh']]]</f>
        <v>0.68838819587628863</v>
      </c>
    </row>
    <row r="132" spans="1:6">
      <c r="A132" s="126" t="s">
        <v>1412</v>
      </c>
      <c r="B132" s="356" t="s">
        <v>1882</v>
      </c>
      <c r="C132" s="357">
        <v>166.79321999999999</v>
      </c>
      <c r="D132" s="357">
        <v>166.79321999999999</v>
      </c>
      <c r="E132" s="357">
        <v>194.00000000000003</v>
      </c>
      <c r="F132" s="357">
        <f>Tabela10[[#This Row],[Geração Local '[MWh']]]/Tabela10[[#This Row],[Geração Prevista - P50 '[MWh']]]</f>
        <v>0.85975886597938123</v>
      </c>
    </row>
    <row r="133" spans="1:6">
      <c r="A133" s="126" t="s">
        <v>1367</v>
      </c>
      <c r="B133" s="356" t="s">
        <v>1882</v>
      </c>
      <c r="C133" s="357">
        <v>83.011809999999997</v>
      </c>
      <c r="D133" s="357">
        <v>83.011809999999997</v>
      </c>
      <c r="E133" s="357">
        <v>97.000000000000014</v>
      </c>
      <c r="F133" s="357">
        <f>Tabela10[[#This Row],[Geração Local '[MWh']]]/Tabela10[[#This Row],[Geração Prevista - P50 '[MWh']]]</f>
        <v>0.85579185567010296</v>
      </c>
    </row>
    <row r="134" spans="1:6">
      <c r="A134" s="126" t="s">
        <v>1835</v>
      </c>
      <c r="B134" s="356" t="s">
        <v>1882</v>
      </c>
      <c r="C134" s="357">
        <v>157.01999000000001</v>
      </c>
      <c r="D134" s="357">
        <v>157.01999000000001</v>
      </c>
      <c r="E134" s="357">
        <v>194.05000000000004</v>
      </c>
      <c r="F134" s="357">
        <f>Tabela10[[#This Row],[Geração Local '[MWh']]]/Tabela10[[#This Row],[Geração Prevista - P50 '[MWh']]]</f>
        <v>0.80917284205101769</v>
      </c>
    </row>
    <row r="135" spans="1:6">
      <c r="A135" s="358" t="s">
        <v>1836</v>
      </c>
      <c r="B135" s="359" t="s">
        <v>1882</v>
      </c>
      <c r="C135" s="360">
        <v>157.94701999999998</v>
      </c>
      <c r="D135" s="360">
        <v>157.94702000000001</v>
      </c>
      <c r="E135" s="360">
        <v>194.05000000000004</v>
      </c>
      <c r="F135" s="360">
        <f>Tabela10[[#This Row],[Geração Local '[MWh']]]/Tabela10[[#This Row],[Geração Prevista - P50 '[MWh']]]</f>
        <v>0.8139501159494974</v>
      </c>
    </row>
    <row r="137" spans="1:6">
      <c r="E137" s="22"/>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34763198-3AAE-4456-B671-119D401B9AA7}">
          <x14:formula1>
            <xm:f>'TABELA RESUMO - P50'!#REF!</xm:f>
          </x14:formula1>
          <xm:sqref>A67:A68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12888-8788-4193-A742-2A2C53B70E2E}">
  <dimension ref="A1:M60"/>
  <sheetViews>
    <sheetView workbookViewId="0">
      <selection activeCell="B33" sqref="B33"/>
    </sheetView>
  </sheetViews>
  <sheetFormatPr defaultRowHeight="14.45"/>
  <cols>
    <col min="1" max="1" width="9.5703125" customWidth="1"/>
    <col min="2" max="2" width="10.28515625" customWidth="1"/>
    <col min="3" max="8" width="6" bestFit="1" customWidth="1"/>
    <col min="9" max="9" width="7" bestFit="1" customWidth="1"/>
    <col min="10" max="10" width="11.28515625" bestFit="1" customWidth="1"/>
    <col min="13" max="13" width="14.5703125" customWidth="1"/>
  </cols>
  <sheetData>
    <row r="1" spans="1:13">
      <c r="A1" s="475" t="s">
        <v>2820</v>
      </c>
      <c r="B1" s="475"/>
      <c r="C1" s="475"/>
      <c r="D1" s="475"/>
      <c r="E1" s="475"/>
      <c r="F1" s="475"/>
      <c r="G1" s="475"/>
      <c r="H1" s="475"/>
      <c r="I1" s="475"/>
      <c r="J1" s="267" t="s">
        <v>2821</v>
      </c>
      <c r="K1" s="370" t="s">
        <v>2822</v>
      </c>
      <c r="L1" s="370" t="s">
        <v>2823</v>
      </c>
    </row>
    <row r="2" spans="1:13">
      <c r="A2" s="369" t="s">
        <v>71</v>
      </c>
      <c r="B2" s="369">
        <v>1</v>
      </c>
      <c r="C2" s="369">
        <v>2</v>
      </c>
      <c r="D2" s="369">
        <v>3</v>
      </c>
      <c r="E2" s="369">
        <v>4</v>
      </c>
      <c r="F2" s="369">
        <v>5</v>
      </c>
      <c r="G2" s="369">
        <v>6</v>
      </c>
      <c r="H2" s="369">
        <v>7</v>
      </c>
      <c r="I2" s="369" t="s">
        <v>567</v>
      </c>
      <c r="J2" s="369" t="s">
        <v>2824</v>
      </c>
      <c r="K2" s="369" t="s">
        <v>2824</v>
      </c>
      <c r="L2" s="369" t="s">
        <v>2824</v>
      </c>
    </row>
    <row r="3" spans="1:13">
      <c r="A3" s="86">
        <v>46023</v>
      </c>
      <c r="B3">
        <v>584.29999999999995</v>
      </c>
      <c r="C3">
        <v>593.79999999999995</v>
      </c>
      <c r="D3">
        <v>607.6</v>
      </c>
      <c r="E3">
        <v>568.1</v>
      </c>
      <c r="F3">
        <v>569.4</v>
      </c>
      <c r="G3">
        <v>525.5</v>
      </c>
      <c r="H3">
        <v>611.1</v>
      </c>
      <c r="I3">
        <f>SUM(B3:H3)/1000</f>
        <v>4.0598000000000001</v>
      </c>
      <c r="J3">
        <v>4.0743200000000002</v>
      </c>
      <c r="K3">
        <v>0.16386000000000001</v>
      </c>
      <c r="L3">
        <v>0.16374</v>
      </c>
    </row>
    <row r="4" spans="1:13">
      <c r="A4" s="86">
        <v>46024</v>
      </c>
      <c r="B4">
        <v>422.6</v>
      </c>
      <c r="C4">
        <v>431.6</v>
      </c>
      <c r="D4">
        <v>436</v>
      </c>
      <c r="E4">
        <v>412.5</v>
      </c>
      <c r="F4">
        <v>415.6</v>
      </c>
      <c r="G4">
        <v>377.9</v>
      </c>
      <c r="H4">
        <v>445.2</v>
      </c>
      <c r="I4">
        <f t="shared" ref="I4:I20" si="0">SUM(B4:H4)/1000</f>
        <v>2.9414000000000002</v>
      </c>
      <c r="J4">
        <v>2.3203499999999999</v>
      </c>
      <c r="K4">
        <v>0</v>
      </c>
      <c r="L4">
        <v>0</v>
      </c>
      <c r="M4" s="97"/>
    </row>
    <row r="5" spans="1:13">
      <c r="A5" s="86">
        <v>46025</v>
      </c>
      <c r="B5">
        <v>746</v>
      </c>
      <c r="C5">
        <v>754.8</v>
      </c>
      <c r="D5">
        <v>761.9</v>
      </c>
      <c r="E5">
        <v>724.6</v>
      </c>
      <c r="F5">
        <v>720.1</v>
      </c>
      <c r="G5">
        <v>665.9</v>
      </c>
      <c r="H5">
        <v>765.7</v>
      </c>
      <c r="I5">
        <f t="shared" si="0"/>
        <v>5.1389999999999993</v>
      </c>
      <c r="J5">
        <v>3.5989200000000001</v>
      </c>
      <c r="K5">
        <v>0</v>
      </c>
      <c r="L5">
        <v>0</v>
      </c>
      <c r="M5" s="97"/>
    </row>
    <row r="6" spans="1:13">
      <c r="A6" s="86">
        <v>46026</v>
      </c>
      <c r="B6">
        <v>554.29999999999995</v>
      </c>
      <c r="C6">
        <v>553.20000000000005</v>
      </c>
      <c r="D6">
        <v>559.79999999999995</v>
      </c>
      <c r="E6">
        <v>526</v>
      </c>
      <c r="F6">
        <v>522.20000000000005</v>
      </c>
      <c r="G6">
        <v>490.9</v>
      </c>
      <c r="H6">
        <v>562.1</v>
      </c>
      <c r="I6">
        <f t="shared" si="0"/>
        <v>3.7685</v>
      </c>
      <c r="J6">
        <v>1.47414</v>
      </c>
      <c r="K6">
        <v>0</v>
      </c>
      <c r="L6">
        <v>0</v>
      </c>
      <c r="M6" s="97"/>
    </row>
    <row r="7" spans="1:13">
      <c r="A7" s="86">
        <v>46027</v>
      </c>
      <c r="B7">
        <v>472</v>
      </c>
      <c r="C7">
        <v>474.9</v>
      </c>
      <c r="D7">
        <v>475.8</v>
      </c>
      <c r="E7">
        <v>442.6</v>
      </c>
      <c r="F7">
        <v>441.3</v>
      </c>
      <c r="G7">
        <v>411.7</v>
      </c>
      <c r="H7">
        <v>476.3</v>
      </c>
      <c r="I7">
        <f t="shared" si="0"/>
        <v>3.1946000000000003</v>
      </c>
      <c r="J7">
        <v>1.4029199999999999</v>
      </c>
      <c r="K7">
        <v>0</v>
      </c>
      <c r="L7">
        <v>0</v>
      </c>
      <c r="M7" s="97"/>
    </row>
    <row r="8" spans="1:13">
      <c r="A8" s="86">
        <v>46028</v>
      </c>
      <c r="B8">
        <v>507.5</v>
      </c>
      <c r="C8">
        <v>512.1</v>
      </c>
      <c r="D8">
        <v>514.5</v>
      </c>
      <c r="E8">
        <v>477.7</v>
      </c>
      <c r="F8">
        <v>479.8</v>
      </c>
      <c r="G8">
        <v>445.2</v>
      </c>
      <c r="H8">
        <v>516.29999999999995</v>
      </c>
      <c r="I8">
        <f t="shared" si="0"/>
        <v>3.4530999999999996</v>
      </c>
      <c r="J8">
        <v>3.6620200000000001</v>
      </c>
      <c r="K8">
        <v>2.5842100000000001</v>
      </c>
      <c r="L8">
        <v>2.7134900000000002</v>
      </c>
      <c r="M8" s="97"/>
    </row>
    <row r="9" spans="1:13">
      <c r="A9" s="86">
        <v>46029</v>
      </c>
      <c r="B9">
        <v>579.79999999999995</v>
      </c>
      <c r="C9">
        <v>585.1</v>
      </c>
      <c r="D9">
        <v>588</v>
      </c>
      <c r="E9">
        <v>552.1</v>
      </c>
      <c r="F9">
        <v>547.79999999999995</v>
      </c>
      <c r="G9">
        <v>506.7</v>
      </c>
      <c r="H9">
        <v>590.29999999999995</v>
      </c>
      <c r="I9">
        <f t="shared" si="0"/>
        <v>3.9498000000000002</v>
      </c>
      <c r="J9">
        <v>2.3241800000000001</v>
      </c>
      <c r="K9">
        <v>6.5249199999999998</v>
      </c>
      <c r="L9">
        <v>6.7301599999999997</v>
      </c>
      <c r="M9" s="97"/>
    </row>
    <row r="10" spans="1:13">
      <c r="A10" s="86">
        <v>46030</v>
      </c>
      <c r="B10">
        <v>574</v>
      </c>
      <c r="C10">
        <v>578.29999999999995</v>
      </c>
      <c r="D10">
        <v>581.20000000000005</v>
      </c>
      <c r="E10">
        <v>547.20000000000005</v>
      </c>
      <c r="F10">
        <v>543.1</v>
      </c>
      <c r="G10">
        <v>505.9</v>
      </c>
      <c r="H10">
        <v>587.79999999999995</v>
      </c>
      <c r="I10">
        <f t="shared" si="0"/>
        <v>3.9175</v>
      </c>
      <c r="J10">
        <v>3.8108599999999999</v>
      </c>
      <c r="K10">
        <v>6.1632499999999997</v>
      </c>
      <c r="L10">
        <v>2.7875299999999998</v>
      </c>
      <c r="M10" s="97"/>
    </row>
    <row r="11" spans="1:13">
      <c r="A11" s="86">
        <v>46031</v>
      </c>
      <c r="B11">
        <v>615</v>
      </c>
      <c r="C11">
        <v>626.70000000000005</v>
      </c>
      <c r="D11">
        <v>631.79999999999995</v>
      </c>
      <c r="E11">
        <v>595.29999999999995</v>
      </c>
      <c r="F11">
        <v>591.9</v>
      </c>
      <c r="G11">
        <v>547.5</v>
      </c>
      <c r="H11">
        <v>633.79999999999995</v>
      </c>
      <c r="I11">
        <f t="shared" si="0"/>
        <v>4.242</v>
      </c>
      <c r="J11">
        <v>4.1822100000000004</v>
      </c>
      <c r="K11">
        <v>6.4620899999999999</v>
      </c>
      <c r="L11">
        <v>5.6107199999999997</v>
      </c>
      <c r="M11" s="97"/>
    </row>
    <row r="12" spans="1:13">
      <c r="A12" s="86">
        <v>46032</v>
      </c>
      <c r="B12">
        <v>821.7</v>
      </c>
      <c r="C12">
        <v>835.3</v>
      </c>
      <c r="D12">
        <v>843.1</v>
      </c>
      <c r="E12">
        <v>800</v>
      </c>
      <c r="F12">
        <v>791.6</v>
      </c>
      <c r="G12">
        <v>729.3</v>
      </c>
      <c r="H12">
        <v>845.5</v>
      </c>
      <c r="I12">
        <f t="shared" si="0"/>
        <v>5.6665000000000001</v>
      </c>
      <c r="J12">
        <v>0.18692</v>
      </c>
      <c r="K12">
        <v>10.023</v>
      </c>
      <c r="L12">
        <v>8.7645700000000009</v>
      </c>
      <c r="M12" s="97"/>
    </row>
    <row r="13" spans="1:13">
      <c r="A13" s="86">
        <v>46033</v>
      </c>
      <c r="I13">
        <f>SUM(B13:H13)/1000</f>
        <v>0</v>
      </c>
      <c r="J13">
        <v>0</v>
      </c>
      <c r="K13">
        <v>1.6278999999999999</v>
      </c>
      <c r="L13">
        <v>1.8820699999999999</v>
      </c>
      <c r="M13" s="97"/>
    </row>
    <row r="14" spans="1:13">
      <c r="A14" s="86">
        <v>46034</v>
      </c>
      <c r="I14">
        <f t="shared" si="0"/>
        <v>0</v>
      </c>
      <c r="J14">
        <v>3.6418300000000001</v>
      </c>
      <c r="K14">
        <v>1.5742100000000001</v>
      </c>
      <c r="L14">
        <v>1.98671</v>
      </c>
      <c r="M14" s="97"/>
    </row>
    <row r="15" spans="1:13">
      <c r="A15" s="86">
        <v>46035</v>
      </c>
      <c r="I15">
        <f t="shared" si="0"/>
        <v>0</v>
      </c>
      <c r="J15">
        <v>3.82687</v>
      </c>
      <c r="K15">
        <v>3.59328</v>
      </c>
      <c r="L15">
        <v>3.6448100000000001</v>
      </c>
      <c r="M15" s="97"/>
    </row>
    <row r="16" spans="1:13">
      <c r="A16" s="86">
        <v>46036</v>
      </c>
      <c r="I16">
        <f t="shared" si="0"/>
        <v>0</v>
      </c>
      <c r="J16">
        <v>3.4863900000000001</v>
      </c>
      <c r="K16">
        <v>5.3027800000000003</v>
      </c>
      <c r="L16">
        <v>6.9295999999999998</v>
      </c>
      <c r="M16" s="97"/>
    </row>
    <row r="17" spans="1:13">
      <c r="A17" s="86">
        <v>46037</v>
      </c>
      <c r="I17">
        <f t="shared" si="0"/>
        <v>0</v>
      </c>
      <c r="J17">
        <v>4.24559</v>
      </c>
      <c r="K17">
        <v>7.2633999999999999</v>
      </c>
      <c r="L17">
        <v>7.1903199999999998</v>
      </c>
      <c r="M17" s="97"/>
    </row>
    <row r="18" spans="1:13">
      <c r="A18" s="86">
        <v>46038</v>
      </c>
      <c r="I18">
        <f t="shared" si="0"/>
        <v>0</v>
      </c>
      <c r="J18">
        <v>3.6945299999999999</v>
      </c>
      <c r="K18">
        <v>3.95472</v>
      </c>
      <c r="L18">
        <v>2.9771200000000002</v>
      </c>
      <c r="M18" s="97"/>
    </row>
    <row r="19" spans="1:13">
      <c r="A19" s="86">
        <v>46039</v>
      </c>
      <c r="I19">
        <f t="shared" si="0"/>
        <v>0</v>
      </c>
      <c r="J19">
        <v>3.4672900000000002</v>
      </c>
      <c r="K19">
        <v>3.82342</v>
      </c>
      <c r="L19">
        <v>3.7598199999999999</v>
      </c>
      <c r="M19" s="97"/>
    </row>
    <row r="20" spans="1:13">
      <c r="A20" s="86">
        <v>46040</v>
      </c>
      <c r="I20">
        <f t="shared" si="0"/>
        <v>0</v>
      </c>
      <c r="J20">
        <v>2.7340399999999998</v>
      </c>
      <c r="K20">
        <v>4.9546400000000004</v>
      </c>
      <c r="L20">
        <v>4.9868800000000002</v>
      </c>
      <c r="M20" s="97"/>
    </row>
    <row r="21" spans="1:13">
      <c r="A21" s="86">
        <v>46041</v>
      </c>
      <c r="J21">
        <v>1.4807600000000001</v>
      </c>
      <c r="K21">
        <v>3.4627599999999998</v>
      </c>
      <c r="L21">
        <v>3.4441600000000001</v>
      </c>
      <c r="M21" s="97"/>
    </row>
    <row r="22" spans="1:13">
      <c r="A22" s="86">
        <v>46042</v>
      </c>
      <c r="J22">
        <v>2.01363</v>
      </c>
      <c r="K22">
        <v>6.5857299999999999</v>
      </c>
      <c r="L22">
        <v>6.6403699999999999</v>
      </c>
      <c r="M22" s="97"/>
    </row>
    <row r="23" spans="1:13">
      <c r="A23" s="86">
        <v>46043</v>
      </c>
      <c r="J23">
        <v>3.4272300000000002</v>
      </c>
      <c r="K23">
        <v>3.8257300000000001</v>
      </c>
      <c r="L23">
        <v>3.84436</v>
      </c>
      <c r="M23" s="97"/>
    </row>
    <row r="24" spans="1:13">
      <c r="A24" s="86">
        <v>46044</v>
      </c>
      <c r="K24">
        <v>4.3188399999999998</v>
      </c>
      <c r="L24">
        <v>4.3001399999999999</v>
      </c>
      <c r="M24" s="97"/>
    </row>
    <row r="25" spans="1:13">
      <c r="A25" s="86">
        <v>46045</v>
      </c>
      <c r="K25">
        <v>7.0805999999999996</v>
      </c>
      <c r="L25">
        <v>7.0665800000000001</v>
      </c>
      <c r="M25" s="97"/>
    </row>
    <row r="26" spans="1:13">
      <c r="A26" s="86">
        <v>46046</v>
      </c>
      <c r="K26">
        <v>5.0979299999999999</v>
      </c>
      <c r="L26">
        <v>5.0710600000000001</v>
      </c>
      <c r="M26" s="97"/>
    </row>
    <row r="27" spans="1:13">
      <c r="A27" s="86">
        <v>46047</v>
      </c>
      <c r="K27">
        <v>2.2598799999999999</v>
      </c>
      <c r="L27">
        <v>2.2067899999999998</v>
      </c>
      <c r="M27" s="97"/>
    </row>
    <row r="28" spans="1:13">
      <c r="A28" s="86">
        <v>46048</v>
      </c>
      <c r="K28">
        <v>8.2709399999999995</v>
      </c>
      <c r="L28">
        <v>8.2944600000000008</v>
      </c>
      <c r="M28" s="97"/>
    </row>
    <row r="29" spans="1:13">
      <c r="A29" s="86">
        <v>46049</v>
      </c>
      <c r="K29">
        <v>2.9292600000000002</v>
      </c>
      <c r="L29">
        <v>2.9606699999999999</v>
      </c>
      <c r="M29" s="97"/>
    </row>
    <row r="30" spans="1:13">
      <c r="A30" s="86">
        <v>46050</v>
      </c>
      <c r="M30" s="97"/>
    </row>
    <row r="31" spans="1:13">
      <c r="M31" s="97"/>
    </row>
    <row r="32" spans="1:13" ht="14.45" customHeight="1">
      <c r="A32" s="369" t="s">
        <v>71</v>
      </c>
      <c r="B32" s="372" t="s">
        <v>643</v>
      </c>
      <c r="M32" s="97"/>
    </row>
    <row r="33" spans="1:13">
      <c r="A33" s="86">
        <v>46054</v>
      </c>
      <c r="B33" s="82">
        <v>1.3003199999999999</v>
      </c>
      <c r="M33" s="97"/>
    </row>
    <row r="34" spans="1:13">
      <c r="A34" s="86">
        <v>46055</v>
      </c>
      <c r="B34" s="82">
        <v>1.0256800000000001</v>
      </c>
      <c r="M34" s="97"/>
    </row>
    <row r="35" spans="1:13">
      <c r="A35" s="86">
        <v>46056</v>
      </c>
      <c r="B35" s="82">
        <v>1.07067</v>
      </c>
    </row>
    <row r="36" spans="1:13">
      <c r="A36" s="86">
        <v>46057</v>
      </c>
      <c r="B36" s="82">
        <v>1.159</v>
      </c>
    </row>
    <row r="37" spans="1:13">
      <c r="A37" s="86">
        <v>46058</v>
      </c>
      <c r="B37" s="82">
        <v>1.31857</v>
      </c>
    </row>
    <row r="38" spans="1:13">
      <c r="A38" s="86">
        <v>46059</v>
      </c>
      <c r="B38" s="82">
        <v>1.1747799999999999</v>
      </c>
    </row>
    <row r="39" spans="1:13">
      <c r="A39" s="86">
        <v>46060</v>
      </c>
      <c r="B39" s="82">
        <v>0.93010000000000004</v>
      </c>
    </row>
    <row r="40" spans="1:13">
      <c r="A40" s="86">
        <v>46061</v>
      </c>
      <c r="B40" s="82">
        <v>1.27952</v>
      </c>
    </row>
    <row r="41" spans="1:13">
      <c r="A41" s="86">
        <v>46062</v>
      </c>
      <c r="B41" s="82">
        <v>1.06324</v>
      </c>
    </row>
    <row r="42" spans="1:13">
      <c r="A42" s="86">
        <v>46063</v>
      </c>
      <c r="B42" s="82">
        <v>1.2950699999999999</v>
      </c>
    </row>
    <row r="43" spans="1:13">
      <c r="A43" s="86">
        <v>46064</v>
      </c>
      <c r="B43" s="82">
        <v>1.2239100000000001</v>
      </c>
    </row>
    <row r="44" spans="1:13">
      <c r="A44" s="86">
        <v>46065</v>
      </c>
      <c r="B44" s="82">
        <v>1.5992899999999999</v>
      </c>
    </row>
    <row r="45" spans="1:13">
      <c r="A45" s="86">
        <v>46066</v>
      </c>
      <c r="B45" s="82">
        <v>1.5954200000000001</v>
      </c>
    </row>
    <row r="46" spans="1:13">
      <c r="A46" s="86">
        <v>46067</v>
      </c>
      <c r="B46" s="82">
        <v>1.1813</v>
      </c>
    </row>
    <row r="47" spans="1:13">
      <c r="A47" s="86">
        <v>46068</v>
      </c>
      <c r="B47" s="82">
        <v>1.3180799999999999</v>
      </c>
    </row>
    <row r="48" spans="1:13">
      <c r="A48" s="86">
        <v>46069</v>
      </c>
      <c r="B48" s="82">
        <v>1.6933699999999998</v>
      </c>
    </row>
    <row r="49" spans="1:2">
      <c r="A49" s="86">
        <v>46070</v>
      </c>
      <c r="B49" s="82">
        <v>1.7533099999999999</v>
      </c>
    </row>
    <row r="50" spans="1:2">
      <c r="A50" s="86">
        <v>46071</v>
      </c>
    </row>
    <row r="51" spans="1:2">
      <c r="A51" s="86">
        <v>46072</v>
      </c>
    </row>
    <row r="52" spans="1:2">
      <c r="A52" s="86">
        <v>46073</v>
      </c>
    </row>
    <row r="53" spans="1:2">
      <c r="A53" s="86">
        <v>46074</v>
      </c>
    </row>
    <row r="54" spans="1:2">
      <c r="A54" s="86">
        <v>46075</v>
      </c>
    </row>
    <row r="55" spans="1:2">
      <c r="A55" s="86">
        <v>46076</v>
      </c>
    </row>
    <row r="56" spans="1:2">
      <c r="A56" s="86">
        <v>46077</v>
      </c>
    </row>
    <row r="57" spans="1:2">
      <c r="A57" s="86">
        <v>46078</v>
      </c>
    </row>
    <row r="58" spans="1:2">
      <c r="A58" s="86">
        <v>46079</v>
      </c>
    </row>
    <row r="59" spans="1:2">
      <c r="A59" s="86">
        <v>46080</v>
      </c>
    </row>
    <row r="60" spans="1:2">
      <c r="A60" s="86">
        <v>46081</v>
      </c>
    </row>
  </sheetData>
  <mergeCells count="1">
    <mergeCell ref="A1:I1"/>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1FB46-8635-47A4-B973-0B381061FFA6}">
  <dimension ref="A1:K68"/>
  <sheetViews>
    <sheetView workbookViewId="0">
      <selection activeCell="K17" sqref="K17"/>
    </sheetView>
  </sheetViews>
  <sheetFormatPr defaultRowHeight="14.45"/>
  <cols>
    <col min="1" max="9" width="23.5703125" customWidth="1"/>
    <col min="10" max="10" width="25.85546875" bestFit="1" customWidth="1"/>
    <col min="11" max="11" width="42.28515625" bestFit="1" customWidth="1"/>
  </cols>
  <sheetData>
    <row r="1" spans="1:11" ht="30" customHeight="1">
      <c r="A1" s="43" t="s">
        <v>70</v>
      </c>
      <c r="B1" s="43" t="s">
        <v>72</v>
      </c>
      <c r="C1" s="44" t="s">
        <v>1838</v>
      </c>
      <c r="D1" s="351" t="s">
        <v>1839</v>
      </c>
      <c r="E1" s="44" t="s">
        <v>1840</v>
      </c>
      <c r="F1" s="44" t="s">
        <v>1841</v>
      </c>
      <c r="G1" s="44" t="s">
        <v>1842</v>
      </c>
      <c r="H1" s="48" t="s">
        <v>2825</v>
      </c>
      <c r="I1" s="48" t="s">
        <v>1841</v>
      </c>
      <c r="J1" s="48" t="s">
        <v>1843</v>
      </c>
      <c r="K1" t="s">
        <v>2826</v>
      </c>
    </row>
    <row r="2" spans="1:11">
      <c r="A2" s="42" t="s">
        <v>870</v>
      </c>
      <c r="B2" s="100" t="s">
        <v>1882</v>
      </c>
      <c r="C2" s="35">
        <v>0</v>
      </c>
      <c r="D2" s="35"/>
      <c r="E2" s="35">
        <v>40.96</v>
      </c>
      <c r="F2" s="135">
        <v>-40.96</v>
      </c>
      <c r="G2" s="53">
        <v>-1</v>
      </c>
      <c r="H2" s="138">
        <v>13.165714285714285</v>
      </c>
      <c r="I2" s="52">
        <v>-13.165714285714285</v>
      </c>
      <c r="J2" s="55">
        <v>-1</v>
      </c>
      <c r="K2" t="s">
        <v>2827</v>
      </c>
    </row>
    <row r="3" spans="1:11">
      <c r="A3" s="42" t="s">
        <v>643</v>
      </c>
      <c r="B3" s="100" t="s">
        <v>1882</v>
      </c>
      <c r="C3" s="35">
        <v>0</v>
      </c>
      <c r="D3" s="35"/>
      <c r="E3" s="35">
        <v>40.96</v>
      </c>
      <c r="F3" s="135">
        <v>-40.96</v>
      </c>
      <c r="G3" s="53">
        <v>-1</v>
      </c>
      <c r="H3" s="138">
        <v>13.165714285714285</v>
      </c>
      <c r="I3" s="52">
        <v>-13.165714285714285</v>
      </c>
      <c r="J3" s="55">
        <v>-1</v>
      </c>
      <c r="K3" t="s">
        <v>2828</v>
      </c>
    </row>
    <row r="4" spans="1:11">
      <c r="A4" s="42" t="s">
        <v>1411</v>
      </c>
      <c r="B4" s="100" t="s">
        <v>1882</v>
      </c>
      <c r="C4" s="35">
        <v>35.438230000000004</v>
      </c>
      <c r="D4" s="35"/>
      <c r="E4" s="35">
        <v>194.00000000000003</v>
      </c>
      <c r="F4" s="135">
        <v>-158.56177000000002</v>
      </c>
      <c r="G4" s="53">
        <v>-0.81732871134020624</v>
      </c>
      <c r="H4" s="138">
        <v>62.357142857142868</v>
      </c>
      <c r="I4" s="52">
        <v>-26.918912857142864</v>
      </c>
      <c r="J4" s="55">
        <v>-0.43168932416953038</v>
      </c>
      <c r="K4" t="s">
        <v>2829</v>
      </c>
    </row>
    <row r="5" spans="1:11">
      <c r="A5" s="42" t="s">
        <v>760</v>
      </c>
      <c r="B5" s="100" t="s">
        <v>1882</v>
      </c>
      <c r="C5" s="35">
        <v>40.560290000000002</v>
      </c>
      <c r="D5" s="35"/>
      <c r="E5" s="35">
        <v>214.8</v>
      </c>
      <c r="F5" s="135">
        <v>-174.23971</v>
      </c>
      <c r="G5" s="53">
        <v>-0.81117183426443196</v>
      </c>
      <c r="H5" s="138">
        <v>69.042857142857144</v>
      </c>
      <c r="I5" s="52">
        <v>-28.482567142857143</v>
      </c>
      <c r="J5" s="55">
        <v>-0.41253459548934407</v>
      </c>
      <c r="K5" t="s">
        <v>2830</v>
      </c>
    </row>
    <row r="6" spans="1:11">
      <c r="A6" s="42" t="s">
        <v>664</v>
      </c>
      <c r="B6" s="100" t="s">
        <v>1882</v>
      </c>
      <c r="C6" s="35">
        <v>41.017989999999998</v>
      </c>
      <c r="D6" s="35"/>
      <c r="E6" s="35">
        <v>213.17</v>
      </c>
      <c r="F6" s="135">
        <v>-172.15200999999999</v>
      </c>
      <c r="G6" s="53">
        <v>-0.80758085096401933</v>
      </c>
      <c r="H6" s="138">
        <v>68.518928571428575</v>
      </c>
      <c r="I6" s="52">
        <v>-27.500938571428577</v>
      </c>
      <c r="J6" s="55">
        <v>-0.40136264744361577</v>
      </c>
      <c r="K6" t="s">
        <v>2831</v>
      </c>
    </row>
    <row r="7" spans="1:11">
      <c r="A7" s="42" t="s">
        <v>699</v>
      </c>
      <c r="B7" s="100" t="s">
        <v>1882</v>
      </c>
      <c r="C7" s="35">
        <v>40.776450000000004</v>
      </c>
      <c r="D7" s="35"/>
      <c r="E7" s="35">
        <v>211.32</v>
      </c>
      <c r="F7" s="135">
        <v>-170.54354999999998</v>
      </c>
      <c r="G7" s="53">
        <v>-0.80703932424758651</v>
      </c>
      <c r="H7" s="138">
        <v>67.924285714285716</v>
      </c>
      <c r="I7" s="52">
        <v>-27.147835714285712</v>
      </c>
      <c r="J7" s="55">
        <v>-0.39967789765915829</v>
      </c>
      <c r="K7" t="s">
        <v>2831</v>
      </c>
    </row>
    <row r="8" spans="1:11">
      <c r="A8" s="42" t="s">
        <v>698</v>
      </c>
      <c r="B8" s="100" t="s">
        <v>1882</v>
      </c>
      <c r="C8" s="35">
        <v>39.673659999999998</v>
      </c>
      <c r="D8" s="35"/>
      <c r="E8" s="35">
        <v>203.91</v>
      </c>
      <c r="F8" s="135">
        <v>-164.23633999999998</v>
      </c>
      <c r="G8" s="53">
        <v>-0.8054354372026874</v>
      </c>
      <c r="H8" s="138">
        <v>65.542500000000004</v>
      </c>
      <c r="I8" s="52">
        <v>-25.868840000000006</v>
      </c>
      <c r="J8" s="55">
        <v>-0.39468802685280552</v>
      </c>
      <c r="K8" t="s">
        <v>2831</v>
      </c>
    </row>
    <row r="9" spans="1:11">
      <c r="A9" s="42" t="s">
        <v>1036</v>
      </c>
      <c r="B9" s="100" t="s">
        <v>1882</v>
      </c>
      <c r="C9" s="35">
        <v>42.574379999999998</v>
      </c>
      <c r="D9" s="35"/>
      <c r="E9" s="35">
        <v>210.1</v>
      </c>
      <c r="F9" s="135">
        <v>-167.52562</v>
      </c>
      <c r="G9" s="53">
        <v>-0.79736135173726796</v>
      </c>
      <c r="H9" s="138">
        <v>67.532142857142858</v>
      </c>
      <c r="I9" s="52">
        <v>-24.95776285714286</v>
      </c>
      <c r="J9" s="55">
        <v>-0.36956864984927817</v>
      </c>
      <c r="K9" t="s">
        <v>2832</v>
      </c>
    </row>
    <row r="10" spans="1:11">
      <c r="A10" s="42" t="s">
        <v>926</v>
      </c>
      <c r="B10" s="100" t="s">
        <v>1882</v>
      </c>
      <c r="C10" s="35">
        <v>20.630779999999998</v>
      </c>
      <c r="D10" s="35"/>
      <c r="E10" s="35">
        <v>100</v>
      </c>
      <c r="F10" s="135">
        <v>-79.369219999999999</v>
      </c>
      <c r="G10" s="53">
        <v>-0.79369219999999996</v>
      </c>
      <c r="H10" s="138">
        <v>32.142857142857146</v>
      </c>
      <c r="I10" s="52">
        <v>-11.512077142857148</v>
      </c>
      <c r="J10" s="55">
        <v>-0.35815351111111121</v>
      </c>
      <c r="K10" t="s">
        <v>2833</v>
      </c>
    </row>
    <row r="11" spans="1:11">
      <c r="A11" s="42" t="s">
        <v>729</v>
      </c>
      <c r="B11" s="100" t="s">
        <v>1882</v>
      </c>
      <c r="C11" s="35">
        <v>35.632199999999997</v>
      </c>
      <c r="D11" s="35"/>
      <c r="E11" s="35">
        <v>164.43</v>
      </c>
      <c r="F11" s="135">
        <v>-128.7978</v>
      </c>
      <c r="G11" s="53">
        <v>-0.78329866812625426</v>
      </c>
      <c r="H11" s="138">
        <v>52.852500000000006</v>
      </c>
      <c r="I11" s="52">
        <v>-17.220300000000009</v>
      </c>
      <c r="J11" s="55">
        <v>-0.32581807861501361</v>
      </c>
      <c r="K11" t="s">
        <v>2831</v>
      </c>
    </row>
    <row r="12" spans="1:11">
      <c r="A12" s="42" t="s">
        <v>668</v>
      </c>
      <c r="B12" s="100" t="s">
        <v>1882</v>
      </c>
      <c r="C12" s="35">
        <v>66.955399999999997</v>
      </c>
      <c r="D12" s="35"/>
      <c r="E12" s="35">
        <v>302.33</v>
      </c>
      <c r="F12" s="135">
        <v>-235.37459999999999</v>
      </c>
      <c r="G12" s="53">
        <v>-0.77853537525220784</v>
      </c>
      <c r="H12" s="138">
        <v>97.177499999999995</v>
      </c>
      <c r="I12" s="52">
        <v>-30.222099999999998</v>
      </c>
      <c r="J12" s="55">
        <v>-0.31099894522909111</v>
      </c>
      <c r="K12" t="s">
        <v>2831</v>
      </c>
    </row>
    <row r="13" spans="1:11">
      <c r="A13" s="42" t="s">
        <v>1835</v>
      </c>
      <c r="B13" s="100" t="s">
        <v>1882</v>
      </c>
      <c r="C13" s="35">
        <v>43.138199999999998</v>
      </c>
      <c r="D13" s="35"/>
      <c r="E13" s="35">
        <v>194.05000000000004</v>
      </c>
      <c r="F13" s="135">
        <v>-150.91180000000003</v>
      </c>
      <c r="G13" s="53">
        <v>-0.77769543931976293</v>
      </c>
      <c r="H13" s="138">
        <v>62.373214285714305</v>
      </c>
      <c r="I13" s="52">
        <v>-19.235014285714307</v>
      </c>
      <c r="J13" s="55">
        <v>-0.30838581121704051</v>
      </c>
      <c r="K13" t="s">
        <v>2831</v>
      </c>
    </row>
    <row r="14" spans="1:11">
      <c r="A14" s="42" t="s">
        <v>1836</v>
      </c>
      <c r="B14" s="100" t="s">
        <v>1882</v>
      </c>
      <c r="C14" s="35">
        <v>43.317550000000004</v>
      </c>
      <c r="D14" s="35"/>
      <c r="E14" s="35">
        <v>194.05000000000004</v>
      </c>
      <c r="F14" s="135">
        <v>-150.73245000000003</v>
      </c>
      <c r="G14" s="53">
        <v>-0.77677119299149699</v>
      </c>
      <c r="H14" s="138">
        <v>62.373214285714305</v>
      </c>
      <c r="I14" s="52">
        <v>-19.0556642857143</v>
      </c>
      <c r="J14" s="55">
        <v>-0.30551037819576871</v>
      </c>
      <c r="K14" t="s">
        <v>2831</v>
      </c>
    </row>
    <row r="15" spans="1:11">
      <c r="A15" s="42" t="s">
        <v>997</v>
      </c>
      <c r="B15" s="100" t="s">
        <v>1882</v>
      </c>
      <c r="C15" s="35">
        <v>12.101800000000001</v>
      </c>
      <c r="D15" s="35"/>
      <c r="E15" s="35">
        <v>51.77</v>
      </c>
      <c r="F15" s="135">
        <v>-39.668199999999999</v>
      </c>
      <c r="G15" s="53">
        <v>-0.76623913463395787</v>
      </c>
      <c r="H15" s="138">
        <v>16.640357142857145</v>
      </c>
      <c r="I15" s="52">
        <v>-4.5385571428571438</v>
      </c>
      <c r="J15" s="55">
        <v>-0.27274397441675791</v>
      </c>
      <c r="K15" t="s">
        <v>2831</v>
      </c>
    </row>
    <row r="16" spans="1:11">
      <c r="A16" s="42" t="s">
        <v>1048</v>
      </c>
      <c r="B16" s="100" t="s">
        <v>1882</v>
      </c>
      <c r="C16" s="35">
        <v>51.351489999999998</v>
      </c>
      <c r="D16" s="35"/>
      <c r="E16" s="35">
        <v>214.2</v>
      </c>
      <c r="F16" s="135">
        <v>-162.84850999999998</v>
      </c>
      <c r="G16" s="53">
        <v>-0.76026381886087757</v>
      </c>
      <c r="H16" s="138">
        <v>68.849999999999994</v>
      </c>
      <c r="I16" s="52">
        <v>-17.498509999999996</v>
      </c>
      <c r="J16" s="55">
        <v>-0.25415410312273051</v>
      </c>
      <c r="K16" t="s">
        <v>2831</v>
      </c>
    </row>
    <row r="17" spans="1:10">
      <c r="A17" s="42" t="s">
        <v>845</v>
      </c>
      <c r="B17" s="100" t="s">
        <v>1882</v>
      </c>
      <c r="C17" s="35">
        <v>26.523569999999999</v>
      </c>
      <c r="D17" s="35"/>
      <c r="E17" s="35">
        <v>108.65833000000001</v>
      </c>
      <c r="F17" s="135">
        <v>-82.13476</v>
      </c>
      <c r="G17" s="53">
        <v>-0.75589934062119302</v>
      </c>
      <c r="H17" s="138">
        <v>34.925891785714285</v>
      </c>
      <c r="I17" s="52">
        <v>-8.4023217857142853</v>
      </c>
      <c r="J17" s="55">
        <v>-0.24057572637704505</v>
      </c>
    </row>
    <row r="18" spans="1:10">
      <c r="A18" s="42" t="s">
        <v>841</v>
      </c>
      <c r="B18" s="100" t="s">
        <v>1882</v>
      </c>
      <c r="C18" s="35">
        <v>53.120939999999997</v>
      </c>
      <c r="D18" s="35"/>
      <c r="E18" s="35">
        <v>217.31666999999999</v>
      </c>
      <c r="F18" s="135">
        <v>-164.19573</v>
      </c>
      <c r="G18" s="53">
        <v>-0.75555975526405783</v>
      </c>
      <c r="H18" s="138">
        <v>69.851786785714282</v>
      </c>
      <c r="I18" s="52">
        <v>-16.730846785714284</v>
      </c>
      <c r="J18" s="55">
        <v>-0.23951923859929075</v>
      </c>
    </row>
    <row r="19" spans="1:10">
      <c r="A19" s="42" t="s">
        <v>837</v>
      </c>
      <c r="B19" s="100" t="s">
        <v>1882</v>
      </c>
      <c r="C19" s="35">
        <v>26.499700000000004</v>
      </c>
      <c r="D19" s="35"/>
      <c r="E19" s="35">
        <v>107.979</v>
      </c>
      <c r="F19" s="135">
        <v>-81.479299999999995</v>
      </c>
      <c r="G19" s="53">
        <v>-0.75458468776336141</v>
      </c>
      <c r="H19" s="138">
        <v>34.707535714285711</v>
      </c>
      <c r="I19" s="52">
        <v>-8.2078357142857072</v>
      </c>
      <c r="J19" s="55">
        <v>-0.23648569526379082</v>
      </c>
    </row>
    <row r="20" spans="1:10">
      <c r="A20" s="42" t="s">
        <v>650</v>
      </c>
      <c r="B20" s="100" t="s">
        <v>1882</v>
      </c>
      <c r="C20" s="35">
        <v>48.755649999999996</v>
      </c>
      <c r="D20" s="35"/>
      <c r="E20" s="35">
        <v>197.94</v>
      </c>
      <c r="F20" s="135">
        <v>-149.18434999999999</v>
      </c>
      <c r="G20" s="53">
        <v>-0.75368470243508134</v>
      </c>
      <c r="H20" s="138">
        <v>63.623571428571424</v>
      </c>
      <c r="I20" s="52">
        <v>-14.867921428571428</v>
      </c>
      <c r="J20" s="55">
        <v>-0.23368574090914196</v>
      </c>
    </row>
    <row r="21" spans="1:10">
      <c r="A21" s="42" t="s">
        <v>816</v>
      </c>
      <c r="B21" s="100" t="s">
        <v>1882</v>
      </c>
      <c r="C21" s="35">
        <v>52.508339999999997</v>
      </c>
      <c r="D21" s="35"/>
      <c r="E21" s="35">
        <v>212.79999999999998</v>
      </c>
      <c r="F21" s="135">
        <v>-160.29165999999998</v>
      </c>
      <c r="G21" s="53">
        <v>-0.75325028195488719</v>
      </c>
      <c r="H21" s="138">
        <v>68.399999999999991</v>
      </c>
      <c r="I21" s="52">
        <v>-15.891659999999995</v>
      </c>
      <c r="J21" s="55">
        <v>-0.23233421052631573</v>
      </c>
    </row>
    <row r="22" spans="1:10">
      <c r="A22" s="42" t="s">
        <v>823</v>
      </c>
      <c r="B22" s="100" t="s">
        <v>1882</v>
      </c>
      <c r="C22" s="35">
        <v>53.312370000000001</v>
      </c>
      <c r="D22" s="35"/>
      <c r="E22" s="35">
        <v>215.9581</v>
      </c>
      <c r="F22" s="135">
        <v>-162.64573000000001</v>
      </c>
      <c r="G22" s="53">
        <v>-0.75313558509729439</v>
      </c>
      <c r="H22" s="138">
        <v>69.415103571428574</v>
      </c>
      <c r="I22" s="52">
        <v>-16.102733571428573</v>
      </c>
      <c r="J22" s="55">
        <v>-0.23197737585824907</v>
      </c>
    </row>
    <row r="23" spans="1:10">
      <c r="A23" s="42" t="s">
        <v>831</v>
      </c>
      <c r="B23" s="100" t="s">
        <v>1882</v>
      </c>
      <c r="C23" s="35">
        <v>51.840140000000005</v>
      </c>
      <c r="D23" s="35"/>
      <c r="E23" s="35">
        <v>209.60640000000001</v>
      </c>
      <c r="F23" s="135">
        <v>-157.76625999999999</v>
      </c>
      <c r="G23" s="53">
        <v>-0.7526786395835241</v>
      </c>
      <c r="H23" s="138">
        <v>67.373485714285721</v>
      </c>
      <c r="I23" s="52">
        <v>-15.533345714285716</v>
      </c>
      <c r="J23" s="55">
        <v>-0.2305557675931863</v>
      </c>
    </row>
    <row r="24" spans="1:10">
      <c r="A24" s="42" t="s">
        <v>759</v>
      </c>
      <c r="B24" s="100" t="s">
        <v>1882</v>
      </c>
      <c r="C24" s="35">
        <v>10.19998</v>
      </c>
      <c r="D24" s="35"/>
      <c r="E24" s="35">
        <v>40.96</v>
      </c>
      <c r="F24" s="135">
        <v>-30.760020000000001</v>
      </c>
      <c r="G24" s="53">
        <v>-0.75097705078124999</v>
      </c>
      <c r="H24" s="138">
        <v>13.165714285714285</v>
      </c>
      <c r="I24" s="52">
        <v>-2.9657342857142854</v>
      </c>
      <c r="J24" s="55">
        <v>-0.22526193576388887</v>
      </c>
    </row>
    <row r="25" spans="1:10">
      <c r="A25" s="42" t="s">
        <v>844</v>
      </c>
      <c r="B25" s="100" t="s">
        <v>1882</v>
      </c>
      <c r="C25" s="35">
        <v>52.627499999999998</v>
      </c>
      <c r="D25" s="35"/>
      <c r="E25" s="35">
        <v>210.92500000000001</v>
      </c>
      <c r="F25" s="135">
        <v>-158.29750000000001</v>
      </c>
      <c r="G25" s="53">
        <v>-0.75049188100035558</v>
      </c>
      <c r="H25" s="138">
        <v>67.797321428571436</v>
      </c>
      <c r="I25" s="52">
        <v>-15.169821428571439</v>
      </c>
      <c r="J25" s="55">
        <v>-0.22375251866777301</v>
      </c>
    </row>
    <row r="26" spans="1:10">
      <c r="A26" s="42" t="s">
        <v>706</v>
      </c>
      <c r="B26" s="100" t="s">
        <v>1882</v>
      </c>
      <c r="C26" s="35">
        <v>55.066900000000004</v>
      </c>
      <c r="D26" s="35"/>
      <c r="E26" s="35">
        <v>219.45000000000002</v>
      </c>
      <c r="F26" s="135">
        <v>-164.38310000000001</v>
      </c>
      <c r="G26" s="53">
        <v>-0.74906858054226477</v>
      </c>
      <c r="H26" s="138">
        <v>70.537500000000009</v>
      </c>
      <c r="I26" s="52">
        <v>-15.470600000000005</v>
      </c>
      <c r="J26" s="55">
        <v>-0.21932447279815706</v>
      </c>
    </row>
    <row r="27" spans="1:10">
      <c r="A27" s="42" t="s">
        <v>918</v>
      </c>
      <c r="B27" s="100" t="s">
        <v>1882</v>
      </c>
      <c r="C27" s="35">
        <v>54.003209999999996</v>
      </c>
      <c r="D27" s="35"/>
      <c r="E27" s="35">
        <v>214.5</v>
      </c>
      <c r="F27" s="135">
        <v>-160.49679</v>
      </c>
      <c r="G27" s="53">
        <v>-0.74823678321678322</v>
      </c>
      <c r="H27" s="138">
        <v>68.946428571428569</v>
      </c>
      <c r="I27" s="52">
        <v>-14.943218571428574</v>
      </c>
      <c r="J27" s="55">
        <v>-0.21673665889665894</v>
      </c>
    </row>
    <row r="28" spans="1:10">
      <c r="A28" s="42" t="s">
        <v>661</v>
      </c>
      <c r="B28" s="100" t="s">
        <v>1882</v>
      </c>
      <c r="C28" s="35">
        <v>23.754740000000002</v>
      </c>
      <c r="D28" s="35"/>
      <c r="E28" s="35">
        <v>94.26</v>
      </c>
      <c r="F28" s="135">
        <v>-70.505260000000007</v>
      </c>
      <c r="G28" s="53">
        <v>-0.7479870570761723</v>
      </c>
      <c r="H28" s="138">
        <v>30.297857142857143</v>
      </c>
      <c r="I28" s="52">
        <v>-6.5431171428571417</v>
      </c>
      <c r="J28" s="55">
        <v>-0.2159597331258693</v>
      </c>
    </row>
    <row r="29" spans="1:10">
      <c r="A29" s="42" t="s">
        <v>1272</v>
      </c>
      <c r="B29" s="100" t="s">
        <v>1882</v>
      </c>
      <c r="C29" s="35">
        <v>25.696499999999997</v>
      </c>
      <c r="D29" s="35"/>
      <c r="E29" s="35">
        <v>101.87</v>
      </c>
      <c r="F29" s="135">
        <v>-76.173500000000004</v>
      </c>
      <c r="G29" s="53">
        <v>-0.74775203690978698</v>
      </c>
      <c r="H29" s="138">
        <v>32.743928571428576</v>
      </c>
      <c r="I29" s="52">
        <v>-7.0474285714285791</v>
      </c>
      <c r="J29" s="55">
        <v>-0.21522855927489304</v>
      </c>
    </row>
    <row r="30" spans="1:10">
      <c r="A30" s="42" t="s">
        <v>1058</v>
      </c>
      <c r="B30" s="100" t="s">
        <v>1882</v>
      </c>
      <c r="C30" s="35">
        <v>25.657399999999999</v>
      </c>
      <c r="D30" s="35"/>
      <c r="E30" s="35">
        <v>101.4</v>
      </c>
      <c r="F30" s="135">
        <v>-75.74260000000001</v>
      </c>
      <c r="G30" s="53">
        <v>-0.74696844181459576</v>
      </c>
      <c r="H30" s="138">
        <v>32.592857142857142</v>
      </c>
      <c r="I30" s="52">
        <v>-6.9354571428571425</v>
      </c>
      <c r="J30" s="55">
        <v>-0.21279070786763093</v>
      </c>
    </row>
    <row r="31" spans="1:10">
      <c r="A31" s="42" t="s">
        <v>871</v>
      </c>
      <c r="B31" s="100" t="s">
        <v>1882</v>
      </c>
      <c r="C31" s="35">
        <v>51.15229999999999</v>
      </c>
      <c r="D31" s="35"/>
      <c r="E31" s="35">
        <v>201.1</v>
      </c>
      <c r="F31" s="135">
        <v>-149.9477</v>
      </c>
      <c r="G31" s="53">
        <v>-0.74563749378418698</v>
      </c>
      <c r="H31" s="138">
        <v>64.639285714285705</v>
      </c>
      <c r="I31" s="52">
        <v>-13.486985714285716</v>
      </c>
      <c r="J31" s="55">
        <v>-0.20864998066191506</v>
      </c>
    </row>
    <row r="32" spans="1:10">
      <c r="A32" s="42" t="s">
        <v>850</v>
      </c>
      <c r="B32" s="100" t="s">
        <v>1882</v>
      </c>
      <c r="C32" s="35">
        <v>10.42224</v>
      </c>
      <c r="D32" s="35"/>
      <c r="E32" s="35">
        <v>40.96</v>
      </c>
      <c r="F32" s="135">
        <v>-30.537759999999999</v>
      </c>
      <c r="G32" s="53">
        <v>-0.74555078124999996</v>
      </c>
      <c r="H32" s="138">
        <v>13.165714285714285</v>
      </c>
      <c r="I32" s="52">
        <v>-2.7434742857142851</v>
      </c>
      <c r="J32" s="55">
        <v>-0.20838020833333329</v>
      </c>
    </row>
    <row r="33" spans="1:10">
      <c r="A33" s="42" t="s">
        <v>925</v>
      </c>
      <c r="B33" s="100" t="s">
        <v>1882</v>
      </c>
      <c r="C33" s="35">
        <v>54.156480000000002</v>
      </c>
      <c r="D33" s="35"/>
      <c r="E33" s="35">
        <v>212.6</v>
      </c>
      <c r="F33" s="135">
        <v>-158.44351999999998</v>
      </c>
      <c r="G33" s="53">
        <v>-0.74526585136406387</v>
      </c>
      <c r="H33" s="138">
        <v>68.335714285714289</v>
      </c>
      <c r="I33" s="52">
        <v>-14.179234285714287</v>
      </c>
      <c r="J33" s="55">
        <v>-0.20749375979931015</v>
      </c>
    </row>
    <row r="34" spans="1:10">
      <c r="A34" s="42" t="s">
        <v>890</v>
      </c>
      <c r="B34" s="100" t="s">
        <v>1882</v>
      </c>
      <c r="C34" s="35">
        <v>50.898800000000001</v>
      </c>
      <c r="D34" s="35"/>
      <c r="E34" s="35">
        <v>199.2</v>
      </c>
      <c r="F34" s="135">
        <v>-148.30119999999999</v>
      </c>
      <c r="G34" s="53">
        <v>-0.74448393574297189</v>
      </c>
      <c r="H34" s="138">
        <v>64.028571428571425</v>
      </c>
      <c r="I34" s="52">
        <v>-13.129771428571424</v>
      </c>
      <c r="J34" s="55">
        <v>-0.20506113342257914</v>
      </c>
    </row>
    <row r="35" spans="1:10">
      <c r="A35" s="42" t="s">
        <v>634</v>
      </c>
      <c r="B35" s="100" t="s">
        <v>1882</v>
      </c>
      <c r="C35" s="35">
        <v>53.757279999999987</v>
      </c>
      <c r="D35" s="35"/>
      <c r="E35" s="35">
        <v>209.5</v>
      </c>
      <c r="F35" s="135">
        <v>-155.74272000000002</v>
      </c>
      <c r="G35" s="53">
        <v>-0.74340200477326979</v>
      </c>
      <c r="H35" s="138">
        <v>67.339285714285708</v>
      </c>
      <c r="I35" s="52">
        <v>-13.582005714285721</v>
      </c>
      <c r="J35" s="55">
        <v>-0.20169512596128358</v>
      </c>
    </row>
    <row r="36" spans="1:10">
      <c r="A36" s="42" t="s">
        <v>862</v>
      </c>
      <c r="B36" s="100" t="s">
        <v>1882</v>
      </c>
      <c r="C36" s="35">
        <v>10.53205</v>
      </c>
      <c r="D36" s="35"/>
      <c r="E36" s="35">
        <v>40.96</v>
      </c>
      <c r="F36" s="135">
        <v>-30.427950000000003</v>
      </c>
      <c r="G36" s="53">
        <v>-0.74286987304687502</v>
      </c>
      <c r="H36" s="138">
        <v>13.165714285714285</v>
      </c>
      <c r="I36" s="52">
        <v>-2.6336642857142856</v>
      </c>
      <c r="J36" s="55">
        <v>-0.20003960503472221</v>
      </c>
    </row>
    <row r="37" spans="1:10">
      <c r="A37" s="42" t="s">
        <v>978</v>
      </c>
      <c r="B37" s="100" t="s">
        <v>1882</v>
      </c>
      <c r="C37" s="35">
        <v>39.198</v>
      </c>
      <c r="D37" s="35"/>
      <c r="E37" s="35">
        <v>151.1</v>
      </c>
      <c r="F37" s="135">
        <v>-111.90199999999999</v>
      </c>
      <c r="G37" s="53">
        <v>-0.74058239576439433</v>
      </c>
      <c r="H37" s="138">
        <v>48.567857142857143</v>
      </c>
      <c r="I37" s="52">
        <v>-9.3698571428571427</v>
      </c>
      <c r="J37" s="55">
        <v>-0.19292300904478271</v>
      </c>
    </row>
    <row r="38" spans="1:10">
      <c r="A38" s="42" t="s">
        <v>1263</v>
      </c>
      <c r="B38" s="100" t="s">
        <v>1882</v>
      </c>
      <c r="C38" s="35">
        <v>55.299709999999997</v>
      </c>
      <c r="D38" s="35"/>
      <c r="E38" s="35">
        <v>212.79999999999998</v>
      </c>
      <c r="F38" s="135">
        <v>-157.50028999999998</v>
      </c>
      <c r="G38" s="53">
        <v>-0.74013294172932331</v>
      </c>
      <c r="H38" s="138">
        <v>68.399999999999991</v>
      </c>
      <c r="I38" s="52">
        <v>-13.100289999999994</v>
      </c>
      <c r="J38" s="55">
        <v>-0.19152470760233911</v>
      </c>
    </row>
    <row r="39" spans="1:10">
      <c r="A39" s="42" t="s">
        <v>623</v>
      </c>
      <c r="B39" s="100" t="s">
        <v>1882</v>
      </c>
      <c r="C39" s="35">
        <v>53.986460000000001</v>
      </c>
      <c r="D39" s="35"/>
      <c r="E39" s="35">
        <v>207.7</v>
      </c>
      <c r="F39" s="135">
        <v>-153.71353999999999</v>
      </c>
      <c r="G39" s="53">
        <v>-0.7400748194511314</v>
      </c>
      <c r="H39" s="138">
        <v>66.760714285714286</v>
      </c>
      <c r="I39" s="52">
        <v>-12.774254285714285</v>
      </c>
      <c r="J39" s="55">
        <v>-0.19134388273685335</v>
      </c>
    </row>
    <row r="40" spans="1:10">
      <c r="A40" s="42" t="s">
        <v>863</v>
      </c>
      <c r="B40" s="100" t="s">
        <v>1882</v>
      </c>
      <c r="C40" s="35">
        <v>25.3538</v>
      </c>
      <c r="D40" s="35"/>
      <c r="E40" s="35">
        <v>96.9</v>
      </c>
      <c r="F40" s="135">
        <v>-71.546199999999999</v>
      </c>
      <c r="G40" s="53">
        <v>-0.73835087719298242</v>
      </c>
      <c r="H40" s="138">
        <v>31.146428571428572</v>
      </c>
      <c r="I40" s="52">
        <v>-5.7926285714285726</v>
      </c>
      <c r="J40" s="55">
        <v>-0.18598050682261211</v>
      </c>
    </row>
    <row r="41" spans="1:10">
      <c r="A41" s="42" t="s">
        <v>1215</v>
      </c>
      <c r="B41" s="100" t="s">
        <v>1882</v>
      </c>
      <c r="C41" s="35">
        <v>57.88027000000001</v>
      </c>
      <c r="D41" s="35"/>
      <c r="E41" s="35">
        <v>221.1</v>
      </c>
      <c r="F41" s="135">
        <v>-163.21972999999997</v>
      </c>
      <c r="G41" s="53">
        <v>-0.73821677973767519</v>
      </c>
      <c r="H41" s="138">
        <v>71.067857142857136</v>
      </c>
      <c r="I41" s="52">
        <v>-13.187587142857126</v>
      </c>
      <c r="J41" s="55">
        <v>-0.18556331473943391</v>
      </c>
    </row>
    <row r="42" spans="1:10">
      <c r="A42" s="42" t="s">
        <v>1213</v>
      </c>
      <c r="B42" s="100" t="s">
        <v>1882</v>
      </c>
      <c r="C42" s="35">
        <v>58.448779999999999</v>
      </c>
      <c r="D42" s="35"/>
      <c r="E42" s="35">
        <v>222</v>
      </c>
      <c r="F42" s="135">
        <v>-163.55122</v>
      </c>
      <c r="G42" s="53">
        <v>-0.73671720720720724</v>
      </c>
      <c r="H42" s="138">
        <v>71.357142857142861</v>
      </c>
      <c r="I42" s="52">
        <v>-12.908362857142862</v>
      </c>
      <c r="J42" s="55">
        <v>-0.18089797797797805</v>
      </c>
    </row>
    <row r="43" spans="1:10">
      <c r="A43" s="42" t="s">
        <v>929</v>
      </c>
      <c r="B43" s="100" t="s">
        <v>1882</v>
      </c>
      <c r="C43" s="35">
        <v>26.388530000000003</v>
      </c>
      <c r="D43" s="35"/>
      <c r="E43" s="35">
        <v>100</v>
      </c>
      <c r="F43" s="135">
        <v>-73.611469999999997</v>
      </c>
      <c r="G43" s="53">
        <v>-0.73611470000000001</v>
      </c>
      <c r="H43" s="138">
        <v>32.142857142857146</v>
      </c>
      <c r="I43" s="52">
        <v>-5.754327142857143</v>
      </c>
      <c r="J43" s="55">
        <v>-0.17902351111111109</v>
      </c>
    </row>
    <row r="44" spans="1:10">
      <c r="A44" s="42" t="s">
        <v>635</v>
      </c>
      <c r="B44" s="100" t="s">
        <v>1882</v>
      </c>
      <c r="C44" s="35">
        <v>58.395920000000004</v>
      </c>
      <c r="D44" s="35"/>
      <c r="E44" s="35">
        <v>220.3</v>
      </c>
      <c r="F44" s="135">
        <v>-161.90408000000002</v>
      </c>
      <c r="G44" s="53">
        <v>-0.73492546527462554</v>
      </c>
      <c r="H44" s="138">
        <v>70.810714285714283</v>
      </c>
      <c r="I44" s="52">
        <v>-12.414794285714279</v>
      </c>
      <c r="J44" s="55">
        <v>-0.17532366974327929</v>
      </c>
    </row>
    <row r="45" spans="1:10">
      <c r="A45" s="42" t="s">
        <v>611</v>
      </c>
      <c r="B45" s="100" t="s">
        <v>1882</v>
      </c>
      <c r="C45" s="35">
        <v>58.183990000000009</v>
      </c>
      <c r="D45" s="35"/>
      <c r="E45" s="35">
        <v>219.4</v>
      </c>
      <c r="F45" s="135">
        <v>-161.21600999999998</v>
      </c>
      <c r="G45" s="53">
        <v>-0.73480405651777569</v>
      </c>
      <c r="H45" s="138">
        <v>70.521428571428572</v>
      </c>
      <c r="I45" s="52">
        <v>-12.337438571428564</v>
      </c>
      <c r="J45" s="55">
        <v>-0.1749459536108578</v>
      </c>
    </row>
    <row r="46" spans="1:10">
      <c r="A46" s="42" t="s">
        <v>1367</v>
      </c>
      <c r="B46" s="100" t="s">
        <v>1882</v>
      </c>
      <c r="C46" s="35">
        <v>25.747859999999996</v>
      </c>
      <c r="D46" s="35"/>
      <c r="E46" s="35">
        <v>97.000000000000014</v>
      </c>
      <c r="F46" s="135">
        <v>-71.252140000000026</v>
      </c>
      <c r="G46" s="53">
        <v>-0.73455814432989708</v>
      </c>
      <c r="H46" s="138">
        <v>31.178571428571434</v>
      </c>
      <c r="I46" s="52">
        <v>-5.4307114285714384</v>
      </c>
      <c r="J46" s="55">
        <v>-0.17418089347079066</v>
      </c>
    </row>
    <row r="47" spans="1:10">
      <c r="A47" s="42" t="s">
        <v>1406</v>
      </c>
      <c r="B47" s="100" t="s">
        <v>1882</v>
      </c>
      <c r="C47" s="35">
        <v>51.325340000000004</v>
      </c>
      <c r="D47" s="35"/>
      <c r="E47" s="35">
        <v>193.12</v>
      </c>
      <c r="F47" s="135">
        <v>-141.79465999999999</v>
      </c>
      <c r="G47" s="53">
        <v>-0.73423084092792046</v>
      </c>
      <c r="H47" s="138">
        <v>62.074285714285722</v>
      </c>
      <c r="I47" s="52">
        <v>-10.748945714285718</v>
      </c>
      <c r="J47" s="55">
        <v>-0.17316261622019702</v>
      </c>
    </row>
    <row r="48" spans="1:10">
      <c r="A48" s="42" t="s">
        <v>1409</v>
      </c>
      <c r="B48" s="100" t="s">
        <v>1882</v>
      </c>
      <c r="C48" s="35">
        <v>25.703980000000001</v>
      </c>
      <c r="D48" s="35"/>
      <c r="E48" s="35">
        <v>96.56</v>
      </c>
      <c r="F48" s="135">
        <v>-70.856020000000001</v>
      </c>
      <c r="G48" s="53">
        <v>-0.73380302402651199</v>
      </c>
      <c r="H48" s="138">
        <v>31.037142857142861</v>
      </c>
      <c r="I48" s="52">
        <v>-5.3331628571428595</v>
      </c>
      <c r="J48" s="55">
        <v>-0.17183163030470411</v>
      </c>
    </row>
    <row r="49" spans="1:10">
      <c r="A49" s="42" t="s">
        <v>1218</v>
      </c>
      <c r="B49" s="100" t="s">
        <v>1882</v>
      </c>
      <c r="C49" s="35">
        <v>58.541580000000003</v>
      </c>
      <c r="D49" s="35"/>
      <c r="E49" s="35">
        <v>219.5</v>
      </c>
      <c r="F49" s="135">
        <v>-160.95841999999999</v>
      </c>
      <c r="G49" s="53">
        <v>-0.73329576309794986</v>
      </c>
      <c r="H49" s="138">
        <v>70.553571428571431</v>
      </c>
      <c r="I49" s="52">
        <v>-12.011991428571427</v>
      </c>
      <c r="J49" s="55">
        <v>-0.17025348519362185</v>
      </c>
    </row>
    <row r="50" spans="1:10">
      <c r="A50" s="42" t="s">
        <v>1408</v>
      </c>
      <c r="B50" s="100" t="s">
        <v>1882</v>
      </c>
      <c r="C50" s="35">
        <v>51.752690000000001</v>
      </c>
      <c r="D50" s="35"/>
      <c r="E50" s="35">
        <v>193.12</v>
      </c>
      <c r="F50" s="135">
        <v>-141.36731</v>
      </c>
      <c r="G50" s="53">
        <v>-0.73201796810273401</v>
      </c>
      <c r="H50" s="138">
        <v>62.074285714285722</v>
      </c>
      <c r="I50" s="52">
        <v>-10.321595714285721</v>
      </c>
      <c r="J50" s="55">
        <v>-0.16627812298628381</v>
      </c>
    </row>
    <row r="51" spans="1:10">
      <c r="A51" s="42" t="s">
        <v>1412</v>
      </c>
      <c r="B51" s="100" t="s">
        <v>1882</v>
      </c>
      <c r="C51" s="35">
        <v>52.166179999999997</v>
      </c>
      <c r="D51" s="35"/>
      <c r="E51" s="35">
        <v>194.00000000000003</v>
      </c>
      <c r="F51" s="135">
        <v>-141.83382000000003</v>
      </c>
      <c r="G51" s="53">
        <v>-0.7311021649484537</v>
      </c>
      <c r="H51" s="138">
        <v>62.357142857142868</v>
      </c>
      <c r="I51" s="52">
        <v>-10.190962857142871</v>
      </c>
      <c r="J51" s="55">
        <v>-0.16342895761741141</v>
      </c>
    </row>
    <row r="52" spans="1:10">
      <c r="A52" s="42" t="s">
        <v>748</v>
      </c>
      <c r="B52" s="100" t="s">
        <v>1882</v>
      </c>
      <c r="C52" s="35">
        <v>35.028300000000002</v>
      </c>
      <c r="D52" s="35"/>
      <c r="E52" s="35">
        <v>129.80000000000001</v>
      </c>
      <c r="F52" s="135">
        <v>-94.77170000000001</v>
      </c>
      <c r="G52" s="53">
        <v>-0.73013636363636369</v>
      </c>
      <c r="H52" s="138">
        <v>41.721428571428575</v>
      </c>
      <c r="I52" s="52">
        <v>-6.6931285714285735</v>
      </c>
      <c r="J52" s="55">
        <v>-0.16042424242424247</v>
      </c>
    </row>
    <row r="53" spans="1:10">
      <c r="A53" s="42" t="s">
        <v>1200</v>
      </c>
      <c r="B53" s="100" t="s">
        <v>1882</v>
      </c>
      <c r="C53" s="35">
        <v>57.616960000000006</v>
      </c>
      <c r="D53" s="35"/>
      <c r="E53" s="35">
        <v>212.79999999999998</v>
      </c>
      <c r="F53" s="135">
        <v>-155.18303999999998</v>
      </c>
      <c r="G53" s="53">
        <v>-0.72924360902255636</v>
      </c>
      <c r="H53" s="138">
        <v>68.399999999999991</v>
      </c>
      <c r="I53" s="52">
        <v>-10.783039999999986</v>
      </c>
      <c r="J53" s="55">
        <v>-0.15764678362573081</v>
      </c>
    </row>
    <row r="54" spans="1:10">
      <c r="A54" s="42" t="s">
        <v>1261</v>
      </c>
      <c r="B54" s="100" t="s">
        <v>1882</v>
      </c>
      <c r="C54" s="35">
        <v>57.830219999999997</v>
      </c>
      <c r="D54" s="35"/>
      <c r="E54" s="35">
        <v>212.79999999999998</v>
      </c>
      <c r="F54" s="135">
        <v>-154.96977999999999</v>
      </c>
      <c r="G54" s="53">
        <v>-0.728241447368421</v>
      </c>
      <c r="H54" s="138">
        <v>68.399999999999991</v>
      </c>
      <c r="I54" s="52">
        <v>-10.569779999999994</v>
      </c>
      <c r="J54" s="55">
        <v>-0.15452894736842099</v>
      </c>
    </row>
    <row r="55" spans="1:10">
      <c r="A55" s="42" t="s">
        <v>1834</v>
      </c>
      <c r="B55" s="100" t="s">
        <v>1882</v>
      </c>
      <c r="C55" s="35">
        <v>25.96895</v>
      </c>
      <c r="D55" s="35"/>
      <c r="E55" s="35">
        <v>95.4</v>
      </c>
      <c r="F55" s="135">
        <v>-69.431049999999999</v>
      </c>
      <c r="G55" s="53">
        <v>-0.72778878406708591</v>
      </c>
      <c r="H55" s="138">
        <v>30.664285714285718</v>
      </c>
      <c r="I55" s="52">
        <v>-4.6953357142857186</v>
      </c>
      <c r="J55" s="55">
        <v>-0.15312066154204532</v>
      </c>
    </row>
    <row r="56" spans="1:10">
      <c r="A56" s="42" t="s">
        <v>1102</v>
      </c>
      <c r="B56" s="100" t="s">
        <v>1882</v>
      </c>
      <c r="C56" s="35">
        <v>9.7585999999999995</v>
      </c>
      <c r="D56" s="35"/>
      <c r="E56" s="35">
        <v>35.819999999999993</v>
      </c>
      <c r="F56" s="135">
        <v>-26.061399999999992</v>
      </c>
      <c r="G56" s="53">
        <v>-0.72756560580681173</v>
      </c>
      <c r="H56" s="138">
        <v>11.513571428571428</v>
      </c>
      <c r="I56" s="52">
        <v>-1.7549714285714284</v>
      </c>
      <c r="J56" s="55">
        <v>-0.15242632917674792</v>
      </c>
    </row>
    <row r="57" spans="1:10">
      <c r="A57" s="42" t="s">
        <v>768</v>
      </c>
      <c r="B57" s="100" t="s">
        <v>1882</v>
      </c>
      <c r="C57" s="35">
        <v>105.43819999999999</v>
      </c>
      <c r="D57" s="35"/>
      <c r="E57" s="35">
        <v>385.71999999999997</v>
      </c>
      <c r="F57" s="135">
        <v>-280.28179999999998</v>
      </c>
      <c r="G57" s="53">
        <v>-0.72664575339624593</v>
      </c>
      <c r="H57" s="138">
        <v>123.98142857142857</v>
      </c>
      <c r="I57" s="52">
        <v>-18.543228571428571</v>
      </c>
      <c r="J57" s="55">
        <v>-0.14956456612165417</v>
      </c>
    </row>
    <row r="58" spans="1:10">
      <c r="A58" s="42" t="s">
        <v>1204</v>
      </c>
      <c r="B58" s="100" t="s">
        <v>1882</v>
      </c>
      <c r="C58" s="35">
        <v>58.784300000000002</v>
      </c>
      <c r="D58" s="35"/>
      <c r="E58" s="35">
        <v>212.79999999999998</v>
      </c>
      <c r="F58" s="135">
        <v>-154.01569999999998</v>
      </c>
      <c r="G58" s="53">
        <v>-0.72375798872180452</v>
      </c>
      <c r="H58" s="138">
        <v>68.399999999999991</v>
      </c>
      <c r="I58" s="52">
        <v>-9.6156999999999897</v>
      </c>
      <c r="J58" s="55">
        <v>-0.140580409356725</v>
      </c>
    </row>
    <row r="59" spans="1:10">
      <c r="A59" s="42" t="s">
        <v>933</v>
      </c>
      <c r="B59" s="100" t="s">
        <v>1882</v>
      </c>
      <c r="C59" s="35">
        <v>7.4889999999999999</v>
      </c>
      <c r="D59" s="35"/>
      <c r="E59" s="35">
        <v>27.029999999999994</v>
      </c>
      <c r="F59" s="135">
        <v>-19.540999999999993</v>
      </c>
      <c r="G59" s="53">
        <v>-0.72293747687754339</v>
      </c>
      <c r="H59" s="138">
        <v>8.6882142857142846</v>
      </c>
      <c r="I59" s="52">
        <v>-1.1992142857142847</v>
      </c>
      <c r="J59" s="55">
        <v>-0.13802770584124624</v>
      </c>
    </row>
    <row r="60" spans="1:10">
      <c r="A60" s="42" t="s">
        <v>965</v>
      </c>
      <c r="B60" s="100" t="s">
        <v>1882</v>
      </c>
      <c r="C60" s="35">
        <v>13.763499999999999</v>
      </c>
      <c r="D60" s="35"/>
      <c r="E60" s="35">
        <v>48.88</v>
      </c>
      <c r="F60" s="135">
        <v>-35.116500000000002</v>
      </c>
      <c r="G60" s="53">
        <v>-0.71842266775777419</v>
      </c>
      <c r="H60" s="138">
        <v>15.711428571428572</v>
      </c>
      <c r="I60" s="52">
        <v>-1.947928571428573</v>
      </c>
      <c r="J60" s="55">
        <v>-0.12398163302418631</v>
      </c>
    </row>
    <row r="61" spans="1:10">
      <c r="A61" s="42" t="s">
        <v>960</v>
      </c>
      <c r="B61" s="100" t="s">
        <v>1882</v>
      </c>
      <c r="C61" s="35">
        <v>10.457599999999999</v>
      </c>
      <c r="D61" s="35"/>
      <c r="E61" s="35">
        <v>37.090000000000003</v>
      </c>
      <c r="F61" s="135">
        <v>-26.632400000000004</v>
      </c>
      <c r="G61" s="53">
        <v>-0.71804799137233755</v>
      </c>
      <c r="H61" s="138">
        <v>11.921785714285715</v>
      </c>
      <c r="I61" s="52">
        <v>-1.4641857142857155</v>
      </c>
      <c r="J61" s="55">
        <v>-0.12281597315838361</v>
      </c>
    </row>
    <row r="62" spans="1:10">
      <c r="A62" s="42" t="s">
        <v>704</v>
      </c>
      <c r="B62" s="100" t="s">
        <v>1882</v>
      </c>
      <c r="C62" s="35">
        <v>63.888840000000002</v>
      </c>
      <c r="D62" s="35"/>
      <c r="E62" s="35">
        <v>201.8</v>
      </c>
      <c r="F62" s="135">
        <v>-137.91116</v>
      </c>
      <c r="G62" s="53">
        <v>-0.68340515361744292</v>
      </c>
      <c r="H62" s="138">
        <v>64.864285714285714</v>
      </c>
      <c r="I62" s="52">
        <v>-0.97544571428571203</v>
      </c>
      <c r="J62" s="55">
        <v>-1.5038255698711561E-2</v>
      </c>
    </row>
    <row r="63" spans="1:10">
      <c r="A63" s="42" t="s">
        <v>856</v>
      </c>
      <c r="B63" s="100" t="s">
        <v>1882</v>
      </c>
      <c r="C63" s="35">
        <v>32.102869999999996</v>
      </c>
      <c r="D63" s="35"/>
      <c r="E63" s="35">
        <v>100.9</v>
      </c>
      <c r="F63" s="135">
        <v>-68.79713000000001</v>
      </c>
      <c r="G63" s="53">
        <v>-0.68183478691774035</v>
      </c>
      <c r="H63" s="138">
        <v>32.432142857142857</v>
      </c>
      <c r="I63" s="52">
        <v>-0.32927285714286114</v>
      </c>
      <c r="J63" s="55">
        <v>-1.0152670410747838E-2</v>
      </c>
    </row>
    <row r="64" spans="1:10">
      <c r="A64" s="42" t="s">
        <v>855</v>
      </c>
      <c r="B64" s="100" t="s">
        <v>1882</v>
      </c>
      <c r="C64" s="35">
        <v>65.110200000000006</v>
      </c>
      <c r="D64" s="35"/>
      <c r="E64" s="35">
        <v>201.8</v>
      </c>
      <c r="F64" s="135">
        <v>-136.68979999999999</v>
      </c>
      <c r="G64" s="53">
        <v>-0.67735282457879076</v>
      </c>
      <c r="H64" s="138">
        <v>64.864285714285714</v>
      </c>
      <c r="I64" s="52">
        <v>0.24591428571429219</v>
      </c>
      <c r="J64" s="55">
        <v>3.791212421539578E-3</v>
      </c>
    </row>
    <row r="65" spans="1:10">
      <c r="A65" s="42" t="s">
        <v>861</v>
      </c>
      <c r="B65" s="100" t="s">
        <v>1882</v>
      </c>
      <c r="C65" s="35">
        <v>32.954780000000007</v>
      </c>
      <c r="D65" s="35"/>
      <c r="E65" s="35">
        <v>101.32000000000001</v>
      </c>
      <c r="F65" s="135">
        <v>-68.365219999999994</v>
      </c>
      <c r="G65" s="53">
        <v>-0.67474555862613494</v>
      </c>
      <c r="H65" s="138">
        <v>32.567142857142862</v>
      </c>
      <c r="I65" s="52">
        <v>0.38763714285714457</v>
      </c>
      <c r="J65" s="55">
        <v>1.1902706496468884E-2</v>
      </c>
    </row>
    <row r="66" spans="1:10">
      <c r="A66" s="42" t="s">
        <v>857</v>
      </c>
      <c r="B66" s="100" t="s">
        <v>1882</v>
      </c>
      <c r="C66" s="35">
        <v>66.938180000000003</v>
      </c>
      <c r="D66" s="35"/>
      <c r="E66" s="35">
        <v>202.64000000000001</v>
      </c>
      <c r="F66" s="135">
        <v>-135.70182</v>
      </c>
      <c r="G66" s="53">
        <v>-0.66966946308724828</v>
      </c>
      <c r="H66" s="138">
        <v>65.134285714285724</v>
      </c>
      <c r="I66" s="52">
        <v>1.8038942857142786</v>
      </c>
      <c r="J66" s="55">
        <v>2.7695003728560662E-2</v>
      </c>
    </row>
    <row r="67" spans="1:10">
      <c r="A67" s="42" t="s">
        <v>1854</v>
      </c>
      <c r="B67" s="100" t="s">
        <v>1882</v>
      </c>
      <c r="C67" s="35">
        <v>281.67</v>
      </c>
      <c r="D67" s="35"/>
      <c r="E67" s="35">
        <v>843</v>
      </c>
      <c r="F67" s="135">
        <v>-561.32999999999993</v>
      </c>
      <c r="G67" s="53">
        <v>-0.66587188612099635</v>
      </c>
      <c r="H67" s="138">
        <v>270.96428571428572</v>
      </c>
      <c r="I67" s="52">
        <v>10.705714285714294</v>
      </c>
      <c r="J67" s="55">
        <v>3.9509687623566651E-2</v>
      </c>
    </row>
    <row r="68" spans="1:10">
      <c r="A68" s="42" t="s">
        <v>860</v>
      </c>
      <c r="B68" s="100" t="s">
        <v>1882</v>
      </c>
      <c r="C68" s="35">
        <v>68.369720000000001</v>
      </c>
      <c r="D68" s="35"/>
      <c r="E68" s="35">
        <v>202.64000000000001</v>
      </c>
      <c r="F68" s="135">
        <v>-134.27028000000001</v>
      </c>
      <c r="G68" s="53">
        <v>-0.66260501381760761</v>
      </c>
      <c r="H68" s="138">
        <v>65.134285714285724</v>
      </c>
      <c r="I68" s="52">
        <v>3.2354342857142768</v>
      </c>
      <c r="J68" s="55">
        <v>4.9673290345220715E-2</v>
      </c>
    </row>
  </sheetData>
  <autoFilter ref="A1:J68" xr:uid="{9301FB46-8635-47A4-B973-0B381061FFA6}">
    <sortState xmlns:xlrd2="http://schemas.microsoft.com/office/spreadsheetml/2017/richdata2" ref="A2:J68">
      <sortCondition ref="G1:G68"/>
    </sortState>
  </autoFilter>
  <conditionalFormatting sqref="I2:I68 F2:F68">
    <cfRule type="cellIs" dxfId="23" priority="5" operator="greaterThanOrEqual">
      <formula>0</formula>
    </cfRule>
    <cfRule type="cellIs" dxfId="22" priority="6" operator="lessThan">
      <formula>0</formula>
    </cfRule>
  </conditionalFormatting>
  <conditionalFormatting sqref="G2:G68">
    <cfRule type="cellIs" dxfId="21" priority="3" operator="lessThan">
      <formula>0</formula>
    </cfRule>
    <cfRule type="cellIs" dxfId="20" priority="4" operator="greaterThanOrEqual">
      <formula>0</formula>
    </cfRule>
  </conditionalFormatting>
  <conditionalFormatting sqref="J2:J68">
    <cfRule type="cellIs" dxfId="19" priority="1" operator="lessThan">
      <formula>0</formula>
    </cfRule>
    <cfRule type="cellIs" dxfId="18" priority="2" operator="greaterThan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1B84F-347B-42A2-A76F-0322A7500662}">
  <dimension ref="A1:S68"/>
  <sheetViews>
    <sheetView tabSelected="1" topLeftCell="N1" workbookViewId="0">
      <selection activeCell="R1" sqref="R1:S1"/>
    </sheetView>
  </sheetViews>
  <sheetFormatPr defaultRowHeight="14.45"/>
  <cols>
    <col min="1" max="1" width="18" bestFit="1" customWidth="1"/>
    <col min="2" max="2" width="16.7109375" bestFit="1" customWidth="1"/>
    <col min="4" max="4" width="8.85546875" customWidth="1"/>
    <col min="5" max="5" width="14.85546875" bestFit="1" customWidth="1"/>
    <col min="8" max="8" width="18" bestFit="1" customWidth="1"/>
    <col min="9" max="9" width="15.7109375" bestFit="1" customWidth="1"/>
    <col min="10" max="10" width="18.42578125" bestFit="1" customWidth="1"/>
    <col min="11" max="11" width="20.85546875" bestFit="1" customWidth="1"/>
    <col min="12" max="12" width="28.5703125" bestFit="1" customWidth="1"/>
    <col min="13" max="13" width="26.5703125" bestFit="1" customWidth="1"/>
    <col min="14" max="14" width="107.85546875" bestFit="1" customWidth="1"/>
    <col min="17" max="17" width="13.28515625" style="1" bestFit="1" customWidth="1"/>
    <col min="18" max="18" width="12.42578125" style="1" bestFit="1" customWidth="1"/>
    <col min="19" max="19" width="14.42578125" style="1" bestFit="1" customWidth="1"/>
  </cols>
  <sheetData>
    <row r="1" spans="1:19">
      <c r="A1" t="s">
        <v>2067</v>
      </c>
      <c r="B1" t="s">
        <v>2008</v>
      </c>
      <c r="C1" t="s">
        <v>2834</v>
      </c>
      <c r="D1" t="s">
        <v>2835</v>
      </c>
      <c r="E1" t="s">
        <v>2836</v>
      </c>
      <c r="H1" t="s">
        <v>2008</v>
      </c>
      <c r="I1" t="s">
        <v>2837</v>
      </c>
      <c r="J1" t="s">
        <v>2838</v>
      </c>
      <c r="K1" t="s">
        <v>2839</v>
      </c>
      <c r="L1" t="s">
        <v>2840</v>
      </c>
      <c r="M1" t="s">
        <v>2841</v>
      </c>
      <c r="N1" t="s">
        <v>2842</v>
      </c>
      <c r="Q1" s="414" t="s">
        <v>2843</v>
      </c>
      <c r="R1" s="476" t="s">
        <v>23</v>
      </c>
      <c r="S1" s="477"/>
    </row>
    <row r="2" spans="1:19" ht="15">
      <c r="A2" t="s">
        <v>1854</v>
      </c>
      <c r="B2" t="s">
        <v>1854</v>
      </c>
      <c r="C2">
        <f>SUMIFS('TABELA RESUMO - P50'!$C$2:$C$68,'TABELA RESUMO - P50'!$A$2:$A$68,'Acompanhamento - Complexo'!A2)</f>
        <v>762.34</v>
      </c>
      <c r="D2">
        <f>SUMIFS('TABELA RESUMO - P50'!$E$2:$E$68,'TABELA RESUMO - P50'!$A$2:$A$68,'Acompanhamento - Complexo'!A2)</f>
        <v>926</v>
      </c>
      <c r="E2">
        <f ca="1">SUMIFS('TABELA RESUMO - P50'!$H$2:$H$68,'TABELA RESUMO - P50'!$A$2:$A$68,'Acompanhamento - Complexo'!A2)</f>
        <v>746.77419354838707</v>
      </c>
      <c r="H2" t="s">
        <v>2844</v>
      </c>
      <c r="I2" s="13">
        <f>SUMIFS(C:C,B:B,H2)</f>
        <v>219.75191999999998</v>
      </c>
      <c r="J2" s="13">
        <f>SUMIFS(D:D,B:B,H2)</f>
        <v>563.94589999999994</v>
      </c>
      <c r="K2" s="89">
        <f>I2/J2</f>
        <v>0.38966844160051523</v>
      </c>
      <c r="L2" s="13">
        <f ca="1">SUMIFS(E:E,B:B,H2)</f>
        <v>454.79508064516131</v>
      </c>
      <c r="M2" s="89">
        <f ca="1">I2/L2</f>
        <v>0.4831888675846388</v>
      </c>
      <c r="N2" s="13" t="s">
        <v>2845</v>
      </c>
      <c r="Q2" s="414" t="s">
        <v>71</v>
      </c>
      <c r="R2" s="414" t="s">
        <v>2846</v>
      </c>
      <c r="S2" s="414" t="s">
        <v>2847</v>
      </c>
    </row>
    <row r="3" spans="1:19" ht="15">
      <c r="A3" t="s">
        <v>978</v>
      </c>
      <c r="B3" t="s">
        <v>978</v>
      </c>
      <c r="C3">
        <f>SUMIFS('TABELA RESUMO - P50'!$C$2:$C$68,'TABELA RESUMO - P50'!$A$2:$A$68,'Acompanhamento - Complexo'!A3)</f>
        <v>122.77700000000002</v>
      </c>
      <c r="D3">
        <f>SUMIFS('TABELA RESUMO - P50'!$E$2:$E$68,'TABELA RESUMO - P50'!$A$2:$A$68,'Acompanhamento - Complexo'!A3)</f>
        <v>165.3</v>
      </c>
      <c r="E3">
        <f ca="1">SUMIFS('TABELA RESUMO - P50'!$H$2:$H$68,'TABELA RESUMO - P50'!$A$2:$A$68,'Acompanhamento - Complexo'!A3)</f>
        <v>133.30645161290323</v>
      </c>
      <c r="H3" t="s">
        <v>2848</v>
      </c>
      <c r="I3" s="13">
        <f>SUMIFS(C:C,B:B,H3)</f>
        <v>238.88813999999999</v>
      </c>
      <c r="J3" s="13">
        <f>SUMIFS(D:D,B:B,H3)</f>
        <v>547.29999999999995</v>
      </c>
      <c r="K3" s="89">
        <f>I3/J3</f>
        <v>0.43648481637127723</v>
      </c>
      <c r="L3" s="13">
        <f ca="1">SUMIFS(E:E,B:B,H3)</f>
        <v>441.37096774193549</v>
      </c>
      <c r="M3" s="89">
        <f ca="1">I3/L3</f>
        <v>0.54124117230038371</v>
      </c>
      <c r="N3" s="13" t="s">
        <v>2849</v>
      </c>
      <c r="Q3" s="415">
        <v>1</v>
      </c>
      <c r="R3" s="416">
        <f>_xlfn.XLOOKUP($R$1,'2026 P50'!$EJ$5:$GY$5,'2026 P50'!$EJ$7:$GY$7)</f>
        <v>18.857142857142858</v>
      </c>
      <c r="S3" s="416" cm="1">
        <f t="array" ref="S3:S33">_xlfn.XLOOKUP($R$1,'2026 P50'!$EJ$5:$GY$5,'2026 P50'!EJ8:GY38)</f>
        <v>14.74</v>
      </c>
    </row>
    <row r="4" spans="1:19">
      <c r="A4" t="s">
        <v>768</v>
      </c>
      <c r="B4" t="s">
        <v>768</v>
      </c>
      <c r="C4">
        <f>SUMIFS('TABELA RESUMO - P50'!$C$2:$C$68,'TABELA RESUMO - P50'!$A$2:$A$68,'Acompanhamento - Complexo'!A4)</f>
        <v>310.6635</v>
      </c>
      <c r="D4">
        <f>SUMIFS('TABELA RESUMO - P50'!$E$2:$E$68,'TABELA RESUMO - P50'!$A$2:$A$68,'Acompanhamento - Complexo'!A4)</f>
        <v>408.88</v>
      </c>
      <c r="E4">
        <f ca="1">SUMIFS('TABELA RESUMO - P50'!$H$2:$H$68,'TABELA RESUMO - P50'!$A$2:$A$68,'Acompanhamento - Complexo'!A4)</f>
        <v>329.74193548387098</v>
      </c>
      <c r="H4" t="s">
        <v>1036</v>
      </c>
      <c r="I4" s="13">
        <f>SUMIFS(C:C,B:B,H4)</f>
        <v>115.55405999999999</v>
      </c>
      <c r="J4" s="13">
        <f>SUMIFS(D:D,B:B,H4)</f>
        <v>236.8</v>
      </c>
      <c r="K4" s="89">
        <f>I4/J4</f>
        <v>0.48798167229729722</v>
      </c>
      <c r="L4" s="13">
        <f ca="1">SUMIFS(E:E,B:B,H4)</f>
        <v>190.96774193548387</v>
      </c>
      <c r="M4" s="89">
        <f ca="1">I4/L4</f>
        <v>0.60509727364864863</v>
      </c>
      <c r="N4" s="13" t="s">
        <v>2850</v>
      </c>
      <c r="Q4" s="415">
        <v>2</v>
      </c>
      <c r="R4" s="416">
        <f>_xlfn.XLOOKUP($R$1,'2026 P50'!$EJ$5:$GY$5,'2026 P50'!$EJ$7:$GY$7)</f>
        <v>18.857142857142858</v>
      </c>
      <c r="S4" s="416">
        <v>12.39</v>
      </c>
    </row>
    <row r="5" spans="1:19">
      <c r="A5" t="s">
        <v>748</v>
      </c>
      <c r="B5" t="s">
        <v>748</v>
      </c>
      <c r="C5">
        <f>SUMIFS('TABELA RESUMO - P50'!$C$2:$C$68,'TABELA RESUMO - P50'!$A$2:$A$68,'Acompanhamento - Complexo'!A5)</f>
        <v>105.58950000000002</v>
      </c>
      <c r="D5">
        <f>SUMIFS('TABELA RESUMO - P50'!$E$2:$E$68,'TABELA RESUMO - P50'!$A$2:$A$68,'Acompanhamento - Complexo'!A5)</f>
        <v>142.69999999999999</v>
      </c>
      <c r="E5">
        <f ca="1">SUMIFS('TABELA RESUMO - P50'!$H$2:$H$68,'TABELA RESUMO - P50'!$A$2:$A$68,'Acompanhamento - Complexo'!A5)</f>
        <v>115.08064516129031</v>
      </c>
      <c r="H5" t="s">
        <v>2851</v>
      </c>
      <c r="I5" s="13">
        <f>SUMIFS(C:C,B:B,H5)</f>
        <v>104.56704000000002</v>
      </c>
      <c r="J5" s="13">
        <f>SUMIFS(D:D,B:B,H5)</f>
        <v>214.2</v>
      </c>
      <c r="K5" s="89">
        <f>I5/J5</f>
        <v>0.48817478991596652</v>
      </c>
      <c r="L5" s="13">
        <f ca="1">SUMIFS(E:E,B:B,H5)</f>
        <v>172.74193548387098</v>
      </c>
      <c r="M5" s="89">
        <f ca="1">I5/L5</f>
        <v>0.60533673949579836</v>
      </c>
      <c r="N5" s="13" t="s">
        <v>2852</v>
      </c>
      <c r="Q5" s="415">
        <v>3</v>
      </c>
      <c r="R5" s="416">
        <f>_xlfn.XLOOKUP($R$1,'2026 P50'!$EJ$5:$GY$5,'2026 P50'!$EJ$7:$GY$7)</f>
        <v>18.857142857142858</v>
      </c>
      <c r="S5" s="416">
        <v>20.990000000000002</v>
      </c>
    </row>
    <row r="6" spans="1:19">
      <c r="A6" t="s">
        <v>706</v>
      </c>
      <c r="B6" t="s">
        <v>706</v>
      </c>
      <c r="C6">
        <f>SUMIFS('TABELA RESUMO - P50'!$C$2:$C$68,'TABELA RESUMO - P50'!$A$2:$A$68,'Acompanhamento - Complexo'!A6)</f>
        <v>167.21000000000004</v>
      </c>
      <c r="D6">
        <f>SUMIFS('TABELA RESUMO - P50'!$E$2:$E$68,'TABELA RESUMO - P50'!$A$2:$A$68,'Acompanhamento - Complexo'!A6)</f>
        <v>229.13</v>
      </c>
      <c r="E6">
        <f ca="1">SUMIFS('TABELA RESUMO - P50'!$H$2:$H$68,'TABELA RESUMO - P50'!$A$2:$A$68,'Acompanhamento - Complexo'!A6)</f>
        <v>184.78225806451613</v>
      </c>
      <c r="H6" t="s">
        <v>2853</v>
      </c>
      <c r="I6" s="13">
        <f>SUMIFS(C:C,B:B,H6)</f>
        <v>313.73019999999997</v>
      </c>
      <c r="J6" s="13">
        <f>SUMIFS(D:D,B:B,H6)</f>
        <v>551.30000000000007</v>
      </c>
      <c r="K6" s="89">
        <f>I6/J6</f>
        <v>0.56907346272446935</v>
      </c>
      <c r="L6" s="13">
        <f ca="1">SUMIFS(E:E,B:B,H6)</f>
        <v>444.59677419354841</v>
      </c>
      <c r="M6" s="89">
        <f ca="1">I6/L6</f>
        <v>0.70565109377834201</v>
      </c>
      <c r="N6" s="13" t="s">
        <v>2854</v>
      </c>
      <c r="Q6" s="415">
        <v>4</v>
      </c>
      <c r="R6" s="416">
        <f>_xlfn.XLOOKUP($R$1,'2026 P50'!$EJ$5:$GY$5,'2026 P50'!$EJ$7:$GY$7)</f>
        <v>18.857142857142858</v>
      </c>
      <c r="S6" s="416">
        <v>20.009999999999998</v>
      </c>
    </row>
    <row r="7" spans="1:19">
      <c r="A7" t="s">
        <v>933</v>
      </c>
      <c r="B7" t="s">
        <v>2855</v>
      </c>
      <c r="C7">
        <f>SUMIFS('TABELA RESUMO - P50'!$C$2:$C$68,'TABELA RESUMO - P50'!$A$2:$A$68,'Acompanhamento - Complexo'!A7)</f>
        <v>22.403000000000002</v>
      </c>
      <c r="D7">
        <f>SUMIFS('TABELA RESUMO - P50'!$E$2:$E$68,'TABELA RESUMO - P50'!$A$2:$A$68,'Acompanhamento - Complexo'!A7)</f>
        <v>30.199999999999996</v>
      </c>
      <c r="E7">
        <f ca="1">SUMIFS('TABELA RESUMO - P50'!$H$2:$H$68,'TABELA RESUMO - P50'!$A$2:$A$68,'Acompanhamento - Complexo'!A7)</f>
        <v>24.354838709677416</v>
      </c>
      <c r="H7" t="s">
        <v>2856</v>
      </c>
      <c r="I7" s="13">
        <f>SUMIFS(C:C,B:B,H7)</f>
        <v>320.32013999999998</v>
      </c>
      <c r="J7" s="13">
        <f>SUMIFS(D:D,B:B,H7)</f>
        <v>548</v>
      </c>
      <c r="K7" s="89">
        <f>I7/J7</f>
        <v>0.58452580291970802</v>
      </c>
      <c r="L7" s="13">
        <f ca="1">SUMIFS(E:E,B:B,H7)</f>
        <v>441.93548387096774</v>
      </c>
      <c r="M7" s="89">
        <f ca="1">I7/L7</f>
        <v>0.72481199562043785</v>
      </c>
      <c r="N7" s="13" t="s">
        <v>2854</v>
      </c>
      <c r="Q7" s="415">
        <v>5</v>
      </c>
      <c r="R7" s="416">
        <f>_xlfn.XLOOKUP($R$1,'2026 P50'!$EJ$5:$GY$5,'2026 P50'!$EJ$7:$GY$7)</f>
        <v>18.857142857142858</v>
      </c>
      <c r="S7" s="416">
        <v>20</v>
      </c>
    </row>
    <row r="8" spans="1:19">
      <c r="A8" t="s">
        <v>1102</v>
      </c>
      <c r="B8" t="s">
        <v>2855</v>
      </c>
      <c r="C8">
        <f>SUMIFS('TABELA RESUMO - P50'!$C$2:$C$68,'TABELA RESUMO - P50'!$A$2:$A$68,'Acompanhamento - Complexo'!A8)</f>
        <v>29.142900000000001</v>
      </c>
      <c r="D8">
        <f>SUMIFS('TABELA RESUMO - P50'!$E$2:$E$68,'TABELA RESUMO - P50'!$A$2:$A$68,'Acompanhamento - Complexo'!A8)</f>
        <v>39.879999999999995</v>
      </c>
      <c r="E8">
        <f ca="1">SUMIFS('TABELA RESUMO - P50'!$H$2:$H$68,'TABELA RESUMO - P50'!$A$2:$A$68,'Acompanhamento - Complexo'!A8)</f>
        <v>32.161290322580641</v>
      </c>
      <c r="H8" t="s">
        <v>2857</v>
      </c>
      <c r="I8" s="13">
        <f>SUMIFS(C:C,B:B,H8)</f>
        <v>273.24314000000004</v>
      </c>
      <c r="J8" s="13">
        <f>SUMIFS(D:D,B:B,H8)</f>
        <v>451.70000000000005</v>
      </c>
      <c r="K8" s="89">
        <f>I8/J8</f>
        <v>0.60492171795439453</v>
      </c>
      <c r="L8" s="13">
        <f ca="1">SUMIFS(E:E,B:B,H8)</f>
        <v>364.27419354838713</v>
      </c>
      <c r="M8" s="89">
        <f ca="1">I8/L8</f>
        <v>0.75010293026344921</v>
      </c>
      <c r="N8" s="13" t="s">
        <v>2858</v>
      </c>
      <c r="Q8" s="415">
        <v>6</v>
      </c>
      <c r="R8" s="416">
        <f>_xlfn.XLOOKUP($R$1,'2026 P50'!$EJ$5:$GY$5,'2026 P50'!$EJ$7:$GY$7)</f>
        <v>18.857142857142858</v>
      </c>
      <c r="S8" s="416">
        <v>18.600000000000001</v>
      </c>
    </row>
    <row r="9" spans="1:19">
      <c r="A9" t="s">
        <v>729</v>
      </c>
      <c r="B9" t="s">
        <v>729</v>
      </c>
      <c r="C9">
        <f>SUMIFS('TABELA RESUMO - P50'!$C$2:$C$68,'TABELA RESUMO - P50'!$A$2:$A$68,'Acompanhamento - Complexo'!A9)</f>
        <v>125.6876</v>
      </c>
      <c r="D9">
        <f>SUMIFS('TABELA RESUMO - P50'!$E$2:$E$68,'TABELA RESUMO - P50'!$A$2:$A$68,'Acompanhamento - Complexo'!A9)</f>
        <v>184.89</v>
      </c>
      <c r="E9">
        <f ca="1">SUMIFS('TABELA RESUMO - P50'!$H$2:$H$68,'TABELA RESUMO - P50'!$A$2:$A$68,'Acompanhamento - Complexo'!A9)</f>
        <v>149.10483870967741</v>
      </c>
      <c r="H9" t="s">
        <v>2859</v>
      </c>
      <c r="I9" s="13">
        <f>SUMIFS(C:C,B:B,H9)</f>
        <v>329.95037000000002</v>
      </c>
      <c r="J9" s="13">
        <f>SUMIFS(D:D,B:B,H9)</f>
        <v>549.6</v>
      </c>
      <c r="K9" s="89">
        <f>I9/J9</f>
        <v>0.60034637918486178</v>
      </c>
      <c r="L9" s="13">
        <f ca="1">SUMIFS(E:E,B:B,H9)</f>
        <v>443.22580645161287</v>
      </c>
      <c r="M9" s="89">
        <f ca="1">I9/L9</f>
        <v>0.74442951018922865</v>
      </c>
      <c r="N9" s="13" t="s">
        <v>2860</v>
      </c>
      <c r="Q9" s="415">
        <v>7</v>
      </c>
      <c r="R9" s="416">
        <f>_xlfn.XLOOKUP($R$1,'2026 P50'!$EJ$5:$GY$5,'2026 P50'!$EJ$7:$GY$7)</f>
        <v>18.857142857142858</v>
      </c>
      <c r="S9" s="416">
        <v>20.71</v>
      </c>
    </row>
    <row r="10" spans="1:19">
      <c r="A10" t="s">
        <v>668</v>
      </c>
      <c r="B10" t="s">
        <v>668</v>
      </c>
      <c r="C10">
        <f>SUMIFS('TABELA RESUMO - P50'!$C$2:$C$68,'TABELA RESUMO - P50'!$A$2:$A$68,'Acompanhamento - Complexo'!A10)</f>
        <v>231.66290000000001</v>
      </c>
      <c r="D10">
        <f>SUMIFS('TABELA RESUMO - P50'!$E$2:$E$68,'TABELA RESUMO - P50'!$A$2:$A$68,'Acompanhamento - Complexo'!A10)</f>
        <v>328.38</v>
      </c>
      <c r="E10">
        <f ca="1">SUMIFS('TABELA RESUMO - P50'!$H$2:$H$68,'TABELA RESUMO - P50'!$A$2:$A$68,'Acompanhamento - Complexo'!A10)</f>
        <v>264.82258064516128</v>
      </c>
      <c r="H10" t="s">
        <v>2861</v>
      </c>
      <c r="I10" s="13">
        <f>SUMIFS(C:C,B:B,H10)</f>
        <v>337.01315</v>
      </c>
      <c r="J10" s="13">
        <f>SUMIFS(D:D,B:B,H10)</f>
        <v>549.29999999999995</v>
      </c>
      <c r="K10" s="89">
        <f>I10/J10</f>
        <v>0.61353204077917356</v>
      </c>
      <c r="L10" s="13">
        <f ca="1">SUMIFS(E:E,B:B,H10)</f>
        <v>442.98387096774195</v>
      </c>
      <c r="M10" s="89">
        <f ca="1">I10/L10</f>
        <v>0.76077973056617509</v>
      </c>
      <c r="N10" s="13" t="s">
        <v>2862</v>
      </c>
      <c r="Q10" s="415">
        <v>8</v>
      </c>
      <c r="R10" s="416">
        <f>_xlfn.XLOOKUP($R$1,'2026 P50'!$EJ$5:$GY$5,'2026 P50'!$EJ$7:$GY$7)</f>
        <v>18.857142857142858</v>
      </c>
      <c r="S10" s="416">
        <v>20.28</v>
      </c>
    </row>
    <row r="11" spans="1:19">
      <c r="A11" t="s">
        <v>1834</v>
      </c>
      <c r="B11" t="s">
        <v>1834</v>
      </c>
      <c r="C11">
        <f>SUMIFS('TABELA RESUMO - P50'!$C$2:$C$68,'TABELA RESUMO - P50'!$A$2:$A$68,'Acompanhamento - Complexo'!A11)</f>
        <v>77.301239999999993</v>
      </c>
      <c r="D11">
        <f>SUMIFS('TABELA RESUMO - P50'!$E$2:$E$68,'TABELA RESUMO - P50'!$A$2:$A$68,'Acompanhamento - Complexo'!A11)</f>
        <v>105.7</v>
      </c>
      <c r="E11">
        <f ca="1">SUMIFS('TABELA RESUMO - P50'!$H$2:$H$68,'TABELA RESUMO - P50'!$A$2:$A$68,'Acompanhamento - Complexo'!A11)</f>
        <v>85.241935483870961</v>
      </c>
      <c r="H11" t="s">
        <v>2863</v>
      </c>
      <c r="I11" s="13">
        <f>SUMIFS(C:C,B:B,H11)</f>
        <v>418.87774999999999</v>
      </c>
      <c r="J11" s="13">
        <f>SUMIFS(D:D,B:B,H11)</f>
        <v>654.5</v>
      </c>
      <c r="K11" s="89">
        <f>I11/J11</f>
        <v>0.63999656226126811</v>
      </c>
      <c r="L11" s="13">
        <f ca="1">SUMIFS(E:E,B:B,H11)</f>
        <v>527.82258064516122</v>
      </c>
      <c r="M11" s="89">
        <f ca="1">I11/L11</f>
        <v>0.79359573720397258</v>
      </c>
      <c r="N11" s="13" t="s">
        <v>2864</v>
      </c>
      <c r="Q11" s="415">
        <v>9</v>
      </c>
      <c r="R11" s="416">
        <f>_xlfn.XLOOKUP($R$1,'2026 P50'!$EJ$5:$GY$5,'2026 P50'!$EJ$7:$GY$7)</f>
        <v>18.857142857142858</v>
      </c>
      <c r="S11" s="416">
        <v>20.759999999999998</v>
      </c>
    </row>
    <row r="12" spans="1:19">
      <c r="A12" t="s">
        <v>960</v>
      </c>
      <c r="B12" t="s">
        <v>960</v>
      </c>
      <c r="C12">
        <f>SUMIFS('TABELA RESUMO - P50'!$C$2:$C$68,'TABELA RESUMO - P50'!$A$2:$A$68,'Acompanhamento - Complexo'!A12)</f>
        <v>31.165900000000001</v>
      </c>
      <c r="D12">
        <f>SUMIFS('TABELA RESUMO - P50'!$E$2:$E$68,'TABELA RESUMO - P50'!$A$2:$A$68,'Acompanhamento - Complexo'!A12)</f>
        <v>43.53</v>
      </c>
      <c r="E12">
        <f ca="1">SUMIFS('TABELA RESUMO - P50'!$H$2:$H$68,'TABELA RESUMO - P50'!$A$2:$A$68,'Acompanhamento - Complexo'!A12)</f>
        <v>35.104838709677423</v>
      </c>
      <c r="H12" t="s">
        <v>2865</v>
      </c>
      <c r="I12" s="13">
        <f>SUMIFS(C:C,B:B,H12)</f>
        <v>360.03472999999997</v>
      </c>
      <c r="J12" s="13">
        <f>SUMIFS(D:D,B:B,H12)</f>
        <v>551.79999999999995</v>
      </c>
      <c r="K12" s="89">
        <f>I12/J12</f>
        <v>0.6524732330554549</v>
      </c>
      <c r="L12" s="13">
        <f ca="1">SUMIFS(E:E,B:B,H12)</f>
        <v>445</v>
      </c>
      <c r="M12" s="89">
        <f ca="1">I12/L12</f>
        <v>0.80906680898876393</v>
      </c>
      <c r="N12" s="13" t="s">
        <v>2866</v>
      </c>
      <c r="Q12" s="415">
        <v>10</v>
      </c>
      <c r="R12" s="416">
        <f>_xlfn.XLOOKUP($R$1,'2026 P50'!$EJ$5:$GY$5,'2026 P50'!$EJ$7:$GY$7)</f>
        <v>18.857142857142858</v>
      </c>
      <c r="S12" s="416">
        <v>18.7</v>
      </c>
    </row>
    <row r="13" spans="1:19">
      <c r="A13" t="s">
        <v>965</v>
      </c>
      <c r="B13" t="s">
        <v>965</v>
      </c>
      <c r="C13">
        <f>SUMIFS('TABELA RESUMO - P50'!$C$2:$C$68,'TABELA RESUMO - P50'!$A$2:$A$68,'Acompanhamento - Complexo'!A13)</f>
        <v>40.662299999999995</v>
      </c>
      <c r="D13">
        <f>SUMIFS('TABELA RESUMO - P50'!$E$2:$E$68,'TABELA RESUMO - P50'!$A$2:$A$68,'Acompanhamento - Complexo'!A13)</f>
        <v>57.76</v>
      </c>
      <c r="E13">
        <f ca="1">SUMIFS('TABELA RESUMO - P50'!$H$2:$H$68,'TABELA RESUMO - P50'!$A$2:$A$68,'Acompanhamento - Complexo'!A13)</f>
        <v>46.58064516129032</v>
      </c>
      <c r="H13" t="s">
        <v>997</v>
      </c>
      <c r="I13" s="13">
        <f>SUMIFS(C:C,B:B,H13)</f>
        <v>40.424299999999995</v>
      </c>
      <c r="J13" s="13">
        <f>SUMIFS(D:D,B:B,H13)</f>
        <v>60.03</v>
      </c>
      <c r="K13" s="89">
        <f>I13/J13</f>
        <v>0.67340163251707474</v>
      </c>
      <c r="L13" s="13">
        <f ca="1">SUMIFS(E:E,B:B,H13)</f>
        <v>48.411290322580648</v>
      </c>
      <c r="M13" s="89">
        <f ca="1">I13/L13</f>
        <v>0.83501802432117256</v>
      </c>
      <c r="N13" s="13" t="s">
        <v>2867</v>
      </c>
      <c r="Q13" s="415">
        <v>11</v>
      </c>
      <c r="R13" s="416">
        <f>_xlfn.XLOOKUP($R$1,'2026 P50'!$EJ$5:$GY$5,'2026 P50'!$EJ$7:$GY$7)</f>
        <v>18.857142857142858</v>
      </c>
      <c r="S13" s="416">
        <v>19.740000000000002</v>
      </c>
    </row>
    <row r="14" spans="1:19">
      <c r="A14" t="s">
        <v>871</v>
      </c>
      <c r="B14" t="s">
        <v>2868</v>
      </c>
      <c r="C14">
        <f>SUMIFS('TABELA RESUMO - P50'!$C$2:$C$68,'TABELA RESUMO - P50'!$A$2:$A$68,'Acompanhamento - Complexo'!A14)</f>
        <v>152.44909999999999</v>
      </c>
      <c r="D14">
        <f>SUMIFS('TABELA RESUMO - P50'!$E$2:$E$68,'TABELA RESUMO - P50'!$A$2:$A$68,'Acompanhamento - Complexo'!A14)</f>
        <v>208.9</v>
      </c>
      <c r="E14">
        <f ca="1">SUMIFS('TABELA RESUMO - P50'!$H$2:$H$68,'TABELA RESUMO - P50'!$A$2:$A$68,'Acompanhamento - Complexo'!A14)</f>
        <v>168.46774193548387</v>
      </c>
      <c r="H14" t="s">
        <v>2869</v>
      </c>
      <c r="I14" s="13">
        <f>SUMIFS(C:C,B:B,H14)</f>
        <v>780.75504999999998</v>
      </c>
      <c r="J14" s="13">
        <f>SUMIFS(D:D,B:B,H14)</f>
        <v>1177</v>
      </c>
      <c r="K14" s="89">
        <f>I14/J14</f>
        <v>0.66334328802039078</v>
      </c>
      <c r="L14" s="13">
        <f ca="1">SUMIFS(E:E,B:B,H14)</f>
        <v>949.19354838709683</v>
      </c>
      <c r="M14" s="89">
        <f ca="1">I14/L14</f>
        <v>0.82254567714528459</v>
      </c>
      <c r="N14" s="13" t="s">
        <v>2870</v>
      </c>
      <c r="Q14" s="415">
        <v>12</v>
      </c>
      <c r="R14" s="416">
        <f>_xlfn.XLOOKUP($R$1,'2026 P50'!$EJ$5:$GY$5,'2026 P50'!$EJ$7:$GY$7)</f>
        <v>18.857142857142858</v>
      </c>
      <c r="S14" s="416">
        <v>20.310000000000002</v>
      </c>
    </row>
    <row r="15" spans="1:19">
      <c r="A15" t="s">
        <v>890</v>
      </c>
      <c r="B15" t="s">
        <v>2868</v>
      </c>
      <c r="C15">
        <f>SUMIFS('TABELA RESUMO - P50'!$C$2:$C$68,'TABELA RESUMO - P50'!$A$2:$A$68,'Acompanhamento - Complexo'!A15)</f>
        <v>151.78960000000004</v>
      </c>
      <c r="D15">
        <f>SUMIFS('TABELA RESUMO - P50'!$E$2:$E$68,'TABELA RESUMO - P50'!$A$2:$A$68,'Acompanhamento - Complexo'!A15)</f>
        <v>207.2</v>
      </c>
      <c r="E15">
        <f ca="1">SUMIFS('TABELA RESUMO - P50'!$H$2:$H$68,'TABELA RESUMO - P50'!$A$2:$A$68,'Acompanhamento - Complexo'!A15)</f>
        <v>167.09677419354838</v>
      </c>
      <c r="H15" t="s">
        <v>729</v>
      </c>
      <c r="I15" s="13">
        <f>SUMIFS(C:C,B:B,H15)</f>
        <v>125.6876</v>
      </c>
      <c r="J15" s="13">
        <f>SUMIFS(D:D,B:B,H15)</f>
        <v>184.89</v>
      </c>
      <c r="K15" s="89">
        <f>I15/J15</f>
        <v>0.67979663583752503</v>
      </c>
      <c r="L15" s="13">
        <f ca="1">SUMIFS(E:E,B:B,H15)</f>
        <v>149.10483870967741</v>
      </c>
      <c r="M15" s="89">
        <f ca="1">I15/L15</f>
        <v>0.84294782843853111</v>
      </c>
      <c r="N15" s="13" t="s">
        <v>2871</v>
      </c>
      <c r="Q15" s="415">
        <v>13</v>
      </c>
      <c r="R15" s="416">
        <f>_xlfn.XLOOKUP($R$1,'2026 P50'!$EJ$5:$GY$5,'2026 P50'!$EJ$7:$GY$7)</f>
        <v>18.857142857142858</v>
      </c>
      <c r="S15" s="416">
        <v>20.57</v>
      </c>
    </row>
    <row r="16" spans="1:19">
      <c r="A16" t="s">
        <v>863</v>
      </c>
      <c r="B16" t="s">
        <v>2868</v>
      </c>
      <c r="C16">
        <f>SUMIFS('TABELA RESUMO - P50'!$C$2:$C$68,'TABELA RESUMO - P50'!$A$2:$A$68,'Acompanhamento - Complexo'!A16)</f>
        <v>75.518599999999992</v>
      </c>
      <c r="D16">
        <f>SUMIFS('TABELA RESUMO - P50'!$E$2:$E$68,'TABELA RESUMO - P50'!$A$2:$A$68,'Acompanhamento - Complexo'!A16)</f>
        <v>100.7</v>
      </c>
      <c r="E16">
        <f ca="1">SUMIFS('TABELA RESUMO - P50'!$H$2:$H$68,'TABELA RESUMO - P50'!$A$2:$A$68,'Acompanhamento - Complexo'!A16)</f>
        <v>81.209677419354847</v>
      </c>
      <c r="H16" t="s">
        <v>2872</v>
      </c>
      <c r="I16" s="13">
        <f>SUMIFS(C:C,B:B,H16)</f>
        <v>383.96179000000006</v>
      </c>
      <c r="J16" s="13">
        <f>SUMIFS(D:D,B:B,H16)</f>
        <v>564.79998999999998</v>
      </c>
      <c r="K16" s="89">
        <f>I16/J16</f>
        <v>0.67981904532257531</v>
      </c>
      <c r="L16" s="13">
        <f ca="1">SUMIFS(E:E,B:B,H16)</f>
        <v>455.48386290322583</v>
      </c>
      <c r="M16" s="89">
        <f ca="1">I16/L16</f>
        <v>0.84297561619999328</v>
      </c>
      <c r="N16" s="13" t="s">
        <v>2871</v>
      </c>
      <c r="Q16" s="415">
        <v>14</v>
      </c>
      <c r="R16" s="416">
        <f>_xlfn.XLOOKUP($R$1,'2026 P50'!$EJ$5:$GY$5,'2026 P50'!$EJ$7:$GY$7)</f>
        <v>18.857142857142858</v>
      </c>
      <c r="S16" s="416">
        <v>17.54</v>
      </c>
    </row>
    <row r="17" spans="1:19">
      <c r="A17" t="s">
        <v>1048</v>
      </c>
      <c r="B17" t="s">
        <v>2873</v>
      </c>
      <c r="C17">
        <f>SUMIFS('TABELA RESUMO - P50'!$C$2:$C$68,'TABELA RESUMO - P50'!$A$2:$A$68,'Acompanhamento - Complexo'!A17)</f>
        <v>145.58278999999996</v>
      </c>
      <c r="D17">
        <f>SUMIFS('TABELA RESUMO - P50'!$E$2:$E$68,'TABELA RESUMO - P50'!$A$2:$A$68,'Acompanhamento - Complexo'!A17)</f>
        <v>219.5</v>
      </c>
      <c r="E17">
        <f ca="1">SUMIFS('TABELA RESUMO - P50'!$H$2:$H$68,'TABELA RESUMO - P50'!$A$2:$A$68,'Acompanhamento - Complexo'!A17)</f>
        <v>177.01612903225808</v>
      </c>
      <c r="H17" t="s">
        <v>2873</v>
      </c>
      <c r="I17" s="13">
        <f>SUMIFS(C:C,B:B,H17)</f>
        <v>371.90211999999991</v>
      </c>
      <c r="J17" s="13">
        <f>SUMIFS(D:D,B:B,H17)</f>
        <v>543.20000000000005</v>
      </c>
      <c r="K17" s="89">
        <f>I17/J17</f>
        <v>0.68465044182621482</v>
      </c>
      <c r="L17" s="13">
        <f ca="1">SUMIFS(E:E,B:B,H17)</f>
        <v>438.06451612903231</v>
      </c>
      <c r="M17" s="89">
        <f ca="1">I17/L17</f>
        <v>0.84896654786450632</v>
      </c>
      <c r="N17" s="13"/>
      <c r="Q17" s="415">
        <v>15</v>
      </c>
      <c r="R17" s="416">
        <f>_xlfn.XLOOKUP($R$1,'2026 P50'!$EJ$5:$GY$5,'2026 P50'!$EJ$7:$GY$7)</f>
        <v>18.857142857142858</v>
      </c>
      <c r="S17" s="416">
        <v>18.29</v>
      </c>
    </row>
    <row r="18" spans="1:19">
      <c r="A18" t="s">
        <v>760</v>
      </c>
      <c r="B18" t="s">
        <v>2873</v>
      </c>
      <c r="C18">
        <f>SUMIFS('TABELA RESUMO - P50'!$C$2:$C$68,'TABELA RESUMO - P50'!$A$2:$A$68,'Acompanhamento - Complexo'!A18)</f>
        <v>150.09054999999998</v>
      </c>
      <c r="D18">
        <f>SUMIFS('TABELA RESUMO - P50'!$E$2:$E$68,'TABELA RESUMO - P50'!$A$2:$A$68,'Acompanhamento - Complexo'!A18)</f>
        <v>219.8</v>
      </c>
      <c r="E18">
        <f ca="1">SUMIFS('TABELA RESUMO - P50'!$H$2:$H$68,'TABELA RESUMO - P50'!$A$2:$A$68,'Acompanhamento - Complexo'!A18)</f>
        <v>177.25806451612905</v>
      </c>
      <c r="H18" t="s">
        <v>668</v>
      </c>
      <c r="I18" s="13">
        <f>SUMIFS(C:C,B:B,H18)</f>
        <v>231.66290000000001</v>
      </c>
      <c r="J18" s="13">
        <f>SUMIFS(D:D,B:B,H18)</f>
        <v>328.38</v>
      </c>
      <c r="K18" s="89">
        <f>I18/J18</f>
        <v>0.7054720141299714</v>
      </c>
      <c r="L18" s="13">
        <f ca="1">SUMIFS(E:E,B:B,H18)</f>
        <v>264.82258064516128</v>
      </c>
      <c r="M18" s="89">
        <f ca="1">I18/L18</f>
        <v>0.87478529752116452</v>
      </c>
      <c r="N18" s="13"/>
      <c r="Q18" s="415">
        <v>16</v>
      </c>
      <c r="R18" s="416">
        <f>_xlfn.XLOOKUP($R$1,'2026 P50'!$EJ$5:$GY$5,'2026 P50'!$EJ$7:$GY$7)</f>
        <v>18.857142857142858</v>
      </c>
      <c r="S18" s="416">
        <v>19.04</v>
      </c>
    </row>
    <row r="19" spans="1:19">
      <c r="A19" t="s">
        <v>1058</v>
      </c>
      <c r="B19" t="s">
        <v>2873</v>
      </c>
      <c r="C19">
        <f>SUMIFS('TABELA RESUMO - P50'!$C$2:$C$68,'TABELA RESUMO - P50'!$A$2:$A$68,'Acompanhamento - Complexo'!A19)</f>
        <v>76.228779999999986</v>
      </c>
      <c r="D19">
        <f>SUMIFS('TABELA RESUMO - P50'!$E$2:$E$68,'TABELA RESUMO - P50'!$A$2:$A$68,'Acompanhamento - Complexo'!A19)</f>
        <v>103.9</v>
      </c>
      <c r="E19">
        <f ca="1">SUMIFS('TABELA RESUMO - P50'!$H$2:$H$68,'TABELA RESUMO - P50'!$A$2:$A$68,'Acompanhamento - Complexo'!A19)</f>
        <v>83.790322580645167</v>
      </c>
      <c r="H19" t="s">
        <v>1272</v>
      </c>
      <c r="I19" s="13">
        <f>SUMIFS(C:C,B:B,H19)</f>
        <v>82.8874</v>
      </c>
      <c r="J19" s="13">
        <f>SUMIFS(D:D,B:B,H19)</f>
        <v>116.78</v>
      </c>
      <c r="K19" s="89">
        <f>I19/J19</f>
        <v>0.70977393389278987</v>
      </c>
      <c r="L19" s="13">
        <f ca="1">SUMIFS(E:E,B:B,H19)</f>
        <v>94.177419354838705</v>
      </c>
      <c r="M19" s="89">
        <f ca="1">I19/L19</f>
        <v>0.88011967802705948</v>
      </c>
      <c r="N19" s="13"/>
      <c r="Q19" s="415">
        <v>17</v>
      </c>
      <c r="R19" s="416">
        <f>_xlfn.XLOOKUP($R$1,'2026 P50'!$EJ$5:$GY$5,'2026 P50'!$EJ$7:$GY$7)</f>
        <v>18.857142857142858</v>
      </c>
      <c r="S19" s="416">
        <v>20.509999999999998</v>
      </c>
    </row>
    <row r="20" spans="1:19">
      <c r="A20" t="s">
        <v>997</v>
      </c>
      <c r="B20" t="s">
        <v>997</v>
      </c>
      <c r="C20">
        <f>SUMIFS('TABELA RESUMO - P50'!$C$2:$C$68,'TABELA RESUMO - P50'!$A$2:$A$68,'Acompanhamento - Complexo'!A20)</f>
        <v>40.424299999999995</v>
      </c>
      <c r="D20">
        <f>SUMIFS('TABELA RESUMO - P50'!$E$2:$E$68,'TABELA RESUMO - P50'!$A$2:$A$68,'Acompanhamento - Complexo'!A20)</f>
        <v>60.03</v>
      </c>
      <c r="E20">
        <f ca="1">SUMIFS('TABELA RESUMO - P50'!$H$2:$H$68,'TABELA RESUMO - P50'!$A$2:$A$68,'Acompanhamento - Complexo'!A20)</f>
        <v>48.411290322580648</v>
      </c>
      <c r="H20" t="s">
        <v>965</v>
      </c>
      <c r="I20" s="13">
        <f>SUMIFS(C:C,B:B,H20)</f>
        <v>40.662299999999995</v>
      </c>
      <c r="J20" s="13">
        <f>SUMIFS(D:D,B:B,H20)</f>
        <v>57.76</v>
      </c>
      <c r="K20" s="89">
        <f>I20/J20</f>
        <v>0.70398718836565088</v>
      </c>
      <c r="L20" s="13">
        <f ca="1">SUMIFS(E:E,B:B,H20)</f>
        <v>46.58064516129032</v>
      </c>
      <c r="M20" s="89">
        <f ca="1">I20/L20</f>
        <v>0.87294411357340718</v>
      </c>
      <c r="N20" s="13"/>
      <c r="Q20" s="415">
        <v>18</v>
      </c>
      <c r="R20" s="416">
        <f>_xlfn.XLOOKUP($R$1,'2026 P50'!$EJ$5:$GY$5,'2026 P50'!$EJ$7:$GY$7)</f>
        <v>18.857142857142858</v>
      </c>
      <c r="S20" s="416">
        <v>19.32</v>
      </c>
    </row>
    <row r="21" spans="1:19">
      <c r="A21" t="s">
        <v>918</v>
      </c>
      <c r="B21" t="s">
        <v>2861</v>
      </c>
      <c r="C21">
        <f>SUMIFS('TABELA RESUMO - P50'!$C$2:$C$68,'TABELA RESUMO - P50'!$A$2:$A$68,'Acompanhamento - Complexo'!A21)</f>
        <v>138.98371</v>
      </c>
      <c r="D21">
        <f>SUMIFS('TABELA RESUMO - P50'!$E$2:$E$68,'TABELA RESUMO - P50'!$A$2:$A$68,'Acompanhamento - Complexo'!A21)</f>
        <v>221.9</v>
      </c>
      <c r="E21">
        <f ca="1">SUMIFS('TABELA RESUMO - P50'!$H$2:$H$68,'TABELA RESUMO - P50'!$A$2:$A$68,'Acompanhamento - Complexo'!A21)</f>
        <v>178.95161290322582</v>
      </c>
      <c r="H21" t="s">
        <v>960</v>
      </c>
      <c r="I21" s="13">
        <f>SUMIFS(C:C,B:B,H21)</f>
        <v>31.165900000000001</v>
      </c>
      <c r="J21" s="13">
        <f>SUMIFS(D:D,B:B,H21)</f>
        <v>43.53</v>
      </c>
      <c r="K21" s="89">
        <f>I21/J21</f>
        <v>0.71596370319320013</v>
      </c>
      <c r="L21" s="13">
        <f ca="1">SUMIFS(E:E,B:B,H21)</f>
        <v>35.104838709677423</v>
      </c>
      <c r="M21" s="89">
        <f ca="1">I21/L21</f>
        <v>0.88779499195956801</v>
      </c>
      <c r="N21" s="13"/>
      <c r="Q21" s="415">
        <v>19</v>
      </c>
      <c r="R21" s="416">
        <f>_xlfn.XLOOKUP($R$1,'2026 P50'!$EJ$5:$GY$5,'2026 P50'!$EJ$7:$GY$7)</f>
        <v>18.857142857142858</v>
      </c>
      <c r="S21" s="416">
        <v>19.34</v>
      </c>
    </row>
    <row r="22" spans="1:19">
      <c r="A22" t="s">
        <v>925</v>
      </c>
      <c r="B22" t="s">
        <v>2861</v>
      </c>
      <c r="C22">
        <f>SUMIFS('TABELA RESUMO - P50'!$C$2:$C$68,'TABELA RESUMO - P50'!$A$2:$A$68,'Acompanhamento - Complexo'!A22)</f>
        <v>140.15339999999998</v>
      </c>
      <c r="D22">
        <f>SUMIFS('TABELA RESUMO - P50'!$E$2:$E$68,'TABELA RESUMO - P50'!$A$2:$A$68,'Acompanhamento - Complexo'!A22)</f>
        <v>221.6</v>
      </c>
      <c r="E22">
        <f ca="1">SUMIFS('TABELA RESUMO - P50'!$H$2:$H$68,'TABELA RESUMO - P50'!$A$2:$A$68,'Acompanhamento - Complexo'!A22)</f>
        <v>178.70967741935485</v>
      </c>
      <c r="H22" t="s">
        <v>2874</v>
      </c>
      <c r="I22" s="13">
        <f>SUMIFS(C:C,B:B,H22)</f>
        <v>217.22064999999998</v>
      </c>
      <c r="J22" s="13">
        <f>SUMIFS(D:D,B:B,H22)</f>
        <v>300.89999999999998</v>
      </c>
      <c r="K22" s="89">
        <f>I22/J22</f>
        <v>0.72190312396144896</v>
      </c>
      <c r="L22" s="13">
        <f ca="1">SUMIFS(E:E,B:B,H22)</f>
        <v>242.66129032258061</v>
      </c>
      <c r="M22" s="89">
        <f ca="1">I22/L22</f>
        <v>0.89515987371219674</v>
      </c>
      <c r="N22" s="13"/>
      <c r="Q22" s="415">
        <v>20</v>
      </c>
      <c r="R22" s="416">
        <f>_xlfn.XLOOKUP($R$1,'2026 P50'!$EJ$5:$GY$5,'2026 P50'!$EJ$7:$GY$7)</f>
        <v>18.857142857142858</v>
      </c>
      <c r="S22" s="416">
        <v>18.52</v>
      </c>
    </row>
    <row r="23" spans="1:19">
      <c r="A23" t="s">
        <v>926</v>
      </c>
      <c r="B23" t="s">
        <v>2861</v>
      </c>
      <c r="C23">
        <f>SUMIFS('TABELA RESUMO - P50'!$C$2:$C$68,'TABELA RESUMO - P50'!$A$2:$A$68,'Acompanhamento - Complexo'!A23)</f>
        <v>57.876039999999975</v>
      </c>
      <c r="D23">
        <f>SUMIFS('TABELA RESUMO - P50'!$E$2:$E$68,'TABELA RESUMO - P50'!$A$2:$A$68,'Acompanhamento - Complexo'!A23)</f>
        <v>105.8</v>
      </c>
      <c r="E23">
        <f ca="1">SUMIFS('TABELA RESUMO - P50'!$H$2:$H$68,'TABELA RESUMO - P50'!$A$2:$A$68,'Acompanhamento - Complexo'!A23)</f>
        <v>85.322580645161281</v>
      </c>
      <c r="H23" t="s">
        <v>706</v>
      </c>
      <c r="I23" s="13">
        <f>SUMIFS(C:C,B:B,H23)</f>
        <v>167.21000000000004</v>
      </c>
      <c r="J23" s="13">
        <f>SUMIFS(D:D,B:B,H23)</f>
        <v>229.13</v>
      </c>
      <c r="K23" s="89">
        <f>I23/J23</f>
        <v>0.72976039802732096</v>
      </c>
      <c r="L23" s="13">
        <f ca="1">SUMIFS(E:E,B:B,H23)</f>
        <v>184.78225806451613</v>
      </c>
      <c r="M23" s="89">
        <f ca="1">I23/L23</f>
        <v>0.90490289355387787</v>
      </c>
      <c r="N23" s="13"/>
      <c r="Q23" s="415">
        <v>21</v>
      </c>
      <c r="R23" s="416">
        <f>_xlfn.XLOOKUP($R$1,'2026 P50'!$EJ$5:$GY$5,'2026 P50'!$EJ$7:$GY$7)</f>
        <v>18.857142857142858</v>
      </c>
      <c r="S23" s="416">
        <v>19.619999999999997</v>
      </c>
    </row>
    <row r="24" spans="1:19">
      <c r="A24" t="s">
        <v>623</v>
      </c>
      <c r="B24" t="s">
        <v>2848</v>
      </c>
      <c r="C24">
        <f>SUMIFS('TABELA RESUMO - P50'!$C$2:$C$68,'TABELA RESUMO - P50'!$A$2:$A$68,'Acompanhamento - Complexo'!A24)</f>
        <v>95.772800000000004</v>
      </c>
      <c r="D24">
        <f>SUMIFS('TABELA RESUMO - P50'!$E$2:$E$68,'TABELA RESUMO - P50'!$A$2:$A$68,'Acompanhamento - Complexo'!A24)</f>
        <v>220.6</v>
      </c>
      <c r="E24">
        <f ca="1">SUMIFS('TABELA RESUMO - P50'!$H$2:$H$68,'TABELA RESUMO - P50'!$A$2:$A$68,'Acompanhamento - Complexo'!A24)</f>
        <v>177.90322580645162</v>
      </c>
      <c r="H24" t="s">
        <v>2868</v>
      </c>
      <c r="I24" s="13">
        <f>SUMIFS(C:C,B:B,H24)</f>
        <v>379.75729999999999</v>
      </c>
      <c r="J24" s="13">
        <f>SUMIFS(D:D,B:B,H24)</f>
        <v>516.80000000000007</v>
      </c>
      <c r="K24" s="89">
        <f>I24/J24</f>
        <v>0.73482449690402463</v>
      </c>
      <c r="L24" s="13">
        <f ca="1">SUMIFS(E:E,B:B,H24)</f>
        <v>416.77419354838707</v>
      </c>
      <c r="M24" s="89">
        <f ca="1">I24/L24</f>
        <v>0.91118237616099074</v>
      </c>
      <c r="N24" s="13"/>
      <c r="Q24" s="415">
        <v>22</v>
      </c>
      <c r="R24" s="416">
        <f>_xlfn.XLOOKUP($R$1,'2026 P50'!$EJ$5:$GY$5,'2026 P50'!$EJ$7:$GY$7)</f>
        <v>18.857142857142858</v>
      </c>
      <c r="S24" s="416">
        <v>19.440000000000001</v>
      </c>
    </row>
    <row r="25" spans="1:19">
      <c r="A25" t="s">
        <v>634</v>
      </c>
      <c r="B25" t="s">
        <v>2848</v>
      </c>
      <c r="C25">
        <f>SUMIFS('TABELA RESUMO - P50'!$C$2:$C$68,'TABELA RESUMO - P50'!$A$2:$A$68,'Acompanhamento - Complexo'!A25)</f>
        <v>96.058869999999999</v>
      </c>
      <c r="D25">
        <f>SUMIFS('TABELA RESUMO - P50'!$E$2:$E$68,'TABELA RESUMO - P50'!$A$2:$A$68,'Acompanhamento - Complexo'!A25)</f>
        <v>220.9</v>
      </c>
      <c r="E25">
        <f ca="1">SUMIFS('TABELA RESUMO - P50'!$H$2:$H$68,'TABELA RESUMO - P50'!$A$2:$A$68,'Acompanhamento - Complexo'!A25)</f>
        <v>178.14516129032259</v>
      </c>
      <c r="H25" t="s">
        <v>1834</v>
      </c>
      <c r="I25" s="13">
        <f>SUMIFS(C:C,B:B,H25)</f>
        <v>77.301239999999993</v>
      </c>
      <c r="J25" s="13">
        <f>SUMIFS(D:D,B:B,H25)</f>
        <v>105.7</v>
      </c>
      <c r="K25" s="89">
        <f>I25/J25</f>
        <v>0.7313267738883632</v>
      </c>
      <c r="L25" s="13">
        <f ca="1">SUMIFS(E:E,B:B,H25)</f>
        <v>85.241935483870961</v>
      </c>
      <c r="M25" s="89">
        <f ca="1">I25/L25</f>
        <v>0.90684519962157051</v>
      </c>
      <c r="N25" s="13"/>
      <c r="Q25" s="415">
        <v>23</v>
      </c>
      <c r="R25" s="416">
        <f>_xlfn.XLOOKUP($R$1,'2026 P50'!$EJ$5:$GY$5,'2026 P50'!$EJ$7:$GY$7)</f>
        <v>18.857142857142858</v>
      </c>
      <c r="S25" s="416">
        <v>20.16</v>
      </c>
    </row>
    <row r="26" spans="1:19">
      <c r="A26" t="s">
        <v>929</v>
      </c>
      <c r="B26" t="s">
        <v>2848</v>
      </c>
      <c r="C26">
        <f>SUMIFS('TABELA RESUMO - P50'!$C$2:$C$68,'TABELA RESUMO - P50'!$A$2:$A$68,'Acompanhamento - Complexo'!A26)</f>
        <v>47.056469999999997</v>
      </c>
      <c r="D26">
        <f>SUMIFS('TABELA RESUMO - P50'!$E$2:$E$68,'TABELA RESUMO - P50'!$A$2:$A$68,'Acompanhamento - Complexo'!A26)</f>
        <v>105.8</v>
      </c>
      <c r="E26">
        <f ca="1">SUMIFS('TABELA RESUMO - P50'!$H$2:$H$68,'TABELA RESUMO - P50'!$A$2:$A$68,'Acompanhamento - Complexo'!A26)</f>
        <v>85.322580645161281</v>
      </c>
      <c r="H26" t="s">
        <v>2855</v>
      </c>
      <c r="I26" s="13">
        <f>SUMIFS(C:C,B:B,H26)</f>
        <v>51.545900000000003</v>
      </c>
      <c r="J26" s="13">
        <f>SUMIFS(D:D,B:B,H26)</f>
        <v>70.079999999999984</v>
      </c>
      <c r="K26" s="89">
        <f>I26/J26</f>
        <v>0.73552939497716918</v>
      </c>
      <c r="L26" s="13">
        <f ca="1">SUMIFS(E:E,B:B,H26)</f>
        <v>56.516129032258057</v>
      </c>
      <c r="M26" s="89">
        <f ca="1">I26/L26</f>
        <v>0.91205644977168965</v>
      </c>
      <c r="N26" s="13"/>
      <c r="Q26" s="415">
        <v>24</v>
      </c>
      <c r="R26" s="416">
        <f>_xlfn.XLOOKUP($R$1,'2026 P50'!$EJ$5:$GY$5,'2026 P50'!$EJ$7:$GY$7)</f>
        <v>18.857142857142858</v>
      </c>
      <c r="S26" s="416">
        <v>19.66</v>
      </c>
    </row>
    <row r="27" spans="1:19">
      <c r="A27" t="s">
        <v>1272</v>
      </c>
      <c r="B27" t="s">
        <v>1272</v>
      </c>
      <c r="C27">
        <f>SUMIFS('TABELA RESUMO - P50'!$C$2:$C$68,'TABELA RESUMO - P50'!$A$2:$A$68,'Acompanhamento - Complexo'!A27)</f>
        <v>82.8874</v>
      </c>
      <c r="D27">
        <f>SUMIFS('TABELA RESUMO - P50'!$E$2:$E$68,'TABELA RESUMO - P50'!$A$2:$A$68,'Acompanhamento - Complexo'!A27)</f>
        <v>116.78</v>
      </c>
      <c r="E27">
        <f ca="1">SUMIFS('TABELA RESUMO - P50'!$H$2:$H$68,'TABELA RESUMO - P50'!$A$2:$A$68,'Acompanhamento - Complexo'!A27)</f>
        <v>94.177419354838705</v>
      </c>
      <c r="H27" t="s">
        <v>978</v>
      </c>
      <c r="I27" s="13">
        <f>SUMIFS(C:C,B:B,H27)</f>
        <v>122.77700000000002</v>
      </c>
      <c r="J27" s="13">
        <f>SUMIFS(D:D,B:B,H27)</f>
        <v>165.3</v>
      </c>
      <c r="K27" s="89">
        <f>I27/J27</f>
        <v>0.74275257108287962</v>
      </c>
      <c r="L27" s="13">
        <f ca="1">SUMIFS(E:E,B:B,H27)</f>
        <v>133.30645161290323</v>
      </c>
      <c r="M27" s="89">
        <f ca="1">I27/L27</f>
        <v>0.92101318814277078</v>
      </c>
      <c r="N27" s="13"/>
      <c r="Q27" s="415">
        <v>25</v>
      </c>
      <c r="R27" s="416">
        <f>_xlfn.XLOOKUP($R$1,'2026 P50'!$EJ$5:$GY$5,'2026 P50'!$EJ$7:$GY$7)</f>
        <v>18.857142857142858</v>
      </c>
      <c r="S27" s="416">
        <v>0</v>
      </c>
    </row>
    <row r="28" spans="1:19">
      <c r="A28" t="s">
        <v>823</v>
      </c>
      <c r="B28" t="s">
        <v>2844</v>
      </c>
      <c r="C28">
        <f>SUMIFS('TABELA RESUMO - P50'!$C$2:$C$68,'TABELA RESUMO - P50'!$A$2:$A$68,'Acompanhamento - Complexo'!A28)</f>
        <v>105.45381</v>
      </c>
      <c r="D28">
        <f>SUMIFS('TABELA RESUMO - P50'!$E$2:$E$68,'TABELA RESUMO - P50'!$A$2:$A$68,'Acompanhamento - Complexo'!A28)</f>
        <v>228.2638</v>
      </c>
      <c r="E28">
        <f ca="1">SUMIFS('TABELA RESUMO - P50'!$H$2:$H$68,'TABELA RESUMO - P50'!$A$2:$A$68,'Acompanhamento - Complexo'!A28)</f>
        <v>184.08370967741936</v>
      </c>
      <c r="H28" t="s">
        <v>2875</v>
      </c>
      <c r="I28" s="13">
        <f>SUMIFS(C:C,B:B,H28)</f>
        <v>868.08506000000011</v>
      </c>
      <c r="J28" s="13">
        <f>SUMIFS(D:D,B:B,H28)</f>
        <v>1183</v>
      </c>
      <c r="K28" s="89">
        <f>I28/J28</f>
        <v>0.73379971259509735</v>
      </c>
      <c r="L28" s="13">
        <f ca="1">SUMIFS(E:E,B:B,H28)</f>
        <v>954.03225806451599</v>
      </c>
      <c r="M28" s="89">
        <f ca="1">I28/L28</f>
        <v>0.90991164361792076</v>
      </c>
      <c r="N28" s="13"/>
      <c r="Q28" s="415">
        <v>26</v>
      </c>
      <c r="R28" s="416">
        <f>_xlfn.XLOOKUP($R$1,'2026 P50'!$EJ$5:$GY$5,'2026 P50'!$EJ$7:$GY$7)</f>
        <v>18.857142857142858</v>
      </c>
      <c r="S28" s="416">
        <v>0</v>
      </c>
    </row>
    <row r="29" spans="1:19">
      <c r="A29" t="s">
        <v>831</v>
      </c>
      <c r="B29" t="s">
        <v>2844</v>
      </c>
      <c r="C29">
        <f>SUMIFS('TABELA RESUMO - P50'!$C$2:$C$68,'TABELA RESUMO - P50'!$A$2:$A$68,'Acompanhamento - Complexo'!A29)</f>
        <v>36.895490000000002</v>
      </c>
      <c r="D29">
        <f>SUMIFS('TABELA RESUMO - P50'!$E$2:$E$68,'TABELA RESUMO - P50'!$A$2:$A$68,'Acompanhamento - Complexo'!A29)</f>
        <v>221.55019999999999</v>
      </c>
      <c r="E29">
        <f ca="1">SUMIFS('TABELA RESUMO - P50'!$H$2:$H$68,'TABELA RESUMO - P50'!$A$2:$A$68,'Acompanhamento - Complexo'!A29)</f>
        <v>178.66951612903225</v>
      </c>
      <c r="H29" t="s">
        <v>748</v>
      </c>
      <c r="I29" s="13">
        <f>SUMIFS(C:C,B:B,H29)</f>
        <v>105.58950000000002</v>
      </c>
      <c r="J29" s="13">
        <f>SUMIFS(D:D,B:B,H29)</f>
        <v>142.69999999999999</v>
      </c>
      <c r="K29" s="89">
        <f>I29/J29</f>
        <v>0.7399404344779259</v>
      </c>
      <c r="L29" s="13">
        <f ca="1">SUMIFS(E:E,B:B,H29)</f>
        <v>115.08064516129031</v>
      </c>
      <c r="M29" s="89">
        <f ca="1">I29/L29</f>
        <v>0.91752613875262812</v>
      </c>
      <c r="N29" s="13"/>
      <c r="Q29" s="415">
        <v>27</v>
      </c>
      <c r="R29" s="416">
        <f>_xlfn.XLOOKUP($R$1,'2026 P50'!$EJ$5:$GY$5,'2026 P50'!$EJ$7:$GY$7)</f>
        <v>18.857142857142858</v>
      </c>
      <c r="S29" s="416">
        <v>0</v>
      </c>
    </row>
    <row r="30" spans="1:19">
      <c r="A30" t="s">
        <v>837</v>
      </c>
      <c r="B30" t="s">
        <v>2844</v>
      </c>
      <c r="C30">
        <f>SUMIFS('TABELA RESUMO - P50'!$C$2:$C$68,'TABELA RESUMO - P50'!$A$2:$A$68,'Acompanhamento - Complexo'!A30)</f>
        <v>77.402619999999999</v>
      </c>
      <c r="D30">
        <f>SUMIFS('TABELA RESUMO - P50'!$E$2:$E$68,'TABELA RESUMO - P50'!$A$2:$A$68,'Acompanhamento - Complexo'!A30)</f>
        <v>114.1319</v>
      </c>
      <c r="E30">
        <f ca="1">SUMIFS('TABELA RESUMO - P50'!$H$2:$H$68,'TABELA RESUMO - P50'!$A$2:$A$68,'Acompanhamento - Complexo'!A30)</f>
        <v>92.041854838709682</v>
      </c>
      <c r="H30" t="s">
        <v>768</v>
      </c>
      <c r="I30" s="13">
        <f>SUMIFS(C:C,B:B,H30)</f>
        <v>310.6635</v>
      </c>
      <c r="J30" s="13">
        <f>SUMIFS(D:D,B:B,H30)</f>
        <v>408.88</v>
      </c>
      <c r="K30" s="89">
        <f>I30/J30</f>
        <v>0.75979138133437685</v>
      </c>
      <c r="L30" s="13">
        <f ca="1">SUMIFS(E:E,B:B,H30)</f>
        <v>329.74193548387098</v>
      </c>
      <c r="M30" s="89">
        <f ca="1">I30/L30</f>
        <v>0.94214131285462721</v>
      </c>
      <c r="N30" s="13"/>
      <c r="Q30" s="415">
        <v>28</v>
      </c>
      <c r="R30" s="416">
        <f>_xlfn.XLOOKUP($R$1,'2026 P50'!$EJ$5:$GY$5,'2026 P50'!$EJ$7:$GY$7)</f>
        <v>18.857142857142858</v>
      </c>
      <c r="S30" s="416">
        <v>0</v>
      </c>
    </row>
    <row r="31" spans="1:19">
      <c r="A31" t="s">
        <v>841</v>
      </c>
      <c r="B31" t="s">
        <v>2872</v>
      </c>
      <c r="C31">
        <f>SUMIFS('TABELA RESUMO - P50'!$C$2:$C$68,'TABELA RESUMO - P50'!$A$2:$A$68,'Acompanhamento - Complexo'!A31)</f>
        <v>154.52611000000005</v>
      </c>
      <c r="D31">
        <f>SUMIFS('TABELA RESUMO - P50'!$E$2:$E$68,'TABELA RESUMO - P50'!$A$2:$A$68,'Acompanhamento - Complexo'!A31)</f>
        <v>228.60952</v>
      </c>
      <c r="E31">
        <f ca="1">SUMIFS('TABELA RESUMO - P50'!$H$2:$H$68,'TABELA RESUMO - P50'!$A$2:$A$68,'Acompanhamento - Complexo'!A31)</f>
        <v>184.36251612903226</v>
      </c>
      <c r="H31" t="s">
        <v>1854</v>
      </c>
      <c r="I31" s="13">
        <f>SUMIFS(C:C,B:B,H31)</f>
        <v>762.34</v>
      </c>
      <c r="J31" s="13">
        <f>SUMIFS(D:D,B:B,H31)</f>
        <v>926</v>
      </c>
      <c r="K31" s="89">
        <f>I31/J31</f>
        <v>0.82326133909287258</v>
      </c>
      <c r="L31" s="13">
        <f ca="1">SUMIFS(E:E,B:B,H31)</f>
        <v>746.77419354838707</v>
      </c>
      <c r="M31" s="89">
        <f ca="1">I31/L31</f>
        <v>1.0208440604751621</v>
      </c>
      <c r="N31" s="13"/>
      <c r="Q31" s="415">
        <v>29</v>
      </c>
      <c r="R31" s="416">
        <f>_xlfn.XLOOKUP($R$1,'2026 P50'!$EJ$5:$GY$5,'2026 P50'!$EJ$7:$GY$7)</f>
        <v>18.857142857142858</v>
      </c>
      <c r="S31" s="416">
        <v>0</v>
      </c>
    </row>
    <row r="32" spans="1:19">
      <c r="A32" t="s">
        <v>844</v>
      </c>
      <c r="B32" t="s">
        <v>2872</v>
      </c>
      <c r="C32">
        <f>SUMIFS('TABELA RESUMO - P50'!$C$2:$C$68,'TABELA RESUMO - P50'!$A$2:$A$68,'Acompanhamento - Complexo'!A32)</f>
        <v>153.03604999999999</v>
      </c>
      <c r="D32">
        <f>SUMIFS('TABELA RESUMO - P50'!$E$2:$E$68,'TABELA RESUMO - P50'!$A$2:$A$68,'Acompanhamento - Complexo'!A32)</f>
        <v>221.88570999999999</v>
      </c>
      <c r="E32">
        <f ca="1">SUMIFS('TABELA RESUMO - P50'!$H$2:$H$68,'TABELA RESUMO - P50'!$A$2:$A$68,'Acompanhamento - Complexo'!A32)</f>
        <v>178.94008870967741</v>
      </c>
      <c r="Q32" s="415">
        <v>30</v>
      </c>
      <c r="R32" s="416">
        <f>_xlfn.XLOOKUP($R$1,'2026 P50'!$EJ$5:$GY$5,'2026 P50'!$EJ$7:$GY$7)</f>
        <v>18.857142857142858</v>
      </c>
      <c r="S32" s="416">
        <v>0</v>
      </c>
    </row>
    <row r="33" spans="1:19">
      <c r="A33" t="s">
        <v>845</v>
      </c>
      <c r="B33" t="s">
        <v>2872</v>
      </c>
      <c r="C33">
        <f>SUMIFS('TABELA RESUMO - P50'!$C$2:$C$68,'TABELA RESUMO - P50'!$A$2:$A$68,'Acompanhamento - Complexo'!A33)</f>
        <v>76.399629999999988</v>
      </c>
      <c r="D33">
        <f>SUMIFS('TABELA RESUMO - P50'!$E$2:$E$68,'TABELA RESUMO - P50'!$A$2:$A$68,'Acompanhamento - Complexo'!A33)</f>
        <v>114.30476</v>
      </c>
      <c r="E33">
        <f ca="1">SUMIFS('TABELA RESUMO - P50'!$H$2:$H$68,'TABELA RESUMO - P50'!$A$2:$A$68,'Acompanhamento - Complexo'!A33)</f>
        <v>92.181258064516129</v>
      </c>
      <c r="Q33" s="415">
        <v>31</v>
      </c>
      <c r="R33" s="416">
        <f>_xlfn.XLOOKUP($R$1,'2026 P50'!$EJ$5:$GY$5,'2026 P50'!$EJ$7:$GY$7)</f>
        <v>18.857142857142858</v>
      </c>
      <c r="S33" s="416">
        <v>0</v>
      </c>
    </row>
    <row r="34" spans="1:19">
      <c r="A34" t="s">
        <v>1213</v>
      </c>
      <c r="B34" t="s">
        <v>2869</v>
      </c>
      <c r="C34">
        <f>SUMIFS('TABELA RESUMO - P50'!$C$2:$C$68,'TABELA RESUMO - P50'!$A$2:$A$68,'Acompanhamento - Complexo'!A34)</f>
        <v>155.89305000000002</v>
      </c>
      <c r="D34">
        <f>SUMIFS('TABELA RESUMO - P50'!$E$2:$E$68,'TABELA RESUMO - P50'!$A$2:$A$68,'Acompanhamento - Complexo'!A34)</f>
        <v>237.1</v>
      </c>
      <c r="E34">
        <f ca="1">SUMIFS('TABELA RESUMO - P50'!$H$2:$H$68,'TABELA RESUMO - P50'!$A$2:$A$68,'Acompanhamento - Complexo'!A34)</f>
        <v>191.20967741935485</v>
      </c>
      <c r="Q34" s="478" t="s">
        <v>2876</v>
      </c>
      <c r="R34" s="478"/>
      <c r="S34" s="478"/>
    </row>
    <row r="35" spans="1:19">
      <c r="A35" t="s">
        <v>1215</v>
      </c>
      <c r="B35" t="s">
        <v>2869</v>
      </c>
      <c r="C35">
        <f>SUMIFS('TABELA RESUMO - P50'!$C$2:$C$68,'TABELA RESUMO - P50'!$A$2:$A$68,'Acompanhamento - Complexo'!A35)</f>
        <v>157.72416000000001</v>
      </c>
      <c r="D35">
        <f>SUMIFS('TABELA RESUMO - P50'!$E$2:$E$68,'TABELA RESUMO - P50'!$A$2:$A$68,'Acompanhamento - Complexo'!A35)</f>
        <v>236</v>
      </c>
      <c r="E35">
        <f ca="1">SUMIFS('TABELA RESUMO - P50'!$H$2:$H$68,'TABELA RESUMO - P50'!$A$2:$A$68,'Acompanhamento - Complexo'!A35)</f>
        <v>190.32258064516131</v>
      </c>
      <c r="Q35" s="414" t="s">
        <v>71</v>
      </c>
      <c r="R35" s="414" t="s">
        <v>2846</v>
      </c>
      <c r="S35" s="414" t="s">
        <v>2847</v>
      </c>
    </row>
    <row r="36" spans="1:19">
      <c r="A36" t="s">
        <v>635</v>
      </c>
      <c r="B36" t="s">
        <v>2869</v>
      </c>
      <c r="C36">
        <f>SUMIFS('TABELA RESUMO - P50'!$C$2:$C$68,'TABELA RESUMO - P50'!$A$2:$A$68,'Acompanhamento - Complexo'!A36)</f>
        <v>155.10467999999997</v>
      </c>
      <c r="D36">
        <f>SUMIFS('TABELA RESUMO - P50'!$E$2:$E$68,'TABELA RESUMO - P50'!$A$2:$A$68,'Acompanhamento - Complexo'!A36)</f>
        <v>235.2</v>
      </c>
      <c r="E36">
        <f ca="1">SUMIFS('TABELA RESUMO - P50'!$H$2:$H$68,'TABELA RESUMO - P50'!$A$2:$A$68,'Acompanhamento - Complexo'!A36)</f>
        <v>189.67741935483872</v>
      </c>
      <c r="Q36" s="415">
        <v>1</v>
      </c>
      <c r="R36" s="416">
        <f>SUM('2026 P50'!$EJ$7:$GY$7)</f>
        <v>407.82323147465439</v>
      </c>
      <c r="S36" s="416">
        <f>SUM('2026 P50'!EJ8:GY8)</f>
        <v>408.71480000000008</v>
      </c>
    </row>
    <row r="37" spans="1:19">
      <c r="A37" t="s">
        <v>1218</v>
      </c>
      <c r="B37" t="s">
        <v>2869</v>
      </c>
      <c r="C37">
        <f>SUMIFS('TABELA RESUMO - P50'!$C$2:$C$68,'TABELA RESUMO - P50'!$A$2:$A$68,'Acompanhamento - Complexo'!A37)</f>
        <v>156.86947999999998</v>
      </c>
      <c r="D37">
        <f>SUMIFS('TABELA RESUMO - P50'!$E$2:$E$68,'TABELA RESUMO - P50'!$A$2:$A$68,'Acompanhamento - Complexo'!A37)</f>
        <v>234.5</v>
      </c>
      <c r="E37">
        <f ca="1">SUMIFS('TABELA RESUMO - P50'!$H$2:$H$68,'TABELA RESUMO - P50'!$A$2:$A$68,'Acompanhamento - Complexo'!A37)</f>
        <v>189.11290322580646</v>
      </c>
      <c r="Q37" s="415">
        <v>2</v>
      </c>
      <c r="R37" s="416">
        <f>SUM('2026 P50'!$EJ$7:$GY$7)</f>
        <v>407.82323147465439</v>
      </c>
      <c r="S37" s="416">
        <f>SUM('2026 P50'!EJ9:GY9)</f>
        <v>439.64464000000015</v>
      </c>
    </row>
    <row r="38" spans="1:19">
      <c r="A38" t="s">
        <v>611</v>
      </c>
      <c r="B38" t="s">
        <v>2869</v>
      </c>
      <c r="C38">
        <f>SUMIFS('TABELA RESUMO - P50'!$C$2:$C$68,'TABELA RESUMO - P50'!$A$2:$A$68,'Acompanhamento - Complexo'!A38)</f>
        <v>155.16368</v>
      </c>
      <c r="D38">
        <f>SUMIFS('TABELA RESUMO - P50'!$E$2:$E$68,'TABELA RESUMO - P50'!$A$2:$A$68,'Acompanhamento - Complexo'!A38)</f>
        <v>234.2</v>
      </c>
      <c r="E38">
        <f ca="1">SUMIFS('TABELA RESUMO - P50'!$H$2:$H$68,'TABELA RESUMO - P50'!$A$2:$A$68,'Acompanhamento - Complexo'!A38)</f>
        <v>188.87096774193549</v>
      </c>
      <c r="Q38" s="415">
        <v>3</v>
      </c>
      <c r="R38" s="416">
        <f>SUM('2026 P50'!$EJ$7:$GY$7)</f>
        <v>407.82323147465439</v>
      </c>
      <c r="S38" s="416">
        <f>SUM('2026 P50'!EJ10:GY10)</f>
        <v>403.66218999999984</v>
      </c>
    </row>
    <row r="39" spans="1:19">
      <c r="A39" t="s">
        <v>650</v>
      </c>
      <c r="B39" t="s">
        <v>2874</v>
      </c>
      <c r="C39">
        <f>SUMIFS('TABELA RESUMO - P50'!$C$2:$C$68,'TABELA RESUMO - P50'!$A$2:$A$68,'Acompanhamento - Complexo'!A39)</f>
        <v>145.55771999999999</v>
      </c>
      <c r="D39">
        <f>SUMIFS('TABELA RESUMO - P50'!$E$2:$E$68,'TABELA RESUMO - P50'!$A$2:$A$68,'Acompanhamento - Complexo'!A39)</f>
        <v>203.84</v>
      </c>
      <c r="E39">
        <f ca="1">SUMIFS('TABELA RESUMO - P50'!$H$2:$H$68,'TABELA RESUMO - P50'!$A$2:$A$68,'Acompanhamento - Complexo'!A39)</f>
        <v>164.38709677419354</v>
      </c>
      <c r="Q39" s="415">
        <v>4</v>
      </c>
      <c r="R39" s="416">
        <f>SUM('2026 P50'!$EJ$7:$GY$7)</f>
        <v>407.82323147465439</v>
      </c>
      <c r="S39" s="416">
        <f>SUM('2026 P50'!EJ11:GY11)</f>
        <v>365.05427000000014</v>
      </c>
    </row>
    <row r="40" spans="1:19">
      <c r="A40" t="s">
        <v>661</v>
      </c>
      <c r="B40" t="s">
        <v>2874</v>
      </c>
      <c r="C40">
        <f>SUMIFS('TABELA RESUMO - P50'!$C$2:$C$68,'TABELA RESUMO - P50'!$A$2:$A$68,'Acompanhamento - Complexo'!A40)</f>
        <v>71.662930000000003</v>
      </c>
      <c r="D40">
        <f>SUMIFS('TABELA RESUMO - P50'!$E$2:$E$68,'TABELA RESUMO - P50'!$A$2:$A$68,'Acompanhamento - Complexo'!A40)</f>
        <v>97.06</v>
      </c>
      <c r="E40">
        <f ca="1">SUMIFS('TABELA RESUMO - P50'!$H$2:$H$68,'TABELA RESUMO - P50'!$A$2:$A$68,'Acompanhamento - Complexo'!A40)</f>
        <v>78.274193548387089</v>
      </c>
      <c r="Q40" s="415">
        <v>5</v>
      </c>
      <c r="R40" s="416">
        <f>SUM('2026 P50'!$EJ$7:$GY$7)</f>
        <v>407.82323147465439</v>
      </c>
      <c r="S40" s="416">
        <f>SUM('2026 P50'!EJ12:GY12)</f>
        <v>380.65305000000001</v>
      </c>
    </row>
    <row r="41" spans="1:19">
      <c r="A41" t="s">
        <v>664</v>
      </c>
      <c r="B41" t="s">
        <v>2863</v>
      </c>
      <c r="C41">
        <f>SUMIFS('TABELA RESUMO - P50'!$C$2:$C$68,'TABELA RESUMO - P50'!$A$2:$A$68,'Acompanhamento - Complexo'!A41)</f>
        <v>141.34872999999999</v>
      </c>
      <c r="D41">
        <f>SUMIFS('TABELA RESUMO - P50'!$E$2:$E$68,'TABELA RESUMO - P50'!$A$2:$A$68,'Acompanhamento - Complexo'!A41)</f>
        <v>222.03</v>
      </c>
      <c r="E41">
        <f ca="1">SUMIFS('TABELA RESUMO - P50'!$H$2:$H$68,'TABELA RESUMO - P50'!$A$2:$A$68,'Acompanhamento - Complexo'!A41)</f>
        <v>179.05645161290323</v>
      </c>
      <c r="Q41" s="415">
        <v>6</v>
      </c>
      <c r="R41" s="416">
        <f>SUM('2026 P50'!$EJ$7:$GY$7)</f>
        <v>407.82323147465439</v>
      </c>
      <c r="S41" s="416">
        <f>SUM('2026 P50'!EJ13:GY13)</f>
        <v>286.06607000000008</v>
      </c>
    </row>
    <row r="42" spans="1:19">
      <c r="A42" t="s">
        <v>698</v>
      </c>
      <c r="B42" t="s">
        <v>2863</v>
      </c>
      <c r="C42">
        <f>SUMIFS('TABELA RESUMO - P50'!$C$2:$C$68,'TABELA RESUMO - P50'!$A$2:$A$68,'Acompanhamento - Complexo'!A42)</f>
        <v>135.80679999999998</v>
      </c>
      <c r="D42">
        <f>SUMIFS('TABELA RESUMO - P50'!$E$2:$E$68,'TABELA RESUMO - P50'!$A$2:$A$68,'Acompanhamento - Complexo'!A42)</f>
        <v>212.37</v>
      </c>
      <c r="E42">
        <f ca="1">SUMIFS('TABELA RESUMO - P50'!$H$2:$H$68,'TABELA RESUMO - P50'!$A$2:$A$68,'Acompanhamento - Complexo'!A42)</f>
        <v>171.26612903225805</v>
      </c>
      <c r="Q42" s="415">
        <v>7</v>
      </c>
      <c r="R42" s="416">
        <f>SUM('2026 P50'!$EJ$7:$GY$7)</f>
        <v>407.82323147465439</v>
      </c>
      <c r="S42" s="416">
        <f>SUM('2026 P50'!EJ14:GY14)</f>
        <v>284.83377999999999</v>
      </c>
    </row>
    <row r="43" spans="1:19">
      <c r="A43" t="s">
        <v>699</v>
      </c>
      <c r="B43" t="s">
        <v>2863</v>
      </c>
      <c r="C43">
        <f>SUMIFS('TABELA RESUMO - P50'!$C$2:$C$68,'TABELA RESUMO - P50'!$A$2:$A$68,'Acompanhamento - Complexo'!A43)</f>
        <v>141.72222000000002</v>
      </c>
      <c r="D43">
        <f>SUMIFS('TABELA RESUMO - P50'!$E$2:$E$68,'TABELA RESUMO - P50'!$A$2:$A$68,'Acompanhamento - Complexo'!A43)</f>
        <v>220.1</v>
      </c>
      <c r="E43">
        <f ca="1">SUMIFS('TABELA RESUMO - P50'!$H$2:$H$68,'TABELA RESUMO - P50'!$A$2:$A$68,'Acompanhamento - Complexo'!A43)</f>
        <v>177.5</v>
      </c>
      <c r="Q43" s="415">
        <v>8</v>
      </c>
      <c r="R43" s="416">
        <f>SUM('2026 P50'!$EJ$7:$GY$7)</f>
        <v>407.82323147465439</v>
      </c>
      <c r="S43" s="416">
        <f>SUM('2026 P50'!EJ15:GY15)</f>
        <v>363.43008000000003</v>
      </c>
    </row>
    <row r="44" spans="1:19">
      <c r="A44" t="s">
        <v>1036</v>
      </c>
      <c r="B44" t="s">
        <v>1036</v>
      </c>
      <c r="C44">
        <f>SUMIFS('TABELA RESUMO - P50'!$C$2:$C$68,'TABELA RESUMO - P50'!$A$2:$A$68,'Acompanhamento - Complexo'!A44)</f>
        <v>115.55405999999999</v>
      </c>
      <c r="D44">
        <f>SUMIFS('TABELA RESUMO - P50'!$E$2:$E$68,'TABELA RESUMO - P50'!$A$2:$A$68,'Acompanhamento - Complexo'!A44)</f>
        <v>236.8</v>
      </c>
      <c r="E44">
        <f ca="1">SUMIFS('TABELA RESUMO - P50'!$H$2:$H$68,'TABELA RESUMO - P50'!$A$2:$A$68,'Acompanhamento - Complexo'!A44)</f>
        <v>190.96774193548387</v>
      </c>
      <c r="Q44" s="415">
        <v>9</v>
      </c>
      <c r="R44" s="416">
        <f>SUM('2026 P50'!$EJ$7:$GY$7)</f>
        <v>407.82323147465439</v>
      </c>
      <c r="S44" s="416">
        <f>SUM('2026 P50'!EJ16:GY16)</f>
        <v>309.87053000000009</v>
      </c>
    </row>
    <row r="45" spans="1:19">
      <c r="A45" t="s">
        <v>862</v>
      </c>
      <c r="B45" t="s">
        <v>2851</v>
      </c>
      <c r="C45">
        <f>SUMIFS('TABELA RESUMO - P50'!$C$2:$C$68,'TABELA RESUMO - P50'!$A$2:$A$68,'Acompanhamento - Complexo'!A45)</f>
        <v>23.831670000000003</v>
      </c>
      <c r="D45">
        <f>SUMIFS('TABELA RESUMO - P50'!$E$2:$E$68,'TABELA RESUMO - P50'!$A$2:$A$68,'Acompanhamento - Complexo'!A45)</f>
        <v>42.839999999999996</v>
      </c>
      <c r="E45">
        <f ca="1">SUMIFS('TABELA RESUMO - P50'!$H$2:$H$68,'TABELA RESUMO - P50'!$A$2:$A$68,'Acompanhamento - Complexo'!A45)</f>
        <v>34.548387096774192</v>
      </c>
      <c r="Q45" s="415">
        <v>10</v>
      </c>
      <c r="R45" s="416">
        <f>SUM('2026 P50'!$EJ$7:$GY$7)</f>
        <v>407.82323147465439</v>
      </c>
      <c r="S45" s="416">
        <f>SUM('2026 P50'!EJ17:GY17)</f>
        <v>368.74370999999991</v>
      </c>
    </row>
    <row r="46" spans="1:19">
      <c r="A46" t="s">
        <v>870</v>
      </c>
      <c r="B46" t="s">
        <v>2851</v>
      </c>
      <c r="C46">
        <f>SUMIFS('TABELA RESUMO - P50'!$C$2:$C$68,'TABELA RESUMO - P50'!$A$2:$A$68,'Acompanhamento - Complexo'!A46)</f>
        <v>12.149759999999997</v>
      </c>
      <c r="D46">
        <f>SUMIFS('TABELA RESUMO - P50'!$E$2:$E$68,'TABELA RESUMO - P50'!$A$2:$A$68,'Acompanhamento - Complexo'!A46)</f>
        <v>42.839999999999996</v>
      </c>
      <c r="E46">
        <f ca="1">SUMIFS('TABELA RESUMO - P50'!$H$2:$H$68,'TABELA RESUMO - P50'!$A$2:$A$68,'Acompanhamento - Complexo'!A46)</f>
        <v>34.548387096774192</v>
      </c>
      <c r="Q46" s="415">
        <v>11</v>
      </c>
      <c r="R46" s="416">
        <f>SUM('2026 P50'!$EJ$7:$GY$7)</f>
        <v>407.82323147465439</v>
      </c>
      <c r="S46" s="416">
        <f>SUM('2026 P50'!EJ18:GY18)</f>
        <v>371.13596000000001</v>
      </c>
    </row>
    <row r="47" spans="1:19">
      <c r="A47" t="s">
        <v>643</v>
      </c>
      <c r="B47" t="s">
        <v>2851</v>
      </c>
      <c r="C47">
        <f>SUMIFS('TABELA RESUMO - P50'!$C$2:$C$68,'TABELA RESUMO - P50'!$A$2:$A$68,'Acompanhamento - Complexo'!A47)</f>
        <v>22.189910000000001</v>
      </c>
      <c r="D47">
        <f>SUMIFS('TABELA RESUMO - P50'!$E$2:$E$68,'TABELA RESUMO - P50'!$A$2:$A$68,'Acompanhamento - Complexo'!A47)</f>
        <v>42.839999999999996</v>
      </c>
      <c r="E47">
        <f ca="1">SUMIFS('TABELA RESUMO - P50'!$H$2:$H$68,'TABELA RESUMO - P50'!$A$2:$A$68,'Acompanhamento - Complexo'!A47)</f>
        <v>34.548387096774192</v>
      </c>
      <c r="Q47" s="415">
        <v>12</v>
      </c>
      <c r="R47" s="416">
        <f>SUM('2026 P50'!$EJ$7:$GY$7)</f>
        <v>407.82323147465439</v>
      </c>
      <c r="S47" s="416">
        <f>SUM('2026 P50'!EJ19:GY19)</f>
        <v>269.59865000000002</v>
      </c>
    </row>
    <row r="48" spans="1:19">
      <c r="A48" t="s">
        <v>759</v>
      </c>
      <c r="B48" t="s">
        <v>2851</v>
      </c>
      <c r="C48">
        <f>SUMIFS('TABELA RESUMO - P50'!$C$2:$C$68,'TABELA RESUMO - P50'!$A$2:$A$68,'Acompanhamento - Complexo'!A48)</f>
        <v>23.043230000000001</v>
      </c>
      <c r="D48">
        <f>SUMIFS('TABELA RESUMO - P50'!$E$2:$E$68,'TABELA RESUMO - P50'!$A$2:$A$68,'Acompanhamento - Complexo'!A48)</f>
        <v>42.839999999999996</v>
      </c>
      <c r="E48">
        <f ca="1">SUMIFS('TABELA RESUMO - P50'!$H$2:$H$68,'TABELA RESUMO - P50'!$A$2:$A$68,'Acompanhamento - Complexo'!A48)</f>
        <v>34.548387096774192</v>
      </c>
      <c r="Q48" s="415">
        <v>13</v>
      </c>
      <c r="R48" s="416">
        <f>SUM('2026 P50'!$EJ$7:$GY$7)</f>
        <v>407.82323147465439</v>
      </c>
      <c r="S48" s="416">
        <f>SUM('2026 P50'!EJ20:GY20)</f>
        <v>323.23922999999985</v>
      </c>
    </row>
    <row r="49" spans="1:19">
      <c r="A49" t="s">
        <v>850</v>
      </c>
      <c r="B49" t="s">
        <v>2851</v>
      </c>
      <c r="C49">
        <f>SUMIFS('TABELA RESUMO - P50'!$C$2:$C$68,'TABELA RESUMO - P50'!$A$2:$A$68,'Acompanhamento - Complexo'!A49)</f>
        <v>23.352470000000004</v>
      </c>
      <c r="D49">
        <f>SUMIFS('TABELA RESUMO - P50'!$E$2:$E$68,'TABELA RESUMO - P50'!$A$2:$A$68,'Acompanhamento - Complexo'!A49)</f>
        <v>42.839999999999996</v>
      </c>
      <c r="E49">
        <f ca="1">SUMIFS('TABELA RESUMO - P50'!$H$2:$H$68,'TABELA RESUMO - P50'!$A$2:$A$68,'Acompanhamento - Complexo'!A49)</f>
        <v>34.548387096774192</v>
      </c>
      <c r="Q49" s="415">
        <v>14</v>
      </c>
      <c r="R49" s="416">
        <f>SUM('2026 P50'!$EJ$7:$GY$7)</f>
        <v>407.82323147465439</v>
      </c>
      <c r="S49" s="416">
        <f>SUM('2026 P50'!EJ21:GY21)</f>
        <v>282.94588999999991</v>
      </c>
    </row>
    <row r="50" spans="1:19">
      <c r="A50" t="s">
        <v>1261</v>
      </c>
      <c r="B50" t="s">
        <v>2875</v>
      </c>
      <c r="C50">
        <f>SUMIFS('TABELA RESUMO - P50'!$C$2:$C$68,'TABELA RESUMO - P50'!$A$2:$A$68,'Acompanhamento - Complexo'!A50)</f>
        <v>176.02110999999996</v>
      </c>
      <c r="D50">
        <f>SUMIFS('TABELA RESUMO - P50'!$E$2:$E$68,'TABELA RESUMO - P50'!$A$2:$A$68,'Acompanhamento - Complexo'!A50)</f>
        <v>236.6</v>
      </c>
      <c r="E50">
        <f ca="1">SUMIFS('TABELA RESUMO - P50'!$H$2:$H$68,'TABELA RESUMO - P50'!$A$2:$A$68,'Acompanhamento - Complexo'!A50)</f>
        <v>190.8064516129032</v>
      </c>
      <c r="Q50" s="415">
        <v>15</v>
      </c>
      <c r="R50" s="416">
        <f>SUM('2026 P50'!$EJ$7:$GY$7)</f>
        <v>407.82323147465439</v>
      </c>
      <c r="S50" s="416">
        <f>SUM('2026 P50'!EJ22:GY22)</f>
        <v>331.48208000000005</v>
      </c>
    </row>
    <row r="51" spans="1:19">
      <c r="A51" t="s">
        <v>1263</v>
      </c>
      <c r="B51" t="s">
        <v>2875</v>
      </c>
      <c r="C51">
        <f>SUMIFS('TABELA RESUMO - P50'!$C$2:$C$68,'TABELA RESUMO - P50'!$A$2:$A$68,'Acompanhamento - Complexo'!A51)</f>
        <v>174.73406000000003</v>
      </c>
      <c r="D51">
        <f>SUMIFS('TABELA RESUMO - P50'!$E$2:$E$68,'TABELA RESUMO - P50'!$A$2:$A$68,'Acompanhamento - Complexo'!A51)</f>
        <v>236.6</v>
      </c>
      <c r="E51">
        <f ca="1">SUMIFS('TABELA RESUMO - P50'!$H$2:$H$68,'TABELA RESUMO - P50'!$A$2:$A$68,'Acompanhamento - Complexo'!A51)</f>
        <v>190.8064516129032</v>
      </c>
      <c r="Q51" s="415">
        <v>16</v>
      </c>
      <c r="R51" s="416">
        <f>SUM('2026 P50'!$EJ$7:$GY$7)</f>
        <v>407.82323147465439</v>
      </c>
      <c r="S51" s="416">
        <f>SUM('2026 P50'!EJ23:GY23)</f>
        <v>366.85820999999993</v>
      </c>
    </row>
    <row r="52" spans="1:19">
      <c r="A52" t="s">
        <v>816</v>
      </c>
      <c r="B52" t="s">
        <v>2875</v>
      </c>
      <c r="C52">
        <f>SUMIFS('TABELA RESUMO - P50'!$C$2:$C$68,'TABELA RESUMO - P50'!$A$2:$A$68,'Acompanhamento - Complexo'!A52)</f>
        <v>170.31919000000002</v>
      </c>
      <c r="D52">
        <f>SUMIFS('TABELA RESUMO - P50'!$E$2:$E$68,'TABELA RESUMO - P50'!$A$2:$A$68,'Acompanhamento - Complexo'!A52)</f>
        <v>236.6</v>
      </c>
      <c r="E52">
        <f ca="1">SUMIFS('TABELA RESUMO - P50'!$H$2:$H$68,'TABELA RESUMO - P50'!$A$2:$A$68,'Acompanhamento - Complexo'!A52)</f>
        <v>190.8064516129032</v>
      </c>
      <c r="Q52" s="415">
        <v>17</v>
      </c>
      <c r="R52" s="416">
        <f>SUM('2026 P50'!$EJ$7:$GY$7)</f>
        <v>407.82323147465439</v>
      </c>
      <c r="S52" s="416">
        <f>SUM('2026 P50'!EJ24:GY24)</f>
        <v>253.61113000000003</v>
      </c>
    </row>
    <row r="53" spans="1:19">
      <c r="A53" t="s">
        <v>1200</v>
      </c>
      <c r="B53" t="s">
        <v>2875</v>
      </c>
      <c r="C53">
        <f>SUMIFS('TABELA RESUMO - P50'!$C$2:$C$68,'TABELA RESUMO - P50'!$A$2:$A$68,'Acompanhamento - Complexo'!A53)</f>
        <v>173.10202999999998</v>
      </c>
      <c r="D53">
        <f>SUMIFS('TABELA RESUMO - P50'!$E$2:$E$68,'TABELA RESUMO - P50'!$A$2:$A$68,'Acompanhamento - Complexo'!A53)</f>
        <v>236.6</v>
      </c>
      <c r="E53">
        <f ca="1">SUMIFS('TABELA RESUMO - P50'!$H$2:$H$68,'TABELA RESUMO - P50'!$A$2:$A$68,'Acompanhamento - Complexo'!A53)</f>
        <v>190.8064516129032</v>
      </c>
      <c r="Q53" s="415">
        <v>18</v>
      </c>
      <c r="R53" s="416">
        <f>SUM('2026 P50'!$EJ$7:$GY$7)</f>
        <v>407.82323147465439</v>
      </c>
      <c r="S53" s="416">
        <f>SUM('2026 P50'!EJ25:GY25)</f>
        <v>346.36122000000012</v>
      </c>
    </row>
    <row r="54" spans="1:19">
      <c r="A54" t="s">
        <v>1204</v>
      </c>
      <c r="B54" t="s">
        <v>2875</v>
      </c>
      <c r="C54">
        <f>SUMIFS('TABELA RESUMO - P50'!$C$2:$C$68,'TABELA RESUMO - P50'!$A$2:$A$68,'Acompanhamento - Complexo'!A54)</f>
        <v>173.90867</v>
      </c>
      <c r="D54">
        <f>SUMIFS('TABELA RESUMO - P50'!$E$2:$E$68,'TABELA RESUMO - P50'!$A$2:$A$68,'Acompanhamento - Complexo'!A54)</f>
        <v>236.6</v>
      </c>
      <c r="E54">
        <f ca="1">SUMIFS('TABELA RESUMO - P50'!$H$2:$H$68,'TABELA RESUMO - P50'!$A$2:$A$68,'Acompanhamento - Complexo'!A54)</f>
        <v>190.8064516129032</v>
      </c>
      <c r="Q54" s="415">
        <v>19</v>
      </c>
      <c r="R54" s="416">
        <f>SUM('2026 P50'!$EJ$7:$GY$7)</f>
        <v>407.82323147465439</v>
      </c>
      <c r="S54" s="416">
        <f>SUM('2026 P50'!EJ26:GY26)</f>
        <v>343.70506</v>
      </c>
    </row>
    <row r="55" spans="1:19">
      <c r="A55" t="s">
        <v>857</v>
      </c>
      <c r="B55" t="s">
        <v>2865</v>
      </c>
      <c r="C55">
        <f>SUMIFS('TABELA RESUMO - P50'!$C$2:$C$68,'TABELA RESUMO - P50'!$A$2:$A$68,'Acompanhamento - Complexo'!A55)</f>
        <v>144.32759000000001</v>
      </c>
      <c r="D55">
        <f>SUMIFS('TABELA RESUMO - P50'!$E$2:$E$68,'TABELA RESUMO - P50'!$A$2:$A$68,'Acompanhamento - Complexo'!A55)</f>
        <v>220.72</v>
      </c>
      <c r="E55">
        <f ca="1">SUMIFS('TABELA RESUMO - P50'!$H$2:$H$68,'TABELA RESUMO - P50'!$A$2:$A$68,'Acompanhamento - Complexo'!A55)</f>
        <v>178</v>
      </c>
      <c r="Q55" s="415">
        <v>20</v>
      </c>
      <c r="R55" s="416">
        <f>SUM('2026 P50'!$EJ$7:$GY$7)</f>
        <v>407.82323147465439</v>
      </c>
      <c r="S55" s="416">
        <f>SUM('2026 P50'!EJ27:GY27)</f>
        <v>246.62272000000002</v>
      </c>
    </row>
    <row r="56" spans="1:19">
      <c r="A56" t="s">
        <v>860</v>
      </c>
      <c r="B56" t="s">
        <v>2865</v>
      </c>
      <c r="C56">
        <f>SUMIFS('TABELA RESUMO - P50'!$C$2:$C$68,'TABELA RESUMO - P50'!$A$2:$A$68,'Acompanhamento - Complexo'!A56)</f>
        <v>144.24829</v>
      </c>
      <c r="D56">
        <f>SUMIFS('TABELA RESUMO - P50'!$E$2:$E$68,'TABELA RESUMO - P50'!$A$2:$A$68,'Acompanhamento - Complexo'!A56)</f>
        <v>220.72</v>
      </c>
      <c r="E56">
        <f ca="1">SUMIFS('TABELA RESUMO - P50'!$H$2:$H$68,'TABELA RESUMO - P50'!$A$2:$A$68,'Acompanhamento - Complexo'!A56)</f>
        <v>178</v>
      </c>
      <c r="Q56" s="415">
        <v>21</v>
      </c>
      <c r="R56" s="416">
        <f>SUM('2026 P50'!$EJ$7:$GY$7)</f>
        <v>407.82323147465439</v>
      </c>
      <c r="S56" s="416">
        <f>SUM('2026 P50'!EJ28:GY28)</f>
        <v>362.23863000000011</v>
      </c>
    </row>
    <row r="57" spans="1:19">
      <c r="A57" t="s">
        <v>861</v>
      </c>
      <c r="B57" t="s">
        <v>2865</v>
      </c>
      <c r="C57">
        <f>SUMIFS('TABELA RESUMO - P50'!$C$2:$C$68,'TABELA RESUMO - P50'!$A$2:$A$68,'Acompanhamento - Complexo'!A57)</f>
        <v>71.458850000000012</v>
      </c>
      <c r="D57">
        <f>SUMIFS('TABELA RESUMO - P50'!$E$2:$E$68,'TABELA RESUMO - P50'!$A$2:$A$68,'Acompanhamento - Complexo'!A57)</f>
        <v>110.36</v>
      </c>
      <c r="E57">
        <f ca="1">SUMIFS('TABELA RESUMO - P50'!$H$2:$H$68,'TABELA RESUMO - P50'!$A$2:$A$68,'Acompanhamento - Complexo'!A57)</f>
        <v>89</v>
      </c>
      <c r="Q57" s="415">
        <v>22</v>
      </c>
      <c r="R57" s="416">
        <f>SUM('2026 P50'!$EJ$7:$GY$7)</f>
        <v>407.82323147465439</v>
      </c>
      <c r="S57" s="416">
        <f>SUM('2026 P50'!EJ29:GY29)</f>
        <v>363.60624000000007</v>
      </c>
    </row>
    <row r="58" spans="1:19">
      <c r="A58" t="s">
        <v>704</v>
      </c>
      <c r="B58" t="s">
        <v>2859</v>
      </c>
      <c r="C58">
        <f>SUMIFS('TABELA RESUMO - P50'!$C$2:$C$68,'TABELA RESUMO - P50'!$A$2:$A$68,'Acompanhamento - Complexo'!A58)</f>
        <v>132.00544000000002</v>
      </c>
      <c r="D58">
        <f>SUMIFS('TABELA RESUMO - P50'!$E$2:$E$68,'TABELA RESUMO - P50'!$A$2:$A$68,'Acompanhamento - Complexo'!A58)</f>
        <v>219.84</v>
      </c>
      <c r="E58">
        <f ca="1">SUMIFS('TABELA RESUMO - P50'!$H$2:$H$68,'TABELA RESUMO - P50'!$A$2:$A$68,'Acompanhamento - Complexo'!A58)</f>
        <v>177.29032258064515</v>
      </c>
      <c r="Q58" s="415">
        <v>23</v>
      </c>
      <c r="R58" s="416">
        <f>SUM('2026 P50'!$EJ$7:$GY$7)</f>
        <v>407.82323147465439</v>
      </c>
      <c r="S58" s="416">
        <f>SUM('2026 P50'!EJ30:GY30)</f>
        <v>422.92909000000009</v>
      </c>
    </row>
    <row r="59" spans="1:19">
      <c r="A59" t="s">
        <v>855</v>
      </c>
      <c r="B59" t="s">
        <v>2859</v>
      </c>
      <c r="C59">
        <f>SUMIFS('TABELA RESUMO - P50'!$C$2:$C$68,'TABELA RESUMO - P50'!$A$2:$A$68,'Acompanhamento - Complexo'!A59)</f>
        <v>130.57655000000003</v>
      </c>
      <c r="D59">
        <f>SUMIFS('TABELA RESUMO - P50'!$E$2:$E$68,'TABELA RESUMO - P50'!$A$2:$A$68,'Acompanhamento - Complexo'!A59)</f>
        <v>219.84</v>
      </c>
      <c r="E59">
        <f ca="1">SUMIFS('TABELA RESUMO - P50'!$H$2:$H$68,'TABELA RESUMO - P50'!$A$2:$A$68,'Acompanhamento - Complexo'!A59)</f>
        <v>177.29032258064515</v>
      </c>
      <c r="Q59" s="415">
        <v>24</v>
      </c>
      <c r="R59" s="416">
        <f>SUM('2026 P50'!$EJ$7:$GY$7)</f>
        <v>407.82323147465439</v>
      </c>
      <c r="S59" s="416">
        <f>SUM('2026 P50'!EJ31:GY31)</f>
        <v>288.52291999999994</v>
      </c>
    </row>
    <row r="60" spans="1:19">
      <c r="A60" t="s">
        <v>856</v>
      </c>
      <c r="B60" t="s">
        <v>2859</v>
      </c>
      <c r="C60">
        <f>SUMIFS('TABELA RESUMO - P50'!$C$2:$C$68,'TABELA RESUMO - P50'!$A$2:$A$68,'Acompanhamento - Complexo'!A60)</f>
        <v>67.368380000000016</v>
      </c>
      <c r="D60">
        <f>SUMIFS('TABELA RESUMO - P50'!$E$2:$E$68,'TABELA RESUMO - P50'!$A$2:$A$68,'Acompanhamento - Complexo'!A60)</f>
        <v>109.92</v>
      </c>
      <c r="E60">
        <f ca="1">SUMIFS('TABELA RESUMO - P50'!$H$2:$H$68,'TABELA RESUMO - P50'!$A$2:$A$68,'Acompanhamento - Complexo'!A60)</f>
        <v>88.645161290322577</v>
      </c>
      <c r="Q60" s="415">
        <v>25</v>
      </c>
      <c r="R60" s="416">
        <f>SUM('2026 P50'!$EJ$7:$GY$7)</f>
        <v>407.82323147465439</v>
      </c>
      <c r="S60" s="416">
        <f>SUM('2026 P50'!EJ32:GY32)</f>
        <v>0</v>
      </c>
    </row>
    <row r="61" spans="1:19">
      <c r="A61" t="s">
        <v>1406</v>
      </c>
      <c r="B61" t="s">
        <v>2856</v>
      </c>
      <c r="C61">
        <f>SUMIFS('TABELA RESUMO - P50'!$C$2:$C$68,'TABELA RESUMO - P50'!$A$2:$A$68,'Acompanhamento - Complexo'!A61)</f>
        <v>126.74842000000001</v>
      </c>
      <c r="D61">
        <f>SUMIFS('TABELA RESUMO - P50'!$E$2:$E$68,'TABELA RESUMO - P50'!$A$2:$A$68,'Acompanhamento - Complexo'!A61)</f>
        <v>219.20000000000002</v>
      </c>
      <c r="E61">
        <f ca="1">SUMIFS('TABELA RESUMO - P50'!$H$2:$H$68,'TABELA RESUMO - P50'!$A$2:$A$68,'Acompanhamento - Complexo'!A61)</f>
        <v>176.7741935483871</v>
      </c>
      <c r="Q61" s="415">
        <v>26</v>
      </c>
      <c r="R61" s="416">
        <f>SUM('2026 P50'!$EJ$7:$GY$7)</f>
        <v>407.82323147465439</v>
      </c>
      <c r="S61" s="416">
        <f>SUM('2026 P50'!EJ33:GY33)</f>
        <v>0</v>
      </c>
    </row>
    <row r="62" spans="1:19">
      <c r="A62" t="s">
        <v>1408</v>
      </c>
      <c r="B62" t="s">
        <v>2856</v>
      </c>
      <c r="C62">
        <f>SUMIFS('TABELA RESUMO - P50'!$C$2:$C$68,'TABELA RESUMO - P50'!$A$2:$A$68,'Acompanhamento - Complexo'!A62)</f>
        <v>129.39834999999999</v>
      </c>
      <c r="D62">
        <f>SUMIFS('TABELA RESUMO - P50'!$E$2:$E$68,'TABELA RESUMO - P50'!$A$2:$A$68,'Acompanhamento - Complexo'!A62)</f>
        <v>219.20000000000002</v>
      </c>
      <c r="E62">
        <f ca="1">SUMIFS('TABELA RESUMO - P50'!$H$2:$H$68,'TABELA RESUMO - P50'!$A$2:$A$68,'Acompanhamento - Complexo'!A62)</f>
        <v>176.7741935483871</v>
      </c>
      <c r="Q62" s="415">
        <v>27</v>
      </c>
      <c r="R62" s="416">
        <f>SUM('2026 P50'!$EJ$7:$GY$7)</f>
        <v>407.82323147465439</v>
      </c>
      <c r="S62" s="416">
        <f>SUM('2026 P50'!EJ34:GY34)</f>
        <v>0</v>
      </c>
    </row>
    <row r="63" spans="1:19">
      <c r="A63" t="s">
        <v>1409</v>
      </c>
      <c r="B63" t="s">
        <v>2856</v>
      </c>
      <c r="C63">
        <f>SUMIFS('TABELA RESUMO - P50'!$C$2:$C$68,'TABELA RESUMO - P50'!$A$2:$A$68,'Acompanhamento - Complexo'!A63)</f>
        <v>64.173369999999991</v>
      </c>
      <c r="D63">
        <f>SUMIFS('TABELA RESUMO - P50'!$E$2:$E$68,'TABELA RESUMO - P50'!$A$2:$A$68,'Acompanhamento - Complexo'!A63)</f>
        <v>109.60000000000001</v>
      </c>
      <c r="E63">
        <f ca="1">SUMIFS('TABELA RESUMO - P50'!$H$2:$H$68,'TABELA RESUMO - P50'!$A$2:$A$68,'Acompanhamento - Complexo'!A63)</f>
        <v>88.387096774193552</v>
      </c>
      <c r="Q63" s="415">
        <v>28</v>
      </c>
      <c r="R63" s="416">
        <f>SUM('2026 P50'!$EJ$7:$GY$7)</f>
        <v>407.82323147465439</v>
      </c>
      <c r="S63" s="416">
        <f>SUM('2026 P50'!EJ35:GY35)</f>
        <v>0</v>
      </c>
    </row>
    <row r="64" spans="1:19">
      <c r="A64" t="s">
        <v>1411</v>
      </c>
      <c r="B64" t="s">
        <v>2853</v>
      </c>
      <c r="C64">
        <f>SUMIFS('TABELA RESUMO - P50'!$C$2:$C$68,'TABELA RESUMO - P50'!$A$2:$A$68,'Acompanhamento - Complexo'!A64)</f>
        <v>124.54395</v>
      </c>
      <c r="D64">
        <f>SUMIFS('TABELA RESUMO - P50'!$E$2:$E$68,'TABELA RESUMO - P50'!$A$2:$A$68,'Acompanhamento - Complexo'!A64)</f>
        <v>220.52</v>
      </c>
      <c r="E64">
        <f ca="1">SUMIFS('TABELA RESUMO - P50'!$H$2:$H$68,'TABELA RESUMO - P50'!$A$2:$A$68,'Acompanhamento - Complexo'!A64)</f>
        <v>177.83870967741936</v>
      </c>
      <c r="Q64" s="415">
        <v>29</v>
      </c>
      <c r="R64" s="416">
        <f>SUM('2026 P50'!$EJ$7:$GY$7)</f>
        <v>407.82323147465439</v>
      </c>
      <c r="S64" s="416">
        <f>SUM('2026 P50'!EJ36:GY36)</f>
        <v>0</v>
      </c>
    </row>
    <row r="65" spans="1:19">
      <c r="A65" t="s">
        <v>1412</v>
      </c>
      <c r="B65" t="s">
        <v>2853</v>
      </c>
      <c r="C65">
        <f>SUMIFS('TABELA RESUMO - P50'!$C$2:$C$68,'TABELA RESUMO - P50'!$A$2:$A$68,'Acompanhamento - Complexo'!A65)</f>
        <v>125.65875</v>
      </c>
      <c r="D65">
        <f>SUMIFS('TABELA RESUMO - P50'!$E$2:$E$68,'TABELA RESUMO - P50'!$A$2:$A$68,'Acompanhamento - Complexo'!A65)</f>
        <v>220.52</v>
      </c>
      <c r="E65">
        <f ca="1">SUMIFS('TABELA RESUMO - P50'!$H$2:$H$68,'TABELA RESUMO - P50'!$A$2:$A$68,'Acompanhamento - Complexo'!A65)</f>
        <v>177.83870967741936</v>
      </c>
      <c r="Q65" s="415">
        <v>30</v>
      </c>
      <c r="R65" s="416">
        <f>SUM('2026 P50'!$EJ$7:$GY$7)</f>
        <v>407.82323147465439</v>
      </c>
      <c r="S65" s="416">
        <f>SUM('2026 P50'!EJ37:GY37)</f>
        <v>0</v>
      </c>
    </row>
    <row r="66" spans="1:19">
      <c r="A66" t="s">
        <v>1367</v>
      </c>
      <c r="B66" t="s">
        <v>2853</v>
      </c>
      <c r="C66">
        <f>SUMIFS('TABELA RESUMO - P50'!$C$2:$C$68,'TABELA RESUMO - P50'!$A$2:$A$68,'Acompanhamento - Complexo'!A66)</f>
        <v>63.527499999999996</v>
      </c>
      <c r="D66">
        <f>SUMIFS('TABELA RESUMO - P50'!$E$2:$E$68,'TABELA RESUMO - P50'!$A$2:$A$68,'Acompanhamento - Complexo'!A66)</f>
        <v>110.26</v>
      </c>
      <c r="E66">
        <f ca="1">SUMIFS('TABELA RESUMO - P50'!$H$2:$H$68,'TABELA RESUMO - P50'!$A$2:$A$68,'Acompanhamento - Complexo'!A66)</f>
        <v>88.91935483870968</v>
      </c>
      <c r="Q66" s="415">
        <v>31</v>
      </c>
      <c r="R66" s="416">
        <f>SUM('2026 P50'!$EJ$7:$GY$7)</f>
        <v>407.82323147465439</v>
      </c>
      <c r="S66" s="416">
        <f>SUM('2026 P50'!EJ38:GY38)</f>
        <v>0</v>
      </c>
    </row>
    <row r="67" spans="1:19">
      <c r="A67" t="s">
        <v>1835</v>
      </c>
      <c r="B67" t="s">
        <v>2857</v>
      </c>
      <c r="C67">
        <f>SUMIFS('TABELA RESUMO - P50'!$C$2:$C$68,'TABELA RESUMO - P50'!$A$2:$A$68,'Acompanhamento - Complexo'!A67)</f>
        <v>135.44926999999998</v>
      </c>
      <c r="D67">
        <f>SUMIFS('TABELA RESUMO - P50'!$E$2:$E$68,'TABELA RESUMO - P50'!$A$2:$A$68,'Acompanhamento - Complexo'!A67)</f>
        <v>225.85000000000002</v>
      </c>
      <c r="E67">
        <f ca="1">SUMIFS('TABELA RESUMO - P50'!$H$2:$H$68,'TABELA RESUMO - P50'!$A$2:$A$68,'Acompanhamento - Complexo'!A67)</f>
        <v>182.13709677419357</v>
      </c>
    </row>
    <row r="68" spans="1:19">
      <c r="A68" t="s">
        <v>1836</v>
      </c>
      <c r="B68" t="s">
        <v>2857</v>
      </c>
      <c r="C68">
        <f>SUMIFS('TABELA RESUMO - P50'!$C$2:$C$68,'TABELA RESUMO - P50'!$A$2:$A$68,'Acompanhamento - Complexo'!A68)</f>
        <v>137.79387000000003</v>
      </c>
      <c r="D68">
        <f>SUMIFS('TABELA RESUMO - P50'!$E$2:$E$68,'TABELA RESUMO - P50'!$A$2:$A$68,'Acompanhamento - Complexo'!A68)</f>
        <v>225.85000000000002</v>
      </c>
      <c r="E68">
        <f ca="1">SUMIFS('TABELA RESUMO - P50'!$H$2:$H$68,'TABELA RESUMO - P50'!$A$2:$A$68,'Acompanhamento - Complexo'!A68)</f>
        <v>182.13709677419357</v>
      </c>
    </row>
  </sheetData>
  <mergeCells count="2">
    <mergeCell ref="R1:S1"/>
    <mergeCell ref="Q34:S34"/>
  </mergeCells>
  <conditionalFormatting sqref="M2:M31">
    <cfRule type="iconSet" priority="1">
      <iconSet iconSet="3Symbols2">
        <cfvo type="percent" val="0"/>
        <cfvo type="percent" val="33"/>
        <cfvo type="percent" val="67"/>
      </iconSet>
    </cfRule>
  </conditionalFormatting>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1E1045C-6650-40C5-8254-457ED0022DB2}">
          <x14:formula1>
            <xm:f>'2026 P50'!$EJ$5:$GY$5</xm:f>
          </x14:formula1>
          <xm:sqref>R1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46B90-82E0-4D8F-A61F-1D58D4E761F2}">
  <dimension ref="A1:K144"/>
  <sheetViews>
    <sheetView workbookViewId="0">
      <selection activeCell="K93" sqref="K93"/>
    </sheetView>
  </sheetViews>
  <sheetFormatPr defaultRowHeight="14.45"/>
  <cols>
    <col min="1" max="10" width="28.5703125" customWidth="1"/>
    <col min="11" max="11" width="66.7109375" customWidth="1"/>
  </cols>
  <sheetData>
    <row r="1" spans="1:11" ht="28.9">
      <c r="A1" s="43" t="s">
        <v>70</v>
      </c>
      <c r="B1" s="43" t="s">
        <v>72</v>
      </c>
      <c r="C1" s="44" t="s">
        <v>1838</v>
      </c>
      <c r="D1" s="351" t="s">
        <v>1839</v>
      </c>
      <c r="E1" s="44" t="s">
        <v>1840</v>
      </c>
      <c r="F1" s="44" t="s">
        <v>1841</v>
      </c>
      <c r="G1" s="44" t="s">
        <v>1842</v>
      </c>
      <c r="H1" s="48" t="s">
        <v>2877</v>
      </c>
      <c r="I1" s="48" t="s">
        <v>1841</v>
      </c>
      <c r="J1" s="48" t="s">
        <v>1843</v>
      </c>
    </row>
    <row r="2" spans="1:11">
      <c r="A2" s="374" t="s">
        <v>870</v>
      </c>
      <c r="B2" s="375" t="s">
        <v>1855</v>
      </c>
      <c r="C2" s="376">
        <v>1.1486799999999999</v>
      </c>
      <c r="D2" s="376"/>
      <c r="E2" s="376">
        <v>42.839999999999996</v>
      </c>
      <c r="F2" s="377">
        <v>-41.691319999999997</v>
      </c>
      <c r="G2" s="378">
        <v>-0.97318674136321193</v>
      </c>
      <c r="H2" s="379">
        <v>20.729032258064514</v>
      </c>
      <c r="I2" s="380">
        <v>-19.580352258064515</v>
      </c>
      <c r="J2" s="381">
        <v>-0.94458593215063813</v>
      </c>
      <c r="K2" t="s">
        <v>2878</v>
      </c>
    </row>
    <row r="3" spans="1:11">
      <c r="A3" s="374" t="s">
        <v>831</v>
      </c>
      <c r="B3" s="375" t="s">
        <v>1855</v>
      </c>
      <c r="C3" s="376">
        <v>36.895490000000002</v>
      </c>
      <c r="D3" s="376"/>
      <c r="E3" s="376">
        <v>221.55019999999999</v>
      </c>
      <c r="F3" s="377">
        <v>-184.65470999999999</v>
      </c>
      <c r="G3" s="378">
        <v>-0.83346668159180182</v>
      </c>
      <c r="H3" s="379">
        <v>107.20170967741936</v>
      </c>
      <c r="I3" s="380">
        <v>-70.306219677419364</v>
      </c>
      <c r="J3" s="381">
        <v>-0.65583114195639036</v>
      </c>
      <c r="K3" t="s">
        <v>2879</v>
      </c>
    </row>
    <row r="4" spans="1:11">
      <c r="A4" s="374" t="s">
        <v>1036</v>
      </c>
      <c r="B4" s="375" t="s">
        <v>1855</v>
      </c>
      <c r="C4" s="376">
        <v>53.754460000000002</v>
      </c>
      <c r="D4" s="376"/>
      <c r="E4" s="376">
        <v>236.8</v>
      </c>
      <c r="F4" s="377">
        <v>-183.04554000000002</v>
      </c>
      <c r="G4" s="378">
        <v>-0.77299636824324325</v>
      </c>
      <c r="H4" s="379">
        <v>114.58064516129032</v>
      </c>
      <c r="I4" s="380">
        <v>-60.826185161290319</v>
      </c>
      <c r="J4" s="381">
        <v>-0.53085916103603603</v>
      </c>
      <c r="K4" t="s">
        <v>2879</v>
      </c>
    </row>
    <row r="5" spans="1:11" ht="115.15">
      <c r="A5" s="390" t="s">
        <v>643</v>
      </c>
      <c r="B5" s="391" t="s">
        <v>1855</v>
      </c>
      <c r="C5" s="392">
        <v>11.429039999999999</v>
      </c>
      <c r="D5" s="392"/>
      <c r="E5" s="392">
        <v>42.839999999999996</v>
      </c>
      <c r="F5" s="393">
        <v>-31.410959999999996</v>
      </c>
      <c r="G5" s="394">
        <v>-0.73321568627450973</v>
      </c>
      <c r="H5" s="395">
        <v>20.729032258064514</v>
      </c>
      <c r="I5" s="396">
        <v>-9.2999922580645151</v>
      </c>
      <c r="J5" s="397">
        <v>-0.44864575163398696</v>
      </c>
      <c r="K5" s="352" t="s">
        <v>2880</v>
      </c>
    </row>
    <row r="6" spans="1:11" ht="115.15">
      <c r="A6" s="390" t="s">
        <v>759</v>
      </c>
      <c r="B6" s="391" t="s">
        <v>1855</v>
      </c>
      <c r="C6" s="392">
        <v>12.413690000000001</v>
      </c>
      <c r="D6" s="392"/>
      <c r="E6" s="392">
        <v>42.839999999999996</v>
      </c>
      <c r="F6" s="393">
        <v>-30.426309999999994</v>
      </c>
      <c r="G6" s="394">
        <v>-0.71023132586367876</v>
      </c>
      <c r="H6" s="395">
        <v>20.729032258064514</v>
      </c>
      <c r="I6" s="396">
        <v>-8.3153422580645131</v>
      </c>
      <c r="J6" s="397">
        <v>-0.40114474011826945</v>
      </c>
      <c r="K6" s="352" t="s">
        <v>2880</v>
      </c>
    </row>
    <row r="7" spans="1:11" ht="115.15">
      <c r="A7" s="390" t="s">
        <v>850</v>
      </c>
      <c r="B7" s="391" t="s">
        <v>1855</v>
      </c>
      <c r="C7" s="392">
        <v>12.587579999999999</v>
      </c>
      <c r="D7" s="392"/>
      <c r="E7" s="392">
        <v>42.839999999999996</v>
      </c>
      <c r="F7" s="393">
        <v>-30.252419999999997</v>
      </c>
      <c r="G7" s="394">
        <v>-0.70617226890756302</v>
      </c>
      <c r="H7" s="395">
        <v>20.729032258064514</v>
      </c>
      <c r="I7" s="396">
        <v>-8.1414522580645148</v>
      </c>
      <c r="J7" s="397">
        <v>-0.39275602240896357</v>
      </c>
      <c r="K7" s="352" t="s">
        <v>2880</v>
      </c>
    </row>
    <row r="8" spans="1:11" ht="115.15">
      <c r="A8" s="390" t="s">
        <v>862</v>
      </c>
      <c r="B8" s="391" t="s">
        <v>1855</v>
      </c>
      <c r="C8" s="392">
        <v>12.729859999999999</v>
      </c>
      <c r="D8" s="392"/>
      <c r="E8" s="392">
        <v>42.839999999999996</v>
      </c>
      <c r="F8" s="393">
        <v>-30.110139999999998</v>
      </c>
      <c r="G8" s="394">
        <v>-0.70285107376283851</v>
      </c>
      <c r="H8" s="395">
        <v>20.729032258064514</v>
      </c>
      <c r="I8" s="396">
        <v>-7.9991722580645153</v>
      </c>
      <c r="J8" s="397">
        <v>-0.38589221910986615</v>
      </c>
      <c r="K8" s="352" t="s">
        <v>2880</v>
      </c>
    </row>
    <row r="9" spans="1:11">
      <c r="A9" s="390" t="s">
        <v>823</v>
      </c>
      <c r="B9" s="391" t="s">
        <v>1855</v>
      </c>
      <c r="C9" s="392">
        <v>70.519390000000001</v>
      </c>
      <c r="D9" s="392"/>
      <c r="E9" s="392">
        <v>228.2638</v>
      </c>
      <c r="F9" s="393">
        <v>-157.74441000000002</v>
      </c>
      <c r="G9" s="394">
        <v>-0.6910618766532407</v>
      </c>
      <c r="H9" s="395">
        <v>110.45022580645161</v>
      </c>
      <c r="I9" s="396">
        <v>-39.930835806451611</v>
      </c>
      <c r="J9" s="397">
        <v>-0.36152787841669737</v>
      </c>
    </row>
    <row r="10" spans="1:11">
      <c r="A10" s="374" t="s">
        <v>926</v>
      </c>
      <c r="B10" s="375" t="s">
        <v>1855</v>
      </c>
      <c r="C10" s="376">
        <v>34.67714999999999</v>
      </c>
      <c r="D10" s="376"/>
      <c r="E10" s="376">
        <v>105.8</v>
      </c>
      <c r="F10" s="377">
        <v>-71.12285</v>
      </c>
      <c r="G10" s="378">
        <v>-0.67223865784499059</v>
      </c>
      <c r="H10" s="379">
        <v>51.193548387096769</v>
      </c>
      <c r="I10" s="380">
        <v>-16.516398387096778</v>
      </c>
      <c r="J10" s="381">
        <v>-0.32262655954631392</v>
      </c>
      <c r="K10" t="s">
        <v>2881</v>
      </c>
    </row>
    <row r="11" spans="1:11" ht="14.25" customHeight="1">
      <c r="A11" s="390" t="s">
        <v>1835</v>
      </c>
      <c r="B11" s="391" t="s">
        <v>1855</v>
      </c>
      <c r="C11" s="392">
        <v>74.397950000000009</v>
      </c>
      <c r="D11" s="392"/>
      <c r="E11" s="392">
        <v>225.85000000000002</v>
      </c>
      <c r="F11" s="393">
        <v>-151.45205000000001</v>
      </c>
      <c r="G11" s="394">
        <v>-0.67058689395616555</v>
      </c>
      <c r="H11" s="395">
        <v>109.28225806451614</v>
      </c>
      <c r="I11" s="396">
        <v>-34.884308064516134</v>
      </c>
      <c r="J11" s="397">
        <v>-0.31921291417607556</v>
      </c>
    </row>
    <row r="12" spans="1:11">
      <c r="A12" s="390" t="s">
        <v>1412</v>
      </c>
      <c r="B12" s="391" t="s">
        <v>1855</v>
      </c>
      <c r="C12" s="392">
        <v>72.924809999999994</v>
      </c>
      <c r="D12" s="392"/>
      <c r="E12" s="392">
        <v>220.52</v>
      </c>
      <c r="F12" s="393">
        <v>-147.59519</v>
      </c>
      <c r="G12" s="394">
        <v>-0.66930523308543444</v>
      </c>
      <c r="H12" s="395">
        <v>106.70322580645163</v>
      </c>
      <c r="I12" s="396">
        <v>-33.778415806451633</v>
      </c>
      <c r="J12" s="397">
        <v>-0.31656414837656466</v>
      </c>
    </row>
    <row r="13" spans="1:11">
      <c r="A13" s="390" t="s">
        <v>1836</v>
      </c>
      <c r="B13" s="391" t="s">
        <v>1855</v>
      </c>
      <c r="C13" s="392">
        <v>77.791860000000014</v>
      </c>
      <c r="D13" s="392"/>
      <c r="E13" s="392">
        <v>225.85000000000002</v>
      </c>
      <c r="F13" s="393">
        <v>-148.05814000000001</v>
      </c>
      <c r="G13" s="394">
        <v>-0.65555961921629402</v>
      </c>
      <c r="H13" s="395">
        <v>109.28225806451614</v>
      </c>
      <c r="I13" s="396">
        <v>-31.490398064516128</v>
      </c>
      <c r="J13" s="397">
        <v>-0.28815654638034088</v>
      </c>
    </row>
    <row r="14" spans="1:11">
      <c r="A14" s="390" t="s">
        <v>664</v>
      </c>
      <c r="B14" s="391" t="s">
        <v>1855</v>
      </c>
      <c r="C14" s="392">
        <v>79.935969999999998</v>
      </c>
      <c r="D14" s="392"/>
      <c r="E14" s="392">
        <v>222.03</v>
      </c>
      <c r="F14" s="393">
        <v>-142.09403</v>
      </c>
      <c r="G14" s="394">
        <v>-0.6399767148583525</v>
      </c>
      <c r="H14" s="395">
        <v>107.43387096774194</v>
      </c>
      <c r="I14" s="396">
        <v>-27.497900967741941</v>
      </c>
      <c r="J14" s="397">
        <v>-0.25595187737392849</v>
      </c>
    </row>
    <row r="15" spans="1:11">
      <c r="A15" s="390" t="s">
        <v>855</v>
      </c>
      <c r="B15" s="391" t="s">
        <v>1855</v>
      </c>
      <c r="C15" s="392">
        <v>79.1999</v>
      </c>
      <c r="D15" s="392"/>
      <c r="E15" s="392">
        <v>219.84</v>
      </c>
      <c r="F15" s="393">
        <v>-140.64010000000002</v>
      </c>
      <c r="G15" s="394">
        <v>-0.6397384461426493</v>
      </c>
      <c r="H15" s="395">
        <v>106.3741935483871</v>
      </c>
      <c r="I15" s="396">
        <v>-27.174293548387098</v>
      </c>
      <c r="J15" s="397">
        <v>-0.25545945536147502</v>
      </c>
    </row>
    <row r="16" spans="1:11">
      <c r="A16" s="390" t="s">
        <v>1411</v>
      </c>
      <c r="B16" s="391" t="s">
        <v>1855</v>
      </c>
      <c r="C16" s="392">
        <v>79.781000000000006</v>
      </c>
      <c r="D16" s="392"/>
      <c r="E16" s="392">
        <v>220.52</v>
      </c>
      <c r="F16" s="393">
        <v>-140.739</v>
      </c>
      <c r="G16" s="394">
        <v>-0.6382142209323417</v>
      </c>
      <c r="H16" s="395">
        <v>106.70322580645163</v>
      </c>
      <c r="I16" s="396">
        <v>-26.922225806451621</v>
      </c>
      <c r="J16" s="397">
        <v>-0.25230938992683966</v>
      </c>
    </row>
    <row r="17" spans="1:11">
      <c r="A17" s="390" t="s">
        <v>1367</v>
      </c>
      <c r="B17" s="391" t="s">
        <v>1855</v>
      </c>
      <c r="C17" s="392">
        <v>40.634599999999999</v>
      </c>
      <c r="D17" s="392"/>
      <c r="E17" s="392">
        <v>110.26</v>
      </c>
      <c r="F17" s="393">
        <v>-69.625400000000013</v>
      </c>
      <c r="G17" s="394">
        <v>-0.63146562670052608</v>
      </c>
      <c r="H17" s="395">
        <v>53.351612903225814</v>
      </c>
      <c r="I17" s="396">
        <v>-12.717012903225815</v>
      </c>
      <c r="J17" s="397">
        <v>-0.23836229518108726</v>
      </c>
    </row>
    <row r="18" spans="1:11">
      <c r="A18" s="390" t="s">
        <v>1406</v>
      </c>
      <c r="B18" s="391" t="s">
        <v>1855</v>
      </c>
      <c r="C18" s="392">
        <v>81.298180000000002</v>
      </c>
      <c r="D18" s="392"/>
      <c r="E18" s="392">
        <v>219.20000000000002</v>
      </c>
      <c r="F18" s="393">
        <v>-137.90182000000001</v>
      </c>
      <c r="G18" s="394">
        <v>-0.62911414233576646</v>
      </c>
      <c r="H18" s="395">
        <v>106.06451612903226</v>
      </c>
      <c r="I18" s="396">
        <v>-24.766336129032254</v>
      </c>
      <c r="J18" s="397">
        <v>-0.23350256082725057</v>
      </c>
    </row>
    <row r="19" spans="1:11">
      <c r="A19" s="390" t="s">
        <v>1409</v>
      </c>
      <c r="B19" s="391" t="s">
        <v>1855</v>
      </c>
      <c r="C19" s="392">
        <v>40.693100000000001</v>
      </c>
      <c r="D19" s="392"/>
      <c r="E19" s="392">
        <v>109.60000000000001</v>
      </c>
      <c r="F19" s="393">
        <v>-68.906900000000007</v>
      </c>
      <c r="G19" s="394">
        <v>-0.62871259124087597</v>
      </c>
      <c r="H19" s="395">
        <v>53.032258064516128</v>
      </c>
      <c r="I19" s="396">
        <v>-12.339158064516127</v>
      </c>
      <c r="J19" s="397">
        <v>-0.23267268856447684</v>
      </c>
    </row>
    <row r="20" spans="1:11">
      <c r="A20" s="390" t="s">
        <v>623</v>
      </c>
      <c r="B20" s="391" t="s">
        <v>1855</v>
      </c>
      <c r="C20" s="392">
        <v>81.944569999999999</v>
      </c>
      <c r="D20" s="392"/>
      <c r="E20" s="392">
        <v>220.6</v>
      </c>
      <c r="F20" s="393">
        <v>-138.65543</v>
      </c>
      <c r="G20" s="394">
        <v>-0.62853776065276523</v>
      </c>
      <c r="H20" s="395">
        <v>106.74193548387098</v>
      </c>
      <c r="I20" s="396">
        <v>-24.797365483870976</v>
      </c>
      <c r="J20" s="397">
        <v>-0.23231137201571478</v>
      </c>
    </row>
    <row r="21" spans="1:11">
      <c r="A21" s="390" t="s">
        <v>634</v>
      </c>
      <c r="B21" s="391" t="s">
        <v>1855</v>
      </c>
      <c r="C21" s="392">
        <v>82.378079999999997</v>
      </c>
      <c r="D21" s="392"/>
      <c r="E21" s="392">
        <v>220.9</v>
      </c>
      <c r="F21" s="393">
        <v>-138.52192000000002</v>
      </c>
      <c r="G21" s="394">
        <v>-0.62707976459936632</v>
      </c>
      <c r="H21" s="395">
        <v>106.88709677419355</v>
      </c>
      <c r="I21" s="396">
        <v>-24.509016774193555</v>
      </c>
      <c r="J21" s="397">
        <v>-0.22929818017202358</v>
      </c>
    </row>
    <row r="22" spans="1:11">
      <c r="A22" s="390" t="s">
        <v>704</v>
      </c>
      <c r="B22" s="391" t="s">
        <v>1855</v>
      </c>
      <c r="C22" s="392">
        <v>82.095720000000014</v>
      </c>
      <c r="D22" s="392"/>
      <c r="E22" s="392">
        <v>219.84</v>
      </c>
      <c r="F22" s="393">
        <v>-137.74428</v>
      </c>
      <c r="G22" s="394">
        <v>-0.62656604803493454</v>
      </c>
      <c r="H22" s="395">
        <v>106.3741935483871</v>
      </c>
      <c r="I22" s="396">
        <v>-24.278473548387083</v>
      </c>
      <c r="J22" s="397">
        <v>-0.22823649927219783</v>
      </c>
    </row>
    <row r="23" spans="1:11">
      <c r="A23" s="390" t="s">
        <v>1408</v>
      </c>
      <c r="B23" s="391" t="s">
        <v>1855</v>
      </c>
      <c r="C23" s="392">
        <v>82.096579999999989</v>
      </c>
      <c r="D23" s="392"/>
      <c r="E23" s="392">
        <v>219.20000000000002</v>
      </c>
      <c r="F23" s="393">
        <v>-137.10342000000003</v>
      </c>
      <c r="G23" s="394">
        <v>-0.62547180656934309</v>
      </c>
      <c r="H23" s="395">
        <v>106.06451612903226</v>
      </c>
      <c r="I23" s="396">
        <v>-23.967936129032267</v>
      </c>
      <c r="J23" s="397">
        <v>-0.22597506690997576</v>
      </c>
    </row>
    <row r="24" spans="1:11">
      <c r="A24" s="390" t="s">
        <v>929</v>
      </c>
      <c r="B24" s="391" t="s">
        <v>1855</v>
      </c>
      <c r="C24" s="392">
        <v>40.34006999999999</v>
      </c>
      <c r="D24" s="392"/>
      <c r="E24" s="392">
        <v>105.8</v>
      </c>
      <c r="F24" s="393">
        <v>-65.459930000000014</v>
      </c>
      <c r="G24" s="394">
        <v>-0.61871389413988676</v>
      </c>
      <c r="H24" s="395">
        <v>51.193548387096769</v>
      </c>
      <c r="I24" s="396">
        <v>-10.853478387096779</v>
      </c>
      <c r="J24" s="397">
        <v>-0.2120087145557657</v>
      </c>
    </row>
    <row r="25" spans="1:11">
      <c r="A25" s="390" t="s">
        <v>856</v>
      </c>
      <c r="B25" s="391" t="s">
        <v>1855</v>
      </c>
      <c r="C25" s="392">
        <v>42.197590000000005</v>
      </c>
      <c r="D25" s="392"/>
      <c r="E25" s="392">
        <v>109.92</v>
      </c>
      <c r="F25" s="393">
        <v>-67.722409999999996</v>
      </c>
      <c r="G25" s="394">
        <v>-0.61610635007278014</v>
      </c>
      <c r="H25" s="395">
        <v>53.187096774193549</v>
      </c>
      <c r="I25" s="396">
        <v>-10.989506774193543</v>
      </c>
      <c r="J25" s="397">
        <v>-0.20661979015041232</v>
      </c>
    </row>
    <row r="26" spans="1:11" ht="60.75" customHeight="1">
      <c r="A26" s="382" t="s">
        <v>861</v>
      </c>
      <c r="B26" s="383" t="s">
        <v>1855</v>
      </c>
      <c r="C26" s="384">
        <v>42.927730000000004</v>
      </c>
      <c r="D26" s="384"/>
      <c r="E26" s="384">
        <v>110.36</v>
      </c>
      <c r="F26" s="385">
        <v>-67.432269999999988</v>
      </c>
      <c r="G26" s="386">
        <v>-0.61102093149691905</v>
      </c>
      <c r="H26" s="387">
        <v>53.4</v>
      </c>
      <c r="I26" s="388">
        <v>-10.472269999999995</v>
      </c>
      <c r="J26" s="389">
        <v>-0.19610992509363287</v>
      </c>
      <c r="K26" s="352" t="s">
        <v>2882</v>
      </c>
    </row>
    <row r="27" spans="1:11" ht="86.45">
      <c r="A27" s="382" t="s">
        <v>857</v>
      </c>
      <c r="B27" s="383" t="s">
        <v>1855</v>
      </c>
      <c r="C27" s="384">
        <v>86.07329</v>
      </c>
      <c r="D27" s="384"/>
      <c r="E27" s="384">
        <v>220.72</v>
      </c>
      <c r="F27" s="385">
        <v>-134.64670999999998</v>
      </c>
      <c r="G27" s="386">
        <v>-0.61003402500906123</v>
      </c>
      <c r="H27" s="387">
        <v>106.8</v>
      </c>
      <c r="I27" s="388">
        <v>-20.726709999999997</v>
      </c>
      <c r="J27" s="389">
        <v>-0.1940703183520599</v>
      </c>
      <c r="K27" s="352" t="s">
        <v>2882</v>
      </c>
    </row>
    <row r="28" spans="1:11" ht="86.45">
      <c r="A28" s="382" t="s">
        <v>918</v>
      </c>
      <c r="B28" s="383" t="s">
        <v>1855</v>
      </c>
      <c r="C28" s="384">
        <v>86.832810000000009</v>
      </c>
      <c r="D28" s="384"/>
      <c r="E28" s="384">
        <v>221.9</v>
      </c>
      <c r="F28" s="385">
        <v>-135.06718999999998</v>
      </c>
      <c r="G28" s="386">
        <v>-0.60868494817485341</v>
      </c>
      <c r="H28" s="387">
        <v>107.37096774193549</v>
      </c>
      <c r="I28" s="388">
        <v>-20.538157741935478</v>
      </c>
      <c r="J28" s="389">
        <v>-0.19128222622803059</v>
      </c>
      <c r="K28" s="352" t="s">
        <v>2883</v>
      </c>
    </row>
    <row r="29" spans="1:11" ht="86.45">
      <c r="A29" s="382" t="s">
        <v>860</v>
      </c>
      <c r="B29" s="383" t="s">
        <v>1855</v>
      </c>
      <c r="C29" s="384">
        <v>87.067300000000003</v>
      </c>
      <c r="D29" s="384"/>
      <c r="E29" s="384">
        <v>220.72</v>
      </c>
      <c r="F29" s="385">
        <v>-133.65269999999998</v>
      </c>
      <c r="G29" s="386">
        <v>-0.60553053642624133</v>
      </c>
      <c r="H29" s="387">
        <v>106.8</v>
      </c>
      <c r="I29" s="388">
        <v>-19.732699999999994</v>
      </c>
      <c r="J29" s="389">
        <v>-0.18476310861423215</v>
      </c>
      <c r="K29" s="352" t="s">
        <v>2882</v>
      </c>
    </row>
    <row r="30" spans="1:11" ht="86.45">
      <c r="A30" s="382" t="s">
        <v>925</v>
      </c>
      <c r="B30" s="383" t="s">
        <v>1855</v>
      </c>
      <c r="C30" s="384">
        <v>87.708960000000019</v>
      </c>
      <c r="D30" s="384"/>
      <c r="E30" s="384">
        <v>221.6</v>
      </c>
      <c r="F30" s="385">
        <v>-133.89103999999998</v>
      </c>
      <c r="G30" s="386">
        <v>-0.60420144404332121</v>
      </c>
      <c r="H30" s="387">
        <v>107.2258064516129</v>
      </c>
      <c r="I30" s="388">
        <v>-19.516846451612878</v>
      </c>
      <c r="J30" s="389">
        <v>-0.18201631768953047</v>
      </c>
      <c r="K30" s="352" t="s">
        <v>2883</v>
      </c>
    </row>
    <row r="31" spans="1:11" ht="86.45">
      <c r="A31" s="382" t="s">
        <v>698</v>
      </c>
      <c r="B31" s="383" t="s">
        <v>1855</v>
      </c>
      <c r="C31" s="384">
        <v>85.644090000000006</v>
      </c>
      <c r="D31" s="384"/>
      <c r="E31" s="384">
        <v>212.37</v>
      </c>
      <c r="F31" s="385">
        <v>-126.72591</v>
      </c>
      <c r="G31" s="386">
        <v>-0.59672227715779058</v>
      </c>
      <c r="H31" s="387">
        <v>102.75967741935484</v>
      </c>
      <c r="I31" s="388">
        <v>-17.115587419354839</v>
      </c>
      <c r="J31" s="389">
        <v>-0.16655937279276734</v>
      </c>
      <c r="K31" s="352" t="s">
        <v>2884</v>
      </c>
    </row>
    <row r="32" spans="1:11">
      <c r="A32" s="382" t="s">
        <v>1048</v>
      </c>
      <c r="B32" s="383" t="s">
        <v>1855</v>
      </c>
      <c r="C32" s="384">
        <v>88.932509999999979</v>
      </c>
      <c r="D32" s="384"/>
      <c r="E32" s="384">
        <v>219.5</v>
      </c>
      <c r="F32" s="385">
        <v>-130.56749000000002</v>
      </c>
      <c r="G32" s="386">
        <v>-0.59484050113895226</v>
      </c>
      <c r="H32" s="387">
        <v>106.20967741935485</v>
      </c>
      <c r="I32" s="388">
        <v>-17.277167419354868</v>
      </c>
      <c r="J32" s="389">
        <v>-0.16267036902050139</v>
      </c>
    </row>
    <row r="33" spans="1:11" ht="86.45">
      <c r="A33" s="382" t="s">
        <v>699</v>
      </c>
      <c r="B33" s="383" t="s">
        <v>1855</v>
      </c>
      <c r="C33" s="384">
        <v>89.215910000000008</v>
      </c>
      <c r="D33" s="384"/>
      <c r="E33" s="384">
        <v>220.1</v>
      </c>
      <c r="F33" s="385">
        <v>-130.88408999999999</v>
      </c>
      <c r="G33" s="386">
        <v>-0.59465738300772375</v>
      </c>
      <c r="H33" s="387">
        <v>106.5</v>
      </c>
      <c r="I33" s="388">
        <v>-17.284089999999992</v>
      </c>
      <c r="J33" s="389">
        <v>-0.16229192488262903</v>
      </c>
      <c r="K33" s="352" t="s">
        <v>2884</v>
      </c>
    </row>
    <row r="34" spans="1:11" ht="57.6">
      <c r="A34" s="382" t="s">
        <v>1834</v>
      </c>
      <c r="B34" s="383" t="s">
        <v>1855</v>
      </c>
      <c r="C34" s="384">
        <v>42.899959999999993</v>
      </c>
      <c r="D34" s="384"/>
      <c r="E34" s="384">
        <v>105.7</v>
      </c>
      <c r="F34" s="385">
        <v>-62.80004000000001</v>
      </c>
      <c r="G34" s="386">
        <v>-0.59413472090823094</v>
      </c>
      <c r="H34" s="387">
        <v>51.145161290322584</v>
      </c>
      <c r="I34" s="388">
        <v>-8.2452012903225906</v>
      </c>
      <c r="J34" s="389">
        <v>-0.16121175654367725</v>
      </c>
      <c r="K34" s="352" t="s">
        <v>2885</v>
      </c>
    </row>
    <row r="35" spans="1:11">
      <c r="A35" s="382" t="s">
        <v>845</v>
      </c>
      <c r="B35" s="383" t="s">
        <v>1855</v>
      </c>
      <c r="C35" s="384">
        <v>46.408719999999995</v>
      </c>
      <c r="D35" s="384"/>
      <c r="E35" s="384">
        <v>114.30476</v>
      </c>
      <c r="F35" s="385">
        <v>-67.896039999999999</v>
      </c>
      <c r="G35" s="386">
        <v>-0.59399136133963271</v>
      </c>
      <c r="H35" s="387">
        <v>55.308754838709675</v>
      </c>
      <c r="I35" s="388">
        <v>-8.9000348387096793</v>
      </c>
      <c r="J35" s="389">
        <v>-0.16091548010190773</v>
      </c>
    </row>
    <row r="36" spans="1:11">
      <c r="A36" s="382" t="s">
        <v>841</v>
      </c>
      <c r="B36" s="383" t="s">
        <v>1855</v>
      </c>
      <c r="C36" s="384">
        <v>94.199789999999993</v>
      </c>
      <c r="D36" s="384"/>
      <c r="E36" s="384">
        <v>228.60952</v>
      </c>
      <c r="F36" s="385">
        <v>-134.40973000000002</v>
      </c>
      <c r="G36" s="386">
        <v>-0.5879445877844458</v>
      </c>
      <c r="H36" s="387">
        <v>110.61750967741935</v>
      </c>
      <c r="I36" s="388">
        <v>-16.417719677419356</v>
      </c>
      <c r="J36" s="389">
        <v>-0.14841881475452118</v>
      </c>
    </row>
    <row r="37" spans="1:11">
      <c r="A37" s="382" t="s">
        <v>1213</v>
      </c>
      <c r="B37" s="383" t="s">
        <v>1855</v>
      </c>
      <c r="C37" s="384">
        <v>98.014650000000003</v>
      </c>
      <c r="D37" s="384"/>
      <c r="E37" s="384">
        <v>237.1</v>
      </c>
      <c r="F37" s="385">
        <v>-139.08535000000001</v>
      </c>
      <c r="G37" s="386">
        <v>-0.5866105018979334</v>
      </c>
      <c r="H37" s="387">
        <v>114.7258064516129</v>
      </c>
      <c r="I37" s="388">
        <v>-16.711156451612894</v>
      </c>
      <c r="J37" s="389">
        <v>-0.14566170392239552</v>
      </c>
    </row>
    <row r="38" spans="1:11">
      <c r="A38" s="382" t="s">
        <v>635</v>
      </c>
      <c r="B38" s="383" t="s">
        <v>1855</v>
      </c>
      <c r="C38" s="384">
        <v>97.439139999999981</v>
      </c>
      <c r="D38" s="384"/>
      <c r="E38" s="384">
        <v>235.2</v>
      </c>
      <c r="F38" s="385">
        <v>-137.76086000000001</v>
      </c>
      <c r="G38" s="386">
        <v>-0.58571794217687079</v>
      </c>
      <c r="H38" s="387">
        <v>113.80645161290322</v>
      </c>
      <c r="I38" s="388">
        <v>-16.367311612903237</v>
      </c>
      <c r="J38" s="389">
        <v>-0.14381708049886632</v>
      </c>
    </row>
    <row r="39" spans="1:11">
      <c r="A39" s="382" t="s">
        <v>837</v>
      </c>
      <c r="B39" s="383" t="s">
        <v>1855</v>
      </c>
      <c r="C39" s="384">
        <v>47.363290000000006</v>
      </c>
      <c r="D39" s="384"/>
      <c r="E39" s="384">
        <v>114.1319</v>
      </c>
      <c r="F39" s="385">
        <v>-66.768609999999995</v>
      </c>
      <c r="G39" s="386">
        <v>-0.58501269145611345</v>
      </c>
      <c r="H39" s="387">
        <v>55.225112903225806</v>
      </c>
      <c r="I39" s="388">
        <v>-7.8618229032258</v>
      </c>
      <c r="J39" s="389">
        <v>-0.14235956234263444</v>
      </c>
    </row>
    <row r="40" spans="1:11">
      <c r="A40" s="382" t="s">
        <v>844</v>
      </c>
      <c r="B40" s="383" t="s">
        <v>1855</v>
      </c>
      <c r="C40" s="384">
        <v>93.256219999999999</v>
      </c>
      <c r="D40" s="384"/>
      <c r="E40" s="384">
        <v>221.88570999999999</v>
      </c>
      <c r="F40" s="385">
        <v>-128.62948999999998</v>
      </c>
      <c r="G40" s="386">
        <v>-0.57971056360501982</v>
      </c>
      <c r="H40" s="387">
        <v>107.36405322580644</v>
      </c>
      <c r="I40" s="388">
        <v>-14.107833225806445</v>
      </c>
      <c r="J40" s="389">
        <v>-0.1314018314503744</v>
      </c>
    </row>
    <row r="41" spans="1:11">
      <c r="A41" s="382" t="s">
        <v>997</v>
      </c>
      <c r="B41" s="383" t="s">
        <v>1855</v>
      </c>
      <c r="C41" s="384">
        <v>25.2471</v>
      </c>
      <c r="D41" s="384"/>
      <c r="E41" s="384">
        <v>60.03</v>
      </c>
      <c r="F41" s="385">
        <v>-34.782899999999998</v>
      </c>
      <c r="G41" s="386">
        <v>-0.57942528735632182</v>
      </c>
      <c r="H41" s="387">
        <v>29.046774193548387</v>
      </c>
      <c r="I41" s="388">
        <v>-3.7996741935483875</v>
      </c>
      <c r="J41" s="389">
        <v>-0.13081226053639849</v>
      </c>
    </row>
    <row r="42" spans="1:11">
      <c r="A42" s="382" t="s">
        <v>1215</v>
      </c>
      <c r="B42" s="383" t="s">
        <v>1855</v>
      </c>
      <c r="C42" s="384">
        <v>99.934290000000018</v>
      </c>
      <c r="D42" s="384"/>
      <c r="E42" s="384">
        <v>236</v>
      </c>
      <c r="F42" s="385">
        <v>-136.06570999999997</v>
      </c>
      <c r="G42" s="386">
        <v>-0.57654961864406762</v>
      </c>
      <c r="H42" s="387">
        <v>114.19354838709678</v>
      </c>
      <c r="I42" s="388">
        <v>-14.259258387096764</v>
      </c>
      <c r="J42" s="389">
        <v>-0.12486921186440668</v>
      </c>
    </row>
    <row r="43" spans="1:11">
      <c r="A43" s="382" t="s">
        <v>1218</v>
      </c>
      <c r="B43" s="383" t="s">
        <v>1855</v>
      </c>
      <c r="C43" s="384">
        <v>99.473210000000009</v>
      </c>
      <c r="D43" s="384"/>
      <c r="E43" s="384">
        <v>234.5</v>
      </c>
      <c r="F43" s="385">
        <v>-135.02679000000001</v>
      </c>
      <c r="G43" s="386">
        <v>-0.57580720682302777</v>
      </c>
      <c r="H43" s="387">
        <v>113.46774193548387</v>
      </c>
      <c r="I43" s="388">
        <v>-13.994531935483863</v>
      </c>
      <c r="J43" s="389">
        <v>-0.12333489410092388</v>
      </c>
    </row>
    <row r="44" spans="1:11">
      <c r="A44" s="382" t="s">
        <v>611</v>
      </c>
      <c r="B44" s="383" t="s">
        <v>1855</v>
      </c>
      <c r="C44" s="384">
        <v>99.580010000000016</v>
      </c>
      <c r="D44" s="384"/>
      <c r="E44" s="384">
        <v>234.2</v>
      </c>
      <c r="F44" s="385">
        <v>-134.61998999999997</v>
      </c>
      <c r="G44" s="386">
        <v>-0.57480781383432955</v>
      </c>
      <c r="H44" s="387">
        <v>113.32258064516128</v>
      </c>
      <c r="I44" s="388">
        <v>-13.742570645161265</v>
      </c>
      <c r="J44" s="389">
        <v>-0.12126948192428103</v>
      </c>
    </row>
    <row r="45" spans="1:11">
      <c r="A45" s="42" t="s">
        <v>816</v>
      </c>
      <c r="B45" s="258" t="s">
        <v>1855</v>
      </c>
      <c r="C45" s="259">
        <v>101.95554000000001</v>
      </c>
      <c r="D45" s="259"/>
      <c r="E45" s="259">
        <v>236.6</v>
      </c>
      <c r="F45" s="260">
        <v>-134.64445999999998</v>
      </c>
      <c r="G45" s="261">
        <v>-0.56908055790363477</v>
      </c>
      <c r="H45" s="262">
        <v>114.48387096774194</v>
      </c>
      <c r="I45" s="263">
        <v>-12.528330967741923</v>
      </c>
      <c r="J45" s="264">
        <v>-0.10943315300084519</v>
      </c>
    </row>
    <row r="46" spans="1:11">
      <c r="A46" s="42" t="s">
        <v>729</v>
      </c>
      <c r="B46" s="258" t="s">
        <v>1855</v>
      </c>
      <c r="C46" s="259">
        <v>81.100200000000015</v>
      </c>
      <c r="D46" s="259"/>
      <c r="E46" s="259">
        <v>184.89</v>
      </c>
      <c r="F46" s="260">
        <v>-103.78979999999997</v>
      </c>
      <c r="G46" s="261">
        <v>-0.56135972740548423</v>
      </c>
      <c r="H46" s="262">
        <v>89.462903225806443</v>
      </c>
      <c r="I46" s="263">
        <v>-8.3627032258064276</v>
      </c>
      <c r="J46" s="264">
        <v>-9.3476769971334042E-2</v>
      </c>
    </row>
    <row r="47" spans="1:11">
      <c r="A47" s="42" t="s">
        <v>760</v>
      </c>
      <c r="B47" s="258" t="s">
        <v>1855</v>
      </c>
      <c r="C47" s="259">
        <v>96.871929999999978</v>
      </c>
      <c r="D47" s="259"/>
      <c r="E47" s="259">
        <v>219.8</v>
      </c>
      <c r="F47" s="260">
        <v>-122.92807000000003</v>
      </c>
      <c r="G47" s="261">
        <v>-0.55927238398544143</v>
      </c>
      <c r="H47" s="262">
        <v>106.35483870967742</v>
      </c>
      <c r="I47" s="263">
        <v>-9.4829087096774458</v>
      </c>
      <c r="J47" s="264">
        <v>-8.9162926903245621E-2</v>
      </c>
    </row>
    <row r="48" spans="1:11">
      <c r="A48" s="42" t="s">
        <v>1200</v>
      </c>
      <c r="B48" s="258" t="s">
        <v>1855</v>
      </c>
      <c r="C48" s="259">
        <v>104.80840999999999</v>
      </c>
      <c r="D48" s="259"/>
      <c r="E48" s="259">
        <v>236.6</v>
      </c>
      <c r="F48" s="260">
        <v>-131.79158999999999</v>
      </c>
      <c r="G48" s="261">
        <v>-0.55702278106508873</v>
      </c>
      <c r="H48" s="262">
        <v>114.48387096774194</v>
      </c>
      <c r="I48" s="263">
        <v>-9.675460967741941</v>
      </c>
      <c r="J48" s="264">
        <v>-8.4513747534516806E-2</v>
      </c>
    </row>
    <row r="49" spans="1:10">
      <c r="A49" s="42" t="s">
        <v>965</v>
      </c>
      <c r="B49" s="258" t="s">
        <v>1855</v>
      </c>
      <c r="C49" s="259">
        <v>25.608799999999999</v>
      </c>
      <c r="D49" s="259"/>
      <c r="E49" s="259">
        <v>57.76</v>
      </c>
      <c r="F49" s="260">
        <v>-32.151200000000003</v>
      </c>
      <c r="G49" s="261">
        <v>-0.55663434903047093</v>
      </c>
      <c r="H49" s="262">
        <v>27.948387096774191</v>
      </c>
      <c r="I49" s="263">
        <v>-2.3395870967741921</v>
      </c>
      <c r="J49" s="264">
        <v>-8.371098799630651E-2</v>
      </c>
    </row>
    <row r="50" spans="1:10">
      <c r="A50" s="42" t="s">
        <v>1263</v>
      </c>
      <c r="B50" s="258" t="s">
        <v>1855</v>
      </c>
      <c r="C50" s="259">
        <v>105.75475000000002</v>
      </c>
      <c r="D50" s="259"/>
      <c r="E50" s="259">
        <v>236.6</v>
      </c>
      <c r="F50" s="260">
        <v>-130.84524999999996</v>
      </c>
      <c r="G50" s="261">
        <v>-0.5530230346576499</v>
      </c>
      <c r="H50" s="262">
        <v>114.48387096774194</v>
      </c>
      <c r="I50" s="263">
        <v>-8.7291209677419204</v>
      </c>
      <c r="J50" s="264">
        <v>-7.6247604959143289E-2</v>
      </c>
    </row>
    <row r="51" spans="1:10">
      <c r="A51" s="42" t="s">
        <v>1204</v>
      </c>
      <c r="B51" s="258" t="s">
        <v>1855</v>
      </c>
      <c r="C51" s="259">
        <v>105.92115000000003</v>
      </c>
      <c r="D51" s="259"/>
      <c r="E51" s="259">
        <v>236.6</v>
      </c>
      <c r="F51" s="260">
        <v>-130.67884999999995</v>
      </c>
      <c r="G51" s="261">
        <v>-0.55231973795435318</v>
      </c>
      <c r="H51" s="262">
        <v>114.48387096774194</v>
      </c>
      <c r="I51" s="263">
        <v>-8.5627209677419103</v>
      </c>
      <c r="J51" s="264">
        <v>-7.4794125105663342E-2</v>
      </c>
    </row>
    <row r="52" spans="1:10">
      <c r="A52" s="42" t="s">
        <v>960</v>
      </c>
      <c r="B52" s="258" t="s">
        <v>1855</v>
      </c>
      <c r="C52" s="259">
        <v>19.647800000000004</v>
      </c>
      <c r="D52" s="259"/>
      <c r="E52" s="259">
        <v>43.53</v>
      </c>
      <c r="F52" s="260">
        <v>-23.882199999999997</v>
      </c>
      <c r="G52" s="261">
        <v>-0.54863772111187681</v>
      </c>
      <c r="H52" s="262">
        <v>21.062903225806451</v>
      </c>
      <c r="I52" s="263">
        <v>-1.4151032258064475</v>
      </c>
      <c r="J52" s="264">
        <v>-6.7184623631211998E-2</v>
      </c>
    </row>
    <row r="53" spans="1:10">
      <c r="A53" s="42" t="s">
        <v>1272</v>
      </c>
      <c r="B53" s="258" t="s">
        <v>1855</v>
      </c>
      <c r="C53" s="259">
        <v>52.851699999999994</v>
      </c>
      <c r="D53" s="259"/>
      <c r="E53" s="259">
        <v>116.78</v>
      </c>
      <c r="F53" s="260">
        <v>-63.928300000000007</v>
      </c>
      <c r="G53" s="261">
        <v>-0.54742507278643604</v>
      </c>
      <c r="H53" s="262">
        <v>56.506451612903227</v>
      </c>
      <c r="I53" s="263">
        <v>-3.6547516129032331</v>
      </c>
      <c r="J53" s="264">
        <v>-6.4678483758634595E-2</v>
      </c>
    </row>
    <row r="54" spans="1:10">
      <c r="A54" s="42" t="s">
        <v>650</v>
      </c>
      <c r="B54" s="258" t="s">
        <v>1855</v>
      </c>
      <c r="C54" s="259">
        <v>92.454379999999986</v>
      </c>
      <c r="D54" s="259"/>
      <c r="E54" s="259">
        <v>203.84</v>
      </c>
      <c r="F54" s="260">
        <v>-111.38562000000002</v>
      </c>
      <c r="G54" s="261">
        <v>-0.54643651883830457</v>
      </c>
      <c r="H54" s="262">
        <v>98.632258064516122</v>
      </c>
      <c r="I54" s="263">
        <v>-6.1778780645161362</v>
      </c>
      <c r="J54" s="264">
        <v>-6.2635472265829481E-2</v>
      </c>
    </row>
    <row r="55" spans="1:10">
      <c r="A55" s="42" t="s">
        <v>1261</v>
      </c>
      <c r="B55" s="258" t="s">
        <v>1855</v>
      </c>
      <c r="C55" s="259">
        <v>107.35775999999998</v>
      </c>
      <c r="D55" s="259"/>
      <c r="E55" s="259">
        <v>236.6</v>
      </c>
      <c r="F55" s="260">
        <v>-129.24224000000001</v>
      </c>
      <c r="G55" s="261">
        <v>-0.54624784446322916</v>
      </c>
      <c r="H55" s="262">
        <v>114.48387096774194</v>
      </c>
      <c r="I55" s="263">
        <v>-7.1261109677419512</v>
      </c>
      <c r="J55" s="264">
        <v>-6.2245545224006903E-2</v>
      </c>
    </row>
    <row r="56" spans="1:10">
      <c r="A56" s="42" t="s">
        <v>668</v>
      </c>
      <c r="B56" s="258" t="s">
        <v>1855</v>
      </c>
      <c r="C56" s="259">
        <v>149.06909999999999</v>
      </c>
      <c r="D56" s="259"/>
      <c r="E56" s="259">
        <v>328.38</v>
      </c>
      <c r="F56" s="260">
        <v>-179.3109</v>
      </c>
      <c r="G56" s="261">
        <v>-0.54604695779280099</v>
      </c>
      <c r="H56" s="262">
        <v>158.89354838709676</v>
      </c>
      <c r="I56" s="263">
        <v>-9.8244483870967656</v>
      </c>
      <c r="J56" s="264">
        <v>-6.1830379438455402E-2</v>
      </c>
    </row>
    <row r="57" spans="1:10">
      <c r="A57" s="42" t="s">
        <v>1102</v>
      </c>
      <c r="B57" s="258" t="s">
        <v>1855</v>
      </c>
      <c r="C57" s="259">
        <v>18.306100000000001</v>
      </c>
      <c r="D57" s="259"/>
      <c r="E57" s="259">
        <v>39.879999999999995</v>
      </c>
      <c r="F57" s="260">
        <v>-21.573899999999995</v>
      </c>
      <c r="G57" s="261">
        <v>-0.54097041123370104</v>
      </c>
      <c r="H57" s="262">
        <v>19.296774193548387</v>
      </c>
      <c r="I57" s="263">
        <v>-0.99067419354838648</v>
      </c>
      <c r="J57" s="264">
        <v>-5.1338849882982249E-2</v>
      </c>
    </row>
    <row r="58" spans="1:10">
      <c r="A58" s="42" t="s">
        <v>748</v>
      </c>
      <c r="B58" s="258" t="s">
        <v>1855</v>
      </c>
      <c r="C58" s="259">
        <v>66.245400000000004</v>
      </c>
      <c r="D58" s="259"/>
      <c r="E58" s="259">
        <v>142.69999999999999</v>
      </c>
      <c r="F58" s="260">
        <v>-76.454599999999985</v>
      </c>
      <c r="G58" s="261">
        <v>-0.53577154870357391</v>
      </c>
      <c r="H58" s="262">
        <v>69.048387096774178</v>
      </c>
      <c r="I58" s="263">
        <v>-2.8029870967741743</v>
      </c>
      <c r="J58" s="264">
        <v>-4.0594533987385856E-2</v>
      </c>
    </row>
    <row r="59" spans="1:10">
      <c r="A59" s="42" t="s">
        <v>706</v>
      </c>
      <c r="B59" s="258" t="s">
        <v>1855</v>
      </c>
      <c r="C59" s="259">
        <v>106.47080000000001</v>
      </c>
      <c r="D59" s="259"/>
      <c r="E59" s="259">
        <v>229.13</v>
      </c>
      <c r="F59" s="260">
        <v>-122.65919999999998</v>
      </c>
      <c r="G59" s="261">
        <v>-0.53532579758215859</v>
      </c>
      <c r="H59" s="262">
        <v>110.86935483870968</v>
      </c>
      <c r="I59" s="263">
        <v>-4.3985548387096713</v>
      </c>
      <c r="J59" s="264">
        <v>-3.9673315003127714E-2</v>
      </c>
    </row>
    <row r="60" spans="1:10">
      <c r="A60" s="42" t="s">
        <v>1058</v>
      </c>
      <c r="B60" s="258" t="s">
        <v>1855</v>
      </c>
      <c r="C60" s="259">
        <v>48.414509999999993</v>
      </c>
      <c r="D60" s="259"/>
      <c r="E60" s="259">
        <v>103.9</v>
      </c>
      <c r="F60" s="260">
        <v>-55.485490000000013</v>
      </c>
      <c r="G60" s="261">
        <v>-0.53402781520692988</v>
      </c>
      <c r="H60" s="262">
        <v>50.274193548387103</v>
      </c>
      <c r="I60" s="263">
        <v>-1.8596835483871104</v>
      </c>
      <c r="J60" s="264">
        <v>-3.6990818094321726E-2</v>
      </c>
    </row>
    <row r="61" spans="1:10">
      <c r="A61" s="42" t="s">
        <v>933</v>
      </c>
      <c r="B61" s="258" t="s">
        <v>1855</v>
      </c>
      <c r="C61" s="259">
        <v>14.1332</v>
      </c>
      <c r="D61" s="259"/>
      <c r="E61" s="259">
        <v>30.199999999999996</v>
      </c>
      <c r="F61" s="260">
        <v>-16.066799999999994</v>
      </c>
      <c r="G61" s="261">
        <v>-0.53201324503311243</v>
      </c>
      <c r="H61" s="262">
        <v>14.612903225806448</v>
      </c>
      <c r="I61" s="263">
        <v>-0.47970322580644797</v>
      </c>
      <c r="J61" s="264">
        <v>-3.2827373068432426E-2</v>
      </c>
    </row>
    <row r="62" spans="1:10">
      <c r="A62" s="42" t="s">
        <v>661</v>
      </c>
      <c r="B62" s="258" t="s">
        <v>1855</v>
      </c>
      <c r="C62" s="259">
        <v>45.613669999999999</v>
      </c>
      <c r="D62" s="259"/>
      <c r="E62" s="259">
        <v>97.06</v>
      </c>
      <c r="F62" s="260">
        <v>-51.446330000000003</v>
      </c>
      <c r="G62" s="261">
        <v>-0.53004667216154955</v>
      </c>
      <c r="H62" s="262">
        <v>46.964516129032255</v>
      </c>
      <c r="I62" s="263">
        <v>-1.3508461290322558</v>
      </c>
      <c r="J62" s="264">
        <v>-2.8763122467202369E-2</v>
      </c>
    </row>
    <row r="63" spans="1:10">
      <c r="A63" s="42" t="s">
        <v>871</v>
      </c>
      <c r="B63" s="258" t="s">
        <v>1855</v>
      </c>
      <c r="C63" s="259">
        <v>98.915399999999991</v>
      </c>
      <c r="D63" s="259"/>
      <c r="E63" s="259">
        <v>208.9</v>
      </c>
      <c r="F63" s="260">
        <v>-109.98460000000001</v>
      </c>
      <c r="G63" s="261">
        <v>-0.52649401627573011</v>
      </c>
      <c r="H63" s="262">
        <v>101.08064516129033</v>
      </c>
      <c r="I63" s="263">
        <v>-2.1652451612903434</v>
      </c>
      <c r="J63" s="264">
        <v>-2.1420966969842234E-2</v>
      </c>
    </row>
    <row r="64" spans="1:10">
      <c r="A64" s="42" t="s">
        <v>890</v>
      </c>
      <c r="B64" s="258" t="s">
        <v>1855</v>
      </c>
      <c r="C64" s="259">
        <v>98.730200000000025</v>
      </c>
      <c r="D64" s="259"/>
      <c r="E64" s="259">
        <v>207.2</v>
      </c>
      <c r="F64" s="260">
        <v>-108.46979999999996</v>
      </c>
      <c r="G64" s="261">
        <v>-0.52350289575289566</v>
      </c>
      <c r="H64" s="262">
        <v>100.25806451612902</v>
      </c>
      <c r="I64" s="263">
        <v>-1.5278645161290001</v>
      </c>
      <c r="J64" s="264">
        <v>-1.523931788931757E-2</v>
      </c>
    </row>
    <row r="65" spans="1:10">
      <c r="A65" s="42" t="s">
        <v>978</v>
      </c>
      <c r="B65" s="258" t="s">
        <v>1855</v>
      </c>
      <c r="C65" s="259">
        <v>79.33</v>
      </c>
      <c r="D65" s="259"/>
      <c r="E65" s="259">
        <v>165.3</v>
      </c>
      <c r="F65" s="260">
        <v>-85.970000000000013</v>
      </c>
      <c r="G65" s="261">
        <v>-0.52008469449485784</v>
      </c>
      <c r="H65" s="262">
        <v>79.98387096774195</v>
      </c>
      <c r="I65" s="263">
        <v>-0.65387096774195186</v>
      </c>
      <c r="J65" s="264">
        <v>-8.1750352893730609E-3</v>
      </c>
    </row>
    <row r="66" spans="1:10">
      <c r="A66" s="42" t="s">
        <v>863</v>
      </c>
      <c r="B66" s="258" t="s">
        <v>1855</v>
      </c>
      <c r="C66" s="259">
        <v>49.121299999999998</v>
      </c>
      <c r="D66" s="259"/>
      <c r="E66" s="259">
        <v>100.7</v>
      </c>
      <c r="F66" s="260">
        <v>-51.578700000000005</v>
      </c>
      <c r="G66" s="261">
        <v>-0.51220158887785505</v>
      </c>
      <c r="H66" s="262">
        <v>48.725806451612904</v>
      </c>
      <c r="I66" s="263">
        <v>0.39549354838709405</v>
      </c>
      <c r="J66" s="264">
        <v>8.1167163190995796E-3</v>
      </c>
    </row>
    <row r="67" spans="1:10">
      <c r="A67" s="42" t="s">
        <v>768</v>
      </c>
      <c r="B67" s="258" t="s">
        <v>1855</v>
      </c>
      <c r="C67" s="259">
        <v>200.39310000000003</v>
      </c>
      <c r="D67" s="259"/>
      <c r="E67" s="259">
        <v>408.88</v>
      </c>
      <c r="F67" s="260">
        <v>-208.48689999999996</v>
      </c>
      <c r="G67" s="261">
        <v>-0.50989752494619445</v>
      </c>
      <c r="H67" s="262">
        <v>197.84516129032258</v>
      </c>
      <c r="I67" s="263">
        <v>2.5479387096774531</v>
      </c>
      <c r="J67" s="264">
        <v>1.2878448444531574E-2</v>
      </c>
    </row>
    <row r="68" spans="1:10">
      <c r="A68" s="42" t="s">
        <v>1854</v>
      </c>
      <c r="B68" s="258" t="s">
        <v>1855</v>
      </c>
      <c r="C68" s="259">
        <v>472.53999999999996</v>
      </c>
      <c r="D68" s="259"/>
      <c r="E68" s="259">
        <v>926</v>
      </c>
      <c r="F68" s="260">
        <v>-453.46000000000004</v>
      </c>
      <c r="G68" s="261">
        <v>-0.48969762419006485</v>
      </c>
      <c r="H68" s="262">
        <v>448.06451612903226</v>
      </c>
      <c r="I68" s="263">
        <v>24.475483870967707</v>
      </c>
      <c r="J68" s="264">
        <v>5.4624910007199344E-2</v>
      </c>
    </row>
    <row r="77" spans="1:10" ht="28.9">
      <c r="A77" s="43" t="s">
        <v>70</v>
      </c>
      <c r="B77" s="43" t="s">
        <v>72</v>
      </c>
      <c r="C77" s="44" t="s">
        <v>1838</v>
      </c>
      <c r="D77" s="351" t="s">
        <v>1839</v>
      </c>
      <c r="E77" s="44" t="s">
        <v>1840</v>
      </c>
      <c r="F77" s="44" t="s">
        <v>1841</v>
      </c>
      <c r="G77" s="44" t="s">
        <v>1842</v>
      </c>
      <c r="H77" s="48" t="s">
        <v>2886</v>
      </c>
      <c r="I77" s="48" t="s">
        <v>1841</v>
      </c>
      <c r="J77" s="48" t="s">
        <v>1843</v>
      </c>
    </row>
    <row r="78" spans="1:10">
      <c r="A78" s="42" t="s">
        <v>1854</v>
      </c>
      <c r="B78" s="100" t="s">
        <v>1855</v>
      </c>
      <c r="C78" s="35">
        <v>696.49</v>
      </c>
      <c r="D78" s="35"/>
      <c r="E78" s="35">
        <v>926</v>
      </c>
      <c r="F78" s="135">
        <v>-229.51</v>
      </c>
      <c r="G78" s="53">
        <v>-0.2478509719222462</v>
      </c>
      <c r="H78" s="138">
        <v>657.16129032258061</v>
      </c>
      <c r="I78" s="52">
        <v>39.328709677419397</v>
      </c>
      <c r="J78" s="55">
        <v>5.9846357745925845E-2</v>
      </c>
    </row>
    <row r="79" spans="1:10">
      <c r="A79" s="382" t="s">
        <v>768</v>
      </c>
      <c r="B79" s="383" t="s">
        <v>1855</v>
      </c>
      <c r="C79" s="384">
        <v>282.13870000000003</v>
      </c>
      <c r="D79" s="384"/>
      <c r="E79" s="384">
        <v>408.88</v>
      </c>
      <c r="F79" s="385">
        <v>-126.74129999999997</v>
      </c>
      <c r="G79" s="386">
        <v>-0.3099718743885736</v>
      </c>
      <c r="H79" s="387">
        <v>290.17290322580646</v>
      </c>
      <c r="I79" s="388">
        <v>-8.0342032258064364</v>
      </c>
      <c r="J79" s="389">
        <v>-2.76876411838992E-2</v>
      </c>
    </row>
    <row r="80" spans="1:10">
      <c r="A80" s="382" t="s">
        <v>1261</v>
      </c>
      <c r="B80" s="383" t="s">
        <v>1855</v>
      </c>
      <c r="C80" s="384">
        <v>163.00686999999996</v>
      </c>
      <c r="D80" s="384"/>
      <c r="E80" s="384">
        <v>236.6</v>
      </c>
      <c r="F80" s="385">
        <v>-73.593130000000031</v>
      </c>
      <c r="G80" s="386">
        <v>-0.31104450549450563</v>
      </c>
      <c r="H80" s="387">
        <v>167.90967741935484</v>
      </c>
      <c r="I80" s="388">
        <v>-4.9028074193548719</v>
      </c>
      <c r="J80" s="389">
        <v>-2.9199075924076123E-2</v>
      </c>
    </row>
    <row r="81" spans="1:10">
      <c r="A81" s="382" t="s">
        <v>1263</v>
      </c>
      <c r="B81" s="383" t="s">
        <v>1855</v>
      </c>
      <c r="C81" s="384">
        <v>161.44785000000002</v>
      </c>
      <c r="D81" s="384"/>
      <c r="E81" s="384">
        <v>236.6</v>
      </c>
      <c r="F81" s="385">
        <v>-75.152149999999978</v>
      </c>
      <c r="G81" s="386">
        <v>-0.31763377007607768</v>
      </c>
      <c r="H81" s="387">
        <v>167.90967741935484</v>
      </c>
      <c r="I81" s="388">
        <v>-6.4618274193548189</v>
      </c>
      <c r="J81" s="389">
        <v>-3.8483948743564013E-2</v>
      </c>
    </row>
    <row r="82" spans="1:10">
      <c r="A82" s="382" t="s">
        <v>863</v>
      </c>
      <c r="B82" s="383" t="s">
        <v>1855</v>
      </c>
      <c r="C82" s="384">
        <v>68.442899999999995</v>
      </c>
      <c r="D82" s="384"/>
      <c r="E82" s="384">
        <v>100.7</v>
      </c>
      <c r="F82" s="385">
        <v>-32.257100000000008</v>
      </c>
      <c r="G82" s="386">
        <v>-0.32032869910625628</v>
      </c>
      <c r="H82" s="387">
        <v>71.464516129032262</v>
      </c>
      <c r="I82" s="388">
        <v>-3.0216161290322674</v>
      </c>
      <c r="J82" s="389">
        <v>-4.2281348740633877E-2</v>
      </c>
    </row>
    <row r="83" spans="1:10">
      <c r="A83" s="382" t="s">
        <v>1204</v>
      </c>
      <c r="B83" s="383" t="s">
        <v>1855</v>
      </c>
      <c r="C83" s="384">
        <v>160.70654999999999</v>
      </c>
      <c r="D83" s="384"/>
      <c r="E83" s="384">
        <v>236.6</v>
      </c>
      <c r="F83" s="385">
        <v>-75.893450000000001</v>
      </c>
      <c r="G83" s="386">
        <v>-0.32076690617075232</v>
      </c>
      <c r="H83" s="387">
        <v>167.90967741935484</v>
      </c>
      <c r="I83" s="388">
        <v>-7.2031274193548427</v>
      </c>
      <c r="J83" s="389">
        <v>-4.2898822331514666E-2</v>
      </c>
    </row>
    <row r="84" spans="1:10">
      <c r="A84" s="382" t="s">
        <v>933</v>
      </c>
      <c r="B84" s="383" t="s">
        <v>1855</v>
      </c>
      <c r="C84" s="384">
        <v>20.485400000000002</v>
      </c>
      <c r="D84" s="384"/>
      <c r="E84" s="384">
        <v>30.199999999999996</v>
      </c>
      <c r="F84" s="385">
        <v>-9.7145999999999937</v>
      </c>
      <c r="G84" s="386">
        <v>-0.32167549668874157</v>
      </c>
      <c r="H84" s="387">
        <v>21.432258064516127</v>
      </c>
      <c r="I84" s="388">
        <v>-0.94685806451612464</v>
      </c>
      <c r="J84" s="389">
        <v>-4.4179108970499502E-2</v>
      </c>
    </row>
    <row r="85" spans="1:10">
      <c r="A85" s="382" t="s">
        <v>748</v>
      </c>
      <c r="B85" s="383" t="s">
        <v>1855</v>
      </c>
      <c r="C85" s="384">
        <v>96.649100000000004</v>
      </c>
      <c r="D85" s="384"/>
      <c r="E85" s="384">
        <v>142.69999999999999</v>
      </c>
      <c r="F85" s="385">
        <v>-46.050899999999984</v>
      </c>
      <c r="G85" s="386">
        <v>-0.32271128241065161</v>
      </c>
      <c r="H85" s="387">
        <v>101.27096774193546</v>
      </c>
      <c r="I85" s="388">
        <v>-4.6218677419354606</v>
      </c>
      <c r="J85" s="389">
        <v>-4.5638625215009013E-2</v>
      </c>
    </row>
    <row r="86" spans="1:10">
      <c r="A86" s="382" t="s">
        <v>978</v>
      </c>
      <c r="B86" s="383" t="s">
        <v>1855</v>
      </c>
      <c r="C86" s="384">
        <v>111.93400000000001</v>
      </c>
      <c r="D86" s="384"/>
      <c r="E86" s="384">
        <v>165.3</v>
      </c>
      <c r="F86" s="385">
        <v>-53.366</v>
      </c>
      <c r="G86" s="386">
        <v>-0.32284331518451298</v>
      </c>
      <c r="H86" s="387">
        <v>117.30967741935486</v>
      </c>
      <c r="I86" s="388">
        <v>-5.3756774193548438</v>
      </c>
      <c r="J86" s="389">
        <v>-4.5824671396359276E-2</v>
      </c>
    </row>
    <row r="87" spans="1:10">
      <c r="A87" s="382" t="s">
        <v>661</v>
      </c>
      <c r="B87" s="383" t="s">
        <v>1855</v>
      </c>
      <c r="C87" s="384">
        <v>65.619990000000001</v>
      </c>
      <c r="D87" s="384"/>
      <c r="E87" s="384">
        <v>97.06</v>
      </c>
      <c r="F87" s="385">
        <v>-31.440010000000001</v>
      </c>
      <c r="G87" s="386">
        <v>-0.32392344941273438</v>
      </c>
      <c r="H87" s="387">
        <v>68.881290322580639</v>
      </c>
      <c r="I87" s="388">
        <v>-3.2613003225806381</v>
      </c>
      <c r="J87" s="389">
        <v>-4.7346678717943819E-2</v>
      </c>
    </row>
    <row r="88" spans="1:10">
      <c r="A88" s="382" t="s">
        <v>1200</v>
      </c>
      <c r="B88" s="383" t="s">
        <v>1855</v>
      </c>
      <c r="C88" s="384">
        <v>159.81548000000001</v>
      </c>
      <c r="D88" s="384"/>
      <c r="E88" s="384">
        <v>236.6</v>
      </c>
      <c r="F88" s="385">
        <v>-76.784519999999986</v>
      </c>
      <c r="G88" s="386">
        <v>-0.32453305156382073</v>
      </c>
      <c r="H88" s="387">
        <v>167.90967741935484</v>
      </c>
      <c r="I88" s="388">
        <v>-8.0941974193548276</v>
      </c>
      <c r="J88" s="389">
        <v>-4.8205663567201962E-2</v>
      </c>
    </row>
    <row r="89" spans="1:10">
      <c r="A89" s="382" t="s">
        <v>1102</v>
      </c>
      <c r="B89" s="383" t="s">
        <v>1855</v>
      </c>
      <c r="C89" s="384">
        <v>26.642800000000001</v>
      </c>
      <c r="D89" s="384"/>
      <c r="E89" s="384">
        <v>39.879999999999995</v>
      </c>
      <c r="F89" s="385">
        <v>-13.237199999999994</v>
      </c>
      <c r="G89" s="386">
        <v>-0.33192577733199591</v>
      </c>
      <c r="H89" s="387">
        <v>28.301935483870967</v>
      </c>
      <c r="I89" s="388">
        <v>-1.6591354838709655</v>
      </c>
      <c r="J89" s="389">
        <v>-5.8622686240539727E-2</v>
      </c>
    </row>
    <row r="90" spans="1:10">
      <c r="A90" s="382" t="s">
        <v>1058</v>
      </c>
      <c r="B90" s="383" t="s">
        <v>1855</v>
      </c>
      <c r="C90" s="384">
        <v>69.300939999999983</v>
      </c>
      <c r="D90" s="384"/>
      <c r="E90" s="384">
        <v>103.9</v>
      </c>
      <c r="F90" s="385">
        <v>-34.599060000000023</v>
      </c>
      <c r="G90" s="386">
        <v>-0.3330034648700676</v>
      </c>
      <c r="H90" s="387">
        <v>73.735483870967755</v>
      </c>
      <c r="I90" s="388">
        <v>-4.4345438709677722</v>
      </c>
      <c r="J90" s="389">
        <v>-6.0141245953277155E-2</v>
      </c>
    </row>
    <row r="91" spans="1:10">
      <c r="A91" s="382" t="s">
        <v>706</v>
      </c>
      <c r="B91" s="383" t="s">
        <v>1855</v>
      </c>
      <c r="C91" s="384">
        <v>152.20720000000003</v>
      </c>
      <c r="D91" s="384"/>
      <c r="E91" s="384">
        <v>229.13</v>
      </c>
      <c r="F91" s="385">
        <v>-76.922799999999967</v>
      </c>
      <c r="G91" s="386">
        <v>-0.33571684196744195</v>
      </c>
      <c r="H91" s="387">
        <v>162.60838709677421</v>
      </c>
      <c r="I91" s="388">
        <v>-10.40118709677418</v>
      </c>
      <c r="J91" s="389">
        <v>-6.3964640954122812E-2</v>
      </c>
    </row>
    <row r="92" spans="1:10">
      <c r="A92" s="382" t="s">
        <v>890</v>
      </c>
      <c r="B92" s="383" t="s">
        <v>1855</v>
      </c>
      <c r="C92" s="384">
        <v>137.55340000000004</v>
      </c>
      <c r="D92" s="384"/>
      <c r="E92" s="384">
        <v>207.2</v>
      </c>
      <c r="F92" s="385">
        <v>-69.64659999999995</v>
      </c>
      <c r="G92" s="386">
        <v>-0.33613223938223918</v>
      </c>
      <c r="H92" s="387">
        <v>147.04516129032257</v>
      </c>
      <c r="I92" s="388">
        <v>-9.491761290322529</v>
      </c>
      <c r="J92" s="389">
        <v>-6.4549973674973324E-2</v>
      </c>
    </row>
    <row r="93" spans="1:10">
      <c r="A93" s="382" t="s">
        <v>816</v>
      </c>
      <c r="B93" s="383" t="s">
        <v>1855</v>
      </c>
      <c r="C93" s="384">
        <v>156.85941000000003</v>
      </c>
      <c r="D93" s="384"/>
      <c r="E93" s="384">
        <v>236.6</v>
      </c>
      <c r="F93" s="385">
        <v>-79.740589999999969</v>
      </c>
      <c r="G93" s="386">
        <v>-0.33702700760777671</v>
      </c>
      <c r="H93" s="387">
        <v>167.90967741935484</v>
      </c>
      <c r="I93" s="388">
        <v>-11.05026741935481</v>
      </c>
      <c r="J93" s="389">
        <v>-6.5810783447321747E-2</v>
      </c>
    </row>
    <row r="94" spans="1:10">
      <c r="A94" s="382" t="s">
        <v>871</v>
      </c>
      <c r="B94" s="383" t="s">
        <v>1855</v>
      </c>
      <c r="C94" s="384">
        <v>138.17169999999999</v>
      </c>
      <c r="D94" s="384"/>
      <c r="E94" s="384">
        <v>208.9</v>
      </c>
      <c r="F94" s="385">
        <v>-70.728300000000019</v>
      </c>
      <c r="G94" s="386">
        <v>-0.33857491622786029</v>
      </c>
      <c r="H94" s="387">
        <v>148.2516129032258</v>
      </c>
      <c r="I94" s="388">
        <v>-10.079912903225818</v>
      </c>
      <c r="J94" s="389">
        <v>-6.799192741198494E-2</v>
      </c>
    </row>
    <row r="95" spans="1:10">
      <c r="A95" s="382" t="s">
        <v>960</v>
      </c>
      <c r="B95" s="383" t="s">
        <v>1855</v>
      </c>
      <c r="C95" s="384">
        <v>28.538900000000002</v>
      </c>
      <c r="D95" s="384"/>
      <c r="E95" s="384">
        <v>43.53</v>
      </c>
      <c r="F95" s="385">
        <v>-14.991099999999999</v>
      </c>
      <c r="G95" s="386">
        <v>-0.34438548127728003</v>
      </c>
      <c r="H95" s="387">
        <v>30.892258064516131</v>
      </c>
      <c r="I95" s="388">
        <v>-2.3533580645161294</v>
      </c>
      <c r="J95" s="389">
        <v>-7.6179541799803699E-2</v>
      </c>
    </row>
    <row r="96" spans="1:10">
      <c r="A96" s="382" t="s">
        <v>650</v>
      </c>
      <c r="B96" s="383" t="s">
        <v>1855</v>
      </c>
      <c r="C96" s="384">
        <v>133.30622999999997</v>
      </c>
      <c r="D96" s="384"/>
      <c r="E96" s="384">
        <v>203.84</v>
      </c>
      <c r="F96" s="385">
        <v>-70.533770000000032</v>
      </c>
      <c r="G96" s="386">
        <v>-0.3460251667974884</v>
      </c>
      <c r="H96" s="387">
        <v>144.66064516129032</v>
      </c>
      <c r="I96" s="388">
        <v>-11.354415161290348</v>
      </c>
      <c r="J96" s="389">
        <v>-7.8490007760097222E-2</v>
      </c>
    </row>
    <row r="97" spans="1:10">
      <c r="A97" s="382" t="s">
        <v>965</v>
      </c>
      <c r="B97" s="383" t="s">
        <v>1855</v>
      </c>
      <c r="C97" s="384">
        <v>37.206099999999992</v>
      </c>
      <c r="D97" s="384"/>
      <c r="E97" s="384">
        <v>57.76</v>
      </c>
      <c r="F97" s="385">
        <v>-20.553900000000006</v>
      </c>
      <c r="G97" s="386">
        <v>-0.35585006925207768</v>
      </c>
      <c r="H97" s="387">
        <v>40.990967741935478</v>
      </c>
      <c r="I97" s="388">
        <v>-3.7848677419354857</v>
      </c>
      <c r="J97" s="389">
        <v>-9.2334188491563898E-2</v>
      </c>
    </row>
    <row r="98" spans="1:10">
      <c r="A98" s="382" t="s">
        <v>844</v>
      </c>
      <c r="B98" s="383" t="s">
        <v>1855</v>
      </c>
      <c r="C98" s="384">
        <v>141.80822999999998</v>
      </c>
      <c r="D98" s="384"/>
      <c r="E98" s="384">
        <v>221.88570999999999</v>
      </c>
      <c r="F98" s="385">
        <v>-80.077480000000008</v>
      </c>
      <c r="G98" s="386">
        <v>-0.36089516535337052</v>
      </c>
      <c r="H98" s="387">
        <v>157.46727806451614</v>
      </c>
      <c r="I98" s="388">
        <v>-15.659048064516156</v>
      </c>
      <c r="J98" s="389">
        <v>-9.9443187543385783E-2</v>
      </c>
    </row>
    <row r="99" spans="1:10">
      <c r="A99" s="276" t="s">
        <v>668</v>
      </c>
      <c r="B99" s="277" t="s">
        <v>1855</v>
      </c>
      <c r="C99" s="278">
        <v>209.50230000000002</v>
      </c>
      <c r="D99" s="278"/>
      <c r="E99" s="278">
        <v>328.38</v>
      </c>
      <c r="F99" s="279">
        <v>-118.87769999999998</v>
      </c>
      <c r="G99" s="280">
        <v>-0.36201260734514884</v>
      </c>
      <c r="H99" s="281">
        <v>233.04387096774192</v>
      </c>
      <c r="I99" s="282">
        <v>-23.541570967741904</v>
      </c>
      <c r="J99" s="283">
        <v>-0.10101776489543697</v>
      </c>
    </row>
    <row r="100" spans="1:10">
      <c r="A100" s="276" t="s">
        <v>1272</v>
      </c>
      <c r="B100" s="277" t="s">
        <v>1855</v>
      </c>
      <c r="C100" s="278">
        <v>73.99369999999999</v>
      </c>
      <c r="D100" s="278"/>
      <c r="E100" s="278">
        <v>116.78</v>
      </c>
      <c r="F100" s="279">
        <v>-42.786300000000011</v>
      </c>
      <c r="G100" s="280">
        <v>-0.36638379859565001</v>
      </c>
      <c r="H100" s="281">
        <v>82.876129032258063</v>
      </c>
      <c r="I100" s="282">
        <v>-8.8824290322580737</v>
      </c>
      <c r="J100" s="283">
        <v>-0.10717717074841594</v>
      </c>
    </row>
    <row r="101" spans="1:10">
      <c r="A101" s="276" t="s">
        <v>837</v>
      </c>
      <c r="B101" s="277" t="s">
        <v>1855</v>
      </c>
      <c r="C101" s="278">
        <v>71.816380000000009</v>
      </c>
      <c r="D101" s="278"/>
      <c r="E101" s="278">
        <v>114.1319</v>
      </c>
      <c r="F101" s="279">
        <v>-42.315519999999992</v>
      </c>
      <c r="G101" s="280">
        <v>-0.37075979634090023</v>
      </c>
      <c r="H101" s="281">
        <v>80.996832258064515</v>
      </c>
      <c r="I101" s="282">
        <v>-9.1804522580645056</v>
      </c>
      <c r="J101" s="283">
        <v>-0.1133433493894503</v>
      </c>
    </row>
    <row r="102" spans="1:10">
      <c r="A102" s="276" t="s">
        <v>841</v>
      </c>
      <c r="B102" s="277" t="s">
        <v>1855</v>
      </c>
      <c r="C102" s="278">
        <v>143.01208000000003</v>
      </c>
      <c r="D102" s="278"/>
      <c r="E102" s="278">
        <v>228.60952</v>
      </c>
      <c r="F102" s="279">
        <v>-85.597439999999978</v>
      </c>
      <c r="G102" s="280">
        <v>-0.37442640184013326</v>
      </c>
      <c r="H102" s="281">
        <v>162.23901419354837</v>
      </c>
      <c r="I102" s="282">
        <v>-19.226934193548345</v>
      </c>
      <c r="J102" s="283">
        <v>-0.1185099298656422</v>
      </c>
    </row>
    <row r="103" spans="1:10">
      <c r="A103" s="276" t="s">
        <v>1834</v>
      </c>
      <c r="B103" s="277" t="s">
        <v>1855</v>
      </c>
      <c r="C103" s="278">
        <v>65.62863999999999</v>
      </c>
      <c r="D103" s="278"/>
      <c r="E103" s="278">
        <v>105.7</v>
      </c>
      <c r="F103" s="279">
        <v>-40.071360000000013</v>
      </c>
      <c r="G103" s="280">
        <v>-0.37910463576158954</v>
      </c>
      <c r="H103" s="281">
        <v>75.012903225806454</v>
      </c>
      <c r="I103" s="282">
        <v>-9.384263225806464</v>
      </c>
      <c r="J103" s="283">
        <v>-0.12510198675496706</v>
      </c>
    </row>
    <row r="104" spans="1:10">
      <c r="A104" s="276" t="s">
        <v>760</v>
      </c>
      <c r="B104" s="277" t="s">
        <v>1855</v>
      </c>
      <c r="C104" s="278">
        <v>136.16888999999998</v>
      </c>
      <c r="D104" s="278"/>
      <c r="E104" s="278">
        <v>219.8</v>
      </c>
      <c r="F104" s="279">
        <v>-83.631110000000035</v>
      </c>
      <c r="G104" s="280">
        <v>-0.38048730664240232</v>
      </c>
      <c r="H104" s="281">
        <v>155.98709677419356</v>
      </c>
      <c r="I104" s="282">
        <v>-19.818206774193584</v>
      </c>
      <c r="J104" s="283">
        <v>-0.12705029572338511</v>
      </c>
    </row>
    <row r="105" spans="1:10">
      <c r="A105" s="276" t="s">
        <v>845</v>
      </c>
      <c r="B105" s="277" t="s">
        <v>1855</v>
      </c>
      <c r="C105" s="278">
        <v>70.506029999999996</v>
      </c>
      <c r="D105" s="278"/>
      <c r="E105" s="278">
        <v>114.30476</v>
      </c>
      <c r="F105" s="279">
        <v>-43.798730000000006</v>
      </c>
      <c r="G105" s="280">
        <v>-0.38317503138102038</v>
      </c>
      <c r="H105" s="281">
        <v>81.119507096774186</v>
      </c>
      <c r="I105" s="282">
        <v>-10.61347709677419</v>
      </c>
      <c r="J105" s="283">
        <v>-0.13083754421871047</v>
      </c>
    </row>
    <row r="106" spans="1:10">
      <c r="A106" s="276" t="s">
        <v>729</v>
      </c>
      <c r="B106" s="277" t="s">
        <v>1855</v>
      </c>
      <c r="C106" s="278">
        <v>113.87050000000001</v>
      </c>
      <c r="D106" s="278"/>
      <c r="E106" s="278">
        <v>184.89</v>
      </c>
      <c r="F106" s="279">
        <v>-71.019499999999979</v>
      </c>
      <c r="G106" s="280">
        <v>-0.38411758342798413</v>
      </c>
      <c r="H106" s="281">
        <v>131.21225806451613</v>
      </c>
      <c r="I106" s="282">
        <v>-17.341758064516128</v>
      </c>
      <c r="J106" s="283">
        <v>-0.13216568573943227</v>
      </c>
    </row>
    <row r="107" spans="1:10">
      <c r="A107" s="276" t="s">
        <v>997</v>
      </c>
      <c r="B107" s="277" t="s">
        <v>1855</v>
      </c>
      <c r="C107" s="278">
        <v>36.949799999999996</v>
      </c>
      <c r="D107" s="278"/>
      <c r="E107" s="278">
        <v>60.03</v>
      </c>
      <c r="F107" s="279">
        <v>-23.080200000000005</v>
      </c>
      <c r="G107" s="280">
        <v>-0.38447776111944038</v>
      </c>
      <c r="H107" s="281">
        <v>42.601935483870967</v>
      </c>
      <c r="I107" s="282">
        <v>-5.6521354838709712</v>
      </c>
      <c r="J107" s="283">
        <v>-0.13267320885012049</v>
      </c>
    </row>
    <row r="108" spans="1:10">
      <c r="A108" s="276" t="s">
        <v>1218</v>
      </c>
      <c r="B108" s="277" t="s">
        <v>1855</v>
      </c>
      <c r="C108" s="278">
        <v>144.06679</v>
      </c>
      <c r="D108" s="278"/>
      <c r="E108" s="278">
        <v>234.5</v>
      </c>
      <c r="F108" s="279">
        <v>-90.433210000000003</v>
      </c>
      <c r="G108" s="280">
        <v>-0.38564268656716422</v>
      </c>
      <c r="H108" s="281">
        <v>166.41935483870967</v>
      </c>
      <c r="I108" s="282">
        <v>-22.352564838709668</v>
      </c>
      <c r="J108" s="283">
        <v>-0.13431469470827676</v>
      </c>
    </row>
    <row r="109" spans="1:10">
      <c r="A109" s="276" t="s">
        <v>1215</v>
      </c>
      <c r="B109" s="277" t="s">
        <v>1855</v>
      </c>
      <c r="C109" s="278">
        <v>144.69172</v>
      </c>
      <c r="D109" s="278"/>
      <c r="E109" s="278">
        <v>236</v>
      </c>
      <c r="F109" s="279">
        <v>-91.308279999999996</v>
      </c>
      <c r="G109" s="280">
        <v>-0.38689949152542369</v>
      </c>
      <c r="H109" s="281">
        <v>167.48387096774195</v>
      </c>
      <c r="I109" s="282">
        <v>-22.792150967741946</v>
      </c>
      <c r="J109" s="283">
        <v>-0.13608564714946075</v>
      </c>
    </row>
    <row r="110" spans="1:10">
      <c r="A110" s="276" t="s">
        <v>611</v>
      </c>
      <c r="B110" s="277" t="s">
        <v>1855</v>
      </c>
      <c r="C110" s="278">
        <v>142.32113000000001</v>
      </c>
      <c r="D110" s="278"/>
      <c r="E110" s="278">
        <v>234.2</v>
      </c>
      <c r="F110" s="279">
        <v>-91.878869999999978</v>
      </c>
      <c r="G110" s="280">
        <v>-0.39230943637916305</v>
      </c>
      <c r="H110" s="281">
        <v>166.20645161290321</v>
      </c>
      <c r="I110" s="282">
        <v>-23.885321612903198</v>
      </c>
      <c r="J110" s="283">
        <v>-0.14370875126154786</v>
      </c>
    </row>
    <row r="111" spans="1:10">
      <c r="A111" s="276" t="s">
        <v>635</v>
      </c>
      <c r="B111" s="277" t="s">
        <v>1855</v>
      </c>
      <c r="C111" s="278">
        <v>142.11850999999999</v>
      </c>
      <c r="D111" s="278"/>
      <c r="E111" s="278">
        <v>235.2</v>
      </c>
      <c r="F111" s="279">
        <v>-93.081490000000002</v>
      </c>
      <c r="G111" s="280">
        <v>-0.39575463435374153</v>
      </c>
      <c r="H111" s="281">
        <v>166.91612903225806</v>
      </c>
      <c r="I111" s="282">
        <v>-24.797619032258069</v>
      </c>
      <c r="J111" s="283">
        <v>-0.14856334840754487</v>
      </c>
    </row>
    <row r="112" spans="1:10">
      <c r="A112" s="276" t="s">
        <v>1213</v>
      </c>
      <c r="B112" s="277" t="s">
        <v>1855</v>
      </c>
      <c r="C112" s="278">
        <v>142.85773</v>
      </c>
      <c r="D112" s="278"/>
      <c r="E112" s="278">
        <v>237.1</v>
      </c>
      <c r="F112" s="279">
        <v>-94.242269999999991</v>
      </c>
      <c r="G112" s="280">
        <v>-0.39747899620413324</v>
      </c>
      <c r="H112" s="281">
        <v>168.26451612903224</v>
      </c>
      <c r="I112" s="282">
        <v>-25.406786129032241</v>
      </c>
      <c r="J112" s="283">
        <v>-0.15099313101491499</v>
      </c>
    </row>
    <row r="113" spans="1:10">
      <c r="A113" s="398" t="s">
        <v>860</v>
      </c>
      <c r="B113" s="399" t="s">
        <v>1855</v>
      </c>
      <c r="C113" s="400">
        <v>130.13598999999999</v>
      </c>
      <c r="D113" s="400"/>
      <c r="E113" s="400">
        <v>220.72</v>
      </c>
      <c r="F113" s="401">
        <v>-90.584010000000006</v>
      </c>
      <c r="G113" s="402">
        <v>-0.41040236498731425</v>
      </c>
      <c r="H113" s="403">
        <v>156.64000000000001</v>
      </c>
      <c r="I113" s="404">
        <v>-26.504010000000022</v>
      </c>
      <c r="J113" s="405">
        <v>-0.16920333248212474</v>
      </c>
    </row>
    <row r="114" spans="1:10">
      <c r="A114" s="398" t="s">
        <v>857</v>
      </c>
      <c r="B114" s="399" t="s">
        <v>1855</v>
      </c>
      <c r="C114" s="400">
        <v>129.53425000000001</v>
      </c>
      <c r="D114" s="400"/>
      <c r="E114" s="400">
        <v>220.72</v>
      </c>
      <c r="F114" s="401">
        <v>-91.185749999999985</v>
      </c>
      <c r="G114" s="402">
        <v>-0.41312862450163096</v>
      </c>
      <c r="H114" s="403">
        <v>156.64000000000001</v>
      </c>
      <c r="I114" s="404">
        <v>-27.10575</v>
      </c>
      <c r="J114" s="405">
        <v>-0.17304487997957096</v>
      </c>
    </row>
    <row r="115" spans="1:10">
      <c r="A115" s="398" t="s">
        <v>699</v>
      </c>
      <c r="B115" s="399" t="s">
        <v>1855</v>
      </c>
      <c r="C115" s="400">
        <v>128.50158000000002</v>
      </c>
      <c r="D115" s="400"/>
      <c r="E115" s="400">
        <v>220.1</v>
      </c>
      <c r="F115" s="401">
        <v>-91.598419999999976</v>
      </c>
      <c r="G115" s="402">
        <v>-0.41616728759654692</v>
      </c>
      <c r="H115" s="403">
        <v>156.19999999999999</v>
      </c>
      <c r="I115" s="404">
        <v>-27.69841999999997</v>
      </c>
      <c r="J115" s="405">
        <v>-0.17732663252240699</v>
      </c>
    </row>
    <row r="116" spans="1:10">
      <c r="A116" s="398" t="s">
        <v>861</v>
      </c>
      <c r="B116" s="399" t="s">
        <v>1855</v>
      </c>
      <c r="C116" s="400">
        <v>64.174420000000012</v>
      </c>
      <c r="D116" s="400"/>
      <c r="E116" s="400">
        <v>110.36</v>
      </c>
      <c r="F116" s="401">
        <v>-46.185579999999987</v>
      </c>
      <c r="G116" s="402">
        <v>-0.41849927509967366</v>
      </c>
      <c r="H116" s="403">
        <v>78.320000000000007</v>
      </c>
      <c r="I116" s="404">
        <v>-14.145579999999995</v>
      </c>
      <c r="J116" s="405">
        <v>-0.18061261491317662</v>
      </c>
    </row>
    <row r="117" spans="1:10">
      <c r="A117" s="398" t="s">
        <v>698</v>
      </c>
      <c r="B117" s="399" t="s">
        <v>1855</v>
      </c>
      <c r="C117" s="400">
        <v>123.25008999999999</v>
      </c>
      <c r="D117" s="400"/>
      <c r="E117" s="400">
        <v>212.37</v>
      </c>
      <c r="F117" s="401">
        <v>-89.119910000000019</v>
      </c>
      <c r="G117" s="402">
        <v>-0.41964453548052932</v>
      </c>
      <c r="H117" s="403">
        <v>150.7141935483871</v>
      </c>
      <c r="I117" s="404">
        <v>-27.464103548387115</v>
      </c>
      <c r="J117" s="405">
        <v>-0.18222639090438225</v>
      </c>
    </row>
    <row r="118" spans="1:10">
      <c r="A118" s="398" t="s">
        <v>664</v>
      </c>
      <c r="B118" s="399" t="s">
        <v>1855</v>
      </c>
      <c r="C118" s="400">
        <v>128.07353000000001</v>
      </c>
      <c r="D118" s="400"/>
      <c r="E118" s="400">
        <v>222.03</v>
      </c>
      <c r="F118" s="401">
        <v>-93.956469999999996</v>
      </c>
      <c r="G118" s="402">
        <v>-0.42317015718596585</v>
      </c>
      <c r="H118" s="403">
        <v>157.56967741935483</v>
      </c>
      <c r="I118" s="404">
        <v>-29.496147419354827</v>
      </c>
      <c r="J118" s="405">
        <v>-0.18719431239840637</v>
      </c>
    </row>
    <row r="119" spans="1:10">
      <c r="A119" s="398" t="s">
        <v>925</v>
      </c>
      <c r="B119" s="399" t="s">
        <v>1855</v>
      </c>
      <c r="C119" s="400">
        <v>126.12677999999998</v>
      </c>
      <c r="D119" s="400"/>
      <c r="E119" s="400">
        <v>221.6</v>
      </c>
      <c r="F119" s="401">
        <v>-95.473220000000012</v>
      </c>
      <c r="G119" s="402">
        <v>-0.4308358303249098</v>
      </c>
      <c r="H119" s="403">
        <v>157.26451612903224</v>
      </c>
      <c r="I119" s="404">
        <v>-31.137736129032263</v>
      </c>
      <c r="J119" s="405">
        <v>-0.19799594273055468</v>
      </c>
    </row>
    <row r="120" spans="1:10">
      <c r="A120" s="398" t="s">
        <v>918</v>
      </c>
      <c r="B120" s="399" t="s">
        <v>1855</v>
      </c>
      <c r="C120" s="400">
        <v>125.28293000000001</v>
      </c>
      <c r="D120" s="400"/>
      <c r="E120" s="400">
        <v>221.9</v>
      </c>
      <c r="F120" s="401">
        <v>-96.617069999999998</v>
      </c>
      <c r="G120" s="402">
        <v>-0.43540815682739969</v>
      </c>
      <c r="H120" s="403">
        <v>157.4774193548387</v>
      </c>
      <c r="I120" s="404">
        <v>-32.194489354838694</v>
      </c>
      <c r="J120" s="405">
        <v>-0.20443876643860862</v>
      </c>
    </row>
    <row r="121" spans="1:10">
      <c r="A121" s="42" t="s">
        <v>1048</v>
      </c>
      <c r="B121" s="100" t="s">
        <v>1855</v>
      </c>
      <c r="C121" s="35">
        <v>122.63223999999998</v>
      </c>
      <c r="D121" s="35"/>
      <c r="E121" s="35">
        <v>219.5</v>
      </c>
      <c r="F121" s="135">
        <v>-96.867760000000018</v>
      </c>
      <c r="G121" s="53">
        <v>-0.44131097949886111</v>
      </c>
      <c r="H121" s="138">
        <v>155.7741935483871</v>
      </c>
      <c r="I121" s="52">
        <v>-33.141953548387121</v>
      </c>
      <c r="J121" s="55">
        <v>-0.21275638020294071</v>
      </c>
    </row>
    <row r="122" spans="1:10">
      <c r="A122" s="42" t="s">
        <v>856</v>
      </c>
      <c r="B122" s="100" t="s">
        <v>1855</v>
      </c>
      <c r="C122" s="35">
        <v>60.587600000000016</v>
      </c>
      <c r="D122" s="35"/>
      <c r="E122" s="35">
        <v>109.92</v>
      </c>
      <c r="F122" s="135">
        <v>-49.332399999999986</v>
      </c>
      <c r="G122" s="53">
        <v>-0.44880276564774368</v>
      </c>
      <c r="H122" s="138">
        <v>78.007741935483878</v>
      </c>
      <c r="I122" s="52">
        <v>-17.420141935483862</v>
      </c>
      <c r="J122" s="55">
        <v>-0.22331298795818433</v>
      </c>
    </row>
    <row r="123" spans="1:10">
      <c r="A123" s="42" t="s">
        <v>704</v>
      </c>
      <c r="B123" s="100" t="s">
        <v>1855</v>
      </c>
      <c r="C123" s="35">
        <v>119.86698000000003</v>
      </c>
      <c r="D123" s="35"/>
      <c r="E123" s="35">
        <v>219.84</v>
      </c>
      <c r="F123" s="135">
        <v>-99.973019999999977</v>
      </c>
      <c r="G123" s="53">
        <v>-0.4547535480349344</v>
      </c>
      <c r="H123" s="138">
        <v>156.01548387096776</v>
      </c>
      <c r="I123" s="52">
        <v>-36.14850387096773</v>
      </c>
      <c r="J123" s="55">
        <v>-0.23169818132195305</v>
      </c>
    </row>
    <row r="124" spans="1:10">
      <c r="A124" s="42" t="s">
        <v>1408</v>
      </c>
      <c r="B124" s="100" t="s">
        <v>1855</v>
      </c>
      <c r="C124" s="35">
        <v>118.39719999999998</v>
      </c>
      <c r="D124" s="35"/>
      <c r="E124" s="35">
        <v>219.20000000000002</v>
      </c>
      <c r="F124" s="135">
        <v>-100.80280000000003</v>
      </c>
      <c r="G124" s="53">
        <v>-0.45986678832116801</v>
      </c>
      <c r="H124" s="138">
        <v>155.56129032258065</v>
      </c>
      <c r="I124" s="52">
        <v>-37.164090322580662</v>
      </c>
      <c r="J124" s="55">
        <v>-0.23890320172528212</v>
      </c>
    </row>
    <row r="125" spans="1:10">
      <c r="A125" s="42" t="s">
        <v>1409</v>
      </c>
      <c r="B125" s="100" t="s">
        <v>1855</v>
      </c>
      <c r="C125" s="35">
        <v>58.690979999999996</v>
      </c>
      <c r="D125" s="35"/>
      <c r="E125" s="35">
        <v>109.60000000000001</v>
      </c>
      <c r="F125" s="135">
        <v>-50.909020000000012</v>
      </c>
      <c r="G125" s="53">
        <v>-0.46449835766423364</v>
      </c>
      <c r="H125" s="138">
        <v>77.780645161290323</v>
      </c>
      <c r="I125" s="52">
        <v>-19.089665161290327</v>
      </c>
      <c r="J125" s="55">
        <v>-0.24542950398142011</v>
      </c>
    </row>
    <row r="126" spans="1:10">
      <c r="A126" s="42" t="s">
        <v>855</v>
      </c>
      <c r="B126" s="100" t="s">
        <v>1855</v>
      </c>
      <c r="C126" s="35">
        <v>117.69394000000003</v>
      </c>
      <c r="D126" s="35"/>
      <c r="E126" s="35">
        <v>219.84</v>
      </c>
      <c r="F126" s="135">
        <v>-102.14605999999998</v>
      </c>
      <c r="G126" s="53">
        <v>-0.46463819141193585</v>
      </c>
      <c r="H126" s="138">
        <v>156.01548387096776</v>
      </c>
      <c r="I126" s="52">
        <v>-38.32154387096773</v>
      </c>
      <c r="J126" s="55">
        <v>-0.24562654244409146</v>
      </c>
    </row>
    <row r="127" spans="1:10">
      <c r="A127" s="42" t="s">
        <v>1836</v>
      </c>
      <c r="B127" s="100" t="s">
        <v>1855</v>
      </c>
      <c r="C127" s="35">
        <v>120.15302000000001</v>
      </c>
      <c r="D127" s="35"/>
      <c r="E127" s="35">
        <v>225.85000000000002</v>
      </c>
      <c r="F127" s="135">
        <v>-105.69698000000001</v>
      </c>
      <c r="G127" s="53">
        <v>-0.46799636927164046</v>
      </c>
      <c r="H127" s="138">
        <v>160.28064516129032</v>
      </c>
      <c r="I127" s="52">
        <v>-40.127625161290311</v>
      </c>
      <c r="J127" s="55">
        <v>-0.25035852033731149</v>
      </c>
    </row>
    <row r="128" spans="1:10">
      <c r="A128" s="42" t="s">
        <v>1406</v>
      </c>
      <c r="B128" s="100" t="s">
        <v>1855</v>
      </c>
      <c r="C128" s="35">
        <v>116.48615000000001</v>
      </c>
      <c r="D128" s="35"/>
      <c r="E128" s="35">
        <v>219.20000000000002</v>
      </c>
      <c r="F128" s="135">
        <v>-102.71385000000001</v>
      </c>
      <c r="G128" s="53">
        <v>-0.46858508211678834</v>
      </c>
      <c r="H128" s="138">
        <v>155.56129032258065</v>
      </c>
      <c r="I128" s="52">
        <v>-39.075140322580637</v>
      </c>
      <c r="J128" s="55">
        <v>-0.2511880702554744</v>
      </c>
    </row>
    <row r="129" spans="1:10">
      <c r="A129" s="42" t="s">
        <v>1367</v>
      </c>
      <c r="B129" s="100" t="s">
        <v>1855</v>
      </c>
      <c r="C129" s="35">
        <v>58.359789999999997</v>
      </c>
      <c r="D129" s="35"/>
      <c r="E129" s="35">
        <v>110.26</v>
      </c>
      <c r="F129" s="135">
        <v>-51.900210000000008</v>
      </c>
      <c r="G129" s="53">
        <v>-0.47070750952294582</v>
      </c>
      <c r="H129" s="138">
        <v>78.249032258064517</v>
      </c>
      <c r="I129" s="52">
        <v>-19.88924225806452</v>
      </c>
      <c r="J129" s="55">
        <v>-0.25417876341869633</v>
      </c>
    </row>
    <row r="130" spans="1:10">
      <c r="A130" s="42" t="s">
        <v>1835</v>
      </c>
      <c r="B130" s="100" t="s">
        <v>1855</v>
      </c>
      <c r="C130" s="35">
        <v>117.60355999999999</v>
      </c>
      <c r="D130" s="35"/>
      <c r="E130" s="35">
        <v>225.85000000000002</v>
      </c>
      <c r="F130" s="135">
        <v>-108.24644000000004</v>
      </c>
      <c r="G130" s="53">
        <v>-0.47928465795882236</v>
      </c>
      <c r="H130" s="138">
        <v>160.28064516129032</v>
      </c>
      <c r="I130" s="52">
        <v>-42.677085161290336</v>
      </c>
      <c r="J130" s="55">
        <v>-0.26626474530561323</v>
      </c>
    </row>
    <row r="131" spans="1:10">
      <c r="A131" s="42" t="s">
        <v>1411</v>
      </c>
      <c r="B131" s="100" t="s">
        <v>1855</v>
      </c>
      <c r="C131" s="35">
        <v>114.32629999999999</v>
      </c>
      <c r="D131" s="35"/>
      <c r="E131" s="35">
        <v>220.52</v>
      </c>
      <c r="F131" s="135">
        <v>-106.19370000000002</v>
      </c>
      <c r="G131" s="53">
        <v>-0.48156040268456385</v>
      </c>
      <c r="H131" s="138">
        <v>156.49806451612903</v>
      </c>
      <c r="I131" s="52">
        <v>-42.171764516129045</v>
      </c>
      <c r="J131" s="55">
        <v>-0.2694714765100672</v>
      </c>
    </row>
    <row r="132" spans="1:10">
      <c r="A132" s="42" t="s">
        <v>862</v>
      </c>
      <c r="B132" s="100" t="s">
        <v>1855</v>
      </c>
      <c r="C132" s="35">
        <v>21.005670000000002</v>
      </c>
      <c r="D132" s="35"/>
      <c r="E132" s="35">
        <v>42.839999999999996</v>
      </c>
      <c r="F132" s="135">
        <v>-21.834329999999994</v>
      </c>
      <c r="G132" s="53">
        <v>-0.50967156862745089</v>
      </c>
      <c r="H132" s="138">
        <v>30.402580645161287</v>
      </c>
      <c r="I132" s="52">
        <v>-9.3969106451612845</v>
      </c>
      <c r="J132" s="55">
        <v>-0.30908266488413533</v>
      </c>
    </row>
    <row r="133" spans="1:10">
      <c r="A133" s="42" t="s">
        <v>1412</v>
      </c>
      <c r="B133" s="100" t="s">
        <v>1855</v>
      </c>
      <c r="C133" s="35">
        <v>107.18485</v>
      </c>
      <c r="D133" s="35"/>
      <c r="E133" s="35">
        <v>220.52</v>
      </c>
      <c r="F133" s="135">
        <v>-113.33515000000001</v>
      </c>
      <c r="G133" s="53">
        <v>-0.51394499365136947</v>
      </c>
      <c r="H133" s="138">
        <v>156.49806451612903</v>
      </c>
      <c r="I133" s="52">
        <v>-49.313214516129037</v>
      </c>
      <c r="J133" s="55">
        <v>-0.31510430923602067</v>
      </c>
    </row>
    <row r="134" spans="1:10">
      <c r="A134" s="42" t="s">
        <v>850</v>
      </c>
      <c r="B134" s="100" t="s">
        <v>1855</v>
      </c>
      <c r="C134" s="35">
        <v>20.657130000000002</v>
      </c>
      <c r="D134" s="35"/>
      <c r="E134" s="35">
        <v>42.839999999999996</v>
      </c>
      <c r="F134" s="135">
        <v>-22.182869999999994</v>
      </c>
      <c r="G134" s="53">
        <v>-0.51780742296918758</v>
      </c>
      <c r="H134" s="138">
        <v>30.402580645161287</v>
      </c>
      <c r="I134" s="52">
        <v>-9.7454506451612843</v>
      </c>
      <c r="J134" s="55">
        <v>-0.3205468232747643</v>
      </c>
    </row>
    <row r="135" spans="1:10">
      <c r="A135" s="42" t="s">
        <v>926</v>
      </c>
      <c r="B135" s="100" t="s">
        <v>1855</v>
      </c>
      <c r="C135" s="35">
        <v>50.912039999999976</v>
      </c>
      <c r="D135" s="35"/>
      <c r="E135" s="35">
        <v>105.8</v>
      </c>
      <c r="F135" s="135">
        <v>-54.887960000000021</v>
      </c>
      <c r="G135" s="53">
        <v>-0.51878979206049169</v>
      </c>
      <c r="H135" s="138">
        <v>75.08387096774193</v>
      </c>
      <c r="I135" s="52">
        <v>-24.171830967741954</v>
      </c>
      <c r="J135" s="55">
        <v>-0.32193107063069282</v>
      </c>
    </row>
    <row r="136" spans="1:10">
      <c r="A136" s="42" t="s">
        <v>759</v>
      </c>
      <c r="B136" s="100" t="s">
        <v>1855</v>
      </c>
      <c r="C136" s="35">
        <v>20.35284</v>
      </c>
      <c r="D136" s="35"/>
      <c r="E136" s="35">
        <v>42.839999999999996</v>
      </c>
      <c r="F136" s="135">
        <v>-22.487159999999996</v>
      </c>
      <c r="G136" s="53">
        <v>-0.52491036414565817</v>
      </c>
      <c r="H136" s="138">
        <v>30.402580645161287</v>
      </c>
      <c r="I136" s="52">
        <v>-10.049740645161286</v>
      </c>
      <c r="J136" s="55">
        <v>-0.33055551311433656</v>
      </c>
    </row>
    <row r="137" spans="1:10">
      <c r="A137" s="42" t="s">
        <v>643</v>
      </c>
      <c r="B137" s="100" t="s">
        <v>1855</v>
      </c>
      <c r="C137" s="35">
        <v>19.45768</v>
      </c>
      <c r="D137" s="35"/>
      <c r="E137" s="35">
        <v>42.839999999999996</v>
      </c>
      <c r="F137" s="135">
        <v>-23.382319999999996</v>
      </c>
      <c r="G137" s="53">
        <v>-0.54580578898225951</v>
      </c>
      <c r="H137" s="138">
        <v>30.402580645161287</v>
      </c>
      <c r="I137" s="52">
        <v>-10.944900645161287</v>
      </c>
      <c r="J137" s="55">
        <v>-0.35999906629318384</v>
      </c>
    </row>
    <row r="138" spans="1:10">
      <c r="A138" s="42" t="s">
        <v>929</v>
      </c>
      <c r="B138" s="100" t="s">
        <v>1855</v>
      </c>
      <c r="C138" s="35">
        <v>47.056469999999997</v>
      </c>
      <c r="D138" s="35"/>
      <c r="E138" s="35">
        <v>105.8</v>
      </c>
      <c r="F138" s="135">
        <v>-58.74353</v>
      </c>
      <c r="G138" s="53">
        <v>-0.55523185255198493</v>
      </c>
      <c r="H138" s="138">
        <v>75.08387096774193</v>
      </c>
      <c r="I138" s="52">
        <v>-28.027400967741933</v>
      </c>
      <c r="J138" s="55">
        <v>-0.37328124677779684</v>
      </c>
    </row>
    <row r="139" spans="1:10">
      <c r="A139" s="42" t="s">
        <v>634</v>
      </c>
      <c r="B139" s="100" t="s">
        <v>1855</v>
      </c>
      <c r="C139" s="35">
        <v>96.058869999999999</v>
      </c>
      <c r="D139" s="35"/>
      <c r="E139" s="35">
        <v>220.9</v>
      </c>
      <c r="F139" s="135">
        <v>-124.84113000000001</v>
      </c>
      <c r="G139" s="53">
        <v>-0.56514771389769125</v>
      </c>
      <c r="H139" s="138">
        <v>156.76774193548388</v>
      </c>
      <c r="I139" s="52">
        <v>-60.708871935483884</v>
      </c>
      <c r="J139" s="55">
        <v>-0.38725359685583777</v>
      </c>
    </row>
    <row r="140" spans="1:10">
      <c r="A140" s="42" t="s">
        <v>623</v>
      </c>
      <c r="B140" s="100" t="s">
        <v>1855</v>
      </c>
      <c r="C140" s="35">
        <v>95.772800000000004</v>
      </c>
      <c r="D140" s="35"/>
      <c r="E140" s="35">
        <v>220.6</v>
      </c>
      <c r="F140" s="135">
        <v>-124.82719999999999</v>
      </c>
      <c r="G140" s="53">
        <v>-0.5658531278331822</v>
      </c>
      <c r="H140" s="138">
        <v>156.55483870967743</v>
      </c>
      <c r="I140" s="52">
        <v>-60.782038709677423</v>
      </c>
      <c r="J140" s="55">
        <v>-0.38824758921948405</v>
      </c>
    </row>
    <row r="141" spans="1:10">
      <c r="A141" s="42" t="s">
        <v>823</v>
      </c>
      <c r="B141" s="100" t="s">
        <v>1855</v>
      </c>
      <c r="C141" s="35">
        <v>98.875930000000011</v>
      </c>
      <c r="D141" s="35"/>
      <c r="E141" s="35">
        <v>228.2638</v>
      </c>
      <c r="F141" s="135">
        <v>-129.38786999999999</v>
      </c>
      <c r="G141" s="53">
        <v>-0.56683482006345287</v>
      </c>
      <c r="H141" s="138">
        <v>161.99366451612903</v>
      </c>
      <c r="I141" s="52">
        <v>-63.117734516129019</v>
      </c>
      <c r="J141" s="55">
        <v>-0.38963088281668357</v>
      </c>
    </row>
    <row r="142" spans="1:10">
      <c r="A142" s="406" t="s">
        <v>1036</v>
      </c>
      <c r="B142" s="407" t="s">
        <v>1855</v>
      </c>
      <c r="C142" s="408">
        <v>99.453269999999989</v>
      </c>
      <c r="D142" s="408"/>
      <c r="E142" s="408">
        <v>236.8</v>
      </c>
      <c r="F142" s="409">
        <v>-137.34673000000004</v>
      </c>
      <c r="G142" s="410">
        <v>-0.58001152871621631</v>
      </c>
      <c r="H142" s="411">
        <v>168.05161290322582</v>
      </c>
      <c r="I142" s="412">
        <v>-68.598342903225827</v>
      </c>
      <c r="J142" s="413">
        <v>-0.40819806319103202</v>
      </c>
    </row>
    <row r="143" spans="1:10">
      <c r="A143" s="406" t="s">
        <v>870</v>
      </c>
      <c r="B143" s="407" t="s">
        <v>1855</v>
      </c>
      <c r="C143" s="408">
        <v>9.3408799999999985</v>
      </c>
      <c r="D143" s="408"/>
      <c r="E143" s="408">
        <v>42.839999999999996</v>
      </c>
      <c r="F143" s="409">
        <v>-33.499119999999998</v>
      </c>
      <c r="G143" s="410">
        <v>-0.78195891690009334</v>
      </c>
      <c r="H143" s="411">
        <v>30.402580645161287</v>
      </c>
      <c r="I143" s="412">
        <v>-21.061700645161288</v>
      </c>
      <c r="J143" s="413">
        <v>-0.69276029199558609</v>
      </c>
    </row>
    <row r="144" spans="1:10">
      <c r="A144" s="406" t="s">
        <v>831</v>
      </c>
      <c r="B144" s="407" t="s">
        <v>1855</v>
      </c>
      <c r="C144" s="408">
        <v>36.895490000000002</v>
      </c>
      <c r="D144" s="408"/>
      <c r="E144" s="408">
        <v>221.55019999999999</v>
      </c>
      <c r="F144" s="409">
        <v>-184.65470999999999</v>
      </c>
      <c r="G144" s="410">
        <v>-0.83346668159180182</v>
      </c>
      <c r="H144" s="411">
        <v>157.22917419354837</v>
      </c>
      <c r="I144" s="412">
        <v>-120.33368419354838</v>
      </c>
      <c r="J144" s="413">
        <v>-0.76533941497026614</v>
      </c>
    </row>
  </sheetData>
  <autoFilter ref="A77:J77" xr:uid="{54F46B90-82E0-4D8F-A61F-1D58D4E761F2}">
    <sortState xmlns:xlrd2="http://schemas.microsoft.com/office/spreadsheetml/2017/richdata2" ref="A78:J144">
      <sortCondition descending="1" ref="J77"/>
    </sortState>
  </autoFilter>
  <conditionalFormatting sqref="I2:I68 F2:F68">
    <cfRule type="cellIs" dxfId="11" priority="11" operator="greaterThanOrEqual">
      <formula>0</formula>
    </cfRule>
    <cfRule type="cellIs" dxfId="10" priority="12" operator="lessThan">
      <formula>0</formula>
    </cfRule>
  </conditionalFormatting>
  <conditionalFormatting sqref="G2:G68">
    <cfRule type="cellIs" dxfId="9" priority="9" operator="lessThan">
      <formula>0</formula>
    </cfRule>
    <cfRule type="cellIs" dxfId="8" priority="10" operator="greaterThanOrEqual">
      <formula>0</formula>
    </cfRule>
  </conditionalFormatting>
  <conditionalFormatting sqref="J2:J68">
    <cfRule type="cellIs" dxfId="7" priority="7" operator="lessThan">
      <formula>0</formula>
    </cfRule>
    <cfRule type="cellIs" dxfId="6" priority="8" operator="greaterThanOrEqual">
      <formula>0</formula>
    </cfRule>
  </conditionalFormatting>
  <conditionalFormatting sqref="I78:I144 F78:F144">
    <cfRule type="cellIs" dxfId="5" priority="5" operator="greaterThanOrEqual">
      <formula>0</formula>
    </cfRule>
    <cfRule type="cellIs" dxfId="4" priority="6" operator="lessThan">
      <formula>0</formula>
    </cfRule>
  </conditionalFormatting>
  <conditionalFormatting sqref="G78:G144">
    <cfRule type="cellIs" dxfId="3" priority="3" operator="lessThan">
      <formula>0</formula>
    </cfRule>
    <cfRule type="cellIs" dxfId="2" priority="4" operator="greaterThanOrEqual">
      <formula>0</formula>
    </cfRule>
  </conditionalFormatting>
  <conditionalFormatting sqref="J78:J144">
    <cfRule type="cellIs" dxfId="1" priority="1" operator="lessThan">
      <formula>0</formula>
    </cfRule>
    <cfRule type="cellIs" dxfId="0" priority="2" operator="greaterThanOrEqual">
      <formula>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E1B7D-D4C7-4EC6-9C5A-3F9C8DF713A6}">
  <dimension ref="A1:I41"/>
  <sheetViews>
    <sheetView topLeftCell="A2" workbookViewId="0">
      <selection activeCell="G24" sqref="G22:G24"/>
    </sheetView>
  </sheetViews>
  <sheetFormatPr defaultRowHeight="14.45"/>
  <cols>
    <col min="1" max="1" width="19.140625" customWidth="1"/>
    <col min="2" max="2" width="17.28515625" customWidth="1"/>
    <col min="3" max="3" width="20.140625" customWidth="1"/>
    <col min="4" max="4" width="20" bestFit="1" customWidth="1"/>
    <col min="5" max="9" width="13" customWidth="1"/>
  </cols>
  <sheetData>
    <row r="1" spans="1:9">
      <c r="A1" s="417" t="s">
        <v>2067</v>
      </c>
      <c r="B1" s="417" t="s">
        <v>2027</v>
      </c>
      <c r="C1" s="417" t="s">
        <v>2887</v>
      </c>
      <c r="D1" s="417" t="s">
        <v>2888</v>
      </c>
      <c r="E1" s="417" t="s">
        <v>2889</v>
      </c>
      <c r="F1" s="417" t="s">
        <v>2890</v>
      </c>
      <c r="G1" s="417" t="s">
        <v>2891</v>
      </c>
      <c r="H1" s="417" t="s">
        <v>2892</v>
      </c>
      <c r="I1" s="417" t="s">
        <v>2893</v>
      </c>
    </row>
    <row r="2" spans="1:9">
      <c r="A2" s="418" t="s">
        <v>978</v>
      </c>
      <c r="B2" s="419">
        <v>1269.5999999999999</v>
      </c>
      <c r="C2" s="418" t="s">
        <v>25</v>
      </c>
      <c r="D2" s="418" t="s">
        <v>2894</v>
      </c>
      <c r="E2" s="420">
        <v>111.93</v>
      </c>
      <c r="F2" s="418">
        <v>122.94</v>
      </c>
      <c r="G2" s="418">
        <v>0.72</v>
      </c>
      <c r="H2" s="418">
        <v>0.8</v>
      </c>
      <c r="I2" s="421">
        <v>-0.109</v>
      </c>
    </row>
    <row r="3" spans="1:9">
      <c r="A3" s="418" t="s">
        <v>768</v>
      </c>
      <c r="B3" s="419">
        <v>3124.89</v>
      </c>
      <c r="C3" s="418" t="s">
        <v>2895</v>
      </c>
      <c r="D3" s="418" t="s">
        <v>2894</v>
      </c>
      <c r="E3" s="420">
        <v>282.14</v>
      </c>
      <c r="F3" s="418">
        <v>111.05</v>
      </c>
      <c r="G3" s="418">
        <v>0.81</v>
      </c>
      <c r="H3" s="418">
        <v>0.76</v>
      </c>
      <c r="I3" s="422">
        <v>7.3599999999999999E-2</v>
      </c>
    </row>
    <row r="4" spans="1:9">
      <c r="A4" s="418" t="s">
        <v>748</v>
      </c>
      <c r="B4" s="419">
        <v>1402.6</v>
      </c>
      <c r="C4" s="418" t="s">
        <v>2896</v>
      </c>
      <c r="D4" s="418" t="s">
        <v>2897</v>
      </c>
      <c r="E4" s="420">
        <v>96.65</v>
      </c>
      <c r="F4" s="418">
        <v>90.89</v>
      </c>
      <c r="G4" s="418">
        <v>0.76</v>
      </c>
      <c r="H4" s="418">
        <v>0.76</v>
      </c>
      <c r="I4" s="422">
        <v>1.5E-3</v>
      </c>
    </row>
    <row r="5" spans="1:9">
      <c r="A5" s="418" t="s">
        <v>706</v>
      </c>
      <c r="B5" s="419">
        <v>1504.23</v>
      </c>
      <c r="C5" s="418" t="s">
        <v>2896</v>
      </c>
      <c r="D5" s="418" t="s">
        <v>2897</v>
      </c>
      <c r="E5" s="420">
        <v>152.21</v>
      </c>
      <c r="F5" s="418">
        <v>90.89</v>
      </c>
      <c r="G5" s="418">
        <v>1.1100000000000001</v>
      </c>
      <c r="H5" s="418">
        <v>0.73</v>
      </c>
      <c r="I5" s="422">
        <v>0.51519999999999999</v>
      </c>
    </row>
    <row r="6" spans="1:9">
      <c r="A6" s="418" t="s">
        <v>933</v>
      </c>
      <c r="B6" s="418">
        <v>212.58</v>
      </c>
      <c r="C6" s="418" t="s">
        <v>2898</v>
      </c>
      <c r="D6" s="418" t="s">
        <v>2897</v>
      </c>
      <c r="E6" s="420">
        <v>20.49</v>
      </c>
      <c r="F6" s="418">
        <v>119.46</v>
      </c>
      <c r="G6" s="418">
        <v>0.81</v>
      </c>
      <c r="H6" s="418">
        <v>0.8</v>
      </c>
      <c r="I6" s="422">
        <v>6.4000000000000003E-3</v>
      </c>
    </row>
    <row r="7" spans="1:9">
      <c r="A7" s="418" t="s">
        <v>1102</v>
      </c>
      <c r="B7" s="418">
        <v>279.36</v>
      </c>
      <c r="C7" s="418" t="s">
        <v>2898</v>
      </c>
      <c r="D7" s="418" t="s">
        <v>2897</v>
      </c>
      <c r="E7" s="420">
        <v>26.64</v>
      </c>
      <c r="F7" s="418">
        <v>119.46</v>
      </c>
      <c r="G7" s="418">
        <v>0.8</v>
      </c>
      <c r="H7" s="418">
        <v>0.8</v>
      </c>
      <c r="I7" s="421">
        <v>-4.3E-3</v>
      </c>
    </row>
    <row r="8" spans="1:9">
      <c r="A8" s="418" t="s">
        <v>668</v>
      </c>
      <c r="B8" s="419">
        <v>2427.1999999999998</v>
      </c>
      <c r="C8" s="418" t="s">
        <v>2899</v>
      </c>
      <c r="D8" s="418" t="s">
        <v>2897</v>
      </c>
      <c r="E8" s="420">
        <v>209.5</v>
      </c>
      <c r="F8" s="418">
        <v>109.96</v>
      </c>
      <c r="G8" s="418">
        <v>0.78</v>
      </c>
      <c r="H8" s="418">
        <v>0.77</v>
      </c>
      <c r="I8" s="422">
        <v>1.3299999999999999E-2</v>
      </c>
    </row>
    <row r="9" spans="1:9">
      <c r="A9" s="418" t="s">
        <v>960</v>
      </c>
      <c r="B9" s="418">
        <v>305</v>
      </c>
      <c r="C9" s="418" t="s">
        <v>2896</v>
      </c>
      <c r="D9" s="418" t="s">
        <v>2897</v>
      </c>
      <c r="E9" s="420">
        <v>28.54</v>
      </c>
      <c r="F9" s="418">
        <v>90.89</v>
      </c>
      <c r="G9" s="418">
        <v>1.03</v>
      </c>
      <c r="H9" s="418">
        <v>0.82</v>
      </c>
      <c r="I9" s="422">
        <v>0.26240000000000002</v>
      </c>
    </row>
    <row r="10" spans="1:9">
      <c r="A10" s="418" t="s">
        <v>965</v>
      </c>
      <c r="B10" s="418">
        <v>419.76</v>
      </c>
      <c r="C10" s="418" t="s">
        <v>2896</v>
      </c>
      <c r="D10" s="418" t="s">
        <v>2897</v>
      </c>
      <c r="E10" s="420">
        <v>37.21</v>
      </c>
      <c r="F10" s="418">
        <v>90.89</v>
      </c>
      <c r="G10" s="418">
        <v>0.98</v>
      </c>
      <c r="H10" s="418">
        <v>0.79</v>
      </c>
      <c r="I10" s="422">
        <v>0.2392</v>
      </c>
    </row>
    <row r="11" spans="1:9">
      <c r="A11" s="418" t="s">
        <v>871</v>
      </c>
      <c r="B11" s="419">
        <v>1312.2</v>
      </c>
      <c r="C11" s="418" t="s">
        <v>477</v>
      </c>
      <c r="D11" s="418" t="s">
        <v>2897</v>
      </c>
      <c r="E11" s="420">
        <v>138.16999999999999</v>
      </c>
      <c r="F11" s="418">
        <v>143.61000000000001</v>
      </c>
      <c r="G11" s="418">
        <v>0.73</v>
      </c>
      <c r="H11" s="418">
        <v>0.74</v>
      </c>
      <c r="I11" s="421">
        <v>-9.2999999999999992E-3</v>
      </c>
    </row>
    <row r="12" spans="1:9">
      <c r="A12" s="418" t="s">
        <v>890</v>
      </c>
      <c r="B12" s="419">
        <v>1313.64</v>
      </c>
      <c r="C12" s="418" t="s">
        <v>477</v>
      </c>
      <c r="D12" s="418" t="s">
        <v>2897</v>
      </c>
      <c r="E12" s="420">
        <v>137.55000000000001</v>
      </c>
      <c r="F12" s="418">
        <v>143.61000000000001</v>
      </c>
      <c r="G12" s="418">
        <v>0.73</v>
      </c>
      <c r="H12" s="418">
        <v>0.74</v>
      </c>
      <c r="I12" s="421">
        <v>-1.4800000000000001E-2</v>
      </c>
    </row>
    <row r="13" spans="1:9">
      <c r="A13" s="418" t="s">
        <v>863</v>
      </c>
      <c r="B13" s="418">
        <v>656.1</v>
      </c>
      <c r="C13" s="418" t="s">
        <v>477</v>
      </c>
      <c r="D13" s="418" t="s">
        <v>2897</v>
      </c>
      <c r="E13" s="420">
        <v>68.44</v>
      </c>
      <c r="F13" s="418">
        <v>143.61000000000001</v>
      </c>
      <c r="G13" s="418">
        <v>0.73</v>
      </c>
      <c r="H13" s="418">
        <v>0.74</v>
      </c>
      <c r="I13" s="421">
        <v>-1.8499999999999999E-2</v>
      </c>
    </row>
    <row r="14" spans="1:9">
      <c r="A14" s="418" t="s">
        <v>1048</v>
      </c>
      <c r="B14" s="419">
        <v>1307.48</v>
      </c>
      <c r="C14" s="418" t="s">
        <v>477</v>
      </c>
      <c r="D14" s="418" t="s">
        <v>2897</v>
      </c>
      <c r="E14" s="420">
        <v>122.63</v>
      </c>
      <c r="F14" s="418">
        <v>143.61000000000001</v>
      </c>
      <c r="G14" s="418">
        <v>0.65</v>
      </c>
      <c r="H14" s="418">
        <v>0.77</v>
      </c>
      <c r="I14" s="421">
        <v>-0.1547</v>
      </c>
    </row>
    <row r="15" spans="1:9">
      <c r="A15" s="418" t="s">
        <v>760</v>
      </c>
      <c r="B15" s="419">
        <v>1307.48</v>
      </c>
      <c r="C15" s="418" t="s">
        <v>477</v>
      </c>
      <c r="D15" s="418" t="s">
        <v>2897</v>
      </c>
      <c r="E15" s="420">
        <v>136.16999999999999</v>
      </c>
      <c r="F15" s="418">
        <v>143.61000000000001</v>
      </c>
      <c r="G15" s="418">
        <v>0.73</v>
      </c>
      <c r="H15" s="418">
        <v>0.77</v>
      </c>
      <c r="I15" s="421">
        <v>-6.1400000000000003E-2</v>
      </c>
    </row>
    <row r="16" spans="1:9">
      <c r="A16" s="418" t="s">
        <v>1058</v>
      </c>
      <c r="B16" s="418">
        <v>645.84</v>
      </c>
      <c r="C16" s="418" t="s">
        <v>477</v>
      </c>
      <c r="D16" s="418" t="s">
        <v>2897</v>
      </c>
      <c r="E16" s="420">
        <v>69.3</v>
      </c>
      <c r="F16" s="418">
        <v>143.61000000000001</v>
      </c>
      <c r="G16" s="418">
        <v>0.75</v>
      </c>
      <c r="H16" s="418">
        <v>0.77</v>
      </c>
      <c r="I16" s="421">
        <v>-3.2899999999999999E-2</v>
      </c>
    </row>
    <row r="17" spans="1:9">
      <c r="A17" s="418" t="s">
        <v>997</v>
      </c>
      <c r="B17" s="418">
        <v>421.2</v>
      </c>
      <c r="C17" s="418" t="s">
        <v>25</v>
      </c>
      <c r="D17" s="418" t="s">
        <v>2897</v>
      </c>
      <c r="E17" s="420">
        <v>36.950000000000003</v>
      </c>
      <c r="F17" s="418">
        <v>122.94</v>
      </c>
      <c r="G17" s="418">
        <v>0.71</v>
      </c>
      <c r="H17" s="418">
        <v>0.79</v>
      </c>
      <c r="I17" s="421">
        <v>-9.3600000000000003E-2</v>
      </c>
    </row>
    <row r="18" spans="1:9">
      <c r="A18" s="418" t="s">
        <v>1272</v>
      </c>
      <c r="B18" s="418">
        <v>881.28</v>
      </c>
      <c r="C18" s="418" t="s">
        <v>2900</v>
      </c>
      <c r="D18" s="418" t="s">
        <v>2897</v>
      </c>
      <c r="E18" s="420">
        <v>73.989999999999995</v>
      </c>
      <c r="F18" s="418">
        <v>113.49</v>
      </c>
      <c r="G18" s="418">
        <v>0.74</v>
      </c>
      <c r="H18" s="418">
        <v>0.84</v>
      </c>
      <c r="I18" s="421">
        <v>-0.1225</v>
      </c>
    </row>
    <row r="19" spans="1:9">
      <c r="A19" s="418" t="s">
        <v>823</v>
      </c>
      <c r="B19" s="419">
        <v>1391.28</v>
      </c>
      <c r="C19" s="418" t="s">
        <v>2901</v>
      </c>
      <c r="D19" s="418" t="s">
        <v>2897</v>
      </c>
      <c r="E19" s="420">
        <v>98.88</v>
      </c>
      <c r="F19" s="418">
        <v>127.41</v>
      </c>
      <c r="G19" s="418">
        <v>0.56000000000000005</v>
      </c>
      <c r="H19" s="418">
        <v>0.78</v>
      </c>
      <c r="I19" s="421">
        <v>-0.28029999999999999</v>
      </c>
    </row>
    <row r="20" spans="1:9">
      <c r="A20" s="418" t="s">
        <v>831</v>
      </c>
      <c r="B20" s="419">
        <v>1350.36</v>
      </c>
      <c r="C20" s="418" t="s">
        <v>2901</v>
      </c>
      <c r="D20" s="418" t="s">
        <v>2897</v>
      </c>
      <c r="E20" s="420">
        <v>36.9</v>
      </c>
      <c r="F20" s="418">
        <v>127.41</v>
      </c>
      <c r="G20" s="418">
        <v>0.21</v>
      </c>
      <c r="H20" s="418">
        <v>0.78</v>
      </c>
      <c r="I20" s="421">
        <v>-0.72330000000000005</v>
      </c>
    </row>
    <row r="21" spans="1:9">
      <c r="A21" s="418" t="s">
        <v>837</v>
      </c>
      <c r="B21" s="418">
        <v>695.64</v>
      </c>
      <c r="C21" s="418" t="s">
        <v>2901</v>
      </c>
      <c r="D21" s="418" t="s">
        <v>2897</v>
      </c>
      <c r="E21" s="420">
        <v>71.819999999999993</v>
      </c>
      <c r="F21" s="418">
        <v>127.41</v>
      </c>
      <c r="G21" s="418">
        <v>0.81</v>
      </c>
      <c r="H21" s="418">
        <v>0.78</v>
      </c>
      <c r="I21" s="422">
        <v>4.5600000000000002E-2</v>
      </c>
    </row>
    <row r="22" spans="1:9">
      <c r="A22" s="418" t="s">
        <v>841</v>
      </c>
      <c r="B22" s="419">
        <v>1391.28</v>
      </c>
      <c r="C22" s="418" t="s">
        <v>2901</v>
      </c>
      <c r="D22" s="418" t="s">
        <v>2897</v>
      </c>
      <c r="E22" s="420">
        <v>143.01</v>
      </c>
      <c r="F22" s="418">
        <v>127.41</v>
      </c>
      <c r="G22" s="418">
        <v>0.81</v>
      </c>
      <c r="H22" s="418">
        <v>0.78</v>
      </c>
      <c r="I22" s="422">
        <v>3.1600000000000003E-2</v>
      </c>
    </row>
    <row r="23" spans="1:9">
      <c r="A23" s="418" t="s">
        <v>844</v>
      </c>
      <c r="B23" s="419">
        <v>1350.36</v>
      </c>
      <c r="C23" s="418" t="s">
        <v>2901</v>
      </c>
      <c r="D23" s="418" t="s">
        <v>2897</v>
      </c>
      <c r="E23" s="420">
        <v>141.81</v>
      </c>
      <c r="F23" s="418">
        <v>127.41</v>
      </c>
      <c r="G23" s="418">
        <v>0.82</v>
      </c>
      <c r="H23" s="418">
        <v>0.78</v>
      </c>
      <c r="I23" s="422">
        <v>5.3999999999999999E-2</v>
      </c>
    </row>
    <row r="24" spans="1:9">
      <c r="A24" s="418" t="s">
        <v>845</v>
      </c>
      <c r="B24" s="418">
        <v>695.64</v>
      </c>
      <c r="C24" s="418" t="s">
        <v>2901</v>
      </c>
      <c r="D24" s="418" t="s">
        <v>2897</v>
      </c>
      <c r="E24" s="420">
        <v>70.510000000000005</v>
      </c>
      <c r="F24" s="418">
        <v>127.41</v>
      </c>
      <c r="G24" s="418">
        <v>0.8</v>
      </c>
      <c r="H24" s="418">
        <v>0.78</v>
      </c>
      <c r="I24" s="422">
        <v>1.7299999999999999E-2</v>
      </c>
    </row>
    <row r="25" spans="1:9">
      <c r="A25" s="418" t="s">
        <v>650</v>
      </c>
      <c r="B25" s="419">
        <v>1288.98</v>
      </c>
      <c r="C25" s="418" t="s">
        <v>2902</v>
      </c>
      <c r="D25" s="418" t="s">
        <v>2897</v>
      </c>
      <c r="E25" s="420">
        <v>133.31</v>
      </c>
      <c r="F25" s="418">
        <v>134.72999999999999</v>
      </c>
      <c r="G25" s="418">
        <v>0.77</v>
      </c>
      <c r="H25" s="418">
        <v>0.79</v>
      </c>
      <c r="I25" s="421">
        <v>-2.9499999999999998E-2</v>
      </c>
    </row>
    <row r="26" spans="1:9">
      <c r="A26" s="418" t="s">
        <v>661</v>
      </c>
      <c r="B26" s="418">
        <v>613.79999999999995</v>
      </c>
      <c r="C26" s="418" t="s">
        <v>2902</v>
      </c>
      <c r="D26" s="418" t="s">
        <v>2897</v>
      </c>
      <c r="E26" s="420">
        <v>65.62</v>
      </c>
      <c r="F26" s="418">
        <v>134.72999999999999</v>
      </c>
      <c r="G26" s="418">
        <v>0.79</v>
      </c>
      <c r="H26" s="418">
        <v>0.79</v>
      </c>
      <c r="I26" s="422">
        <v>3.2000000000000002E-3</v>
      </c>
    </row>
    <row r="27" spans="1:9" ht="15">
      <c r="A27" s="418" t="s">
        <v>664</v>
      </c>
      <c r="B27" s="419">
        <v>1366.2</v>
      </c>
      <c r="C27" s="418" t="s">
        <v>2062</v>
      </c>
      <c r="D27" s="418" t="s">
        <v>2903</v>
      </c>
      <c r="E27" s="420">
        <v>135.22</v>
      </c>
      <c r="F27" s="418">
        <v>134.63999999999999</v>
      </c>
      <c r="G27" s="418">
        <v>0.74</v>
      </c>
      <c r="H27" s="418">
        <v>0.78</v>
      </c>
      <c r="I27" s="421">
        <v>-5.3900000000000003E-2</v>
      </c>
    </row>
    <row r="28" spans="1:9" ht="15">
      <c r="A28" s="418" t="s">
        <v>698</v>
      </c>
      <c r="B28" s="419">
        <v>1306.8</v>
      </c>
      <c r="C28" s="418" t="s">
        <v>2062</v>
      </c>
      <c r="D28" s="418" t="s">
        <v>2903</v>
      </c>
      <c r="E28" s="420">
        <v>130.07</v>
      </c>
      <c r="F28" s="418">
        <v>134.63999999999999</v>
      </c>
      <c r="G28" s="418">
        <v>0.74</v>
      </c>
      <c r="H28" s="418">
        <v>0.78</v>
      </c>
      <c r="I28" s="421">
        <v>-4.8599999999999997E-2</v>
      </c>
    </row>
    <row r="29" spans="1:9" ht="15">
      <c r="A29" s="418" t="s">
        <v>699</v>
      </c>
      <c r="B29" s="419">
        <v>1354.32</v>
      </c>
      <c r="C29" s="418" t="s">
        <v>2062</v>
      </c>
      <c r="D29" s="418" t="s">
        <v>2903</v>
      </c>
      <c r="E29" s="420">
        <v>135.53</v>
      </c>
      <c r="F29" s="418">
        <v>134.63999999999999</v>
      </c>
      <c r="G29" s="418">
        <v>0.74</v>
      </c>
      <c r="H29" s="418">
        <v>0.78</v>
      </c>
      <c r="I29" s="421">
        <v>-4.3400000000000001E-2</v>
      </c>
    </row>
    <row r="30" spans="1:9" ht="15">
      <c r="A30" s="418" t="s">
        <v>857</v>
      </c>
      <c r="B30" s="419">
        <v>1451.2</v>
      </c>
      <c r="C30" s="418" t="s">
        <v>2904</v>
      </c>
      <c r="D30" s="418" t="s">
        <v>2903</v>
      </c>
      <c r="E30" s="420">
        <v>138.54</v>
      </c>
      <c r="F30" s="423">
        <v>132.2137477</v>
      </c>
      <c r="G30" s="423">
        <v>0.72205669299999997</v>
      </c>
      <c r="H30" s="418">
        <v>0.76700000000000002</v>
      </c>
      <c r="I30" s="421">
        <v>-5.8599999999999999E-2</v>
      </c>
    </row>
    <row r="31" spans="1:9" ht="15">
      <c r="A31" s="418" t="s">
        <v>860</v>
      </c>
      <c r="B31" s="419">
        <v>1451.2</v>
      </c>
      <c r="C31" s="418" t="s">
        <v>2904</v>
      </c>
      <c r="D31" s="418" t="s">
        <v>2903</v>
      </c>
      <c r="E31" s="420">
        <v>138.52000000000001</v>
      </c>
      <c r="F31" s="423">
        <v>132.2137477</v>
      </c>
      <c r="G31" s="423">
        <v>0.72195245500000005</v>
      </c>
      <c r="H31" s="418">
        <v>0.76700000000000002</v>
      </c>
      <c r="I31" s="421">
        <v>-5.8700000000000002E-2</v>
      </c>
    </row>
    <row r="32" spans="1:9" ht="15">
      <c r="A32" s="418" t="s">
        <v>861</v>
      </c>
      <c r="B32" s="419">
        <v>725.6</v>
      </c>
      <c r="C32" s="418" t="s">
        <v>2904</v>
      </c>
      <c r="D32" s="418" t="s">
        <v>2903</v>
      </c>
      <c r="E32" s="420">
        <v>68.64</v>
      </c>
      <c r="F32" s="423">
        <v>132.2137477</v>
      </c>
      <c r="G32" s="423">
        <v>0.71548969799999995</v>
      </c>
      <c r="H32" s="418">
        <v>0.76700000000000002</v>
      </c>
      <c r="I32" s="421">
        <v>-6.7199999999999996E-2</v>
      </c>
    </row>
    <row r="33" spans="1:9" ht="15">
      <c r="A33" s="418" t="s">
        <v>704</v>
      </c>
      <c r="B33" s="419">
        <v>1451.2</v>
      </c>
      <c r="C33" s="418" t="s">
        <v>2904</v>
      </c>
      <c r="D33" s="418" t="s">
        <v>2903</v>
      </c>
      <c r="E33" s="420">
        <v>126.79</v>
      </c>
      <c r="F33" s="423">
        <v>132.2137477</v>
      </c>
      <c r="G33" s="423">
        <v>0.660816862</v>
      </c>
      <c r="H33" s="418">
        <v>0.76400000000000001</v>
      </c>
      <c r="I33" s="421">
        <v>-0.1351</v>
      </c>
    </row>
    <row r="34" spans="1:9" ht="15">
      <c r="A34" s="418" t="s">
        <v>855</v>
      </c>
      <c r="B34" s="419">
        <v>1451.2</v>
      </c>
      <c r="C34" s="418" t="s">
        <v>2904</v>
      </c>
      <c r="D34" s="418" t="s">
        <v>2903</v>
      </c>
      <c r="E34" s="420">
        <v>125.14</v>
      </c>
      <c r="F34" s="423">
        <v>132.2137477</v>
      </c>
      <c r="G34" s="423">
        <v>0.65221722599999998</v>
      </c>
      <c r="H34" s="418">
        <v>0.76400000000000001</v>
      </c>
      <c r="I34" s="421">
        <v>-0.14630000000000001</v>
      </c>
    </row>
    <row r="35" spans="1:9" ht="15">
      <c r="A35" s="418" t="s">
        <v>856</v>
      </c>
      <c r="B35" s="419">
        <v>725.6</v>
      </c>
      <c r="C35" s="418" t="s">
        <v>2904</v>
      </c>
      <c r="D35" s="418" t="s">
        <v>2903</v>
      </c>
      <c r="E35" s="420">
        <v>64.8</v>
      </c>
      <c r="F35" s="423">
        <v>132.2137477</v>
      </c>
      <c r="G35" s="423">
        <v>0.67546230200000001</v>
      </c>
      <c r="H35" s="418">
        <v>0.76400000000000001</v>
      </c>
      <c r="I35" s="421">
        <v>-0.1159</v>
      </c>
    </row>
    <row r="36" spans="1:9" ht="15">
      <c r="A36" s="418" t="s">
        <v>729</v>
      </c>
      <c r="B36" s="419">
        <v>1337.78</v>
      </c>
      <c r="C36" s="418" t="s">
        <v>2905</v>
      </c>
      <c r="D36" s="418" t="s">
        <v>2906</v>
      </c>
      <c r="E36" s="424">
        <v>51.18</v>
      </c>
      <c r="F36" s="418">
        <v>45.730978309999998</v>
      </c>
      <c r="G36" s="418">
        <v>0.83657540100000005</v>
      </c>
      <c r="H36" s="418">
        <v>0.77569418000000001</v>
      </c>
      <c r="I36" s="422">
        <v>7.85E-2</v>
      </c>
    </row>
    <row r="37" spans="1:9" ht="15">
      <c r="A37" s="418" t="s">
        <v>1213</v>
      </c>
      <c r="B37" s="419">
        <v>1419</v>
      </c>
      <c r="C37" s="418" t="s">
        <v>2907</v>
      </c>
      <c r="D37" s="418" t="s">
        <v>2897</v>
      </c>
      <c r="E37" s="420">
        <v>152.21</v>
      </c>
      <c r="F37" s="418">
        <v>141.59626610000001</v>
      </c>
      <c r="G37" s="418">
        <v>0.75754596500000004</v>
      </c>
      <c r="H37" s="418">
        <v>0.78281236200000004</v>
      </c>
      <c r="I37" s="421">
        <v>-3.2300000000000002E-2</v>
      </c>
    </row>
    <row r="38" spans="1:9" ht="15">
      <c r="A38" s="418" t="s">
        <v>1215</v>
      </c>
      <c r="B38" s="419">
        <v>1419</v>
      </c>
      <c r="C38" s="418" t="s">
        <v>2907</v>
      </c>
      <c r="D38" s="418" t="s">
        <v>2897</v>
      </c>
      <c r="E38" s="420">
        <v>154.03</v>
      </c>
      <c r="F38" s="418">
        <v>141.59626610000001</v>
      </c>
      <c r="G38" s="418">
        <v>0.76660406699999994</v>
      </c>
      <c r="H38" s="418">
        <v>0.78281236200000004</v>
      </c>
      <c r="I38" s="421">
        <v>-2.07E-2</v>
      </c>
    </row>
    <row r="39" spans="1:9" ht="15">
      <c r="A39" s="418" t="s">
        <v>635</v>
      </c>
      <c r="B39" s="419">
        <v>1419</v>
      </c>
      <c r="C39" s="418" t="s">
        <v>2907</v>
      </c>
      <c r="D39" s="418" t="s">
        <v>2897</v>
      </c>
      <c r="E39" s="420">
        <v>151.49</v>
      </c>
      <c r="F39" s="418">
        <v>141.59626610000001</v>
      </c>
      <c r="G39" s="418">
        <v>0.75396253999999996</v>
      </c>
      <c r="H39" s="418">
        <v>0.78281236200000004</v>
      </c>
      <c r="I39" s="421">
        <v>-3.6900000000000002E-2</v>
      </c>
    </row>
    <row r="40" spans="1:9" ht="15">
      <c r="A40" s="418" t="s">
        <v>1218</v>
      </c>
      <c r="B40" s="419">
        <v>1419</v>
      </c>
      <c r="C40" s="418" t="s">
        <v>2907</v>
      </c>
      <c r="D40" s="418" t="s">
        <v>2897</v>
      </c>
      <c r="E40" s="420">
        <v>153.24</v>
      </c>
      <c r="F40" s="418">
        <v>141.59626610000001</v>
      </c>
      <c r="G40" s="418">
        <v>0.76267225299999997</v>
      </c>
      <c r="H40" s="418">
        <v>0.78281236200000004</v>
      </c>
      <c r="I40" s="421">
        <v>-2.5700000000000001E-2</v>
      </c>
    </row>
    <row r="41" spans="1:9" ht="15">
      <c r="A41" s="418" t="s">
        <v>611</v>
      </c>
      <c r="B41" s="419">
        <v>1419</v>
      </c>
      <c r="C41" s="418" t="s">
        <v>2907</v>
      </c>
      <c r="D41" s="418" t="s">
        <v>2897</v>
      </c>
      <c r="E41" s="420">
        <v>151.53</v>
      </c>
      <c r="F41" s="418">
        <v>141.59626610000001</v>
      </c>
      <c r="G41" s="418">
        <v>0.75416161900000001</v>
      </c>
      <c r="H41" s="418">
        <v>0.78281236200000004</v>
      </c>
      <c r="I41" s="421">
        <v>-3.6600000000000001E-2</v>
      </c>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D4FAEFA65429324B8E1F72AB29DFF588" ma:contentTypeVersion="3" ma:contentTypeDescription="Crie um novo documento." ma:contentTypeScope="" ma:versionID="056437b4d016783cc5b38c4f23864ff9">
  <xsd:schema xmlns:xsd="http://www.w3.org/2001/XMLSchema" xmlns:xs="http://www.w3.org/2001/XMLSchema" xmlns:p="http://schemas.microsoft.com/office/2006/metadata/properties" xmlns:ns2="694463bc-8964-4e86-a898-7b5053b66bb7" targetNamespace="http://schemas.microsoft.com/office/2006/metadata/properties" ma:root="true" ma:fieldsID="ab719b78047fe0490b779fd26eeb68b7" ns2:_="">
    <xsd:import namespace="694463bc-8964-4e86-a898-7b5053b66bb7"/>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94463bc-8964-4e86-a898-7b5053b66b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ED0F7EA-2D90-4C36-93E8-3F0A93180EE2}"/>
</file>

<file path=customXml/itemProps2.xml><?xml version="1.0" encoding="utf-8"?>
<ds:datastoreItem xmlns:ds="http://schemas.openxmlformats.org/officeDocument/2006/customXml" ds:itemID="{8F3AF330-5801-4718-A5BC-E1E37F2DD47D}"/>
</file>

<file path=customXml/itemProps3.xml><?xml version="1.0" encoding="utf-8"?>
<ds:datastoreItem xmlns:ds="http://schemas.openxmlformats.org/officeDocument/2006/customXml" ds:itemID="{F91C11D8-AE56-4237-AE26-990319E8514D}"/>
</file>

<file path=customXml/itemProps4.xml><?xml version="1.0" encoding="utf-8"?>
<ds:datastoreItem xmlns:ds="http://schemas.openxmlformats.org/officeDocument/2006/customXml" ds:itemID="{2A805160-2247-479D-A63B-8C56FE7848A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André Luiz B Souza</dc:creator>
  <cp:keywords/>
  <dc:description/>
  <cp:lastModifiedBy/>
  <cp:revision/>
  <dcterms:created xsi:type="dcterms:W3CDTF">2019-07-08T20:27:59Z</dcterms:created>
  <dcterms:modified xsi:type="dcterms:W3CDTF">2026-03-26T11:41:05Z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0x010100D4FAEFA65429324B8E1F72AB29DFF588</vt:lpwstr>
  </property>
  <property fmtid="{D5CDD505-2E9C-101B-9397-08002B2CF9AE}" pid="3" name="MediaServiceImageTags">
    <vt:lpwstr/>
  </property>
  <property fmtid="{D5CDD505-2E9C-101B-9397-08002B2CF9AE}" pid="4" name="lcf76f155ced4ddcb4097134ff3c332f">
    <vt:lpwstr/>
  </property>
  <property fmtid="{D5CDD505-2E9C-101B-9397-08002B2CF9AE}" pid="5" name="TaxCatchAll">
    <vt:lpwstr/>
  </property>
</Properties>
</file>